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never" codeName="ЭтаКнига" defaultThemeVersion="124226"/>
  <bookViews>
    <workbookView xWindow="-120" yWindow="-120" windowWidth="23256" windowHeight="13176" tabRatio="886" firstSheet="8" activeTab="23"/>
  </bookViews>
  <sheets>
    <sheet name="modProv" sheetId="529" state="hidden" r:id="rId1"/>
    <sheet name="Инструкция" sheetId="465" state="hidden" r:id="rId2"/>
    <sheet name="Лог обновления" sheetId="466" state="hidden" r:id="rId3"/>
    <sheet name="Пояснения" sheetId="505" state="hidden" r:id="rId4"/>
    <sheet name="Список листов" sheetId="524" state="hidden" r:id="rId5"/>
    <sheet name="Общие сведения" sheetId="488" r:id="rId6"/>
    <sheet name="et_union" sheetId="225" state="hidden" r:id="rId7"/>
    <sheet name="Список территорий" sheetId="489" r:id="rId8"/>
    <sheet name="Список объектов" sheetId="490" r:id="rId9"/>
    <sheet name="Сценарии" sheetId="491" r:id="rId10"/>
    <sheet name="Баланс" sheetId="492" r:id="rId11"/>
    <sheet name="Реагенты" sheetId="493" r:id="rId12"/>
    <sheet name="ЭЭ" sheetId="494" r:id="rId13"/>
    <sheet name="Амортизация" sheetId="495" r:id="rId14"/>
    <sheet name="Аренда" sheetId="496" r:id="rId15"/>
    <sheet name="Покупка" sheetId="497" r:id="rId16"/>
    <sheet name="Налоги" sheetId="498" r:id="rId17"/>
    <sheet name="ИП + источники" sheetId="499" r:id="rId18"/>
    <sheet name="Экономия_корр" sheetId="500" r:id="rId19"/>
    <sheet name="Плата за негативное возд" sheetId="501" state="veryHidden" r:id="rId20"/>
    <sheet name="Корректировка НВВ" sheetId="502" r:id="rId21"/>
    <sheet name="Калькуляция" sheetId="503" r:id="rId22"/>
    <sheet name="ТМ" sheetId="504" r:id="rId23"/>
    <sheet name="ДПР" sheetId="519" r:id="rId24"/>
    <sheet name="ДПР (концессии)" sheetId="522" r:id="rId25"/>
    <sheet name="TEHSHEET" sheetId="507" state="hidden" r:id="rId26"/>
    <sheet name="Комментарии" sheetId="449" r:id="rId27"/>
    <sheet name="Проверка" sheetId="450" state="hidden" r:id="rId28"/>
    <sheet name="modProvGeneralProc" sheetId="521" state="hidden" r:id="rId29"/>
    <sheet name="REESTR_MO" sheetId="509" state="hidden" r:id="rId30"/>
    <sheet name="REESTR_ORG" sheetId="390" state="hidden" r:id="rId31"/>
    <sheet name="REESTR_TARIFF" sheetId="526" state="hidden" r:id="rId32"/>
    <sheet name="OKOPF" sheetId="511" state="hidden" r:id="rId33"/>
    <sheet name="modfrmRegion" sheetId="485" state="hidden" r:id="rId34"/>
    <sheet name="modfrmSelectTariff" sheetId="527" state="hidden" r:id="rId35"/>
    <sheet name="modHTTP" sheetId="471" state="hidden" r:id="rId36"/>
    <sheet name="modCheckCyan" sheetId="517" state="hidden" r:id="rId37"/>
    <sheet name="modfrmActivity" sheetId="510" state="hidden" r:id="rId38"/>
    <sheet name="modfrmCheckUpdates" sheetId="472" state="hidden" r:id="rId39"/>
    <sheet name="modUpdTemplMain" sheetId="473" state="hidden" r:id="rId40"/>
    <sheet name="modList00" sheetId="475" state="hidden" r:id="rId41"/>
    <sheet name="modThisWorkbook" sheetId="474" state="hidden" r:id="rId42"/>
    <sheet name="modInstruction" sheetId="467" state="hidden" r:id="rId43"/>
    <sheet name="AllSheetsInThisWorkbook" sheetId="389" state="hidden" r:id="rId44"/>
    <sheet name="modHyp" sheetId="398" state="hidden" r:id="rId45"/>
    <sheet name="modfrmReestr" sheetId="451" state="hidden" r:id="rId46"/>
    <sheet name="modReestr" sheetId="452" state="hidden" r:id="rId47"/>
    <sheet name="modList01" sheetId="512" state="hidden" r:id="rId48"/>
    <sheet name="modList02" sheetId="513" state="hidden" r:id="rId49"/>
    <sheet name="modList05" sheetId="514" state="hidden" r:id="rId50"/>
    <sheet name="modList06" sheetId="515" state="hidden" r:id="rId51"/>
    <sheet name="modList09" sheetId="516" state="hidden" r:id="rId52"/>
    <sheet name="modList10" sheetId="518" state="hidden" r:id="rId53"/>
    <sheet name="modList11" sheetId="525" state="hidden" r:id="rId54"/>
    <sheet name="modList16" sheetId="520" state="hidden" r:id="rId55"/>
    <sheet name="modList18" sheetId="523" state="hidden" r:id="rId56"/>
    <sheet name="modList15" sheetId="528" state="hidden" r:id="rId57"/>
  </sheets>
  <definedNames>
    <definedName name="_xlnm._FilterDatabase" localSheetId="27" hidden="1">Проверка!$B$4:$E$4</definedName>
    <definedName name="anscount" hidden="1">1</definedName>
    <definedName name="chkGetUpdatesValue">Инструкция!$AA$95</definedName>
    <definedName name="chkNoUpdatesValue">Инструкция!$AA$97</definedName>
    <definedName name="code">Инструкция!$B$2</definedName>
    <definedName name="COLDVSNA_TRANSP_VTOV">TEHSHEET!$V$2:$V$4</definedName>
    <definedName name="COLDVSNA_VTARIFF">TEHSHEET!$W$2:$W$3</definedName>
    <definedName name="COLDVSNA_VTOV">TEHSHEET!$V$2:$V$3</definedName>
    <definedName name="DOCUMENT_TYPES">TEHSHEET!$K$46:$K$52</definedName>
    <definedName name="et_List00_fio">et_union!$62:$62</definedName>
    <definedName name="et_List00_go">et_union!$37:$37</definedName>
    <definedName name="et_List00_HAS_DOC2">et_union!$41:$45</definedName>
    <definedName name="et_List00_HAS_DOC3">et_union!$41:$45</definedName>
    <definedName name="et_List00_HAS_DOC4">et_union!$41:$45</definedName>
    <definedName name="et_List00_HAS_DOC5">et_union!$48:$53</definedName>
    <definedName name="et_List00_HAS_DOC6">et_union!$48:$53</definedName>
    <definedName name="et_List00_HAS_DOC7">et_union!$55:$60</definedName>
    <definedName name="et_List00_tariff">et_union!$3:$35</definedName>
    <definedName name="et_List01_mo">et_union!$70:$70</definedName>
    <definedName name="et_List01_tariff">et_union!$66:$68</definedName>
    <definedName name="et_List02_1">et_union!$92:$92</definedName>
    <definedName name="et_List02_obj">et_union!$90:$90</definedName>
    <definedName name="et_List02_tariff_vo">et_union!$83:$88</definedName>
    <definedName name="et_List02_tariff_vs">et_union!$74:$81</definedName>
    <definedName name="et_List03_tariff">et_union!$96:$113</definedName>
    <definedName name="et_List04_tariff_vo">et_union!$174:$201</definedName>
    <definedName name="et_List04_tariff_vo_transp">et_union!$203:$216</definedName>
    <definedName name="et_List04_tariff_vs">et_union!$117:$154</definedName>
    <definedName name="et_List04_tariff_vs_transp">et_union!$156:$172</definedName>
    <definedName name="et_List05_reagent">et_union!$225:$225</definedName>
    <definedName name="et_List05_tariff">et_union!$220:$223</definedName>
    <definedName name="et_List06_tariff">et_union!$229:$241</definedName>
    <definedName name="et_List06_voltage">et_union!$243:$245</definedName>
    <definedName name="et_List06_voltage2">et_union!$247:$253</definedName>
    <definedName name="et_List07_tariff">et_union!$257:$305</definedName>
    <definedName name="et_List08_tariff">et_union!$309:$316</definedName>
    <definedName name="et_List09_org1">et_union!$340:$342</definedName>
    <definedName name="et_List09_org2">et_union!$344:$346</definedName>
    <definedName name="et_List09_org3">et_union!$348:$350</definedName>
    <definedName name="et_List09_org4">et_union!$352:$354</definedName>
    <definedName name="et_List09_org5">et_union!$356:$358</definedName>
    <definedName name="et_List09_tariff">et_union!$320:$338</definedName>
    <definedName name="et_List10_nalog">et_union!$376:$376</definedName>
    <definedName name="et_List10_tariff">et_union!$362:$374</definedName>
    <definedName name="et_List11_tariff">et_union!$380:$403</definedName>
    <definedName name="et_List12_tariff">et_union!$407:$414</definedName>
    <definedName name="et_List13_tariff">et_union!$418:$420</definedName>
    <definedName name="et_List14_tariff">et_union!$424:$457</definedName>
    <definedName name="et_List15_1">et_union!$586:$586</definedName>
    <definedName name="et_List15_tariff">et_union!$461:$584</definedName>
    <definedName name="et_List16_line_d">et_union!$643:$648</definedName>
    <definedName name="et_List16_line_o">et_union!$640:$641</definedName>
    <definedName name="et_List16_line_transp">et_union!$650:$650</definedName>
    <definedName name="et_List16_tariff">et_union!$590:$629</definedName>
    <definedName name="et_List16_tariff_transp">et_union!$631:$638</definedName>
    <definedName name="et_List17_tariff_vo">et_union!$666:$676</definedName>
    <definedName name="et_List17_tariff_vs">et_union!$654:$664</definedName>
    <definedName name="et_List18_block">et_union!$683:$693</definedName>
    <definedName name="et_List18_tariff">et_union!$680:$681</definedName>
    <definedName name="first_year">'Общие сведения'!$H$9</definedName>
    <definedName name="FirstLine">Инструкция!$A$6</definedName>
    <definedName name="god">'Общие сведения'!$H$8</definedName>
    <definedName name="HAS_DOC2">'Общие сведения'!$H$46</definedName>
    <definedName name="HAS_DOC2_block">'Общие сведения'!$H$47:$H$51</definedName>
    <definedName name="HAS_DOC3">'Общие сведения'!$H$52</definedName>
    <definedName name="HAS_DOC3_block">'Общие сведения'!$H$53:$H$57</definedName>
    <definedName name="HAS_DOC4">'Общие сведения'!$H$58</definedName>
    <definedName name="HAS_DOC4_block">'Общие сведения'!$H$59:$H$63</definedName>
    <definedName name="HAS_DOC5">'Общие сведения'!$H$64</definedName>
    <definedName name="HAS_DOC5_block">'Общие сведения'!$H$65:$H$70</definedName>
    <definedName name="HAS_DOC6">'Общие сведения'!$H$71</definedName>
    <definedName name="HAS_DOC6_block">'Общие сведения'!$H$72:$H$77</definedName>
    <definedName name="HAS_DOC7">'Общие сведения'!$H$78</definedName>
    <definedName name="HAS_DOC7_block">'Общие сведения'!$H$79:$H$84</definedName>
    <definedName name="hasTranspVO">'Общие сведения'!$J$107</definedName>
    <definedName name="hasTranspVS">'Общие сведения'!$I$107</definedName>
    <definedName name="hasVO">'Общие сведения'!$H$107</definedName>
    <definedName name="hasVS">'Общие сведения'!$G$107</definedName>
    <definedName name="inn">'Общие сведения'!$H$26</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Инструкция!$70:$75</definedName>
    <definedName name="Instr_7">Инструкция!$76:$92</definedName>
    <definedName name="Instr_8">Инструкция!$93:$107</definedName>
    <definedName name="kpp">'Общие сведения'!$H$27</definedName>
    <definedName name="last_year">'Общие сведения'!$I$9</definedName>
    <definedName name="last_year_vis">'Общие сведения'!$J$9</definedName>
    <definedName name="limcount" hidden="1">1</definedName>
    <definedName name="List00_check_area">'Общие сведения'!$H$7:$H$488</definedName>
    <definedName name="List00_del_tariff_range">'Общие сведения'!$I$113:$I$476</definedName>
    <definedName name="List00_tariff_start">'Общие сведения'!$D$112</definedName>
    <definedName name="List00_vis_flags">'Общие сведения'!$B$112:$B$476</definedName>
    <definedName name="List01_mo_column">'Список территорий'!$N$14:$N$37</definedName>
    <definedName name="List01_mr_column">'Список территорий'!$M$14:$M$37</definedName>
    <definedName name="List02_osn_ekpl_range">'Список объектов'!$N$96:$N$107</definedName>
    <definedName name="List03_vis_flags">Сценарии!$Y$7:$AP$7</definedName>
    <definedName name="List03_vis_flags2">Сценарии!$G$15:$G$215</definedName>
    <definedName name="List04_check_range1">Баланс!$O$16:$AL$447</definedName>
    <definedName name="List04_vis_flags">Баланс!$S$7:$AL$7</definedName>
    <definedName name="List04_vis_flags2">Баланс!$G$14:$G$449</definedName>
    <definedName name="List05_vis_flags">Реагенты!$S$7:$AL$7</definedName>
    <definedName name="List06_vis_flags">ЭЭ!$S$7:$AL$7</definedName>
    <definedName name="List07_vis_flags">Амортизация!$S$7:$AL$7</definedName>
    <definedName name="List08_vis_flags">Аренда!$S$7:$AL$7</definedName>
    <definedName name="List09_vis_flags">Покупка!$S$7:$AL$7</definedName>
    <definedName name="List10_vis_flags">Налоги!$S$7:$AL$7</definedName>
    <definedName name="List11_is_one_block">'ИП + источники'!$N$14</definedName>
    <definedName name="List11_vis_flags">'ИП + источники'!$U$7:$AN$7</definedName>
    <definedName name="List11_vis_flags2">'ИП + источники'!$B$17:$B$305</definedName>
    <definedName name="List12_vis_flags">Экономия_корр!$O$7:$AH$7</definedName>
    <definedName name="List15_vis_flags">Калькуляция!$T$7:$AW$7</definedName>
    <definedName name="List15_vis_flags2">Калькуляция!$C$15:$C$1369</definedName>
    <definedName name="List16_vis_flags">ТМ!$Q$7:$AQ$7</definedName>
    <definedName name="List16_vis_flags2">ТМ!$G$14:$G$439</definedName>
    <definedName name="List17_check_range1">ДПР!$Q$16:$Q$138</definedName>
    <definedName name="List17_vis_flags">ДПР!$G$16:$G$138</definedName>
    <definedName name="List18_vis_flags">'ДПР (концессии)'!$G$16:$G$28</definedName>
    <definedName name="MO_END_DATE">TEHSHEET!$M$20</definedName>
    <definedName name="MO_LIST_1">REESTR_MO!$B$2:$B$7</definedName>
    <definedName name="MO_LIST_10">REESTR_MO!$B$77:$B$82</definedName>
    <definedName name="MO_LIST_11">REESTR_MO!$B$83:$B$89</definedName>
    <definedName name="MO_LIST_12">REESTR_MO!$B$90:$B$96</definedName>
    <definedName name="MO_LIST_13">REESTR_MO!$B$97:$B$102</definedName>
    <definedName name="MO_LIST_14">REESTR_MO!$B$103:$B$109</definedName>
    <definedName name="MO_LIST_15">REESTR_MO!$B$110:$B$115</definedName>
    <definedName name="MO_LIST_16">REESTR_MO!$B$116:$B$123</definedName>
    <definedName name="MO_LIST_17">REESTR_MO!$B$124:$B$131</definedName>
    <definedName name="MO_LIST_18">REESTR_MO!$B$132:$B$138</definedName>
    <definedName name="MO_LIST_19">REESTR_MO!$B$139:$B$145</definedName>
    <definedName name="MO_LIST_2">REESTR_MO!$B$8:$B$17</definedName>
    <definedName name="MO_LIST_20">REESTR_MO!$B$146:$B$154</definedName>
    <definedName name="MO_LIST_21">REESTR_MO!$B$155:$B$165</definedName>
    <definedName name="MO_LIST_22">REESTR_MO!$B$166</definedName>
    <definedName name="MO_LIST_23">REESTR_MO!$B$167</definedName>
    <definedName name="MO_LIST_24">REESTR_MO!$B$168</definedName>
    <definedName name="MO_LIST_3">REESTR_MO!$B$18:$B$24</definedName>
    <definedName name="MO_LIST_4">REESTR_MO!$B$25:$B$33</definedName>
    <definedName name="MO_LIST_5">REESTR_MO!$B$34:$B$42</definedName>
    <definedName name="MO_LIST_6">REESTR_MO!$B$43:$B$49</definedName>
    <definedName name="MO_LIST_7">REESTR_MO!$B$50:$B$57</definedName>
    <definedName name="MO_LIST_8">REESTR_MO!$B$58:$B$66</definedName>
    <definedName name="MO_LIST_9">REESTR_MO!$B$67:$B$76</definedName>
    <definedName name="MO_START_DATE">TEHSHEET!$M$19</definedName>
    <definedName name="MONTH_LIST">TEHSHEET!$R$2:$R$13</definedName>
    <definedName name="MR_LIST">REESTR_MO!$D$2:$D$25</definedName>
    <definedName name="MR_MO_LIST">REESTR_MO!$A$1:$C$168</definedName>
    <definedName name="NDS">TEHSHEET!$M$5</definedName>
    <definedName name="NONPRIVATE_OWNERSHIP_TYPE">TEHSHEET!$G$13:$G$15</definedName>
    <definedName name="OGRN">'Общие сведения'!$H$25</definedName>
    <definedName name="OIV_LIST">TEHSHEET!$A$90:$B$175</definedName>
    <definedName name="okopf">'Общие сведения'!$H$29</definedName>
    <definedName name="okopf_list">OKOPF!$A$2:$A$96</definedName>
    <definedName name="onlyOneYear">'Общие сведения'!$H$488</definedName>
    <definedName name="org">'Общие сведения'!$E$17</definedName>
    <definedName name="org_declaration">'Общие сведения'!$E$113</definedName>
    <definedName name="ORG_DIRECTOR_POSITION">'Общие сведения'!$H$35</definedName>
    <definedName name="ORG_EMAIL">'Общие сведения'!$H$33</definedName>
    <definedName name="ORG_END_DATE">TEHSHEET!$M$12</definedName>
    <definedName name="ORG_FIO_DIRECTOR">'Общие сведения'!$H$34</definedName>
    <definedName name="ORG_FULL_NAME">'Общие сведения'!$H$22</definedName>
    <definedName name="ORG_LEGAL_ADDRESS">'Общие сведения'!$H$30</definedName>
    <definedName name="ORG_MAIL_ADDRESS">'Общие сведения'!$H$31</definedName>
    <definedName name="ORG_PHONE">'Общие сведения'!$H$32</definedName>
    <definedName name="ORG_SHORT_NAME">'Общие сведения'!$H$23</definedName>
    <definedName name="ORG_SITE">'Общие сведения'!$H$36</definedName>
    <definedName name="ORG_START_DATE">TEHSHEET!$M$11</definedName>
    <definedName name="osn_expl_list">TEHSHEET!$X$2:$X$14</definedName>
    <definedName name="OWNERSHIP_TYPE">TEHSHEET!$G$13:$G$16</definedName>
    <definedName name="OWNERSHIP_TYPE_VALUE">'Общие сведения'!$H$39</definedName>
    <definedName name="pbStartPageNumber">1</definedName>
    <definedName name="pbUpdatePageNumbering">TRUE</definedName>
    <definedName name="PERIOD">TEHSHEET!$M$8</definedName>
    <definedName name="PERIOD_LENGTH">'Общие сведения'!$H$10</definedName>
    <definedName name="period_list">TEHSHEET!$S$2:$S$9</definedName>
    <definedName name="pIns_List00">'Общие сведения'!#REF!</definedName>
    <definedName name="pIns_List01_tariff">'Список территорий'!$L$37</definedName>
    <definedName name="pIns_List02_obj">'Список объектов'!#REF!</definedName>
    <definedName name="pIns_List02_tariff">'Список объектов'!$M$93</definedName>
    <definedName name="pIns_List03_tariff">Сценарии!$M$214</definedName>
    <definedName name="pIns_List04_tariff_vo">Баланс!$L$443</definedName>
    <definedName name="pIns_List04_tariff_vo_transp">Баланс!$L$447</definedName>
    <definedName name="pIns_List04_tariff_vs">Баланс!$L$435</definedName>
    <definedName name="pIns_List04_tariff_vs_transp">Баланс!$L$439</definedName>
    <definedName name="pIns_List05_reagent">Реагенты!$M:$M</definedName>
    <definedName name="pIns_List05_tariff">Реагенты!$L$60</definedName>
    <definedName name="pIns_List06_tariff">ЭЭ!$L$137</definedName>
    <definedName name="pIns_List06_voltage">ЭЭ!$M:$M</definedName>
    <definedName name="pIns_List07_tariff">Амортизация!$L$555</definedName>
    <definedName name="pIns_List08_tariff">Аренда!$L$104</definedName>
    <definedName name="pIns_List09_postav">Покупка!$M:$M</definedName>
    <definedName name="pIns_List09_tariff">Покупка!$L$170</definedName>
    <definedName name="pIns_List10_nalog">Налоги!$M:$M</definedName>
    <definedName name="pIns_List10_tariff">Налоги!$L$148</definedName>
    <definedName name="pIns_List11_tariff">'ИП + источники'!$L$305</definedName>
    <definedName name="pIns_List12_tariff">Экономия_корр!$L$104</definedName>
    <definedName name="pIns_List13_tariff">'Плата за негативное возд'!$L$15</definedName>
    <definedName name="pIns_List14_tariff">'Корректировка НВВ'!$L$390</definedName>
    <definedName name="pIns_List15_tariff">Калькуляция!$L$1369</definedName>
    <definedName name="pIns_List16_tariff">ТМ!$L$435</definedName>
    <definedName name="pIns_List16_tariff_transp">ТМ!$L$439</definedName>
    <definedName name="pins_List17_tariff">ДПР!$L$138</definedName>
    <definedName name="pins_List18_tariff">'ДПР (концессии)'!$L$28</definedName>
    <definedName name="plat_nds">'Общие сведения'!$H$41</definedName>
    <definedName name="REESTR_ORG_RANGE">REESTR_ORG!$A$2:$J$224</definedName>
    <definedName name="REGION">TEHSHEET!$A$1:$A$86</definedName>
    <definedName name="region_id">'Общие сведения'!$I$7</definedName>
    <definedName name="region_name">'Общие сведения'!$H$7</definedName>
    <definedName name="rst_org_id">'Общие сведения'!$D$17</definedName>
    <definedName name="SAPBEXrevision" hidden="1">1</definedName>
    <definedName name="SAPBEXsysID" hidden="1">"BW2"</definedName>
    <definedName name="SAPBEXwbID" hidden="1">"479GSPMTNK9HM4ZSIVE5K2SH6"</definedName>
    <definedName name="sencount" hidden="1">1</definedName>
    <definedName name="sphere_list">TEHSHEET!$T$2:$T$3</definedName>
    <definedName name="STATE_SHARE">TEHSHEET!$G$7:$G$9</definedName>
    <definedName name="STATE_SHARE_EXISTENCE">'Общие сведения'!$H$37</definedName>
    <definedName name="STATE_SHARE_VALUE">'Общие сведения'!$H$38</definedName>
    <definedName name="STATUS_GO">'Общие сведения'!$H$43</definedName>
    <definedName name="STATUS_GO_block">'Общие сведения'!$H$44:$H$44</definedName>
    <definedName name="support_docs_1">TEHSHEET!$X$12:$X$14</definedName>
    <definedName name="support_docs_2">TEHSHEET!$X$17:$X$21</definedName>
    <definedName name="support_docs_3">TEHSHEET!$X$24:$X$26</definedName>
    <definedName name="support_docs_4">TEHSHEET!$X$29:$X$31</definedName>
    <definedName name="support_docs_5">TEHSHEET!$X$34:$X$35</definedName>
    <definedName name="support_docs_6">TEHSHEET!$X$38:$X$41</definedName>
    <definedName name="support_docs_7">TEHSHEET!$X$44:$X$45</definedName>
    <definedName name="support_docs_list">TEHSHEET!$X$17:$X$36</definedName>
    <definedName name="TARIFF_CALC_METHOD">TEHSHEET!$K$39:$K$42</definedName>
    <definedName name="tariff_type_list">TEHSHEET!$U$2:$U$3</definedName>
    <definedName name="TOTAL">P1_TOTAL,P2_TOTAL,P3_TOTAL,P4_TOTAL,P5_TOTAL</definedName>
    <definedName name="tpl_title">'Общие сведения'!$O$17</definedName>
    <definedName name="UpdStatus">Инструкция!$AA$1</definedName>
    <definedName name="VALUABLE_STATE_SHARE">TEHSHEET!$G$7:$G$9</definedName>
    <definedName name="VDET_END_DATE">TEHSHEET!$M$16</definedName>
    <definedName name="VDET_START_DATE">TEHSHEET!$M$15</definedName>
    <definedName name="version">Инструкция!$B$3</definedName>
    <definedName name="VOLTAGE_LEVEL_list">TEHSHEET!$Y$2:$Y$7</definedName>
    <definedName name="VOLTAGE_LEVEL2_list">TEHSHEET!$Z$2:$Z$8</definedName>
    <definedName name="VOTV_VTARIFF">TEHSHEET!$W$6:$W$6</definedName>
    <definedName name="VOTV_VTOV">TEHSHEET!$V$6:$V$11</definedName>
    <definedName name="YEAR_LIST">TEHSHEET!$Q$2:$Q$20</definedName>
    <definedName name="year_list2">TEHSHEET!$Q$11:$Q$20</definedName>
    <definedName name="YES_NO">TEHSHEET!$G$2:$G$3</definedName>
    <definedName name="_xlnm.Print_Titles" localSheetId="13">Амортизация!$L:$N,Амортизация!$14:$15</definedName>
    <definedName name="_xlnm.Print_Titles" localSheetId="14">Аренда!$L:$N,Аренда!$14:$15</definedName>
    <definedName name="_xlnm.Print_Titles" localSheetId="10">Баланс!$L:$N,Баланс!$15:$16</definedName>
    <definedName name="_xlnm.Print_Titles" localSheetId="23">ДПР!$L:$L,ДПР!$14:$16</definedName>
    <definedName name="_xlnm.Print_Titles" localSheetId="24">'ДПР (концессии)'!$L:$L,'ДПР (концессии)'!$14:$16</definedName>
    <definedName name="_xlnm.Print_Titles" localSheetId="17">'ИП + источники'!$L:$N,'ИП + источники'!$16:$17</definedName>
    <definedName name="_xlnm.Print_Titles" localSheetId="21">Калькуляция!$L:$N,Калькуляция!$14:$15</definedName>
    <definedName name="_xlnm.Print_Titles" localSheetId="20">'Корректировка НВВ'!$L:$N,'Корректировка НВВ'!$14:$15</definedName>
    <definedName name="_xlnm.Print_Titles" localSheetId="16">Налоги!$L:$N,Налоги!$14:$15</definedName>
    <definedName name="_xlnm.Print_Titles" localSheetId="19">'Плата за негативное возд'!$L:$N,'Плата за негативное возд'!$14:$14</definedName>
    <definedName name="_xlnm.Print_Titles" localSheetId="15">Покупка!$L:$N,Покупка!$14:$15</definedName>
    <definedName name="_xlnm.Print_Titles" localSheetId="11">Реагенты!$L:$N,Реагенты!$14:$15</definedName>
    <definedName name="_xlnm.Print_Titles" localSheetId="8">'Список объектов'!$L:$N</definedName>
    <definedName name="_xlnm.Print_Titles" localSheetId="7">'Список территорий'!$14:$14</definedName>
    <definedName name="_xlnm.Print_Titles" localSheetId="9">Сценарии!$L:$N,Сценарии!$14:$15</definedName>
    <definedName name="_xlnm.Print_Titles" localSheetId="22">ТМ!$L:$M,ТМ!$15:$16</definedName>
    <definedName name="_xlnm.Print_Titles" localSheetId="18">Экономия_корр!$L:$N,Экономия_корр!$14:$15</definedName>
    <definedName name="_xlnm.Print_Titles" localSheetId="12">ЭЭ!$L:$N,ЭЭ!$14:$15</definedName>
    <definedName name="_xlnm.Print_Area" localSheetId="5">'Общие сведения'!$E$7:$H$492</definedName>
  </definedNames>
  <calcPr calcId="145621" calcMode="manual"/>
</workbook>
</file>

<file path=xl/calcChain.xml><?xml version="1.0" encoding="utf-8"?>
<calcChain xmlns="http://schemas.openxmlformats.org/spreadsheetml/2006/main">
  <c r="E490" i="488" l="1"/>
  <c r="G490" i="488"/>
  <c r="A110" i="517" l="1"/>
  <c r="A111" i="517"/>
  <c r="A112" i="517"/>
  <c r="A113" i="517"/>
  <c r="A114" i="517"/>
  <c r="A115" i="517"/>
  <c r="A116" i="517"/>
  <c r="A117" i="517"/>
  <c r="A118" i="517"/>
  <c r="A119" i="517"/>
  <c r="A120" i="517"/>
  <c r="A121" i="517"/>
  <c r="A122" i="517"/>
  <c r="A123" i="517"/>
  <c r="A124" i="517"/>
  <c r="A125" i="517"/>
  <c r="A126" i="517"/>
  <c r="A127" i="517"/>
  <c r="A128" i="517"/>
  <c r="A129" i="517"/>
  <c r="A130" i="517"/>
  <c r="A131" i="517"/>
  <c r="A132" i="517"/>
  <c r="A133" i="517"/>
  <c r="A134" i="517"/>
  <c r="A135" i="517"/>
  <c r="A136" i="517"/>
  <c r="A107" i="517"/>
  <c r="A108" i="517"/>
  <c r="A109" i="517"/>
  <c r="A104" i="517"/>
  <c r="A105" i="517"/>
  <c r="A106" i="517"/>
  <c r="A103" i="517"/>
  <c r="A102" i="517"/>
  <c r="A101" i="517"/>
  <c r="A100" i="517"/>
  <c r="A99" i="517"/>
  <c r="A98" i="517"/>
  <c r="A97" i="517"/>
  <c r="A96" i="517"/>
  <c r="A95" i="517"/>
  <c r="A94" i="517"/>
  <c r="A93" i="517"/>
  <c r="A92" i="517"/>
  <c r="A90" i="517"/>
  <c r="A91" i="517"/>
  <c r="A87" i="517"/>
  <c r="A88" i="517"/>
  <c r="A89" i="517"/>
  <c r="A86" i="517"/>
  <c r="A84" i="517"/>
  <c r="A85" i="517"/>
  <c r="A81" i="517"/>
  <c r="A82" i="517"/>
  <c r="A83" i="517"/>
  <c r="A80" i="517"/>
  <c r="A78" i="517"/>
  <c r="A79" i="517"/>
  <c r="A75" i="517"/>
  <c r="A76" i="517"/>
  <c r="A77" i="517"/>
  <c r="A74" i="517"/>
  <c r="A72" i="517"/>
  <c r="A73" i="517"/>
  <c r="A69" i="517"/>
  <c r="A70" i="517"/>
  <c r="A71" i="517"/>
  <c r="A68" i="517"/>
  <c r="A66" i="517"/>
  <c r="A67" i="517"/>
  <c r="A63" i="517"/>
  <c r="A64" i="517"/>
  <c r="A65" i="517"/>
  <c r="A62" i="517"/>
  <c r="A60" i="517"/>
  <c r="A61" i="517"/>
  <c r="A57" i="517"/>
  <c r="A58" i="517"/>
  <c r="A59" i="517"/>
  <c r="A56" i="517"/>
  <c r="A54" i="517"/>
  <c r="A55" i="517"/>
  <c r="A51" i="517"/>
  <c r="A52" i="517"/>
  <c r="A53" i="517"/>
  <c r="A50" i="517"/>
  <c r="A48" i="517"/>
  <c r="A49" i="517"/>
  <c r="A45" i="517"/>
  <c r="A46" i="517"/>
  <c r="A47" i="517"/>
  <c r="A44" i="517"/>
  <c r="A42" i="517"/>
  <c r="A43" i="517"/>
  <c r="A39" i="517"/>
  <c r="A40" i="517"/>
  <c r="A41" i="517"/>
  <c r="A38" i="517"/>
  <c r="A36" i="517"/>
  <c r="A37" i="517"/>
  <c r="A33" i="517"/>
  <c r="A34" i="517"/>
  <c r="A35" i="517"/>
  <c r="A32" i="517"/>
  <c r="A30" i="517"/>
  <c r="A31" i="517"/>
  <c r="A27" i="517"/>
  <c r="A28" i="517"/>
  <c r="A29" i="517"/>
  <c r="A1" i="517"/>
  <c r="A2" i="517"/>
  <c r="A3" i="517"/>
  <c r="A4" i="517"/>
  <c r="A5" i="517"/>
  <c r="A6" i="517"/>
  <c r="A7" i="517"/>
  <c r="A8" i="517"/>
  <c r="A9" i="517"/>
  <c r="A10" i="517"/>
  <c r="A11" i="517"/>
  <c r="A12" i="517"/>
  <c r="A13" i="517"/>
  <c r="A14" i="517"/>
  <c r="A15" i="517"/>
  <c r="A16" i="517"/>
  <c r="A17" i="517"/>
  <c r="A18" i="517"/>
  <c r="A19" i="517"/>
  <c r="A20" i="517"/>
  <c r="A21" i="517"/>
  <c r="A22" i="517"/>
  <c r="A23" i="517"/>
  <c r="A24" i="517"/>
  <c r="A25" i="517"/>
  <c r="A26" i="517"/>
  <c r="Q473" i="225" l="1"/>
  <c r="P473" i="225"/>
  <c r="O473" i="225"/>
  <c r="R480" i="225"/>
  <c r="Q488" i="225"/>
  <c r="P488" i="225"/>
  <c r="O488" i="225"/>
  <c r="R495" i="225"/>
  <c r="Q503" i="225"/>
  <c r="P503" i="225"/>
  <c r="O503" i="225"/>
  <c r="R506" i="225"/>
  <c r="AL252" i="225"/>
  <c r="AK252" i="225"/>
  <c r="AJ252" i="225"/>
  <c r="AI252" i="225"/>
  <c r="AH252" i="225"/>
  <c r="AG252" i="225"/>
  <c r="AF252" i="225"/>
  <c r="AE252" i="225"/>
  <c r="AD252" i="225"/>
  <c r="AC252" i="225"/>
  <c r="AB252" i="225"/>
  <c r="AA252" i="225"/>
  <c r="Z252" i="225"/>
  <c r="Y252" i="225"/>
  <c r="X252" i="225"/>
  <c r="W252" i="225"/>
  <c r="V252" i="225"/>
  <c r="U252" i="225"/>
  <c r="T252" i="225"/>
  <c r="S252" i="225"/>
  <c r="R252" i="225"/>
  <c r="Q252" i="225"/>
  <c r="P252" i="225"/>
  <c r="O252" i="225"/>
  <c r="AL249" i="225"/>
  <c r="AL247" i="225" s="1"/>
  <c r="AK249" i="225"/>
  <c r="AJ249" i="225"/>
  <c r="AI249" i="225"/>
  <c r="AH249" i="225"/>
  <c r="AG249" i="225"/>
  <c r="AF249" i="225"/>
  <c r="AE249" i="225"/>
  <c r="AE247" i="225" s="1"/>
  <c r="AD249" i="225"/>
  <c r="AD247" i="225" s="1"/>
  <c r="AC249" i="225"/>
  <c r="AB249" i="225"/>
  <c r="AB247" i="225" s="1"/>
  <c r="AA249" i="225"/>
  <c r="AA247" i="225" s="1"/>
  <c r="Z249" i="225"/>
  <c r="Y249" i="225"/>
  <c r="X249" i="225"/>
  <c r="W249" i="225"/>
  <c r="W247" i="225" s="1"/>
  <c r="V249" i="225"/>
  <c r="V247" i="225" s="1"/>
  <c r="U249" i="225"/>
  <c r="T249" i="225"/>
  <c r="T247" i="225" s="1"/>
  <c r="S249" i="225"/>
  <c r="R249" i="225"/>
  <c r="Q249" i="225"/>
  <c r="P249" i="225"/>
  <c r="O249" i="225"/>
  <c r="AJ247" i="225"/>
  <c r="S247" i="225"/>
  <c r="R247" i="225"/>
  <c r="Q247" i="225"/>
  <c r="P247" i="225"/>
  <c r="O247" i="225"/>
  <c r="L247" i="225"/>
  <c r="L253" i="225" s="1"/>
  <c r="A247" i="225"/>
  <c r="A248" i="225" s="1"/>
  <c r="A249" i="225" s="1"/>
  <c r="A250" i="225" s="1"/>
  <c r="A251" i="225" s="1"/>
  <c r="A252" i="225" s="1"/>
  <c r="A253" i="225" s="1"/>
  <c r="P441" i="225"/>
  <c r="B3" i="465"/>
  <c r="X247" i="225" l="1"/>
  <c r="AI247" i="225"/>
  <c r="AG247" i="225"/>
  <c r="Y247" i="225"/>
  <c r="L249" i="225"/>
  <c r="L250" i="225"/>
  <c r="Z247" i="225"/>
  <c r="AH247" i="225"/>
  <c r="L248" i="225"/>
  <c r="AF247" i="225"/>
  <c r="U247" i="225"/>
  <c r="AC247" i="225"/>
  <c r="AK247" i="225"/>
  <c r="L251" i="225"/>
  <c r="L252" i="225"/>
  <c r="B461" i="225" l="1"/>
  <c r="AQ648" i="225"/>
  <c r="AN648" i="225"/>
  <c r="AK648" i="225"/>
  <c r="AH648" i="225"/>
  <c r="AE648" i="225"/>
  <c r="AB648" i="225"/>
  <c r="Y648" i="225"/>
  <c r="V648" i="225"/>
  <c r="S648" i="225"/>
  <c r="P648" i="225"/>
  <c r="AQ647" i="225"/>
  <c r="AN647" i="225"/>
  <c r="AK647" i="225"/>
  <c r="AH647" i="225"/>
  <c r="AE647" i="225"/>
  <c r="AB647" i="225"/>
  <c r="Y647" i="225"/>
  <c r="V647" i="225"/>
  <c r="S647" i="225"/>
  <c r="P647" i="225"/>
  <c r="AQ646" i="225"/>
  <c r="AN646" i="225"/>
  <c r="AK646" i="225"/>
  <c r="AH646" i="225"/>
  <c r="AE646" i="225"/>
  <c r="AB646" i="225"/>
  <c r="Y646" i="225"/>
  <c r="V646" i="225"/>
  <c r="S646" i="225"/>
  <c r="P646" i="225"/>
  <c r="AQ645" i="225"/>
  <c r="AN645" i="225"/>
  <c r="AK645" i="225"/>
  <c r="AH645" i="225"/>
  <c r="AE645" i="225"/>
  <c r="AB645" i="225"/>
  <c r="Y645" i="225"/>
  <c r="V645" i="225"/>
  <c r="S645" i="225"/>
  <c r="P645" i="225"/>
  <c r="AP644" i="225"/>
  <c r="AO644" i="225"/>
  <c r="AQ644" i="225" s="1"/>
  <c r="AM644" i="225"/>
  <c r="AL644" i="225"/>
  <c r="AN644" i="225" s="1"/>
  <c r="AJ644" i="225"/>
  <c r="AI644" i="225"/>
  <c r="AK644" i="225" s="1"/>
  <c r="AG644" i="225"/>
  <c r="AF644" i="225"/>
  <c r="AH644" i="225" s="1"/>
  <c r="AD644" i="225"/>
  <c r="AC644" i="225"/>
  <c r="AE644" i="225" s="1"/>
  <c r="AA644" i="225"/>
  <c r="Z644" i="225"/>
  <c r="AB644" i="225" s="1"/>
  <c r="X644" i="225"/>
  <c r="W644" i="225"/>
  <c r="Y644" i="225" s="1"/>
  <c r="U644" i="225"/>
  <c r="T644" i="225"/>
  <c r="V644" i="225" s="1"/>
  <c r="R644" i="225"/>
  <c r="Q644" i="225"/>
  <c r="S644" i="225" s="1"/>
  <c r="O644" i="225"/>
  <c r="N644" i="225"/>
  <c r="P644" i="225" s="1"/>
  <c r="G643" i="225"/>
  <c r="G644" i="225" s="1"/>
  <c r="G645" i="225" s="1"/>
  <c r="G646" i="225" s="1"/>
  <c r="G647" i="225" s="1"/>
  <c r="G648" i="225" s="1"/>
  <c r="A643" i="225"/>
  <c r="A644" i="225" s="1"/>
  <c r="A645" i="225" s="1"/>
  <c r="A646" i="225" s="1"/>
  <c r="A647" i="225" s="1"/>
  <c r="A648" i="225" s="1"/>
  <c r="AQ641" i="225"/>
  <c r="AN641" i="225"/>
  <c r="AK641" i="225"/>
  <c r="AH641" i="225"/>
  <c r="AE641" i="225"/>
  <c r="AB641" i="225"/>
  <c r="Y641" i="225"/>
  <c r="V641" i="225"/>
  <c r="S641" i="225"/>
  <c r="P641" i="225"/>
  <c r="AQ640" i="225"/>
  <c r="AN640" i="225"/>
  <c r="AK640" i="225"/>
  <c r="AH640" i="225"/>
  <c r="AE640" i="225"/>
  <c r="AB640" i="225"/>
  <c r="Y640" i="225"/>
  <c r="V640" i="225"/>
  <c r="S640" i="225"/>
  <c r="P640" i="225"/>
  <c r="G640" i="225"/>
  <c r="G641" i="225" s="1"/>
  <c r="A640" i="225"/>
  <c r="A641" i="225" s="1"/>
  <c r="A204" i="225"/>
  <c r="A175" i="225"/>
  <c r="A176" i="225" s="1"/>
  <c r="A177" i="225" s="1"/>
  <c r="A178" i="225" s="1"/>
  <c r="A179" i="225" s="1"/>
  <c r="A180" i="225" s="1"/>
  <c r="A157" i="225"/>
  <c r="A118" i="225"/>
  <c r="R586" i="225"/>
  <c r="A586" i="225"/>
  <c r="Q509" i="225"/>
  <c r="P509" i="225"/>
  <c r="O509" i="225"/>
  <c r="AL358" i="225"/>
  <c r="AK358" i="225"/>
  <c r="AJ358" i="225"/>
  <c r="AI358" i="225"/>
  <c r="AH358" i="225"/>
  <c r="AG358" i="225"/>
  <c r="AF358" i="225"/>
  <c r="AE358" i="225"/>
  <c r="AD358" i="225"/>
  <c r="AC358" i="225"/>
  <c r="AB358" i="225"/>
  <c r="AA358" i="225"/>
  <c r="Z358" i="225"/>
  <c r="Y358" i="225"/>
  <c r="X358" i="225"/>
  <c r="W358" i="225"/>
  <c r="V358" i="225"/>
  <c r="U358" i="225"/>
  <c r="T358" i="225"/>
  <c r="S358" i="225"/>
  <c r="R358" i="225"/>
  <c r="Q358" i="225"/>
  <c r="P358" i="225"/>
  <c r="O358" i="225"/>
  <c r="AL354" i="225"/>
  <c r="AK354" i="225"/>
  <c r="AJ354" i="225"/>
  <c r="AI354" i="225"/>
  <c r="AH354" i="225"/>
  <c r="AG354" i="225"/>
  <c r="AF354" i="225"/>
  <c r="AE354" i="225"/>
  <c r="AD354" i="225"/>
  <c r="AC354" i="225"/>
  <c r="AB354" i="225"/>
  <c r="AA354" i="225"/>
  <c r="Z354" i="225"/>
  <c r="Y354" i="225"/>
  <c r="X354" i="225"/>
  <c r="W354" i="225"/>
  <c r="V354" i="225"/>
  <c r="U354" i="225"/>
  <c r="T354" i="225"/>
  <c r="S354" i="225"/>
  <c r="R354" i="225"/>
  <c r="Q354" i="225"/>
  <c r="P354" i="225"/>
  <c r="O354" i="225"/>
  <c r="AL350" i="225"/>
  <c r="AK350" i="225"/>
  <c r="AJ350" i="225"/>
  <c r="AI350" i="225"/>
  <c r="AH350" i="225"/>
  <c r="AG350" i="225"/>
  <c r="AF350" i="225"/>
  <c r="AE350" i="225"/>
  <c r="AD350" i="225"/>
  <c r="AC350" i="225"/>
  <c r="AB350" i="225"/>
  <c r="AA350" i="225"/>
  <c r="Z350" i="225"/>
  <c r="Y350" i="225"/>
  <c r="X350" i="225"/>
  <c r="W350" i="225"/>
  <c r="V350" i="225"/>
  <c r="U350" i="225"/>
  <c r="T350" i="225"/>
  <c r="S350" i="225"/>
  <c r="R350" i="225"/>
  <c r="Q350" i="225"/>
  <c r="P350" i="225"/>
  <c r="O350" i="225"/>
  <c r="AL346" i="225"/>
  <c r="AK346" i="225"/>
  <c r="AJ346" i="225"/>
  <c r="AI346" i="225"/>
  <c r="AH346" i="225"/>
  <c r="AG346" i="225"/>
  <c r="AF346" i="225"/>
  <c r="AE346" i="225"/>
  <c r="AD346" i="225"/>
  <c r="AC346" i="225"/>
  <c r="AB346" i="225"/>
  <c r="AA346" i="225"/>
  <c r="Z346" i="225"/>
  <c r="Y346" i="225"/>
  <c r="X346" i="225"/>
  <c r="W346" i="225"/>
  <c r="V346" i="225"/>
  <c r="U346" i="225"/>
  <c r="T346" i="225"/>
  <c r="S346" i="225"/>
  <c r="R346" i="225"/>
  <c r="Q346" i="225"/>
  <c r="P346" i="225"/>
  <c r="O346" i="225"/>
  <c r="AL342" i="225"/>
  <c r="AK342" i="225"/>
  <c r="AJ342" i="225"/>
  <c r="AI342" i="225"/>
  <c r="AH342" i="225"/>
  <c r="AG342" i="225"/>
  <c r="AF342" i="225"/>
  <c r="AE342" i="225"/>
  <c r="AD342" i="225"/>
  <c r="AC342" i="225"/>
  <c r="AB342" i="225"/>
  <c r="AA342" i="225"/>
  <c r="Z342" i="225"/>
  <c r="Y342" i="225"/>
  <c r="X342" i="225"/>
  <c r="W342" i="225"/>
  <c r="V342" i="225"/>
  <c r="U342" i="225"/>
  <c r="T342" i="225"/>
  <c r="S342" i="225"/>
  <c r="R342" i="225"/>
  <c r="Q342" i="225"/>
  <c r="P342" i="225"/>
  <c r="O342" i="225"/>
  <c r="AL244" i="225"/>
  <c r="AK244" i="225"/>
  <c r="AJ244" i="225"/>
  <c r="AI244" i="225"/>
  <c r="AH244" i="225"/>
  <c r="AG244" i="225"/>
  <c r="AF244" i="225"/>
  <c r="AE244" i="225"/>
  <c r="AD244" i="225"/>
  <c r="AC244" i="225"/>
  <c r="AB244" i="225"/>
  <c r="AA244" i="225"/>
  <c r="Z244" i="225"/>
  <c r="Y244" i="225"/>
  <c r="X244" i="225"/>
  <c r="W244" i="225"/>
  <c r="V244" i="225"/>
  <c r="U244" i="225"/>
  <c r="T244" i="225"/>
  <c r="S244" i="225"/>
  <c r="R244" i="225"/>
  <c r="Q244" i="225"/>
  <c r="P244" i="225"/>
  <c r="O244" i="225"/>
  <c r="AL237" i="225"/>
  <c r="AK237" i="225"/>
  <c r="AJ237" i="225"/>
  <c r="AI237" i="225"/>
  <c r="AH237" i="225"/>
  <c r="AG237" i="225"/>
  <c r="AF237" i="225"/>
  <c r="AE237" i="225"/>
  <c r="AD237" i="225"/>
  <c r="AC237" i="225"/>
  <c r="AB237" i="225"/>
  <c r="AA237" i="225"/>
  <c r="Z237" i="225"/>
  <c r="Y237" i="225"/>
  <c r="X237" i="225"/>
  <c r="W237" i="225"/>
  <c r="V237" i="225"/>
  <c r="U237" i="225"/>
  <c r="T237" i="225"/>
  <c r="S237" i="225"/>
  <c r="R237" i="225"/>
  <c r="Q237" i="225"/>
  <c r="P237" i="225"/>
  <c r="O237" i="225"/>
  <c r="C570" i="225" l="1"/>
  <c r="C571" i="225"/>
  <c r="O204" i="225"/>
  <c r="O118" i="225"/>
  <c r="O175" i="225"/>
  <c r="A119" i="225"/>
  <c r="A120" i="225" s="1"/>
  <c r="A121" i="225" s="1"/>
  <c r="R509" i="225"/>
  <c r="L666" i="225" l="1"/>
  <c r="R537" i="225"/>
  <c r="L356" i="225"/>
  <c r="L358" i="225" s="1"/>
  <c r="A356" i="225"/>
  <c r="A357" i="225" s="1"/>
  <c r="A358" i="225" s="1"/>
  <c r="F676" i="225"/>
  <c r="F675" i="225"/>
  <c r="F674" i="225"/>
  <c r="F673" i="225"/>
  <c r="F672" i="225"/>
  <c r="F671" i="225"/>
  <c r="F670" i="225"/>
  <c r="F669" i="225"/>
  <c r="F668" i="225"/>
  <c r="F667" i="225"/>
  <c r="A667" i="225"/>
  <c r="A668" i="225" s="1"/>
  <c r="A669" i="225" s="1"/>
  <c r="A670" i="225" s="1"/>
  <c r="A671" i="225" s="1"/>
  <c r="A672" i="225" s="1"/>
  <c r="A673" i="225" s="1"/>
  <c r="A674" i="225" s="1"/>
  <c r="A675" i="225" s="1"/>
  <c r="A676" i="225" s="1"/>
  <c r="G14" i="225"/>
  <c r="L667" i="225" l="1"/>
  <c r="G668" i="225"/>
  <c r="L669" i="225"/>
  <c r="L675" i="225"/>
  <c r="G670" i="225"/>
  <c r="L671" i="225"/>
  <c r="G676" i="225"/>
  <c r="G672" i="225"/>
  <c r="L673" i="225"/>
  <c r="G674" i="225"/>
  <c r="B14" i="225"/>
  <c r="B12" i="225"/>
  <c r="B13" i="225"/>
  <c r="B15" i="225"/>
  <c r="B10" i="225"/>
  <c r="B11" i="225"/>
  <c r="L668" i="225"/>
  <c r="L357" i="225"/>
  <c r="L674" i="225"/>
  <c r="L670" i="225"/>
  <c r="L676" i="225"/>
  <c r="L672" i="225"/>
  <c r="G667" i="225"/>
  <c r="G669" i="225"/>
  <c r="G671" i="225"/>
  <c r="G673" i="225"/>
  <c r="G675" i="225"/>
  <c r="P675" i="225" l="1"/>
  <c r="P672" i="225"/>
  <c r="P674" i="225"/>
  <c r="P676" i="225"/>
  <c r="P668" i="225"/>
  <c r="P670" i="225"/>
  <c r="P669" i="225"/>
  <c r="P671" i="225"/>
  <c r="P667" i="225"/>
  <c r="P673" i="225"/>
  <c r="AQ650" i="225"/>
  <c r="AN650" i="225"/>
  <c r="AK650" i="225"/>
  <c r="AH650" i="225"/>
  <c r="AE650" i="225"/>
  <c r="AB650" i="225"/>
  <c r="Y650" i="225"/>
  <c r="V650" i="225"/>
  <c r="S650" i="225"/>
  <c r="P650" i="225"/>
  <c r="AQ636" i="225"/>
  <c r="AN636" i="225"/>
  <c r="AK636" i="225"/>
  <c r="AH636" i="225"/>
  <c r="AE636" i="225"/>
  <c r="AB636" i="225"/>
  <c r="Y636" i="225"/>
  <c r="V636" i="225"/>
  <c r="S636" i="225"/>
  <c r="P636" i="225"/>
  <c r="AQ635" i="225"/>
  <c r="AN635" i="225"/>
  <c r="AK635" i="225"/>
  <c r="AH635" i="225"/>
  <c r="AE635" i="225"/>
  <c r="AB635" i="225"/>
  <c r="Y635" i="225"/>
  <c r="V635" i="225"/>
  <c r="S635" i="225"/>
  <c r="P635" i="225"/>
  <c r="AQ628" i="225"/>
  <c r="AN628" i="225"/>
  <c r="AK628" i="225"/>
  <c r="AH628" i="225"/>
  <c r="AE628" i="225"/>
  <c r="AB628" i="225"/>
  <c r="Y628" i="225"/>
  <c r="V628" i="225"/>
  <c r="S628" i="225"/>
  <c r="P628" i="225"/>
  <c r="AQ627" i="225"/>
  <c r="AN627" i="225"/>
  <c r="AK627" i="225"/>
  <c r="AH627" i="225"/>
  <c r="AE627" i="225"/>
  <c r="AB627" i="225"/>
  <c r="Y627" i="225"/>
  <c r="V627" i="225"/>
  <c r="S627" i="225"/>
  <c r="P627" i="225"/>
  <c r="AQ625" i="225"/>
  <c r="AN625" i="225"/>
  <c r="AK625" i="225"/>
  <c r="AH625" i="225"/>
  <c r="AE625" i="225"/>
  <c r="AB625" i="225"/>
  <c r="Y625" i="225"/>
  <c r="V625" i="225"/>
  <c r="S625" i="225"/>
  <c r="P625" i="225"/>
  <c r="AQ622" i="225"/>
  <c r="AN622" i="225"/>
  <c r="AK622" i="225"/>
  <c r="AH622" i="225"/>
  <c r="AE622" i="225"/>
  <c r="AB622" i="225"/>
  <c r="Y622" i="225"/>
  <c r="V622" i="225"/>
  <c r="S622" i="225"/>
  <c r="P622" i="225"/>
  <c r="AQ621" i="225"/>
  <c r="AN621" i="225"/>
  <c r="AK621" i="225"/>
  <c r="AH621" i="225"/>
  <c r="AE621" i="225"/>
  <c r="AB621" i="225"/>
  <c r="Y621" i="225"/>
  <c r="V621" i="225"/>
  <c r="S621" i="225"/>
  <c r="P621" i="225"/>
  <c r="AQ619" i="225"/>
  <c r="AN619" i="225"/>
  <c r="AK619" i="225"/>
  <c r="AH619" i="225"/>
  <c r="AE619" i="225"/>
  <c r="AB619" i="225"/>
  <c r="Y619" i="225"/>
  <c r="V619" i="225"/>
  <c r="S619" i="225"/>
  <c r="P619" i="225"/>
  <c r="AQ616" i="225"/>
  <c r="AN616" i="225"/>
  <c r="AK616" i="225"/>
  <c r="AH616" i="225"/>
  <c r="AE616" i="225"/>
  <c r="AB616" i="225"/>
  <c r="Y616" i="225"/>
  <c r="V616" i="225"/>
  <c r="S616" i="225"/>
  <c r="P616" i="225"/>
  <c r="AQ615" i="225"/>
  <c r="AN615" i="225"/>
  <c r="AK615" i="225"/>
  <c r="AH615" i="225"/>
  <c r="AE615" i="225"/>
  <c r="AB615" i="225"/>
  <c r="Y615" i="225"/>
  <c r="V615" i="225"/>
  <c r="S615" i="225"/>
  <c r="P615" i="225"/>
  <c r="AQ613" i="225"/>
  <c r="AN613" i="225"/>
  <c r="AK613" i="225"/>
  <c r="AH613" i="225"/>
  <c r="AE613" i="225"/>
  <c r="AB613" i="225"/>
  <c r="Y613" i="225"/>
  <c r="V613" i="225"/>
  <c r="S613" i="225"/>
  <c r="P613" i="225"/>
  <c r="AQ610" i="225"/>
  <c r="AN610" i="225"/>
  <c r="AK610" i="225"/>
  <c r="AH610" i="225"/>
  <c r="AE610" i="225"/>
  <c r="AB610" i="225"/>
  <c r="Y610" i="225"/>
  <c r="V610" i="225"/>
  <c r="S610" i="225"/>
  <c r="P610" i="225"/>
  <c r="AQ609" i="225"/>
  <c r="AN609" i="225"/>
  <c r="AK609" i="225"/>
  <c r="AH609" i="225"/>
  <c r="AE609" i="225"/>
  <c r="AB609" i="225"/>
  <c r="Y609" i="225"/>
  <c r="V609" i="225"/>
  <c r="S609" i="225"/>
  <c r="P609" i="225"/>
  <c r="AQ607" i="225"/>
  <c r="AN607" i="225"/>
  <c r="AK607" i="225"/>
  <c r="AH607" i="225"/>
  <c r="AE607" i="225"/>
  <c r="AB607" i="225"/>
  <c r="Y607" i="225"/>
  <c r="V607" i="225"/>
  <c r="S607" i="225"/>
  <c r="P607" i="225"/>
  <c r="AN519" i="225"/>
  <c r="AO519" i="225"/>
  <c r="AP519" i="225"/>
  <c r="AQ519" i="225"/>
  <c r="AR519" i="225"/>
  <c r="AS519" i="225"/>
  <c r="AT519" i="225"/>
  <c r="AU519" i="225"/>
  <c r="AV519" i="225"/>
  <c r="AW519" i="225"/>
  <c r="AN520" i="225"/>
  <c r="AO520" i="225"/>
  <c r="AP520" i="225"/>
  <c r="AQ520" i="225"/>
  <c r="AR520" i="225"/>
  <c r="AS520" i="225"/>
  <c r="AT520" i="225"/>
  <c r="AU520" i="225"/>
  <c r="AV520" i="225"/>
  <c r="AW520" i="225"/>
  <c r="AN535" i="225"/>
  <c r="AO535" i="225"/>
  <c r="AP535" i="225"/>
  <c r="AQ535" i="225"/>
  <c r="AR535" i="225"/>
  <c r="AS535" i="225"/>
  <c r="AT535" i="225"/>
  <c r="AU535" i="225"/>
  <c r="AV535" i="225"/>
  <c r="AW535" i="225"/>
  <c r="AN538" i="225"/>
  <c r="AO538" i="225"/>
  <c r="AP538" i="225"/>
  <c r="AQ538" i="225"/>
  <c r="AR538" i="225"/>
  <c r="AS538" i="225"/>
  <c r="AT538" i="225"/>
  <c r="AU538" i="225"/>
  <c r="AV538" i="225"/>
  <c r="AW538" i="225"/>
  <c r="AN539" i="225"/>
  <c r="AN540" i="225"/>
  <c r="AO540" i="225"/>
  <c r="AP540" i="225"/>
  <c r="AQ540" i="225"/>
  <c r="AR540" i="225"/>
  <c r="AS540" i="225"/>
  <c r="AT540" i="225"/>
  <c r="AU540" i="225"/>
  <c r="AV540" i="225"/>
  <c r="AW540" i="225"/>
  <c r="AN541" i="225"/>
  <c r="AO541" i="225"/>
  <c r="AP541" i="225"/>
  <c r="AQ541" i="225"/>
  <c r="AR541" i="225"/>
  <c r="AS541" i="225"/>
  <c r="AT541" i="225"/>
  <c r="AU541" i="225"/>
  <c r="AV541" i="225"/>
  <c r="AW541" i="225"/>
  <c r="AN543" i="225"/>
  <c r="AO543" i="225"/>
  <c r="AP543" i="225"/>
  <c r="AQ543" i="225"/>
  <c r="AR543" i="225"/>
  <c r="AS543" i="225"/>
  <c r="AT543" i="225"/>
  <c r="AU543" i="225"/>
  <c r="AV543" i="225"/>
  <c r="AW543" i="225"/>
  <c r="AN544" i="225"/>
  <c r="AO544" i="225"/>
  <c r="AP544" i="225"/>
  <c r="AQ544" i="225"/>
  <c r="AR544" i="225"/>
  <c r="AS544" i="225"/>
  <c r="AT544" i="225"/>
  <c r="AU544" i="225"/>
  <c r="AV544" i="225"/>
  <c r="AW544" i="225"/>
  <c r="AN545" i="225"/>
  <c r="AO545" i="225"/>
  <c r="AP545" i="225"/>
  <c r="AQ545" i="225"/>
  <c r="AR545" i="225"/>
  <c r="AS545" i="225"/>
  <c r="AT545" i="225"/>
  <c r="AU545" i="225"/>
  <c r="AV545" i="225"/>
  <c r="AW545" i="225"/>
  <c r="AN553" i="225"/>
  <c r="AO553" i="225"/>
  <c r="AP553" i="225"/>
  <c r="AQ553" i="225"/>
  <c r="AR553" i="225"/>
  <c r="AS553" i="225"/>
  <c r="AT553" i="225"/>
  <c r="AU553" i="225"/>
  <c r="AV553" i="225"/>
  <c r="AW553" i="225"/>
  <c r="AN554" i="225"/>
  <c r="AO554" i="225"/>
  <c r="AP554" i="225"/>
  <c r="AQ554" i="225"/>
  <c r="AR554" i="225"/>
  <c r="AS554" i="225"/>
  <c r="AT554" i="225"/>
  <c r="AU554" i="225"/>
  <c r="AV554" i="225"/>
  <c r="AW554" i="225"/>
  <c r="T577" i="225" l="1"/>
  <c r="U577" i="225"/>
  <c r="V577" i="225"/>
  <c r="W577" i="225"/>
  <c r="X577" i="225"/>
  <c r="Y577" i="225"/>
  <c r="Z577" i="225"/>
  <c r="AA577" i="225"/>
  <c r="AB577" i="225"/>
  <c r="AC577" i="225"/>
  <c r="AD577" i="225"/>
  <c r="AE577" i="225"/>
  <c r="AF577" i="225"/>
  <c r="AG577" i="225"/>
  <c r="AH577" i="225"/>
  <c r="AI577" i="225"/>
  <c r="AJ577" i="225"/>
  <c r="AK577" i="225"/>
  <c r="AL577" i="225"/>
  <c r="AM577" i="225"/>
  <c r="S577" i="225"/>
  <c r="Q577" i="225"/>
  <c r="P577" i="225"/>
  <c r="O577" i="225"/>
  <c r="AD97" i="225" l="1"/>
  <c r="AE97" i="225"/>
  <c r="AF97" i="225"/>
  <c r="AG97" i="225"/>
  <c r="AH97" i="225"/>
  <c r="AI97" i="225"/>
  <c r="AJ97" i="225"/>
  <c r="AK97" i="225"/>
  <c r="AL97" i="225"/>
  <c r="AM97" i="225"/>
  <c r="AN97" i="225"/>
  <c r="AO97" i="225"/>
  <c r="AP97" i="225"/>
  <c r="AC97" i="225"/>
  <c r="AB97" i="225"/>
  <c r="AA97" i="225"/>
  <c r="Z97" i="225"/>
  <c r="Y97" i="225"/>
  <c r="U97" i="225"/>
  <c r="T97" i="225"/>
  <c r="S97" i="225"/>
  <c r="U418" i="225"/>
  <c r="T418" i="225"/>
  <c r="S418" i="225"/>
  <c r="R418" i="225"/>
  <c r="Q418" i="225"/>
  <c r="P418" i="225"/>
  <c r="AL333" i="225"/>
  <c r="AK333" i="225"/>
  <c r="AJ333" i="225"/>
  <c r="AI333" i="225"/>
  <c r="AH333" i="225"/>
  <c r="AG333" i="225"/>
  <c r="AF333" i="225"/>
  <c r="AE333" i="225"/>
  <c r="AD333" i="225"/>
  <c r="AC333" i="225"/>
  <c r="AB333" i="225"/>
  <c r="AA333" i="225"/>
  <c r="Z333" i="225"/>
  <c r="Y333" i="225"/>
  <c r="X333" i="225"/>
  <c r="W333" i="225"/>
  <c r="V333" i="225"/>
  <c r="U333" i="225"/>
  <c r="T333" i="225"/>
  <c r="S333" i="225"/>
  <c r="R333" i="225"/>
  <c r="Q333" i="225"/>
  <c r="P333" i="225"/>
  <c r="O333" i="225"/>
  <c r="B2" i="465"/>
  <c r="B382" i="225" l="1"/>
  <c r="B384" i="225"/>
  <c r="B402" i="225"/>
  <c r="B399" i="225"/>
  <c r="B395" i="225"/>
  <c r="B391" i="225"/>
  <c r="B388" i="225"/>
  <c r="B380" i="225"/>
  <c r="B394" i="225"/>
  <c r="B383" i="225"/>
  <c r="B403" i="225"/>
  <c r="B392" i="225"/>
  <c r="B381" i="225"/>
  <c r="B400" i="225"/>
  <c r="B389" i="225"/>
  <c r="B397" i="225"/>
  <c r="B387" i="225"/>
  <c r="B396" i="225"/>
  <c r="B386" i="225"/>
  <c r="B401" i="225"/>
  <c r="B393" i="225"/>
  <c r="B385" i="225"/>
  <c r="B398" i="225"/>
  <c r="B390" i="225"/>
  <c r="F655" i="225"/>
  <c r="R508" i="225"/>
  <c r="Q481" i="225"/>
  <c r="P481" i="225"/>
  <c r="O481" i="225"/>
  <c r="L680" i="225" l="1"/>
  <c r="R571" i="225"/>
  <c r="R570" i="225"/>
  <c r="A92" i="225"/>
  <c r="R507" i="225"/>
  <c r="R505" i="225"/>
  <c r="R504" i="225"/>
  <c r="R503" i="225"/>
  <c r="R502" i="225"/>
  <c r="R501" i="225"/>
  <c r="R500" i="225"/>
  <c r="R499" i="225"/>
  <c r="R497" i="225"/>
  <c r="R494" i="225"/>
  <c r="R493" i="225"/>
  <c r="R492" i="225"/>
  <c r="R491" i="225"/>
  <c r="R490" i="225"/>
  <c r="R489" i="225"/>
  <c r="R485" i="225"/>
  <c r="R484" i="225"/>
  <c r="R483" i="225"/>
  <c r="R482" i="225"/>
  <c r="R479" i="225"/>
  <c r="R478" i="225"/>
  <c r="R477" i="225"/>
  <c r="R476" i="225"/>
  <c r="R475" i="225"/>
  <c r="R474" i="225"/>
  <c r="R472" i="225"/>
  <c r="R470" i="225"/>
  <c r="R468" i="225"/>
  <c r="R467" i="225"/>
  <c r="R466" i="225"/>
  <c r="Q465" i="225"/>
  <c r="P465" i="225"/>
  <c r="O465" i="225"/>
  <c r="R463" i="225"/>
  <c r="A462" i="225"/>
  <c r="A463" i="225" s="1"/>
  <c r="A97" i="225"/>
  <c r="M236" i="225"/>
  <c r="L236" i="225"/>
  <c r="L238" i="225" s="1"/>
  <c r="O207" i="225"/>
  <c r="P207" i="225"/>
  <c r="Q207" i="225"/>
  <c r="R207" i="225"/>
  <c r="S207" i="225"/>
  <c r="T207" i="225"/>
  <c r="U207" i="225"/>
  <c r="V207" i="225"/>
  <c r="W207" i="225"/>
  <c r="X207" i="225"/>
  <c r="Y207" i="225"/>
  <c r="Z207" i="225"/>
  <c r="AA207" i="225"/>
  <c r="AB207" i="225"/>
  <c r="AC207" i="225"/>
  <c r="AD207" i="225"/>
  <c r="AE207" i="225"/>
  <c r="AF207" i="225"/>
  <c r="AG207" i="225"/>
  <c r="AH207" i="225"/>
  <c r="AI207" i="225"/>
  <c r="AJ207" i="225"/>
  <c r="AK207" i="225"/>
  <c r="AL207" i="225"/>
  <c r="A683" i="225"/>
  <c r="A684" i="225" s="1"/>
  <c r="A685" i="225" s="1"/>
  <c r="A686" i="225" s="1"/>
  <c r="A687" i="225" s="1"/>
  <c r="A688" i="225" s="1"/>
  <c r="A689" i="225" s="1"/>
  <c r="A690" i="225" s="1"/>
  <c r="A691" i="225" s="1"/>
  <c r="A692" i="225" s="1"/>
  <c r="A693" i="225" s="1"/>
  <c r="F693" i="225"/>
  <c r="L693" i="225" s="1"/>
  <c r="F692" i="225"/>
  <c r="L692" i="225" s="1"/>
  <c r="F691" i="225"/>
  <c r="L691" i="225" s="1"/>
  <c r="F690" i="225"/>
  <c r="L690" i="225" s="1"/>
  <c r="F689" i="225"/>
  <c r="L689" i="225" s="1"/>
  <c r="F688" i="225"/>
  <c r="L688" i="225" s="1"/>
  <c r="F687" i="225"/>
  <c r="L687" i="225" s="1"/>
  <c r="F686" i="225"/>
  <c r="L686" i="225" s="1"/>
  <c r="F685" i="225"/>
  <c r="L685" i="225" s="1"/>
  <c r="F684" i="225"/>
  <c r="L684" i="225" s="1"/>
  <c r="A681" i="225"/>
  <c r="F664" i="225"/>
  <c r="F663" i="225"/>
  <c r="F662" i="225"/>
  <c r="F661" i="225"/>
  <c r="F660" i="225"/>
  <c r="F659" i="225"/>
  <c r="F658" i="225"/>
  <c r="F657" i="225"/>
  <c r="F656" i="225"/>
  <c r="G655" i="225"/>
  <c r="A591" i="225"/>
  <c r="A35" i="225"/>
  <c r="G35" i="225" s="1"/>
  <c r="A34" i="225"/>
  <c r="G34" i="225" s="1"/>
  <c r="A33" i="225"/>
  <c r="A32" i="225"/>
  <c r="G32" i="225" s="1"/>
  <c r="A31" i="225"/>
  <c r="G31" i="225" s="1"/>
  <c r="A30" i="225"/>
  <c r="G30" i="225" s="1"/>
  <c r="A29" i="225"/>
  <c r="A28" i="225"/>
  <c r="G28" i="225" s="1"/>
  <c r="A27" i="225"/>
  <c r="G27" i="225" s="1"/>
  <c r="A26" i="225"/>
  <c r="G26" i="225" s="1"/>
  <c r="A25" i="225"/>
  <c r="G25" i="225" s="1"/>
  <c r="A24" i="225"/>
  <c r="G24" i="225" s="1"/>
  <c r="A23" i="225"/>
  <c r="G23" i="225" s="1"/>
  <c r="A22" i="225"/>
  <c r="G22" i="225" s="1"/>
  <c r="A21" i="225"/>
  <c r="G21" i="225" s="1"/>
  <c r="A20" i="225"/>
  <c r="G20" i="225" s="1"/>
  <c r="A19" i="225"/>
  <c r="A18" i="225"/>
  <c r="G18" i="225" s="1"/>
  <c r="A17" i="225"/>
  <c r="G17" i="225" s="1"/>
  <c r="A16" i="225"/>
  <c r="G16" i="225" s="1"/>
  <c r="P382" i="225"/>
  <c r="Q382" i="225"/>
  <c r="R382" i="225"/>
  <c r="S382" i="225"/>
  <c r="T382" i="225"/>
  <c r="U382" i="225"/>
  <c r="V382" i="225"/>
  <c r="W382" i="225"/>
  <c r="X382" i="225"/>
  <c r="Y382" i="225"/>
  <c r="Z382" i="225"/>
  <c r="AA382" i="225"/>
  <c r="AB382" i="225"/>
  <c r="AC382" i="225"/>
  <c r="AD382" i="225"/>
  <c r="AE382" i="225"/>
  <c r="AF382" i="225"/>
  <c r="AG382" i="225"/>
  <c r="AH382" i="225"/>
  <c r="AI382" i="225"/>
  <c r="AJ382" i="225"/>
  <c r="AK382" i="225"/>
  <c r="AL382" i="225"/>
  <c r="AM382" i="225"/>
  <c r="AN382" i="225"/>
  <c r="O382" i="225"/>
  <c r="L662" i="225" l="1"/>
  <c r="G661" i="225"/>
  <c r="L663" i="225"/>
  <c r="G656" i="225"/>
  <c r="G664" i="225"/>
  <c r="L657" i="225"/>
  <c r="G660" i="225"/>
  <c r="L658" i="225"/>
  <c r="G659" i="225"/>
  <c r="R473" i="225"/>
  <c r="R465" i="225"/>
  <c r="A464" i="225"/>
  <c r="A465" i="225" s="1"/>
  <c r="A466" i="225" s="1"/>
  <c r="A467" i="225" s="1"/>
  <c r="A468" i="225" s="1"/>
  <c r="A469" i="225" s="1"/>
  <c r="A470" i="225" s="1"/>
  <c r="A471" i="225" s="1"/>
  <c r="A472" i="225" s="1"/>
  <c r="A473" i="225" s="1"/>
  <c r="A474" i="225" s="1"/>
  <c r="A475" i="225" s="1"/>
  <c r="A476" i="225" s="1"/>
  <c r="A477" i="225" s="1"/>
  <c r="A478" i="225" s="1"/>
  <c r="A479" i="225" s="1"/>
  <c r="R488" i="225"/>
  <c r="L237" i="225"/>
  <c r="L664" i="225"/>
  <c r="G663" i="225"/>
  <c r="L661" i="225"/>
  <c r="G662" i="225"/>
  <c r="G684" i="225"/>
  <c r="G686" i="225"/>
  <c r="G688" i="225"/>
  <c r="G690" i="225"/>
  <c r="G692" i="225"/>
  <c r="G685" i="225"/>
  <c r="G687" i="225"/>
  <c r="G689" i="225"/>
  <c r="G691" i="225"/>
  <c r="G693" i="225"/>
  <c r="L660" i="225"/>
  <c r="L656" i="225"/>
  <c r="L659" i="225"/>
  <c r="L655" i="225"/>
  <c r="G658" i="225"/>
  <c r="G657" i="225"/>
  <c r="N591" i="225"/>
  <c r="A592" i="225"/>
  <c r="F590" i="225"/>
  <c r="N590" i="225"/>
  <c r="G19" i="225"/>
  <c r="G29" i="225"/>
  <c r="G33" i="225"/>
  <c r="A481" i="225" l="1"/>
  <c r="A482" i="225" s="1"/>
  <c r="A483" i="225" s="1"/>
  <c r="A484" i="225" s="1"/>
  <c r="A485" i="225" s="1"/>
  <c r="A486" i="225" s="1"/>
  <c r="A487" i="225" s="1"/>
  <c r="A488" i="225" s="1"/>
  <c r="A489" i="225" s="1"/>
  <c r="A490" i="225" s="1"/>
  <c r="A491" i="225" s="1"/>
  <c r="A492" i="225" s="1"/>
  <c r="A493" i="225" s="1"/>
  <c r="A494" i="225" s="1"/>
  <c r="A480" i="225"/>
  <c r="G603" i="225"/>
  <c r="G629" i="225"/>
  <c r="G627" i="225"/>
  <c r="G619" i="225"/>
  <c r="G625" i="225"/>
  <c r="G617" i="225"/>
  <c r="G624" i="225"/>
  <c r="G623" i="225"/>
  <c r="G621" i="225"/>
  <c r="G628" i="225"/>
  <c r="G620" i="225"/>
  <c r="G626" i="225"/>
  <c r="G618" i="225"/>
  <c r="G622" i="225"/>
  <c r="G610" i="225"/>
  <c r="G607" i="225"/>
  <c r="G606" i="225"/>
  <c r="G597" i="225"/>
  <c r="G596" i="225"/>
  <c r="G595" i="225"/>
  <c r="G616" i="225"/>
  <c r="G615" i="225"/>
  <c r="G614" i="225"/>
  <c r="G612" i="225"/>
  <c r="G605" i="225"/>
  <c r="G601" i="225"/>
  <c r="G600" i="225"/>
  <c r="G599" i="225"/>
  <c r="G598" i="225"/>
  <c r="G594" i="225"/>
  <c r="G611" i="225"/>
  <c r="G609" i="225"/>
  <c r="G608" i="225"/>
  <c r="G604" i="225"/>
  <c r="G602" i="225"/>
  <c r="G613" i="225"/>
  <c r="N592" i="225"/>
  <c r="A593" i="225"/>
  <c r="A496" i="225" l="1"/>
  <c r="A497" i="225" s="1"/>
  <c r="A498" i="225" s="1"/>
  <c r="A499" i="225" s="1"/>
  <c r="A500" i="225" s="1"/>
  <c r="A501" i="225" s="1"/>
  <c r="A502" i="225" s="1"/>
  <c r="A503" i="225" s="1"/>
  <c r="A504" i="225" s="1"/>
  <c r="A505" i="225" s="1"/>
  <c r="A495" i="225"/>
  <c r="A594" i="225"/>
  <c r="A595" i="225" s="1"/>
  <c r="N593" i="225"/>
  <c r="A507" i="225" l="1"/>
  <c r="A508" i="225" s="1"/>
  <c r="A506" i="225"/>
  <c r="A596" i="225"/>
  <c r="A512" i="225" l="1"/>
  <c r="A513" i="225" s="1"/>
  <c r="A509" i="225"/>
  <c r="A510" i="225" s="1"/>
  <c r="A511" i="225" s="1"/>
  <c r="A597" i="225"/>
  <c r="A598" i="225" s="1"/>
  <c r="G8" i="225"/>
  <c r="N3" i="225"/>
  <c r="M3" i="225"/>
  <c r="L3" i="225"/>
  <c r="K3" i="225"/>
  <c r="G3" i="225"/>
  <c r="J3" i="225" s="1"/>
  <c r="A599" i="225" l="1"/>
  <c r="L407" i="225"/>
  <c r="L96" i="225"/>
  <c r="L380" i="225"/>
  <c r="L203" i="225"/>
  <c r="L83" i="225"/>
  <c r="L309" i="225"/>
  <c r="L424" i="225"/>
  <c r="L418" i="225"/>
  <c r="L117" i="225"/>
  <c r="L362" i="225"/>
  <c r="L74" i="225"/>
  <c r="L320" i="225"/>
  <c r="L174" i="225"/>
  <c r="L66" i="225"/>
  <c r="L461" i="225"/>
  <c r="L257" i="225"/>
  <c r="L156" i="225"/>
  <c r="L229" i="225"/>
  <c r="L220" i="225"/>
  <c r="L654" i="225"/>
  <c r="A419" i="225"/>
  <c r="O419" i="225" s="1"/>
  <c r="V419" i="225" l="1"/>
  <c r="A600" i="225"/>
  <c r="A601" i="225" l="1"/>
  <c r="A602" i="225" s="1"/>
  <c r="A603" i="225" s="1"/>
  <c r="A604" i="225" s="1"/>
  <c r="W113" i="225"/>
  <c r="V113" i="225"/>
  <c r="W112" i="225"/>
  <c r="V112" i="225"/>
  <c r="W111" i="225"/>
  <c r="V111" i="225"/>
  <c r="W110" i="225"/>
  <c r="V110" i="225"/>
  <c r="W109" i="225"/>
  <c r="V109" i="225"/>
  <c r="W108" i="225"/>
  <c r="V108" i="225"/>
  <c r="W107" i="225"/>
  <c r="V107" i="225"/>
  <c r="W106" i="225"/>
  <c r="V106" i="225"/>
  <c r="W104" i="225"/>
  <c r="V104" i="225"/>
  <c r="W103" i="225"/>
  <c r="V103" i="225"/>
  <c r="W101" i="225"/>
  <c r="V101" i="225"/>
  <c r="W100" i="225"/>
  <c r="V100" i="225"/>
  <c r="W99" i="225"/>
  <c r="V99" i="225"/>
  <c r="W98" i="225"/>
  <c r="V98" i="225"/>
  <c r="A98" i="225"/>
  <c r="A99" i="225" s="1"/>
  <c r="A100" i="225" s="1"/>
  <c r="A101" i="225" s="1"/>
  <c r="A102" i="225" s="1"/>
  <c r="A103" i="225" s="1"/>
  <c r="A104" i="225" s="1"/>
  <c r="A105" i="225" s="1"/>
  <c r="A106" i="225" s="1"/>
  <c r="A107" i="225" s="1"/>
  <c r="A108" i="225" s="1"/>
  <c r="A109" i="225" s="1"/>
  <c r="A110" i="225" s="1"/>
  <c r="A111" i="225" s="1"/>
  <c r="A112" i="225" s="1"/>
  <c r="A113" i="225" s="1"/>
  <c r="A605" i="225" l="1"/>
  <c r="A606" i="225" s="1"/>
  <c r="A607" i="225" s="1"/>
  <c r="A608" i="225" s="1"/>
  <c r="A609" i="225" l="1"/>
  <c r="A610" i="225" s="1"/>
  <c r="A611" i="225" s="1"/>
  <c r="A612" i="225" s="1"/>
  <c r="A613" i="225" s="1"/>
  <c r="A614" i="225" s="1"/>
  <c r="A650" i="225"/>
  <c r="A615" i="225" l="1"/>
  <c r="A616" i="225" s="1"/>
  <c r="A617" i="225" s="1"/>
  <c r="A618" i="225" s="1"/>
  <c r="A619" i="225" s="1"/>
  <c r="A620" i="225" s="1"/>
  <c r="AL330" i="225"/>
  <c r="AK330" i="225"/>
  <c r="AJ330" i="225"/>
  <c r="AI330" i="225"/>
  <c r="AH330" i="225"/>
  <c r="AG330" i="225"/>
  <c r="AF330" i="225"/>
  <c r="AE330" i="225"/>
  <c r="AD330" i="225"/>
  <c r="AC330" i="225"/>
  <c r="AB330" i="225"/>
  <c r="AA330" i="225"/>
  <c r="Z330" i="225"/>
  <c r="Y330" i="225"/>
  <c r="X330" i="225"/>
  <c r="W330" i="225"/>
  <c r="V330" i="225"/>
  <c r="U330" i="225"/>
  <c r="T330" i="225"/>
  <c r="S330" i="225"/>
  <c r="R330" i="225"/>
  <c r="Q330" i="225"/>
  <c r="P330" i="225"/>
  <c r="O330" i="225"/>
  <c r="AL327" i="225"/>
  <c r="AK327" i="225"/>
  <c r="AJ327" i="225"/>
  <c r="AI327" i="225"/>
  <c r="AH327" i="225"/>
  <c r="AG327" i="225"/>
  <c r="AF327" i="225"/>
  <c r="AE327" i="225"/>
  <c r="AD327" i="225"/>
  <c r="AC327" i="225"/>
  <c r="AB327" i="225"/>
  <c r="AA327" i="225"/>
  <c r="Z327" i="225"/>
  <c r="Y327" i="225"/>
  <c r="X327" i="225"/>
  <c r="W327" i="225"/>
  <c r="V327" i="225"/>
  <c r="U327" i="225"/>
  <c r="T327" i="225"/>
  <c r="S327" i="225"/>
  <c r="R327" i="225"/>
  <c r="Q327" i="225"/>
  <c r="P327" i="225"/>
  <c r="O327" i="225"/>
  <c r="AL324" i="225"/>
  <c r="AK324" i="225"/>
  <c r="AJ324" i="225"/>
  <c r="AI324" i="225"/>
  <c r="AH324" i="225"/>
  <c r="AG324" i="225"/>
  <c r="AF324" i="225"/>
  <c r="AE324" i="225"/>
  <c r="AD324" i="225"/>
  <c r="AC324" i="225"/>
  <c r="AB324" i="225"/>
  <c r="AA324" i="225"/>
  <c r="Z324" i="225"/>
  <c r="Y324" i="225"/>
  <c r="X324" i="225"/>
  <c r="W324" i="225"/>
  <c r="V324" i="225"/>
  <c r="U324" i="225"/>
  <c r="T324" i="225"/>
  <c r="S324" i="225"/>
  <c r="R324" i="225"/>
  <c r="Q324" i="225"/>
  <c r="P324" i="225"/>
  <c r="O324" i="225"/>
  <c r="AL321" i="225"/>
  <c r="AL320" i="225" s="1"/>
  <c r="AK321" i="225"/>
  <c r="AK320" i="225" s="1"/>
  <c r="AJ321" i="225"/>
  <c r="AJ320" i="225" s="1"/>
  <c r="AI321" i="225"/>
  <c r="AI320" i="225" s="1"/>
  <c r="AH321" i="225"/>
  <c r="AH320" i="225" s="1"/>
  <c r="AG321" i="225"/>
  <c r="AF321" i="225"/>
  <c r="AF320" i="225" s="1"/>
  <c r="AE321" i="225"/>
  <c r="AE320" i="225" s="1"/>
  <c r="AD321" i="225"/>
  <c r="AD320" i="225" s="1"/>
  <c r="AC321" i="225"/>
  <c r="AC320" i="225" s="1"/>
  <c r="AB321" i="225"/>
  <c r="AB320" i="225" s="1"/>
  <c r="AA321" i="225"/>
  <c r="AA320" i="225" s="1"/>
  <c r="Z321" i="225"/>
  <c r="Y321" i="225"/>
  <c r="Y320" i="225" s="1"/>
  <c r="X321" i="225"/>
  <c r="W321" i="225"/>
  <c r="W320" i="225" s="1"/>
  <c r="V321" i="225"/>
  <c r="U321" i="225"/>
  <c r="U320" i="225" s="1"/>
  <c r="T321" i="225"/>
  <c r="T320" i="225" s="1"/>
  <c r="S321" i="225"/>
  <c r="S320" i="225" s="1"/>
  <c r="R321" i="225"/>
  <c r="R320" i="225" s="1"/>
  <c r="Q321" i="225"/>
  <c r="Q320" i="225" s="1"/>
  <c r="P321" i="225"/>
  <c r="P320" i="225" s="1"/>
  <c r="O321" i="225"/>
  <c r="O320" i="225" s="1"/>
  <c r="A655" i="225"/>
  <c r="AP637" i="225"/>
  <c r="AO637" i="225"/>
  <c r="AM637" i="225"/>
  <c r="AL637" i="225"/>
  <c r="AJ637" i="225"/>
  <c r="AI637" i="225"/>
  <c r="AG637" i="225"/>
  <c r="AF637" i="225"/>
  <c r="AD637" i="225"/>
  <c r="AC637" i="225"/>
  <c r="AA637" i="225"/>
  <c r="Z637" i="225"/>
  <c r="X637" i="225"/>
  <c r="W637" i="225"/>
  <c r="U637" i="225"/>
  <c r="T637" i="225"/>
  <c r="R637" i="225"/>
  <c r="Q637" i="225"/>
  <c r="O637" i="225"/>
  <c r="N637" i="225"/>
  <c r="A632" i="225"/>
  <c r="N631" i="225"/>
  <c r="N667" i="225" l="1"/>
  <c r="P655" i="225"/>
  <c r="N655" i="225"/>
  <c r="N672" i="225"/>
  <c r="N670" i="225"/>
  <c r="N676" i="225"/>
  <c r="N668" i="225"/>
  <c r="N675" i="225"/>
  <c r="N674" i="225"/>
  <c r="N673" i="225"/>
  <c r="N669" i="225"/>
  <c r="N671" i="225"/>
  <c r="Q670" i="225"/>
  <c r="Q668" i="225"/>
  <c r="Q674" i="225"/>
  <c r="Q676" i="225"/>
  <c r="Q675" i="225"/>
  <c r="Q667" i="225"/>
  <c r="Q673" i="225"/>
  <c r="Q671" i="225"/>
  <c r="Q669" i="225"/>
  <c r="Q672" i="225"/>
  <c r="Q655" i="225"/>
  <c r="Z320" i="225"/>
  <c r="X320" i="225"/>
  <c r="AG320" i="225"/>
  <c r="V320" i="225"/>
  <c r="A656" i="225"/>
  <c r="P656" i="225" s="1"/>
  <c r="Q498" i="225"/>
  <c r="P486" i="225"/>
  <c r="O498" i="225"/>
  <c r="O496" i="225" s="1"/>
  <c r="O487" i="225" s="1"/>
  <c r="O471" i="225"/>
  <c r="O469" i="225" s="1"/>
  <c r="O464" i="225" s="1"/>
  <c r="O462" i="225" s="1"/>
  <c r="P471" i="225"/>
  <c r="P469" i="225" s="1"/>
  <c r="Q471" i="225"/>
  <c r="Q486" i="225"/>
  <c r="P498" i="225"/>
  <c r="P496" i="225" s="1"/>
  <c r="P487" i="225" s="1"/>
  <c r="O486" i="225"/>
  <c r="V463" i="225"/>
  <c r="AM463" i="225"/>
  <c r="AH463" i="225"/>
  <c r="AI463" i="225"/>
  <c r="AB463" i="225"/>
  <c r="AC463" i="225"/>
  <c r="X463" i="225"/>
  <c r="AD463" i="225"/>
  <c r="W463" i="225"/>
  <c r="S463" i="225"/>
  <c r="Y463" i="225"/>
  <c r="AJ463" i="225"/>
  <c r="AK463" i="225"/>
  <c r="T463" i="225"/>
  <c r="AE463" i="225"/>
  <c r="AF463" i="225"/>
  <c r="AL463" i="225"/>
  <c r="Z463" i="225"/>
  <c r="AA463" i="225"/>
  <c r="AG463" i="225"/>
  <c r="U463" i="225"/>
  <c r="A621" i="225"/>
  <c r="A622" i="225" s="1"/>
  <c r="A623" i="225" s="1"/>
  <c r="A624" i="225" s="1"/>
  <c r="A625" i="225" s="1"/>
  <c r="A626" i="225" s="1"/>
  <c r="A633" i="225"/>
  <c r="N632" i="225"/>
  <c r="AP602" i="225" l="1"/>
  <c r="AF602" i="225"/>
  <c r="AH602" i="225" s="1"/>
  <c r="N602" i="225"/>
  <c r="P602" i="225" s="1"/>
  <c r="AL602" i="225"/>
  <c r="AN602" i="225" s="1"/>
  <c r="R602" i="225"/>
  <c r="R598" i="225"/>
  <c r="X602" i="225"/>
  <c r="X598" i="225"/>
  <c r="AD602" i="225"/>
  <c r="U598" i="225"/>
  <c r="AD598" i="225"/>
  <c r="AI602" i="225"/>
  <c r="AK602" i="225" s="1"/>
  <c r="AJ598" i="225"/>
  <c r="AO602" i="225"/>
  <c r="AQ602" i="225" s="1"/>
  <c r="Z602" i="225"/>
  <c r="AB602" i="225" s="1"/>
  <c r="AP598" i="225"/>
  <c r="O602" i="225"/>
  <c r="Q602" i="225"/>
  <c r="S602" i="225" s="1"/>
  <c r="AG598" i="225"/>
  <c r="Q598" i="225"/>
  <c r="S598" i="225" s="1"/>
  <c r="W602" i="225"/>
  <c r="Y602" i="225" s="1"/>
  <c r="AA602" i="225"/>
  <c r="AC602" i="225"/>
  <c r="AE602" i="225" s="1"/>
  <c r="AA598" i="225"/>
  <c r="AC598" i="225"/>
  <c r="AE598" i="225" s="1"/>
  <c r="AG602" i="225"/>
  <c r="AJ602" i="225"/>
  <c r="AM602" i="225"/>
  <c r="AM598" i="225"/>
  <c r="AO598" i="225"/>
  <c r="T598" i="225"/>
  <c r="V598" i="225" s="1"/>
  <c r="W598" i="225"/>
  <c r="Z598" i="225"/>
  <c r="AB598" i="225" s="1"/>
  <c r="T602" i="225"/>
  <c r="V602" i="225" s="1"/>
  <c r="U602" i="225"/>
  <c r="AF598" i="225"/>
  <c r="AH598" i="225" s="1"/>
  <c r="AI598" i="225"/>
  <c r="AK598" i="225" s="1"/>
  <c r="AL598" i="225"/>
  <c r="AN598" i="225" s="1"/>
  <c r="Q656" i="225"/>
  <c r="N656" i="225"/>
  <c r="AI614" i="225"/>
  <c r="AK614" i="225" s="1"/>
  <c r="AC620" i="225"/>
  <c r="AE620" i="225" s="1"/>
  <c r="AA620" i="225"/>
  <c r="AA618" i="225" s="1"/>
  <c r="Z620" i="225"/>
  <c r="AB620" i="225" s="1"/>
  <c r="AF614" i="225"/>
  <c r="AH614" i="225" s="1"/>
  <c r="W614" i="225"/>
  <c r="Y614" i="225" s="1"/>
  <c r="R608" i="225"/>
  <c r="R606" i="225" s="1"/>
  <c r="T608" i="225"/>
  <c r="T606" i="225" s="1"/>
  <c r="V606" i="225" s="1"/>
  <c r="T620" i="225"/>
  <c r="V620" i="225" s="1"/>
  <c r="R620" i="225"/>
  <c r="R618" i="225" s="1"/>
  <c r="AI620" i="225"/>
  <c r="AK620" i="225" s="1"/>
  <c r="AJ614" i="225"/>
  <c r="AJ612" i="225" s="1"/>
  <c r="AC614" i="225"/>
  <c r="AE614" i="225" s="1"/>
  <c r="AL608" i="225"/>
  <c r="AL606" i="225" s="1"/>
  <c r="AN606" i="225" s="1"/>
  <c r="Z608" i="225"/>
  <c r="Z606" i="225" s="1"/>
  <c r="AB606" i="225" s="1"/>
  <c r="AD620" i="225"/>
  <c r="AD618" i="225" s="1"/>
  <c r="W620" i="225"/>
  <c r="Y620" i="225" s="1"/>
  <c r="AG614" i="225"/>
  <c r="AG612" i="225" s="1"/>
  <c r="O614" i="225"/>
  <c r="O612" i="225" s="1"/>
  <c r="U608" i="225"/>
  <c r="U606" i="225" s="1"/>
  <c r="AA608" i="225"/>
  <c r="AA606" i="225" s="1"/>
  <c r="AI608" i="225"/>
  <c r="AI606" i="225" s="1"/>
  <c r="AK606" i="225" s="1"/>
  <c r="AO620" i="225"/>
  <c r="AQ620" i="225" s="1"/>
  <c r="AF620" i="225"/>
  <c r="AH620" i="225" s="1"/>
  <c r="AD614" i="225"/>
  <c r="AD612" i="225" s="1"/>
  <c r="X614" i="225"/>
  <c r="X612" i="225" s="1"/>
  <c r="AC608" i="225"/>
  <c r="AC606" i="225" s="1"/>
  <c r="AE606" i="225" s="1"/>
  <c r="AD608" i="225"/>
  <c r="AD606" i="225" s="1"/>
  <c r="AF608" i="225"/>
  <c r="AH608" i="225" s="1"/>
  <c r="Q620" i="225"/>
  <c r="S620" i="225" s="1"/>
  <c r="O620" i="225"/>
  <c r="O618" i="225" s="1"/>
  <c r="Q614" i="225"/>
  <c r="S614" i="225" s="1"/>
  <c r="AA614" i="225"/>
  <c r="AA612" i="225" s="1"/>
  <c r="Q608" i="225"/>
  <c r="S608" i="225" s="1"/>
  <c r="AM608" i="225"/>
  <c r="AM606" i="225" s="1"/>
  <c r="T614" i="225"/>
  <c r="V614" i="225" s="1"/>
  <c r="AM620" i="225"/>
  <c r="AM618" i="225" s="1"/>
  <c r="X620" i="225"/>
  <c r="X618" i="225" s="1"/>
  <c r="AP614" i="225"/>
  <c r="AP612" i="225" s="1"/>
  <c r="N614" i="225"/>
  <c r="P614" i="225" s="1"/>
  <c r="W608" i="225"/>
  <c r="W606" i="225" s="1"/>
  <c r="Y606" i="225" s="1"/>
  <c r="AP608" i="225"/>
  <c r="AP606" i="225" s="1"/>
  <c r="AM614" i="225"/>
  <c r="AM612" i="225" s="1"/>
  <c r="N620" i="225"/>
  <c r="P620" i="225" s="1"/>
  <c r="U620" i="225"/>
  <c r="U618" i="225" s="1"/>
  <c r="AG620" i="225"/>
  <c r="AG618" i="225" s="1"/>
  <c r="U614" i="225"/>
  <c r="U612" i="225" s="1"/>
  <c r="AO614" i="225"/>
  <c r="AQ614" i="225" s="1"/>
  <c r="AO608" i="225"/>
  <c r="AQ608" i="225" s="1"/>
  <c r="AJ608" i="225"/>
  <c r="AJ606" i="225" s="1"/>
  <c r="R614" i="225"/>
  <c r="R612" i="225" s="1"/>
  <c r="AL620" i="225"/>
  <c r="AN620" i="225" s="1"/>
  <c r="AP620" i="225"/>
  <c r="AP618" i="225" s="1"/>
  <c r="AJ620" i="225"/>
  <c r="AJ618" i="225" s="1"/>
  <c r="Z614" i="225"/>
  <c r="AB614" i="225" s="1"/>
  <c r="AL614" i="225"/>
  <c r="AN614" i="225" s="1"/>
  <c r="X608" i="225"/>
  <c r="X606" i="225" s="1"/>
  <c r="AG608" i="225"/>
  <c r="AG606" i="225" s="1"/>
  <c r="AI626" i="225"/>
  <c r="AK626" i="225" s="1"/>
  <c r="Z626" i="225"/>
  <c r="AB626" i="225" s="1"/>
  <c r="O626" i="225"/>
  <c r="O624" i="225" s="1"/>
  <c r="AP626" i="225"/>
  <c r="AP624" i="225" s="1"/>
  <c r="AG626" i="225"/>
  <c r="AG624" i="225" s="1"/>
  <c r="X626" i="225"/>
  <c r="X624" i="225" s="1"/>
  <c r="T626" i="225"/>
  <c r="V626" i="225" s="1"/>
  <c r="AO626" i="225"/>
  <c r="AQ626" i="225" s="1"/>
  <c r="AF626" i="225"/>
  <c r="AH626" i="225" s="1"/>
  <c r="W626" i="225"/>
  <c r="Y626" i="225" s="1"/>
  <c r="AL626" i="225"/>
  <c r="AN626" i="225" s="1"/>
  <c r="Q626" i="225"/>
  <c r="S626" i="225" s="1"/>
  <c r="AM626" i="225"/>
  <c r="AM624" i="225" s="1"/>
  <c r="AD626" i="225"/>
  <c r="AD624" i="225" s="1"/>
  <c r="U626" i="225"/>
  <c r="U624" i="225" s="1"/>
  <c r="AC626" i="225"/>
  <c r="AE626" i="225" s="1"/>
  <c r="AJ626" i="225"/>
  <c r="AJ624" i="225" s="1"/>
  <c r="R626" i="225"/>
  <c r="R624" i="225" s="1"/>
  <c r="AA626" i="225"/>
  <c r="AA624" i="225" s="1"/>
  <c r="N626" i="225"/>
  <c r="P626" i="225" s="1"/>
  <c r="AC600" i="225"/>
  <c r="AE600" i="225" s="1"/>
  <c r="R595" i="225"/>
  <c r="R597" i="225" s="1"/>
  <c r="O608" i="225"/>
  <c r="O606" i="225" s="1"/>
  <c r="AA600" i="225"/>
  <c r="U595" i="225"/>
  <c r="U597" i="225" s="1"/>
  <c r="AF599" i="225"/>
  <c r="AF601" i="225" s="1"/>
  <c r="AP599" i="225"/>
  <c r="AP601" i="225" s="1"/>
  <c r="AJ596" i="225"/>
  <c r="AI600" i="225"/>
  <c r="AK600" i="225" s="1"/>
  <c r="Y598" i="225"/>
  <c r="R600" i="225"/>
  <c r="N599" i="225"/>
  <c r="N601" i="225" s="1"/>
  <c r="AA596" i="225"/>
  <c r="O600" i="225"/>
  <c r="AC599" i="225"/>
  <c r="AE599" i="225" s="1"/>
  <c r="Q595" i="225"/>
  <c r="S595" i="225" s="1"/>
  <c r="T599" i="225"/>
  <c r="T601" i="225" s="1"/>
  <c r="N596" i="225"/>
  <c r="P596" i="225" s="1"/>
  <c r="X600" i="225"/>
  <c r="AG600" i="225"/>
  <c r="R599" i="225"/>
  <c r="R601" i="225" s="1"/>
  <c r="O599" i="225"/>
  <c r="O601" i="225" s="1"/>
  <c r="AM599" i="225"/>
  <c r="AM601" i="225" s="1"/>
  <c r="AO596" i="225"/>
  <c r="AQ596" i="225" s="1"/>
  <c r="X596" i="225"/>
  <c r="AC596" i="225"/>
  <c r="AE596" i="225" s="1"/>
  <c r="AD595" i="225"/>
  <c r="AD597" i="225" s="1"/>
  <c r="W595" i="225"/>
  <c r="W597" i="225" s="1"/>
  <c r="Z596" i="225"/>
  <c r="AB596" i="225" s="1"/>
  <c r="AL595" i="225"/>
  <c r="AL597" i="225" s="1"/>
  <c r="AJ600" i="225"/>
  <c r="N600" i="225"/>
  <c r="P600" i="225" s="1"/>
  <c r="Q599" i="225"/>
  <c r="S599" i="225" s="1"/>
  <c r="AD596" i="225"/>
  <c r="AA595" i="225"/>
  <c r="AA597" i="225" s="1"/>
  <c r="AC595" i="225"/>
  <c r="AE595" i="225" s="1"/>
  <c r="T600" i="225"/>
  <c r="V600" i="225" s="1"/>
  <c r="W600" i="225"/>
  <c r="Y600" i="225" s="1"/>
  <c r="X599" i="225"/>
  <c r="X601" i="225" s="1"/>
  <c r="AF596" i="225"/>
  <c r="AH596" i="225" s="1"/>
  <c r="AF595" i="225"/>
  <c r="AH595" i="225" s="1"/>
  <c r="AL600" i="225"/>
  <c r="AN600" i="225" s="1"/>
  <c r="AO600" i="225"/>
  <c r="AQ600" i="225" s="1"/>
  <c r="Z599" i="225"/>
  <c r="Z601" i="225" s="1"/>
  <c r="U599" i="225"/>
  <c r="U601" i="225" s="1"/>
  <c r="W596" i="225"/>
  <c r="Y596" i="225" s="1"/>
  <c r="AP596" i="225"/>
  <c r="AG595" i="225"/>
  <c r="AG597" i="225" s="1"/>
  <c r="Z595" i="225"/>
  <c r="AB595" i="225" s="1"/>
  <c r="Z600" i="225"/>
  <c r="AB600" i="225" s="1"/>
  <c r="Q600" i="225"/>
  <c r="S600" i="225" s="1"/>
  <c r="AD600" i="225"/>
  <c r="AJ599" i="225"/>
  <c r="AJ601" i="225" s="1"/>
  <c r="W599" i="225"/>
  <c r="W601" i="225" s="1"/>
  <c r="N598" i="225"/>
  <c r="P598" i="225" s="1"/>
  <c r="T596" i="225"/>
  <c r="V596" i="225" s="1"/>
  <c r="U596" i="225"/>
  <c r="AI595" i="225"/>
  <c r="AK595" i="225" s="1"/>
  <c r="AM595" i="225"/>
  <c r="AM597" i="225" s="1"/>
  <c r="AL596" i="225"/>
  <c r="AN596" i="225" s="1"/>
  <c r="O595" i="225"/>
  <c r="O597" i="225" s="1"/>
  <c r="N608" i="225"/>
  <c r="P608" i="225" s="1"/>
  <c r="AF600" i="225"/>
  <c r="AH600" i="225" s="1"/>
  <c r="AM600" i="225"/>
  <c r="AO599" i="225"/>
  <c r="AO601" i="225" s="1"/>
  <c r="AG599" i="225"/>
  <c r="AG601" i="225" s="1"/>
  <c r="AI599" i="225"/>
  <c r="AK599" i="225" s="1"/>
  <c r="AQ598" i="225"/>
  <c r="AI596" i="225"/>
  <c r="AK596" i="225" s="1"/>
  <c r="O596" i="225"/>
  <c r="Q596" i="225"/>
  <c r="S596" i="225" s="1"/>
  <c r="AO595" i="225"/>
  <c r="AO597" i="225" s="1"/>
  <c r="AJ595" i="225"/>
  <c r="AJ597" i="225" s="1"/>
  <c r="U600" i="225"/>
  <c r="AP600" i="225"/>
  <c r="AL599" i="225"/>
  <c r="AL601" i="225" s="1"/>
  <c r="AD599" i="225"/>
  <c r="AD601" i="225" s="1"/>
  <c r="AA599" i="225"/>
  <c r="AA601" i="225" s="1"/>
  <c r="O598" i="225"/>
  <c r="AG596" i="225"/>
  <c r="R596" i="225"/>
  <c r="AM596" i="225"/>
  <c r="T595" i="225"/>
  <c r="T597" i="225" s="1"/>
  <c r="AP595" i="225"/>
  <c r="AP597" i="225" s="1"/>
  <c r="X595" i="225"/>
  <c r="X597" i="225" s="1"/>
  <c r="N595" i="225"/>
  <c r="N597" i="225" s="1"/>
  <c r="A657" i="225"/>
  <c r="S462" i="225"/>
  <c r="AN462" i="225" s="1"/>
  <c r="R481" i="225"/>
  <c r="R486" i="225"/>
  <c r="R471" i="225"/>
  <c r="Q469" i="225"/>
  <c r="Q464" i="225" s="1"/>
  <c r="Q462" i="225" s="1"/>
  <c r="P464" i="225"/>
  <c r="P462" i="225" s="1"/>
  <c r="Q496" i="225"/>
  <c r="Q487" i="225" s="1"/>
  <c r="R498" i="225"/>
  <c r="A627" i="225"/>
  <c r="A628" i="225" s="1"/>
  <c r="A629" i="225" s="1"/>
  <c r="A634" i="225"/>
  <c r="N633" i="225"/>
  <c r="A514" i="225"/>
  <c r="A515" i="225" s="1"/>
  <c r="A516" i="225" s="1"/>
  <c r="A517" i="225" s="1"/>
  <c r="A518" i="225" s="1"/>
  <c r="A519" i="225" s="1"/>
  <c r="A520" i="225" s="1"/>
  <c r="A521" i="225" s="1"/>
  <c r="A522" i="225" s="1"/>
  <c r="A425" i="225"/>
  <c r="A426" i="225" s="1"/>
  <c r="A427" i="225" s="1"/>
  <c r="A428" i="225" s="1"/>
  <c r="A429" i="225" s="1"/>
  <c r="A430" i="225" s="1"/>
  <c r="R574" i="225"/>
  <c r="R568" i="225"/>
  <c r="R567" i="225"/>
  <c r="R566" i="225"/>
  <c r="R565" i="225"/>
  <c r="AM564" i="225"/>
  <c r="AL564" i="225"/>
  <c r="AW564" i="225" s="1"/>
  <c r="AK564" i="225"/>
  <c r="AV564" i="225" s="1"/>
  <c r="AJ564" i="225"/>
  <c r="AU564" i="225" s="1"/>
  <c r="AI564" i="225"/>
  <c r="AT564" i="225" s="1"/>
  <c r="AH564" i="225"/>
  <c r="AS564" i="225" s="1"/>
  <c r="AG564" i="225"/>
  <c r="AR564" i="225" s="1"/>
  <c r="AF564" i="225"/>
  <c r="AQ564" i="225" s="1"/>
  <c r="AE564" i="225"/>
  <c r="AP564" i="225" s="1"/>
  <c r="AD564" i="225"/>
  <c r="AO564" i="225" s="1"/>
  <c r="AC564" i="225"/>
  <c r="AB564" i="225"/>
  <c r="AA564" i="225"/>
  <c r="Z564" i="225"/>
  <c r="Y564" i="225"/>
  <c r="X564" i="225"/>
  <c r="W564" i="225"/>
  <c r="V564" i="225"/>
  <c r="U564" i="225"/>
  <c r="T564" i="225"/>
  <c r="S564" i="225"/>
  <c r="AN564" i="225" s="1"/>
  <c r="Q564" i="225"/>
  <c r="P564" i="225"/>
  <c r="O564" i="225"/>
  <c r="R563" i="225"/>
  <c r="R562" i="225"/>
  <c r="R561" i="225"/>
  <c r="R554" i="225"/>
  <c r="R553" i="225"/>
  <c r="R545" i="225"/>
  <c r="R544" i="225"/>
  <c r="R543" i="225"/>
  <c r="AM542" i="225"/>
  <c r="AL542" i="225"/>
  <c r="AW542" i="225" s="1"/>
  <c r="AK542" i="225"/>
  <c r="AV542" i="225" s="1"/>
  <c r="AJ542" i="225"/>
  <c r="AU542" i="225" s="1"/>
  <c r="AI542" i="225"/>
  <c r="AT542" i="225" s="1"/>
  <c r="AH542" i="225"/>
  <c r="AS542" i="225" s="1"/>
  <c r="AG542" i="225"/>
  <c r="AR542" i="225" s="1"/>
  <c r="AF542" i="225"/>
  <c r="AQ542" i="225" s="1"/>
  <c r="AE542" i="225"/>
  <c r="AP542" i="225" s="1"/>
  <c r="AD542" i="225"/>
  <c r="AO542" i="225" s="1"/>
  <c r="AC542" i="225"/>
  <c r="AB542" i="225"/>
  <c r="AA542" i="225"/>
  <c r="Z542" i="225"/>
  <c r="Y542" i="225"/>
  <c r="X542" i="225"/>
  <c r="W542" i="225"/>
  <c r="V542" i="225"/>
  <c r="U542" i="225"/>
  <c r="T542" i="225"/>
  <c r="S542" i="225"/>
  <c r="AN542" i="225" s="1"/>
  <c r="Q542" i="225"/>
  <c r="P542" i="225"/>
  <c r="O542" i="225"/>
  <c r="R541" i="225"/>
  <c r="R540" i="225"/>
  <c r="R539" i="225"/>
  <c r="R538" i="225"/>
  <c r="AW537" i="225"/>
  <c r="AV537" i="225"/>
  <c r="AU537" i="225"/>
  <c r="AT537" i="225"/>
  <c r="AS537" i="225"/>
  <c r="AR537" i="225"/>
  <c r="AQ537" i="225"/>
  <c r="AP537" i="225"/>
  <c r="AO537" i="225"/>
  <c r="AN537" i="225"/>
  <c r="R535" i="225"/>
  <c r="R520" i="225"/>
  <c r="R519" i="225"/>
  <c r="P657" i="225" l="1"/>
  <c r="N657" i="225"/>
  <c r="Q657" i="225"/>
  <c r="Q430" i="225"/>
  <c r="P430" i="225"/>
  <c r="W612" i="225"/>
  <c r="Y612" i="225" s="1"/>
  <c r="N612" i="225"/>
  <c r="P612" i="225" s="1"/>
  <c r="N618" i="225"/>
  <c r="P618" i="225" s="1"/>
  <c r="AF618" i="225"/>
  <c r="AH618" i="225" s="1"/>
  <c r="AL612" i="225"/>
  <c r="AN612" i="225" s="1"/>
  <c r="Z612" i="225"/>
  <c r="AB612" i="225" s="1"/>
  <c r="AL618" i="225"/>
  <c r="AN618" i="225" s="1"/>
  <c r="Q612" i="225"/>
  <c r="S612" i="225" s="1"/>
  <c r="AC601" i="225"/>
  <c r="AO618" i="225"/>
  <c r="AQ618" i="225" s="1"/>
  <c r="AC618" i="225"/>
  <c r="AE618" i="225" s="1"/>
  <c r="AF612" i="225"/>
  <c r="AH612" i="225" s="1"/>
  <c r="T618" i="225"/>
  <c r="V618" i="225" s="1"/>
  <c r="Q601" i="225"/>
  <c r="AF606" i="225"/>
  <c r="AH606" i="225" s="1"/>
  <c r="N606" i="225"/>
  <c r="P606" i="225" s="1"/>
  <c r="AN599" i="225"/>
  <c r="Y608" i="225"/>
  <c r="V599" i="225"/>
  <c r="AE608" i="225"/>
  <c r="V595" i="225"/>
  <c r="Q606" i="225"/>
  <c r="S606" i="225" s="1"/>
  <c r="AF597" i="225"/>
  <c r="AI612" i="225"/>
  <c r="AK612" i="225" s="1"/>
  <c r="AH599" i="225"/>
  <c r="Q618" i="225"/>
  <c r="S618" i="225" s="1"/>
  <c r="AI618" i="225"/>
  <c r="AK618" i="225" s="1"/>
  <c r="AO612" i="225"/>
  <c r="AQ612" i="225" s="1"/>
  <c r="Q597" i="225"/>
  <c r="AB608" i="225"/>
  <c r="Y599" i="225"/>
  <c r="P599" i="225"/>
  <c r="Z597" i="225"/>
  <c r="Y595" i="225"/>
  <c r="Z618" i="225"/>
  <c r="AB618" i="225" s="1"/>
  <c r="T612" i="225"/>
  <c r="V612" i="225" s="1"/>
  <c r="W618" i="225"/>
  <c r="Y618" i="225" s="1"/>
  <c r="AI601" i="225"/>
  <c r="AO606" i="225"/>
  <c r="AQ606" i="225" s="1"/>
  <c r="AB599" i="225"/>
  <c r="AN595" i="225"/>
  <c r="V608" i="225"/>
  <c r="AQ595" i="225"/>
  <c r="AI597" i="225"/>
  <c r="AK608" i="225"/>
  <c r="AQ599" i="225"/>
  <c r="AN608" i="225"/>
  <c r="AC612" i="225"/>
  <c r="AE612" i="225" s="1"/>
  <c r="AC597" i="225"/>
  <c r="P595" i="225"/>
  <c r="A658" i="225"/>
  <c r="A524" i="225"/>
  <c r="O524" i="225" s="1"/>
  <c r="A523" i="225"/>
  <c r="AO624" i="225"/>
  <c r="AQ624" i="225" s="1"/>
  <c r="T624" i="225"/>
  <c r="V624" i="225" s="1"/>
  <c r="AL624" i="225"/>
  <c r="AN624" i="225" s="1"/>
  <c r="W624" i="225"/>
  <c r="Y624" i="225" s="1"/>
  <c r="Z624" i="225"/>
  <c r="AB624" i="225" s="1"/>
  <c r="AF624" i="225"/>
  <c r="AH624" i="225" s="1"/>
  <c r="AC624" i="225"/>
  <c r="AE624" i="225" s="1"/>
  <c r="Q624" i="225"/>
  <c r="S624" i="225" s="1"/>
  <c r="AI624" i="225"/>
  <c r="AK624" i="225" s="1"/>
  <c r="N624" i="225"/>
  <c r="P624" i="225" s="1"/>
  <c r="A431" i="225"/>
  <c r="T462" i="225"/>
  <c r="U462" i="225" s="1"/>
  <c r="V462" i="225" s="1"/>
  <c r="W462" i="225" s="1"/>
  <c r="X462" i="225" s="1"/>
  <c r="Y462" i="225" s="1"/>
  <c r="Z462" i="225" s="1"/>
  <c r="AA462" i="225" s="1"/>
  <c r="AB462" i="225" s="1"/>
  <c r="AC462" i="225" s="1"/>
  <c r="AD462" i="225"/>
  <c r="AO462" i="225" s="1"/>
  <c r="R469" i="225"/>
  <c r="R487" i="225"/>
  <c r="R496" i="225"/>
  <c r="R464" i="225"/>
  <c r="R462" i="225"/>
  <c r="N634" i="225"/>
  <c r="A635" i="225"/>
  <c r="A636" i="225" s="1"/>
  <c r="A637" i="225" s="1"/>
  <c r="A638" i="225" s="1"/>
  <c r="AK524" i="225"/>
  <c r="AV524" i="225" s="1"/>
  <c r="R564" i="225"/>
  <c r="R542" i="225"/>
  <c r="AH522" i="225"/>
  <c r="AS522" i="225" s="1"/>
  <c r="AL521" i="225"/>
  <c r="AW521" i="225" s="1"/>
  <c r="AD517" i="225"/>
  <c r="AO517" i="225" s="1"/>
  <c r="Z514" i="225"/>
  <c r="AC521" i="225"/>
  <c r="Y516" i="225"/>
  <c r="AI516" i="225"/>
  <c r="AT516" i="225" s="1"/>
  <c r="X518" i="225"/>
  <c r="T515" i="225"/>
  <c r="AE522" i="225"/>
  <c r="AP522" i="225" s="1"/>
  <c r="AA517" i="225"/>
  <c r="W514" i="225"/>
  <c r="AH517" i="225"/>
  <c r="AS517" i="225" s="1"/>
  <c r="AD514" i="225"/>
  <c r="Y521" i="225"/>
  <c r="U516" i="225"/>
  <c r="T522" i="225"/>
  <c r="AJ516" i="225"/>
  <c r="AU516" i="225" s="1"/>
  <c r="Z522" i="225"/>
  <c r="V517" i="225"/>
  <c r="AE521" i="225"/>
  <c r="AP521" i="225" s="1"/>
  <c r="U521" i="225"/>
  <c r="AK515" i="225"/>
  <c r="AV515" i="225" s="1"/>
  <c r="AI514" i="225"/>
  <c r="AJ517" i="225"/>
  <c r="AU517" i="225" s="1"/>
  <c r="AF514" i="225"/>
  <c r="W522" i="225"/>
  <c r="AM516" i="225"/>
  <c r="AL522" i="225"/>
  <c r="AW522" i="225" s="1"/>
  <c r="Z517" i="225"/>
  <c r="V514" i="225"/>
  <c r="AK518" i="225"/>
  <c r="AV518" i="225" s="1"/>
  <c r="AG515" i="225"/>
  <c r="AR515" i="225" s="1"/>
  <c r="AF521" i="225"/>
  <c r="AQ521" i="225" s="1"/>
  <c r="AB516" i="225"/>
  <c r="AG518" i="225"/>
  <c r="AR518" i="225" s="1"/>
  <c r="AF522" i="225"/>
  <c r="AQ522" i="225" s="1"/>
  <c r="X514" i="225"/>
  <c r="AI521" i="225"/>
  <c r="AT521" i="225" s="1"/>
  <c r="AE516" i="225"/>
  <c r="AP516" i="225" s="1"/>
  <c r="V522" i="225"/>
  <c r="AL516" i="225"/>
  <c r="AW516" i="225" s="1"/>
  <c r="AI522" i="225"/>
  <c r="AT522" i="225" s="1"/>
  <c r="AC518" i="225"/>
  <c r="Y515" i="225"/>
  <c r="X521" i="225"/>
  <c r="T516" i="225"/>
  <c r="AH516" i="225"/>
  <c r="AS516" i="225" s="1"/>
  <c r="AM517" i="225"/>
  <c r="AC515" i="225"/>
  <c r="AB517" i="225"/>
  <c r="Q518" i="225"/>
  <c r="AD521" i="225"/>
  <c r="AO521" i="225" s="1"/>
  <c r="Z516" i="225"/>
  <c r="AM515" i="225"/>
  <c r="Y518" i="225"/>
  <c r="U515" i="225"/>
  <c r="X522" i="225"/>
  <c r="T517" i="225"/>
  <c r="W521" i="225"/>
  <c r="AA521" i="225"/>
  <c r="W516" i="225"/>
  <c r="AH521" i="225"/>
  <c r="AS521" i="225" s="1"/>
  <c r="AD516" i="225"/>
  <c r="AO516" i="225" s="1"/>
  <c r="AD522" i="225"/>
  <c r="AO522" i="225" s="1"/>
  <c r="U518" i="225"/>
  <c r="AK514" i="225"/>
  <c r="AJ518" i="225"/>
  <c r="AU518" i="225" s="1"/>
  <c r="AF515" i="225"/>
  <c r="AQ515" i="225" s="1"/>
  <c r="AL515" i="225"/>
  <c r="AW515" i="225" s="1"/>
  <c r="AK517" i="225"/>
  <c r="AV517" i="225" s="1"/>
  <c r="AG514" i="225"/>
  <c r="AJ521" i="225"/>
  <c r="AU521" i="225" s="1"/>
  <c r="AF516" i="225"/>
  <c r="AQ516" i="225" s="1"/>
  <c r="AE517" i="225"/>
  <c r="AP517" i="225" s="1"/>
  <c r="AM518" i="225"/>
  <c r="AI515" i="225"/>
  <c r="AT515" i="225" s="1"/>
  <c r="Z521" i="225"/>
  <c r="V516" i="225"/>
  <c r="AK522" i="225"/>
  <c r="AV522" i="225" s="1"/>
  <c r="AG517" i="225"/>
  <c r="AR517" i="225" s="1"/>
  <c r="AC514" i="225"/>
  <c r="AB518" i="225"/>
  <c r="X515" i="225"/>
  <c r="V521" i="225"/>
  <c r="AA514" i="225"/>
  <c r="AI518" i="225"/>
  <c r="AT518" i="225" s="1"/>
  <c r="AH518" i="225"/>
  <c r="AS518" i="225" s="1"/>
  <c r="AD515" i="225"/>
  <c r="AO515" i="225" s="1"/>
  <c r="AG522" i="225"/>
  <c r="AR522" i="225" s="1"/>
  <c r="AC517" i="225"/>
  <c r="Y514" i="225"/>
  <c r="AB521" i="225"/>
  <c r="X516" i="225"/>
  <c r="AA516" i="225"/>
  <c r="AE518" i="225"/>
  <c r="AP518" i="225" s="1"/>
  <c r="AA515" i="225"/>
  <c r="AL518" i="225"/>
  <c r="AW518" i="225" s="1"/>
  <c r="AH515" i="225"/>
  <c r="AS515" i="225" s="1"/>
  <c r="AC522" i="225"/>
  <c r="Y517" i="225"/>
  <c r="U514" i="225"/>
  <c r="T518" i="225"/>
  <c r="AJ514" i="225"/>
  <c r="AA522" i="225"/>
  <c r="W517" i="225"/>
  <c r="Z518" i="225"/>
  <c r="V515" i="225"/>
  <c r="Y522" i="225"/>
  <c r="U517" i="225"/>
  <c r="AM521" i="225"/>
  <c r="T521" i="225"/>
  <c r="AJ515" i="225"/>
  <c r="AU515" i="225" s="1"/>
  <c r="AE515" i="225"/>
  <c r="AP515" i="225" s="1"/>
  <c r="W518" i="225"/>
  <c r="AM514" i="225"/>
  <c r="AD518" i="225"/>
  <c r="AO518" i="225" s="1"/>
  <c r="Z515" i="225"/>
  <c r="U522" i="225"/>
  <c r="AK516" i="225"/>
  <c r="AV516" i="225" s="1"/>
  <c r="AJ522" i="225"/>
  <c r="AU522" i="225" s="1"/>
  <c r="AF517" i="225"/>
  <c r="AQ517" i="225" s="1"/>
  <c r="AB514" i="225"/>
  <c r="W515" i="225"/>
  <c r="AL517" i="225"/>
  <c r="AW517" i="225" s="1"/>
  <c r="AH514" i="225"/>
  <c r="AK521" i="225"/>
  <c r="AV521" i="225" s="1"/>
  <c r="AG516" i="225"/>
  <c r="AR516" i="225" s="1"/>
  <c r="AA518" i="225"/>
  <c r="AF518" i="225"/>
  <c r="AQ518" i="225" s="1"/>
  <c r="AB515" i="225"/>
  <c r="AM522" i="225"/>
  <c r="AI517" i="225"/>
  <c r="AT517" i="225" s="1"/>
  <c r="AE514" i="225"/>
  <c r="V518" i="225"/>
  <c r="AL514" i="225"/>
  <c r="AG521" i="225"/>
  <c r="AR521" i="225" s="1"/>
  <c r="AC516" i="225"/>
  <c r="AB522" i="225"/>
  <c r="X517" i="225"/>
  <c r="T514" i="225"/>
  <c r="S514" i="225"/>
  <c r="S515" i="225"/>
  <c r="AN515" i="225" s="1"/>
  <c r="S516" i="225"/>
  <c r="AN516" i="225" s="1"/>
  <c r="S517" i="225"/>
  <c r="AN517" i="225" s="1"/>
  <c r="Q514" i="225"/>
  <c r="S518" i="225"/>
  <c r="AN518" i="225" s="1"/>
  <c r="Q515" i="225"/>
  <c r="S521" i="225"/>
  <c r="AN521" i="225" s="1"/>
  <c r="Q516" i="225"/>
  <c r="S522" i="225"/>
  <c r="AN522" i="225" s="1"/>
  <c r="P518" i="225"/>
  <c r="Q517" i="225"/>
  <c r="Q521" i="225"/>
  <c r="O514" i="225"/>
  <c r="Q522" i="225"/>
  <c r="O522" i="225"/>
  <c r="P514" i="225"/>
  <c r="P515" i="225"/>
  <c r="P516" i="225"/>
  <c r="P517" i="225"/>
  <c r="O515" i="225"/>
  <c r="P521" i="225"/>
  <c r="O516" i="225"/>
  <c r="P522" i="225"/>
  <c r="O517" i="225"/>
  <c r="O518" i="225"/>
  <c r="O521" i="225"/>
  <c r="A432" i="225" l="1"/>
  <c r="A433" i="225" s="1"/>
  <c r="Q431" i="225"/>
  <c r="P658" i="225"/>
  <c r="N658" i="225"/>
  <c r="Q658" i="225"/>
  <c r="T524" i="225"/>
  <c r="AL524" i="225"/>
  <c r="AW524" i="225" s="1"/>
  <c r="AF524" i="225"/>
  <c r="AQ524" i="225" s="1"/>
  <c r="AI524" i="225"/>
  <c r="AT524" i="225" s="1"/>
  <c r="Z524" i="225"/>
  <c r="AR514" i="225"/>
  <c r="AN514" i="225"/>
  <c r="AP514" i="225"/>
  <c r="AS514" i="225"/>
  <c r="AO514" i="225"/>
  <c r="AW514" i="225"/>
  <c r="AT514" i="225"/>
  <c r="AV514" i="225"/>
  <c r="AQ514" i="225"/>
  <c r="AU514" i="225"/>
  <c r="AD524" i="225"/>
  <c r="AO524" i="225" s="1"/>
  <c r="AE524" i="225"/>
  <c r="AP524" i="225" s="1"/>
  <c r="P524" i="225"/>
  <c r="X524" i="225"/>
  <c r="U524" i="225"/>
  <c r="AM524" i="225"/>
  <c r="AB524" i="225"/>
  <c r="W524" i="225"/>
  <c r="Q524" i="225"/>
  <c r="AH524" i="225"/>
  <c r="AS524" i="225" s="1"/>
  <c r="Y524" i="225"/>
  <c r="V524" i="225"/>
  <c r="AG524" i="225"/>
  <c r="AR524" i="225" s="1"/>
  <c r="S524" i="225"/>
  <c r="AN524" i="225" s="1"/>
  <c r="AA524" i="225"/>
  <c r="A525" i="225"/>
  <c r="A526" i="225" s="1"/>
  <c r="AB526" i="225" s="1"/>
  <c r="AJ524" i="225"/>
  <c r="AU524" i="225" s="1"/>
  <c r="AC524" i="225"/>
  <c r="A659" i="225"/>
  <c r="AG523" i="225"/>
  <c r="AR523" i="225" s="1"/>
  <c r="Y523" i="225"/>
  <c r="Y513" i="225" s="1"/>
  <c r="Q523" i="225"/>
  <c r="Q513" i="225" s="1"/>
  <c r="AF523" i="225"/>
  <c r="AQ523" i="225" s="1"/>
  <c r="X523" i="225"/>
  <c r="X513" i="225" s="1"/>
  <c r="P523" i="225"/>
  <c r="P513" i="225" s="1"/>
  <c r="AM523" i="225"/>
  <c r="AM513" i="225" s="1"/>
  <c r="AE523" i="225"/>
  <c r="AP523" i="225" s="1"/>
  <c r="W523" i="225"/>
  <c r="W513" i="225" s="1"/>
  <c r="O523" i="225"/>
  <c r="O513" i="225" s="1"/>
  <c r="AL523" i="225"/>
  <c r="AW523" i="225" s="1"/>
  <c r="AD523" i="225"/>
  <c r="AO523" i="225" s="1"/>
  <c r="V523" i="225"/>
  <c r="V513" i="225" s="1"/>
  <c r="AK523" i="225"/>
  <c r="AV523" i="225" s="1"/>
  <c r="AC523" i="225"/>
  <c r="AC513" i="225" s="1"/>
  <c r="U523" i="225"/>
  <c r="U513" i="225" s="1"/>
  <c r="AJ523" i="225"/>
  <c r="AU523" i="225" s="1"/>
  <c r="AB523" i="225"/>
  <c r="AB513" i="225" s="1"/>
  <c r="T523" i="225"/>
  <c r="T513" i="225" s="1"/>
  <c r="AI523" i="225"/>
  <c r="AT523" i="225" s="1"/>
  <c r="AA523" i="225"/>
  <c r="AA513" i="225" s="1"/>
  <c r="S523" i="225"/>
  <c r="AN523" i="225" s="1"/>
  <c r="AH523" i="225"/>
  <c r="AS523" i="225" s="1"/>
  <c r="Z523" i="225"/>
  <c r="Z513" i="225" s="1"/>
  <c r="AE462" i="225"/>
  <c r="AP462" i="225" s="1"/>
  <c r="R515" i="225"/>
  <c r="R518" i="225"/>
  <c r="R522" i="225"/>
  <c r="R516" i="225"/>
  <c r="R521" i="225"/>
  <c r="R517" i="225"/>
  <c r="R514" i="225"/>
  <c r="P659" i="225" l="1"/>
  <c r="Q659" i="225"/>
  <c r="N659" i="225"/>
  <c r="A434" i="225"/>
  <c r="P432" i="225"/>
  <c r="Q432" i="225"/>
  <c r="R524" i="225"/>
  <c r="V526" i="225"/>
  <c r="AF513" i="225"/>
  <c r="AQ513" i="225" s="1"/>
  <c r="AI513" i="225"/>
  <c r="AT513" i="225" s="1"/>
  <c r="AE513" i="225"/>
  <c r="AP513" i="225" s="1"/>
  <c r="AD513" i="225"/>
  <c r="S513" i="225"/>
  <c r="AK513" i="225"/>
  <c r="AV513" i="225" s="1"/>
  <c r="AG513" i="225"/>
  <c r="AR513" i="225" s="1"/>
  <c r="AJ513" i="225"/>
  <c r="AU513" i="225" s="1"/>
  <c r="AL513" i="225"/>
  <c r="AW513" i="225" s="1"/>
  <c r="AH513" i="225"/>
  <c r="AS513" i="225" s="1"/>
  <c r="U526" i="225"/>
  <c r="Y526" i="225"/>
  <c r="AC526" i="225"/>
  <c r="AI526" i="225"/>
  <c r="AT526" i="225" s="1"/>
  <c r="A527" i="225"/>
  <c r="U527" i="225" s="1"/>
  <c r="AF526" i="225"/>
  <c r="AQ526" i="225" s="1"/>
  <c r="AJ526" i="225"/>
  <c r="AU526" i="225" s="1"/>
  <c r="W526" i="225"/>
  <c r="AA526" i="225"/>
  <c r="X526" i="225"/>
  <c r="AK526" i="225"/>
  <c r="AV526" i="225" s="1"/>
  <c r="AG526" i="225"/>
  <c r="AR526" i="225" s="1"/>
  <c r="AE526" i="225"/>
  <c r="AP526" i="225" s="1"/>
  <c r="Q526" i="225"/>
  <c r="T526" i="225"/>
  <c r="AL526" i="225"/>
  <c r="AW526" i="225" s="1"/>
  <c r="AM526" i="225"/>
  <c r="AD526" i="225"/>
  <c r="AO526" i="225" s="1"/>
  <c r="O526" i="225"/>
  <c r="AH526" i="225"/>
  <c r="AS526" i="225" s="1"/>
  <c r="P526" i="225"/>
  <c r="Z526" i="225"/>
  <c r="S526" i="225"/>
  <c r="AN526" i="225" s="1"/>
  <c r="A660" i="225"/>
  <c r="R523" i="225"/>
  <c r="AF462" i="225"/>
  <c r="R513" i="225"/>
  <c r="AN513" i="225" l="1"/>
  <c r="AO513" i="225"/>
  <c r="A435" i="225"/>
  <c r="P660" i="225"/>
  <c r="N660" i="225"/>
  <c r="Q660" i="225"/>
  <c r="P527" i="225"/>
  <c r="AF527" i="225"/>
  <c r="AQ527" i="225" s="1"/>
  <c r="AA527" i="225"/>
  <c r="AD527" i="225"/>
  <c r="AO527" i="225" s="1"/>
  <c r="AE527" i="225"/>
  <c r="AP527" i="225" s="1"/>
  <c r="AL527" i="225"/>
  <c r="AW527" i="225" s="1"/>
  <c r="AC527" i="225"/>
  <c r="Z527" i="225"/>
  <c r="W527" i="225"/>
  <c r="V527" i="225"/>
  <c r="AB527" i="225"/>
  <c r="Y527" i="225"/>
  <c r="Q527" i="225"/>
  <c r="O527" i="225"/>
  <c r="AM527" i="225"/>
  <c r="T527" i="225"/>
  <c r="AI527" i="225"/>
  <c r="AT527" i="225" s="1"/>
  <c r="AH527" i="225"/>
  <c r="AS527" i="225" s="1"/>
  <c r="X527" i="225"/>
  <c r="AK527" i="225"/>
  <c r="AV527" i="225" s="1"/>
  <c r="AJ527" i="225"/>
  <c r="AU527" i="225" s="1"/>
  <c r="S527" i="225"/>
  <c r="AN527" i="225" s="1"/>
  <c r="R526" i="225"/>
  <c r="AG527" i="225"/>
  <c r="AR527" i="225" s="1"/>
  <c r="A528" i="225"/>
  <c r="S528" i="225" s="1"/>
  <c r="AN528" i="225" s="1"/>
  <c r="A661" i="225"/>
  <c r="AG462" i="225"/>
  <c r="AR462" i="225" s="1"/>
  <c r="AQ462" i="225"/>
  <c r="P661" i="225" l="1"/>
  <c r="N661" i="225"/>
  <c r="Q661" i="225"/>
  <c r="A436" i="225"/>
  <c r="O528" i="225"/>
  <c r="Q528" i="225"/>
  <c r="AI528" i="225"/>
  <c r="AT528" i="225" s="1"/>
  <c r="R527" i="225"/>
  <c r="AL528" i="225"/>
  <c r="AW528" i="225" s="1"/>
  <c r="AM528" i="225"/>
  <c r="U528" i="225"/>
  <c r="AA528" i="225"/>
  <c r="W528" i="225"/>
  <c r="AD528" i="225"/>
  <c r="AO528" i="225" s="1"/>
  <c r="Z528" i="225"/>
  <c r="AF528" i="225"/>
  <c r="AQ528" i="225" s="1"/>
  <c r="AK528" i="225"/>
  <c r="AV528" i="225" s="1"/>
  <c r="P528" i="225"/>
  <c r="V528" i="225"/>
  <c r="Y528" i="225"/>
  <c r="T528" i="225"/>
  <c r="X528" i="225"/>
  <c r="AC528" i="225"/>
  <c r="AE528" i="225"/>
  <c r="AP528" i="225" s="1"/>
  <c r="A529" i="225"/>
  <c r="Y529" i="225" s="1"/>
  <c r="AB528" i="225"/>
  <c r="AG528" i="225"/>
  <c r="AR528" i="225" s="1"/>
  <c r="AJ528" i="225"/>
  <c r="AU528" i="225" s="1"/>
  <c r="AH528" i="225"/>
  <c r="AS528" i="225" s="1"/>
  <c r="AH462" i="225"/>
  <c r="AS462" i="225" s="1"/>
  <c r="A662" i="225"/>
  <c r="Q453" i="225"/>
  <c r="Q452" i="225" s="1"/>
  <c r="P453" i="225"/>
  <c r="P452" i="225" s="1"/>
  <c r="P429" i="225"/>
  <c r="A420" i="225"/>
  <c r="O420" i="225" s="1"/>
  <c r="A408" i="225"/>
  <c r="A409" i="225" s="1"/>
  <c r="A410" i="225" s="1"/>
  <c r="A411" i="225" s="1"/>
  <c r="A412" i="225" s="1"/>
  <c r="AH408" i="225"/>
  <c r="AG408" i="225"/>
  <c r="AF408" i="225"/>
  <c r="AE408" i="225"/>
  <c r="AD408" i="225"/>
  <c r="AC408" i="225"/>
  <c r="AB408" i="225"/>
  <c r="AA408" i="225"/>
  <c r="Z408" i="225"/>
  <c r="Y408" i="225"/>
  <c r="X408" i="225"/>
  <c r="W408" i="225"/>
  <c r="V408" i="225"/>
  <c r="U408" i="225"/>
  <c r="T408" i="225"/>
  <c r="S408" i="225"/>
  <c r="R408" i="225"/>
  <c r="Q408" i="225"/>
  <c r="P408" i="225"/>
  <c r="O408" i="225"/>
  <c r="A437" i="225" l="1"/>
  <c r="P662" i="225"/>
  <c r="Q662" i="225"/>
  <c r="N662" i="225"/>
  <c r="R528" i="225"/>
  <c r="AE529" i="225"/>
  <c r="AP529" i="225" s="1"/>
  <c r="AA529" i="225"/>
  <c r="AD529" i="225"/>
  <c r="AO529" i="225" s="1"/>
  <c r="A530" i="225"/>
  <c r="V530" i="225" s="1"/>
  <c r="V529" i="225"/>
  <c r="AG529" i="225"/>
  <c r="AR529" i="225" s="1"/>
  <c r="P529" i="225"/>
  <c r="AC529" i="225"/>
  <c r="Z529" i="225"/>
  <c r="AB529" i="225"/>
  <c r="X529" i="225"/>
  <c r="AM529" i="225"/>
  <c r="S529" i="225"/>
  <c r="AK529" i="225"/>
  <c r="AV529" i="225" s="1"/>
  <c r="AH529" i="225"/>
  <c r="AS529" i="225" s="1"/>
  <c r="AL529" i="225"/>
  <c r="AW529" i="225" s="1"/>
  <c r="Q529" i="225"/>
  <c r="AI529" i="225"/>
  <c r="AT529" i="225" s="1"/>
  <c r="W529" i="225"/>
  <c r="U529" i="225"/>
  <c r="O529" i="225"/>
  <c r="AJ529" i="225"/>
  <c r="AU529" i="225" s="1"/>
  <c r="T529" i="225"/>
  <c r="AF529" i="225"/>
  <c r="AQ529" i="225" s="1"/>
  <c r="AI462" i="225"/>
  <c r="AT462" i="225" s="1"/>
  <c r="A663" i="225"/>
  <c r="V420" i="225"/>
  <c r="V418" i="225" s="1"/>
  <c r="O418" i="225"/>
  <c r="P427" i="225"/>
  <c r="P425" i="225" s="1"/>
  <c r="AL530" i="225"/>
  <c r="AW530" i="225" s="1"/>
  <c r="AK530" i="225"/>
  <c r="AV530" i="225" s="1"/>
  <c r="A413" i="225"/>
  <c r="A414" i="225" s="1"/>
  <c r="T412" i="225"/>
  <c r="Q412" i="225"/>
  <c r="V412" i="225"/>
  <c r="AH412" i="225"/>
  <c r="AB412" i="225"/>
  <c r="R412" i="225"/>
  <c r="AC412" i="225"/>
  <c r="U412" i="225"/>
  <c r="AG412" i="225"/>
  <c r="S412" i="225"/>
  <c r="AF412" i="225"/>
  <c r="Y412" i="225"/>
  <c r="P412" i="225"/>
  <c r="AA412" i="225"/>
  <c r="W412" i="225"/>
  <c r="Z412" i="225"/>
  <c r="O412" i="225"/>
  <c r="O413" i="225" s="1"/>
  <c r="X412" i="225"/>
  <c r="AE412" i="225"/>
  <c r="AD412" i="225"/>
  <c r="AN529" i="225" l="1"/>
  <c r="P663" i="225"/>
  <c r="Q663" i="225"/>
  <c r="N663" i="225"/>
  <c r="A438" i="225"/>
  <c r="AI530" i="225"/>
  <c r="AT530" i="225" s="1"/>
  <c r="P530" i="225"/>
  <c r="Q530" i="225"/>
  <c r="U530" i="225"/>
  <c r="T530" i="225"/>
  <c r="Y530" i="225"/>
  <c r="Z530" i="225"/>
  <c r="X530" i="225"/>
  <c r="AE530" i="225"/>
  <c r="AP530" i="225" s="1"/>
  <c r="AB530" i="225"/>
  <c r="AD530" i="225"/>
  <c r="AO530" i="225" s="1"/>
  <c r="AF530" i="225"/>
  <c r="AQ530" i="225" s="1"/>
  <c r="A531" i="225"/>
  <c r="AH531" i="225" s="1"/>
  <c r="AS531" i="225" s="1"/>
  <c r="S530" i="225"/>
  <c r="AN530" i="225" s="1"/>
  <c r="O530" i="225"/>
  <c r="AC530" i="225"/>
  <c r="AH530" i="225"/>
  <c r="AS530" i="225" s="1"/>
  <c r="AJ530" i="225"/>
  <c r="AU530" i="225" s="1"/>
  <c r="AM530" i="225"/>
  <c r="AA530" i="225"/>
  <c r="W530" i="225"/>
  <c r="AG530" i="225"/>
  <c r="AR530" i="225" s="1"/>
  <c r="R529" i="225"/>
  <c r="AJ462" i="225"/>
  <c r="AU462" i="225" s="1"/>
  <c r="A664" i="225"/>
  <c r="P413" i="225"/>
  <c r="O414" i="225"/>
  <c r="AK531" i="225"/>
  <c r="AV531" i="225" s="1"/>
  <c r="AA531" i="225"/>
  <c r="AF531" i="225"/>
  <c r="AQ531" i="225" s="1"/>
  <c r="AD531" i="225"/>
  <c r="AO531" i="225" s="1"/>
  <c r="U531" i="225"/>
  <c r="P531" i="225"/>
  <c r="T531" i="225"/>
  <c r="V531" i="225"/>
  <c r="AI531" i="225"/>
  <c r="AT531" i="225" s="1"/>
  <c r="AC531" i="225"/>
  <c r="S531" i="225"/>
  <c r="AN531" i="225" s="1"/>
  <c r="X531" i="225"/>
  <c r="A532" i="225"/>
  <c r="AG531" i="225"/>
  <c r="AR531" i="225" s="1"/>
  <c r="Y531" i="225"/>
  <c r="Q531" i="225"/>
  <c r="AJ531" i="225"/>
  <c r="AU531" i="225" s="1"/>
  <c r="AB531" i="225"/>
  <c r="Z531" i="225"/>
  <c r="AE531" i="225"/>
  <c r="AP531" i="225" s="1"/>
  <c r="O531" i="225"/>
  <c r="AL531" i="225"/>
  <c r="AW531" i="225" s="1"/>
  <c r="A439" i="225" l="1"/>
  <c r="P664" i="225"/>
  <c r="Q664" i="225"/>
  <c r="N664" i="225"/>
  <c r="W531" i="225"/>
  <c r="AM531" i="225"/>
  <c r="R530" i="225"/>
  <c r="AK462" i="225"/>
  <c r="AV462" i="225" s="1"/>
  <c r="P414" i="225"/>
  <c r="Q413" i="225"/>
  <c r="A533" i="225"/>
  <c r="T532" i="225"/>
  <c r="AB532" i="225"/>
  <c r="AJ532" i="225"/>
  <c r="AU532" i="225" s="1"/>
  <c r="Q532" i="225"/>
  <c r="O532" i="225"/>
  <c r="U532" i="225"/>
  <c r="AC532" i="225"/>
  <c r="AK532" i="225"/>
  <c r="AV532" i="225" s="1"/>
  <c r="AA532" i="225"/>
  <c r="V532" i="225"/>
  <c r="AD532" i="225"/>
  <c r="AO532" i="225" s="1"/>
  <c r="AL532" i="225"/>
  <c r="AW532" i="225" s="1"/>
  <c r="Z532" i="225"/>
  <c r="W532" i="225"/>
  <c r="AE532" i="225"/>
  <c r="AP532" i="225" s="1"/>
  <c r="AM532" i="225"/>
  <c r="Y532" i="225"/>
  <c r="AG532" i="225"/>
  <c r="AR532" i="225" s="1"/>
  <c r="P532" i="225"/>
  <c r="AH532" i="225"/>
  <c r="AS532" i="225" s="1"/>
  <c r="X532" i="225"/>
  <c r="AF532" i="225"/>
  <c r="AQ532" i="225" s="1"/>
  <c r="S532" i="225"/>
  <c r="AN532" i="225" s="1"/>
  <c r="AI532" i="225"/>
  <c r="AT532" i="225" s="1"/>
  <c r="R531" i="225"/>
  <c r="A381" i="225"/>
  <c r="A382" i="225" s="1"/>
  <c r="A383" i="225" s="1"/>
  <c r="A384" i="225" s="1"/>
  <c r="A385" i="225" s="1"/>
  <c r="A386" i="225" s="1"/>
  <c r="A387" i="225" s="1"/>
  <c r="A388" i="225" s="1"/>
  <c r="A389" i="225" s="1"/>
  <c r="A390" i="225" s="1"/>
  <c r="A391" i="225" s="1"/>
  <c r="A392" i="225" s="1"/>
  <c r="A393" i="225" s="1"/>
  <c r="A394" i="225" s="1"/>
  <c r="A395" i="225" s="1"/>
  <c r="A396" i="225" s="1"/>
  <c r="A397" i="225" s="1"/>
  <c r="A398" i="225" s="1"/>
  <c r="A399" i="225" s="1"/>
  <c r="A400" i="225" s="1"/>
  <c r="A401" i="225" s="1"/>
  <c r="A402" i="225" s="1"/>
  <c r="A403" i="225" s="1"/>
  <c r="AN400" i="225"/>
  <c r="AM400" i="225"/>
  <c r="AL400" i="225"/>
  <c r="AK400" i="225"/>
  <c r="AJ400" i="225"/>
  <c r="AI400" i="225"/>
  <c r="AH400" i="225"/>
  <c r="AG400" i="225"/>
  <c r="AF400" i="225"/>
  <c r="AE400" i="225"/>
  <c r="AD400" i="225"/>
  <c r="AC400" i="225"/>
  <c r="AB400" i="225"/>
  <c r="AA400" i="225"/>
  <c r="Z400" i="225"/>
  <c r="Y400" i="225"/>
  <c r="X400" i="225"/>
  <c r="W400" i="225"/>
  <c r="V400" i="225"/>
  <c r="U400" i="225"/>
  <c r="T400" i="225"/>
  <c r="S400" i="225"/>
  <c r="R400" i="225"/>
  <c r="Q400" i="225"/>
  <c r="P400" i="225"/>
  <c r="O400" i="225"/>
  <c r="AN395" i="225"/>
  <c r="AM395" i="225"/>
  <c r="AL395" i="225"/>
  <c r="AK395" i="225"/>
  <c r="AJ395" i="225"/>
  <c r="AI395" i="225"/>
  <c r="AH395" i="225"/>
  <c r="AG395" i="225"/>
  <c r="AF395" i="225"/>
  <c r="AE395" i="225"/>
  <c r="AD395" i="225"/>
  <c r="AC395" i="225"/>
  <c r="AB395" i="225"/>
  <c r="AA395" i="225"/>
  <c r="Z395" i="225"/>
  <c r="Y395" i="225"/>
  <c r="X395" i="225"/>
  <c r="W395" i="225"/>
  <c r="V395" i="225"/>
  <c r="U395" i="225"/>
  <c r="T395" i="225"/>
  <c r="S395" i="225"/>
  <c r="R395" i="225"/>
  <c r="Q395" i="225"/>
  <c r="P395" i="225"/>
  <c r="O395" i="225"/>
  <c r="AN391" i="225"/>
  <c r="AM391" i="225"/>
  <c r="AL391" i="225"/>
  <c r="AK391" i="225"/>
  <c r="AJ391" i="225"/>
  <c r="AI391" i="225"/>
  <c r="AH391" i="225"/>
  <c r="AG391" i="225"/>
  <c r="AF391" i="225"/>
  <c r="AE391" i="225"/>
  <c r="AD391" i="225"/>
  <c r="AC391" i="225"/>
  <c r="AB391" i="225"/>
  <c r="AA391" i="225"/>
  <c r="Z391" i="225"/>
  <c r="Y391" i="225"/>
  <c r="X391" i="225"/>
  <c r="W391" i="225"/>
  <c r="V391" i="225"/>
  <c r="U391" i="225"/>
  <c r="T391" i="225"/>
  <c r="S391" i="225"/>
  <c r="R391" i="225"/>
  <c r="Q391" i="225"/>
  <c r="P391" i="225"/>
  <c r="O391" i="225"/>
  <c r="AN387" i="225"/>
  <c r="AM387" i="225"/>
  <c r="AL387" i="225"/>
  <c r="AK387" i="225"/>
  <c r="AJ387" i="225"/>
  <c r="AI387" i="225"/>
  <c r="AH387" i="225"/>
  <c r="AG387" i="225"/>
  <c r="AF387" i="225"/>
  <c r="AE387" i="225"/>
  <c r="AD387" i="225"/>
  <c r="AC387" i="225"/>
  <c r="AB387" i="225"/>
  <c r="AA387" i="225"/>
  <c r="Z387" i="225"/>
  <c r="Y387" i="225"/>
  <c r="X387" i="225"/>
  <c r="W387" i="225"/>
  <c r="V387" i="225"/>
  <c r="U387" i="225"/>
  <c r="T387" i="225"/>
  <c r="S387" i="225"/>
  <c r="R387" i="225"/>
  <c r="Q387" i="225"/>
  <c r="P387" i="225"/>
  <c r="O387" i="225"/>
  <c r="A376" i="225"/>
  <c r="A363" i="225"/>
  <c r="A364" i="225" s="1"/>
  <c r="A365" i="225" s="1"/>
  <c r="A366" i="225" s="1"/>
  <c r="A367" i="225" s="1"/>
  <c r="A368" i="225" s="1"/>
  <c r="A369" i="225" s="1"/>
  <c r="A370" i="225" s="1"/>
  <c r="AL372" i="225"/>
  <c r="AL363" i="225" s="1"/>
  <c r="AK372" i="225"/>
  <c r="AK363" i="225" s="1"/>
  <c r="AJ372" i="225"/>
  <c r="AJ363" i="225" s="1"/>
  <c r="AI372" i="225"/>
  <c r="AI363" i="225" s="1"/>
  <c r="AH372" i="225"/>
  <c r="AH363" i="225" s="1"/>
  <c r="AG372" i="225"/>
  <c r="AG363" i="225" s="1"/>
  <c r="AF372" i="225"/>
  <c r="AF363" i="225" s="1"/>
  <c r="AE372" i="225"/>
  <c r="AE363" i="225" s="1"/>
  <c r="AD372" i="225"/>
  <c r="AD363" i="225" s="1"/>
  <c r="AC372" i="225"/>
  <c r="AC363" i="225" s="1"/>
  <c r="AB372" i="225"/>
  <c r="AB363" i="225" s="1"/>
  <c r="AA372" i="225"/>
  <c r="AA363" i="225" s="1"/>
  <c r="Z372" i="225"/>
  <c r="Z363" i="225" s="1"/>
  <c r="Y372" i="225"/>
  <c r="Y363" i="225" s="1"/>
  <c r="X372" i="225"/>
  <c r="X363" i="225" s="1"/>
  <c r="W372" i="225"/>
  <c r="W363" i="225" s="1"/>
  <c r="V372" i="225"/>
  <c r="V363" i="225" s="1"/>
  <c r="U372" i="225"/>
  <c r="U363" i="225" s="1"/>
  <c r="T372" i="225"/>
  <c r="T363" i="225" s="1"/>
  <c r="S372" i="225"/>
  <c r="S363" i="225" s="1"/>
  <c r="R372" i="225"/>
  <c r="R363" i="225" s="1"/>
  <c r="Q372" i="225"/>
  <c r="Q363" i="225" s="1"/>
  <c r="P372" i="225"/>
  <c r="P363" i="225" s="1"/>
  <c r="O372" i="225"/>
  <c r="O363" i="225" s="1"/>
  <c r="A440" i="225" l="1"/>
  <c r="AL462" i="225"/>
  <c r="AW462" i="225" s="1"/>
  <c r="A534" i="225"/>
  <c r="AL534" i="225" s="1"/>
  <c r="AW534" i="225" s="1"/>
  <c r="AK533" i="225"/>
  <c r="AV533" i="225" s="1"/>
  <c r="AC533" i="225"/>
  <c r="U533" i="225"/>
  <c r="AD533" i="225"/>
  <c r="AJ533" i="225"/>
  <c r="AU533" i="225" s="1"/>
  <c r="AB533" i="225"/>
  <c r="T533" i="225"/>
  <c r="AI533" i="225"/>
  <c r="AT533" i="225" s="1"/>
  <c r="AA533" i="225"/>
  <c r="S533" i="225"/>
  <c r="AH533" i="225"/>
  <c r="AS533" i="225" s="1"/>
  <c r="Z533" i="225"/>
  <c r="Q533" i="225"/>
  <c r="V533" i="225"/>
  <c r="AG533" i="225"/>
  <c r="AR533" i="225" s="1"/>
  <c r="Y533" i="225"/>
  <c r="P533" i="225"/>
  <c r="AL533" i="225"/>
  <c r="AW533" i="225" s="1"/>
  <c r="AF533" i="225"/>
  <c r="AQ533" i="225" s="1"/>
  <c r="X533" i="225"/>
  <c r="O533" i="225"/>
  <c r="AM533" i="225"/>
  <c r="AE533" i="225"/>
  <c r="AP533" i="225" s="1"/>
  <c r="W533" i="225"/>
  <c r="A372" i="225"/>
  <c r="A373" i="225" s="1"/>
  <c r="A374" i="225" s="1"/>
  <c r="A371" i="225"/>
  <c r="Q414" i="225"/>
  <c r="R413" i="225"/>
  <c r="P534" i="225"/>
  <c r="Q534" i="225"/>
  <c r="T534" i="225"/>
  <c r="AH534" i="225"/>
  <c r="X534" i="225"/>
  <c r="R532" i="225"/>
  <c r="AE381" i="225"/>
  <c r="O381" i="225"/>
  <c r="W381" i="225"/>
  <c r="AM381" i="225"/>
  <c r="R381" i="225"/>
  <c r="Z381" i="225"/>
  <c r="AH381" i="225"/>
  <c r="P381" i="225"/>
  <c r="X381" i="225"/>
  <c r="AF381" i="225"/>
  <c r="AN381" i="225"/>
  <c r="T381" i="225"/>
  <c r="AA381" i="225"/>
  <c r="U381" i="225"/>
  <c r="AC381" i="225"/>
  <c r="AK381" i="225"/>
  <c r="AI381" i="225"/>
  <c r="AJ381" i="225"/>
  <c r="S381" i="225"/>
  <c r="AB381" i="225"/>
  <c r="AL381" i="225"/>
  <c r="V381" i="225"/>
  <c r="AD381" i="225"/>
  <c r="Q381" i="225"/>
  <c r="Y381" i="225"/>
  <c r="AG381" i="225"/>
  <c r="A352" i="225"/>
  <c r="A353" i="225" s="1"/>
  <c r="A354" i="225" s="1"/>
  <c r="A348" i="225"/>
  <c r="A349" i="225" s="1"/>
  <c r="A350" i="225" s="1"/>
  <c r="A344" i="225"/>
  <c r="A345" i="225" s="1"/>
  <c r="A346" i="225" s="1"/>
  <c r="A340" i="225"/>
  <c r="A341" i="225" s="1"/>
  <c r="A342" i="225" s="1"/>
  <c r="A321" i="225"/>
  <c r="A322" i="225" s="1"/>
  <c r="A323" i="225" s="1"/>
  <c r="A324" i="225" s="1"/>
  <c r="A325" i="225" s="1"/>
  <c r="A326" i="225" s="1"/>
  <c r="A327" i="225" s="1"/>
  <c r="A328" i="225" s="1"/>
  <c r="A329" i="225" s="1"/>
  <c r="A330" i="225" s="1"/>
  <c r="A331" i="225" s="1"/>
  <c r="A332" i="225" s="1"/>
  <c r="L352" i="225"/>
  <c r="L354" i="225" s="1"/>
  <c r="L348" i="225"/>
  <c r="L350" i="225" s="1"/>
  <c r="L344" i="225"/>
  <c r="L345" i="225" s="1"/>
  <c r="L340" i="225"/>
  <c r="L342" i="225" s="1"/>
  <c r="AO533" i="225" l="1"/>
  <c r="AN533" i="225"/>
  <c r="A535" i="225"/>
  <c r="A536" i="225" s="1"/>
  <c r="W536" i="225" s="1"/>
  <c r="AK534" i="225"/>
  <c r="AV534" i="225" s="1"/>
  <c r="AG534" i="225"/>
  <c r="AR534" i="225" s="1"/>
  <c r="AJ534" i="225"/>
  <c r="AC534" i="225"/>
  <c r="AF534" i="225"/>
  <c r="AQ534" i="225" s="1"/>
  <c r="AI534" i="225"/>
  <c r="AT534" i="225" s="1"/>
  <c r="AD534" i="225"/>
  <c r="AO534" i="225" s="1"/>
  <c r="Z534" i="225"/>
  <c r="AM534" i="225"/>
  <c r="AM525" i="225" s="1"/>
  <c r="U534" i="225"/>
  <c r="U525" i="225" s="1"/>
  <c r="O534" i="225"/>
  <c r="O525" i="225" s="1"/>
  <c r="Y534" i="225"/>
  <c r="Y525" i="225" s="1"/>
  <c r="AE534" i="225"/>
  <c r="AP534" i="225" s="1"/>
  <c r="V534" i="225"/>
  <c r="V525" i="225" s="1"/>
  <c r="W534" i="225"/>
  <c r="S534" i="225"/>
  <c r="AN534" i="225" s="1"/>
  <c r="Q525" i="225"/>
  <c r="AB534" i="225"/>
  <c r="AB525" i="225" s="1"/>
  <c r="AA534" i="225"/>
  <c r="AA525" i="225" s="1"/>
  <c r="A441" i="225"/>
  <c r="A442" i="225" s="1"/>
  <c r="AM462" i="225"/>
  <c r="AC525" i="225"/>
  <c r="W525" i="225"/>
  <c r="AL525" i="225"/>
  <c r="AW525" i="225" s="1"/>
  <c r="P525" i="225"/>
  <c r="X525" i="225"/>
  <c r="Z525" i="225"/>
  <c r="T525" i="225"/>
  <c r="R533" i="225"/>
  <c r="AJ525" i="225"/>
  <c r="AU525" i="225" s="1"/>
  <c r="AU534" i="225"/>
  <c r="AH525" i="225"/>
  <c r="AS525" i="225" s="1"/>
  <c r="AS534" i="225"/>
  <c r="R414" i="225"/>
  <c r="S413" i="225"/>
  <c r="A336" i="225"/>
  <c r="A337" i="225" s="1"/>
  <c r="A338" i="225" s="1"/>
  <c r="A333" i="225"/>
  <c r="A334" i="225" s="1"/>
  <c r="A335" i="225" s="1"/>
  <c r="AI536" i="225"/>
  <c r="AT536" i="225" s="1"/>
  <c r="AD536" i="225"/>
  <c r="AO536" i="225" s="1"/>
  <c r="Z536" i="225"/>
  <c r="X536" i="225"/>
  <c r="V536" i="225"/>
  <c r="Q536" i="225"/>
  <c r="AG536" i="225"/>
  <c r="AR536" i="225" s="1"/>
  <c r="AH536" i="225"/>
  <c r="AS536" i="225" s="1"/>
  <c r="P536" i="225"/>
  <c r="Y536" i="225"/>
  <c r="AB536" i="225"/>
  <c r="S536" i="225"/>
  <c r="AN536" i="225" s="1"/>
  <c r="U536" i="225"/>
  <c r="AA536" i="225"/>
  <c r="AL536" i="225"/>
  <c r="AW536" i="225" s="1"/>
  <c r="AF536" i="225"/>
  <c r="AQ536" i="225" s="1"/>
  <c r="AM536" i="225"/>
  <c r="O536" i="225"/>
  <c r="AE536" i="225"/>
  <c r="AP536" i="225" s="1"/>
  <c r="AJ536" i="225"/>
  <c r="AU536" i="225" s="1"/>
  <c r="AC536" i="225"/>
  <c r="AK536" i="225"/>
  <c r="AV536" i="225" s="1"/>
  <c r="T536" i="225"/>
  <c r="A537" i="225"/>
  <c r="A538" i="225" s="1"/>
  <c r="A539" i="225" s="1"/>
  <c r="U539" i="225" s="1"/>
  <c r="R534" i="225"/>
  <c r="AK525" i="225"/>
  <c r="AV525" i="225" s="1"/>
  <c r="AI525" i="225"/>
  <c r="AT525" i="225" s="1"/>
  <c r="AG525" i="225"/>
  <c r="AR525" i="225" s="1"/>
  <c r="L353" i="225"/>
  <c r="L349" i="225"/>
  <c r="L346" i="225"/>
  <c r="L341" i="225"/>
  <c r="A310" i="225"/>
  <c r="A311" i="225" s="1"/>
  <c r="A312" i="225" s="1"/>
  <c r="A313" i="225" s="1"/>
  <c r="A314" i="225" s="1"/>
  <c r="A315" i="225" s="1"/>
  <c r="A316" i="225" s="1"/>
  <c r="AL311" i="225"/>
  <c r="AL310" i="225" s="1"/>
  <c r="AK311" i="225"/>
  <c r="AK310" i="225" s="1"/>
  <c r="AJ311" i="225"/>
  <c r="AJ310" i="225" s="1"/>
  <c r="AI311" i="225"/>
  <c r="AI310" i="225" s="1"/>
  <c r="AH311" i="225"/>
  <c r="AH310" i="225" s="1"/>
  <c r="AG311" i="225"/>
  <c r="AG310" i="225" s="1"/>
  <c r="AF311" i="225"/>
  <c r="AF310" i="225" s="1"/>
  <c r="AE311" i="225"/>
  <c r="AE310" i="225" s="1"/>
  <c r="AD311" i="225"/>
  <c r="AD310" i="225" s="1"/>
  <c r="AC311" i="225"/>
  <c r="AC310" i="225" s="1"/>
  <c r="AB311" i="225"/>
  <c r="AB310" i="225" s="1"/>
  <c r="AA311" i="225"/>
  <c r="AA310" i="225" s="1"/>
  <c r="Z311" i="225"/>
  <c r="Z310" i="225" s="1"/>
  <c r="Y311" i="225"/>
  <c r="Y310" i="225" s="1"/>
  <c r="X311" i="225"/>
  <c r="X310" i="225" s="1"/>
  <c r="W311" i="225"/>
  <c r="W310" i="225" s="1"/>
  <c r="V311" i="225"/>
  <c r="V310" i="225" s="1"/>
  <c r="U311" i="225"/>
  <c r="U310" i="225" s="1"/>
  <c r="T311" i="225"/>
  <c r="T310" i="225" s="1"/>
  <c r="S311" i="225"/>
  <c r="S310" i="225" s="1"/>
  <c r="R311" i="225"/>
  <c r="R310" i="225" s="1"/>
  <c r="Q311" i="225"/>
  <c r="Q310" i="225" s="1"/>
  <c r="P311" i="225"/>
  <c r="P310" i="225" s="1"/>
  <c r="O311" i="225"/>
  <c r="O310" i="225" s="1"/>
  <c r="A258" i="225"/>
  <c r="A259" i="225" s="1"/>
  <c r="A260" i="225" s="1"/>
  <c r="A261" i="225" s="1"/>
  <c r="A262" i="225" s="1"/>
  <c r="A263" i="225" s="1"/>
  <c r="A264" i="225" s="1"/>
  <c r="A265" i="225" s="1"/>
  <c r="A266" i="225" s="1"/>
  <c r="A267" i="225" s="1"/>
  <c r="A268" i="225" s="1"/>
  <c r="A269" i="225" s="1"/>
  <c r="A270" i="225" s="1"/>
  <c r="A271" i="225" s="1"/>
  <c r="A272" i="225" s="1"/>
  <c r="A273" i="225" s="1"/>
  <c r="A274" i="225" s="1"/>
  <c r="A275" i="225" s="1"/>
  <c r="A276" i="225" s="1"/>
  <c r="A277" i="225" s="1"/>
  <c r="A278" i="225" s="1"/>
  <c r="A279" i="225" s="1"/>
  <c r="A280" i="225" s="1"/>
  <c r="A281" i="225" s="1"/>
  <c r="A282" i="225" s="1"/>
  <c r="A283" i="225" s="1"/>
  <c r="A284" i="225" s="1"/>
  <c r="A285" i="225" s="1"/>
  <c r="A286" i="225" s="1"/>
  <c r="A287" i="225" s="1"/>
  <c r="A288" i="225" s="1"/>
  <c r="A289" i="225" s="1"/>
  <c r="A290" i="225" s="1"/>
  <c r="A291" i="225" s="1"/>
  <c r="A292" i="225" s="1"/>
  <c r="A293" i="225" s="1"/>
  <c r="A294" i="225" s="1"/>
  <c r="A295" i="225" s="1"/>
  <c r="A296" i="225" s="1"/>
  <c r="A297" i="225" s="1"/>
  <c r="A298" i="225" s="1"/>
  <c r="A299" i="225" s="1"/>
  <c r="A300" i="225" s="1"/>
  <c r="A301" i="225" s="1"/>
  <c r="A302" i="225" s="1"/>
  <c r="A303" i="225" s="1"/>
  <c r="A304" i="225" s="1"/>
  <c r="A305" i="225" s="1"/>
  <c r="AL300" i="225"/>
  <c r="AK300" i="225"/>
  <c r="AJ300" i="225"/>
  <c r="AI300" i="225"/>
  <c r="AH300" i="225"/>
  <c r="AG300" i="225"/>
  <c r="AF300" i="225"/>
  <c r="AE300" i="225"/>
  <c r="AD300" i="225"/>
  <c r="AC300" i="225"/>
  <c r="AB300" i="225"/>
  <c r="AA300" i="225"/>
  <c r="Z300" i="225"/>
  <c r="Y300" i="225"/>
  <c r="X300" i="225"/>
  <c r="W300" i="225"/>
  <c r="V300" i="225"/>
  <c r="U300" i="225"/>
  <c r="T300" i="225"/>
  <c r="S300" i="225"/>
  <c r="R300" i="225"/>
  <c r="Q300" i="225"/>
  <c r="P300" i="225"/>
  <c r="O300" i="225"/>
  <c r="AL294" i="225"/>
  <c r="AK294" i="225"/>
  <c r="AJ294" i="225"/>
  <c r="AI294" i="225"/>
  <c r="AH294" i="225"/>
  <c r="AG294" i="225"/>
  <c r="AF294" i="225"/>
  <c r="AE294" i="225"/>
  <c r="AD294" i="225"/>
  <c r="AC294" i="225"/>
  <c r="AB294" i="225"/>
  <c r="AA294" i="225"/>
  <c r="Z294" i="225"/>
  <c r="Y294" i="225"/>
  <c r="X294" i="225"/>
  <c r="W294" i="225"/>
  <c r="V294" i="225"/>
  <c r="U294" i="225"/>
  <c r="T294" i="225"/>
  <c r="S294" i="225"/>
  <c r="R294" i="225"/>
  <c r="Q294" i="225"/>
  <c r="P294" i="225"/>
  <c r="O294" i="225"/>
  <c r="AL281" i="225"/>
  <c r="AL287" i="225" s="1"/>
  <c r="AL293" i="225" s="1"/>
  <c r="AK281" i="225"/>
  <c r="AK287" i="225" s="1"/>
  <c r="AK293" i="225" s="1"/>
  <c r="AJ281" i="225"/>
  <c r="AJ287" i="225" s="1"/>
  <c r="AJ293" i="225" s="1"/>
  <c r="AI281" i="225"/>
  <c r="AI287" i="225" s="1"/>
  <c r="AI293" i="225" s="1"/>
  <c r="AH281" i="225"/>
  <c r="AH287" i="225" s="1"/>
  <c r="AH293" i="225" s="1"/>
  <c r="AG281" i="225"/>
  <c r="AG287" i="225" s="1"/>
  <c r="AG293" i="225" s="1"/>
  <c r="AF281" i="225"/>
  <c r="AF287" i="225" s="1"/>
  <c r="AF293" i="225" s="1"/>
  <c r="AE281" i="225"/>
  <c r="AE287" i="225" s="1"/>
  <c r="AE293" i="225" s="1"/>
  <c r="AD281" i="225"/>
  <c r="AD287" i="225" s="1"/>
  <c r="AD293" i="225" s="1"/>
  <c r="AC281" i="225"/>
  <c r="AC287" i="225" s="1"/>
  <c r="AC293" i="225" s="1"/>
  <c r="AB281" i="225"/>
  <c r="AB287" i="225" s="1"/>
  <c r="AB293" i="225" s="1"/>
  <c r="AA281" i="225"/>
  <c r="AA287" i="225" s="1"/>
  <c r="AA293" i="225" s="1"/>
  <c r="Z281" i="225"/>
  <c r="Z287" i="225" s="1"/>
  <c r="Z293" i="225" s="1"/>
  <c r="Y281" i="225"/>
  <c r="Y287" i="225" s="1"/>
  <c r="Y293" i="225" s="1"/>
  <c r="X281" i="225"/>
  <c r="X287" i="225" s="1"/>
  <c r="X293" i="225" s="1"/>
  <c r="W281" i="225"/>
  <c r="W287" i="225" s="1"/>
  <c r="W293" i="225" s="1"/>
  <c r="V281" i="225"/>
  <c r="V287" i="225" s="1"/>
  <c r="V293" i="225" s="1"/>
  <c r="U281" i="225"/>
  <c r="U287" i="225" s="1"/>
  <c r="U293" i="225" s="1"/>
  <c r="T281" i="225"/>
  <c r="T287" i="225" s="1"/>
  <c r="T293" i="225" s="1"/>
  <c r="S281" i="225"/>
  <c r="S287" i="225" s="1"/>
  <c r="S293" i="225" s="1"/>
  <c r="R281" i="225"/>
  <c r="R287" i="225" s="1"/>
  <c r="R293" i="225" s="1"/>
  <c r="Q281" i="225"/>
  <c r="Q287" i="225" s="1"/>
  <c r="Q293" i="225" s="1"/>
  <c r="P281" i="225"/>
  <c r="P287" i="225" s="1"/>
  <c r="P293" i="225" s="1"/>
  <c r="O281" i="225"/>
  <c r="O287" i="225" s="1"/>
  <c r="O293" i="225" s="1"/>
  <c r="AL280" i="225"/>
  <c r="AL286" i="225" s="1"/>
  <c r="AL292" i="225" s="1"/>
  <c r="AK280" i="225"/>
  <c r="AK286" i="225" s="1"/>
  <c r="AK292" i="225" s="1"/>
  <c r="AJ280" i="225"/>
  <c r="AJ286" i="225" s="1"/>
  <c r="AJ292" i="225" s="1"/>
  <c r="AI280" i="225"/>
  <c r="AI286" i="225" s="1"/>
  <c r="AI292" i="225" s="1"/>
  <c r="AH280" i="225"/>
  <c r="AH286" i="225" s="1"/>
  <c r="AH292" i="225" s="1"/>
  <c r="AG280" i="225"/>
  <c r="AG286" i="225" s="1"/>
  <c r="AG292" i="225" s="1"/>
  <c r="AF280" i="225"/>
  <c r="AF286" i="225" s="1"/>
  <c r="AF292" i="225" s="1"/>
  <c r="AE280" i="225"/>
  <c r="AE286" i="225" s="1"/>
  <c r="AE292" i="225" s="1"/>
  <c r="AD280" i="225"/>
  <c r="AD286" i="225" s="1"/>
  <c r="AD292" i="225" s="1"/>
  <c r="AC280" i="225"/>
  <c r="AC286" i="225" s="1"/>
  <c r="AC292" i="225" s="1"/>
  <c r="AB280" i="225"/>
  <c r="AB286" i="225" s="1"/>
  <c r="AB292" i="225" s="1"/>
  <c r="AA280" i="225"/>
  <c r="AA286" i="225" s="1"/>
  <c r="AA292" i="225" s="1"/>
  <c r="Z280" i="225"/>
  <c r="Z286" i="225" s="1"/>
  <c r="Z292" i="225" s="1"/>
  <c r="Y280" i="225"/>
  <c r="Y286" i="225" s="1"/>
  <c r="Y292" i="225" s="1"/>
  <c r="X280" i="225"/>
  <c r="X286" i="225" s="1"/>
  <c r="X292" i="225" s="1"/>
  <c r="W280" i="225"/>
  <c r="W286" i="225" s="1"/>
  <c r="W292" i="225" s="1"/>
  <c r="V280" i="225"/>
  <c r="V286" i="225" s="1"/>
  <c r="V292" i="225" s="1"/>
  <c r="U280" i="225"/>
  <c r="U286" i="225" s="1"/>
  <c r="U292" i="225" s="1"/>
  <c r="T280" i="225"/>
  <c r="T286" i="225" s="1"/>
  <c r="T292" i="225" s="1"/>
  <c r="S280" i="225"/>
  <c r="S286" i="225" s="1"/>
  <c r="S292" i="225" s="1"/>
  <c r="R280" i="225"/>
  <c r="R286" i="225" s="1"/>
  <c r="R292" i="225" s="1"/>
  <c r="Q280" i="225"/>
  <c r="Q286" i="225" s="1"/>
  <c r="Q292" i="225" s="1"/>
  <c r="P280" i="225"/>
  <c r="P286" i="225" s="1"/>
  <c r="P292" i="225" s="1"/>
  <c r="O280" i="225"/>
  <c r="O286" i="225" s="1"/>
  <c r="O292" i="225" s="1"/>
  <c r="AL279" i="225"/>
  <c r="AL285" i="225" s="1"/>
  <c r="AL291" i="225" s="1"/>
  <c r="AK279" i="225"/>
  <c r="AK285" i="225" s="1"/>
  <c r="AK291" i="225" s="1"/>
  <c r="AJ279" i="225"/>
  <c r="AJ285" i="225" s="1"/>
  <c r="AJ291" i="225" s="1"/>
  <c r="AI279" i="225"/>
  <c r="AI285" i="225" s="1"/>
  <c r="AI291" i="225" s="1"/>
  <c r="AH279" i="225"/>
  <c r="AH285" i="225" s="1"/>
  <c r="AH291" i="225" s="1"/>
  <c r="AG279" i="225"/>
  <c r="AG285" i="225" s="1"/>
  <c r="AG291" i="225" s="1"/>
  <c r="AF279" i="225"/>
  <c r="AF285" i="225" s="1"/>
  <c r="AF291" i="225" s="1"/>
  <c r="AE279" i="225"/>
  <c r="AE285" i="225" s="1"/>
  <c r="AE291" i="225" s="1"/>
  <c r="AD279" i="225"/>
  <c r="AD285" i="225" s="1"/>
  <c r="AD291" i="225" s="1"/>
  <c r="AC279" i="225"/>
  <c r="AC285" i="225" s="1"/>
  <c r="AC291" i="225" s="1"/>
  <c r="AB279" i="225"/>
  <c r="AB285" i="225" s="1"/>
  <c r="AB291" i="225" s="1"/>
  <c r="AA279" i="225"/>
  <c r="AA285" i="225" s="1"/>
  <c r="AA291" i="225" s="1"/>
  <c r="Z279" i="225"/>
  <c r="Z285" i="225" s="1"/>
  <c r="Z291" i="225" s="1"/>
  <c r="Y279" i="225"/>
  <c r="Y285" i="225" s="1"/>
  <c r="Y291" i="225" s="1"/>
  <c r="X279" i="225"/>
  <c r="X285" i="225" s="1"/>
  <c r="X291" i="225" s="1"/>
  <c r="W279" i="225"/>
  <c r="W285" i="225" s="1"/>
  <c r="W291" i="225" s="1"/>
  <c r="V279" i="225"/>
  <c r="V285" i="225" s="1"/>
  <c r="V291" i="225" s="1"/>
  <c r="U279" i="225"/>
  <c r="U285" i="225" s="1"/>
  <c r="U291" i="225" s="1"/>
  <c r="T279" i="225"/>
  <c r="T285" i="225" s="1"/>
  <c r="T291" i="225" s="1"/>
  <c r="S279" i="225"/>
  <c r="S285" i="225" s="1"/>
  <c r="S291" i="225" s="1"/>
  <c r="R279" i="225"/>
  <c r="R285" i="225" s="1"/>
  <c r="R291" i="225" s="1"/>
  <c r="Q279" i="225"/>
  <c r="Q285" i="225" s="1"/>
  <c r="Q291" i="225" s="1"/>
  <c r="P279" i="225"/>
  <c r="P285" i="225" s="1"/>
  <c r="P291" i="225" s="1"/>
  <c r="O279" i="225"/>
  <c r="O285" i="225" s="1"/>
  <c r="O291" i="225" s="1"/>
  <c r="AL278" i="225"/>
  <c r="AL284" i="225" s="1"/>
  <c r="AL290" i="225" s="1"/>
  <c r="AK278" i="225"/>
  <c r="AK284" i="225" s="1"/>
  <c r="AK290" i="225" s="1"/>
  <c r="AJ278" i="225"/>
  <c r="AJ284" i="225" s="1"/>
  <c r="AJ290" i="225" s="1"/>
  <c r="AI278" i="225"/>
  <c r="AI284" i="225" s="1"/>
  <c r="AI290" i="225" s="1"/>
  <c r="AH278" i="225"/>
  <c r="AH284" i="225" s="1"/>
  <c r="AH290" i="225" s="1"/>
  <c r="AG278" i="225"/>
  <c r="AG284" i="225" s="1"/>
  <c r="AG290" i="225" s="1"/>
  <c r="AF278" i="225"/>
  <c r="AF284" i="225" s="1"/>
  <c r="AF290" i="225" s="1"/>
  <c r="AE278" i="225"/>
  <c r="AE284" i="225" s="1"/>
  <c r="AE290" i="225" s="1"/>
  <c r="AD278" i="225"/>
  <c r="AD284" i="225" s="1"/>
  <c r="AD290" i="225" s="1"/>
  <c r="AC278" i="225"/>
  <c r="AC284" i="225" s="1"/>
  <c r="AC290" i="225" s="1"/>
  <c r="AB278" i="225"/>
  <c r="AB284" i="225" s="1"/>
  <c r="AB290" i="225" s="1"/>
  <c r="AA278" i="225"/>
  <c r="AA284" i="225" s="1"/>
  <c r="AA290" i="225" s="1"/>
  <c r="Z278" i="225"/>
  <c r="Z284" i="225" s="1"/>
  <c r="Z290" i="225" s="1"/>
  <c r="Y278" i="225"/>
  <c r="Y284" i="225" s="1"/>
  <c r="Y290" i="225" s="1"/>
  <c r="X278" i="225"/>
  <c r="X284" i="225" s="1"/>
  <c r="X290" i="225" s="1"/>
  <c r="W278" i="225"/>
  <c r="W284" i="225" s="1"/>
  <c r="W290" i="225" s="1"/>
  <c r="V278" i="225"/>
  <c r="V284" i="225" s="1"/>
  <c r="V290" i="225" s="1"/>
  <c r="U278" i="225"/>
  <c r="U284" i="225" s="1"/>
  <c r="U290" i="225" s="1"/>
  <c r="T278" i="225"/>
  <c r="T284" i="225" s="1"/>
  <c r="T290" i="225" s="1"/>
  <c r="S278" i="225"/>
  <c r="S284" i="225" s="1"/>
  <c r="S290" i="225" s="1"/>
  <c r="R278" i="225"/>
  <c r="R284" i="225" s="1"/>
  <c r="R290" i="225" s="1"/>
  <c r="Q278" i="225"/>
  <c r="Q284" i="225" s="1"/>
  <c r="Q290" i="225" s="1"/>
  <c r="P278" i="225"/>
  <c r="P284" i="225" s="1"/>
  <c r="P290" i="225" s="1"/>
  <c r="O278" i="225"/>
  <c r="O284" i="225" s="1"/>
  <c r="O290" i="225" s="1"/>
  <c r="AL277" i="225"/>
  <c r="AL283" i="225" s="1"/>
  <c r="AL289" i="225" s="1"/>
  <c r="AK277" i="225"/>
  <c r="AK283" i="225" s="1"/>
  <c r="AJ277" i="225"/>
  <c r="AJ283" i="225" s="1"/>
  <c r="AJ289" i="225" s="1"/>
  <c r="AI277" i="225"/>
  <c r="AI283" i="225" s="1"/>
  <c r="AH277" i="225"/>
  <c r="AH283" i="225" s="1"/>
  <c r="AG277" i="225"/>
  <c r="AG283" i="225" s="1"/>
  <c r="AG289" i="225" s="1"/>
  <c r="AF277" i="225"/>
  <c r="AF283" i="225" s="1"/>
  <c r="AE277" i="225"/>
  <c r="AE283" i="225" s="1"/>
  <c r="AE289" i="225" s="1"/>
  <c r="AD277" i="225"/>
  <c r="AD283" i="225" s="1"/>
  <c r="AD289" i="225" s="1"/>
  <c r="AC277" i="225"/>
  <c r="AC283" i="225" s="1"/>
  <c r="AB277" i="225"/>
  <c r="AB283" i="225" s="1"/>
  <c r="AA277" i="225"/>
  <c r="AA283" i="225" s="1"/>
  <c r="AA289" i="225" s="1"/>
  <c r="Z277" i="225"/>
  <c r="Z283" i="225" s="1"/>
  <c r="Z289" i="225" s="1"/>
  <c r="Y277" i="225"/>
  <c r="Y283" i="225" s="1"/>
  <c r="Y289" i="225" s="1"/>
  <c r="X277" i="225"/>
  <c r="X283" i="225" s="1"/>
  <c r="W277" i="225"/>
  <c r="W283" i="225" s="1"/>
  <c r="W289" i="225" s="1"/>
  <c r="V277" i="225"/>
  <c r="V283" i="225" s="1"/>
  <c r="V289" i="225" s="1"/>
  <c r="U277" i="225"/>
  <c r="U283" i="225" s="1"/>
  <c r="U289" i="225" s="1"/>
  <c r="T277" i="225"/>
  <c r="T283" i="225" s="1"/>
  <c r="T289" i="225" s="1"/>
  <c r="S277" i="225"/>
  <c r="S283" i="225" s="1"/>
  <c r="S289" i="225" s="1"/>
  <c r="R277" i="225"/>
  <c r="R283" i="225" s="1"/>
  <c r="R289" i="225" s="1"/>
  <c r="Q277" i="225"/>
  <c r="Q283" i="225" s="1"/>
  <c r="Q289" i="225" s="1"/>
  <c r="P277" i="225"/>
  <c r="P283" i="225" s="1"/>
  <c r="P289" i="225" s="1"/>
  <c r="O277" i="225"/>
  <c r="O283" i="225" s="1"/>
  <c r="AL270" i="225"/>
  <c r="AK270" i="225"/>
  <c r="AJ270" i="225"/>
  <c r="AI270" i="225"/>
  <c r="AH270" i="225"/>
  <c r="AG270" i="225"/>
  <c r="AF270" i="225"/>
  <c r="AE270" i="225"/>
  <c r="AD270" i="225"/>
  <c r="AC270" i="225"/>
  <c r="AB270" i="225"/>
  <c r="AA270" i="225"/>
  <c r="Z270" i="225"/>
  <c r="Y270" i="225"/>
  <c r="X270" i="225"/>
  <c r="W270" i="225"/>
  <c r="V270" i="225"/>
  <c r="U270" i="225"/>
  <c r="T270" i="225"/>
  <c r="S270" i="225"/>
  <c r="R270" i="225"/>
  <c r="Q270" i="225"/>
  <c r="P270" i="225"/>
  <c r="O270" i="225"/>
  <c r="AL264" i="225"/>
  <c r="AK264" i="225"/>
  <c r="AJ264" i="225"/>
  <c r="AI264" i="225"/>
  <c r="AH264" i="225"/>
  <c r="AG264" i="225"/>
  <c r="AF264" i="225"/>
  <c r="AE264" i="225"/>
  <c r="AD264" i="225"/>
  <c r="AC264" i="225"/>
  <c r="AB264" i="225"/>
  <c r="AA264" i="225"/>
  <c r="Z264" i="225"/>
  <c r="Y264" i="225"/>
  <c r="X264" i="225"/>
  <c r="W264" i="225"/>
  <c r="V264" i="225"/>
  <c r="U264" i="225"/>
  <c r="T264" i="225"/>
  <c r="S264" i="225"/>
  <c r="R264" i="225"/>
  <c r="Q264" i="225"/>
  <c r="P264" i="225"/>
  <c r="O264" i="225"/>
  <c r="AL258" i="225"/>
  <c r="AK258" i="225"/>
  <c r="AJ258" i="225"/>
  <c r="AI258" i="225"/>
  <c r="AH258" i="225"/>
  <c r="AG258" i="225"/>
  <c r="AF258" i="225"/>
  <c r="AE258" i="225"/>
  <c r="AD258" i="225"/>
  <c r="AC258" i="225"/>
  <c r="AB258" i="225"/>
  <c r="AA258" i="225"/>
  <c r="Z258" i="225"/>
  <c r="Y258" i="225"/>
  <c r="X258" i="225"/>
  <c r="W258" i="225"/>
  <c r="V258" i="225"/>
  <c r="U258" i="225"/>
  <c r="T258" i="225"/>
  <c r="S258" i="225"/>
  <c r="R258" i="225"/>
  <c r="Q258" i="225"/>
  <c r="P258" i="225"/>
  <c r="O258" i="225"/>
  <c r="A230" i="225"/>
  <c r="A231" i="225" s="1"/>
  <c r="A232" i="225" s="1"/>
  <c r="A243" i="225"/>
  <c r="A244" i="225" s="1"/>
  <c r="A245" i="225" s="1"/>
  <c r="AL231" i="225"/>
  <c r="AL233" i="225" s="1"/>
  <c r="AK231" i="225"/>
  <c r="AK233" i="225" s="1"/>
  <c r="AJ231" i="225"/>
  <c r="AJ233" i="225" s="1"/>
  <c r="AI231" i="225"/>
  <c r="AI233" i="225" s="1"/>
  <c r="AH231" i="225"/>
  <c r="AH233" i="225" s="1"/>
  <c r="AG231" i="225"/>
  <c r="AG233" i="225" s="1"/>
  <c r="AF231" i="225"/>
  <c r="AF233" i="225" s="1"/>
  <c r="AE231" i="225"/>
  <c r="AE233" i="225" s="1"/>
  <c r="AD231" i="225"/>
  <c r="AD233" i="225" s="1"/>
  <c r="AC231" i="225"/>
  <c r="AC233" i="225" s="1"/>
  <c r="AB231" i="225"/>
  <c r="AB233" i="225" s="1"/>
  <c r="AA231" i="225"/>
  <c r="AA233" i="225" s="1"/>
  <c r="Z231" i="225"/>
  <c r="Z233" i="225" s="1"/>
  <c r="Y231" i="225"/>
  <c r="Y233" i="225" s="1"/>
  <c r="X231" i="225"/>
  <c r="X233" i="225" s="1"/>
  <c r="W231" i="225"/>
  <c r="W233" i="225" s="1"/>
  <c r="V231" i="225"/>
  <c r="V233" i="225" s="1"/>
  <c r="U231" i="225"/>
  <c r="U233" i="225" s="1"/>
  <c r="T231" i="225"/>
  <c r="T233" i="225" s="1"/>
  <c r="S231" i="225"/>
  <c r="S233" i="225" s="1"/>
  <c r="R231" i="225"/>
  <c r="R233" i="225" s="1"/>
  <c r="Q231" i="225"/>
  <c r="Q233" i="225" s="1"/>
  <c r="P231" i="225"/>
  <c r="P233" i="225" s="1"/>
  <c r="O231" i="225"/>
  <c r="O233" i="225" s="1"/>
  <c r="AL230" i="225"/>
  <c r="AK230" i="225"/>
  <c r="AJ230" i="225"/>
  <c r="AI230" i="225"/>
  <c r="AH230" i="225"/>
  <c r="AG230" i="225"/>
  <c r="AF230" i="225"/>
  <c r="AE230" i="225"/>
  <c r="AD230" i="225"/>
  <c r="AC230" i="225"/>
  <c r="AB230" i="225"/>
  <c r="AA230" i="225"/>
  <c r="Z230" i="225"/>
  <c r="Y230" i="225"/>
  <c r="X230" i="225"/>
  <c r="W230" i="225"/>
  <c r="V230" i="225"/>
  <c r="U230" i="225"/>
  <c r="T230" i="225"/>
  <c r="S230" i="225"/>
  <c r="R230" i="225"/>
  <c r="Q230" i="225"/>
  <c r="P230" i="225"/>
  <c r="O230" i="225"/>
  <c r="L243" i="225"/>
  <c r="AF525" i="225" l="1"/>
  <c r="AQ525" i="225" s="1"/>
  <c r="Q512" i="225"/>
  <c r="R525" i="225"/>
  <c r="P512" i="225"/>
  <c r="R512" i="225" s="1"/>
  <c r="AE525" i="225"/>
  <c r="AP525" i="225" s="1"/>
  <c r="AD525" i="225"/>
  <c r="AO525" i="225" s="1"/>
  <c r="S525" i="225"/>
  <c r="A443" i="225"/>
  <c r="Q442" i="225"/>
  <c r="O512" i="225"/>
  <c r="AK282" i="225"/>
  <c r="AK289" i="225"/>
  <c r="O282" i="225"/>
  <c r="O289" i="225"/>
  <c r="X282" i="225"/>
  <c r="X289" i="225"/>
  <c r="AF282" i="225"/>
  <c r="AF289" i="225"/>
  <c r="AH282" i="225"/>
  <c r="AH289" i="225"/>
  <c r="AC282" i="225"/>
  <c r="AC289" i="225"/>
  <c r="AI282" i="225"/>
  <c r="AI289" i="225"/>
  <c r="AB282" i="225"/>
  <c r="AB289" i="225"/>
  <c r="S282" i="225"/>
  <c r="T413" i="225"/>
  <c r="S414" i="225"/>
  <c r="U282" i="225"/>
  <c r="R536" i="225"/>
  <c r="AE539" i="225"/>
  <c r="AP539" i="225" s="1"/>
  <c r="AH539" i="225"/>
  <c r="AS539" i="225" s="1"/>
  <c r="A233" i="225"/>
  <c r="A234" i="225" s="1"/>
  <c r="A235" i="225" s="1"/>
  <c r="A239" i="225" s="1"/>
  <c r="A240" i="225" s="1"/>
  <c r="A241" i="225" s="1"/>
  <c r="T234" i="225"/>
  <c r="AK234" i="225"/>
  <c r="AF234" i="225"/>
  <c r="AC234" i="225"/>
  <c r="AE234" i="225"/>
  <c r="P234" i="225"/>
  <c r="U234" i="225"/>
  <c r="V234" i="225"/>
  <c r="W234" i="225"/>
  <c r="AB234" i="225"/>
  <c r="R234" i="225"/>
  <c r="AL234" i="225"/>
  <c r="AG234" i="225"/>
  <c r="AH234" i="225"/>
  <c r="AJ234" i="225"/>
  <c r="S234" i="225"/>
  <c r="AI234" i="225"/>
  <c r="Z234" i="225"/>
  <c r="AD234" i="225"/>
  <c r="X234" i="225"/>
  <c r="AA234" i="225"/>
  <c r="Q234" i="225"/>
  <c r="Y234" i="225"/>
  <c r="O234" i="225"/>
  <c r="U512" i="225"/>
  <c r="AB539" i="225"/>
  <c r="AB512" i="225" s="1"/>
  <c r="Y539" i="225"/>
  <c r="Y512" i="225" s="1"/>
  <c r="Z539" i="225"/>
  <c r="Z512" i="225" s="1"/>
  <c r="X539" i="225"/>
  <c r="X512" i="225" s="1"/>
  <c r="W539" i="225"/>
  <c r="W512" i="225" s="1"/>
  <c r="AD539" i="225"/>
  <c r="AO539" i="225" s="1"/>
  <c r="AI539" i="225"/>
  <c r="AT539" i="225" s="1"/>
  <c r="V539" i="225"/>
  <c r="V512" i="225" s="1"/>
  <c r="AJ539" i="225"/>
  <c r="AU539" i="225" s="1"/>
  <c r="AF539" i="225"/>
  <c r="AQ539" i="225" s="1"/>
  <c r="AG539" i="225"/>
  <c r="AR539" i="225" s="1"/>
  <c r="T539" i="225"/>
  <c r="T512" i="225" s="1"/>
  <c r="A540" i="225"/>
  <c r="A541" i="225" s="1"/>
  <c r="A542" i="225" s="1"/>
  <c r="A543" i="225" s="1"/>
  <c r="A544" i="225" s="1"/>
  <c r="A545" i="225" s="1"/>
  <c r="A546" i="225" s="1"/>
  <c r="AL546" i="225" s="1"/>
  <c r="AW546" i="225" s="1"/>
  <c r="AM539" i="225"/>
  <c r="AM512" i="225" s="1"/>
  <c r="AC539" i="225"/>
  <c r="AC512" i="225" s="1"/>
  <c r="AL539" i="225"/>
  <c r="AW539" i="225" s="1"/>
  <c r="AA539" i="225"/>
  <c r="AA512" i="225" s="1"/>
  <c r="AK539" i="225"/>
  <c r="AV539" i="225" s="1"/>
  <c r="S512" i="225"/>
  <c r="Y282" i="225"/>
  <c r="T282" i="225"/>
  <c r="Q282" i="225"/>
  <c r="R282" i="225"/>
  <c r="AG282" i="225"/>
  <c r="Z282" i="225"/>
  <c r="AJ282" i="225"/>
  <c r="AJ276" i="225"/>
  <c r="AE282" i="225"/>
  <c r="AI276" i="225"/>
  <c r="AK276" i="225"/>
  <c r="AG276" i="225"/>
  <c r="AH276" i="225"/>
  <c r="AL276" i="225"/>
  <c r="AA282" i="225"/>
  <c r="P276" i="225"/>
  <c r="S276" i="225"/>
  <c r="AF276" i="225"/>
  <c r="V282" i="225"/>
  <c r="AL282" i="225"/>
  <c r="AA276" i="225"/>
  <c r="Q276" i="225"/>
  <c r="AD276" i="225"/>
  <c r="AD282" i="225"/>
  <c r="V276" i="225"/>
  <c r="X276" i="225"/>
  <c r="Y276" i="225"/>
  <c r="R276" i="225"/>
  <c r="Z276" i="225"/>
  <c r="T276" i="225"/>
  <c r="AB276" i="225"/>
  <c r="U276" i="225"/>
  <c r="AC276" i="225"/>
  <c r="L244" i="225"/>
  <c r="L245" i="225"/>
  <c r="O276" i="225"/>
  <c r="W276" i="225"/>
  <c r="W282" i="225"/>
  <c r="P282" i="225"/>
  <c r="AE276" i="225"/>
  <c r="AN525" i="225" l="1"/>
  <c r="A444" i="225"/>
  <c r="Q443" i="225"/>
  <c r="U413" i="225"/>
  <c r="T414" i="225"/>
  <c r="A236" i="225"/>
  <c r="A237" i="225" s="1"/>
  <c r="A238" i="225" s="1"/>
  <c r="A547" i="225"/>
  <c r="A548" i="225" s="1"/>
  <c r="S548" i="225" s="1"/>
  <c r="AN548" i="225" s="1"/>
  <c r="P546" i="225"/>
  <c r="AE512" i="225"/>
  <c r="AP512" i="225" s="1"/>
  <c r="AH512" i="225"/>
  <c r="AS512" i="225" s="1"/>
  <c r="AE546" i="225"/>
  <c r="AP546" i="225" s="1"/>
  <c r="AK546" i="225"/>
  <c r="AV546" i="225" s="1"/>
  <c r="AJ546" i="225"/>
  <c r="AU546" i="225" s="1"/>
  <c r="AF546" i="225"/>
  <c r="AQ546" i="225" s="1"/>
  <c r="AD546" i="225"/>
  <c r="Z546" i="225"/>
  <c r="Y546" i="225"/>
  <c r="AM546" i="225"/>
  <c r="V546" i="225"/>
  <c r="AD512" i="225"/>
  <c r="AA546" i="225"/>
  <c r="AC546" i="225"/>
  <c r="AF512" i="225"/>
  <c r="AQ512" i="225" s="1"/>
  <c r="AI512" i="225"/>
  <c r="AT512" i="225" s="1"/>
  <c r="AJ512" i="225"/>
  <c r="AU512" i="225" s="1"/>
  <c r="X546" i="225"/>
  <c r="AB546" i="225"/>
  <c r="AH546" i="225"/>
  <c r="AS546" i="225" s="1"/>
  <c r="AG546" i="225"/>
  <c r="AR546" i="225" s="1"/>
  <c r="U546" i="225"/>
  <c r="AK512" i="225"/>
  <c r="AV512" i="225" s="1"/>
  <c r="S546" i="225"/>
  <c r="Q546" i="225"/>
  <c r="AL512" i="225"/>
  <c r="AW512" i="225" s="1"/>
  <c r="O546" i="225"/>
  <c r="W546" i="225"/>
  <c r="T546" i="225"/>
  <c r="AI546" i="225"/>
  <c r="AT546" i="225" s="1"/>
  <c r="AG512" i="225"/>
  <c r="AR512" i="225" s="1"/>
  <c r="A549" i="225"/>
  <c r="A550" i="225" s="1"/>
  <c r="Y547" i="225"/>
  <c r="AH547" i="225"/>
  <c r="AS547" i="225" s="1"/>
  <c r="AC547" i="225"/>
  <c r="A225" i="225"/>
  <c r="A221" i="225"/>
  <c r="A222" i="225" s="1"/>
  <c r="A223" i="225" s="1"/>
  <c r="AL221" i="225"/>
  <c r="AK221" i="225"/>
  <c r="AJ221" i="225"/>
  <c r="AI221" i="225"/>
  <c r="AH221" i="225"/>
  <c r="AG221" i="225"/>
  <c r="AF221" i="225"/>
  <c r="AE221" i="225"/>
  <c r="AD221" i="225"/>
  <c r="AC221" i="225"/>
  <c r="AB221" i="225"/>
  <c r="AA221" i="225"/>
  <c r="Z221" i="225"/>
  <c r="Y221" i="225"/>
  <c r="X221" i="225"/>
  <c r="W221" i="225"/>
  <c r="V221" i="225"/>
  <c r="U221" i="225"/>
  <c r="T221" i="225"/>
  <c r="S221" i="225"/>
  <c r="R221" i="225"/>
  <c r="Q221" i="225"/>
  <c r="P221" i="225"/>
  <c r="O221" i="225"/>
  <c r="AL213" i="225"/>
  <c r="AL211" i="225" s="1"/>
  <c r="AK213" i="225"/>
  <c r="AK211" i="225" s="1"/>
  <c r="AJ213" i="225"/>
  <c r="AJ211" i="225" s="1"/>
  <c r="AI213" i="225"/>
  <c r="AI211" i="225" s="1"/>
  <c r="AH213" i="225"/>
  <c r="AH211" i="225" s="1"/>
  <c r="AG213" i="225"/>
  <c r="AG211" i="225" s="1"/>
  <c r="AF213" i="225"/>
  <c r="AF211" i="225" s="1"/>
  <c r="AE213" i="225"/>
  <c r="AE211" i="225" s="1"/>
  <c r="AD213" i="225"/>
  <c r="AD211" i="225" s="1"/>
  <c r="AC213" i="225"/>
  <c r="AC211" i="225" s="1"/>
  <c r="AB213" i="225"/>
  <c r="AB211" i="225" s="1"/>
  <c r="AA213" i="225"/>
  <c r="AA211" i="225" s="1"/>
  <c r="Z213" i="225"/>
  <c r="Z211" i="225" s="1"/>
  <c r="Y213" i="225"/>
  <c r="Y211" i="225" s="1"/>
  <c r="X213" i="225"/>
  <c r="X211" i="225" s="1"/>
  <c r="W213" i="225"/>
  <c r="W211" i="225" s="1"/>
  <c r="V213" i="225"/>
  <c r="V211" i="225" s="1"/>
  <c r="U213" i="225"/>
  <c r="U211" i="225" s="1"/>
  <c r="T213" i="225"/>
  <c r="T211" i="225" s="1"/>
  <c r="S213" i="225"/>
  <c r="S211" i="225" s="1"/>
  <c r="R213" i="225"/>
  <c r="R211" i="225" s="1"/>
  <c r="Q213" i="225"/>
  <c r="Q211" i="225" s="1"/>
  <c r="P213" i="225"/>
  <c r="P211" i="225" s="1"/>
  <c r="O213" i="225"/>
  <c r="O211" i="225" s="1"/>
  <c r="AL197" i="225"/>
  <c r="AK197" i="225"/>
  <c r="AJ197" i="225"/>
  <c r="AI197" i="225"/>
  <c r="AH197" i="225"/>
  <c r="AG197" i="225"/>
  <c r="AF197" i="225"/>
  <c r="AE197" i="225"/>
  <c r="AD197" i="225"/>
  <c r="AC197" i="225"/>
  <c r="AB197" i="225"/>
  <c r="AA197" i="225"/>
  <c r="Z197" i="225"/>
  <c r="Y197" i="225"/>
  <c r="X197" i="225"/>
  <c r="W197" i="225"/>
  <c r="V197" i="225"/>
  <c r="U197" i="225"/>
  <c r="T197" i="225"/>
  <c r="S197" i="225"/>
  <c r="R197" i="225"/>
  <c r="Q197" i="225"/>
  <c r="P197" i="225"/>
  <c r="O197" i="225"/>
  <c r="AL190" i="225"/>
  <c r="AK190" i="225"/>
  <c r="AJ190" i="225"/>
  <c r="AI190" i="225"/>
  <c r="AH190" i="225"/>
  <c r="AG190" i="225"/>
  <c r="AF190" i="225"/>
  <c r="AE190" i="225"/>
  <c r="AD190" i="225"/>
  <c r="AC190" i="225"/>
  <c r="AB190" i="225"/>
  <c r="AA190" i="225"/>
  <c r="Z190" i="225"/>
  <c r="Y190" i="225"/>
  <c r="X190" i="225"/>
  <c r="W190" i="225"/>
  <c r="V190" i="225"/>
  <c r="U190" i="225"/>
  <c r="T190" i="225"/>
  <c r="S190" i="225"/>
  <c r="R190" i="225"/>
  <c r="Q190" i="225"/>
  <c r="P190" i="225"/>
  <c r="O190" i="225"/>
  <c r="AL187" i="225"/>
  <c r="AK187" i="225"/>
  <c r="AJ187" i="225"/>
  <c r="AI187" i="225"/>
  <c r="AH187" i="225"/>
  <c r="AG187" i="225"/>
  <c r="AF187" i="225"/>
  <c r="AE187" i="225"/>
  <c r="AD187" i="225"/>
  <c r="AC187" i="225"/>
  <c r="AB187" i="225"/>
  <c r="AA187" i="225"/>
  <c r="Z187" i="225"/>
  <c r="Y187" i="225"/>
  <c r="X187" i="225"/>
  <c r="W187" i="225"/>
  <c r="V187" i="225"/>
  <c r="U187" i="225"/>
  <c r="T187" i="225"/>
  <c r="S187" i="225"/>
  <c r="R187" i="225"/>
  <c r="Q187" i="225"/>
  <c r="P187" i="225"/>
  <c r="O187" i="225"/>
  <c r="AL184" i="225"/>
  <c r="AK184" i="225"/>
  <c r="AJ184" i="225"/>
  <c r="AI184" i="225"/>
  <c r="AH184" i="225"/>
  <c r="AG184" i="225"/>
  <c r="AF184" i="225"/>
  <c r="AE184" i="225"/>
  <c r="AD184" i="225"/>
  <c r="AC184" i="225"/>
  <c r="AB184" i="225"/>
  <c r="AA184" i="225"/>
  <c r="Z184" i="225"/>
  <c r="Y184" i="225"/>
  <c r="X184" i="225"/>
  <c r="W184" i="225"/>
  <c r="V184" i="225"/>
  <c r="U184" i="225"/>
  <c r="T184" i="225"/>
  <c r="S184" i="225"/>
  <c r="R184" i="225"/>
  <c r="Q184" i="225"/>
  <c r="P184" i="225"/>
  <c r="O184" i="225"/>
  <c r="AL181" i="225"/>
  <c r="AL180" i="225" s="1"/>
  <c r="AL178" i="225" s="1"/>
  <c r="AK181" i="225"/>
  <c r="AK180" i="225" s="1"/>
  <c r="AK178" i="225" s="1"/>
  <c r="AJ181" i="225"/>
  <c r="AJ180" i="225" s="1"/>
  <c r="AJ178" i="225" s="1"/>
  <c r="AI181" i="225"/>
  <c r="AI180" i="225" s="1"/>
  <c r="AI178" i="225" s="1"/>
  <c r="AH181" i="225"/>
  <c r="AH180" i="225" s="1"/>
  <c r="AH178" i="225" s="1"/>
  <c r="AG181" i="225"/>
  <c r="AG180" i="225" s="1"/>
  <c r="AG178" i="225" s="1"/>
  <c r="AF181" i="225"/>
  <c r="AF180" i="225" s="1"/>
  <c r="AF178" i="225" s="1"/>
  <c r="AE181" i="225"/>
  <c r="AE180" i="225" s="1"/>
  <c r="AE178" i="225" s="1"/>
  <c r="AD181" i="225"/>
  <c r="AD180" i="225" s="1"/>
  <c r="AD178" i="225" s="1"/>
  <c r="AC181" i="225"/>
  <c r="AC180" i="225" s="1"/>
  <c r="AC178" i="225" s="1"/>
  <c r="AB181" i="225"/>
  <c r="AB180" i="225" s="1"/>
  <c r="AB178" i="225" s="1"/>
  <c r="AA181" i="225"/>
  <c r="AA180" i="225" s="1"/>
  <c r="AA178" i="225" s="1"/>
  <c r="Z181" i="225"/>
  <c r="Z180" i="225" s="1"/>
  <c r="Z178" i="225" s="1"/>
  <c r="Y181" i="225"/>
  <c r="Y180" i="225" s="1"/>
  <c r="Y178" i="225" s="1"/>
  <c r="X181" i="225"/>
  <c r="X180" i="225" s="1"/>
  <c r="X178" i="225" s="1"/>
  <c r="W181" i="225"/>
  <c r="W180" i="225" s="1"/>
  <c r="W178" i="225" s="1"/>
  <c r="V181" i="225"/>
  <c r="V180" i="225" s="1"/>
  <c r="V178" i="225" s="1"/>
  <c r="U181" i="225"/>
  <c r="U180" i="225" s="1"/>
  <c r="U178" i="225" s="1"/>
  <c r="T181" i="225"/>
  <c r="T180" i="225" s="1"/>
  <c r="T178" i="225" s="1"/>
  <c r="S181" i="225"/>
  <c r="S180" i="225" s="1"/>
  <c r="S178" i="225" s="1"/>
  <c r="R181" i="225"/>
  <c r="R180" i="225" s="1"/>
  <c r="R178" i="225" s="1"/>
  <c r="Q181" i="225"/>
  <c r="Q180" i="225" s="1"/>
  <c r="Q178" i="225" s="1"/>
  <c r="P181" i="225"/>
  <c r="O181" i="225"/>
  <c r="O180" i="225" s="1"/>
  <c r="O178" i="225" s="1"/>
  <c r="A181" i="225"/>
  <c r="A182" i="225" s="1"/>
  <c r="A183" i="225" s="1"/>
  <c r="A184" i="225" s="1"/>
  <c r="A185" i="225" s="1"/>
  <c r="A186" i="225" s="1"/>
  <c r="A187" i="225" s="1"/>
  <c r="A188" i="225" s="1"/>
  <c r="A189" i="225" s="1"/>
  <c r="A190" i="225" s="1"/>
  <c r="A191" i="225" s="1"/>
  <c r="AL169" i="225"/>
  <c r="AK169" i="225"/>
  <c r="AJ169" i="225"/>
  <c r="AI169" i="225"/>
  <c r="AH169" i="225"/>
  <c r="AG169" i="225"/>
  <c r="AF169" i="225"/>
  <c r="AE169" i="225"/>
  <c r="AD169" i="225"/>
  <c r="AC169" i="225"/>
  <c r="AB169" i="225"/>
  <c r="AA169" i="225"/>
  <c r="Z169" i="225"/>
  <c r="Y169" i="225"/>
  <c r="X169" i="225"/>
  <c r="W169" i="225"/>
  <c r="V169" i="225"/>
  <c r="U169" i="225"/>
  <c r="T169" i="225"/>
  <c r="S169" i="225"/>
  <c r="R169" i="225"/>
  <c r="Q169" i="225"/>
  <c r="P169" i="225"/>
  <c r="O169" i="225"/>
  <c r="AL166" i="225"/>
  <c r="AK166" i="225"/>
  <c r="AJ166" i="225"/>
  <c r="AI166" i="225"/>
  <c r="AH166" i="225"/>
  <c r="AG166" i="225"/>
  <c r="AF166" i="225"/>
  <c r="AE166" i="225"/>
  <c r="AD166" i="225"/>
  <c r="AC166" i="225"/>
  <c r="AB166" i="225"/>
  <c r="AA166" i="225"/>
  <c r="Z166" i="225"/>
  <c r="Y166" i="225"/>
  <c r="X166" i="225"/>
  <c r="W166" i="225"/>
  <c r="V166" i="225"/>
  <c r="U166" i="225"/>
  <c r="T166" i="225"/>
  <c r="S166" i="225"/>
  <c r="R166" i="225"/>
  <c r="Q166" i="225"/>
  <c r="P166" i="225"/>
  <c r="O166" i="225"/>
  <c r="AL151" i="225"/>
  <c r="AK151" i="225"/>
  <c r="AJ151" i="225"/>
  <c r="AI151" i="225"/>
  <c r="AH151" i="225"/>
  <c r="AG151" i="225"/>
  <c r="AF151" i="225"/>
  <c r="AE151" i="225"/>
  <c r="AD151" i="225"/>
  <c r="AC151" i="225"/>
  <c r="AB151" i="225"/>
  <c r="AA151" i="225"/>
  <c r="Z151" i="225"/>
  <c r="Y151" i="225"/>
  <c r="X151" i="225"/>
  <c r="W151" i="225"/>
  <c r="V151" i="225"/>
  <c r="U151" i="225"/>
  <c r="T151" i="225"/>
  <c r="S151" i="225"/>
  <c r="R151" i="225"/>
  <c r="Q151" i="225"/>
  <c r="P151" i="225"/>
  <c r="O151" i="225"/>
  <c r="AL148" i="225"/>
  <c r="AK148" i="225"/>
  <c r="AJ148" i="225"/>
  <c r="AI148" i="225"/>
  <c r="AH148" i="225"/>
  <c r="AG148" i="225"/>
  <c r="AF148" i="225"/>
  <c r="AE148" i="225"/>
  <c r="AD148" i="225"/>
  <c r="AC148" i="225"/>
  <c r="AB148" i="225"/>
  <c r="AA148" i="225"/>
  <c r="Z148" i="225"/>
  <c r="Y148" i="225"/>
  <c r="X148" i="225"/>
  <c r="W148" i="225"/>
  <c r="V148" i="225"/>
  <c r="U148" i="225"/>
  <c r="T148" i="225"/>
  <c r="S148" i="225"/>
  <c r="R148" i="225"/>
  <c r="Q148" i="225"/>
  <c r="P148" i="225"/>
  <c r="O148" i="225"/>
  <c r="AL145" i="225"/>
  <c r="AK145" i="225"/>
  <c r="AJ145" i="225"/>
  <c r="AI145" i="225"/>
  <c r="AH145" i="225"/>
  <c r="AG145" i="225"/>
  <c r="AF145" i="225"/>
  <c r="AE145" i="225"/>
  <c r="AD145" i="225"/>
  <c r="AC145" i="225"/>
  <c r="AB145" i="225"/>
  <c r="AA145" i="225"/>
  <c r="Z145" i="225"/>
  <c r="Y145" i="225"/>
  <c r="X145" i="225"/>
  <c r="W145" i="225"/>
  <c r="V145" i="225"/>
  <c r="U145" i="225"/>
  <c r="T145" i="225"/>
  <c r="S145" i="225"/>
  <c r="R145" i="225"/>
  <c r="Q145" i="225"/>
  <c r="P145" i="225"/>
  <c r="O145" i="225"/>
  <c r="AL141" i="225"/>
  <c r="AK141" i="225"/>
  <c r="AJ141" i="225"/>
  <c r="AI141" i="225"/>
  <c r="AH141" i="225"/>
  <c r="AG141" i="225"/>
  <c r="AF141" i="225"/>
  <c r="AE141" i="225"/>
  <c r="AD141" i="225"/>
  <c r="AC141" i="225"/>
  <c r="AB141" i="225"/>
  <c r="AA141" i="225"/>
  <c r="Z141" i="225"/>
  <c r="Y141" i="225"/>
  <c r="X141" i="225"/>
  <c r="W141" i="225"/>
  <c r="V141" i="225"/>
  <c r="U141" i="225"/>
  <c r="T141" i="225"/>
  <c r="S141" i="225"/>
  <c r="R141" i="225"/>
  <c r="Q141" i="225"/>
  <c r="P141" i="225"/>
  <c r="O141" i="225"/>
  <c r="AL137" i="225"/>
  <c r="AK137" i="225"/>
  <c r="AJ137" i="225"/>
  <c r="AI137" i="225"/>
  <c r="AH137" i="225"/>
  <c r="AG137" i="225"/>
  <c r="AF137" i="225"/>
  <c r="AE137" i="225"/>
  <c r="AD137" i="225"/>
  <c r="AC137" i="225"/>
  <c r="AB137" i="225"/>
  <c r="AA137" i="225"/>
  <c r="Z137" i="225"/>
  <c r="Y137" i="225"/>
  <c r="X137" i="225"/>
  <c r="W137" i="225"/>
  <c r="V137" i="225"/>
  <c r="U137" i="225"/>
  <c r="T137" i="225"/>
  <c r="S137" i="225"/>
  <c r="R137" i="225"/>
  <c r="Q137" i="225"/>
  <c r="P137" i="225"/>
  <c r="O137" i="225"/>
  <c r="AL125" i="225"/>
  <c r="AK125" i="225"/>
  <c r="AJ125" i="225"/>
  <c r="AI125" i="225"/>
  <c r="AH125" i="225"/>
  <c r="AG125" i="225"/>
  <c r="AF125" i="225"/>
  <c r="AE125" i="225"/>
  <c r="AD125" i="225"/>
  <c r="AC125" i="225"/>
  <c r="AB125" i="225"/>
  <c r="AA125" i="225"/>
  <c r="Z125" i="225"/>
  <c r="Y125" i="225"/>
  <c r="X125" i="225"/>
  <c r="W125" i="225"/>
  <c r="V125" i="225"/>
  <c r="U125" i="225"/>
  <c r="T125" i="225"/>
  <c r="S125" i="225"/>
  <c r="R125" i="225"/>
  <c r="Q125" i="225"/>
  <c r="P125" i="225"/>
  <c r="O125" i="225"/>
  <c r="A122" i="225"/>
  <c r="A123" i="225" s="1"/>
  <c r="A124" i="225" s="1"/>
  <c r="A125" i="225" s="1"/>
  <c r="A126" i="225" s="1"/>
  <c r="A127" i="225" s="1"/>
  <c r="A128" i="225" s="1"/>
  <c r="A129" i="225" s="1"/>
  <c r="A130" i="225" s="1"/>
  <c r="A131" i="225" s="1"/>
  <c r="A132" i="225" s="1"/>
  <c r="A133" i="225" s="1"/>
  <c r="A134" i="225" s="1"/>
  <c r="A135" i="225" s="1"/>
  <c r="A136" i="225" s="1"/>
  <c r="A137" i="225" s="1"/>
  <c r="A138" i="225" s="1"/>
  <c r="A139" i="225" s="1"/>
  <c r="A140" i="225" s="1"/>
  <c r="A141" i="225" s="1"/>
  <c r="A142" i="225" s="1"/>
  <c r="A143" i="225" s="1"/>
  <c r="A144" i="225" s="1"/>
  <c r="A145" i="225" s="1"/>
  <c r="A146" i="225" s="1"/>
  <c r="A147" i="225" s="1"/>
  <c r="A148" i="225" s="1"/>
  <c r="A149" i="225" s="1"/>
  <c r="A150" i="225" s="1"/>
  <c r="A151" i="225" s="1"/>
  <c r="A152" i="225" s="1"/>
  <c r="A153" i="225" s="1"/>
  <c r="A154" i="225" s="1"/>
  <c r="AO512" i="225" l="1"/>
  <c r="AN512" i="225"/>
  <c r="AO546" i="225"/>
  <c r="AN546" i="225"/>
  <c r="AD548" i="225"/>
  <c r="AO548" i="225" s="1"/>
  <c r="AF547" i="225"/>
  <c r="AQ547" i="225" s="1"/>
  <c r="AC548" i="225"/>
  <c r="P180" i="225"/>
  <c r="P178" i="225" s="1"/>
  <c r="AA547" i="225"/>
  <c r="Q547" i="225"/>
  <c r="AJ548" i="225"/>
  <c r="AU548" i="225" s="1"/>
  <c r="X548" i="225"/>
  <c r="AE547" i="225"/>
  <c r="AP547" i="225" s="1"/>
  <c r="Z547" i="225"/>
  <c r="Y548" i="225"/>
  <c r="V548" i="225"/>
  <c r="AK547" i="225"/>
  <c r="AV547" i="225" s="1"/>
  <c r="X547" i="225"/>
  <c r="O548" i="225"/>
  <c r="AA548" i="225"/>
  <c r="AE548" i="225"/>
  <c r="AP548" i="225" s="1"/>
  <c r="AI548" i="225"/>
  <c r="AT548" i="225" s="1"/>
  <c r="AM547" i="225"/>
  <c r="AB547" i="225"/>
  <c r="T547" i="225"/>
  <c r="AB548" i="225"/>
  <c r="P548" i="225"/>
  <c r="S547" i="225"/>
  <c r="AN547" i="225" s="1"/>
  <c r="AJ547" i="225"/>
  <c r="AU547" i="225" s="1"/>
  <c r="W547" i="225"/>
  <c r="T548" i="225"/>
  <c r="Z548" i="225"/>
  <c r="A445" i="225"/>
  <c r="Q444" i="225"/>
  <c r="Q441" i="225" s="1"/>
  <c r="O547" i="225"/>
  <c r="V547" i="225"/>
  <c r="AM548" i="225"/>
  <c r="Q548" i="225"/>
  <c r="AH548" i="225"/>
  <c r="AS548" i="225" s="1"/>
  <c r="A551" i="225"/>
  <c r="V550" i="225"/>
  <c r="AI550" i="225"/>
  <c r="AT550" i="225" s="1"/>
  <c r="AF550" i="225"/>
  <c r="AQ550" i="225" s="1"/>
  <c r="AA550" i="225"/>
  <c r="AH550" i="225"/>
  <c r="AS550" i="225" s="1"/>
  <c r="T550" i="225"/>
  <c r="X550" i="225"/>
  <c r="AB550" i="225"/>
  <c r="S550" i="225"/>
  <c r="AN550" i="225" s="1"/>
  <c r="Z550" i="225"/>
  <c r="P550" i="225"/>
  <c r="AM550" i="225"/>
  <c r="AG550" i="225"/>
  <c r="AR550" i="225" s="1"/>
  <c r="W550" i="225"/>
  <c r="AK550" i="225"/>
  <c r="AV550" i="225" s="1"/>
  <c r="Y550" i="225"/>
  <c r="AD550" i="225"/>
  <c r="AO550" i="225" s="1"/>
  <c r="O550" i="225"/>
  <c r="AL550" i="225"/>
  <c r="AW550" i="225" s="1"/>
  <c r="AC550" i="225"/>
  <c r="Q550" i="225"/>
  <c r="AJ550" i="225"/>
  <c r="AU550" i="225" s="1"/>
  <c r="U550" i="225"/>
  <c r="AE550" i="225"/>
  <c r="AP550" i="225" s="1"/>
  <c r="AG548" i="225"/>
  <c r="AR548" i="225" s="1"/>
  <c r="P547" i="225"/>
  <c r="R547" i="225" s="1"/>
  <c r="AD547" i="225"/>
  <c r="AO547" i="225" s="1"/>
  <c r="U547" i="225"/>
  <c r="U548" i="225"/>
  <c r="AL548" i="225"/>
  <c r="AW548" i="225" s="1"/>
  <c r="AK548" i="225"/>
  <c r="AV548" i="225" s="1"/>
  <c r="AI547" i="225"/>
  <c r="AT547" i="225" s="1"/>
  <c r="AL547" i="225"/>
  <c r="AW547" i="225" s="1"/>
  <c r="AG547" i="225"/>
  <c r="AR547" i="225" s="1"/>
  <c r="W548" i="225"/>
  <c r="AF548" i="225"/>
  <c r="AQ548" i="225" s="1"/>
  <c r="V413" i="225"/>
  <c r="U414" i="225"/>
  <c r="R546" i="225"/>
  <c r="A192" i="225"/>
  <c r="A194" i="225" s="1"/>
  <c r="A195" i="225" s="1"/>
  <c r="A196" i="225" s="1"/>
  <c r="A197" i="225" s="1"/>
  <c r="A198" i="225" s="1"/>
  <c r="A193" i="225"/>
  <c r="R555" i="225"/>
  <c r="P144" i="225"/>
  <c r="P136" i="225" s="1"/>
  <c r="AF160" i="225"/>
  <c r="AF165" i="225" s="1"/>
  <c r="AI160" i="225"/>
  <c r="AI165" i="225" s="1"/>
  <c r="P160" i="225"/>
  <c r="P165" i="225" s="1"/>
  <c r="X160" i="225"/>
  <c r="X165" i="225" s="1"/>
  <c r="X144" i="225"/>
  <c r="X136" i="225" s="1"/>
  <c r="R144" i="225"/>
  <c r="R136" i="225" s="1"/>
  <c r="Z144" i="225"/>
  <c r="Z136" i="225" s="1"/>
  <c r="AH144" i="225"/>
  <c r="AH136" i="225" s="1"/>
  <c r="AC144" i="225"/>
  <c r="AC136" i="225" s="1"/>
  <c r="AK144" i="225"/>
  <c r="O144" i="225"/>
  <c r="W144" i="225"/>
  <c r="W136" i="225" s="1"/>
  <c r="AE144" i="225"/>
  <c r="AE136" i="225" s="1"/>
  <c r="Q160" i="225"/>
  <c r="Q165" i="225" s="1"/>
  <c r="Y160" i="225"/>
  <c r="Y165" i="225" s="1"/>
  <c r="AG160" i="225"/>
  <c r="AG165" i="225" s="1"/>
  <c r="AA160" i="225"/>
  <c r="AA165" i="225" s="1"/>
  <c r="AF144" i="225"/>
  <c r="S160" i="225"/>
  <c r="S165" i="225" s="1"/>
  <c r="Q144" i="225"/>
  <c r="Q136" i="225" s="1"/>
  <c r="Y144" i="225"/>
  <c r="Y136" i="225" s="1"/>
  <c r="AG144" i="225"/>
  <c r="U144" i="225"/>
  <c r="U160" i="225"/>
  <c r="U165" i="225" s="1"/>
  <c r="AC160" i="225"/>
  <c r="AC165" i="225" s="1"/>
  <c r="AK160" i="225"/>
  <c r="AK165" i="225" s="1"/>
  <c r="S144" i="225"/>
  <c r="S136" i="225" s="1"/>
  <c r="AI144" i="225"/>
  <c r="AI136" i="225" s="1"/>
  <c r="T144" i="225"/>
  <c r="AB144" i="225"/>
  <c r="AJ144" i="225"/>
  <c r="R160" i="225"/>
  <c r="R165" i="225" s="1"/>
  <c r="Z160" i="225"/>
  <c r="Z165" i="225" s="1"/>
  <c r="AH160" i="225"/>
  <c r="AH165" i="225" s="1"/>
  <c r="T160" i="225"/>
  <c r="T165" i="225" s="1"/>
  <c r="AB160" i="225"/>
  <c r="AB165" i="225" s="1"/>
  <c r="AJ160" i="225"/>
  <c r="AJ165" i="225" s="1"/>
  <c r="AA144" i="225"/>
  <c r="V144" i="225"/>
  <c r="V136" i="225" s="1"/>
  <c r="AD144" i="225"/>
  <c r="AD136" i="225" s="1"/>
  <c r="AL144" i="225"/>
  <c r="AL136" i="225" s="1"/>
  <c r="V160" i="225"/>
  <c r="V165" i="225" s="1"/>
  <c r="AD160" i="225"/>
  <c r="AD165" i="225" s="1"/>
  <c r="AL160" i="225"/>
  <c r="AL165" i="225" s="1"/>
  <c r="O160" i="225"/>
  <c r="O165" i="225" s="1"/>
  <c r="AE160" i="225"/>
  <c r="AE165" i="225" s="1"/>
  <c r="W160" i="225"/>
  <c r="W165" i="225" s="1"/>
  <c r="A84" i="225"/>
  <c r="A85" i="225" s="1"/>
  <c r="A86" i="225" s="1"/>
  <c r="A87" i="225" s="1"/>
  <c r="A88" i="225" s="1"/>
  <c r="A75" i="225"/>
  <c r="A76" i="225" s="1"/>
  <c r="A77" i="225" s="1"/>
  <c r="A78" i="225" s="1"/>
  <c r="A79" i="225" s="1"/>
  <c r="A80" i="225" s="1"/>
  <c r="A81" i="225" s="1"/>
  <c r="R548" i="225" l="1"/>
  <c r="A446" i="225"/>
  <c r="R550" i="225"/>
  <c r="A552" i="225"/>
  <c r="S551" i="225"/>
  <c r="AN551" i="225" s="1"/>
  <c r="Z551" i="225"/>
  <c r="O551" i="225"/>
  <c r="Q551" i="225"/>
  <c r="AG551" i="225"/>
  <c r="AR551" i="225" s="1"/>
  <c r="AJ551" i="225"/>
  <c r="AU551" i="225" s="1"/>
  <c r="AK551" i="225"/>
  <c r="AV551" i="225" s="1"/>
  <c r="Y551" i="225"/>
  <c r="AM551" i="225"/>
  <c r="AL551" i="225"/>
  <c r="AW551" i="225" s="1"/>
  <c r="AC551" i="225"/>
  <c r="P551" i="225"/>
  <c r="AE551" i="225"/>
  <c r="AP551" i="225" s="1"/>
  <c r="AD551" i="225"/>
  <c r="AO551" i="225" s="1"/>
  <c r="U551" i="225"/>
  <c r="AA551" i="225"/>
  <c r="W551" i="225"/>
  <c r="V551" i="225"/>
  <c r="AB551" i="225"/>
  <c r="AI551" i="225"/>
  <c r="AT551" i="225" s="1"/>
  <c r="T551" i="225"/>
  <c r="X551" i="225"/>
  <c r="AF551" i="225"/>
  <c r="AQ551" i="225" s="1"/>
  <c r="AH551" i="225"/>
  <c r="AS551" i="225" s="1"/>
  <c r="W413" i="225"/>
  <c r="V414" i="225"/>
  <c r="X130" i="225"/>
  <c r="AJ136" i="225"/>
  <c r="AJ130" i="225" s="1"/>
  <c r="AF136" i="225"/>
  <c r="AF130" i="225" s="1"/>
  <c r="AL130" i="225"/>
  <c r="AI130" i="225"/>
  <c r="Y130" i="225"/>
  <c r="Z130" i="225"/>
  <c r="O136" i="225"/>
  <c r="O130" i="225" s="1"/>
  <c r="AA136" i="225"/>
  <c r="AA130" i="225" s="1"/>
  <c r="T136" i="225"/>
  <c r="T130" i="225" s="1"/>
  <c r="AD130" i="225"/>
  <c r="S130" i="225"/>
  <c r="Q130" i="225"/>
  <c r="R130" i="225"/>
  <c r="V130" i="225"/>
  <c r="AE130" i="225"/>
  <c r="P130" i="225"/>
  <c r="AK136" i="225"/>
  <c r="AK130" i="225" s="1"/>
  <c r="AC130" i="225"/>
  <c r="AH130" i="225"/>
  <c r="W130" i="225"/>
  <c r="AG136" i="225"/>
  <c r="AG130" i="225" s="1"/>
  <c r="U136" i="225"/>
  <c r="U130" i="225" s="1"/>
  <c r="AB136" i="225"/>
  <c r="AB130" i="225" s="1"/>
  <c r="A199" i="225"/>
  <c r="A201" i="225" s="1"/>
  <c r="A200" i="225"/>
  <c r="R556" i="225"/>
  <c r="A68" i="225"/>
  <c r="A67" i="225"/>
  <c r="A70" i="225"/>
  <c r="A447" i="225" l="1"/>
  <c r="R551" i="225"/>
  <c r="A553" i="225"/>
  <c r="A554" i="225" s="1"/>
  <c r="A555" i="225" s="1"/>
  <c r="P552" i="225"/>
  <c r="P549" i="225" s="1"/>
  <c r="P560" i="225" s="1"/>
  <c r="AE552" i="225"/>
  <c r="AP552" i="225" s="1"/>
  <c r="AD552" i="225"/>
  <c r="AO552" i="225" s="1"/>
  <c r="U552" i="225"/>
  <c r="U549" i="225" s="1"/>
  <c r="U560" i="225" s="1"/>
  <c r="AB552" i="225"/>
  <c r="AB549" i="225" s="1"/>
  <c r="AB560" i="225" s="1"/>
  <c r="W552" i="225"/>
  <c r="W549" i="225" s="1"/>
  <c r="W560" i="225" s="1"/>
  <c r="V552" i="225"/>
  <c r="V549" i="225" s="1"/>
  <c r="V560" i="225" s="1"/>
  <c r="T552" i="225"/>
  <c r="T549" i="225" s="1"/>
  <c r="AF552" i="225"/>
  <c r="AQ552" i="225" s="1"/>
  <c r="AH552" i="225"/>
  <c r="AS552" i="225" s="1"/>
  <c r="X552" i="225"/>
  <c r="X549" i="225" s="1"/>
  <c r="X560" i="225" s="1"/>
  <c r="S552" i="225"/>
  <c r="AN552" i="225" s="1"/>
  <c r="Z552" i="225"/>
  <c r="Z549" i="225" s="1"/>
  <c r="Z560" i="225" s="1"/>
  <c r="O552" i="225"/>
  <c r="O549" i="225" s="1"/>
  <c r="O560" i="225" s="1"/>
  <c r="O559" i="225" s="1"/>
  <c r="Y552" i="225"/>
  <c r="Y549" i="225" s="1"/>
  <c r="Y560" i="225" s="1"/>
  <c r="AM552" i="225"/>
  <c r="AM549" i="225" s="1"/>
  <c r="AM560" i="225" s="1"/>
  <c r="AL552" i="225"/>
  <c r="AW552" i="225" s="1"/>
  <c r="AC552" i="225"/>
  <c r="AC549" i="225" s="1"/>
  <c r="AC560" i="225" s="1"/>
  <c r="Q552" i="225"/>
  <c r="AG552" i="225"/>
  <c r="AR552" i="225" s="1"/>
  <c r="AK552" i="225"/>
  <c r="AV552" i="225" s="1"/>
  <c r="AJ552" i="225"/>
  <c r="AU552" i="225" s="1"/>
  <c r="AA552" i="225"/>
  <c r="AA549" i="225" s="1"/>
  <c r="AA560" i="225" s="1"/>
  <c r="AI552" i="225"/>
  <c r="AT552" i="225" s="1"/>
  <c r="X413" i="225"/>
  <c r="W414" i="225"/>
  <c r="AK121" i="225"/>
  <c r="AK135" i="225"/>
  <c r="AF121" i="225"/>
  <c r="AF135" i="225"/>
  <c r="P121" i="225"/>
  <c r="P135" i="225"/>
  <c r="AJ121" i="225"/>
  <c r="AJ135" i="225"/>
  <c r="AB121" i="225"/>
  <c r="AB135" i="225"/>
  <c r="AE121" i="225"/>
  <c r="AE135" i="225"/>
  <c r="O121" i="225"/>
  <c r="O135" i="225"/>
  <c r="X121" i="225"/>
  <c r="X135" i="225"/>
  <c r="AD121" i="225"/>
  <c r="AD135" i="225"/>
  <c r="AA121" i="225"/>
  <c r="AA135" i="225"/>
  <c r="U121" i="225"/>
  <c r="U135" i="225"/>
  <c r="V121" i="225"/>
  <c r="V135" i="225"/>
  <c r="Z121" i="225"/>
  <c r="Z135" i="225"/>
  <c r="R121" i="225"/>
  <c r="R135" i="225"/>
  <c r="AC121" i="225"/>
  <c r="AC135" i="225"/>
  <c r="T121" i="225"/>
  <c r="T135" i="225"/>
  <c r="AG121" i="225"/>
  <c r="AG135" i="225"/>
  <c r="Y121" i="225"/>
  <c r="Y135" i="225"/>
  <c r="W121" i="225"/>
  <c r="W135" i="225"/>
  <c r="Q121" i="225"/>
  <c r="Q135" i="225"/>
  <c r="AI121" i="225"/>
  <c r="AI135" i="225"/>
  <c r="AH121" i="225"/>
  <c r="AH135" i="225"/>
  <c r="S121" i="225"/>
  <c r="S135" i="225"/>
  <c r="AL121" i="225"/>
  <c r="AL135" i="225"/>
  <c r="R557" i="225"/>
  <c r="R552" i="225" l="1"/>
  <c r="A448" i="225"/>
  <c r="A449" i="225" s="1"/>
  <c r="A450" i="225" s="1"/>
  <c r="A451" i="225" s="1"/>
  <c r="A452" i="225" s="1"/>
  <c r="A453" i="225" s="1"/>
  <c r="A454" i="225" s="1"/>
  <c r="A455" i="225" s="1"/>
  <c r="A456" i="225" s="1"/>
  <c r="A457" i="225" s="1"/>
  <c r="AG549" i="225"/>
  <c r="AR549" i="225" s="1"/>
  <c r="Q549" i="225"/>
  <c r="R549" i="225" s="1"/>
  <c r="AL549" i="225"/>
  <c r="AW549" i="225" s="1"/>
  <c r="Z569" i="225"/>
  <c r="Z559" i="225"/>
  <c r="AB569" i="225"/>
  <c r="AB559" i="225"/>
  <c r="U569" i="225"/>
  <c r="U559" i="225"/>
  <c r="X569" i="225"/>
  <c r="X559" i="225"/>
  <c r="AC559" i="225"/>
  <c r="AC569" i="225"/>
  <c r="P559" i="225"/>
  <c r="P569" i="225"/>
  <c r="AM559" i="225"/>
  <c r="AM569" i="225"/>
  <c r="AA559" i="225"/>
  <c r="AA569" i="225"/>
  <c r="Y559" i="225"/>
  <c r="Y569" i="225"/>
  <c r="W559" i="225"/>
  <c r="W569" i="225"/>
  <c r="AI549" i="225"/>
  <c r="AT549" i="225" s="1"/>
  <c r="S549" i="225"/>
  <c r="AN549" i="225" s="1"/>
  <c r="AK549" i="225"/>
  <c r="AV549" i="225" s="1"/>
  <c r="AD549" i="225"/>
  <c r="AO549" i="225" s="1"/>
  <c r="AE549" i="225"/>
  <c r="AP549" i="225" s="1"/>
  <c r="A556" i="225"/>
  <c r="T555" i="225"/>
  <c r="AD555" i="225"/>
  <c r="V569" i="225"/>
  <c r="V559" i="225"/>
  <c r="AF549" i="225"/>
  <c r="AQ549" i="225" s="1"/>
  <c r="AJ549" i="225"/>
  <c r="AU549" i="225" s="1"/>
  <c r="AH549" i="225"/>
  <c r="AS549" i="225" s="1"/>
  <c r="Y413" i="225"/>
  <c r="X414" i="225"/>
  <c r="R558" i="225"/>
  <c r="O569" i="225"/>
  <c r="Q560" i="225" l="1"/>
  <c r="AL560" i="225"/>
  <c r="AW560" i="225" s="1"/>
  <c r="AG560" i="225"/>
  <c r="AR560" i="225" s="1"/>
  <c r="AK560" i="225"/>
  <c r="AV560" i="225" s="1"/>
  <c r="Q559" i="225"/>
  <c r="R559" i="225" s="1"/>
  <c r="R560" i="225"/>
  <c r="R569" i="225" s="1"/>
  <c r="Q569" i="225"/>
  <c r="S560" i="225"/>
  <c r="AN560" i="225" s="1"/>
  <c r="AH560" i="225"/>
  <c r="AS560" i="225" s="1"/>
  <c r="AJ560" i="225"/>
  <c r="AU560" i="225" s="1"/>
  <c r="AI560" i="225"/>
  <c r="AT560" i="225" s="1"/>
  <c r="T556" i="225"/>
  <c r="AD556" i="225"/>
  <c r="A557" i="225"/>
  <c r="AF560" i="225"/>
  <c r="AQ560" i="225" s="1"/>
  <c r="AE560" i="225"/>
  <c r="AP560" i="225" s="1"/>
  <c r="Z413" i="225"/>
  <c r="Y414" i="225"/>
  <c r="AL559" i="225" l="1"/>
  <c r="AG559" i="225"/>
  <c r="AG569" i="225"/>
  <c r="AR569" i="225" s="1"/>
  <c r="AL569" i="225"/>
  <c r="AW569" i="225" s="1"/>
  <c r="T557" i="225"/>
  <c r="T560" i="225" s="1"/>
  <c r="A558" i="225"/>
  <c r="A559" i="225" s="1"/>
  <c r="A560" i="225" s="1"/>
  <c r="A561" i="225" s="1"/>
  <c r="AD561" i="225" s="1"/>
  <c r="S569" i="225"/>
  <c r="AN569" i="225" s="1"/>
  <c r="S559" i="225"/>
  <c r="AJ559" i="225"/>
  <c r="AJ569" i="225"/>
  <c r="AU569" i="225" s="1"/>
  <c r="AI559" i="225"/>
  <c r="AI569" i="225"/>
  <c r="AT569" i="225" s="1"/>
  <c r="AK559" i="225"/>
  <c r="AK569" i="225"/>
  <c r="AV569" i="225" s="1"/>
  <c r="AE569" i="225"/>
  <c r="AP569" i="225" s="1"/>
  <c r="AE559" i="225"/>
  <c r="AF569" i="225"/>
  <c r="AQ569" i="225" s="1"/>
  <c r="AF559" i="225"/>
  <c r="AH569" i="225"/>
  <c r="AS569" i="225" s="1"/>
  <c r="AH559" i="225"/>
  <c r="AA413" i="225"/>
  <c r="Z414" i="225"/>
  <c r="M20" i="507"/>
  <c r="M19" i="507"/>
  <c r="M16" i="507"/>
  <c r="M15" i="507"/>
  <c r="M12" i="507"/>
  <c r="M11" i="507"/>
  <c r="T569" i="225" l="1"/>
  <c r="T559" i="225"/>
  <c r="A562" i="225"/>
  <c r="AD562" i="225" s="1"/>
  <c r="AB413" i="225"/>
  <c r="AA414" i="225"/>
  <c r="B19" i="225"/>
  <c r="B27" i="225"/>
  <c r="B35" i="225"/>
  <c r="B28" i="225"/>
  <c r="B16" i="225"/>
  <c r="B31" i="225"/>
  <c r="B24" i="225"/>
  <c r="B23" i="225"/>
  <c r="B32" i="225"/>
  <c r="B22" i="225"/>
  <c r="B29" i="225"/>
  <c r="B33" i="225"/>
  <c r="B25" i="225"/>
  <c r="B26" i="225"/>
  <c r="B17" i="225"/>
  <c r="B34" i="225"/>
  <c r="B21" i="225"/>
  <c r="B18" i="225"/>
  <c r="B20" i="225"/>
  <c r="B30" i="225"/>
  <c r="A563" i="225" l="1"/>
  <c r="A564" i="225" s="1"/>
  <c r="A565" i="225" s="1"/>
  <c r="A566" i="225" s="1"/>
  <c r="A567" i="225" s="1"/>
  <c r="A568" i="225" s="1"/>
  <c r="A569" i="225" s="1"/>
  <c r="A570" i="225" s="1"/>
  <c r="A571" i="225" s="1"/>
  <c r="A572" i="225" s="1"/>
  <c r="AC413" i="225"/>
  <c r="AB414" i="225"/>
  <c r="A573" i="225" l="1"/>
  <c r="A574" i="225" s="1"/>
  <c r="A575" i="225" s="1"/>
  <c r="A576" i="225" s="1"/>
  <c r="A577" i="225" s="1"/>
  <c r="A578" i="225" s="1"/>
  <c r="A579" i="225" s="1"/>
  <c r="A580" i="225" s="1"/>
  <c r="AA572" i="225"/>
  <c r="AG572" i="225"/>
  <c r="AG579" i="225" s="1"/>
  <c r="AF572" i="225"/>
  <c r="AF579" i="225" s="1"/>
  <c r="AE572" i="225"/>
  <c r="AE579" i="225" s="1"/>
  <c r="Q572" i="225"/>
  <c r="Q579" i="225" s="1"/>
  <c r="Z572" i="225"/>
  <c r="O572" i="225"/>
  <c r="AI572" i="225"/>
  <c r="AI579" i="225" s="1"/>
  <c r="AD572" i="225"/>
  <c r="X572" i="225"/>
  <c r="V572" i="225"/>
  <c r="AH572" i="225"/>
  <c r="AH579" i="225" s="1"/>
  <c r="AB572" i="225"/>
  <c r="AM572" i="225"/>
  <c r="AM579" i="225" s="1"/>
  <c r="AL572" i="225"/>
  <c r="AL579" i="225" s="1"/>
  <c r="T572" i="225"/>
  <c r="S572" i="225"/>
  <c r="U572" i="225"/>
  <c r="AK572" i="225"/>
  <c r="AK579" i="225" s="1"/>
  <c r="AJ572" i="225"/>
  <c r="AJ579" i="225" s="1"/>
  <c r="Y572" i="225"/>
  <c r="P572" i="225"/>
  <c r="W572" i="225"/>
  <c r="AC572" i="225"/>
  <c r="AD413" i="225"/>
  <c r="AC414" i="225"/>
  <c r="W578" i="225" l="1"/>
  <c r="W573" i="225"/>
  <c r="W575" i="225" s="1"/>
  <c r="W576" i="225" s="1"/>
  <c r="AL578" i="225"/>
  <c r="AL573" i="225"/>
  <c r="AL575" i="225" s="1"/>
  <c r="AL576" i="225" s="1"/>
  <c r="O573" i="225"/>
  <c r="O575" i="225" s="1"/>
  <c r="O576" i="225" s="1"/>
  <c r="O578" i="225"/>
  <c r="P573" i="225"/>
  <c r="P575" i="225" s="1"/>
  <c r="P576" i="225" s="1"/>
  <c r="P578" i="225"/>
  <c r="AM578" i="225"/>
  <c r="AM573" i="225"/>
  <c r="AM575" i="225" s="1"/>
  <c r="AM576" i="225" s="1"/>
  <c r="Z573" i="225"/>
  <c r="Z575" i="225" s="1"/>
  <c r="Z576" i="225" s="1"/>
  <c r="Z578" i="225"/>
  <c r="Y573" i="225"/>
  <c r="Y575" i="225" s="1"/>
  <c r="Y576" i="225" s="1"/>
  <c r="Y578" i="225"/>
  <c r="AB578" i="225"/>
  <c r="AB573" i="225"/>
  <c r="AB575" i="225" s="1"/>
  <c r="AB576" i="225" s="1"/>
  <c r="Q573" i="225"/>
  <c r="Q575" i="225" s="1"/>
  <c r="Q578" i="225"/>
  <c r="R572" i="225"/>
  <c r="AJ578" i="225"/>
  <c r="AJ573" i="225"/>
  <c r="AJ575" i="225" s="1"/>
  <c r="AJ576" i="225" s="1"/>
  <c r="AH573" i="225"/>
  <c r="AH575" i="225" s="1"/>
  <c r="AH576" i="225" s="1"/>
  <c r="AH578" i="225"/>
  <c r="AE573" i="225"/>
  <c r="AE575" i="225" s="1"/>
  <c r="AE576" i="225" s="1"/>
  <c r="AE578" i="225"/>
  <c r="AF573" i="225"/>
  <c r="AF575" i="225" s="1"/>
  <c r="AF576" i="225" s="1"/>
  <c r="AF578" i="225"/>
  <c r="AK573" i="225"/>
  <c r="AK575" i="225" s="1"/>
  <c r="AK576" i="225" s="1"/>
  <c r="AK578" i="225"/>
  <c r="U573" i="225"/>
  <c r="U575" i="225" s="1"/>
  <c r="U576" i="225" s="1"/>
  <c r="U578" i="225"/>
  <c r="X573" i="225"/>
  <c r="X575" i="225" s="1"/>
  <c r="X576" i="225" s="1"/>
  <c r="X578" i="225"/>
  <c r="AG573" i="225"/>
  <c r="AG575" i="225" s="1"/>
  <c r="AG576" i="225" s="1"/>
  <c r="AG578" i="225"/>
  <c r="V578" i="225"/>
  <c r="V573" i="225"/>
  <c r="V575" i="225" s="1"/>
  <c r="V576" i="225" s="1"/>
  <c r="S573" i="225"/>
  <c r="S575" i="225" s="1"/>
  <c r="S576" i="225" s="1"/>
  <c r="S578" i="225"/>
  <c r="AD573" i="225"/>
  <c r="AD575" i="225" s="1"/>
  <c r="AA573" i="225"/>
  <c r="AA575" i="225" s="1"/>
  <c r="AA576" i="225" s="1"/>
  <c r="AA578" i="225"/>
  <c r="AC578" i="225"/>
  <c r="AC573" i="225"/>
  <c r="AC575" i="225" s="1"/>
  <c r="AC576" i="225" s="1"/>
  <c r="T573" i="225"/>
  <c r="T575" i="225" s="1"/>
  <c r="T576" i="225" s="1"/>
  <c r="T578" i="225"/>
  <c r="AI573" i="225"/>
  <c r="AI575" i="225" s="1"/>
  <c r="AI576" i="225" s="1"/>
  <c r="AI578" i="225"/>
  <c r="T580" i="225"/>
  <c r="AC580" i="225"/>
  <c r="S580" i="225"/>
  <c r="AI580" i="225"/>
  <c r="AI584" i="225" s="1"/>
  <c r="O580" i="225"/>
  <c r="AJ580" i="225"/>
  <c r="AJ584" i="225" s="1"/>
  <c r="AM580" i="225"/>
  <c r="AM584" i="225" s="1"/>
  <c r="AK580" i="225"/>
  <c r="AK584" i="225" s="1"/>
  <c r="W580" i="225"/>
  <c r="A581" i="225"/>
  <c r="A582" i="225" s="1"/>
  <c r="A583" i="225" s="1"/>
  <c r="A584" i="225" s="1"/>
  <c r="AH580" i="225"/>
  <c r="AH584" i="225" s="1"/>
  <c r="AB580" i="225"/>
  <c r="V580" i="225"/>
  <c r="X580" i="225"/>
  <c r="U580" i="225"/>
  <c r="AA580" i="225"/>
  <c r="Y580" i="225"/>
  <c r="Y584" i="225" s="1"/>
  <c r="AG580" i="225"/>
  <c r="AG584" i="225" s="1"/>
  <c r="AF580" i="225"/>
  <c r="AF584" i="225" s="1"/>
  <c r="Q580" i="225"/>
  <c r="AL580" i="225"/>
  <c r="AL584" i="225" s="1"/>
  <c r="AD580" i="225"/>
  <c r="Z580" i="225"/>
  <c r="Z584" i="225" s="1"/>
  <c r="P580" i="225"/>
  <c r="AE580" i="225"/>
  <c r="AE584" i="225" s="1"/>
  <c r="AV579" i="225"/>
  <c r="AE413" i="225"/>
  <c r="AD414" i="225"/>
  <c r="O584" i="225" l="1"/>
  <c r="O579" i="225"/>
  <c r="S584" i="225"/>
  <c r="V584" i="225"/>
  <c r="AB584" i="225"/>
  <c r="S579" i="225"/>
  <c r="AN579" i="225" s="1"/>
  <c r="U584" i="225"/>
  <c r="W584" i="225"/>
  <c r="AA584" i="225"/>
  <c r="X584" i="225"/>
  <c r="AC584" i="225"/>
  <c r="Z579" i="225"/>
  <c r="Y579" i="225"/>
  <c r="U579" i="225"/>
  <c r="AA579" i="225"/>
  <c r="V579" i="225"/>
  <c r="AC579" i="225"/>
  <c r="AB579" i="225"/>
  <c r="W579" i="225"/>
  <c r="X579" i="225"/>
  <c r="P584" i="225"/>
  <c r="T584" i="225"/>
  <c r="T579" i="225"/>
  <c r="P579" i="225"/>
  <c r="Q582" i="225"/>
  <c r="Q584" i="225"/>
  <c r="Z581" i="225"/>
  <c r="Z583" i="225" s="1"/>
  <c r="Z582" i="225"/>
  <c r="X581" i="225"/>
  <c r="X583" i="225" s="1"/>
  <c r="X582" i="225"/>
  <c r="V581" i="225"/>
  <c r="V583" i="225" s="1"/>
  <c r="V582" i="225"/>
  <c r="AF581" i="225"/>
  <c r="AF583" i="225" s="1"/>
  <c r="AF582" i="225"/>
  <c r="AH581" i="225"/>
  <c r="AH583" i="225" s="1"/>
  <c r="AH582" i="225"/>
  <c r="S581" i="225"/>
  <c r="S583" i="225" s="1"/>
  <c r="S582" i="225"/>
  <c r="AC581" i="225"/>
  <c r="AC583" i="225" s="1"/>
  <c r="AC582" i="225"/>
  <c r="AM581" i="225"/>
  <c r="AM583" i="225" s="1"/>
  <c r="AM582" i="225"/>
  <c r="AJ581" i="225"/>
  <c r="AJ583" i="225" s="1"/>
  <c r="AJ582" i="225"/>
  <c r="AL581" i="225"/>
  <c r="AL583" i="225" s="1"/>
  <c r="AL582" i="225"/>
  <c r="AI581" i="225"/>
  <c r="AI583" i="225" s="1"/>
  <c r="AI582" i="225"/>
  <c r="AE581" i="225"/>
  <c r="AE583" i="225" s="1"/>
  <c r="AE582" i="225"/>
  <c r="Y581" i="225"/>
  <c r="Y583" i="225" s="1"/>
  <c r="Y582" i="225"/>
  <c r="W581" i="225"/>
  <c r="W583" i="225" s="1"/>
  <c r="W582" i="225"/>
  <c r="T581" i="225"/>
  <c r="T583" i="225" s="1"/>
  <c r="T582" i="225"/>
  <c r="U581" i="225"/>
  <c r="U583" i="225" s="1"/>
  <c r="U582" i="225"/>
  <c r="AD581" i="225"/>
  <c r="AD583" i="225" s="1"/>
  <c r="AD582" i="225"/>
  <c r="O581" i="225"/>
  <c r="O583" i="225" s="1"/>
  <c r="O582" i="225"/>
  <c r="AB581" i="225"/>
  <c r="AB583" i="225" s="1"/>
  <c r="AB582" i="225"/>
  <c r="AG581" i="225"/>
  <c r="AG583" i="225" s="1"/>
  <c r="AR579" i="225" s="1"/>
  <c r="AG582" i="225"/>
  <c r="P581" i="225"/>
  <c r="P583" i="225" s="1"/>
  <c r="P582" i="225"/>
  <c r="AA581" i="225"/>
  <c r="AA583" i="225" s="1"/>
  <c r="AA582" i="225"/>
  <c r="AK581" i="225"/>
  <c r="AK583" i="225" s="1"/>
  <c r="AK582" i="225"/>
  <c r="AU579" i="225"/>
  <c r="R578" i="225"/>
  <c r="AS579" i="225"/>
  <c r="AT579" i="225"/>
  <c r="AP579" i="225"/>
  <c r="Q581" i="225"/>
  <c r="Q583" i="225" s="1"/>
  <c r="R580" i="225"/>
  <c r="Q576" i="225"/>
  <c r="R576" i="225" s="1"/>
  <c r="R575" i="225"/>
  <c r="AW579" i="225"/>
  <c r="R573" i="225"/>
  <c r="AQ579" i="225"/>
  <c r="AF413" i="225"/>
  <c r="AE414" i="225"/>
  <c r="R582" i="225" l="1"/>
  <c r="R583" i="225"/>
  <c r="R581" i="225"/>
  <c r="AG413" i="225"/>
  <c r="AF414" i="225"/>
  <c r="R584" i="225" l="1"/>
  <c r="R579" i="225" s="1"/>
  <c r="AH413" i="225"/>
  <c r="AH414" i="225" s="1"/>
  <c r="AG414" i="225"/>
  <c r="A158" i="225" l="1"/>
  <c r="A159" i="225" s="1"/>
  <c r="A160" i="225" s="1"/>
  <c r="A161" i="225" s="1"/>
  <c r="A162" i="225" s="1"/>
  <c r="A163" i="225" s="1"/>
  <c r="A164" i="225" s="1"/>
  <c r="O157" i="225"/>
  <c r="A165" i="225" l="1"/>
  <c r="A166" i="225"/>
  <c r="A167" i="225" s="1"/>
  <c r="A168" i="225" s="1"/>
  <c r="A169" i="225" s="1"/>
  <c r="A170" i="225" s="1"/>
  <c r="A171" i="225" s="1"/>
  <c r="A172" i="225" s="1"/>
  <c r="A205" i="225"/>
  <c r="A206" i="225" s="1"/>
  <c r="A207" i="225" s="1"/>
  <c r="A208" i="225" l="1"/>
  <c r="A210" i="225" s="1"/>
  <c r="A211" i="225" s="1"/>
  <c r="A212" i="225" s="1"/>
  <c r="A213" i="225" s="1"/>
  <c r="A214" i="225" s="1"/>
  <c r="A209" i="225"/>
  <c r="A215" i="225" l="1"/>
  <c r="A216" i="225"/>
  <c r="M667" i="225" l="1"/>
  <c r="M655" i="225"/>
  <c r="H29" i="225" l="1"/>
  <c r="H23" i="225" l="1"/>
  <c r="H25" i="225"/>
  <c r="M668" i="225"/>
  <c r="M657" i="225"/>
  <c r="M672" i="225"/>
  <c r="Q434" i="225"/>
  <c r="M662" i="225"/>
  <c r="M676" i="225"/>
  <c r="Q439" i="225"/>
  <c r="Q447" i="225"/>
  <c r="H19" i="225"/>
  <c r="H22" i="225"/>
  <c r="H20" i="225"/>
  <c r="H17" i="225"/>
  <c r="M670" i="225"/>
  <c r="Q433" i="225"/>
  <c r="M660" i="225"/>
  <c r="M661" i="225"/>
  <c r="M663" i="225"/>
  <c r="Q438" i="225"/>
  <c r="Q446" i="225"/>
  <c r="H26" i="225"/>
  <c r="H18" i="225"/>
  <c r="H35" i="225"/>
  <c r="H16" i="225"/>
  <c r="M656" i="225"/>
  <c r="M671" i="225"/>
  <c r="M673" i="225"/>
  <c r="M674" i="225"/>
  <c r="Q436" i="225"/>
  <c r="M664" i="225"/>
  <c r="Q445" i="225"/>
  <c r="H28" i="225"/>
  <c r="H31" i="225"/>
  <c r="H27" i="225"/>
  <c r="H30" i="225"/>
  <c r="M669" i="225"/>
  <c r="M658" i="225"/>
  <c r="M659" i="225"/>
  <c r="Q435" i="225"/>
  <c r="M675" i="225"/>
  <c r="Q437" i="225"/>
  <c r="Q440" i="225"/>
  <c r="H34" i="225"/>
  <c r="H33" i="225"/>
  <c r="H32" i="225"/>
  <c r="H21" i="225"/>
  <c r="H24" i="225"/>
  <c r="Q429" i="225" l="1"/>
  <c r="Q427" i="225" s="1"/>
  <c r="Q425" i="225" s="1"/>
  <c r="AD557" i="225" l="1"/>
  <c r="AD560" i="225" s="1"/>
  <c r="AD559" i="225" l="1"/>
  <c r="AO560" i="225"/>
  <c r="AD569" i="225"/>
  <c r="AO569" i="225" l="1"/>
  <c r="AD579" i="225"/>
  <c r="AO579" i="225" s="1"/>
  <c r="AD578" i="225"/>
  <c r="AD576" i="225"/>
  <c r="AD584" i="225" s="1"/>
</calcChain>
</file>

<file path=xl/comments1.xml><?xml version="1.0" encoding="utf-8"?>
<comments xmlns="http://schemas.openxmlformats.org/spreadsheetml/2006/main">
  <authors>
    <author>Автор</author>
  </authors>
  <commentList>
    <comment ref="H7" authorId="0">
      <text>
        <r>
          <rPr>
            <sz val="9"/>
            <color indexed="81"/>
            <rFont val="Tahoma"/>
            <family val="2"/>
            <charset val="204"/>
          </rPr>
          <t>Выбор двойным щелчком мышки</t>
        </r>
      </text>
    </comment>
  </commentList>
</comments>
</file>

<file path=xl/sharedStrings.xml><?xml version="1.0" encoding="utf-8"?>
<sst xmlns="http://schemas.openxmlformats.org/spreadsheetml/2006/main" count="19561" uniqueCount="2508">
  <si>
    <t>Январь</t>
  </si>
  <si>
    <t>Февраль</t>
  </si>
  <si>
    <t>Март</t>
  </si>
  <si>
    <t>Апрель</t>
  </si>
  <si>
    <t>Май</t>
  </si>
  <si>
    <t>Июнь</t>
  </si>
  <si>
    <t>Июль</t>
  </si>
  <si>
    <t>Август</t>
  </si>
  <si>
    <t>Сентябрь</t>
  </si>
  <si>
    <t>Октябрь</t>
  </si>
  <si>
    <t>Ноябрь</t>
  </si>
  <si>
    <t>Декабрь</t>
  </si>
  <si>
    <t>Аренда имущества</t>
  </si>
  <si>
    <t>Республика Татарстан</t>
  </si>
  <si>
    <t>Год</t>
  </si>
  <si>
    <t>Причина</t>
  </si>
  <si>
    <t>№ п/п</t>
  </si>
  <si>
    <t>2.1</t>
  </si>
  <si>
    <t>1</t>
  </si>
  <si>
    <t>Ульяновская область</t>
  </si>
  <si>
    <t>да</t>
  </si>
  <si>
    <t>нет</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</si>
  <si>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</si>
  <si>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</si>
  <si>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</si>
  <si>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</si>
  <si>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</si>
  <si>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</si>
  <si>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</si>
  <si>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</si>
  <si>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</si>
  <si>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</si>
  <si>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</si>
  <si>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</si>
  <si>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</si>
  <si>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</si>
  <si>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</si>
  <si>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</si>
  <si>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</si>
  <si>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</si>
  <si>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</si>
  <si>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</si>
  <si>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</si>
  <si>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</si>
  <si>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</si>
  <si>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</si>
  <si>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</si>
  <si>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</si>
  <si>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</si>
  <si>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</si>
  <si>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</si>
  <si>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</si>
  <si>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</si>
  <si>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</si>
  <si>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</si>
  <si>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</si>
  <si>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</si>
  <si>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</si>
  <si>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</si>
  <si>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</si>
  <si>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</si>
  <si>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</si>
  <si>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</si>
  <si>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</si>
  <si>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</si>
  <si>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</si>
  <si>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</si>
  <si>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</si>
  <si>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</si>
  <si>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</si>
  <si>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</si>
  <si>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</si>
  <si>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</si>
  <si>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</si>
  <si>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</si>
  <si>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</si>
  <si>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</si>
  <si>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</si>
  <si>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</si>
  <si>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</si>
  <si>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</si>
  <si>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</si>
  <si>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</si>
  <si>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</si>
  <si>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</si>
  <si>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</si>
  <si>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</si>
  <si>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</si>
  <si>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</si>
  <si>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</si>
  <si>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</si>
  <si>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</si>
  <si>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</si>
  <si>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</si>
  <si>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</si>
  <si>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</si>
  <si>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</si>
  <si>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</si>
  <si>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</si>
  <si>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</si>
  <si>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</si>
  <si>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</si>
  <si>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</si>
  <si>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</si>
  <si>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</si>
  <si>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</si>
  <si>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Период регулирования</t>
  </si>
  <si>
    <t>ИНН</t>
  </si>
  <si>
    <t>КПП</t>
  </si>
  <si>
    <t>Комментарии</t>
  </si>
  <si>
    <t>Результат проверки</t>
  </si>
  <si>
    <t>Расчетные листы</t>
  </si>
  <si>
    <t>Скрытые листы</t>
  </si>
  <si>
    <t>Инструкция</t>
  </si>
  <si>
    <t>TEHSHEET</t>
  </si>
  <si>
    <t>Титульный</t>
  </si>
  <si>
    <t>AllSheetsInThisWorkbook</t>
  </si>
  <si>
    <t>Проверка</t>
  </si>
  <si>
    <t>modProv</t>
  </si>
  <si>
    <t>modHyp</t>
  </si>
  <si>
    <t>5</t>
  </si>
  <si>
    <t>Наименование показателя</t>
  </si>
  <si>
    <t>5.1</t>
  </si>
  <si>
    <t>5.2</t>
  </si>
  <si>
    <t>6</t>
  </si>
  <si>
    <t>7</t>
  </si>
  <si>
    <t>8</t>
  </si>
  <si>
    <t>9</t>
  </si>
  <si>
    <t>10</t>
  </si>
  <si>
    <t>11</t>
  </si>
  <si>
    <t>12</t>
  </si>
  <si>
    <t>13</t>
  </si>
  <si>
    <t>14</t>
  </si>
  <si>
    <t>15</t>
  </si>
  <si>
    <t>16</t>
  </si>
  <si>
    <t>17</t>
  </si>
  <si>
    <t>Налог на прибыль</t>
  </si>
  <si>
    <t>Налог на имущество</t>
  </si>
  <si>
    <t>18</t>
  </si>
  <si>
    <t>19</t>
  </si>
  <si>
    <t>20</t>
  </si>
  <si>
    <t>21</t>
  </si>
  <si>
    <t>Показатели</t>
  </si>
  <si>
    <t>Единица измерения</t>
  </si>
  <si>
    <t>2.1.1</t>
  </si>
  <si>
    <t>%</t>
  </si>
  <si>
    <t>2.2</t>
  </si>
  <si>
    <t>2.2.1</t>
  </si>
  <si>
    <t>4.1</t>
  </si>
  <si>
    <t>8.1</t>
  </si>
  <si>
    <t>19.1</t>
  </si>
  <si>
    <t>19.2</t>
  </si>
  <si>
    <t>19.3</t>
  </si>
  <si>
    <t>19.4</t>
  </si>
  <si>
    <t>21.1</t>
  </si>
  <si>
    <t>21.2</t>
  </si>
  <si>
    <t>21.3</t>
  </si>
  <si>
    <t>21.4</t>
  </si>
  <si>
    <t>modList01</t>
  </si>
  <si>
    <t>Лог обновления</t>
  </si>
  <si>
    <t>modUpdTemplMain</t>
  </si>
  <si>
    <t>Индексы</t>
  </si>
  <si>
    <t>Индекс потребительских цен</t>
  </si>
  <si>
    <t>Статус</t>
  </si>
  <si>
    <t>e-mail</t>
  </si>
  <si>
    <t>1.1</t>
  </si>
  <si>
    <t>1.2</t>
  </si>
  <si>
    <t>2.3</t>
  </si>
  <si>
    <t>2.3.1</t>
  </si>
  <si>
    <t>2.4</t>
  </si>
  <si>
    <t>3.1</t>
  </si>
  <si>
    <t>3.2</t>
  </si>
  <si>
    <t>modList00</t>
  </si>
  <si>
    <t>modReestr</t>
  </si>
  <si>
    <t>modfrmReestr</t>
  </si>
  <si>
    <t>Республика Крым</t>
  </si>
  <si>
    <t xml:space="preserve"> (требуется обновление)</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</si>
  <si>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</si>
  <si>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</si>
  <si>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</si>
  <si>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</si>
  <si>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</si>
  <si>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</si>
  <si>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</si>
  <si>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проверять доступные обновления (рекомендуется)</t>
  </si>
  <si>
    <t>y</t>
  </si>
  <si>
    <t>никогда не проверять наличие обновлений (не рекомендуется)</t>
  </si>
  <si>
    <t>Дата/Время</t>
  </si>
  <si>
    <t>Сообщение</t>
  </si>
  <si>
    <t>modInstruction</t>
  </si>
  <si>
    <t>modfrmCheckUpdates</t>
  </si>
  <si>
    <t>•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</si>
  <si>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modHTTP</t>
  </si>
  <si>
    <t>modThisWorkbook</t>
  </si>
  <si>
    <t>Обратиться в службу поддержки</t>
  </si>
  <si>
    <t>6.1</t>
  </si>
  <si>
    <t>6.2</t>
  </si>
  <si>
    <t>7.1</t>
  </si>
  <si>
    <t>7.2</t>
  </si>
  <si>
    <t>8.2</t>
  </si>
  <si>
    <t>15.1</t>
  </si>
  <si>
    <t>15.2</t>
  </si>
  <si>
    <t xml:space="preserve">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t>
  </si>
  <si>
    <t>modfrmRegion</t>
  </si>
  <si>
    <t>Экспертное заключение</t>
  </si>
  <si>
    <t>по результатам экспертизы предложения</t>
  </si>
  <si>
    <t>Полное наименование юридического лица (индивидуального предпринимателя) в соответствии с данными из ЕГРЮЛ/ЕГРИП</t>
  </si>
  <si>
    <t>Сокращенное наименование юридического лица (индивидуального предпринимателя) в соответствии с данными из ЕГРЮЛ/ЕГРИП</t>
  </si>
  <si>
    <t>Наименование (описание) обособленного подразделения</t>
  </si>
  <si>
    <t>ОГРН</t>
  </si>
  <si>
    <t>Код по ОКПО</t>
  </si>
  <si>
    <t>Организационно-правовая форма</t>
  </si>
  <si>
    <t>Юридический адрес</t>
  </si>
  <si>
    <t>Фактический адрес</t>
  </si>
  <si>
    <t>Телефон организации</t>
  </si>
  <si>
    <t>ФИО руководителя</t>
  </si>
  <si>
    <t>Должность руководителя</t>
  </si>
  <si>
    <t>Официальный сайт регулируемой организации в сети "Интернет"</t>
  </si>
  <si>
    <t>Государственное и (или) муниципальное участие в юридическом лице</t>
  </si>
  <si>
    <t>Наличие</t>
  </si>
  <si>
    <t>Сведения о доле, %</t>
  </si>
  <si>
    <t>Преобладающий тип собственности в юридическом лице</t>
  </si>
  <si>
    <t>Наличие раздельного учёта затрат по регулируемым видам деятельности в сфере холодного водоснабжения / водоотведения</t>
  </si>
  <si>
    <t>Плательщик НДС</t>
  </si>
  <si>
    <t>Является ли деятельность в сфере холодного водоснабжения / водоотведения профильным видом деятельности</t>
  </si>
  <si>
    <t>Наличие статуса гарантирующей организации (ГО)</t>
  </si>
  <si>
    <t>URL-ссылка на документ, подтверждающий статус ГО</t>
  </si>
  <si>
    <t>Наличие программы в области энергосбережения и повышения энергетической эффективности</t>
  </si>
  <si>
    <t>Наличие программы комплексного развития</t>
  </si>
  <si>
    <t>Реквизиты решения</t>
  </si>
  <si>
    <t>Наименование</t>
  </si>
  <si>
    <t>Вид</t>
  </si>
  <si>
    <t>Номер</t>
  </si>
  <si>
    <t>Дата принятия</t>
  </si>
  <si>
    <t>URL-ссылка на решение</t>
  </si>
  <si>
    <t>Наличие схемы холодного водоснабжения / водоотведения</t>
  </si>
  <si>
    <t>Наличие закона субъекта по льготным тарифам</t>
  </si>
  <si>
    <t>Дата начала реализации / действия инвестиционной программы</t>
  </si>
  <si>
    <t>Дата окончания реализации / действия инвестиционной программы</t>
  </si>
  <si>
    <t>Дата начала реализации / действия концессионного соглашения</t>
  </si>
  <si>
    <t>Иные сведения</t>
  </si>
  <si>
    <t>Данные об ответственном исполнителе от организации</t>
  </si>
  <si>
    <t>ФИО исполнителя</t>
  </si>
  <si>
    <t>Должность исполнителя</t>
  </si>
  <si>
    <t>Контактный телефон исполнителя</t>
  </si>
  <si>
    <t>e-mail исполнителя</t>
  </si>
  <si>
    <t>Перечень нормативных правовых актов, использованных в процессе проведения экспертизы предложения об установлении тарифов:</t>
  </si>
  <si>
    <t>1. Гражданский кодекс Российской Федерации;</t>
  </si>
  <si>
    <t>2. Налоговый кодекс Российской Федерации;</t>
  </si>
  <si>
    <t>3. Федеральный закон от 17.08.1995 № 147-ФЗ "О естественных монополиях";</t>
  </si>
  <si>
    <t>4. Федеральный закон от 26.07.2006 № 135-ФЗ "О защите конкуренции";</t>
  </si>
  <si>
    <t>5. Федеральный закон от 07.12.2011 № 416-ФЗ "О водоснабжении и водоотведении";</t>
  </si>
  <si>
    <t>6. 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t>
  </si>
  <si>
    <t>7. Постановление Правительства Российской Федерации от 13.05.2013 № 406 "О государственном регулировании тарифов в сфере водоснабжения и водоотведения";</t>
  </si>
  <si>
    <t>8. Постановление Правительства Российской Федерации от 29.07.2013 № 641 "Об инвестиционных и производственных программах организаций, осуществляющих деятельность в сфере водоснабжения и водоотведения";</t>
  </si>
  <si>
    <t>9. Методические указания по расчету регулируемых тарифов в сфере водоснабжения и водоотведения, утвержденные приказом ФСТ России от 27.12.2013 № 1746-э;</t>
  </si>
  <si>
    <t>10. Регламент установления регулируемых тарифов в сфере водоснабжения и водоотведения, утвержденный приказом ФСТ России от 16.07.2014 № 1154-э;</t>
  </si>
  <si>
    <t>11. Приказ Минстроя России от 25.12.2014 № 22/пр "Об утверждении Порядка ведения раздельного учета затрат по видам деятельности организаций, осуществляющих горячее водоснабжение, холодное водоснабжение и (или) водоотведение, и единой системы классификации таких затрат";</t>
  </si>
  <si>
    <t>12. Приказ Минстроя России от 04.04.2014 № 162/пр "Об утверждении перечня показателей надежности, качества, энергетической эффективности объектов централизованных систем горячего водоснабжения, холодного водоснабжения и (или) водоотведения, порядка и правил определения плановых значений и фактических значений таких показателей";</t>
  </si>
  <si>
    <t>13. Приказ Минстроя России от 23.03.2020 №154/пр "Об утверждении типовых отраслевых норм численности работников водопроводно-канализационного хозяйства";</t>
  </si>
  <si>
    <t>14. Иные нормативные правовые акты Российской Федерации.</t>
  </si>
  <si>
    <t>Реквизиты решения, которым установлены действующие тарифы</t>
  </si>
  <si>
    <t>Вид тарифа</t>
  </si>
  <si>
    <t>Тип тарифа</t>
  </si>
  <si>
    <t>Вид(-ы) деятельности</t>
  </si>
  <si>
    <t>Номер входящий</t>
  </si>
  <si>
    <t>Дата регистрации</t>
  </si>
  <si>
    <t>Метод регулирования, предложенный организацией</t>
  </si>
  <si>
    <t>индексации (корректировка)</t>
  </si>
  <si>
    <t>Период долгосрочной индексации (количество лет)</t>
  </si>
  <si>
    <t>Решение об открытии дела об установлении тарифов</t>
  </si>
  <si>
    <t>Номер дела об установлении тарифа</t>
  </si>
  <si>
    <t>ФИО уполномоченного по делу</t>
  </si>
  <si>
    <t>Должность уполномоченного по делу</t>
  </si>
  <si>
    <t>Контактный телефон уполномоченного по делу</t>
  </si>
  <si>
    <t>e-mail уполномоченного по делу</t>
  </si>
  <si>
    <t>Выбранный метод регулирования</t>
  </si>
  <si>
    <t>Период регулирования (корректировки)</t>
  </si>
  <si>
    <t>Представленные документы и материалы достаточны и предложение регулируемой организации об установлении тарифов соответствует законодательству Российской Федерации</t>
  </si>
  <si>
    <t>Муниципальный район</t>
  </si>
  <si>
    <t>Муниципальное образование</t>
  </si>
  <si>
    <t>ОКТМО</t>
  </si>
  <si>
    <t>Дополнительные признаки дифференциации тарифов</t>
  </si>
  <si>
    <t>О</t>
  </si>
  <si>
    <t>Добавить территорию</t>
  </si>
  <si>
    <t>Единица измерений</t>
  </si>
  <si>
    <t>Принято органом регулирования</t>
  </si>
  <si>
    <t>Предложение организации</t>
  </si>
  <si>
    <t>Водонасосные станции (водозаборные узлы)</t>
  </si>
  <si>
    <t>ед.</t>
  </si>
  <si>
    <t>Скважины</t>
  </si>
  <si>
    <t>Подкачивающие насосные станции</t>
  </si>
  <si>
    <t>Водонапорные башни</t>
  </si>
  <si>
    <t>Водопроводные сети</t>
  </si>
  <si>
    <t>км</t>
  </si>
  <si>
    <t>Биологические очистные сооружения</t>
  </si>
  <si>
    <t>Канализационные насосные станции</t>
  </si>
  <si>
    <t>Канализационные сети</t>
  </si>
  <si>
    <t>Объект коммунальной инфраструктуры</t>
  </si>
  <si>
    <t>Основание эксплуатации</t>
  </si>
  <si>
    <t>Срок действия</t>
  </si>
  <si>
    <t>Аренда</t>
  </si>
  <si>
    <t>№</t>
  </si>
  <si>
    <t>Наименование параметра</t>
  </si>
  <si>
    <t>Факт, принятый органом регулирования</t>
  </si>
  <si>
    <t>% роста / снижения</t>
  </si>
  <si>
    <t>Отклонение (принято органом регулирования - заявлено организацией)</t>
  </si>
  <si>
    <t>Индекс эффективности операционных расходов</t>
  </si>
  <si>
    <t>Индекс роста цен на электроэнергию</t>
  </si>
  <si>
    <t>Индекс количества активов</t>
  </si>
  <si>
    <t>Налоговые ставки</t>
  </si>
  <si>
    <t>Ставка страховых взносов с ФОТ</t>
  </si>
  <si>
    <t>Ставка НДС</t>
  </si>
  <si>
    <t>Ставка водного налога</t>
  </si>
  <si>
    <t>Ставка водного налога из поверхностных источников для населения</t>
  </si>
  <si>
    <t>руб./тыс.куб.м.</t>
  </si>
  <si>
    <t>Ставка водного налога из поверхностных источников для прочих потребителей</t>
  </si>
  <si>
    <t>Ставка водного налога из подземных источников для населения</t>
  </si>
  <si>
    <t>Ставка водного налога из подземных источников для прочих потребителей</t>
  </si>
  <si>
    <t>Ставки налога на имущество</t>
  </si>
  <si>
    <t>Ставка налога при УСН</t>
  </si>
  <si>
    <t>Доля общехозяйственных расходов</t>
  </si>
  <si>
    <t>Доля общепроизводственных расходов</t>
  </si>
  <si>
    <t>Ссылка на правовую норму (основание для принятия показателя в расчет тарифа)</t>
  </si>
  <si>
    <t>Факт по данным организации</t>
  </si>
  <si>
    <t>Установленная мощность</t>
  </si>
  <si>
    <t>куб.м/час</t>
  </si>
  <si>
    <t>Подключённая (фактическая) нагрузка</t>
  </si>
  <si>
    <t>Вид воды</t>
  </si>
  <si>
    <t>тыс.куб.м</t>
  </si>
  <si>
    <t>Поднято воды из поверхностных источников</t>
  </si>
  <si>
    <t>Поднято воды из подземных источников</t>
  </si>
  <si>
    <t>Расход воды на технологические нужды всего</t>
  </si>
  <si>
    <t>Расход воды на промывку сетей</t>
  </si>
  <si>
    <t>Получено воды со стороны</t>
  </si>
  <si>
    <t>Объём воды, прошедшей водоподготовку (справочно)</t>
  </si>
  <si>
    <t>Объём воды, поданной в сеть всего</t>
  </si>
  <si>
    <t>Объём воды, поданной в сеть из собственных источников</t>
  </si>
  <si>
    <t>Объём воды, поданной в сеть от других операторов</t>
  </si>
  <si>
    <t>получено от других территорий, дифференцированных по тарифу</t>
  </si>
  <si>
    <t>Уровень потерь воды</t>
  </si>
  <si>
    <t>Отпущено воды, всего</t>
  </si>
  <si>
    <t>Расход воды на нужды предприятия</t>
  </si>
  <si>
    <t>хозяйственные нужды</t>
  </si>
  <si>
    <t>на основное производство</t>
  </si>
  <si>
    <t>прочие</t>
  </si>
  <si>
    <t>Отпущено воды другим водопроводам</t>
  </si>
  <si>
    <t>по приборам учёта</t>
  </si>
  <si>
    <t>по нормативам</t>
  </si>
  <si>
    <t>Финансируемые из бюджетов всех уровней</t>
  </si>
  <si>
    <t>Население</t>
  </si>
  <si>
    <t>Прочие потребители</t>
  </si>
  <si>
    <t>из собственных источников</t>
  </si>
  <si>
    <t>от других операторов</t>
  </si>
  <si>
    <t>Объём воды, поступившей в сеть</t>
  </si>
  <si>
    <t>Вид стоков</t>
  </si>
  <si>
    <t>Принято сточных вод, всего</t>
  </si>
  <si>
    <t>Хозяйственные нужды предприятия</t>
  </si>
  <si>
    <t>Принято по категориям потребителей</t>
  </si>
  <si>
    <t>Принято сточных вод от других канализационных сетей</t>
  </si>
  <si>
    <t>Неучтённый приток сточных вод</t>
  </si>
  <si>
    <t>Объём сточных вод, прошедших очистку (справочно)</t>
  </si>
  <si>
    <t>Передано сточных вод другим канализациям</t>
  </si>
  <si>
    <t>На очистные сооружения</t>
  </si>
  <si>
    <t>В канализационную сеть</t>
  </si>
  <si>
    <t>Сброшенные воды без очистки</t>
  </si>
  <si>
    <t>Объём транспортируемых сточных вод</t>
  </si>
  <si>
    <t>Приём сточных вод, поступающих на очистные сооружения</t>
  </si>
  <si>
    <t>от собственных нужд</t>
  </si>
  <si>
    <t>от других канализаций или отдельных канализационных сетей</t>
  </si>
  <si>
    <t>тыс.руб.</t>
  </si>
  <si>
    <t>Добавить</t>
  </si>
  <si>
    <t>Средний (расчетный) тариф</t>
  </si>
  <si>
    <t>Удельный расход электроэнергии</t>
  </si>
  <si>
    <t>№
п/п</t>
  </si>
  <si>
    <t>Первоначальная (восстановительная) стоимость на начало периода</t>
  </si>
  <si>
    <t>Здания</t>
  </si>
  <si>
    <t>Сооружения и передаточные устройства</t>
  </si>
  <si>
    <t>1.3</t>
  </si>
  <si>
    <t>Машины и оборудование</t>
  </si>
  <si>
    <t>1.4</t>
  </si>
  <si>
    <t>Транспорт</t>
  </si>
  <si>
    <t>1.5</t>
  </si>
  <si>
    <t>Прочее</t>
  </si>
  <si>
    <t>Ввод основных фондов</t>
  </si>
  <si>
    <t>2.5</t>
  </si>
  <si>
    <t>Выбытие основных фондов</t>
  </si>
  <si>
    <t>3.3</t>
  </si>
  <si>
    <t>3.4</t>
  </si>
  <si>
    <t>3.5</t>
  </si>
  <si>
    <t>Первоначальная (восстановительная) стоимость на конец периода</t>
  </si>
  <si>
    <t>4.2</t>
  </si>
  <si>
    <t>4.3</t>
  </si>
  <si>
    <t>4.4</t>
  </si>
  <si>
    <t>4.5</t>
  </si>
  <si>
    <t>Среднегодовая стоимость</t>
  </si>
  <si>
    <t>5.3</t>
  </si>
  <si>
    <t>5.4</t>
  </si>
  <si>
    <t>5.5</t>
  </si>
  <si>
    <t>Средняя норма амортизационных отчислений</t>
  </si>
  <si>
    <t>6.3</t>
  </si>
  <si>
    <t>6.4</t>
  </si>
  <si>
    <t>6.5</t>
  </si>
  <si>
    <t>Сумма амортизационных отчислений</t>
  </si>
  <si>
    <t>7.3</t>
  </si>
  <si>
    <t>7.4</t>
  </si>
  <si>
    <t>7.5</t>
  </si>
  <si>
    <t>Переоценка на 31.12.XX</t>
  </si>
  <si>
    <t>8.3</t>
  </si>
  <si>
    <t>8.4</t>
  </si>
  <si>
    <t>8.5</t>
  </si>
  <si>
    <t>Арендная и концессионная плата. Лизинговые платежи</t>
  </si>
  <si>
    <t>1.1.1</t>
  </si>
  <si>
    <t>Аренда муниципальной или государственной собственности</t>
  </si>
  <si>
    <t>1.1.2</t>
  </si>
  <si>
    <t>Аренда частной собственности</t>
  </si>
  <si>
    <t>Концессионная плата</t>
  </si>
  <si>
    <t>Лизинговые платежи</t>
  </si>
  <si>
    <t>Аренда земельных участков</t>
  </si>
  <si>
    <t>Тариф на холодную воду</t>
  </si>
  <si>
    <t>Затраты на холодную воду</t>
  </si>
  <si>
    <t>Тариф на транспортировку холодной воды</t>
  </si>
  <si>
    <t>Затраты на транспортировку холодной воды</t>
  </si>
  <si>
    <t>Тариф на водоотведение</t>
  </si>
  <si>
    <t>Затраты на водоотведение</t>
  </si>
  <si>
    <t>Затраты на транспортировку сточных вод</t>
  </si>
  <si>
    <t>Затраты на тепловую энергию</t>
  </si>
  <si>
    <t>Затраты на теплоноситель</t>
  </si>
  <si>
    <t>Затраты на горячую воду</t>
  </si>
  <si>
    <t>Налоги и платежи, относимые на указанный вид деятельности</t>
  </si>
  <si>
    <t>Транспортный налог</t>
  </si>
  <si>
    <t>Земельный налог</t>
  </si>
  <si>
    <t>Водный налог</t>
  </si>
  <si>
    <t>Плата за пользование водным объектом</t>
  </si>
  <si>
    <t>Прочие налоги и сборы</t>
  </si>
  <si>
    <t>Источник финансирования, без НДС</t>
  </si>
  <si>
    <t>Объем фактического ввода объектов системы водоснабжения и водоотведения в эксплуатацию по данным организации</t>
  </si>
  <si>
    <t>Объем фактического ввода объектов системы водоснабжения и водоотведения в эксплуатацию, принятый органом регулирования</t>
  </si>
  <si>
    <t>Источники финансирования инвестиционной программы, всего</t>
  </si>
  <si>
    <t>Собственные средства</t>
  </si>
  <si>
    <t>Амортизационные отчисления</t>
  </si>
  <si>
    <t>Прочие собственные средства</t>
  </si>
  <si>
    <t>За счет платы за технологическое присоединение</t>
  </si>
  <si>
    <t>Привлеченные средства</t>
  </si>
  <si>
    <t>Кредиты</t>
  </si>
  <si>
    <t>Займы</t>
  </si>
  <si>
    <t>Прочие привлеченные средства</t>
  </si>
  <si>
    <t>Бюджетное финансирование</t>
  </si>
  <si>
    <t>Федеральный бюджет</t>
  </si>
  <si>
    <t>Бюджет субъекта РФ</t>
  </si>
  <si>
    <t>Бюджет муниципального образования</t>
  </si>
  <si>
    <t>Прочие источники финансирования</t>
  </si>
  <si>
    <t>Лизинг</t>
  </si>
  <si>
    <t>Доход от взимания платы за негативное воздействие на работу централизованной системы водоотведения</t>
  </si>
  <si>
    <t>Прочие</t>
  </si>
  <si>
    <t>График возврата и обслуживания заемных средств из тарифной выручки</t>
  </si>
  <si>
    <t>погашение займов и кредитов из амортизации</t>
  </si>
  <si>
    <t>Предложения организации</t>
  </si>
  <si>
    <t>Экономия расходов всего</t>
  </si>
  <si>
    <t>Экономия операционных расходов</t>
  </si>
  <si>
    <t>Экономия от снижения потребления электрической энергии (мощности)</t>
  </si>
  <si>
    <t>Экономия от снижения потребления прочих энергетических ресурсов, холодной воды, теплоносителя</t>
  </si>
  <si>
    <t>Значение индекса потребительских цен</t>
  </si>
  <si>
    <t>Кумулятивное значение индекса потребительских цен</t>
  </si>
  <si>
    <t>Экономия расходов с учетом ИПЦ</t>
  </si>
  <si>
    <t xml:space="preserve">Направлено на внесение платы за негативное воздействие на окружающую среду
</t>
  </si>
  <si>
    <t>Направлено на компенсацию вреда, причиненного водному объекту</t>
  </si>
  <si>
    <t>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t>
  </si>
  <si>
    <t>Предусмотрено на финансирование мероприятий производственной программы регулируемой организации</t>
  </si>
  <si>
    <t>Подлежит к исключению</t>
  </si>
  <si>
    <t>Доходы от взимания платы за негативное воздействие на работу централизованной системы водоотведения</t>
  </si>
  <si>
    <t>I</t>
  </si>
  <si>
    <t>Расчет размера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t>
  </si>
  <si>
    <t>Товарная выручка</t>
  </si>
  <si>
    <t>Скорректированная фактическая величина необходимой валовой выручки</t>
  </si>
  <si>
    <t>Операционные расходы, определенные на (i-2)-й год исходя из фактических значений параметров расчета тарифов</t>
  </si>
  <si>
    <r>
      <t>ОР</t>
    </r>
    <r>
      <rPr>
        <vertAlign val="superscript"/>
        <sz val="9"/>
        <color theme="1"/>
        <rFont val="Tahoma"/>
        <family val="2"/>
        <charset val="204"/>
      </rPr>
      <t>Ф</t>
    </r>
    <r>
      <rPr>
        <vertAlign val="subscript"/>
        <sz val="9"/>
        <color theme="1"/>
        <rFont val="Tahoma"/>
        <family val="2"/>
        <charset val="204"/>
      </rPr>
      <t>i-2</t>
    </r>
  </si>
  <si>
    <t>фактические документально подтвержденные неподконтрольные расходы, в том числе:</t>
  </si>
  <si>
    <r>
      <t>Н Р</t>
    </r>
    <r>
      <rPr>
        <vertAlign val="superscript"/>
        <sz val="9"/>
        <color theme="1"/>
        <rFont val="Tahoma"/>
        <family val="2"/>
        <charset val="204"/>
      </rPr>
      <t>Ф</t>
    </r>
    <r>
      <rPr>
        <vertAlign val="subscript"/>
        <sz val="9"/>
        <color theme="1"/>
        <rFont val="Tahoma"/>
        <family val="2"/>
        <charset val="204"/>
      </rPr>
      <t>i-2</t>
    </r>
  </si>
  <si>
    <t>расходы на оплату товаров (услуг, работ), приобретаемых у других организаций, осуществляющих регулируемые виды деятельности;</t>
  </si>
  <si>
    <t>2.2.2</t>
  </si>
  <si>
    <t>расходы на реагенты</t>
  </si>
  <si>
    <t>2.2.3</t>
  </si>
  <si>
    <t>расходы на уплату налогов, сборов и других обязательных платежей</t>
  </si>
  <si>
    <t>2.2.4</t>
  </si>
  <si>
    <t>Расходы на мероприятия по защите централизованных систем водоснабжения и (или) водоотведения и их отдельных объектов от угроз техногенного, природного характера и террористических актов, по предотвращению возникновения аварийных ситуаций, снижению риска и смягчению последствий чрезвычайных ситуаций (за исключением мероприятий, включенных в инвестиционную программу)</t>
  </si>
  <si>
    <t>2.2.5</t>
  </si>
  <si>
    <t>расходы на арендную и концессионную плату, лизинговые платежи</t>
  </si>
  <si>
    <t>2.2.6</t>
  </si>
  <si>
    <t>2.2.7</t>
  </si>
  <si>
    <t>2.2.8</t>
  </si>
  <si>
    <t>расходы на обслуживание бесхозяйных сетей, эксплуатируемых регулируемой организацией</t>
  </si>
  <si>
    <t>2.2.9</t>
  </si>
  <si>
    <t>расходы на компенсацию экономически обоснованных расходов (выпадающих доходов прошлых периодов)</t>
  </si>
  <si>
    <t>2.2.10</t>
  </si>
  <si>
    <t>расходы на займы и кредиты (для метода индексации)</t>
  </si>
  <si>
    <t>2.2.11</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</si>
  <si>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</si>
  <si>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расходы на электрическую энергию</t>
  </si>
  <si>
    <r>
      <t>РТ</t>
    </r>
    <r>
      <rPr>
        <vertAlign val="superscript"/>
        <sz val="9"/>
        <color theme="1"/>
        <rFont val="Tahoma"/>
        <family val="2"/>
        <charset val="204"/>
      </rPr>
      <t>Ф</t>
    </r>
    <r>
      <rPr>
        <vertAlign val="subscript"/>
        <sz val="9"/>
        <color theme="1"/>
        <rFont val="Tahoma"/>
        <family val="2"/>
        <charset val="204"/>
      </rPr>
      <t>i-2</t>
    </r>
  </si>
  <si>
    <t>удельное потребление электрической энергии, установленное на соответствующий год</t>
  </si>
  <si>
    <t>УПЭФi-2</t>
  </si>
  <si>
    <t>кВтч/куб.м.</t>
  </si>
  <si>
    <t>Q ф i-2</t>
  </si>
  <si>
    <t>тыс.куб.м.</t>
  </si>
  <si>
    <t>ЦТ ф i-2</t>
  </si>
  <si>
    <t>руб./кВтч</t>
  </si>
  <si>
    <t>расходы на амортизацию в (i-2)-м году, определенные исходя из фактического состава имущества в (i-2)-м году</t>
  </si>
  <si>
    <r>
      <t>А</t>
    </r>
    <r>
      <rPr>
        <vertAlign val="superscript"/>
        <sz val="9"/>
        <color theme="1"/>
        <rFont val="Tahoma"/>
        <family val="2"/>
        <charset val="204"/>
      </rPr>
      <t>Ф</t>
    </r>
    <r>
      <rPr>
        <vertAlign val="subscript"/>
        <sz val="9"/>
        <color theme="1"/>
        <rFont val="Tahoma"/>
        <family val="2"/>
        <charset val="204"/>
      </rPr>
      <t>i-2</t>
    </r>
  </si>
  <si>
    <t>величина нормативной прибыли</t>
  </si>
  <si>
    <r>
      <t>ПР</t>
    </r>
    <r>
      <rPr>
        <vertAlign val="subscript"/>
        <sz val="9"/>
        <color theme="1"/>
        <rFont val="Tahoma"/>
        <family val="2"/>
        <charset val="204"/>
      </rPr>
      <t>i-2</t>
    </r>
  </si>
  <si>
    <t>2.6</t>
  </si>
  <si>
    <r>
      <t>ПР</t>
    </r>
    <r>
      <rPr>
        <vertAlign val="superscript"/>
        <sz val="9"/>
        <color theme="1"/>
        <rFont val="Tahoma"/>
        <family val="2"/>
        <charset val="204"/>
      </rPr>
      <t>ГО Ф</t>
    </r>
    <r>
      <rPr>
        <vertAlign val="subscript"/>
        <sz val="9"/>
        <color theme="1"/>
        <rFont val="Tahoma"/>
        <family val="2"/>
        <charset val="204"/>
      </rPr>
      <t>i-2</t>
    </r>
  </si>
  <si>
    <t>2.7</t>
  </si>
  <si>
    <t>величина отклонения показателя ввода объектов системы водоснабжения и (или) водоотведения в эксплуатацию и изменения инвестиционной программы</t>
  </si>
  <si>
    <r>
      <t>ΔИ</t>
    </r>
    <r>
      <rPr>
        <vertAlign val="subscript"/>
        <sz val="9"/>
        <color theme="1"/>
        <rFont val="Tahoma"/>
        <family val="2"/>
        <charset val="204"/>
      </rPr>
      <t>i-4</t>
    </r>
  </si>
  <si>
    <t>2.8</t>
  </si>
  <si>
    <t>степень исполнения регулируемой организацией производственной программы</t>
  </si>
  <si>
    <r>
      <t>ΔЦП</t>
    </r>
    <r>
      <rPr>
        <vertAlign val="subscript"/>
        <sz val="9"/>
        <color theme="1"/>
        <rFont val="Tahoma"/>
        <family val="2"/>
        <charset val="204"/>
      </rPr>
      <t>i-4</t>
    </r>
  </si>
  <si>
    <t>2.9</t>
  </si>
  <si>
    <t>II</t>
  </si>
  <si>
    <t>Расчет размера корректировки необходимой валовой выручки, в случае если на i-2 год применялся метод экономически обоснованных расходов</t>
  </si>
  <si>
    <t>Величина, определяющая результаты деятельности регулируемой организации до перехода к регулированию цен (тарифов) на основе долгосрочных параметров регулирования</t>
  </si>
  <si>
    <r>
      <t>ΔРЕЗ</t>
    </r>
    <r>
      <rPr>
        <vertAlign val="subscript"/>
        <sz val="9"/>
        <color theme="1"/>
        <rFont val="Tahoma"/>
        <family val="2"/>
        <charset val="204"/>
      </rPr>
      <t>i-2</t>
    </r>
  </si>
  <si>
    <t>экономически обоснованные расходы регулируемой организации, понесенные в периоды регулирования, предшествовавшие переходу к регулированию цен (тарифов) на основе долгосрочных параметров регулирования и не возмещенные регулируемой организации (не учтенные в тарифах)</t>
  </si>
  <si>
    <r>
      <t>ΔРЕЗ</t>
    </r>
    <r>
      <rPr>
        <vertAlign val="superscript"/>
        <sz val="9"/>
        <color theme="1"/>
        <rFont val="Tahoma"/>
        <family val="2"/>
        <charset val="204"/>
      </rPr>
      <t>+</t>
    </r>
    <r>
      <rPr>
        <vertAlign val="subscript"/>
        <sz val="9"/>
        <color theme="1"/>
        <rFont val="Tahoma"/>
        <family val="2"/>
        <charset val="204"/>
      </rPr>
      <t>i-2</t>
    </r>
  </si>
  <si>
    <t>доходы регулируемой организации, необоснованно полученные в периоды регулирования, предшествовавшие переходу к регулированию цен (тарифов) на основе долгосрочных параметров регулирования</t>
  </si>
  <si>
    <r>
      <t>ΔРЕЗ</t>
    </r>
    <r>
      <rPr>
        <vertAlign val="superscript"/>
        <sz val="9"/>
        <color theme="1"/>
        <rFont val="Tahoma"/>
        <family val="2"/>
        <charset val="204"/>
      </rPr>
      <t>-</t>
    </r>
    <r>
      <rPr>
        <vertAlign val="subscript"/>
        <sz val="9"/>
        <color theme="1"/>
        <rFont val="Tahoma"/>
        <family val="2"/>
        <charset val="204"/>
      </rPr>
      <t>i-2</t>
    </r>
  </si>
  <si>
    <t>Степень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утверждённых плановых значений показателей надежности и качества объектов централизованных систем водоснабжения и (или) водоотведения (корректировка по показателям надежности и качества)</t>
  </si>
  <si>
    <t>факт по данным организации</t>
  </si>
  <si>
    <t>факт, принятый органом регулирования</t>
  </si>
  <si>
    <t>Операционные расходы</t>
  </si>
  <si>
    <t>коэффициент индекса операционных расходов</t>
  </si>
  <si>
    <t>Производственные расходы:</t>
  </si>
  <si>
    <t>1.2.1</t>
  </si>
  <si>
    <t>расходы на приобретение сырья и материалов и их хранение, в том числе:</t>
  </si>
  <si>
    <t>1.2.1.1</t>
  </si>
  <si>
    <t>горюче-смазочные материалы</t>
  </si>
  <si>
    <t>1.2.1.2</t>
  </si>
  <si>
    <t>материалы и малоценные основные средства</t>
  </si>
  <si>
    <t>1.2.2</t>
  </si>
  <si>
    <t>расходы на оплату регулируемыми организациями выполняемых сторонними организациями работ и (или) услуг</t>
  </si>
  <si>
    <t>1.2.3</t>
  </si>
  <si>
    <t>расходы на оплату труда и отчисления на социальные нужды основного производственного персонала, в том числе:</t>
  </si>
  <si>
    <t>1.2.3.1</t>
  </si>
  <si>
    <t>расходы на оплату труда основного производственного персонала</t>
  </si>
  <si>
    <t>1.2.3.2</t>
  </si>
  <si>
    <t>1.2.4</t>
  </si>
  <si>
    <t>общехозяйственные расходы</t>
  </si>
  <si>
    <t>1.2.5</t>
  </si>
  <si>
    <t>прочие производственные расходы</t>
  </si>
  <si>
    <t>1.2.5.1</t>
  </si>
  <si>
    <t>амортизация автотранспорта</t>
  </si>
  <si>
    <t>1.2.5.2</t>
  </si>
  <si>
    <t>расходы на обезвоживание, обезвреживание и захоронение осадка сточных вод</t>
  </si>
  <si>
    <t>1.2.5.3</t>
  </si>
  <si>
    <t>расходы на приобретение (использование) вспомогательных материалов, запасных частей</t>
  </si>
  <si>
    <t>1.2.5.4</t>
  </si>
  <si>
    <t>расходы на эксплуатацию, техническое обслуживание и ремонт автотранспорта</t>
  </si>
  <si>
    <t>1.2.5.5</t>
  </si>
  <si>
    <t>расходы на осуществление производственного контроля качества воды и производственного контроля состава и свойств сточных вод расходы на осуществление производственного контроля качества воды и производственного контроля состава и свойств сточных вод</t>
  </si>
  <si>
    <t>1.2.5.6</t>
  </si>
  <si>
    <t>расходы на аварийно-диспетчерское обслуживание</t>
  </si>
  <si>
    <t>Ремонтные расходы:</t>
  </si>
  <si>
    <t>1.3.1</t>
  </si>
  <si>
    <t>расходы на текущий ремонт централизованных систем водоснабжения и (или) водоотведения либо объектов, входящих в состав таких систем</t>
  </si>
  <si>
    <t>1.3.2</t>
  </si>
  <si>
    <t>расходы на капитальный ремонт централизованных систем водоснабжения и (или) водоотведения либо объектов, входящих в состав таких систем</t>
  </si>
  <si>
    <t>1.3.3</t>
  </si>
  <si>
    <t>расходы на оплату труда и отчисления на социальные нужды ремонтного персонала, в том числе:</t>
  </si>
  <si>
    <t>расходы на оплату труда ремонтного персонала</t>
  </si>
  <si>
    <t>отчисления на социальные нужды ремонтного персонала</t>
  </si>
  <si>
    <t>Административные расходы</t>
  </si>
  <si>
    <t>1.4.1</t>
  </si>
  <si>
    <t>расходы на оплату работ и услуг, выполняемых сторонними организациями, в том числе:</t>
  </si>
  <si>
    <t>1.4.1.1</t>
  </si>
  <si>
    <t>услуги связи и интернет</t>
  </si>
  <si>
    <t>1.4.1.2</t>
  </si>
  <si>
    <t>юридические услуги</t>
  </si>
  <si>
    <t>1.4.1.3</t>
  </si>
  <si>
    <t>аудиторские услуги</t>
  </si>
  <si>
    <t>1.4.1.4</t>
  </si>
  <si>
    <t>консультационные услуги</t>
  </si>
  <si>
    <t>1.4.1.5</t>
  </si>
  <si>
    <t>услуги по вневедомственной охране объектов и территорий</t>
  </si>
  <si>
    <t>1.4.1.6</t>
  </si>
  <si>
    <t>информационные услуги</t>
  </si>
  <si>
    <t>1.4.2</t>
  </si>
  <si>
    <t>расходы на оплату труда и отчисления на социальные нужды административно-управленческого персонала, в том числе:</t>
  </si>
  <si>
    <t>1.4.2.1</t>
  </si>
  <si>
    <t>расходы на оплату труда административно-управленческого персонала</t>
  </si>
  <si>
    <t>1.4.2.2</t>
  </si>
  <si>
    <t>отчисления на социальные нужды административно-управленческого персонала</t>
  </si>
  <si>
    <t>1.4.3</t>
  </si>
  <si>
    <t>арендная плата, лизинговые платежи, не связанные с арендой (лизингом) централизованных систем водоснабжения и (или) водоотведения либо объектов, входящих в состав таких систем</t>
  </si>
  <si>
    <t>1.4.4</t>
  </si>
  <si>
    <t>служебные командировки</t>
  </si>
  <si>
    <t>1.4.5</t>
  </si>
  <si>
    <t>обучение персонала</t>
  </si>
  <si>
    <t>1.4.6</t>
  </si>
  <si>
    <t>страхование производственных объектов</t>
  </si>
  <si>
    <t>1.4.7</t>
  </si>
  <si>
    <t>прочие административные расходы</t>
  </si>
  <si>
    <t>расходы на амортизацию непроизводственных активов</t>
  </si>
  <si>
    <t>расходы по охране объектов и территорий</t>
  </si>
  <si>
    <t>Сбытовые расходы гарантирующих организаций (за исключением указанных в п.2.5)</t>
  </si>
  <si>
    <t>Неподконтрольные расходы</t>
  </si>
  <si>
    <t>Расходы на оплату товаров (услуг, работ), приобретаемых у других организаций</t>
  </si>
  <si>
    <t>расходы на тепловую энергию</t>
  </si>
  <si>
    <t>2.1.2</t>
  </si>
  <si>
    <t>расходы на теплоноситель</t>
  </si>
  <si>
    <t>2.1.3</t>
  </si>
  <si>
    <t>расходы на транспортировку воды</t>
  </si>
  <si>
    <t>2.1.4</t>
  </si>
  <si>
    <t>расходы на покупку воды</t>
  </si>
  <si>
    <t>2.1.5</t>
  </si>
  <si>
    <t>услуги по горячему водоснабжению</t>
  </si>
  <si>
    <t>2.1.6</t>
  </si>
  <si>
    <t>услуги по приготовлению воды на нужды горячего водоснабжения</t>
  </si>
  <si>
    <t>2.1.7</t>
  </si>
  <si>
    <t>услуги по транспортировке горячей воды</t>
  </si>
  <si>
    <t>2.1.8</t>
  </si>
  <si>
    <t>услуги по водоотведению</t>
  </si>
  <si>
    <t>2.1.9</t>
  </si>
  <si>
    <t>услуги по транспортировке сточных вод</t>
  </si>
  <si>
    <t>Расходы на реагенты</t>
  </si>
  <si>
    <t>Налоги и сборы</t>
  </si>
  <si>
    <t>налог на прибыль</t>
  </si>
  <si>
    <t>2.3.2</t>
  </si>
  <si>
    <t>налог на имущество организаций</t>
  </si>
  <si>
    <t>2.3.3</t>
  </si>
  <si>
    <t>земельный налог и арендная плата за землю</t>
  </si>
  <si>
    <t>2.3.4</t>
  </si>
  <si>
    <t>водный налог</t>
  </si>
  <si>
    <t>2.3.5</t>
  </si>
  <si>
    <t>плата за пользование водным объектом</t>
  </si>
  <si>
    <t>2.3.6</t>
  </si>
  <si>
    <t>транспортный налог</t>
  </si>
  <si>
    <t>2.3.7</t>
  </si>
  <si>
    <t>плата за негативное воздействие на окружающую среду</t>
  </si>
  <si>
    <t>2.3.8</t>
  </si>
  <si>
    <t>единый налог при УСН</t>
  </si>
  <si>
    <t>2.3.9</t>
  </si>
  <si>
    <t>Арендная и концессионная плата, лизинговые платежи</t>
  </si>
  <si>
    <t>Сбытовые расходы гарантирующей организации</t>
  </si>
  <si>
    <t>2.6.1</t>
  </si>
  <si>
    <t>резерв по сомнительным долгам гарантирующей организации</t>
  </si>
  <si>
    <t>Экономия расходов</t>
  </si>
  <si>
    <t>Расходы на обслуживание бесхозяйных сетей</t>
  </si>
  <si>
    <t>Расходы на компенсацию экономически обоснованных расходов</t>
  </si>
  <si>
    <t>2.10</t>
  </si>
  <si>
    <t>Займы и кредиты (для метода индексации)</t>
  </si>
  <si>
    <t>2.10.1</t>
  </si>
  <si>
    <t>возврат займов и кредитов</t>
  </si>
  <si>
    <t>2.10.2</t>
  </si>
  <si>
    <t>проценты по займам и кредитам</t>
  </si>
  <si>
    <t>2.11</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</si>
  <si>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</si>
  <si>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Расходы на электрическую энергию</t>
  </si>
  <si>
    <t>Амортизация основных средств и нематериальных активов, относимых к объектам централизованной системы водоснабжения (водоотведения)</t>
  </si>
  <si>
    <t>Нормативная прибыль</t>
  </si>
  <si>
    <t>средства на возврат инвестиционных займов</t>
  </si>
  <si>
    <t>средства на уплату процентов по инвестиционным займам</t>
  </si>
  <si>
    <t>капитальные расходы</t>
  </si>
  <si>
    <t>иные экономически обоснованные расходы на социальные нужды в соответствии с пунктом 86 настоящих Методических указаний</t>
  </si>
  <si>
    <t>Расчетная предпринимательская прибыль гарантирующей организации</t>
  </si>
  <si>
    <t>Ввод объектов системы водоснабжения и (или) водоотведения в эксплуатацию и изменение утверждённой инвестиционной программы</t>
  </si>
  <si>
    <t>Степень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утверждённых плановых значений показателей надежности и качества объектов централизованных систем водоснабжения и (или) водоотведения</t>
  </si>
  <si>
    <t>Величина сглаживания НВВ</t>
  </si>
  <si>
    <t>Необходимая валовая выручка</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</si>
  <si>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регулируемой организации (в соответствии с п.14 Методических указаний)</t>
  </si>
  <si>
    <t>Недополученные доходы / Выпадающие расходы</t>
  </si>
  <si>
    <t>Избыток средств, полученный за отчётные периоды регулирования</t>
  </si>
  <si>
    <t>Экономически не обоснованные доходы / расходы прошлых периодов регулирования</t>
  </si>
  <si>
    <t>Бюджетные субсидии, полученные на финансирование расходов, учтенных в тарифах</t>
  </si>
  <si>
    <t>Величина отклонения по результатам досудебного рассмотрения споров</t>
  </si>
  <si>
    <t>Величина отклонения по результатам рассмотрения разногласий</t>
  </si>
  <si>
    <t>Итого НВВ для расчёта тарифа</t>
  </si>
  <si>
    <t>Полезный отпуск без разбивки по группам потребителей</t>
  </si>
  <si>
    <t>руб./куб.м</t>
  </si>
  <si>
    <t>19.5</t>
  </si>
  <si>
    <t>темп роста тарифа</t>
  </si>
  <si>
    <t>19.6</t>
  </si>
  <si>
    <t>средневзвешенный тариф</t>
  </si>
  <si>
    <t>Полезный отпуск для населения:</t>
  </si>
  <si>
    <t>16.1. Тарифное меню (водоснабжение/водоотведение)</t>
  </si>
  <si>
    <t>Вид воды / сточных вод</t>
  </si>
  <si>
    <t>Утверждаемый тариф</t>
  </si>
  <si>
    <t>Одноставочный тариф:</t>
  </si>
  <si>
    <t>Темп роста тарифов с 01.07</t>
  </si>
  <si>
    <t>Объём реализации услуги с 01.01 по 31.12</t>
  </si>
  <si>
    <t>Тариф с 01.01 по 30.06 для населения с НДС</t>
  </si>
  <si>
    <t>Тариф с 01.07 по 31.12 для населения с НДС</t>
  </si>
  <si>
    <t>Двухставочный тариф:</t>
  </si>
  <si>
    <t>перевод двухставочного тарифа в одноставочный тариф</t>
  </si>
  <si>
    <t>ставка платы за потребление 1 куб.м холодной воды</t>
  </si>
  <si>
    <t>объём потребления холодной воды</t>
  </si>
  <si>
    <t>ставка платы за содержание системы холодного водоснабжения</t>
  </si>
  <si>
    <t>тыс.руб./куб.м*час/в месяц</t>
  </si>
  <si>
    <t>величина присоединённой мощности</t>
  </si>
  <si>
    <t>куб.м*час</t>
  </si>
  <si>
    <t>16.2. Тарифное меню (транспортировка воды / сточных вод)</t>
  </si>
  <si>
    <t>Тариф с 01.01 по 30.06 без НДС</t>
  </si>
  <si>
    <t>Тариф с 01.07 по 31.12 без НДС</t>
  </si>
  <si>
    <t>Базовый уровень операционных расходов</t>
  </si>
  <si>
    <t>Нормативный уровень прибыли</t>
  </si>
  <si>
    <t>Показатели энергетической эффективности</t>
  </si>
  <si>
    <t>Удельный расход электрической энергии</t>
  </si>
  <si>
    <t>кВтч/куб.м</t>
  </si>
  <si>
    <t>Понятия, используемые в Типовом экспертном заключении</t>
  </si>
  <si>
    <t>Используемое понятие</t>
  </si>
  <si>
    <t>Расшифровка (пояснения)</t>
  </si>
  <si>
    <t>фактические значения расходов в соответствии с данными раздельного учета затрат по видам деятельности организаций, осуществляющих горячее водоснабжение, холодное водоснабжение и (или) водоотведение</t>
  </si>
  <si>
    <t>RU22</t>
  </si>
  <si>
    <t>YES_NO</t>
  </si>
  <si>
    <t>DNS</t>
  </si>
  <si>
    <t>YEAR_LIST</t>
  </si>
  <si>
    <t>MONTH_LIST</t>
  </si>
  <si>
    <t>RU28</t>
  </si>
  <si>
    <t>https://eias.ru</t>
  </si>
  <si>
    <t>RU29</t>
  </si>
  <si>
    <t>RU30</t>
  </si>
  <si>
    <t>NDS</t>
  </si>
  <si>
    <t>RU31</t>
  </si>
  <si>
    <t>STATE_SHARE</t>
  </si>
  <si>
    <t>RU32</t>
  </si>
  <si>
    <t>VALUABLE_STATE_SHARE</t>
  </si>
  <si>
    <t>RU33</t>
  </si>
  <si>
    <t>PERIOD</t>
  </si>
  <si>
    <t>RU34</t>
  </si>
  <si>
    <t>менее 50 %</t>
  </si>
  <si>
    <t>RU35</t>
  </si>
  <si>
    <t>50 % и более</t>
  </si>
  <si>
    <t>RU36</t>
  </si>
  <si>
    <t>100 %</t>
  </si>
  <si>
    <t>Организация</t>
  </si>
  <si>
    <t>RU77</t>
  </si>
  <si>
    <t>Москва</t>
  </si>
  <si>
    <t>г. Байконур</t>
  </si>
  <si>
    <t>RU00</t>
  </si>
  <si>
    <t>OWNERSHIP_TYPE</t>
  </si>
  <si>
    <t>г. Санкт-Петербург</t>
  </si>
  <si>
    <t>RU78</t>
  </si>
  <si>
    <t>Cанкт-Петербург</t>
  </si>
  <si>
    <t>NONPRIVATE_OWNERSHIP_TYPE</t>
  </si>
  <si>
    <t>г. Севастополь</t>
  </si>
  <si>
    <t>RU92</t>
  </si>
  <si>
    <t>Севастополь</t>
  </si>
  <si>
    <t>федеральная</t>
  </si>
  <si>
    <t>Виды деятельности</t>
  </si>
  <si>
    <t>RU79</t>
  </si>
  <si>
    <t>субъект РФ</t>
  </si>
  <si>
    <t>RU75</t>
  </si>
  <si>
    <t>муниципальная</t>
  </si>
  <si>
    <t>RU37</t>
  </si>
  <si>
    <t>частная</t>
  </si>
  <si>
    <t>RU38</t>
  </si>
  <si>
    <t>Территории</t>
  </si>
  <si>
    <t>RU07</t>
  </si>
  <si>
    <t>Республика Кабардино-Балкария</t>
  </si>
  <si>
    <t>RU39</t>
  </si>
  <si>
    <t>RU40</t>
  </si>
  <si>
    <t>RU41</t>
  </si>
  <si>
    <t>RU09</t>
  </si>
  <si>
    <t>Республика Карачаево-Черкессия</t>
  </si>
  <si>
    <t>RU42</t>
  </si>
  <si>
    <t>RU43</t>
  </si>
  <si>
    <t>RU44</t>
  </si>
  <si>
    <t>RU23</t>
  </si>
  <si>
    <t>RU24</t>
  </si>
  <si>
    <t>RU45</t>
  </si>
  <si>
    <t>RU46</t>
  </si>
  <si>
    <t>RU47</t>
  </si>
  <si>
    <t>RU48</t>
  </si>
  <si>
    <t>RU49</t>
  </si>
  <si>
    <t>RU50</t>
  </si>
  <si>
    <t>RU51</t>
  </si>
  <si>
    <t>RU83</t>
  </si>
  <si>
    <t>RU52</t>
  </si>
  <si>
    <t>RU53</t>
  </si>
  <si>
    <t>TARIFF_CALC_METHOD</t>
  </si>
  <si>
    <t>RU54</t>
  </si>
  <si>
    <t>экономически обоснованных расходов (затрат)</t>
  </si>
  <si>
    <t>RU55</t>
  </si>
  <si>
    <t>индексации</t>
  </si>
  <si>
    <t>RU56</t>
  </si>
  <si>
    <t>RU57</t>
  </si>
  <si>
    <t>сравнения аналогов</t>
  </si>
  <si>
    <t>RU58</t>
  </si>
  <si>
    <t>RU59</t>
  </si>
  <si>
    <t>RU25</t>
  </si>
  <si>
    <t>DOCUMENT_TYPES</t>
  </si>
  <si>
    <t>RU60</t>
  </si>
  <si>
    <t>постановление</t>
  </si>
  <si>
    <t>RU01</t>
  </si>
  <si>
    <t>распоряжение</t>
  </si>
  <si>
    <t>RU04</t>
  </si>
  <si>
    <t>решение</t>
  </si>
  <si>
    <t>RU02</t>
  </si>
  <si>
    <t>приказ</t>
  </si>
  <si>
    <t>RU03</t>
  </si>
  <si>
    <t>закон</t>
  </si>
  <si>
    <t>RU05</t>
  </si>
  <si>
    <t>соглашение</t>
  </si>
  <si>
    <t>RU06</t>
  </si>
  <si>
    <t>протокол</t>
  </si>
  <si>
    <t>RU08</t>
  </si>
  <si>
    <t>RU10</t>
  </si>
  <si>
    <t>RU11</t>
  </si>
  <si>
    <t>RU82</t>
  </si>
  <si>
    <t>Крым</t>
  </si>
  <si>
    <t>RU12</t>
  </si>
  <si>
    <t>RU13</t>
  </si>
  <si>
    <t>RU14</t>
  </si>
  <si>
    <t>RU15</t>
  </si>
  <si>
    <t>Республика Северная Осетия (Алания)</t>
  </si>
  <si>
    <t>RU16</t>
  </si>
  <si>
    <t>RU17</t>
  </si>
  <si>
    <t>Республика Тыва (Тува)</t>
  </si>
  <si>
    <t>RU19</t>
  </si>
  <si>
    <t>RU61</t>
  </si>
  <si>
    <t>RU62</t>
  </si>
  <si>
    <t>RU63</t>
  </si>
  <si>
    <t>RU64</t>
  </si>
  <si>
    <t>RU65</t>
  </si>
  <si>
    <t>RU66</t>
  </si>
  <si>
    <t>RU67</t>
  </si>
  <si>
    <t>RU26</t>
  </si>
  <si>
    <t>RU68</t>
  </si>
  <si>
    <t>RU69</t>
  </si>
  <si>
    <t>RU70</t>
  </si>
  <si>
    <t>RU71</t>
  </si>
  <si>
    <t>RU72</t>
  </si>
  <si>
    <t>RU18</t>
  </si>
  <si>
    <t>Республика Удмуртия</t>
  </si>
  <si>
    <t>RU73</t>
  </si>
  <si>
    <t>RU27</t>
  </si>
  <si>
    <t>RU86</t>
  </si>
  <si>
    <t>RU74</t>
  </si>
  <si>
    <t>RU20</t>
  </si>
  <si>
    <t>Республика Чечня</t>
  </si>
  <si>
    <t>RU21</t>
  </si>
  <si>
    <t>Республика Чувашия</t>
  </si>
  <si>
    <t>RU87</t>
  </si>
  <si>
    <t>RU89</t>
  </si>
  <si>
    <t>RU76</t>
  </si>
  <si>
    <t>Управление Алтайского края по государственному регулированию цен и тарифов</t>
  </si>
  <si>
    <t>Управление государственного регулирования цен и тарифов Амурской области</t>
  </si>
  <si>
    <t>Агентство по тарифам Архангельской области</t>
  </si>
  <si>
    <t>Департамент жилищно-коммунального хозяйства Белгородской области</t>
  </si>
  <si>
    <t>Управление государственного регулирования тарифов Брянской области</t>
  </si>
  <si>
    <t>Департамент государственного регулирования цен и тарифов Владимирской области</t>
  </si>
  <si>
    <t>комитет тарифного регулирования Волгоградской области</t>
  </si>
  <si>
    <t>Департамент ТЭК и ТР Вологодской области</t>
  </si>
  <si>
    <t>Департамент экономической политики и развития города Москвы</t>
  </si>
  <si>
    <t>Управление экономического развития администрации города Байконур</t>
  </si>
  <si>
    <t>Комитет по тарифам Санкт-Петербурга</t>
  </si>
  <si>
    <t>Комитет тарифов и цен правительства Еврейской автономной области</t>
  </si>
  <si>
    <t>Региональная служба по тарифам и ценообразованию Забайкальского края</t>
  </si>
  <si>
    <t>Департамент энергетики и тарифов Ивановской области</t>
  </si>
  <si>
    <t>Служба по тарифам Иркутской области</t>
  </si>
  <si>
    <t>Государственный комитет Кабардино-Балкарский Республики по тарифам и жилищному надзору</t>
  </si>
  <si>
    <t>Служба по государственному регулированию цен и тарифов Калининградской области</t>
  </si>
  <si>
    <t>Министерство конкурентной политики Калужской области</t>
  </si>
  <si>
    <t>Региональная служба по тарифам и ценам Камчатского края</t>
  </si>
  <si>
    <t>Главное управление Карачаево-Черкесской Республики по тарифам и ценам</t>
  </si>
  <si>
    <t>Региональная энергетическая комиссия Кузбасса</t>
  </si>
  <si>
    <t>Региональная служба по тарифам Кировской области</t>
  </si>
  <si>
    <t>Департамент государственного регулирования цен и тарифов Костромской области</t>
  </si>
  <si>
    <t>Министерство тарифной политики Красноярского края</t>
  </si>
  <si>
    <t>Департамент государственного регулирования цен и тарифов Курганской области</t>
  </si>
  <si>
    <t>Комитет по тарифам и ценам Курской области</t>
  </si>
  <si>
    <t>Комитет по тарифам и ценовой политике Ленинградской области</t>
  </si>
  <si>
    <t>Управление энергетики и тарифов Липецкой области</t>
  </si>
  <si>
    <t>Департамент цен и тарифов Магаданской области</t>
  </si>
  <si>
    <t>Комитет по ценам и тарифам Московской области</t>
  </si>
  <si>
    <t>Комитет по тарифному регулированию Мурманской области</t>
  </si>
  <si>
    <t>Управление по государственному регулированию цен (тарифов) Ненецкого автономного округа</t>
  </si>
  <si>
    <t>Региональная служба по тарифам Нижегородской области</t>
  </si>
  <si>
    <t>Комитет по тарифной политике Новгородской области</t>
  </si>
  <si>
    <t>Департамент по тарифам Новосибирской области</t>
  </si>
  <si>
    <t>Региональная энергетическая комиссия Омской области</t>
  </si>
  <si>
    <t>Департамент Оренбургской области по ценам и регулированию тарифов</t>
  </si>
  <si>
    <t>Управление по тарифам и ценовой политике Орловской области</t>
  </si>
  <si>
    <t>Министерство тарифного регулирования и энергетики Пермского края</t>
  </si>
  <si>
    <t>Агентство по тарифам Приморского края</t>
  </si>
  <si>
    <t>Комитет по тарифам и энергетике Псковской области</t>
  </si>
  <si>
    <t>Управление государственного регулирования цен и тарифов Республики Адыгея</t>
  </si>
  <si>
    <t>Комитет по тарифам Республики Алтай</t>
  </si>
  <si>
    <t>Государственный комитет Республики Башкортостан по тарифам</t>
  </si>
  <si>
    <t>Республиканская служба по тарифам Республики Бурятия</t>
  </si>
  <si>
    <t>Республиканская служба по тарифам Республики Дагестан</t>
  </si>
  <si>
    <t>Региональная служба по тарифам Республики Калмыкия</t>
  </si>
  <si>
    <t>Государственный комитет Республики Карелия по ценам и тарифам</t>
  </si>
  <si>
    <t>Государственный комитет по ценам и тарифам Республики Крым</t>
  </si>
  <si>
    <t>Министерство промышленности, экономического развития и торговли Республики Марий Эл</t>
  </si>
  <si>
    <t>Республиканская служба по тарифам Республики Мордовия</t>
  </si>
  <si>
    <t>Государственный комитет по ценовой политике Республики Саха (Якутия)</t>
  </si>
  <si>
    <t>Региональная служба по тарифам Республики Северная Осетия-Алания</t>
  </si>
  <si>
    <t>Государственный комитет Республики Татарстан по тарифам</t>
  </si>
  <si>
    <t>Служба по тарифам Республики Тыва</t>
  </si>
  <si>
    <t>Государственный комитет энергетики и тарифного регулирования Республики Хакасия</t>
  </si>
  <si>
    <t>Региональная служба по тарифам Ростовской области</t>
  </si>
  <si>
    <t>Главное управление "Региональная энергетическая комиссия" Рязанской области</t>
  </si>
  <si>
    <t>Департамент ценового и тарифного регулирования Самарской области</t>
  </si>
  <si>
    <t>Комитет государственного регулирования тарифов Саратовской области</t>
  </si>
  <si>
    <t>региональная энергетическая комиссии Сахалинской области</t>
  </si>
  <si>
    <t>Региональная энергетическая комиссия Свердловской области</t>
  </si>
  <si>
    <t>Департамент Смоленской области по энергетике, энергоэффективности, тарифной политике</t>
  </si>
  <si>
    <t>Региональная тарифная комиссия Ставропольского края</t>
  </si>
  <si>
    <t>Управление по регулированию тарифов Тамбовской области</t>
  </si>
  <si>
    <t>Главное управление "Региональная энергетическая комиссия" Тверской области</t>
  </si>
  <si>
    <t>Департамент тарифного регулирования Томской области</t>
  </si>
  <si>
    <t>Комитет Тульской области по тарифам</t>
  </si>
  <si>
    <t>Департамент тарифной и ценовой политики Тюменской области</t>
  </si>
  <si>
    <t>Министерство строительства, жилищно-коммунального хозяйства и энергетики Удмуртской Республики</t>
  </si>
  <si>
    <t>Агентство по регулированию цен и тарифов Ульяновской области</t>
  </si>
  <si>
    <t>Комитет по ценам и тарифам Правительства Хабаровского края</t>
  </si>
  <si>
    <t>Региональная служба по тарифам Ханты-Мансийского автономного округа - Югры</t>
  </si>
  <si>
    <t>Министерство тарифного регулирования и энергетики Челябинской области</t>
  </si>
  <si>
    <t>Государственный комитет цен и тарифов Чеченской Республики</t>
  </si>
  <si>
    <t>Государственная служба Чувашской Республики по конкурентной политике и тарифам</t>
  </si>
  <si>
    <t>Комитет государственного регулирования цен и тарифов Чукотского автономного округа</t>
  </si>
  <si>
    <t>Департамент тарифной политики, энергетики и жилищно-коммунального комплекса Ямало-Ненецкого автономного округа</t>
  </si>
  <si>
    <t>Департамент жилищно-коммунального хозяйства, энергетики и регулирования тарифов Ярославской области</t>
  </si>
  <si>
    <t>Первый год долгосрочного периода регулирования</t>
  </si>
  <si>
    <t>period_list</t>
  </si>
  <si>
    <t>OPF_VALUE</t>
  </si>
  <si>
    <t>1 10 51 | Полные товарищества</t>
  </si>
  <si>
    <t>1 10 64 | Товарищества на вере (коммандитные товарищества)</t>
  </si>
  <si>
    <t>1 22 47 | Публичные акционерные общества</t>
  </si>
  <si>
    <t>1 22 67 | Непубличные акционерные общества</t>
  </si>
  <si>
    <t>1 23 00 | Общества с ограниченной ответственностью</t>
  </si>
  <si>
    <t>1 30 00 | Хозяйственные партнерства</t>
  </si>
  <si>
    <t>1 41 53 | Сельскохозяйственные артели (колхозы)</t>
  </si>
  <si>
    <t>1 41 54 | Рыболовецкие артели (колхозы)</t>
  </si>
  <si>
    <t>1 41 55 | Кооперативные хозяйства (коопхозы)</t>
  </si>
  <si>
    <t>1 42 00 | Производственные кооперативы (кроме сельскохозяйственных производственных кооперативов)</t>
  </si>
  <si>
    <t>1 53 00 | Крестьянские (фермерские) хозяйства</t>
  </si>
  <si>
    <t>1 90 00 | Прочие юридические лица, являющиеся коммерческими организациями</t>
  </si>
  <si>
    <t>2 01 01 | Гаражные и гаражно-строительные кооперативы</t>
  </si>
  <si>
    <t>2 01 02 | Жилищные или жилищно-строительные кооперативы</t>
  </si>
  <si>
    <t>2 01 03 | Жилищные накопительные кооперативы</t>
  </si>
  <si>
    <t>2 01 04 | Кредитные потребительские кооперативы</t>
  </si>
  <si>
    <t>2 01 05 | Кредитные потребительские кооперативы граждан</t>
  </si>
  <si>
    <t>2 01 06 | Кредитные кооперативы второго уровня</t>
  </si>
  <si>
    <t>2 01 07 | Потребительские общества</t>
  </si>
  <si>
    <t>2 01 08 | Общества взаимного страхования</t>
  </si>
  <si>
    <t>2 01 09 | Сельскохозяйственные потребительские перерабатывающие кооперативы</t>
  </si>
  <si>
    <t>2 01 10 | Сельскохозяйственные потребительские сбытовые (торговые) кооперативы</t>
  </si>
  <si>
    <t>2 01 11 | Сельскохозяйственные потребительские обслуживающие кооперативы</t>
  </si>
  <si>
    <t>2 01 12 | Сельскохозяйственные потребительские снабженческие кооперативы</t>
  </si>
  <si>
    <t>2 01 15 | Сельскохозяйственные потребительские животноводческие кооперативы</t>
  </si>
  <si>
    <t>2 01 16 | Сельскохозяйственные потребительские растениеводческие кооперативы</t>
  </si>
  <si>
    <t>2 01 21 | Фонды проката</t>
  </si>
  <si>
    <t>2 02 01 | Политические партии</t>
  </si>
  <si>
    <t>2 02 02 | Профсоюзные организации</t>
  </si>
  <si>
    <t>2 02 10 | Общественные движения</t>
  </si>
  <si>
    <t>2 02 11 | Органы общественной самодеятельности</t>
  </si>
  <si>
    <t>2 02 17 | Территориальные общественные самоуправления</t>
  </si>
  <si>
    <t>2 06 01 | Ассоциации (союзы) экономического взаимодействия субъектов Российской Федерации</t>
  </si>
  <si>
    <t>2 06 03 | Советы муниципальных образований субъектов Российской Федерации</t>
  </si>
  <si>
    <t>2 06 04 | Союзы (ассоциации) кредитных кооперативов</t>
  </si>
  <si>
    <t>2 06 05 | Союзы (ассоциации) кооперативов</t>
  </si>
  <si>
    <t>2 06 06 | Союзы (ассоциации) общественных объединений</t>
  </si>
  <si>
    <t>2 06 07 | Союзы (ассоциации) общин малочисленных народов</t>
  </si>
  <si>
    <t>2 06 08 | Союзы потребительских обществ</t>
  </si>
  <si>
    <t>2 06 09 | Адвокатские палаты</t>
  </si>
  <si>
    <t>2 06 10 | Нотариальные палаты</t>
  </si>
  <si>
    <t>2 06 11 | Торгово-промышленные палаты</t>
  </si>
  <si>
    <t>2 06 12 | Объединения работодателей</t>
  </si>
  <si>
    <t>2 06 13 | Объединения фермерских хозяйств</t>
  </si>
  <si>
    <t>2 06 14 | Некоммерческие партнерства</t>
  </si>
  <si>
    <t>2 06 15 | Адвокатские бюро</t>
  </si>
  <si>
    <t>2 06 16 | Коллегии адвокатов</t>
  </si>
  <si>
    <t>2 06 19 | Саморегулируемые организации</t>
  </si>
  <si>
    <t>2 06 20 | Объединения (ассоциации и союзы) благотворительных организаций</t>
  </si>
  <si>
    <t>2 07 02 | Садоводческие или огороднические некоммерческие товарищества</t>
  </si>
  <si>
    <t>2 07 16 | Товарищества собственников жилья</t>
  </si>
  <si>
    <t>2 11 00 | Казачьи общества, внесенные в государственный реестр казачьих обществ в Российской Федерации</t>
  </si>
  <si>
    <t>2 12 00 | Общины коренных малочисленных народов Российской Федерации</t>
  </si>
  <si>
    <t>3 00 01 | Представительства юридических лиц</t>
  </si>
  <si>
    <t>3 00 02 | Филиалы юридических лиц</t>
  </si>
  <si>
    <t>3 00 03 | Обособленные подразделения юридических лиц</t>
  </si>
  <si>
    <t>3 00 04 | Структурные подразделения обособленных подразделений юридических лиц</t>
  </si>
  <si>
    <t>3 00 05 | Паевые инвестиционные фонды</t>
  </si>
  <si>
    <t>3 00 06 | Простые товарищества</t>
  </si>
  <si>
    <t>3 00 08 | Районные суды, городские суды, межрайонные суды (районные суды)</t>
  </si>
  <si>
    <t>4 00 01 | Межправительственные международные организации</t>
  </si>
  <si>
    <t>4 00 02 | Неправительственные международные организации</t>
  </si>
  <si>
    <t>5 01 01 | Главы крестьянских (фермерских) хозяйств</t>
  </si>
  <si>
    <t>5 01 02 | Индивидуальные предприниматели</t>
  </si>
  <si>
    <t>5 02 01 | Адвокаты, учредившие адвокатский кабинет</t>
  </si>
  <si>
    <t>5 02 02 | Нотариусы, занимающиеся частной практикой</t>
  </si>
  <si>
    <t>6 51 41 | Федеральные казенные предприятия</t>
  </si>
  <si>
    <t>6 51 42 | Казенные предприятия субъектов Российской Федерации</t>
  </si>
  <si>
    <t>6 51 43 | Муниципальные казенные предприятия</t>
  </si>
  <si>
    <t>6 52 41 | Федеральные государственные унитарные предприятия</t>
  </si>
  <si>
    <t>6 52 42 | Государственные унитарные предприятия субъектов Российской Федерации</t>
  </si>
  <si>
    <t>6 52 43 | Муниципальные унитарные предприятия</t>
  </si>
  <si>
    <t>7 04 01 | Благотворительные фонды</t>
  </si>
  <si>
    <t>7 04 02 | Негосударственные пенсионные фонды</t>
  </si>
  <si>
    <t>7 04 03 | Общественные фонды</t>
  </si>
  <si>
    <t>7 04 04 | Экологические фонды</t>
  </si>
  <si>
    <t>7 14 00 | Автономные некоммерческие организации</t>
  </si>
  <si>
    <t>7 15 00 | Религиозные организации</t>
  </si>
  <si>
    <t>7 16 01 | Государственные корпорации</t>
  </si>
  <si>
    <t>7 16 02 | Государственные компании</t>
  </si>
  <si>
    <t>7 16 10 | Отделения иностранных некоммерческих неправительственных организаций</t>
  </si>
  <si>
    <t>7 51 01 | Федеральные государственные автономные учреждения</t>
  </si>
  <si>
    <t>7 51 03 | Федеральные государственные бюджетные учреждения</t>
  </si>
  <si>
    <t>7 51 04 | Федеральные государственные казенные учреждения</t>
  </si>
  <si>
    <t>7 52 01 | Государственные автономные учреждения субъектов Российской Федерации</t>
  </si>
  <si>
    <t>7 52 03 | Государственные бюджетные учреждения субъектов Российской Федерации</t>
  </si>
  <si>
    <t>7 52 04 | Государственные казенные учреждения субъектов Российской Федерации</t>
  </si>
  <si>
    <t>7 53 00 | Государственные академии наук</t>
  </si>
  <si>
    <t>7 54 01 | Муниципальные автономные учреждения</t>
  </si>
  <si>
    <t>7 54 03 | Муниципальные бюджетные учреждения</t>
  </si>
  <si>
    <t>7 54 04 | Муниципальные казенные учреждения</t>
  </si>
  <si>
    <t>7 55 00 | Частные учреждения</t>
  </si>
  <si>
    <t>7 55 02 | Благотворительные учреждения</t>
  </si>
  <si>
    <t>7 55 05 | Общественные учреждения</t>
  </si>
  <si>
    <t>sphere_list</t>
  </si>
  <si>
    <t>Водоснабжение</t>
  </si>
  <si>
    <t>Водоотведение</t>
  </si>
  <si>
    <t>tariff_type_list</t>
  </si>
  <si>
    <t>одноставочный</t>
  </si>
  <si>
    <t>двухставочный</t>
  </si>
  <si>
    <t>питьевая вода</t>
  </si>
  <si>
    <t>техническая вода</t>
  </si>
  <si>
    <t>VOTV_VTOV</t>
  </si>
  <si>
    <t>Дополнительный признак дифференциации тарифа</t>
  </si>
  <si>
    <t>et_List00_tariff</t>
  </si>
  <si>
    <t>Дополнительные признаки территории</t>
  </si>
  <si>
    <t>1. Список территорий</t>
  </si>
  <si>
    <t>et_List01_tariff</t>
  </si>
  <si>
    <t>et_List01_mo</t>
  </si>
  <si>
    <t>MR_NAME</t>
  </si>
  <si>
    <t>MO_NAME</t>
  </si>
  <si>
    <t>OKTMO</t>
  </si>
  <si>
    <t>2. Список объектов</t>
  </si>
  <si>
    <t>et_List02_tariff_vs</t>
  </si>
  <si>
    <t>et_List02_tariff_vo</t>
  </si>
  <si>
    <t>osn_expl_list</t>
  </si>
  <si>
    <t>et_List02_obj</t>
  </si>
  <si>
    <t>3.1.1</t>
  </si>
  <si>
    <t>3.1.2</t>
  </si>
  <si>
    <t>3.2.1</t>
  </si>
  <si>
    <t>3.2.2</t>
  </si>
  <si>
    <t>4. Баланс</t>
  </si>
  <si>
    <t>et_List04_tariff_vs</t>
  </si>
  <si>
    <t>et_List04_tariff_vs_transp</t>
  </si>
  <si>
    <t>et_List04_tariff_vo</t>
  </si>
  <si>
    <t>et_List04_tariff_vo_transp</t>
  </si>
  <si>
    <t>0</t>
  </si>
  <si>
    <t>Всего по тарифу</t>
  </si>
  <si>
    <t>5. Реагенты</t>
  </si>
  <si>
    <t>et_List05_tariff</t>
  </si>
  <si>
    <t>et_List05_reagent</t>
  </si>
  <si>
    <t>6.0</t>
  </si>
  <si>
    <t>Тариф на электроэнергию</t>
  </si>
  <si>
    <t>ВН1</t>
  </si>
  <si>
    <t>ВН</t>
  </si>
  <si>
    <t>СН1</t>
  </si>
  <si>
    <t>СН2</t>
  </si>
  <si>
    <t>НН</t>
  </si>
  <si>
    <t>VOLTAGE_LEVEL_list</t>
  </si>
  <si>
    <t>et_List06_tariff</t>
  </si>
  <si>
    <t>et_List06_voltage</t>
  </si>
  <si>
    <t>7. Амортизация</t>
  </si>
  <si>
    <t>et_List07_tariff</t>
  </si>
  <si>
    <t>8. Аренда</t>
  </si>
  <si>
    <t>et_List08_tariff</t>
  </si>
  <si>
    <t>1.0</t>
  </si>
  <si>
    <t>2.0</t>
  </si>
  <si>
    <t>3.0</t>
  </si>
  <si>
    <t>4.0</t>
  </si>
  <si>
    <t>Добавить поставщика</t>
  </si>
  <si>
    <t>9. Покупка</t>
  </si>
  <si>
    <t>et_List09_tariff</t>
  </si>
  <si>
    <t>et_List09_org1</t>
  </si>
  <si>
    <t>et_List09_org2</t>
  </si>
  <si>
    <t>et_List09_org3</t>
  </si>
  <si>
    <t>et_List09_org4</t>
  </si>
  <si>
    <t>et_List10_tariff</t>
  </si>
  <si>
    <t>et_List10_nalog</t>
  </si>
  <si>
    <t>10. Налоги</t>
  </si>
  <si>
    <t>1.1.3</t>
  </si>
  <si>
    <t>1.1.4</t>
  </si>
  <si>
    <t>11. ИП + источники</t>
  </si>
  <si>
    <t>et_List11_tariff</t>
  </si>
  <si>
    <t>12. Экономия_корр</t>
  </si>
  <si>
    <t>et_List12_tariff</t>
  </si>
  <si>
    <t>13. Плата за негативное возд</t>
  </si>
  <si>
    <t>et_List13_tariff</t>
  </si>
  <si>
    <r>
      <t>ΔHBB</t>
    </r>
    <r>
      <rPr>
        <b/>
        <vertAlign val="superscript"/>
        <sz val="9"/>
        <color theme="1"/>
        <rFont val="Tahoma"/>
        <family val="2"/>
        <charset val="204"/>
      </rPr>
      <t>K</t>
    </r>
    <r>
      <rPr>
        <b/>
        <vertAlign val="subscript"/>
        <sz val="9"/>
        <color theme="1"/>
        <rFont val="Tahoma"/>
        <family val="2"/>
        <charset val="204"/>
      </rPr>
      <t>i-2</t>
    </r>
  </si>
  <si>
    <r>
      <t>ТВ</t>
    </r>
    <r>
      <rPr>
        <b/>
        <vertAlign val="superscript"/>
        <sz val="9"/>
        <color theme="1"/>
        <rFont val="Tahoma"/>
        <family val="2"/>
        <charset val="204"/>
      </rPr>
      <t>Ф</t>
    </r>
    <r>
      <rPr>
        <b/>
        <vertAlign val="subscript"/>
        <sz val="9"/>
        <color theme="1"/>
        <rFont val="Tahoma"/>
        <family val="2"/>
        <charset val="204"/>
      </rPr>
      <t>i-2</t>
    </r>
  </si>
  <si>
    <r>
      <t>HBB</t>
    </r>
    <r>
      <rPr>
        <b/>
        <vertAlign val="superscript"/>
        <sz val="9"/>
        <color theme="1"/>
        <rFont val="Tahoma"/>
        <family val="2"/>
        <charset val="204"/>
      </rPr>
      <t>Ф</t>
    </r>
    <r>
      <rPr>
        <b/>
        <vertAlign val="subscript"/>
        <sz val="9"/>
        <color theme="1"/>
        <rFont val="Tahoma"/>
        <family val="2"/>
        <charset val="204"/>
      </rPr>
      <t>i-2</t>
    </r>
  </si>
  <si>
    <t>14. Корректировка НВВ</t>
  </si>
  <si>
    <t>et_List14_tariff</t>
  </si>
  <si>
    <t>15. Калькуляция</t>
  </si>
  <si>
    <t>et_List15_tariff</t>
  </si>
  <si>
    <t>16. ТМ</t>
  </si>
  <si>
    <t>et_List16_tariff</t>
  </si>
  <si>
    <t>et_List16_tariff_transp</t>
  </si>
  <si>
    <t>ээ</t>
  </si>
  <si>
    <t>амортизация</t>
  </si>
  <si>
    <t>Пояснения</t>
  </si>
  <si>
    <t>Общие сведения</t>
  </si>
  <si>
    <t>3. Сценарии</t>
  </si>
  <si>
    <t>et_union</t>
  </si>
  <si>
    <t>REESTR_MO</t>
  </si>
  <si>
    <t>REESTR_ORG</t>
  </si>
  <si>
    <t>OKOPF</t>
  </si>
  <si>
    <t>modCheckCyan</t>
  </si>
  <si>
    <t>modfrmActivity</t>
  </si>
  <si>
    <t>modList02</t>
  </si>
  <si>
    <t>modList05</t>
  </si>
  <si>
    <t>modList06</t>
  </si>
  <si>
    <t>modList09</t>
  </si>
  <si>
    <t>modList10</t>
  </si>
  <si>
    <t>Указание на подтверждающие документы / URL-ссылка на копии подтверждающих документов</t>
  </si>
  <si>
    <t>фактическая (расчетная) цена на электрическую энергию, определяемая в i-2 году</t>
  </si>
  <si>
    <t>Расход воды на собственные нужды водоподготовки</t>
  </si>
  <si>
    <t>Пропущено через собственные очистные сооружения</t>
  </si>
  <si>
    <t>Тариф на транспортировку стоков</t>
  </si>
  <si>
    <t>Прибыль на капвложения</t>
  </si>
  <si>
    <t>Департамент государственного регулирования тарифов Воронежской области</t>
  </si>
  <si>
    <t>Экспертное заключение об установлении тарифов в сфере холодного водоснабжения/водоотведения методом индексации (корректировка)</t>
  </si>
  <si>
    <t>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t>
  </si>
  <si>
    <t>COLDVSNA_VTARIFF</t>
  </si>
  <si>
    <t>тариф на питьевую воду</t>
  </si>
  <si>
    <t>тариф на техническую воду</t>
  </si>
  <si>
    <t>VOTV_VTARIFF</t>
  </si>
  <si>
    <t>тариф на водоотведение</t>
  </si>
  <si>
    <t>I полугодие: тариф</t>
  </si>
  <si>
    <t>I полугодие: объём реализации</t>
  </si>
  <si>
    <t>II полугодие: объём реализации</t>
  </si>
  <si>
    <t>II полугодие: тариф</t>
  </si>
  <si>
    <t>Тариф с 01.01 по 30.06 для прочих потребителей без НДС</t>
  </si>
  <si>
    <t>Тариф с 01.07 по 31.12 для прочих потребителей без НДС</t>
  </si>
  <si>
    <t>7.0</t>
  </si>
  <si>
    <t xml:space="preserve">Добавить </t>
  </si>
  <si>
    <t>Тариф на электрическую мощность</t>
  </si>
  <si>
    <t>МВт в мес.</t>
  </si>
  <si>
    <t>руб./МВт в мес</t>
  </si>
  <si>
    <t>et_List06_voltage2</t>
  </si>
  <si>
    <t>et_List03_tariff</t>
  </si>
  <si>
    <t>Дата окончания реализации / действия концессионного соглашения</t>
  </si>
  <si>
    <t>Условное обозначение</t>
  </si>
  <si>
    <t>Передано на другие территории, дифференцированные по тарифу</t>
  </si>
  <si>
    <t>Ссылка 1</t>
  </si>
  <si>
    <t>Ссылка 2</t>
  </si>
  <si>
    <t>modProvGeneralProc</t>
  </si>
  <si>
    <t>modList16</t>
  </si>
  <si>
    <t>t</t>
  </si>
  <si>
    <t/>
  </si>
  <si>
    <t>Одноставочный тариф</t>
  </si>
  <si>
    <t>Двухставочный тариф</t>
  </si>
  <si>
    <t>III</t>
  </si>
  <si>
    <t>IV</t>
  </si>
  <si>
    <r>
      <t>ΔИ</t>
    </r>
    <r>
      <rPr>
        <b/>
        <vertAlign val="subscript"/>
        <sz val="9"/>
        <color theme="1"/>
        <rFont val="Tahoma"/>
        <family val="2"/>
        <charset val="204"/>
      </rPr>
      <t>i-2</t>
    </r>
  </si>
  <si>
    <r>
      <t>ΔЦП</t>
    </r>
    <r>
      <rPr>
        <b/>
        <vertAlign val="subscript"/>
        <sz val="9"/>
        <color theme="1"/>
        <rFont val="Tahoma"/>
        <family val="2"/>
        <charset val="204"/>
      </rPr>
      <t>i-2</t>
    </r>
  </si>
  <si>
    <t>прочие налоги и сборы</t>
  </si>
  <si>
    <t>Тариф корректируется только на период регулирования</t>
  </si>
  <si>
    <t>ПО</t>
  </si>
  <si>
    <t>население</t>
  </si>
  <si>
    <t>Доочищенная сточная вода для нужд технического водоснабжения</t>
  </si>
  <si>
    <t>Получено от других территорий, дифференцированных по тарифу</t>
  </si>
  <si>
    <t>на собственные очистные сооружения</t>
  </si>
  <si>
    <t>другим организациям</t>
  </si>
  <si>
    <t>Объём воды из источников водоснабжения, всего</t>
  </si>
  <si>
    <t>Объём покупаемой электроэнергии всего</t>
  </si>
  <si>
    <t>Объём воды/сточных вод</t>
  </si>
  <si>
    <t>Объём покупной электроэнергии</t>
  </si>
  <si>
    <t>Объём покупной мощности</t>
  </si>
  <si>
    <t>Объём холодной воды (покупка)</t>
  </si>
  <si>
    <t>Объём холодной воды (транспортировка)</t>
  </si>
  <si>
    <t>Объём пропущенных стоков (водоотведение)</t>
  </si>
  <si>
    <t>Объём пропущенных стоков (транспортировка)</t>
  </si>
  <si>
    <t>Доход от взимания платы за нарушение нормативов по объёму и (или) составу сточных вод</t>
  </si>
  <si>
    <t>Доходы регулируемой организации от взимания платы за нарушение нормативов по объёму и (или) составу сточных вод</t>
  </si>
  <si>
    <t>фактический объём поданной воды (принятых сточных вод)</t>
  </si>
  <si>
    <t>Доходы от взимания платы за нарушение нормативов по объёму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п.14 Методических указаний)</t>
  </si>
  <si>
    <t>1.3.3.1</t>
  </si>
  <si>
    <t>1.3.3.2</t>
  </si>
  <si>
    <t xml:space="preserve">• На рабочем месте должен быть установлен MS Office 2007 SP3, 2010, 2013, 2016, 2019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 и выше: Параметры Excel | Центр управления безопасностью | Параметры центра управления безопасностью | Параметры макросов | Включить все макросы | ОК)
</t>
  </si>
  <si>
    <t>Дополнительные сведения</t>
  </si>
  <si>
    <t>Потери воды</t>
  </si>
  <si>
    <t>Отпущено воды по категориям потребителей</t>
  </si>
  <si>
    <t>6. ЭЭ</t>
  </si>
  <si>
    <t>погашение займов и кредитов из нормативной прибыли</t>
  </si>
  <si>
    <t>уплата процентов по кредитам из нормативной прибыли</t>
  </si>
  <si>
    <t>расходы по сомнительным долгам для гарантирующей организации</t>
  </si>
  <si>
    <t>экономия средств, достигнутая в результате снижения расходов предыдущего долгосрочного периода регулирования</t>
  </si>
  <si>
    <t>расчетная предпринимательская прибыль гарантирующей организации</t>
  </si>
  <si>
    <t>отчисления на социальные нужды основного производственного персонала</t>
  </si>
  <si>
    <t>Плановый размер финансирования ИП, установленной в установленном порядке</t>
  </si>
  <si>
    <t>отклонение факта по данным организации к факту принятому органом регулирования</t>
  </si>
  <si>
    <r>
      <t>фактические значения расходов в соответствии с данными бухгалтерской и статистической отчетности регулируемой организации за соответствующий период, с учетом данных, полученных по результатам проведенных органом регулирования тарифов мероприятий по контролю, предусмотренных Постановление Правительства РФ о</t>
    </r>
    <r>
      <rPr>
        <b/>
        <u/>
        <sz val="9"/>
        <color rgb="FFFF0000"/>
        <rFont val="Tahoma"/>
        <family val="2"/>
        <charset val="204"/>
      </rPr>
      <t>т 27.06.2013 N 543 (ред. от 17.08.2020)</t>
    </r>
    <r>
      <rPr>
        <sz val="9"/>
        <rFont val="Tahoma"/>
        <family val="2"/>
        <charset val="204"/>
      </rPr>
      <t xml:space="preserve"> "О государственном контроле (надзоре) в области регулируемых государством цен (тарифов).</t>
    </r>
  </si>
  <si>
    <t>I полугодие: объём реализации по населению</t>
  </si>
  <si>
    <t>I полугодие: тариф для населения</t>
  </si>
  <si>
    <t>II полугодие: объём реализации по населению</t>
  </si>
  <si>
    <t>II полугодие: тариф для населения</t>
  </si>
  <si>
    <t>Понятия, используемые в Типовом экспертном заключении:
"Факт, принятый органом регулирования" - экономически обоснованные фактические значения расходов на основании данных бухгалтерской и статистической отчетности регулируемой организации за соответствующий период, с учетом данных, полученных по результатам проведенных органом регулирования тарифов мероприятий по контролю, предусмотренных Постановлением Правительства РФ от 27.06.2013 N 543;
"Факт по данным организации" - экономически обоснованные фактические значения расходов в соответствии с данными раздельного учета затрат по видам деятельности организаций, осуществляющих горячее водоснабжение, холодное водоснабжение и (или) водоотведение.</t>
  </si>
  <si>
    <t>Количество лет корректировки</t>
  </si>
  <si>
    <t>Документы</t>
  </si>
  <si>
    <t>Реквизиты документов (дата, №)</t>
  </si>
  <si>
    <t>тариф.прочие.I</t>
  </si>
  <si>
    <t>тариф.прочие.II</t>
  </si>
  <si>
    <t>тариф.население.II</t>
  </si>
  <si>
    <t>тариф.население.I</t>
  </si>
  <si>
    <t>Объём реализации услуги для населения с 01.01 по 31.12</t>
  </si>
  <si>
    <t>ПО.прочие.I</t>
  </si>
  <si>
    <t>ПО.прочие.II</t>
  </si>
  <si>
    <t>ПО.население.I</t>
  </si>
  <si>
    <t>ПО.население.II</t>
  </si>
  <si>
    <t>ПО.прочие</t>
  </si>
  <si>
    <t>ПО.население</t>
  </si>
  <si>
    <t>Тариф с 01.01 по 30.06 для прочих потребителей без НДС:</t>
  </si>
  <si>
    <t>Тариф с 01.07 по 31.12 для прочих потребителей без НДС:</t>
  </si>
  <si>
    <t>Тариф с 01.01 по 30.06 для населения с НДС:</t>
  </si>
  <si>
    <t>17. ДПР</t>
  </si>
  <si>
    <t>18. ДПР (концессии)</t>
  </si>
  <si>
    <t>et_List18_tariff</t>
  </si>
  <si>
    <t>et_List18_block</t>
  </si>
  <si>
    <t>Без разбивки</t>
  </si>
  <si>
    <t>Величина отклонения показателя ввода объектов системы водоснабжения и (или) водоотведения в эксплуатацию и изменения инвестиционной программы</t>
  </si>
  <si>
    <t>Размер корректировки НВВ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 тарифов</t>
  </si>
  <si>
    <t>ИЭР</t>
  </si>
  <si>
    <t>ИПЦ</t>
  </si>
  <si>
    <t>ИКА</t>
  </si>
  <si>
    <t>ИОР</t>
  </si>
  <si>
    <t>Краткое описание технологического процесса</t>
  </si>
  <si>
    <t>СВФОТ</t>
  </si>
  <si>
    <t>Итого</t>
  </si>
  <si>
    <t>et_List02_1</t>
  </si>
  <si>
    <t>10.1</t>
  </si>
  <si>
    <t>% сглаживания НВВ</t>
  </si>
  <si>
    <t>в том числе инвестиционная (справочно)</t>
  </si>
  <si>
    <t>18.1</t>
  </si>
  <si>
    <t>18.2</t>
  </si>
  <si>
    <t>1.6</t>
  </si>
  <si>
    <t>Реагенты до 2020 года</t>
  </si>
  <si>
    <t>тыс.кВтч</t>
  </si>
  <si>
    <t>modList18</t>
  </si>
  <si>
    <t>Номер тарифа (идентификатор)</t>
  </si>
  <si>
    <t>величина изменения необходимой валовой выручки в году i-2, проводимого в целях сглаживания</t>
  </si>
  <si>
    <t xml:space="preserve"> ΔHBBСi-2</t>
  </si>
  <si>
    <t>ΔHBBKi-4</t>
  </si>
  <si>
    <t>размер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t>
  </si>
  <si>
    <t>VOLTAGE_LEVEL2_list</t>
  </si>
  <si>
    <t>Генерация напряжения</t>
  </si>
  <si>
    <t>1. Сведения о регулируемой организации</t>
  </si>
  <si>
    <t>2. Информация о рассмотрении дела об установлении тарифов</t>
  </si>
  <si>
    <t>скрыть</t>
  </si>
  <si>
    <t>Список территорий</t>
  </si>
  <si>
    <t>Амортизация</t>
  </si>
  <si>
    <t>Список листов</t>
  </si>
  <si>
    <t>Список объектов</t>
  </si>
  <si>
    <t>Сценарии</t>
  </si>
  <si>
    <t>Баланс</t>
  </si>
  <si>
    <t>Реагенты</t>
  </si>
  <si>
    <t>ЭЭ</t>
  </si>
  <si>
    <t>Покупка</t>
  </si>
  <si>
    <t>Налоги</t>
  </si>
  <si>
    <t>ИП + источники</t>
  </si>
  <si>
    <t>Экономия_корр</t>
  </si>
  <si>
    <t>Плата за негативное возд</t>
  </si>
  <si>
    <t>Корректировка НВВ</t>
  </si>
  <si>
    <t>Калькуляция</t>
  </si>
  <si>
    <t>ТМ</t>
  </si>
  <si>
    <t>ДПР</t>
  </si>
  <si>
    <t>ДПР (концессии)</t>
  </si>
  <si>
    <t>3. Перечень муниципальных образований, на территории которых организация оказывает услуги холодного водоснабжения / водоотведения</t>
  </si>
  <si>
    <t>4. Перечень объектов организации, с помощью которых организация оказывает услуги холодного водоснабжения/ водоотведения</t>
  </si>
  <si>
    <t>5. Правоустанавливающие и подтверждающие документы на объекты коммунальной инфраструктуры</t>
  </si>
  <si>
    <t>6. Ключевые сценарные показатели</t>
  </si>
  <si>
    <t>7. Баланс водоснабжения / водоотведения</t>
  </si>
  <si>
    <t>8. Расходы на реагенты</t>
  </si>
  <si>
    <t>9. Расходы на электрическую энергию</t>
  </si>
  <si>
    <t>10. Амортизация основных средств и нематериальных активов, относимых к объектам централизованной системы водоснабжения/водоотведения</t>
  </si>
  <si>
    <t>11. Аренда</t>
  </si>
  <si>
    <t>12. Расходы на оплату товаров (услуг, работ), приобретаемых у других организаций</t>
  </si>
  <si>
    <t>13. Расшифровка по налогам и платежам</t>
  </si>
  <si>
    <t>14. План и факт по источникам финансирования инвестиционной программы</t>
  </si>
  <si>
    <t>15. Расчет экономии средств, достигнутой в результате снижения расходов предыдущего долгосрочного периода регулирования</t>
  </si>
  <si>
    <t>16. Плата за негативное воздействие на работу централизованных систем водоотведения</t>
  </si>
  <si>
    <t>17. Расчет показателей корректировки необходимой валовой выручки</t>
  </si>
  <si>
    <t>18. Расчет тарифа методом индексации</t>
  </si>
  <si>
    <t>19. Тарифное меню</t>
  </si>
  <si>
    <t>20. Долгосрочные параметры регулирования тарифов</t>
  </si>
  <si>
    <t>21. Долгосрочные параметры регулирования тарифов (концессии)</t>
  </si>
  <si>
    <t>4. Перечень объектов организации, с помощью которых организация оказывает услуги холодного водоснабжения/ водоотведения
5. Правоустанавливающие и подтверждающие документы на объекты коммунальной инфраструктуры</t>
  </si>
  <si>
    <t>1. Сведения о регулируемой организации
2. Информация о рассмотрении дела об установлении тарифов</t>
  </si>
  <si>
    <t>* для перехода на лист дважды кликните по названию</t>
  </si>
  <si>
    <t>7.1. Баланс водоснабжения</t>
  </si>
  <si>
    <t>7.2. Баланс водоснабжения (транспортировка воды)</t>
  </si>
  <si>
    <t>7.3. Баланс водоотведения</t>
  </si>
  <si>
    <t>7.4. Баланс водоотведения (транспортировка сточных вод)</t>
  </si>
  <si>
    <t>9.1</t>
  </si>
  <si>
    <t>10.1.1</t>
  </si>
  <si>
    <t>10.1.2</t>
  </si>
  <si>
    <t>10.1.3</t>
  </si>
  <si>
    <t>10.2</t>
  </si>
  <si>
    <t>10.2.1</t>
  </si>
  <si>
    <t>10.2.2</t>
  </si>
  <si>
    <t>10.3</t>
  </si>
  <si>
    <t>10.3.1</t>
  </si>
  <si>
    <t>10.3.1.1</t>
  </si>
  <si>
    <t>10.3.1.2</t>
  </si>
  <si>
    <t>10.3.2</t>
  </si>
  <si>
    <t>10.3.2.1</t>
  </si>
  <si>
    <t>10.3.2.2</t>
  </si>
  <si>
    <t>10.3.3</t>
  </si>
  <si>
    <t>10.3.3.1</t>
  </si>
  <si>
    <t>10.3.3.2</t>
  </si>
  <si>
    <t>10.4</t>
  </si>
  <si>
    <t>6.1.1</t>
  </si>
  <si>
    <t>6.1.2</t>
  </si>
  <si>
    <t>6.2.1</t>
  </si>
  <si>
    <t>6.2.2</t>
  </si>
  <si>
    <t>6.3.1</t>
  </si>
  <si>
    <t>6.3.2</t>
  </si>
  <si>
    <t>6.4.1</t>
  </si>
  <si>
    <t>6.4.2</t>
  </si>
  <si>
    <t>5.2.1</t>
  </si>
  <si>
    <t>5.2.2</t>
  </si>
  <si>
    <t>Затраты на очистку сточных вод</t>
  </si>
  <si>
    <t>Начислено в соответствии с пунктом 26(1) Основ ценообразования в сфере водоснабжения и водоотведения</t>
  </si>
  <si>
    <t>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t>
  </si>
  <si>
    <t>Заполняется в целом по организации в случае утверждения для такой организации единой инвестиционной программы по всем видам тарифов</t>
  </si>
  <si>
    <t>modList11</t>
  </si>
  <si>
    <t>Организация регулируется впервые</t>
  </si>
  <si>
    <t>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t>
  </si>
  <si>
    <t>Отклонение, %</t>
  </si>
  <si>
    <t>в части условно-переменных расходов</t>
  </si>
  <si>
    <t>в части условно-постоянных расходов</t>
  </si>
  <si>
    <t>REESTR_TARIFF</t>
  </si>
  <si>
    <t>modfrmSelectTariff</t>
  </si>
  <si>
    <t>2.1.10</t>
  </si>
  <si>
    <t>услуги по очистке сточных вод</t>
  </si>
  <si>
    <t>Итого НВВ для населения</t>
  </si>
  <si>
    <t>1.4.7.1</t>
  </si>
  <si>
    <t>1.4.7.2</t>
  </si>
  <si>
    <t>et_List17_tariff_vs</t>
  </si>
  <si>
    <t>et_List17_tariff_vo</t>
  </si>
  <si>
    <t>9.0</t>
  </si>
  <si>
    <t>et_List09_org5</t>
  </si>
  <si>
    <t>5.0</t>
  </si>
  <si>
    <t>Объём пропущенных стоков (очистка)</t>
  </si>
  <si>
    <t>Тариф на очистку стоков</t>
  </si>
  <si>
    <t>без дифференциации</t>
  </si>
  <si>
    <t>жидкие бытовые отходы</t>
  </si>
  <si>
    <t>поверхностные сточные воды</t>
  </si>
  <si>
    <t>хозяйственно-бытовые сточные воды</t>
  </si>
  <si>
    <t>сточные воды (нормативы)</t>
  </si>
  <si>
    <t>сточные воды (иные)</t>
  </si>
  <si>
    <t>16. Плата за негативное воздействие на работу централизованных систем водоотведения (принято органом регулирования)</t>
  </si>
  <si>
    <t>1.7</t>
  </si>
  <si>
    <t>Операционные расходы по концессионным соглашениям</t>
  </si>
  <si>
    <t>1.7.0</t>
  </si>
  <si>
    <t>et_List15_1</t>
  </si>
  <si>
    <t>1.7.1</t>
  </si>
  <si>
    <t>* данные без НДС</t>
  </si>
  <si>
    <t>Служба по тарифам Астраханской области</t>
  </si>
  <si>
    <t>Управление по тарифам города Севастополя</t>
  </si>
  <si>
    <t>Департамент государственного регулирования тарифов Краснодарского края</t>
  </si>
  <si>
    <t>Департамент по регулированию тарифов и энергосбережению Пензенской области</t>
  </si>
  <si>
    <t>Государственная жилищная инспекция Республики Ингушетия</t>
  </si>
  <si>
    <t>COLDVSNA_VTOV;COLDVSNA_TRANSP_VTOV</t>
  </si>
  <si>
    <t>горячая вода</t>
  </si>
  <si>
    <t>Плата за негативное воздействие на окружающую среду</t>
  </si>
  <si>
    <t>Единый налог при упрощенной системе налогообложения</t>
  </si>
  <si>
    <t>о</t>
  </si>
  <si>
    <t>д</t>
  </si>
  <si>
    <t>т</t>
  </si>
  <si>
    <t>et_List16_line_o</t>
  </si>
  <si>
    <t>Объём реализации услуги</t>
  </si>
  <si>
    <t>et_List16_line_d</t>
  </si>
  <si>
    <t>et_List16_line_transp</t>
  </si>
  <si>
    <t>STATUS_GO</t>
  </si>
  <si>
    <t>HAS_DOC2</t>
  </si>
  <si>
    <t>HAS_DOC3</t>
  </si>
  <si>
    <t>HAS_DOC4</t>
  </si>
  <si>
    <t>HAS_DOC5</t>
  </si>
  <si>
    <t>HAS_DOC6</t>
  </si>
  <si>
    <t>HAS_DOC7</t>
  </si>
  <si>
    <t>et_List00_go</t>
  </si>
  <si>
    <t>et_List00_HAS_DOC2</t>
  </si>
  <si>
    <t>et_List00_HAS_DOC3</t>
  </si>
  <si>
    <t>et_List00_HAS_DOC4</t>
  </si>
  <si>
    <t>et_List00_HAS_DOC5</t>
  </si>
  <si>
    <t>et_List00_HAS_DOC6</t>
  </si>
  <si>
    <t>et_List00_HAS_DOC7</t>
  </si>
  <si>
    <t>et_List00_fio</t>
  </si>
  <si>
    <t>Расходы на мероприятия по защите централизованных систем водоснабжения</t>
  </si>
  <si>
    <t>Расходы концессионера на осуществление государственного кадастрового учета</t>
  </si>
  <si>
    <t>иные экономически обоснованные расходы на социальные нужды</t>
  </si>
  <si>
    <t>Затраты на электроэнергию</t>
  </si>
  <si>
    <t>Затраты на электрическую мощность</t>
  </si>
  <si>
    <t>modList15</t>
  </si>
  <si>
    <t>Комментарии и обоснования к разделу</t>
  </si>
  <si>
    <t>аренда</t>
  </si>
  <si>
    <t>безвозмездное пользование</t>
  </si>
  <si>
    <t>концессионное соглашение</t>
  </si>
  <si>
    <t>оперативное управление</t>
  </si>
  <si>
    <t>собственность</t>
  </si>
  <si>
    <t>хозяйственное ведение</t>
  </si>
  <si>
    <t>договор хранения</t>
  </si>
  <si>
    <t>договор эксплуатации</t>
  </si>
  <si>
    <t>договор обслуживания</t>
  </si>
  <si>
    <t>бесхозяйный объект</t>
  </si>
  <si>
    <t>договор инвестирования</t>
  </si>
  <si>
    <t>доверительное управление</t>
  </si>
  <si>
    <t>субаренда</t>
  </si>
  <si>
    <t>support_docs_list</t>
  </si>
  <si>
    <t>договор</t>
  </si>
  <si>
    <t>свидетельство</t>
  </si>
  <si>
    <t>лицензия</t>
  </si>
  <si>
    <t>акт приёма-передачи</t>
  </si>
  <si>
    <t>государственный контракт</t>
  </si>
  <si>
    <t>балансовая справка</t>
  </si>
  <si>
    <t>кадастровый паспорт</t>
  </si>
  <si>
    <t>технический паспорт</t>
  </si>
  <si>
    <t>устав</t>
  </si>
  <si>
    <t>акт ввода в эксплуатацию</t>
  </si>
  <si>
    <t>план приватизации</t>
  </si>
  <si>
    <t>разрешение на ввод объекта в эксплуатацию</t>
  </si>
  <si>
    <t>выписка из ЕГРН</t>
  </si>
  <si>
    <t>выписка из РФИ</t>
  </si>
  <si>
    <t>документов нет вообще</t>
  </si>
  <si>
    <t>Комитет Республики Коми по тарифам</t>
  </si>
  <si>
    <t xml:space="preserve">тыс.руб. </t>
  </si>
  <si>
    <t>1.4.7.3</t>
  </si>
  <si>
    <t>иные расходы</t>
  </si>
  <si>
    <t>1.4.1.7</t>
  </si>
  <si>
    <t>иные работы и (или) услуги</t>
  </si>
  <si>
    <t>1.2.5.7</t>
  </si>
  <si>
    <t>иные производственные расходы</t>
  </si>
  <si>
    <t>Проверка доступных обновлений...</t>
  </si>
  <si>
    <t>Информация</t>
  </si>
  <si>
    <t>Нет доступных обновлений для отчёта с кодом EXPERT.VSVO.INDEX.CORR!</t>
  </si>
  <si>
    <t>REGION_ID</t>
  </si>
  <si>
    <t>REGION_NAME</t>
  </si>
  <si>
    <t>RST_ORG_ID</t>
  </si>
  <si>
    <t>ORG_NAME</t>
  </si>
  <si>
    <t>INN_NAME</t>
  </si>
  <si>
    <t>KPP_NAME</t>
  </si>
  <si>
    <t>ORG_START_DATE</t>
  </si>
  <si>
    <t>ORG_END_DATE</t>
  </si>
  <si>
    <t>2640</t>
  </si>
  <si>
    <t>31529732</t>
  </si>
  <si>
    <t>"Филиал ПАО "Авиационный комплекс им. С.В. Ильюшина" - Авиастар"</t>
  </si>
  <si>
    <t>7714027882</t>
  </si>
  <si>
    <t>732843001</t>
  </si>
  <si>
    <t>731301001</t>
  </si>
  <si>
    <t>26644830</t>
  </si>
  <si>
    <t>OOO "УК ЖКК "Мулловка"</t>
  </si>
  <si>
    <t>7310104436</t>
  </si>
  <si>
    <t>731001001</t>
  </si>
  <si>
    <t>25-04-2008 00:00:00</t>
  </si>
  <si>
    <t>732801001</t>
  </si>
  <si>
    <t>26319988</t>
  </si>
  <si>
    <t>АО "ГНЦ НИИАР"</t>
  </si>
  <si>
    <t>7302040242</t>
  </si>
  <si>
    <t>732901001</t>
  </si>
  <si>
    <t>30373688</t>
  </si>
  <si>
    <t>АО "ГУ ЖКХ"</t>
  </si>
  <si>
    <t>5116000922</t>
  </si>
  <si>
    <t>583645001</t>
  </si>
  <si>
    <t>26381367</t>
  </si>
  <si>
    <t>АО "ДААЗ"</t>
  </si>
  <si>
    <t>7302004004</t>
  </si>
  <si>
    <t>730350001</t>
  </si>
  <si>
    <t>26319961</t>
  </si>
  <si>
    <t>АО "Комета"</t>
  </si>
  <si>
    <t>7328020466</t>
  </si>
  <si>
    <t>26375430</t>
  </si>
  <si>
    <t>АО "Силикатчик"</t>
  </si>
  <si>
    <t>7316001236</t>
  </si>
  <si>
    <t>731601001</t>
  </si>
  <si>
    <t>26375482</t>
  </si>
  <si>
    <t>АО "Симбирские курорты"</t>
  </si>
  <si>
    <t>7325035721</t>
  </si>
  <si>
    <t>732501001</t>
  </si>
  <si>
    <t>06-08-2004 00:00:00</t>
  </si>
  <si>
    <t>28033183</t>
  </si>
  <si>
    <t>АО "Тепличное"</t>
  </si>
  <si>
    <t>7327063643</t>
  </si>
  <si>
    <t>732701001</t>
  </si>
  <si>
    <t>30435810</t>
  </si>
  <si>
    <t>АО "УКБП"</t>
  </si>
  <si>
    <t>7303005071</t>
  </si>
  <si>
    <t>26375468</t>
  </si>
  <si>
    <t>АО "Ульяновский сахарный завод"</t>
  </si>
  <si>
    <t>7322002100</t>
  </si>
  <si>
    <t>732201001</t>
  </si>
  <si>
    <t>26375481</t>
  </si>
  <si>
    <t>АО "Ульяновсккурорт"</t>
  </si>
  <si>
    <t>7325007322</t>
  </si>
  <si>
    <t>732101001</t>
  </si>
  <si>
    <t>27119761</t>
  </si>
  <si>
    <t>АО "Ульяновскцемент"</t>
  </si>
  <si>
    <t>7321000069</t>
  </si>
  <si>
    <t>27270908</t>
  </si>
  <si>
    <t>ГУЗ "Областной противотуберкулёзный санаторий имени врача А.А. Тамарова"</t>
  </si>
  <si>
    <t>7306003763</t>
  </si>
  <si>
    <t>730601001</t>
  </si>
  <si>
    <t>06-10-2011 00:00:00</t>
  </si>
  <si>
    <t>26476446</t>
  </si>
  <si>
    <t>ЗАО "Мотор"</t>
  </si>
  <si>
    <t>7322004490</t>
  </si>
  <si>
    <t>отсутствует</t>
  </si>
  <si>
    <t>28932703</t>
  </si>
  <si>
    <t>ИП Гришин О.А.</t>
  </si>
  <si>
    <t>731201403521</t>
  </si>
  <si>
    <t>26646520</t>
  </si>
  <si>
    <t>ИП КФХ Латыпов Н.С.</t>
  </si>
  <si>
    <t>731400008117</t>
  </si>
  <si>
    <t>20-03-2006 00:00:00</t>
  </si>
  <si>
    <t>26375441</t>
  </si>
  <si>
    <t>ИП Чуваев П.К.</t>
  </si>
  <si>
    <t>731800606489</t>
  </si>
  <si>
    <t>28858658</t>
  </si>
  <si>
    <t>Исправительная колония №3 УФСИН России по Ульяновской области</t>
  </si>
  <si>
    <t>7302014651</t>
  </si>
  <si>
    <t>730201001</t>
  </si>
  <si>
    <t>19-12-2014 00:00:00</t>
  </si>
  <si>
    <t>26812367</t>
  </si>
  <si>
    <t>Куйбышевская дирекция  по тепловодоснабжению структурное подразделение Центральной дирекции по тепловодоснабжению филиала ПАО «РЖД»</t>
  </si>
  <si>
    <t>7708503727</t>
  </si>
  <si>
    <t>631145034</t>
  </si>
  <si>
    <t>30847016</t>
  </si>
  <si>
    <t>ЛПДС "Никулино" АО "ТРАНСНЕФТЬ - ДРУЖБА"</t>
  </si>
  <si>
    <t>3235002178</t>
  </si>
  <si>
    <t>731345001</t>
  </si>
  <si>
    <t>26355818</t>
  </si>
  <si>
    <t>ЛПДС «Клин» филиал АО «ТРАНСНЕФТЬ - ДРУЖБА» «ПРУ»</t>
  </si>
  <si>
    <t>632543001</t>
  </si>
  <si>
    <t>30854193</t>
  </si>
  <si>
    <t>МАУ «Управление муниципальным хозяйством»</t>
  </si>
  <si>
    <t>7329012958</t>
  </si>
  <si>
    <t>28858632</t>
  </si>
  <si>
    <t>МКП "Белогорское коммунальное хозяйство"</t>
  </si>
  <si>
    <t>7321319345</t>
  </si>
  <si>
    <t>30991982</t>
  </si>
  <si>
    <t>МКП "КОМХОЗ"</t>
  </si>
  <si>
    <t>7309006931</t>
  </si>
  <si>
    <t>730901001</t>
  </si>
  <si>
    <t>31267095</t>
  </si>
  <si>
    <t>МКП "Павловское"</t>
  </si>
  <si>
    <t>7313012906</t>
  </si>
  <si>
    <t>31310155</t>
  </si>
  <si>
    <t>МКП "Цильна"</t>
  </si>
  <si>
    <t>7321006945</t>
  </si>
  <si>
    <t>31409408</t>
  </si>
  <si>
    <t>МКП "Чердаклыводоканал"</t>
  </si>
  <si>
    <t>7329032506</t>
  </si>
  <si>
    <t>31338554</t>
  </si>
  <si>
    <t>МКП «Водоснабжение» Муниципального образования Сурское городское поселение Сурского района Ульяновской области</t>
  </si>
  <si>
    <t>7309008128</t>
  </si>
  <si>
    <t>28435519</t>
  </si>
  <si>
    <t>МКП «Комбытсервис»</t>
  </si>
  <si>
    <t>7321318528</t>
  </si>
  <si>
    <t>26461708</t>
  </si>
  <si>
    <t>МП "Ремтехсервис"</t>
  </si>
  <si>
    <t>7311006103</t>
  </si>
  <si>
    <t>731101001</t>
  </si>
  <si>
    <t>26381392</t>
  </si>
  <si>
    <t>МП "Сантеплотехсервис"</t>
  </si>
  <si>
    <t>7311006061</t>
  </si>
  <si>
    <t>07-06-2006 00:00:00</t>
  </si>
  <si>
    <t>26561219</t>
  </si>
  <si>
    <t>МП "Старт"</t>
  </si>
  <si>
    <t>7310106497</t>
  </si>
  <si>
    <t>27-01-2010 00:00:00</t>
  </si>
  <si>
    <t>31060718</t>
  </si>
  <si>
    <t>МУП " Водосервис Безводовский"</t>
  </si>
  <si>
    <t>7313010296</t>
  </si>
  <si>
    <t>26375403</t>
  </si>
  <si>
    <t>МУП " Живая  вода" Вальдиватское сельское поселение Карсунского района Ульяновской области</t>
  </si>
  <si>
    <t>7309904300</t>
  </si>
  <si>
    <t>02-11-2007 00:00:00</t>
  </si>
  <si>
    <t>31223653</t>
  </si>
  <si>
    <t>МУП "АКВА" Горенское сельское поселение Карсунского района Ульяновской области</t>
  </si>
  <si>
    <t>7309007290</t>
  </si>
  <si>
    <t>30915201</t>
  </si>
  <si>
    <t>МУП "ВОДОСНАБЖЕНИЕ" МО "Майнский район" Ульяновской области</t>
  </si>
  <si>
    <t>7309006508</t>
  </si>
  <si>
    <t>МУП "Водоканал"</t>
  </si>
  <si>
    <t>31039156</t>
  </si>
  <si>
    <t>7309006917</t>
  </si>
  <si>
    <t>27568771</t>
  </si>
  <si>
    <t>7321317228</t>
  </si>
  <si>
    <t>26375382</t>
  </si>
  <si>
    <t>МУП "Водосервис"</t>
  </si>
  <si>
    <t>7308005068</t>
  </si>
  <si>
    <t>730801001</t>
  </si>
  <si>
    <t>26545908</t>
  </si>
  <si>
    <t>МУП "ДОЛИНА"</t>
  </si>
  <si>
    <t>7311006978</t>
  </si>
  <si>
    <t>25-12-2007 00:00:00</t>
  </si>
  <si>
    <t>26375385</t>
  </si>
  <si>
    <t>МУП "Еделевское ЖКХ"</t>
  </si>
  <si>
    <t>7308005420</t>
  </si>
  <si>
    <t>30356052</t>
  </si>
  <si>
    <t>МУП "ЖИЛСЕРВИС" МО "Вешкаймский район"</t>
  </si>
  <si>
    <t>7309005712</t>
  </si>
  <si>
    <t>26375400</t>
  </si>
  <si>
    <t>МУП "ЖКХ Выровское"</t>
  </si>
  <si>
    <t>7309903931</t>
  </si>
  <si>
    <t>26375474</t>
  </si>
  <si>
    <t>МУП "ЖКХ с. Крестово-Городище"</t>
  </si>
  <si>
    <t>7323007101</t>
  </si>
  <si>
    <t>732301001</t>
  </si>
  <si>
    <t>26476490</t>
  </si>
  <si>
    <t>МУП "ЖКХ" Валгусское сельское поселение</t>
  </si>
  <si>
    <t>7306040388</t>
  </si>
  <si>
    <t>26375376</t>
  </si>
  <si>
    <t>МУП "ЖКХ" Коржевское сельское поселение</t>
  </si>
  <si>
    <t>7306039343</t>
  </si>
  <si>
    <t>31223665</t>
  </si>
  <si>
    <t>МУП "Забота"</t>
  </si>
  <si>
    <t>7309005825</t>
  </si>
  <si>
    <t>28798502</t>
  </si>
  <si>
    <t>МУП "Инзатеплоком"</t>
  </si>
  <si>
    <t>7306004774</t>
  </si>
  <si>
    <t>26461712</t>
  </si>
  <si>
    <t>МУП "Исток"</t>
  </si>
  <si>
    <t>7306039992</t>
  </si>
  <si>
    <t>26375402</t>
  </si>
  <si>
    <t>7309904251</t>
  </si>
  <si>
    <t>30796186</t>
  </si>
  <si>
    <t>7313010218</t>
  </si>
  <si>
    <t>28462064</t>
  </si>
  <si>
    <t>МУП "Ишеевское"</t>
  </si>
  <si>
    <t>7321319095</t>
  </si>
  <si>
    <t>26375423</t>
  </si>
  <si>
    <t>МУП "Коромысловское ЖКХ"</t>
  </si>
  <si>
    <t>7313004246</t>
  </si>
  <si>
    <t>26476526</t>
  </si>
  <si>
    <t>МУП "Нива"</t>
  </si>
  <si>
    <t>7306040758</t>
  </si>
  <si>
    <t>731501001</t>
  </si>
  <si>
    <t>26375399</t>
  </si>
  <si>
    <t>МУП "Родник"</t>
  </si>
  <si>
    <t>7309903875</t>
  </si>
  <si>
    <t>31312981</t>
  </si>
  <si>
    <t>МУП "Родник" Астрадамовское сельское поселение Сурского района Ульяновской области</t>
  </si>
  <si>
    <t>7309006762</t>
  </si>
  <si>
    <t>26375418</t>
  </si>
  <si>
    <t>МУП "Сервис"</t>
  </si>
  <si>
    <t>7311006209</t>
  </si>
  <si>
    <t>26375386</t>
  </si>
  <si>
    <t>МУП "Спешневское ЖКХ"</t>
  </si>
  <si>
    <t>7308005438</t>
  </si>
  <si>
    <t>27741709</t>
  </si>
  <si>
    <t>МУП "Сурское"</t>
  </si>
  <si>
    <t>7309003183</t>
  </si>
  <si>
    <t>31-05-2012 00:00:00</t>
  </si>
  <si>
    <t>26476060</t>
  </si>
  <si>
    <t>МУП "Тепловодосервис"</t>
  </si>
  <si>
    <t>7313006236</t>
  </si>
  <si>
    <t>28822773</t>
  </si>
  <si>
    <t>МУП "Теплоком"</t>
  </si>
  <si>
    <t>7321312325</t>
  </si>
  <si>
    <t>26461710</t>
  </si>
  <si>
    <t>МУП "Центр"</t>
  </si>
  <si>
    <t>7306040229</t>
  </si>
  <si>
    <t>26375415</t>
  </si>
  <si>
    <t>МУП "Чердаклыэнерго"</t>
  </si>
  <si>
    <t>7310103129</t>
  </si>
  <si>
    <t>31435551</t>
  </si>
  <si>
    <t>МУП «Аква» МО Игнатовское городское поселение Майнского района Ульяновской области</t>
  </si>
  <si>
    <t>7309008720</t>
  </si>
  <si>
    <t>27221576</t>
  </si>
  <si>
    <t>МУП ЖКХ "Анненковское"</t>
  </si>
  <si>
    <t>7309906315</t>
  </si>
  <si>
    <t>31004490</t>
  </si>
  <si>
    <t>МУП ЖКХ "Белоярское"</t>
  </si>
  <si>
    <t>7329026076</t>
  </si>
  <si>
    <t>27115628</t>
  </si>
  <si>
    <t>МУП ЖКХ "Гимовское"</t>
  </si>
  <si>
    <t>7309906322</t>
  </si>
  <si>
    <t>05-05-2011 00:00:00</t>
  </si>
  <si>
    <t>26375409</t>
  </si>
  <si>
    <t>МУП ЖКХ "Калмаюрское сельское поселение"</t>
  </si>
  <si>
    <t>7310101629</t>
  </si>
  <si>
    <t>26375471</t>
  </si>
  <si>
    <t>МУП ЖКХ "Красноярское"</t>
  </si>
  <si>
    <t>7323006669</t>
  </si>
  <si>
    <t>27271264</t>
  </si>
  <si>
    <t>МУП ЖКХ "Старомаклаушинское"</t>
  </si>
  <si>
    <t>7309906379</t>
  </si>
  <si>
    <t>13-09-2011 00:00:00</t>
  </si>
  <si>
    <t>26375411</t>
  </si>
  <si>
    <t>МУП ЖКХ МО "Октябрьское городское поселение"("Быт-Сервис")</t>
  </si>
  <si>
    <t>7310101770</t>
  </si>
  <si>
    <t>26472996</t>
  </si>
  <si>
    <t>МУП ЖКХ МО Глотовское городское поселение</t>
  </si>
  <si>
    <t>7306037956</t>
  </si>
  <si>
    <t>26375421</t>
  </si>
  <si>
    <t>МУП Услуги</t>
  </si>
  <si>
    <t>7311006375</t>
  </si>
  <si>
    <t>30432718</t>
  </si>
  <si>
    <t>ОГАУСО ПНИ в п. Дальнее Поле</t>
  </si>
  <si>
    <t>7324000211</t>
  </si>
  <si>
    <t>732401001</t>
  </si>
  <si>
    <t>26381401</t>
  </si>
  <si>
    <t>ОГАУСО СРЦ ИМ. ЧУЧКАЛОВА</t>
  </si>
  <si>
    <t>7321020403</t>
  </si>
  <si>
    <t>26468195</t>
  </si>
  <si>
    <t>ОГКП "Ульяновский областной водоканал"</t>
  </si>
  <si>
    <t>7315905278</t>
  </si>
  <si>
    <t>31226884</t>
  </si>
  <si>
    <t>ООО "АКВА ПЛЮС"</t>
  </si>
  <si>
    <t>7329028683</t>
  </si>
  <si>
    <t>26375378</t>
  </si>
  <si>
    <t>ООО "Барышская водяная компания"</t>
  </si>
  <si>
    <t>7306037586</t>
  </si>
  <si>
    <t>26375381</t>
  </si>
  <si>
    <t>ООО "Водолей"</t>
  </si>
  <si>
    <t>7306038036</t>
  </si>
  <si>
    <t>26541422</t>
  </si>
  <si>
    <t>7310106419</t>
  </si>
  <si>
    <t>731200100</t>
  </si>
  <si>
    <t>30-12-2009 00:00:00</t>
  </si>
  <si>
    <t>27506381</t>
  </si>
  <si>
    <t>ООО "Водстрой"</t>
  </si>
  <si>
    <t>7310103626</t>
  </si>
  <si>
    <t>731801001</t>
  </si>
  <si>
    <t>28435504</t>
  </si>
  <si>
    <t>ООО "Возрождение"</t>
  </si>
  <si>
    <t>7321318214</t>
  </si>
  <si>
    <t>26360496</t>
  </si>
  <si>
    <t>ООО "Диком"</t>
  </si>
  <si>
    <t>7310007986</t>
  </si>
  <si>
    <t>28858280</t>
  </si>
  <si>
    <t>ООО "ЖКХ Новоселки"</t>
  </si>
  <si>
    <t>7329015250</t>
  </si>
  <si>
    <t>17-12-2014 00:00:00</t>
  </si>
  <si>
    <t>26473611</t>
  </si>
  <si>
    <t>ООО "Жилхозкооперация"</t>
  </si>
  <si>
    <t>7310103640</t>
  </si>
  <si>
    <t>25-12-2009 00:00:00</t>
  </si>
  <si>
    <t>ООО "Исток"</t>
  </si>
  <si>
    <t>31495527</t>
  </si>
  <si>
    <t>7321014801</t>
  </si>
  <si>
    <t>28462001</t>
  </si>
  <si>
    <t>7325123262</t>
  </si>
  <si>
    <t>30438447</t>
  </si>
  <si>
    <t>ООО "Источник"</t>
  </si>
  <si>
    <t>7321001224</t>
  </si>
  <si>
    <t>31594903</t>
  </si>
  <si>
    <t>ООО "Коммунальная служба района"</t>
  </si>
  <si>
    <t>7309009234</t>
  </si>
  <si>
    <t>26422096</t>
  </si>
  <si>
    <t>ООО "Коммунальная служба"</t>
  </si>
  <si>
    <t>7306006644</t>
  </si>
  <si>
    <t>26799770</t>
  </si>
  <si>
    <t>ООО "Коммунальное хозяйство с. Новая Малыкла"</t>
  </si>
  <si>
    <t>7329001000</t>
  </si>
  <si>
    <t>11-08-2010 00:00:00</t>
  </si>
  <si>
    <t>ООО "Коммунальщик"</t>
  </si>
  <si>
    <t>26604154</t>
  </si>
  <si>
    <t>7310106578</t>
  </si>
  <si>
    <t>15-02-2010 00:00:00</t>
  </si>
  <si>
    <t>26505139</t>
  </si>
  <si>
    <t>ООО "Комстройсервис"</t>
  </si>
  <si>
    <t>7313006420</t>
  </si>
  <si>
    <t>22-06-2009 00:00:00</t>
  </si>
  <si>
    <t>26381397</t>
  </si>
  <si>
    <t>7315905140</t>
  </si>
  <si>
    <t>30898578</t>
  </si>
  <si>
    <t>ООО "Монтажстрой"</t>
  </si>
  <si>
    <t>7306006274</t>
  </si>
  <si>
    <t>28136693</t>
  </si>
  <si>
    <t>ООО "НИИАР-ГЕНЕРАЦИЯ"</t>
  </si>
  <si>
    <t>7329008990</t>
  </si>
  <si>
    <t>27681895</t>
  </si>
  <si>
    <t>ООО "Недрозапас"</t>
  </si>
  <si>
    <t>7328062882</t>
  </si>
  <si>
    <t>26375446</t>
  </si>
  <si>
    <t>ООО "ПСК "Красная Звезда"</t>
  </si>
  <si>
    <t>7321032769</t>
  </si>
  <si>
    <t>26375396</t>
  </si>
  <si>
    <t>ООО "Полбино"</t>
  </si>
  <si>
    <t>7309903603</t>
  </si>
  <si>
    <t>730991001</t>
  </si>
  <si>
    <t>26539803</t>
  </si>
  <si>
    <t>ООО "Поселение"</t>
  </si>
  <si>
    <t>7306038702</t>
  </si>
  <si>
    <t>11-09-2006 00:00:00</t>
  </si>
  <si>
    <t>30856435</t>
  </si>
  <si>
    <t>ООО "Премьера"</t>
  </si>
  <si>
    <t>7327022460</t>
  </si>
  <si>
    <t>26644557</t>
  </si>
  <si>
    <t>ООО "Птицефабрика Тагайская"</t>
  </si>
  <si>
    <t>7309901437</t>
  </si>
  <si>
    <t>24-12-2004 00:00:00</t>
  </si>
  <si>
    <t>30433010</t>
  </si>
  <si>
    <t>ООО "РЕСУРС-ЖКХ"</t>
  </si>
  <si>
    <t>7329018212</t>
  </si>
  <si>
    <t>28491191</t>
  </si>
  <si>
    <t>ООО "РК-Центр"</t>
  </si>
  <si>
    <t>7329010132</t>
  </si>
  <si>
    <t>26360469</t>
  </si>
  <si>
    <t>ООО "Ресурс"</t>
  </si>
  <si>
    <t>7302027033</t>
  </si>
  <si>
    <t>31370460</t>
  </si>
  <si>
    <t>ООО "Родник"</t>
  </si>
  <si>
    <t>7329032288</t>
  </si>
  <si>
    <t>26560202</t>
  </si>
  <si>
    <t>ООО "Ростоки"</t>
  </si>
  <si>
    <t>7321315083</t>
  </si>
  <si>
    <t>02-04-2009 00:00:00</t>
  </si>
  <si>
    <t>30917423</t>
  </si>
  <si>
    <t>ООО "СП "ЧИШМЭ"</t>
  </si>
  <si>
    <t>7329001593</t>
  </si>
  <si>
    <t>31476622</t>
  </si>
  <si>
    <t>ООО "СФЕРА"</t>
  </si>
  <si>
    <t>7327094909</t>
  </si>
  <si>
    <t>26375422</t>
  </si>
  <si>
    <t>ООО "Силикат"</t>
  </si>
  <si>
    <t>7313003676</t>
  </si>
  <si>
    <t>30438432</t>
  </si>
  <si>
    <t>ООО "Силикат+"</t>
  </si>
  <si>
    <t>7313004278</t>
  </si>
  <si>
    <t>31361834</t>
  </si>
  <si>
    <t>ООО "Симбирск-СТеЛС"</t>
  </si>
  <si>
    <t>7325083813</t>
  </si>
  <si>
    <t>30382176</t>
  </si>
  <si>
    <t>ООО "Спектр-КС"</t>
  </si>
  <si>
    <t>7326048522</t>
  </si>
  <si>
    <t>732601001</t>
  </si>
  <si>
    <t>18-12-2015 00:00:00</t>
  </si>
  <si>
    <t>28501036</t>
  </si>
  <si>
    <t>ООО "Строитель"</t>
  </si>
  <si>
    <t>7325108200</t>
  </si>
  <si>
    <t>26647129</t>
  </si>
  <si>
    <t>ООО "Сурскжилкомхоз"</t>
  </si>
  <si>
    <t>7309903018</t>
  </si>
  <si>
    <t>18-01-2006 00:00:00</t>
  </si>
  <si>
    <t>26647134</t>
  </si>
  <si>
    <t>ООО "Тимирязевское"</t>
  </si>
  <si>
    <t>7321316143</t>
  </si>
  <si>
    <t>13-09-2010 00:00:00</t>
  </si>
  <si>
    <t>30432724</t>
  </si>
  <si>
    <t>ООО "УАЗ"</t>
  </si>
  <si>
    <t>7327077188</t>
  </si>
  <si>
    <t>29648882</t>
  </si>
  <si>
    <t>ООО "УК "Жилкомсервис"</t>
  </si>
  <si>
    <t>7325131023</t>
  </si>
  <si>
    <t>27627166</t>
  </si>
  <si>
    <t>ООО "УЛЬЯНОВСКОБЛВОДОКАНАЛ"</t>
  </si>
  <si>
    <t>7728778215</t>
  </si>
  <si>
    <t>732945001</t>
  </si>
  <si>
    <t>19-07-2011 00:00:00</t>
  </si>
  <si>
    <t>26822800</t>
  </si>
  <si>
    <t>ООО “Инзенский завод фильтровальных материалов”</t>
  </si>
  <si>
    <t>7306006475</t>
  </si>
  <si>
    <t>27261651</t>
  </si>
  <si>
    <t>ООО ЖКХ "Пилюгинское"</t>
  </si>
  <si>
    <t>7321316344</t>
  </si>
  <si>
    <t>21-10-2010 00:00:00</t>
  </si>
  <si>
    <t>27987886</t>
  </si>
  <si>
    <t>ООО УК "Новая Майна"</t>
  </si>
  <si>
    <t>7329007186</t>
  </si>
  <si>
    <t>26539760</t>
  </si>
  <si>
    <t>СПК "Искра"</t>
  </si>
  <si>
    <t>7304000213</t>
  </si>
  <si>
    <t>730401001</t>
  </si>
  <si>
    <t>29-10-1992 00:00:00</t>
  </si>
  <si>
    <t>26375426</t>
  </si>
  <si>
    <t>СПК "Колос"</t>
  </si>
  <si>
    <t>7314000621</t>
  </si>
  <si>
    <t>731401001</t>
  </si>
  <si>
    <t>28012529</t>
  </si>
  <si>
    <t>СПК "По заветам Ленина"</t>
  </si>
  <si>
    <t>7314000580</t>
  </si>
  <si>
    <t>28264840</t>
  </si>
  <si>
    <t>СПК (колхоз) "Белоярский"</t>
  </si>
  <si>
    <t>7323000868</t>
  </si>
  <si>
    <t>26645353</t>
  </si>
  <si>
    <t>СХПК "Восток"</t>
  </si>
  <si>
    <t>7312000665</t>
  </si>
  <si>
    <t>731201001</t>
  </si>
  <si>
    <t>03-10-2002 00:00:00</t>
  </si>
  <si>
    <t>26375466</t>
  </si>
  <si>
    <t>СХПК "Победа"</t>
  </si>
  <si>
    <t>7322000939</t>
  </si>
  <si>
    <t>26375405</t>
  </si>
  <si>
    <t>СХПК им. Крупской</t>
  </si>
  <si>
    <t>7310000557</t>
  </si>
  <si>
    <t>26407514</t>
  </si>
  <si>
    <t>УМУП "Ульяновскводоканал"</t>
  </si>
  <si>
    <t>7303005240</t>
  </si>
  <si>
    <t>26503407</t>
  </si>
  <si>
    <t>ФГБОУ ВПО "Ульяновская ГСХА им. П.А.Столыпина"</t>
  </si>
  <si>
    <t>7303009510</t>
  </si>
  <si>
    <t>26375444</t>
  </si>
  <si>
    <t>ФКУ ИК-2 УФСИН России по Ульяновской области</t>
  </si>
  <si>
    <t>7321020410</t>
  </si>
  <si>
    <t>31361533</t>
  </si>
  <si>
    <t>Филиал "Ульяновская дамба" ФГБУ "Центррегионводхоз"</t>
  </si>
  <si>
    <t>5008028127</t>
  </si>
  <si>
    <t>26359393</t>
  </si>
  <si>
    <t>Филиал "Ульяновский" ПАО "Т Плюс"</t>
  </si>
  <si>
    <t>6315376946</t>
  </si>
  <si>
    <t>732743001</t>
  </si>
  <si>
    <t>30914574</t>
  </si>
  <si>
    <t>Филиал ФГБУ "ЦЖКУ" МИНОБОРОНЫ РОССИИ (по ЦВО)</t>
  </si>
  <si>
    <t>7729314745</t>
  </si>
  <si>
    <t>667043001</t>
  </si>
  <si>
    <t>VS</t>
  </si>
  <si>
    <t>30383265</t>
  </si>
  <si>
    <t>АО "Корпорация развития Ульяновской области"</t>
  </si>
  <si>
    <t>7325081245</t>
  </si>
  <si>
    <t>31047268</t>
  </si>
  <si>
    <t>МУП "Димитровградские коммунальные ресурсы"</t>
  </si>
  <si>
    <t>7302016391</t>
  </si>
  <si>
    <t>30383260</t>
  </si>
  <si>
    <t>ООО "Евроизол"</t>
  </si>
  <si>
    <t>6313131299</t>
  </si>
  <si>
    <t>30858687</t>
  </si>
  <si>
    <t>ООО "ЖКХ Сервис"</t>
  </si>
  <si>
    <t>7329003463</t>
  </si>
  <si>
    <t>28462038</t>
  </si>
  <si>
    <t>ООО "Комбинат Панельного Домостроения – 1"</t>
  </si>
  <si>
    <t>7327033166</t>
  </si>
  <si>
    <t>31335968</t>
  </si>
  <si>
    <t>ООО "Русские Строительные Материалы"</t>
  </si>
  <si>
    <t>7327033173</t>
  </si>
  <si>
    <t>31027714</t>
  </si>
  <si>
    <t>ООО "ТД КПД - 1"</t>
  </si>
  <si>
    <t>7327068218</t>
  </si>
  <si>
    <t>26540802</t>
  </si>
  <si>
    <t>ООО "УЗТИИ"</t>
  </si>
  <si>
    <t>7327047440</t>
  </si>
  <si>
    <t>27148292</t>
  </si>
  <si>
    <t>ООО "Форвард"</t>
  </si>
  <si>
    <t>7327057840</t>
  </si>
  <si>
    <t>10-02-2011 00:00:00</t>
  </si>
  <si>
    <t>27285008</t>
  </si>
  <si>
    <t>ООО "Экология"</t>
  </si>
  <si>
    <t>7313007230</t>
  </si>
  <si>
    <t>28-06-2011 00:00:00</t>
  </si>
  <si>
    <t>30903763</t>
  </si>
  <si>
    <t>ФГБУ "ЦЖКУ" МИНОБОРОНЫ РОССИИ</t>
  </si>
  <si>
    <t>770101001</t>
  </si>
  <si>
    <t>VO</t>
  </si>
  <si>
    <t>7 51 05 | Государственные внебюджетные фонды Российской Федерации</t>
  </si>
  <si>
    <t>OKTMO_NAME</t>
  </si>
  <si>
    <t>Базарносызганский муниципальный район</t>
  </si>
  <si>
    <t>73602000</t>
  </si>
  <si>
    <t>Базарносызганское городское поселение</t>
  </si>
  <si>
    <t>73602151</t>
  </si>
  <si>
    <t>Должниковское</t>
  </si>
  <si>
    <t>73602408</t>
  </si>
  <si>
    <t>Лапшаурское</t>
  </si>
  <si>
    <t>73602412</t>
  </si>
  <si>
    <t>Папузинское</t>
  </si>
  <si>
    <t>73602425</t>
  </si>
  <si>
    <t>Сосновоборское</t>
  </si>
  <si>
    <t>73602405</t>
  </si>
  <si>
    <t>Барышский муниципальный район</t>
  </si>
  <si>
    <t>73604000</t>
  </si>
  <si>
    <t>Барышское городское поселение</t>
  </si>
  <si>
    <t>73604101</t>
  </si>
  <si>
    <t>Жадовское городское поселение</t>
  </si>
  <si>
    <t>73604152</t>
  </si>
  <si>
    <t>Живайкинское</t>
  </si>
  <si>
    <t>73604420</t>
  </si>
  <si>
    <t>Земляничненское</t>
  </si>
  <si>
    <t>73604432</t>
  </si>
  <si>
    <t>Измайловское городское поселение</t>
  </si>
  <si>
    <t>73604154</t>
  </si>
  <si>
    <t>Ленинское городское поселение</t>
  </si>
  <si>
    <t>73604156</t>
  </si>
  <si>
    <t>Малохомутерское</t>
  </si>
  <si>
    <t>73604450</t>
  </si>
  <si>
    <t>Поливановское</t>
  </si>
  <si>
    <t>73604475</t>
  </si>
  <si>
    <t>Старотимошкинское городское поселение</t>
  </si>
  <si>
    <t>73604158</t>
  </si>
  <si>
    <t>Вешкаймский муниципальный район</t>
  </si>
  <si>
    <t>Бекетовское</t>
  </si>
  <si>
    <t>73607410</t>
  </si>
  <si>
    <t>73607000</t>
  </si>
  <si>
    <t>Вешкаймское городское поселение</t>
  </si>
  <si>
    <t>73607151</t>
  </si>
  <si>
    <t>Ермоловское</t>
  </si>
  <si>
    <t>73607440</t>
  </si>
  <si>
    <t>Каргинское</t>
  </si>
  <si>
    <t>73607450</t>
  </si>
  <si>
    <t>Стемасское</t>
  </si>
  <si>
    <t>73607480</t>
  </si>
  <si>
    <t>Чуфаровское городское поселение</t>
  </si>
  <si>
    <t>73607158</t>
  </si>
  <si>
    <t>Инзенский муниципальный район</t>
  </si>
  <si>
    <t>Валгусское</t>
  </si>
  <si>
    <t>73610425</t>
  </si>
  <si>
    <t>Глотовское городское поселение</t>
  </si>
  <si>
    <t>73610158</t>
  </si>
  <si>
    <t>73610000</t>
  </si>
  <si>
    <t>Инзенское городское поселение</t>
  </si>
  <si>
    <t>73610101</t>
  </si>
  <si>
    <t>Коржевское</t>
  </si>
  <si>
    <t>73610445</t>
  </si>
  <si>
    <t>Оськинское</t>
  </si>
  <si>
    <t>73610455</t>
  </si>
  <si>
    <t>Сюксюмское</t>
  </si>
  <si>
    <t>73610475</t>
  </si>
  <si>
    <t>Труслейское</t>
  </si>
  <si>
    <t>73610480</t>
  </si>
  <si>
    <t>Черемушкинское</t>
  </si>
  <si>
    <t>73610487</t>
  </si>
  <si>
    <t>Карсунский муниципальный район</t>
  </si>
  <si>
    <t>Большепоселковское</t>
  </si>
  <si>
    <t>73614425</t>
  </si>
  <si>
    <t>Вальдиватское</t>
  </si>
  <si>
    <t>73614430</t>
  </si>
  <si>
    <t>Горенское</t>
  </si>
  <si>
    <t>73614470</t>
  </si>
  <si>
    <t>73614000</t>
  </si>
  <si>
    <t>Карсунское городское поселение</t>
  </si>
  <si>
    <t>73614151</t>
  </si>
  <si>
    <t>Новопогореловское</t>
  </si>
  <si>
    <t>73614450</t>
  </si>
  <si>
    <t>Сосновское</t>
  </si>
  <si>
    <t>73614455</t>
  </si>
  <si>
    <t>Урено-Карлинское</t>
  </si>
  <si>
    <t>73614480</t>
  </si>
  <si>
    <t>Языковское городское поселение</t>
  </si>
  <si>
    <t>73614158</t>
  </si>
  <si>
    <t>Кузоватовский муниципальный район</t>
  </si>
  <si>
    <t>Безводовское</t>
  </si>
  <si>
    <t>73616410</t>
  </si>
  <si>
    <t>Еделевское</t>
  </si>
  <si>
    <t>73616420</t>
  </si>
  <si>
    <t>Коромысловское</t>
  </si>
  <si>
    <t>73616430</t>
  </si>
  <si>
    <t>73616000</t>
  </si>
  <si>
    <t>Кузоватовское городское поселение</t>
  </si>
  <si>
    <t>73616151</t>
  </si>
  <si>
    <t>Лесоматюнинское</t>
  </si>
  <si>
    <t>73616445</t>
  </si>
  <si>
    <t>Спешневское</t>
  </si>
  <si>
    <t>73616465</t>
  </si>
  <si>
    <t>Майнский муниципальный район</t>
  </si>
  <si>
    <t>Анненковское</t>
  </si>
  <si>
    <t>73620415</t>
  </si>
  <si>
    <t>Выровское</t>
  </si>
  <si>
    <t>73620420</t>
  </si>
  <si>
    <t>Гимовское</t>
  </si>
  <si>
    <t>73620455</t>
  </si>
  <si>
    <t>Игнатовское городское поселение</t>
  </si>
  <si>
    <t>73620158</t>
  </si>
  <si>
    <t>73620000</t>
  </si>
  <si>
    <t>Майнское городское поселение</t>
  </si>
  <si>
    <t>73620151</t>
  </si>
  <si>
    <t>Старомаклаушинское</t>
  </si>
  <si>
    <t>73620460</t>
  </si>
  <si>
    <t>Тагайское</t>
  </si>
  <si>
    <t>73620470</t>
  </si>
  <si>
    <t>Мелекесский муниципальный район</t>
  </si>
  <si>
    <t>Лебяжинское</t>
  </si>
  <si>
    <t>73622430</t>
  </si>
  <si>
    <t>73622000</t>
  </si>
  <si>
    <t>Мулловское городское поселение</t>
  </si>
  <si>
    <t>73622153</t>
  </si>
  <si>
    <t>Николочеремшанское</t>
  </si>
  <si>
    <t>73622441</t>
  </si>
  <si>
    <t>Новомайнское городское поселение</t>
  </si>
  <si>
    <t>73622160</t>
  </si>
  <si>
    <t>Новоселкинское</t>
  </si>
  <si>
    <t>73622425</t>
  </si>
  <si>
    <t>Рязановское</t>
  </si>
  <si>
    <t>73622456</t>
  </si>
  <si>
    <t>Старосахчинское</t>
  </si>
  <si>
    <t>73622460</t>
  </si>
  <si>
    <t>Тиинское</t>
  </si>
  <si>
    <t>73622465</t>
  </si>
  <si>
    <t>Николаевский муниципальный район</t>
  </si>
  <si>
    <t>Барановское</t>
  </si>
  <si>
    <t>73625415</t>
  </si>
  <si>
    <t>Головинское</t>
  </si>
  <si>
    <t>73625425</t>
  </si>
  <si>
    <t>Дубровское</t>
  </si>
  <si>
    <t>73625435</t>
  </si>
  <si>
    <t>Канадейское</t>
  </si>
  <si>
    <t>73625439</t>
  </si>
  <si>
    <t>73625000</t>
  </si>
  <si>
    <t>Николаевское городское поселение</t>
  </si>
  <si>
    <t>73625151</t>
  </si>
  <si>
    <t>Никулинское</t>
  </si>
  <si>
    <t>73625445</t>
  </si>
  <si>
    <t>Поспеловское</t>
  </si>
  <si>
    <t>73625455</t>
  </si>
  <si>
    <t>Славкинское</t>
  </si>
  <si>
    <t>73625465</t>
  </si>
  <si>
    <t>Сухотерешанское</t>
  </si>
  <si>
    <t>73625470</t>
  </si>
  <si>
    <t>Новомалыклинский муниципальный район</t>
  </si>
  <si>
    <t>Высококолковское</t>
  </si>
  <si>
    <t>73627420</t>
  </si>
  <si>
    <t>73627000</t>
  </si>
  <si>
    <t>Новомалыклинское</t>
  </si>
  <si>
    <t>73627450</t>
  </si>
  <si>
    <t>Новочеремшанское</t>
  </si>
  <si>
    <t>73627452</t>
  </si>
  <si>
    <t>Среднесантимирское сельское поселение</t>
  </si>
  <si>
    <t>73627460</t>
  </si>
  <si>
    <t>Среднеякушкинское</t>
  </si>
  <si>
    <t>73627462</t>
  </si>
  <si>
    <t>Новоспасский муниципальный район</t>
  </si>
  <si>
    <t>Коптевское</t>
  </si>
  <si>
    <t>73629410</t>
  </si>
  <si>
    <t>Красносельское</t>
  </si>
  <si>
    <t>73629440</t>
  </si>
  <si>
    <t>73629000</t>
  </si>
  <si>
    <t>Новоспасское городское поселение</t>
  </si>
  <si>
    <t>73629151</t>
  </si>
  <si>
    <t>Садовское</t>
  </si>
  <si>
    <t>73629450</t>
  </si>
  <si>
    <t>Троицкосунгурское</t>
  </si>
  <si>
    <t>73629480</t>
  </si>
  <si>
    <t>Фабричновыселковское</t>
  </si>
  <si>
    <t>73629485</t>
  </si>
  <si>
    <t>Павловский муниципальный район</t>
  </si>
  <si>
    <t>Баклушинское</t>
  </si>
  <si>
    <t>73632405</t>
  </si>
  <si>
    <t>73632000</t>
  </si>
  <si>
    <t>Павловское городское поселение</t>
  </si>
  <si>
    <t>73632151</t>
  </si>
  <si>
    <t>Пичеурское</t>
  </si>
  <si>
    <t>73632425</t>
  </si>
  <si>
    <t>Холстовское</t>
  </si>
  <si>
    <t>73632440</t>
  </si>
  <si>
    <t>Шаховское</t>
  </si>
  <si>
    <t>73632450</t>
  </si>
  <si>
    <t>Шмалакское</t>
  </si>
  <si>
    <t>73632435</t>
  </si>
  <si>
    <t>Радищевский муниципальный район</t>
  </si>
  <si>
    <t>Дмитриевское</t>
  </si>
  <si>
    <t>73634420</t>
  </si>
  <si>
    <t>Калиновское</t>
  </si>
  <si>
    <t>73634425</t>
  </si>
  <si>
    <t>Октябрьское</t>
  </si>
  <si>
    <t>73634440</t>
  </si>
  <si>
    <t>Ореховское</t>
  </si>
  <si>
    <t>73634445</t>
  </si>
  <si>
    <t>73634000</t>
  </si>
  <si>
    <t>Радищевское городское поселение</t>
  </si>
  <si>
    <t>73634151</t>
  </si>
  <si>
    <t>Сенгилеевский муниципальный район</t>
  </si>
  <si>
    <t>Елаурское</t>
  </si>
  <si>
    <t>73636440</t>
  </si>
  <si>
    <t>Красногуляевское городское поселение</t>
  </si>
  <si>
    <t>73636153</t>
  </si>
  <si>
    <t>Новослободское</t>
  </si>
  <si>
    <t>73636460</t>
  </si>
  <si>
    <t>73636000</t>
  </si>
  <si>
    <t>Сенгилеевское городское поселение</t>
  </si>
  <si>
    <t>73636101</t>
  </si>
  <si>
    <t>Силикатненское городское поселение</t>
  </si>
  <si>
    <t>73636157</t>
  </si>
  <si>
    <t>Тушнинское</t>
  </si>
  <si>
    <t>73636480</t>
  </si>
  <si>
    <t>Старокулаткинский муниципальный район</t>
  </si>
  <si>
    <t>Зеленовское сельское поселение</t>
  </si>
  <si>
    <t>73639450</t>
  </si>
  <si>
    <t>Мостякское</t>
  </si>
  <si>
    <t>73639455</t>
  </si>
  <si>
    <t>Староатлашское</t>
  </si>
  <si>
    <t>73639445</t>
  </si>
  <si>
    <t>73639000</t>
  </si>
  <si>
    <t>Старокулаткинское городское поселение</t>
  </si>
  <si>
    <t>73639151</t>
  </si>
  <si>
    <t>Терешанское</t>
  </si>
  <si>
    <t>73639440</t>
  </si>
  <si>
    <t>Старомайнский муниципальный район</t>
  </si>
  <si>
    <t>Жедяевское</t>
  </si>
  <si>
    <t>73642425</t>
  </si>
  <si>
    <t>Кандалинское</t>
  </si>
  <si>
    <t>73642405</t>
  </si>
  <si>
    <t>Краснореченское</t>
  </si>
  <si>
    <t>73642430</t>
  </si>
  <si>
    <t>Матвеевское</t>
  </si>
  <si>
    <t>73642445</t>
  </si>
  <si>
    <t>Прибрежненское</t>
  </si>
  <si>
    <t>73642435</t>
  </si>
  <si>
    <t>73642000</t>
  </si>
  <si>
    <t>Старомайнское городское поселение</t>
  </si>
  <si>
    <t>73642151</t>
  </si>
  <si>
    <t>Урайкинское</t>
  </si>
  <si>
    <t>73642460</t>
  </si>
  <si>
    <t>Сурский муниципальный район</t>
  </si>
  <si>
    <t>Астрадамовское</t>
  </si>
  <si>
    <t>73644410</t>
  </si>
  <si>
    <t>Лавинское</t>
  </si>
  <si>
    <t>73644455</t>
  </si>
  <si>
    <t>Никитинское</t>
  </si>
  <si>
    <t>73644460</t>
  </si>
  <si>
    <t>Сарское</t>
  </si>
  <si>
    <t>73644470</t>
  </si>
  <si>
    <t>73644000</t>
  </si>
  <si>
    <t>Сурское городское поселение</t>
  </si>
  <si>
    <t>73644151</t>
  </si>
  <si>
    <t>Хмелевское</t>
  </si>
  <si>
    <t>73644485</t>
  </si>
  <si>
    <t>Чеботаевское</t>
  </si>
  <si>
    <t>73644475</t>
  </si>
  <si>
    <t>Тереньгульский муниципальный район</t>
  </si>
  <si>
    <t>Белогорское</t>
  </si>
  <si>
    <t>73648410</t>
  </si>
  <si>
    <t>Красноборское</t>
  </si>
  <si>
    <t>73648430</t>
  </si>
  <si>
    <t>Михайловское</t>
  </si>
  <si>
    <t>73648435</t>
  </si>
  <si>
    <t>Подкуровское</t>
  </si>
  <si>
    <t>73648438</t>
  </si>
  <si>
    <t>73648000</t>
  </si>
  <si>
    <t>Тереньгульское городское поселение</t>
  </si>
  <si>
    <t>73648151</t>
  </si>
  <si>
    <t>Ясашноташлинское</t>
  </si>
  <si>
    <t>73648450</t>
  </si>
  <si>
    <t>Ульяновский муниципальный район</t>
  </si>
  <si>
    <t>Большеключищенское</t>
  </si>
  <si>
    <t>73652415</t>
  </si>
  <si>
    <t>Зеленорощинское</t>
  </si>
  <si>
    <t>73652420</t>
  </si>
  <si>
    <t>Ишеевское городское поселение</t>
  </si>
  <si>
    <t>73652151</t>
  </si>
  <si>
    <t>Тетюшское</t>
  </si>
  <si>
    <t>73652465</t>
  </si>
  <si>
    <t>Тимирязевское</t>
  </si>
  <si>
    <t>73652445</t>
  </si>
  <si>
    <t>73652000</t>
  </si>
  <si>
    <t>Ундоровское</t>
  </si>
  <si>
    <t>73652470</t>
  </si>
  <si>
    <t>Цильнинский муниципальный район</t>
  </si>
  <si>
    <t>Алгашинское</t>
  </si>
  <si>
    <t>73654480</t>
  </si>
  <si>
    <t>73654485</t>
  </si>
  <si>
    <t>Большенагаткинское</t>
  </si>
  <si>
    <t>73654415</t>
  </si>
  <si>
    <t>Елховоозерское</t>
  </si>
  <si>
    <t>73654425</t>
  </si>
  <si>
    <t>Мокробугурнинское</t>
  </si>
  <si>
    <t>73654445</t>
  </si>
  <si>
    <t>Новоникулинское</t>
  </si>
  <si>
    <t>73654455</t>
  </si>
  <si>
    <t>Тимерсянское</t>
  </si>
  <si>
    <t>73654475</t>
  </si>
  <si>
    <t>73654000</t>
  </si>
  <si>
    <t>Цильнинское городское поселение</t>
  </si>
  <si>
    <t>73654154</t>
  </si>
  <si>
    <t>Чердаклинский муниципальный район</t>
  </si>
  <si>
    <t>Белоярское</t>
  </si>
  <si>
    <t>73656410</t>
  </si>
  <si>
    <t>Богдашкинское</t>
  </si>
  <si>
    <t>73656413</t>
  </si>
  <si>
    <t>Бряндинское</t>
  </si>
  <si>
    <t>73656415</t>
  </si>
  <si>
    <t>Калмаюрское</t>
  </si>
  <si>
    <t>73656470</t>
  </si>
  <si>
    <t>Красноярское</t>
  </si>
  <si>
    <t>73656425</t>
  </si>
  <si>
    <t>Крестовогородищенское</t>
  </si>
  <si>
    <t>73656430</t>
  </si>
  <si>
    <t>Мирновское</t>
  </si>
  <si>
    <t>73656440</t>
  </si>
  <si>
    <t>Озерское сельское поселение</t>
  </si>
  <si>
    <t>73656445</t>
  </si>
  <si>
    <t>Октябрьское сельское поселение</t>
  </si>
  <si>
    <t>73656406</t>
  </si>
  <si>
    <t>73656000</t>
  </si>
  <si>
    <t>Чердаклинское городское поселение</t>
  </si>
  <si>
    <t>73656151</t>
  </si>
  <si>
    <t>город Димитровград</t>
  </si>
  <si>
    <t>73705000</t>
  </si>
  <si>
    <t>город Новоульяновск</t>
  </si>
  <si>
    <t>73715000</t>
  </si>
  <si>
    <t>город Ульяновск</t>
  </si>
  <si>
    <t>73701000</t>
  </si>
  <si>
    <t>MR_LIST</t>
  </si>
  <si>
    <t>MO_LIST_1</t>
  </si>
  <si>
    <t>MO_LIST_2</t>
  </si>
  <si>
    <t>MO_LIST_3</t>
  </si>
  <si>
    <t>MO_LIST_4</t>
  </si>
  <si>
    <t>MO_LIST_5</t>
  </si>
  <si>
    <t>MO_LIST_6</t>
  </si>
  <si>
    <t>MO_LIST_7</t>
  </si>
  <si>
    <t>MO_LIST_8</t>
  </si>
  <si>
    <t>MO_LIST_9</t>
  </si>
  <si>
    <t>MO_LIST_10</t>
  </si>
  <si>
    <t>MO_LIST_11</t>
  </si>
  <si>
    <t>MO_LIST_12</t>
  </si>
  <si>
    <t>MO_LIST_13</t>
  </si>
  <si>
    <t>MO_LIST_14</t>
  </si>
  <si>
    <t>MO_LIST_15</t>
  </si>
  <si>
    <t>MO_LIST_16</t>
  </si>
  <si>
    <t>MO_LIST_17</t>
  </si>
  <si>
    <t>MO_LIST_18</t>
  </si>
  <si>
    <t>MO_LIST_19</t>
  </si>
  <si>
    <t>MO_LIST_20</t>
  </si>
  <si>
    <t>MO_LIST_21</t>
  </si>
  <si>
    <t>MO_LIST_22</t>
  </si>
  <si>
    <t>MO_LIST_23</t>
  </si>
  <si>
    <t>MO_LIST_24</t>
  </si>
  <si>
    <t>31516690</t>
  </si>
  <si>
    <t>МУ ХЭК администрации МО "Новомалыклинский район"</t>
  </si>
  <si>
    <t>7310105824</t>
  </si>
  <si>
    <t>14-09-2021 00:00:00</t>
  </si>
  <si>
    <t>31507320</t>
  </si>
  <si>
    <t>МУП "Вешкаймское водоснабжение"</t>
  </si>
  <si>
    <t>7309008946</t>
  </si>
  <si>
    <t>21-07-2021 00:00:00</t>
  </si>
  <si>
    <t>31578762</t>
  </si>
  <si>
    <t>МУП «Кузоватовское коммунальное хозяйство» МО «Кузоватовский район» Ульяновской области</t>
  </si>
  <si>
    <t>7313014759</t>
  </si>
  <si>
    <t>13-04-2022 00:00:00</t>
  </si>
  <si>
    <t>31434145</t>
  </si>
  <si>
    <t>ОГАУСО "Психоневрологический интернат "Союз" в с.Бригадировка</t>
  </si>
  <si>
    <t>7310009207</t>
  </si>
  <si>
    <t>04-08-2020 00:00:00</t>
  </si>
  <si>
    <t>31460541</t>
  </si>
  <si>
    <t>ООО "Муниципальная управляющая компания"</t>
  </si>
  <si>
    <t>7309006829</t>
  </si>
  <si>
    <t>12-01-2021 00:00:00</t>
  </si>
  <si>
    <t>31509317</t>
  </si>
  <si>
    <t>Общество с ограниченной ответственностью "Поволжская водная компания"</t>
  </si>
  <si>
    <t>7328107149</t>
  </si>
  <si>
    <t>05-08-2021 00:00:00</t>
  </si>
  <si>
    <t>433100, Ульяновская область, р.п. Вешкайма, ул. Строителей 10</t>
  </si>
  <si>
    <t>(84243)2-28-93</t>
  </si>
  <si>
    <t>Абдулкаримов Абдурашид Хабибулаевич</t>
  </si>
  <si>
    <t>Руководитель</t>
  </si>
  <si>
    <t>МУНИЦИПАЛЬНОЕ УНИТАРНОЕ ПРЕДПРИЯТИЕ "ВЕШКАЙМСКОЕ ВОДОСНАБЖЕНИЕ" МУНИЦИПАЛЬНОГО ОБРАЗОВАНИЯ "ВЕШКАЙМСКИЙ РАЙОН" УЛЬЯНОВСКОЙ ОБЛАСТИ</t>
  </si>
  <si>
    <t>МУП "ВЕШКАЙМСКОЕ ВОДОСНАБЖЕНИЕ" МО "ВЕШКАЙМСКИЙ РАЙОН"</t>
  </si>
  <si>
    <t>1217300006021</t>
  </si>
  <si>
    <t>mup21455@mail.ru</t>
  </si>
  <si>
    <t>Кислякова Альбина Александровна</t>
  </si>
  <si>
    <t>экономист</t>
  </si>
  <si>
    <t>88424322284</t>
  </si>
  <si>
    <t>312-П</t>
  </si>
  <si>
    <t>Заявление организации</t>
  </si>
  <si>
    <t>Производство (подъём / добыча) воды</t>
  </si>
  <si>
    <t>р.п.Вешкайма</t>
  </si>
  <si>
    <t>с.Вешкайма</t>
  </si>
  <si>
    <t>п.Залесный</t>
  </si>
  <si>
    <t>с.Красный Бор</t>
  </si>
  <si>
    <t>с.Озерки</t>
  </si>
  <si>
    <t>с.Ховрино,с.Белый Ключ</t>
  </si>
  <si>
    <t>с.Бекетовка</t>
  </si>
  <si>
    <t>с.Старое Погорелово</t>
  </si>
  <si>
    <t>Хлорная известь</t>
  </si>
  <si>
    <t>ХВС.73.31507320.0032</t>
  </si>
  <si>
    <t>ХВС.73.31507320.0033</t>
  </si>
  <si>
    <t>ХВС.73.31507320.0034</t>
  </si>
  <si>
    <t>ХВС.73.31507320.0035</t>
  </si>
  <si>
    <t>ХВС.73.31507320.0036</t>
  </si>
  <si>
    <t>ХВС.73.31507320.0037</t>
  </si>
  <si>
    <t>ХВС.73.31507320.0038</t>
  </si>
  <si>
    <t>ХВС.73.31507320.0039</t>
  </si>
  <si>
    <t>ХВС.73.31507320.0040</t>
  </si>
  <si>
    <t>ХВС.73.31507320.0041</t>
  </si>
  <si>
    <t>ХВС.73.31507320.0042</t>
  </si>
  <si>
    <t>с.Ховрино, Белый Ключ</t>
  </si>
  <si>
    <t>888вх</t>
  </si>
  <si>
    <t>Предприятие предлагает снижение объемов питьевой воды более, чем 5% пос равнению  с планом 2023 года, динамика объемов за 5 лет не представлена. Поэтому для расчетов экспертами учитывался объем питьевой воды исходя из плана 2023 года.</t>
  </si>
  <si>
    <t>Артскважины, башни,водопровод</t>
  </si>
  <si>
    <t>башни,водопровод</t>
  </si>
  <si>
    <t>Артскважина,водопровод</t>
  </si>
  <si>
    <t xml:space="preserve"> </t>
  </si>
  <si>
    <t>№ 2,от25.06.2021</t>
  </si>
  <si>
    <t>№ 1,от25.06.2021</t>
  </si>
  <si>
    <t>б/н от 02.08.2021</t>
  </si>
  <si>
    <t>1 от 01.07.2021</t>
  </si>
  <si>
    <t>В 2022 году тарифы устанавливались методом экономически обоснованных расходов (затрат). Предприятием не представлены расчеты величины, определяющие результаты деятельности до перехода к регулированию тарифов на основе долгосрочных прараметров регулирования тарифов. Таким образом, корректировка НВВ за 2022 год экспертами не  рассчитывалась, эксперты предлагают признать размер корректировки на 2024 год 0,00 тыс. руб. по всем поселениям.</t>
  </si>
  <si>
    <t>Предприятие предложило раходы на теплоэнергию на 2024 год в размере-147,41 тр. (р.п. Вешкайма).
Рассмотрев документы, расчет, эксперты согласны и предлагают признать экономически обоснованными расходами на 2024 год в размере 147,41 тыс. руб.</t>
  </si>
  <si>
    <t>Предприятием предложены расходы на реагенты (хлорная известь) на 2024 год. Рассмотрев представленные документы, эксперты не согласны и из-за отсутствия обоснования, расчета, договоров на поставку, материалы о закупочных процедурах, о ценах, нормативах, исключают из расчета (на основании п.30 Правил).</t>
  </si>
  <si>
    <t>Предприятие предлагает включить на 2024 год налоги на воду и налог УСН. Расчеты в тарифном деле представлены с учетом снижения объемов услуги более чем на 5%. 
Эксперты не согласны. Поскольку   экспертами принят в расчет валовой выручки и тарифов  на  2024 год плановый объем 2023 года, соответственно  расчет налогов на 2024 год экспертами произведен исходя из планогого объема 2023 года.</t>
  </si>
  <si>
    <t>Учитывая вышеизложенное, с учетом проведенной корректировки на 2024 год ,  с учетом величины сглаживания , эксперты предлагают принять следующий размер НВВ на 2024 год  в разрезе населенных пунктов:
-р.п. Вешкайма-11259,54 т.р., с Вешкайма-483,83 т.р., п.Залесный-311,93т.р., Красный Бор-369,42 т.р., Озерки-88,22 т.р. ,Ховрино-477,30 т.р, Каргинское-875,53т.р., Стемааское-525,68 т.р., Ермоловское-1627,24 т.р, с.Бекетовка-805,52 т.р.,с.Ст. Погорелово-313,57 т.р.</t>
  </si>
  <si>
    <t>Предприятием предложены расходы на электроэнергию на 2024 год (см. таблицу).
Эксперты не согласны с предложением.
По представленным счетам фактурам средний тариф на электроэнергию составил за 2022 год-8,70 руб./1квтч. 
Для расчета эксперты учитывали долгосрочные параметры регулирования тарифов: удельный расход э/эн, потери воды (приказ от 25.11.2022 № 312-п), прогнозный тариф по электроэнергии-9,12 руб./1квтч (рост от факта -12% ипц 2023-2024), плановый объем поднятой воды на 2024-по плану 2023 года. Расчет см. таблицу.</t>
  </si>
  <si>
    <t>Заключение.
 1.Экспертами рассматривались и принимались во внимание все представленные документы, имеющие значение для составления доказательного и независимого экспертного заключения. Эксперты исходили из того, что представленная информация является достоверной.
2.Ответственность за достоверность представленных документов несёт МУП "Вешкаймское водоснабжение".
 3.Проделанная в процессе экспертизы работа не означает проведения полной и всеобъемлющей проверки финансово-хозяйственной деятельности МУП «Вешкаймское водоснабжение" с целью выявления всех возможных нарушений норм действующего законодательства. 
4.Выводы экспертов, приведённые в настоящем Заключении, основывались исключительно на результатах экспертизы представленных расчётных документов.
5.Предприятие применяет упрощённую систему налогообложения.</t>
  </si>
  <si>
    <t>Башаева М.Ю.____________
Мизурева Н.Е.____________
Чукмарова Г.Р.___________
Аймятова Р.К.____________ 
Согласовано:
Руководитель Агентства
по регулированию цен и тарифов Ульяновской области__________________________С.М.Курбатов</t>
  </si>
  <si>
    <t>Ульяновская область / 2024 / МУП "Вешкаймское водоснабжение" (ИНН:7309008946, КПП:730901001) / ДПР: 2023-2025</t>
  </si>
  <si>
    <t>об установлении тарифов в сфере холодного водоснабжения методом индексации (корректировка)</t>
  </si>
  <si>
    <t>на 2024 год долгосрочного периода регулирования тарифов 2023-2025 гг.</t>
  </si>
  <si>
    <t>Наличие утверждённых ОИВ инвестиционных программ, действующих в течение 2022 года, для организации, оказывающей услуги холодного водоснабжения/водоотведения</t>
  </si>
  <si>
    <t>Наличие утверждённых ОИВ инвестиционных программ, действующих в течение 2024 года, для организации, оказывающей услуги холодного водоснабжения/водоотведения</t>
  </si>
  <si>
    <t>Наличие утверждённых ОИВ концессионных соглашений, действующих в течение 2024 года, для организации, оказывающей услуги холодного водоснабжения/водоотведения</t>
  </si>
  <si>
    <t>Тариф 1</t>
  </si>
  <si>
    <t>Тариф 1 (Водоснабжение) - тариф на питьевую воду (р.п.Вешкайма)</t>
  </si>
  <si>
    <t>Первый год долгосрочного периода регулирования, предложенный организацией</t>
  </si>
  <si>
    <t>Величина тарифа на холодное водоснабжение/водоотведение, предложенная организацией (без НДС), руб./куб.м 
с 01.01.2024 по 30.06.2024</t>
  </si>
  <si>
    <t>Величина тарифа на холодное водоснабжение/водоотведение, предложенная организацией (без НДС), руб./куб.м 
с 01.07.2024 по 31.12.2024</t>
  </si>
  <si>
    <t>Величина тарифа на холодное водоснабжение/водоотведение, предложенная организацией (без НДС), руб./куб.м 
с 01.01.2025 по 30.06.2025</t>
  </si>
  <si>
    <t>Величина тарифа на холодное водоснабжение/водоотведение, предложенная организацией (без НДС), руб./куб.м 
с 01.07.2025 по 31.12.2025</t>
  </si>
  <si>
    <t>Величина тарифа на холодное водоснабжение/водоотведение, предложенная организацией (без НДС), руб./куб.м 
с 01.01.2026 по 30.06.2026</t>
  </si>
  <si>
    <t>Величина тарифа на холодное водоснабжение/водоотведение, предложенная организацией (без НДС), руб./куб.м 
с 01.07.2026 по 31.12.2026</t>
  </si>
  <si>
    <t>Величина тарифа на холодное водоснабжение/водоотведение, предложенная организацией (без НДС), руб./куб.м 
с 01.01.2027 по 30.06.2027</t>
  </si>
  <si>
    <t>Величина тарифа на холодное водоснабжение/водоотведение, предложенная организацией (без НДС), руб./куб.м 
с 01.07.2027 по 31.12.2027</t>
  </si>
  <si>
    <t>Величина тарифа на холодное водоснабжение/водоотведение, предложенная организацией (без НДС), руб./куб.м 
с 01.01.2028 по 30.06.2028</t>
  </si>
  <si>
    <t>Величина тарифа на холодное водоснабжение/водоотведение, предложенная организацией (без НДС), руб./куб.м 
с 01.07.2028 по 31.12.2028</t>
  </si>
  <si>
    <t>Величина тарифа на холодное водоснабжение/водоотведение, предложенная организацией (без НДС), руб./куб.м 
с 01.01.2029 по 30.06.2029</t>
  </si>
  <si>
    <t>Величина тарифа на холодное водоснабжение/водоотведение, предложенная организацией (без НДС), руб./куб.м 
с 01.07.2029 по 31.12.2029</t>
  </si>
  <si>
    <t>Величина тарифа на холодное водоснабжение/водоотведение, предложенная организацией (без НДС), руб./куб.м 
с 01.01.2030 по 30.06.2030</t>
  </si>
  <si>
    <t>Величина тарифа на холодное водоснабжение/водоотведение, предложенная организацией (без НДС), руб./куб.м 
с 01.07.2030 по 31.12.2030</t>
  </si>
  <si>
    <t>Величина тарифа на холодное водоснабжение/водоотведение, предложенная организацией (без НДС), руб./куб.м 
с 01.01.2031 по 30.06.2031</t>
  </si>
  <si>
    <t>Величина тарифа на холодное водоснабжение/водоотведение, предложенная организацией (без НДС), руб./куб.м 
с 01.07.2031 по 31.12.2031</t>
  </si>
  <si>
    <t>Величина тарифа на холодное водоснабжение/водоотведение, предложенная организацией (без НДС), руб./куб.м 
с 01.01.2032 по 30.06.2032</t>
  </si>
  <si>
    <t>Величина тарифа на холодное водоснабжение/водоотведение, предложенная организацией (без НДС), руб./куб.м 
с 01.07.2032 по 31.12.2032</t>
  </si>
  <si>
    <t>Величина тарифа на холодное водоснабжение/водоотведение, предложенная организацией (без НДС), руб./куб.м 
с 01.01.2033 по 30.06.2033</t>
  </si>
  <si>
    <t>Величина тарифа на холодное водоснабжение/водоотведение, предложенная организацией (без НДС), руб./куб.м 
с 01.07.2033 по 31.12.2033</t>
  </si>
  <si>
    <t>Тариф 2</t>
  </si>
  <si>
    <t>Тариф 2 (Водоснабжение) - тариф на питьевую воду (с.Вешкайма)</t>
  </si>
  <si>
    <t>Тариф 3</t>
  </si>
  <si>
    <t>Тариф 3 (Водоснабжение) - тариф на питьевую воду (п.Залесный)</t>
  </si>
  <si>
    <t>Тариф 4</t>
  </si>
  <si>
    <t>Тариф 4 (Водоснабжение) - тариф на питьевую воду (с.Красный Бор)</t>
  </si>
  <si>
    <t>Тариф 5</t>
  </si>
  <si>
    <t>Тариф 5 (Водоснабжение) - тариф на питьевую воду (с.Озерки)</t>
  </si>
  <si>
    <t>Тариф 6</t>
  </si>
  <si>
    <t>Тариф 6 (Водоснабжение) - тариф на питьевую воду (с.Ховрино, Белый Ключ)</t>
  </si>
  <si>
    <t>Тариф 7</t>
  </si>
  <si>
    <t>Тариф 7 (Водоснабжение) - тариф на питьевую воду (Каргинское)</t>
  </si>
  <si>
    <t>Тариф 8</t>
  </si>
  <si>
    <t>Тариф 8 (Водоснабжение) - тариф на питьевую воду (Стемасское)</t>
  </si>
  <si>
    <t>Тариф 9</t>
  </si>
  <si>
    <t>Тариф 9 (Водоснабжение) - тариф на питьевую воду (Ермоловское)</t>
  </si>
  <si>
    <t>Тариф 10</t>
  </si>
  <si>
    <t>Тариф 10 (Водоснабжение) - тариф на питьевую воду (с.Бекетовка)</t>
  </si>
  <si>
    <t>Тариф 11</t>
  </si>
  <si>
    <t>Тариф 11 (Водоснабжение) - тариф на питьевую воду (с.Старое Погорелово)</t>
  </si>
  <si>
    <t>2022 год</t>
  </si>
  <si>
    <t>2023 год</t>
  </si>
  <si>
    <t>2024 год</t>
  </si>
  <si>
    <t>2022Принято органом регулирования</t>
  </si>
  <si>
    <t>2022Факт по данным организации</t>
  </si>
  <si>
    <t>2022Факт, принятый органом регулирования</t>
  </si>
  <si>
    <t>2022Комментарии</t>
  </si>
  <si>
    <t>2023Принято органом регулирования</t>
  </si>
  <si>
    <t>2024Предложение организации</t>
  </si>
  <si>
    <t>2024Принято органом регулирования</t>
  </si>
  <si>
    <t>2024% роста / снижения</t>
  </si>
  <si>
    <t>2024Отклонение (принято органом регулирования - заявлено организацией)</t>
  </si>
  <si>
    <t>2024Комментарии</t>
  </si>
  <si>
    <t>2025Предложение организации</t>
  </si>
  <si>
    <t>2025Принято органом регулирования</t>
  </si>
  <si>
    <t>2026Предложение организации</t>
  </si>
  <si>
    <t>2026Принято органом регулирования</t>
  </si>
  <si>
    <t>2027Предложение организации</t>
  </si>
  <si>
    <t>2027Принято органом регулирования</t>
  </si>
  <si>
    <t>2028Предложение организации</t>
  </si>
  <si>
    <t>2028Принято органом регулирования</t>
  </si>
  <si>
    <t>2029Предложение организации</t>
  </si>
  <si>
    <t>2029Принято органом регулирования</t>
  </si>
  <si>
    <t>2030Предложение организации</t>
  </si>
  <si>
    <t>2030Принято органом регулирования</t>
  </si>
  <si>
    <t>2031Предложение организации</t>
  </si>
  <si>
    <t>2031Принято органом регулирования</t>
  </si>
  <si>
    <t>2032Предложение организации</t>
  </si>
  <si>
    <t>2032Принято органом регулирования</t>
  </si>
  <si>
    <t>2033Предложение организации</t>
  </si>
  <si>
    <t>2033Принято органом регулирования</t>
  </si>
  <si>
    <t>2025 год</t>
  </si>
  <si>
    <t>2026 год</t>
  </si>
  <si>
    <t>2027 год</t>
  </si>
  <si>
    <t>2028 год</t>
  </si>
  <si>
    <t>2029 год</t>
  </si>
  <si>
    <t>2030 год</t>
  </si>
  <si>
    <t>2031 год</t>
  </si>
  <si>
    <t>2032 год</t>
  </si>
  <si>
    <t>2033 год</t>
  </si>
  <si>
    <t>ΔHBBKi-2</t>
  </si>
  <si>
    <t>ТВФi-2</t>
  </si>
  <si>
    <t>HBBФi-2</t>
  </si>
  <si>
    <t>ОРФi-2</t>
  </si>
  <si>
    <t>Н РФi-2</t>
  </si>
  <si>
    <t>РТФi-2</t>
  </si>
  <si>
    <t>АФi-2</t>
  </si>
  <si>
    <t>ПРi-2</t>
  </si>
  <si>
    <t>ПРГО Фi-2</t>
  </si>
  <si>
    <t>ΔИi-4</t>
  </si>
  <si>
    <t>ΔЦПi-4</t>
  </si>
  <si>
    <t>ΔРЕЗi-2</t>
  </si>
  <si>
    <t>ΔРЕЗ+i-2</t>
  </si>
  <si>
    <t>ΔРЕЗ-i-2</t>
  </si>
  <si>
    <t>ΔИi-2</t>
  </si>
  <si>
    <t>ΔЦПi-2</t>
  </si>
  <si>
    <t>2022отклонение факта по данным организации к факту принятому органом регулирования</t>
  </si>
  <si>
    <t>2024Отклонение, %</t>
  </si>
  <si>
    <t>2025Отклонение, %</t>
  </si>
  <si>
    <t>2026Отклонение, %</t>
  </si>
  <si>
    <t>2027Отклонение, %</t>
  </si>
  <si>
    <t>2028Отклонение, %</t>
  </si>
  <si>
    <t>2029Отклонение, %</t>
  </si>
  <si>
    <t>2030Отклонение, %</t>
  </si>
  <si>
    <t>2031Отклонение, %</t>
  </si>
  <si>
    <t>2032Отклонение, %</t>
  </si>
  <si>
    <t>2033Отклонение, %</t>
  </si>
  <si>
    <t>(должность)</t>
  </si>
  <si>
    <t>(ФИО)</t>
  </si>
  <si>
    <t>(подпись)</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</si>
</sst>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1" formatCode="_-* #,##0\ _₽_-;\-* #,##0\ _₽_-;_-* &quot;-&quot;\ _₽_-;_-@_-"/>
    <numFmt numFmtId="43" formatCode="_-* #,##0.00\ _₽_-;\-* #,##0.00\ _₽_-;_-* &quot;-&quot;??\ _₽_-;_-@_-"/>
    <numFmt numFmtId="164" formatCode="_(&quot;₽&quot;* #,##0_);_(&quot;₽&quot;* \(#,##0\);_(&quot;₽&quot;* &quot;-&quot;_);_(@_)"/>
    <numFmt numFmtId="165" formatCode="_(&quot;₽&quot;* #,##0.00_);_(&quot;₽&quot;* \(#,##0.00\);_(&quot;₽&quot;* &quot;-&quot;??_);_(@_)"/>
    <numFmt numFmtId="166" formatCode="&quot;$&quot;#,##0_);[Red]\(&quot;$&quot;#,##0\)"/>
    <numFmt numFmtId="167" formatCode="_-* #,##0.00[$€-1]_-;\-* #,##0.00[$€-1]_-;_-* &quot;-&quot;??[$€-1]_-"/>
    <numFmt numFmtId="168" formatCode="#,##0.0"/>
    <numFmt numFmtId="169" formatCode="#,##0.000"/>
    <numFmt numFmtId="170" formatCode="#,##0.0000"/>
    <numFmt numFmtId="171" formatCode=";;;"/>
    <numFmt numFmtId="172" formatCode="0.000%"/>
  </numFmts>
  <fonts count="102">
    <font>
      <sz val="9"/>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9"/>
      <color indexed="8"/>
      <name val="Tahoma"/>
      <family val="2"/>
      <charset val="204"/>
    </font>
    <font>
      <sz val="8"/>
      <name val="Arial Cyr"/>
      <charset val="204"/>
    </font>
    <font>
      <sz val="9"/>
      <color indexed="9"/>
      <name val="Tahoma"/>
      <family val="2"/>
      <charset val="204"/>
    </font>
    <font>
      <b/>
      <u/>
      <sz val="9"/>
      <color indexed="12"/>
      <name val="Tahoma"/>
      <family val="2"/>
      <charset val="204"/>
    </font>
    <font>
      <sz val="9"/>
      <name val="Tahoma"/>
      <family val="2"/>
      <charset val="204"/>
    </font>
    <font>
      <sz val="11"/>
      <color indexed="62"/>
      <name val="Calibri"/>
      <family val="2"/>
      <charset val="204"/>
    </font>
    <font>
      <b/>
      <sz val="9"/>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sz val="11"/>
      <color indexed="8"/>
      <name val="Calibri"/>
      <family val="2"/>
      <charset val="204"/>
    </font>
    <font>
      <b/>
      <sz val="14"/>
      <name val="Franklin Gothic Medium"/>
      <family val="2"/>
      <charset val="204"/>
    </font>
    <font>
      <b/>
      <sz val="9"/>
      <color indexed="22"/>
      <name val="Tahoma"/>
      <family val="2"/>
      <charset val="204"/>
    </font>
    <font>
      <sz val="9"/>
      <color indexed="10"/>
      <name val="Tahoma"/>
      <family val="2"/>
      <charset val="204"/>
    </font>
    <font>
      <sz val="9"/>
      <name val="Courier New"/>
      <family val="3"/>
      <charset val="204"/>
    </font>
    <font>
      <sz val="9"/>
      <color indexed="81"/>
      <name val="Tahoma"/>
      <family val="2"/>
      <charset val="204"/>
    </font>
    <font>
      <sz val="8"/>
      <name val="Tahoma"/>
      <family val="2"/>
      <charset val="204"/>
    </font>
    <font>
      <b/>
      <u/>
      <sz val="11"/>
      <color indexed="12"/>
      <name val="Tahoma"/>
      <family val="2"/>
      <charset val="204"/>
    </font>
    <font>
      <sz val="11"/>
      <color indexed="8"/>
      <name val="Tahoma"/>
      <family val="2"/>
      <charset val="204"/>
    </font>
    <font>
      <sz val="11"/>
      <color indexed="9"/>
      <name val="Tahoma"/>
      <family val="2"/>
      <charset val="204"/>
    </font>
    <font>
      <u/>
      <sz val="20"/>
      <color indexed="56"/>
      <name val="Tahoma"/>
      <family val="2"/>
      <charset val="204"/>
    </font>
    <font>
      <sz val="11"/>
      <name val="Tahoma"/>
      <family val="2"/>
      <charset val="204"/>
    </font>
    <font>
      <sz val="10"/>
      <color indexed="8"/>
      <name val="Tahoma"/>
      <family val="2"/>
      <charset val="204"/>
    </font>
    <font>
      <sz val="11"/>
      <color indexed="8"/>
      <name val="Marlett"/>
      <charset val="2"/>
    </font>
    <font>
      <b/>
      <sz val="10"/>
      <color indexed="8"/>
      <name val="Tahoma"/>
      <family val="2"/>
      <charset val="204"/>
    </font>
    <font>
      <sz val="9"/>
      <color indexed="11"/>
      <name val="Tahoma"/>
      <family val="2"/>
      <charset val="204"/>
    </font>
    <font>
      <u/>
      <sz val="9"/>
      <color indexed="62"/>
      <name val="Tahoma"/>
      <family val="2"/>
      <charset val="204"/>
    </font>
    <font>
      <u/>
      <sz val="9"/>
      <color indexed="12"/>
      <name val="Tahoma"/>
      <family val="2"/>
      <charset val="204"/>
    </font>
    <font>
      <sz val="10"/>
      <name val="Helv"/>
      <charset val="204"/>
    </font>
    <font>
      <sz val="8"/>
      <name val="Arial"/>
      <family val="2"/>
      <charset val="204"/>
    </font>
    <font>
      <u/>
      <sz val="9"/>
      <color indexed="18"/>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1"/>
      <color theme="1"/>
      <name val="Calibri"/>
      <family val="2"/>
      <charset val="204"/>
      <scheme val="minor"/>
    </font>
    <font>
      <u/>
      <sz val="9"/>
      <color theme="11"/>
      <name val="Tahoma"/>
      <family val="2"/>
      <charset val="204"/>
    </font>
    <font>
      <sz val="9"/>
      <color theme="1"/>
      <name val="Tahoma"/>
      <family val="2"/>
      <charset val="204"/>
    </font>
    <font>
      <sz val="11"/>
      <color theme="1"/>
      <name val="Calibri"/>
      <family val="2"/>
      <scheme val="minor"/>
    </font>
    <font>
      <b/>
      <sz val="8"/>
      <color theme="1"/>
      <name val="Tahoma"/>
      <family val="2"/>
      <charset val="204"/>
    </font>
    <font>
      <b/>
      <sz val="8"/>
      <name val="Tahoma"/>
      <family val="2"/>
      <charset val="204"/>
    </font>
    <font>
      <sz val="8"/>
      <color rgb="FF0070C0"/>
      <name val="Tahoma"/>
      <family val="2"/>
      <charset val="204"/>
    </font>
    <font>
      <b/>
      <sz val="8"/>
      <color rgb="FF0070C0"/>
      <name val="Tahoma"/>
      <family val="2"/>
      <charset val="204"/>
    </font>
    <font>
      <sz val="8"/>
      <color rgb="FFFF0000"/>
      <name val="Tahoma"/>
      <family val="2"/>
      <charset val="204"/>
    </font>
    <font>
      <sz val="8"/>
      <color theme="1"/>
      <name val="Tahoma"/>
      <family val="2"/>
      <charset val="204"/>
    </font>
    <font>
      <sz val="9"/>
      <color indexed="18"/>
      <name val="Tahoma"/>
      <family val="2"/>
      <charset val="204"/>
    </font>
    <font>
      <b/>
      <u/>
      <sz val="9"/>
      <color indexed="9"/>
      <name val="Tahoma"/>
      <family val="2"/>
      <charset val="204"/>
    </font>
    <font>
      <sz val="9"/>
      <color rgb="FF0070C0"/>
      <name val="Tahoma"/>
      <family val="2"/>
      <charset val="204"/>
    </font>
    <font>
      <b/>
      <sz val="10"/>
      <color indexed="22"/>
      <name val="Wingdings 2"/>
      <family val="1"/>
      <charset val="2"/>
    </font>
    <font>
      <b/>
      <sz val="9"/>
      <color indexed="60"/>
      <name val="Tahoma"/>
      <family val="2"/>
      <charset val="204"/>
    </font>
    <font>
      <sz val="11"/>
      <name val="Calibri"/>
      <family val="2"/>
      <charset val="204"/>
      <scheme val="minor"/>
    </font>
    <font>
      <sz val="9"/>
      <color rgb="FFFF0000"/>
      <name val="Tahoma"/>
      <family val="2"/>
      <charset val="204"/>
    </font>
    <font>
      <b/>
      <sz val="9"/>
      <color theme="1"/>
      <name val="Tahoma"/>
      <family val="2"/>
      <charset val="204"/>
    </font>
    <font>
      <b/>
      <sz val="9"/>
      <color theme="1"/>
      <name val="Calibri"/>
      <family val="2"/>
      <charset val="204"/>
      <scheme val="minor"/>
    </font>
    <font>
      <sz val="9"/>
      <color rgb="FF000000"/>
      <name val="Tahoma"/>
      <family val="2"/>
      <charset val="204"/>
    </font>
    <font>
      <b/>
      <sz val="9"/>
      <color rgb="FF000000"/>
      <name val="Tahoma"/>
      <family val="2"/>
      <charset val="204"/>
    </font>
    <font>
      <b/>
      <u/>
      <sz val="9"/>
      <color theme="1"/>
      <name val="Tahoma"/>
      <family val="2"/>
      <charset val="204"/>
    </font>
    <font>
      <vertAlign val="superscript"/>
      <sz val="9"/>
      <color theme="1"/>
      <name val="Tahoma"/>
      <family val="2"/>
      <charset val="204"/>
    </font>
    <font>
      <vertAlign val="subscript"/>
      <sz val="9"/>
      <color theme="1"/>
      <name val="Tahoma"/>
      <family val="2"/>
      <charset val="204"/>
    </font>
    <font>
      <sz val="8"/>
      <color indexed="9"/>
      <name val="Tahoma"/>
      <family val="2"/>
      <charset val="204"/>
    </font>
    <font>
      <sz val="8"/>
      <color indexed="53"/>
      <name val="Tahoma"/>
      <family val="2"/>
      <charset val="204"/>
    </font>
    <font>
      <sz val="8"/>
      <color theme="0"/>
      <name val="Tahoma"/>
      <family val="2"/>
      <charset val="204"/>
    </font>
    <font>
      <b/>
      <sz val="9"/>
      <color indexed="62"/>
      <name val="Tahoma"/>
      <family val="2"/>
      <charset val="204"/>
    </font>
    <font>
      <sz val="11"/>
      <color indexed="22"/>
      <name val="Wingdings 2"/>
      <family val="1"/>
      <charset val="2"/>
    </font>
    <font>
      <sz val="9"/>
      <color theme="0"/>
      <name val="Tahoma"/>
      <family val="2"/>
      <charset val="204"/>
    </font>
    <font>
      <sz val="9"/>
      <color theme="1"/>
      <name val="Calibri"/>
      <family val="2"/>
      <charset val="204"/>
      <scheme val="minor"/>
    </font>
    <font>
      <b/>
      <vertAlign val="superscript"/>
      <sz val="9"/>
      <color theme="1"/>
      <name val="Tahoma"/>
      <family val="2"/>
      <charset val="204"/>
    </font>
    <font>
      <b/>
      <vertAlign val="subscript"/>
      <sz val="9"/>
      <color theme="1"/>
      <name val="Tahoma"/>
      <family val="2"/>
      <charset val="204"/>
    </font>
    <font>
      <b/>
      <u/>
      <sz val="9"/>
      <color rgb="FFFF0000"/>
      <name val="Tahoma"/>
      <family val="2"/>
      <charset val="204"/>
    </font>
    <font>
      <sz val="9"/>
      <color theme="0" tint="-0.14999847407452621"/>
      <name val="Tahoma"/>
      <family val="2"/>
      <charset val="204"/>
    </font>
    <font>
      <b/>
      <sz val="9"/>
      <color theme="0"/>
      <name val="Tahoma"/>
      <family val="2"/>
      <charset val="204"/>
    </font>
    <font>
      <u/>
      <sz val="10"/>
      <color rgb="FF000080"/>
      <name val="Tahoma"/>
      <family val="2"/>
      <charset val="204"/>
    </font>
    <font>
      <u/>
      <sz val="9"/>
      <color rgb="FF000080"/>
      <name val="Tahoma"/>
      <family val="2"/>
      <charset val="204"/>
    </font>
    <font>
      <sz val="12"/>
      <color theme="1"/>
      <name val="Tahoma"/>
      <family val="2"/>
      <charset val="204"/>
    </font>
    <font>
      <sz val="12"/>
      <name val="Tahoma"/>
      <family val="2"/>
      <charset val="204"/>
    </font>
    <font>
      <b/>
      <u/>
      <sz val="9"/>
      <name val="Tahoma"/>
      <family val="2"/>
      <charset val="204"/>
    </font>
  </fonts>
  <fills count="52">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42"/>
        <bgColor indexed="64"/>
      </patternFill>
    </fill>
    <fill>
      <patternFill patternType="solid">
        <fgColor indexed="29"/>
        <bgColor indexed="64"/>
      </patternFill>
    </fill>
    <fill>
      <patternFill patternType="solid">
        <fgColor indexed="9"/>
        <bgColor indexed="64"/>
      </patternFill>
    </fill>
    <fill>
      <patternFill patternType="solid">
        <fgColor indexed="22"/>
        <bgColor indexed="64"/>
      </patternFill>
    </fill>
    <fill>
      <patternFill patternType="solid">
        <fgColor indexed="41"/>
        <bgColor indexed="64"/>
      </patternFill>
    </fill>
    <fill>
      <patternFill patternType="solid">
        <fgColor indexed="3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AD3"/>
        <bgColor indexed="64"/>
      </patternFill>
    </fill>
    <fill>
      <patternFill patternType="solid">
        <fgColor theme="0"/>
        <bgColor indexed="64"/>
      </patternFill>
    </fill>
    <fill>
      <patternFill patternType="solid">
        <fgColor theme="0" tint="-0.14999847407452621"/>
        <bgColor indexed="64"/>
      </patternFill>
    </fill>
    <fill>
      <patternFill patternType="solid">
        <fgColor indexed="30"/>
        <bgColor indexed="64"/>
      </patternFill>
    </fill>
    <fill>
      <patternFill patternType="solid">
        <fgColor indexed="13"/>
        <bgColor indexed="64"/>
      </patternFill>
    </fill>
    <fill>
      <patternFill patternType="solid">
        <fgColor indexed="10"/>
        <bgColor indexed="64"/>
      </patternFill>
    </fill>
    <fill>
      <patternFill patternType="lightDown">
        <fgColor indexed="22"/>
      </patternFill>
    </fill>
    <fill>
      <patternFill patternType="solid">
        <fgColor theme="4" tint="0.39997558519241921"/>
        <bgColor indexed="64"/>
      </patternFill>
    </fill>
    <fill>
      <patternFill patternType="solid">
        <fgColor rgb="FF808080"/>
        <bgColor indexed="64"/>
      </patternFill>
    </fill>
  </fills>
  <borders count="73">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right/>
      <top/>
      <bottom style="thin">
        <color indexed="22"/>
      </bottom>
      <diagonal/>
    </border>
    <border>
      <left style="thin">
        <color indexed="55"/>
      </left>
      <right style="thin">
        <color indexed="55"/>
      </right>
      <top style="thin">
        <color indexed="55"/>
      </top>
      <bottom style="double">
        <color indexed="55"/>
      </bottom>
      <diagonal/>
    </border>
    <border>
      <left/>
      <right/>
      <top style="thin">
        <color indexed="23"/>
      </top>
      <bottom/>
      <diagonal/>
    </border>
    <border>
      <left style="thin">
        <color indexed="22"/>
      </left>
      <right style="thin">
        <color indexed="22"/>
      </right>
      <top/>
      <bottom style="thin">
        <color indexed="22"/>
      </bottom>
      <diagonal/>
    </border>
    <border>
      <left style="thin">
        <color indexed="22"/>
      </left>
      <right/>
      <top/>
      <bottom style="thin">
        <color indexed="22"/>
      </bottom>
      <diagonal/>
    </border>
    <border>
      <left style="thin">
        <color indexed="55"/>
      </left>
      <right/>
      <top/>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2"/>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style="thin">
        <color theme="0" tint="-0.249977111117893"/>
      </left>
      <right/>
      <top/>
      <bottom/>
      <diagonal/>
    </border>
    <border>
      <left/>
      <right style="thin">
        <color theme="0" tint="-0.249977111117893"/>
      </right>
      <top/>
      <bottom/>
      <diagonal/>
    </border>
    <border>
      <left style="thin">
        <color theme="0" tint="-0.249977111117893"/>
      </left>
      <right/>
      <top/>
      <bottom style="thin">
        <color theme="0" tint="-0.249977111117893"/>
      </bottom>
      <diagonal/>
    </border>
    <border>
      <left/>
      <right style="thin">
        <color theme="0" tint="-0.249977111117893"/>
      </right>
      <top/>
      <bottom style="thin">
        <color theme="0" tint="-0.249977111117893"/>
      </bottom>
      <diagonal/>
    </border>
    <border>
      <left style="thin">
        <color theme="0" tint="-0.249977111117893"/>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249977111117893"/>
      </right>
      <top style="thin">
        <color theme="0" tint="-0.249977111117893"/>
      </top>
      <bottom style="thin">
        <color theme="0" tint="-0.34998626667073579"/>
      </bottom>
      <diagonal/>
    </border>
    <border>
      <left style="thin">
        <color theme="0" tint="-0.249977111117893"/>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249977111117893"/>
      </right>
      <top style="thin">
        <color theme="0" tint="-0.34998626667073579"/>
      </top>
      <bottom style="thin">
        <color theme="0" tint="-0.34998626667073579"/>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thin">
        <color theme="0" tint="-0.249977111117893"/>
      </bottom>
      <diagonal/>
    </border>
    <border>
      <left style="thin">
        <color theme="0" tint="-0.34998626667073579"/>
      </left>
      <right/>
      <top/>
      <bottom/>
      <diagonal/>
    </border>
    <border>
      <left style="thin">
        <color theme="0" tint="-0.34998626667073579"/>
      </left>
      <right/>
      <top style="thin">
        <color theme="0" tint="-0.34998626667073579"/>
      </top>
      <bottom/>
      <diagonal/>
    </border>
    <border>
      <left style="thin">
        <color theme="0" tint="-0.34998626667073579"/>
      </left>
      <right/>
      <top/>
      <bottom style="thin">
        <color theme="0" tint="-0.34998626667073579"/>
      </bottom>
      <diagonal/>
    </border>
    <border>
      <left/>
      <right style="thin">
        <color theme="0" tint="-0.249977111117893"/>
      </right>
      <top style="thin">
        <color theme="0" tint="-0.249977111117893"/>
      </top>
      <bottom style="thin">
        <color indexed="22"/>
      </bottom>
      <diagonal/>
    </border>
    <border>
      <left style="thin">
        <color theme="0" tint="-0.34998626667073579"/>
      </left>
      <right/>
      <top style="thin">
        <color theme="0" tint="-0.34998626667073579"/>
      </top>
      <bottom style="thin">
        <color indexed="22"/>
      </bottom>
      <diagonal/>
    </border>
    <border>
      <left/>
      <right/>
      <top style="thin">
        <color theme="0" tint="-0.34998626667073579"/>
      </top>
      <bottom style="thin">
        <color indexed="22"/>
      </bottom>
      <diagonal/>
    </border>
    <border>
      <left/>
      <right style="thin">
        <color theme="0" tint="-0.249977111117893"/>
      </right>
      <top style="thin">
        <color theme="0" tint="-0.34998626667073579"/>
      </top>
      <bottom style="thin">
        <color indexed="22"/>
      </bottom>
      <diagonal/>
    </border>
    <border>
      <left/>
      <right/>
      <top style="thin">
        <color indexed="22"/>
      </top>
      <bottom/>
      <diagonal/>
    </border>
    <border>
      <left style="thin">
        <color indexed="22"/>
      </left>
      <right style="thin">
        <color indexed="22"/>
      </right>
      <top style="thin">
        <color indexed="22"/>
      </top>
      <bottom/>
      <diagonal/>
    </border>
    <border>
      <left style="thin">
        <color indexed="22"/>
      </left>
      <right/>
      <top style="thin">
        <color indexed="22"/>
      </top>
      <bottom/>
      <diagonal/>
    </border>
    <border>
      <left/>
      <right style="thin">
        <color theme="0" tint="-0.34998626667073579"/>
      </right>
      <top style="thin">
        <color theme="0" tint="-0.34998626667073579"/>
      </top>
      <bottom style="thin">
        <color indexed="22"/>
      </bottom>
      <diagonal/>
    </border>
    <border>
      <left style="thin">
        <color theme="0" tint="-0.249977111117893"/>
      </left>
      <right/>
      <top style="thin">
        <color indexed="22"/>
      </top>
      <bottom style="thin">
        <color theme="0" tint="-0.249977111117893"/>
      </bottom>
      <diagonal/>
    </border>
    <border>
      <left/>
      <right style="thin">
        <color theme="0" tint="-0.249977111117893"/>
      </right>
      <top style="thin">
        <color indexed="22"/>
      </top>
      <bottom style="thin">
        <color theme="0" tint="-0.249977111117893"/>
      </bottom>
      <diagonal/>
    </border>
    <border>
      <left style="thin">
        <color theme="0" tint="-0.249977111117893"/>
      </left>
      <right/>
      <top style="thin">
        <color theme="0" tint="-0.249977111117893"/>
      </top>
      <bottom style="thin">
        <color indexed="22"/>
      </bottom>
      <diagonal/>
    </border>
    <border>
      <left/>
      <right/>
      <top style="thin">
        <color theme="0" tint="-0.249977111117893"/>
      </top>
      <bottom style="thin">
        <color indexed="22"/>
      </bottom>
      <diagonal/>
    </border>
    <border>
      <left/>
      <right style="thin">
        <color indexed="22"/>
      </right>
      <top style="thin">
        <color indexed="22"/>
      </top>
      <bottom/>
      <diagonal/>
    </border>
    <border>
      <left style="thin">
        <color indexed="22"/>
      </left>
      <right style="thin">
        <color indexed="22"/>
      </right>
      <top style="thin">
        <color indexed="22"/>
      </top>
      <bottom style="double">
        <color indexed="55"/>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style="thin">
        <color indexed="22"/>
      </top>
      <bottom/>
      <diagonal/>
    </border>
    <border>
      <left/>
      <right style="thin">
        <color theme="0" tint="-0.34998626667073579"/>
      </right>
      <top style="thin">
        <color indexed="22"/>
      </top>
      <bottom/>
      <diagonal/>
    </border>
    <border>
      <left style="thin">
        <color indexed="22"/>
      </left>
      <right/>
      <top style="thin">
        <color theme="0" tint="-0.249977111117893"/>
      </top>
      <bottom style="thin">
        <color theme="0" tint="-0.249977111117893"/>
      </bottom>
      <diagonal/>
    </border>
    <border>
      <left/>
      <right/>
      <top/>
      <bottom style="thin">
        <color indexed="64"/>
      </bottom>
      <diagonal/>
    </border>
  </borders>
  <cellStyleXfs count="113">
    <xf numFmtId="49" fontId="0" fillId="0" borderId="0" applyBorder="0">
      <alignment vertical="top"/>
    </xf>
    <xf numFmtId="0" fontId="6" fillId="0" borderId="0"/>
    <xf numFmtId="167" fontId="6" fillId="0" borderId="0"/>
    <xf numFmtId="0" fontId="43" fillId="0" borderId="0"/>
    <xf numFmtId="38" fontId="44" fillId="0" borderId="0">
      <alignment vertical="top"/>
    </xf>
    <xf numFmtId="38" fontId="44" fillId="0" borderId="0">
      <alignment vertical="top"/>
    </xf>
    <xf numFmtId="38" fontId="44" fillId="0" borderId="0">
      <alignment vertical="top"/>
    </xf>
    <xf numFmtId="38" fontId="44" fillId="0" borderId="0">
      <alignment vertical="top"/>
    </xf>
    <xf numFmtId="38" fontId="44" fillId="0" borderId="0">
      <alignment vertical="top"/>
    </xf>
    <xf numFmtId="38" fontId="44" fillId="0" borderId="0">
      <alignment vertical="top"/>
    </xf>
    <xf numFmtId="38" fontId="44" fillId="0" borderId="0">
      <alignment vertical="top"/>
    </xf>
    <xf numFmtId="38" fontId="44" fillId="0" borderId="0">
      <alignment vertical="top"/>
    </xf>
    <xf numFmtId="38" fontId="44" fillId="0" borderId="0">
      <alignment vertical="top"/>
    </xf>
    <xf numFmtId="38" fontId="44" fillId="0" borderId="0">
      <alignment vertical="top"/>
    </xf>
    <xf numFmtId="38" fontId="44" fillId="0" borderId="0">
      <alignment vertical="top"/>
    </xf>
    <xf numFmtId="38" fontId="44" fillId="0" borderId="0">
      <alignment vertical="top"/>
    </xf>
    <xf numFmtId="0" fontId="23" fillId="0" borderId="1" applyNumberFormat="0" applyAlignment="0">
      <protection locked="0"/>
    </xf>
    <xf numFmtId="166" fontId="7" fillId="0" borderId="0" applyFont="0" applyFill="0" applyBorder="0" applyAlignment="0" applyProtection="0"/>
    <xf numFmtId="168" fontId="9" fillId="2" borderId="0">
      <protection locked="0"/>
    </xf>
    <xf numFmtId="0" fontId="20" fillId="0" borderId="0" applyFill="0" applyBorder="0" applyProtection="0">
      <alignment vertical="center"/>
    </xf>
    <xf numFmtId="169" fontId="9" fillId="2" borderId="0">
      <protection locked="0"/>
    </xf>
    <xf numFmtId="170" fontId="9" fillId="2" borderId="0">
      <protection locked="0"/>
    </xf>
    <xf numFmtId="0" fontId="21" fillId="0" borderId="0" applyNumberFormat="0" applyFill="0" applyBorder="0" applyAlignment="0" applyProtection="0">
      <alignment vertical="top"/>
      <protection locked="0"/>
    </xf>
    <xf numFmtId="0" fontId="23" fillId="3" borderId="1" applyNumberFormat="0" applyAlignment="0"/>
    <xf numFmtId="0" fontId="22" fillId="0" borderId="0" applyNumberFormat="0" applyFill="0" applyBorder="0" applyAlignment="0" applyProtection="0">
      <alignment vertical="top"/>
      <protection locked="0"/>
    </xf>
    <xf numFmtId="0" fontId="10" fillId="0" borderId="0" applyNumberFormat="0" applyFill="0" applyBorder="0" applyAlignment="0" applyProtection="0"/>
    <xf numFmtId="0" fontId="8" fillId="0" borderId="0"/>
    <xf numFmtId="0" fontId="20" fillId="0" borderId="0" applyFill="0" applyBorder="0" applyProtection="0">
      <alignment vertical="center"/>
    </xf>
    <xf numFmtId="0" fontId="20" fillId="0" borderId="0" applyFill="0" applyBorder="0" applyProtection="0">
      <alignment vertical="center"/>
    </xf>
    <xf numFmtId="49" fontId="36" fillId="4" borderId="2" applyNumberFormat="0">
      <alignment horizontal="center" vertical="center"/>
    </xf>
    <xf numFmtId="0" fontId="18" fillId="5" borderId="1" applyNumberFormat="0" applyAlignment="0" applyProtection="0"/>
    <xf numFmtId="0" fontId="98"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26" fillId="0" borderId="0" applyBorder="0">
      <alignment horizontal="center" vertical="center" wrapText="1"/>
    </xf>
    <xf numFmtId="0" fontId="11" fillId="0" borderId="3" applyBorder="0">
      <alignment horizontal="center" vertical="center" wrapText="1"/>
    </xf>
    <xf numFmtId="4" fontId="9" fillId="2" borderId="4" applyBorder="0">
      <alignment horizontal="right"/>
    </xf>
    <xf numFmtId="49" fontId="9" fillId="0" borderId="0" applyBorder="0">
      <alignment vertical="top"/>
    </xf>
    <xf numFmtId="0" fontId="40" fillId="6" borderId="0" applyNumberFormat="0" applyBorder="0" applyAlignment="0">
      <alignment horizontal="left" vertical="center"/>
    </xf>
    <xf numFmtId="0" fontId="5" fillId="0" borderId="0"/>
    <xf numFmtId="49" fontId="9" fillId="6" borderId="0" applyBorder="0">
      <alignment vertical="top"/>
    </xf>
    <xf numFmtId="49" fontId="9" fillId="6" borderId="0" applyBorder="0">
      <alignment vertical="top"/>
    </xf>
    <xf numFmtId="49" fontId="9" fillId="0" borderId="0" applyBorder="0">
      <alignment vertical="top"/>
    </xf>
    <xf numFmtId="49" fontId="9" fillId="0" borderId="0" applyBorder="0">
      <alignment vertical="top"/>
    </xf>
    <xf numFmtId="0" fontId="5" fillId="0" borderId="0"/>
    <xf numFmtId="49" fontId="9" fillId="0" borderId="0" applyBorder="0">
      <alignment vertical="top"/>
    </xf>
    <xf numFmtId="49" fontId="9" fillId="0" borderId="0" applyBorder="0">
      <alignment vertical="top"/>
    </xf>
    <xf numFmtId="0" fontId="9" fillId="0" borderId="0">
      <alignment horizontal="left" vertical="center"/>
    </xf>
    <xf numFmtId="0" fontId="25" fillId="0" borderId="0"/>
    <xf numFmtId="4" fontId="9" fillId="7" borderId="0" applyBorder="0">
      <alignment horizontal="right"/>
    </xf>
    <xf numFmtId="0" fontId="46" fillId="0" borderId="0" applyNumberFormat="0" applyFill="0" applyBorder="0" applyAlignment="0" applyProtection="0"/>
    <xf numFmtId="0" fontId="47" fillId="0" borderId="20" applyNumberFormat="0" applyFill="0" applyAlignment="0" applyProtection="0"/>
    <xf numFmtId="0" fontId="48" fillId="0" borderId="21" applyNumberFormat="0" applyFill="0" applyAlignment="0" applyProtection="0"/>
    <xf numFmtId="0" fontId="49" fillId="0" borderId="22" applyNumberFormat="0" applyFill="0" applyAlignment="0" applyProtection="0"/>
    <xf numFmtId="0" fontId="49" fillId="0" borderId="0" applyNumberFormat="0" applyFill="0" applyBorder="0" applyAlignment="0" applyProtection="0"/>
    <xf numFmtId="0" fontId="50" fillId="13" borderId="0" applyNumberFormat="0" applyBorder="0" applyAlignment="0" applyProtection="0"/>
    <xf numFmtId="0" fontId="51" fillId="14" borderId="0" applyNumberFormat="0" applyBorder="0" applyAlignment="0" applyProtection="0"/>
    <xf numFmtId="0" fontId="52" fillId="15" borderId="0" applyNumberFormat="0" applyBorder="0" applyAlignment="0" applyProtection="0"/>
    <xf numFmtId="0" fontId="53" fillId="16" borderId="23" applyNumberFormat="0" applyAlignment="0" applyProtection="0"/>
    <xf numFmtId="0" fontId="54" fillId="16" borderId="24" applyNumberFormat="0" applyAlignment="0" applyProtection="0"/>
    <xf numFmtId="0" fontId="55" fillId="0" borderId="25" applyNumberFormat="0" applyFill="0" applyAlignment="0" applyProtection="0"/>
    <xf numFmtId="0" fontId="56" fillId="17" borderId="26" applyNumberFormat="0" applyAlignment="0" applyProtection="0"/>
    <xf numFmtId="0" fontId="57" fillId="0" borderId="0" applyNumberFormat="0" applyFill="0" applyBorder="0" applyAlignment="0" applyProtection="0"/>
    <xf numFmtId="0" fontId="9" fillId="18" borderId="27" applyNumberFormat="0" applyFont="0" applyAlignment="0" applyProtection="0"/>
    <xf numFmtId="0" fontId="58" fillId="0" borderId="0" applyNumberFormat="0" applyFill="0" applyBorder="0" applyAlignment="0" applyProtection="0"/>
    <xf numFmtId="0" fontId="59" fillId="0" borderId="28" applyNumberFormat="0" applyFill="0" applyAlignment="0" applyProtection="0"/>
    <xf numFmtId="0" fontId="60" fillId="19"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0" fillId="22" borderId="0" applyNumberFormat="0" applyBorder="0" applyAlignment="0" applyProtection="0"/>
    <xf numFmtId="0" fontId="60" fillId="23"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0" fillId="26" borderId="0" applyNumberFormat="0" applyBorder="0" applyAlignment="0" applyProtection="0"/>
    <xf numFmtId="0" fontId="60" fillId="27"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0" fillId="30" borderId="0" applyNumberFormat="0" applyBorder="0" applyAlignment="0" applyProtection="0"/>
    <xf numFmtId="0" fontId="60" fillId="31"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0" fillId="34" borderId="0" applyNumberFormat="0" applyBorder="0" applyAlignment="0" applyProtection="0"/>
    <xf numFmtId="0" fontId="60" fillId="35"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0" fillId="38" borderId="0" applyNumberFormat="0" applyBorder="0" applyAlignment="0" applyProtection="0"/>
    <xf numFmtId="0" fontId="60" fillId="39" borderId="0" applyNumberFormat="0" applyBorder="0" applyAlignment="0" applyProtection="0"/>
    <xf numFmtId="0" fontId="61" fillId="40" borderId="0" applyNumberFormat="0" applyBorder="0" applyAlignment="0" applyProtection="0"/>
    <xf numFmtId="0" fontId="61" fillId="41" borderId="0" applyNumberFormat="0" applyBorder="0" applyAlignment="0" applyProtection="0"/>
    <xf numFmtId="0" fontId="60" fillId="42" borderId="0" applyNumberFormat="0" applyBorder="0" applyAlignment="0" applyProtection="0"/>
    <xf numFmtId="43" fontId="9" fillId="0" borderId="0" applyFont="0" applyFill="0" applyBorder="0" applyAlignment="0" applyProtection="0"/>
    <xf numFmtId="41"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49" fontId="62" fillId="0" borderId="0" applyNumberFormat="0" applyFill="0" applyBorder="0" applyAlignment="0" applyProtection="0">
      <alignment vertical="top"/>
    </xf>
    <xf numFmtId="0" fontId="64" fillId="0" borderId="0"/>
    <xf numFmtId="0" fontId="4" fillId="0" borderId="0"/>
    <xf numFmtId="49" fontId="9" fillId="0" borderId="0" applyBorder="0">
      <alignment vertical="top"/>
    </xf>
    <xf numFmtId="49" fontId="45" fillId="0" borderId="0" applyNumberFormat="0" applyFill="0" applyBorder="0" applyAlignment="0" applyProtection="0">
      <alignment vertical="top"/>
    </xf>
    <xf numFmtId="0" fontId="4" fillId="0" borderId="0"/>
    <xf numFmtId="0" fontId="4" fillId="0" borderId="0"/>
    <xf numFmtId="0" fontId="4" fillId="0" borderId="0"/>
    <xf numFmtId="0" fontId="5" fillId="0" borderId="0"/>
    <xf numFmtId="0" fontId="5" fillId="0" borderId="0"/>
    <xf numFmtId="0" fontId="4" fillId="0" borderId="0"/>
    <xf numFmtId="0" fontId="64" fillId="0" borderId="0"/>
    <xf numFmtId="0" fontId="4" fillId="0" borderId="0"/>
    <xf numFmtId="0" fontId="5" fillId="0" borderId="0"/>
    <xf numFmtId="0" fontId="5" fillId="0" borderId="0" applyFill="0" applyBorder="0"/>
    <xf numFmtId="0" fontId="2" fillId="0" borderId="0"/>
    <xf numFmtId="0" fontId="1" fillId="0" borderId="0"/>
  </cellStyleXfs>
  <cellXfs count="1174">
    <xf numFmtId="49" fontId="0" fillId="0" borderId="0" xfId="0">
      <alignment vertical="top"/>
    </xf>
    <xf numFmtId="49" fontId="17" fillId="0" borderId="0" xfId="0" applyFont="1" applyFill="1" applyBorder="1" applyAlignment="1" applyProtection="1">
      <alignment vertical="top"/>
    </xf>
    <xf numFmtId="49" fontId="9" fillId="0" borderId="0" xfId="0" applyFont="1" applyProtection="1">
      <alignment vertical="top"/>
    </xf>
    <xf numFmtId="0" fontId="15" fillId="0" borderId="0" xfId="0" applyNumberFormat="1" applyFont="1" applyFill="1" applyBorder="1" applyAlignment="1" applyProtection="1">
      <alignment vertical="top"/>
    </xf>
    <xf numFmtId="49" fontId="0" fillId="0" borderId="0" xfId="0" applyProtection="1">
      <alignment vertical="top"/>
    </xf>
    <xf numFmtId="49" fontId="15" fillId="0" borderId="0" xfId="0" applyFont="1" applyFill="1" applyBorder="1" applyAlignment="1" applyProtection="1">
      <alignment vertical="top"/>
    </xf>
    <xf numFmtId="49" fontId="9" fillId="7" borderId="4" xfId="0" applyFont="1" applyFill="1" applyBorder="1" applyAlignment="1" applyProtection="1">
      <alignment horizontal="center" vertical="top"/>
    </xf>
    <xf numFmtId="49" fontId="0" fillId="0" borderId="0" xfId="0" applyNumberFormat="1" applyProtection="1">
      <alignment vertical="top"/>
    </xf>
    <xf numFmtId="49" fontId="9" fillId="0" borderId="0" xfId="48" applyFont="1" applyAlignment="1" applyProtection="1">
      <alignment vertical="center" wrapText="1"/>
    </xf>
    <xf numFmtId="49" fontId="15" fillId="0" borderId="0" xfId="48" applyFont="1" applyAlignment="1" applyProtection="1">
      <alignment vertical="center"/>
    </xf>
    <xf numFmtId="0" fontId="9" fillId="0" borderId="0" xfId="46" applyFont="1" applyProtection="1"/>
    <xf numFmtId="0" fontId="9" fillId="0" borderId="0" xfId="46" applyFont="1"/>
    <xf numFmtId="49" fontId="9" fillId="0" borderId="0" xfId="45" applyFont="1" applyProtection="1">
      <alignment vertical="top"/>
    </xf>
    <xf numFmtId="49" fontId="9" fillId="0" borderId="0" xfId="45" applyProtection="1">
      <alignment vertical="top"/>
    </xf>
    <xf numFmtId="0" fontId="29" fillId="0" borderId="0" xfId="46" applyFont="1"/>
    <xf numFmtId="0" fontId="32" fillId="0" borderId="0" xfId="42" applyNumberFormat="1" applyFont="1" applyFill="1" applyAlignment="1" applyProtection="1">
      <alignment wrapText="1"/>
    </xf>
    <xf numFmtId="49" fontId="33" fillId="0" borderId="0" xfId="42" applyFont="1" applyFill="1" applyAlignment="1" applyProtection="1">
      <alignment wrapText="1"/>
    </xf>
    <xf numFmtId="49" fontId="33" fillId="0" borderId="0" xfId="42" applyFont="1" applyFill="1" applyAlignment="1" applyProtection="1">
      <alignment vertical="center" wrapText="1"/>
    </xf>
    <xf numFmtId="49" fontId="34" fillId="0" borderId="0" xfId="42" applyFont="1" applyFill="1" applyAlignment="1" applyProtection="1">
      <alignment wrapText="1"/>
    </xf>
    <xf numFmtId="0" fontId="24" fillId="0" borderId="0" xfId="42" applyNumberFormat="1" applyFont="1" applyFill="1" applyAlignment="1" applyProtection="1">
      <alignment horizontal="left" vertical="center" wrapText="1"/>
    </xf>
    <xf numFmtId="0" fontId="23" fillId="0" borderId="0" xfId="42" applyNumberFormat="1" applyFont="1" applyFill="1" applyAlignment="1" applyProtection="1">
      <alignment vertical="top"/>
    </xf>
    <xf numFmtId="49" fontId="35" fillId="0" borderId="0" xfId="42" applyFont="1" applyFill="1" applyBorder="1" applyAlignment="1" applyProtection="1">
      <alignment wrapText="1"/>
    </xf>
    <xf numFmtId="0" fontId="23" fillId="0" borderId="0" xfId="42" applyNumberFormat="1" applyFont="1" applyFill="1" applyAlignment="1" applyProtection="1">
      <alignment horizontal="left" vertical="top" wrapText="1"/>
    </xf>
    <xf numFmtId="49" fontId="9" fillId="0" borderId="0" xfId="42" applyFont="1" applyFill="1" applyAlignment="1" applyProtection="1">
      <alignment vertical="top" wrapText="1"/>
    </xf>
    <xf numFmtId="49" fontId="33" fillId="0" borderId="0" xfId="42" applyFont="1" applyFill="1" applyBorder="1" applyAlignment="1" applyProtection="1">
      <alignment wrapText="1"/>
    </xf>
    <xf numFmtId="49" fontId="37" fillId="0" borderId="0" xfId="42" applyFont="1" applyFill="1" applyBorder="1" applyAlignment="1" applyProtection="1">
      <alignment wrapText="1"/>
    </xf>
    <xf numFmtId="49" fontId="39" fillId="0" borderId="0" xfId="42" applyFont="1" applyFill="1" applyBorder="1" applyAlignment="1" applyProtection="1">
      <alignment horizontal="left" vertical="center" wrapText="1"/>
    </xf>
    <xf numFmtId="49" fontId="13" fillId="2" borderId="10" xfId="40" applyNumberFormat="1" applyFont="1" applyFill="1" applyBorder="1" applyAlignment="1" applyProtection="1">
      <alignment horizontal="center" vertical="center" wrapText="1"/>
    </xf>
    <xf numFmtId="49" fontId="37" fillId="9" borderId="0" xfId="42" applyFont="1" applyFill="1" applyBorder="1" applyAlignment="1">
      <alignment wrapText="1"/>
    </xf>
    <xf numFmtId="49" fontId="13" fillId="12" borderId="10" xfId="40" applyNumberFormat="1" applyFont="1" applyFill="1" applyBorder="1" applyAlignment="1" applyProtection="1">
      <alignment horizontal="center" vertical="center" wrapText="1"/>
    </xf>
    <xf numFmtId="49" fontId="13" fillId="7" borderId="10" xfId="40" applyNumberFormat="1" applyFont="1" applyFill="1" applyBorder="1" applyAlignment="1" applyProtection="1">
      <alignment horizontal="center" vertical="center" wrapText="1"/>
    </xf>
    <xf numFmtId="49" fontId="13" fillId="11" borderId="10" xfId="40" applyNumberFormat="1" applyFont="1" applyFill="1" applyBorder="1" applyAlignment="1" applyProtection="1">
      <alignment horizontal="center" vertical="center" wrapText="1"/>
    </xf>
    <xf numFmtId="0" fontId="23" fillId="0" borderId="0" xfId="23" applyFont="1" applyFill="1" applyBorder="1" applyAlignment="1" applyProtection="1">
      <alignment horizontal="left" vertical="top" wrapText="1"/>
    </xf>
    <xf numFmtId="0" fontId="23" fillId="0" borderId="0" xfId="23" applyFont="1" applyFill="1" applyBorder="1" applyAlignment="1" applyProtection="1">
      <alignment horizontal="right" vertical="top" wrapText="1"/>
    </xf>
    <xf numFmtId="49" fontId="37" fillId="0" borderId="0" xfId="42" applyFont="1" applyFill="1" applyBorder="1" applyAlignment="1" applyProtection="1">
      <alignment vertical="top" wrapText="1"/>
    </xf>
    <xf numFmtId="49" fontId="16" fillId="0" borderId="0" xfId="32" applyNumberFormat="1" applyFont="1" applyFill="1" applyBorder="1" applyAlignment="1" applyProtection="1">
      <alignment wrapText="1"/>
    </xf>
    <xf numFmtId="49" fontId="16" fillId="0" borderId="0" xfId="32" applyNumberFormat="1" applyFont="1" applyFill="1" applyBorder="1" applyAlignment="1" applyProtection="1">
      <alignment horizontal="left" wrapText="1"/>
    </xf>
    <xf numFmtId="49" fontId="37" fillId="0" borderId="0" xfId="42" applyFont="1" applyFill="1" applyBorder="1" applyAlignment="1" applyProtection="1">
      <alignment horizontal="right" wrapText="1"/>
    </xf>
    <xf numFmtId="0" fontId="9" fillId="0" borderId="12" xfId="46" applyFont="1" applyFill="1" applyBorder="1" applyAlignment="1" applyProtection="1">
      <alignment horizontal="center" vertical="center" wrapText="1"/>
    </xf>
    <xf numFmtId="0" fontId="15" fillId="0" borderId="0" xfId="46" applyFont="1" applyAlignment="1" applyProtection="1">
      <alignment horizontal="center" vertical="center" wrapText="1"/>
    </xf>
    <xf numFmtId="0" fontId="9" fillId="0" borderId="0" xfId="46" applyFont="1" applyAlignment="1" applyProtection="1">
      <alignment vertical="center" wrapText="1"/>
    </xf>
    <xf numFmtId="0" fontId="9" fillId="0" borderId="0" xfId="46" applyFont="1" applyAlignment="1" applyProtection="1">
      <alignment horizontal="left" vertical="center" wrapText="1"/>
    </xf>
    <xf numFmtId="49" fontId="9" fillId="0" borderId="0" xfId="44" applyNumberFormat="1" applyFont="1" applyProtection="1">
      <alignment vertical="top"/>
    </xf>
    <xf numFmtId="49" fontId="9" fillId="0" borderId="0" xfId="39" applyFont="1" applyProtection="1">
      <alignment vertical="top"/>
    </xf>
    <xf numFmtId="49" fontId="0" fillId="0" borderId="0" xfId="0" applyBorder="1" applyAlignment="1">
      <alignment horizontal="left" vertical="center" indent="1"/>
    </xf>
    <xf numFmtId="49" fontId="41" fillId="0" borderId="0" xfId="34" applyNumberFormat="1" applyFont="1" applyFill="1" applyBorder="1" applyAlignment="1" applyProtection="1">
      <alignment horizontal="left" vertical="center" wrapText="1" indent="1"/>
    </xf>
    <xf numFmtId="49" fontId="9" fillId="0" borderId="0" xfId="47">
      <alignment vertical="top"/>
    </xf>
    <xf numFmtId="0" fontId="5" fillId="0" borderId="0" xfId="41"/>
    <xf numFmtId="49" fontId="38" fillId="0" borderId="0" xfId="42" applyFont="1" applyFill="1" applyBorder="1" applyAlignment="1" applyProtection="1">
      <alignment vertical="center" wrapText="1"/>
    </xf>
    <xf numFmtId="49" fontId="38" fillId="0" borderId="0" xfId="42" applyFont="1" applyFill="1" applyBorder="1" applyAlignment="1" applyProtection="1">
      <alignment horizontal="center" vertical="center" wrapText="1"/>
    </xf>
    <xf numFmtId="49" fontId="9" fillId="0" borderId="0" xfId="42" applyFont="1" applyFill="1" applyBorder="1" applyAlignment="1" applyProtection="1">
      <alignment vertical="top" wrapText="1"/>
    </xf>
    <xf numFmtId="49" fontId="33" fillId="0" borderId="0" xfId="42" applyFont="1" applyFill="1" applyBorder="1" applyAlignment="1" applyProtection="1">
      <alignment vertical="center" wrapText="1"/>
    </xf>
    <xf numFmtId="49" fontId="37" fillId="0" borderId="13" xfId="42" applyFont="1" applyFill="1" applyBorder="1" applyAlignment="1" applyProtection="1">
      <alignment wrapText="1"/>
    </xf>
    <xf numFmtId="0" fontId="12" fillId="0" borderId="0" xfId="97" applyFont="1" applyAlignment="1">
      <alignment vertical="center"/>
    </xf>
    <xf numFmtId="0" fontId="67" fillId="0" borderId="0" xfId="97" applyFont="1" applyAlignment="1">
      <alignment vertical="center"/>
    </xf>
    <xf numFmtId="0" fontId="69" fillId="0" borderId="0" xfId="97" applyFont="1" applyAlignment="1">
      <alignment vertical="center"/>
    </xf>
    <xf numFmtId="49" fontId="12" fillId="0" borderId="30" xfId="97" applyNumberFormat="1" applyFont="1" applyBorder="1" applyAlignment="1">
      <alignment horizontal="right" vertical="center" wrapText="1" indent="1"/>
    </xf>
    <xf numFmtId="49" fontId="9" fillId="0" borderId="0" xfId="99" applyAlignment="1">
      <alignment vertical="center" wrapText="1"/>
    </xf>
    <xf numFmtId="49" fontId="9" fillId="0" borderId="0" xfId="99">
      <alignment vertical="top"/>
    </xf>
    <xf numFmtId="49" fontId="9" fillId="0" borderId="0" xfId="99" applyBorder="1" applyAlignment="1">
      <alignment vertical="center" wrapText="1"/>
    </xf>
    <xf numFmtId="49" fontId="15" fillId="0" borderId="0" xfId="99" applyFont="1" applyAlignment="1">
      <alignment vertical="center" wrapText="1"/>
    </xf>
    <xf numFmtId="49" fontId="72" fillId="0" borderId="0" xfId="99" applyFont="1" applyBorder="1" applyAlignment="1">
      <alignment vertical="center" wrapText="1"/>
    </xf>
    <xf numFmtId="49" fontId="27" fillId="0" borderId="0" xfId="99" applyFont="1" applyBorder="1" applyAlignment="1">
      <alignment horizontal="center" vertical="top" wrapText="1"/>
    </xf>
    <xf numFmtId="49" fontId="74" fillId="0" borderId="0" xfId="99" applyFont="1" applyBorder="1" applyAlignment="1">
      <alignment horizontal="center" vertical="top" wrapText="1"/>
    </xf>
    <xf numFmtId="49" fontId="9" fillId="0" borderId="42" xfId="99" applyBorder="1" applyAlignment="1">
      <alignment horizontal="center" vertical="center" wrapText="1"/>
    </xf>
    <xf numFmtId="49" fontId="9" fillId="11" borderId="43" xfId="99" applyFill="1" applyBorder="1" applyAlignment="1" applyProtection="1">
      <alignment horizontal="left" vertical="center" wrapText="1" indent="1"/>
      <protection locked="0"/>
    </xf>
    <xf numFmtId="49" fontId="9" fillId="0" borderId="0" xfId="99" applyAlignment="1">
      <alignment horizontal="left" vertical="center" wrapText="1"/>
    </xf>
    <xf numFmtId="0" fontId="63" fillId="0" borderId="0" xfId="98" applyFont="1"/>
    <xf numFmtId="49" fontId="9" fillId="0" borderId="30" xfId="49" applyNumberFormat="1" applyBorder="1" applyAlignment="1">
      <alignment horizontal="center" vertical="center"/>
    </xf>
    <xf numFmtId="0" fontId="77" fillId="0" borderId="0" xfId="98" applyFont="1"/>
    <xf numFmtId="0" fontId="9" fillId="0" borderId="0" xfId="98" applyFont="1"/>
    <xf numFmtId="0" fontId="63" fillId="0" borderId="0" xfId="103" applyFont="1"/>
    <xf numFmtId="0" fontId="63" fillId="0" borderId="0" xfId="97" applyFont="1"/>
    <xf numFmtId="0" fontId="63" fillId="0" borderId="0" xfId="103" applyFont="1" applyAlignment="1">
      <alignment horizontal="center"/>
    </xf>
    <xf numFmtId="0" fontId="9" fillId="0" borderId="30" xfId="97" applyFont="1" applyBorder="1" applyAlignment="1">
      <alignment horizontal="center" vertical="center"/>
    </xf>
    <xf numFmtId="0" fontId="63" fillId="44" borderId="30" xfId="97" applyFont="1" applyFill="1" applyBorder="1" applyAlignment="1">
      <alignment horizontal="left" vertical="center" wrapText="1"/>
    </xf>
    <xf numFmtId="0" fontId="63" fillId="0" borderId="30" xfId="97" applyFont="1" applyBorder="1" applyAlignment="1">
      <alignment horizontal="justify" vertical="center" wrapText="1"/>
    </xf>
    <xf numFmtId="0" fontId="63" fillId="0" borderId="30" xfId="97" applyFont="1" applyBorder="1" applyAlignment="1">
      <alignment horizontal="center" vertical="center"/>
    </xf>
    <xf numFmtId="0" fontId="63" fillId="0" borderId="30" xfId="97" applyFont="1" applyBorder="1" applyAlignment="1">
      <alignment horizontal="left" vertical="center" wrapText="1"/>
    </xf>
    <xf numFmtId="0" fontId="9" fillId="0" borderId="30" xfId="97" applyFont="1" applyBorder="1" applyAlignment="1">
      <alignment horizontal="left" vertical="center" wrapText="1"/>
    </xf>
    <xf numFmtId="0" fontId="63" fillId="0" borderId="30" xfId="97" applyFont="1" applyBorder="1" applyAlignment="1">
      <alignment horizontal="center" vertical="center" wrapText="1"/>
    </xf>
    <xf numFmtId="0" fontId="9" fillId="0" borderId="30" xfId="97" applyFont="1" applyBorder="1" applyAlignment="1">
      <alignment horizontal="justify" vertical="center" wrapText="1"/>
    </xf>
    <xf numFmtId="0" fontId="63" fillId="0" borderId="0" xfId="102" applyFont="1"/>
    <xf numFmtId="49" fontId="9" fillId="0" borderId="30" xfId="102" applyNumberFormat="1" applyFont="1" applyBorder="1" applyAlignment="1">
      <alignment horizontal="center" vertical="center"/>
    </xf>
    <xf numFmtId="0" fontId="9" fillId="0" borderId="0" xfId="97" applyFont="1"/>
    <xf numFmtId="0" fontId="63" fillId="0" borderId="0" xfId="97" applyFont="1" applyAlignment="1">
      <alignment wrapText="1"/>
    </xf>
    <xf numFmtId="4" fontId="9" fillId="2" borderId="30" xfId="102" applyNumberFormat="1" applyFont="1" applyFill="1" applyBorder="1" applyAlignment="1" applyProtection="1">
      <alignment horizontal="right" vertical="center"/>
      <protection locked="0"/>
    </xf>
    <xf numFmtId="4" fontId="9" fillId="43" borderId="30" xfId="102" applyNumberFormat="1" applyFont="1" applyFill="1" applyBorder="1" applyAlignment="1">
      <alignment horizontal="right" vertical="center"/>
    </xf>
    <xf numFmtId="0" fontId="63" fillId="0" borderId="0" xfId="102" applyFont="1" applyAlignment="1">
      <alignment vertical="center"/>
    </xf>
    <xf numFmtId="0" fontId="9" fillId="0" borderId="0" xfId="97" applyFont="1" applyAlignment="1">
      <alignment vertical="center"/>
    </xf>
    <xf numFmtId="0" fontId="63" fillId="0" borderId="0" xfId="102" applyFont="1" applyAlignment="1">
      <alignment vertical="center" wrapText="1"/>
    </xf>
    <xf numFmtId="49" fontId="9" fillId="9" borderId="30" xfId="102" applyNumberFormat="1" applyFont="1" applyFill="1" applyBorder="1" applyAlignment="1">
      <alignment horizontal="center" vertical="center" wrapText="1"/>
    </xf>
    <xf numFmtId="0" fontId="63" fillId="0" borderId="0" xfId="102" applyFont="1" applyAlignment="1">
      <alignment horizontal="center" vertical="center" wrapText="1"/>
    </xf>
    <xf numFmtId="0" fontId="9" fillId="0" borderId="0" xfId="105" applyFont="1"/>
    <xf numFmtId="0" fontId="9" fillId="0" borderId="0" xfId="105" applyFont="1" applyAlignment="1">
      <alignment horizontal="center"/>
    </xf>
    <xf numFmtId="0" fontId="11" fillId="0" borderId="0" xfId="105" applyFont="1"/>
    <xf numFmtId="0" fontId="63" fillId="0" borderId="0" xfId="102" applyFont="1" applyProtection="1">
      <protection hidden="1"/>
    </xf>
    <xf numFmtId="0" fontId="63" fillId="0" borderId="0" xfId="102" applyFont="1" applyAlignment="1" applyProtection="1">
      <alignment horizontal="center"/>
      <protection hidden="1"/>
    </xf>
    <xf numFmtId="0" fontId="12" fillId="0" borderId="0" xfId="105" applyFont="1"/>
    <xf numFmtId="0" fontId="66" fillId="0" borderId="0" xfId="105" applyFont="1"/>
    <xf numFmtId="0" fontId="63" fillId="0" borderId="0" xfId="106" applyFont="1"/>
    <xf numFmtId="0" fontId="63" fillId="0" borderId="0" xfId="107" applyFont="1" applyAlignment="1">
      <alignment horizontal="center" vertical="center" wrapText="1"/>
    </xf>
    <xf numFmtId="0" fontId="63" fillId="0" borderId="0" xfId="107" applyFont="1"/>
    <xf numFmtId="0" fontId="63" fillId="0" borderId="43" xfId="107" applyFont="1" applyBorder="1" applyAlignment="1">
      <alignment horizontal="center" vertical="center"/>
    </xf>
    <xf numFmtId="0" fontId="78" fillId="44" borderId="43" xfId="107" applyFont="1" applyFill="1" applyBorder="1" applyAlignment="1">
      <alignment horizontal="center" vertical="center"/>
    </xf>
    <xf numFmtId="0" fontId="78" fillId="44" borderId="43" xfId="107" applyFont="1" applyFill="1" applyBorder="1" applyAlignment="1">
      <alignment horizontal="left" vertical="center" wrapText="1"/>
    </xf>
    <xf numFmtId="0" fontId="78" fillId="0" borderId="43" xfId="107" applyFont="1" applyBorder="1" applyAlignment="1">
      <alignment horizontal="left" vertical="center" wrapText="1"/>
    </xf>
    <xf numFmtId="0" fontId="63" fillId="0" borderId="43" xfId="107" applyFont="1" applyBorder="1" applyAlignment="1">
      <alignment horizontal="right" vertical="center" wrapText="1"/>
    </xf>
    <xf numFmtId="0" fontId="78" fillId="0" borderId="43" xfId="107" applyFont="1" applyBorder="1" applyAlignment="1">
      <alignment horizontal="center" vertical="center"/>
    </xf>
    <xf numFmtId="0" fontId="70" fillId="0" borderId="0" xfId="106" applyFont="1" applyAlignment="1">
      <alignment horizontal="center" vertical="center"/>
    </xf>
    <xf numFmtId="0" fontId="70" fillId="0" borderId="0" xfId="106" applyFont="1" applyAlignment="1">
      <alignment vertical="center" wrapText="1"/>
    </xf>
    <xf numFmtId="0" fontId="70" fillId="0" borderId="0" xfId="106" applyFont="1" applyAlignment="1">
      <alignment vertical="center"/>
    </xf>
    <xf numFmtId="0" fontId="12" fillId="0" borderId="0" xfId="107" applyFont="1" applyAlignment="1">
      <alignment vertical="center"/>
    </xf>
    <xf numFmtId="0" fontId="65" fillId="0" borderId="0" xfId="106" applyFont="1" applyAlignment="1">
      <alignment horizontal="center" vertical="center" wrapText="1"/>
    </xf>
    <xf numFmtId="0" fontId="65" fillId="0" borderId="0" xfId="106" applyFont="1" applyAlignment="1">
      <alignment vertical="center" wrapText="1"/>
    </xf>
    <xf numFmtId="0" fontId="67" fillId="0" borderId="0" xfId="106" applyFont="1" applyAlignment="1">
      <alignment vertical="center"/>
    </xf>
    <xf numFmtId="0" fontId="65" fillId="0" borderId="0" xfId="106" applyFont="1" applyAlignment="1">
      <alignment vertical="center"/>
    </xf>
    <xf numFmtId="49" fontId="12" fillId="0" borderId="0" xfId="99" applyFont="1" applyAlignment="1">
      <alignment vertical="center" wrapText="1"/>
    </xf>
    <xf numFmtId="49" fontId="12" fillId="0" borderId="0" xfId="99" applyFont="1" applyAlignment="1">
      <alignment vertical="center"/>
    </xf>
    <xf numFmtId="49" fontId="85" fillId="46" borderId="0" xfId="99" applyFont="1" applyFill="1" applyAlignment="1">
      <alignment horizontal="center" vertical="center"/>
    </xf>
    <xf numFmtId="0" fontId="12" fillId="0" borderId="0" xfId="99" applyNumberFormat="1" applyFont="1" applyAlignment="1">
      <alignment vertical="center" wrapText="1"/>
    </xf>
    <xf numFmtId="0" fontId="70" fillId="0" borderId="0" xfId="106" applyFont="1"/>
    <xf numFmtId="0" fontId="12" fillId="47" borderId="0" xfId="99" applyNumberFormat="1" applyFont="1" applyFill="1" applyAlignment="1">
      <alignment horizontal="right" vertical="center"/>
    </xf>
    <xf numFmtId="0" fontId="12" fillId="47" borderId="0" xfId="99" applyNumberFormat="1" applyFont="1" applyFill="1" applyAlignment="1">
      <alignment horizontal="center" vertical="center"/>
    </xf>
    <xf numFmtId="49" fontId="85" fillId="46" borderId="0" xfId="106" applyNumberFormat="1" applyFont="1" applyFill="1" applyAlignment="1">
      <alignment horizontal="center" vertical="center"/>
    </xf>
    <xf numFmtId="0" fontId="70" fillId="47" borderId="0" xfId="106" applyFont="1" applyFill="1" applyAlignment="1">
      <alignment horizontal="right" vertical="center"/>
    </xf>
    <xf numFmtId="49" fontId="12" fillId="47" borderId="0" xfId="99" applyFont="1" applyFill="1" applyAlignment="1">
      <alignment vertical="center" wrapText="1"/>
    </xf>
    <xf numFmtId="49" fontId="70" fillId="0" borderId="0" xfId="106" applyNumberFormat="1" applyFont="1" applyAlignment="1">
      <alignment vertical="center" wrapText="1"/>
    </xf>
    <xf numFmtId="49" fontId="86" fillId="0" borderId="0" xfId="99" applyFont="1" applyAlignment="1">
      <alignment vertical="center"/>
    </xf>
    <xf numFmtId="49" fontId="86" fillId="47" borderId="0" xfId="99" applyFont="1" applyFill="1" applyAlignment="1">
      <alignment vertical="center" wrapText="1"/>
    </xf>
    <xf numFmtId="0" fontId="12" fillId="0" borderId="0" xfId="109" applyFont="1"/>
    <xf numFmtId="49" fontId="86" fillId="0" borderId="0" xfId="99" applyFont="1" applyAlignment="1">
      <alignment vertical="center" wrapText="1"/>
    </xf>
    <xf numFmtId="49" fontId="12" fillId="0" borderId="0" xfId="99" applyFont="1" applyAlignment="1">
      <alignment horizontal="center" vertical="center"/>
    </xf>
    <xf numFmtId="49" fontId="12" fillId="12" borderId="0" xfId="99" applyFont="1" applyFill="1" applyAlignment="1">
      <alignment vertical="center"/>
    </xf>
    <xf numFmtId="49" fontId="12" fillId="0" borderId="0" xfId="99" applyFont="1">
      <alignment vertical="top"/>
    </xf>
    <xf numFmtId="0" fontId="66" fillId="0" borderId="30" xfId="97" applyNumberFormat="1" applyFont="1" applyBorder="1" applyAlignment="1">
      <alignment horizontal="right" vertical="center" wrapText="1" indent="1"/>
    </xf>
    <xf numFmtId="49" fontId="70" fillId="7" borderId="30" xfId="98" applyNumberFormat="1" applyFont="1" applyFill="1" applyBorder="1" applyAlignment="1" applyProtection="1">
      <alignment horizontal="left" vertical="center" wrapText="1" indent="1"/>
    </xf>
    <xf numFmtId="0" fontId="12" fillId="47" borderId="0" xfId="99" applyNumberFormat="1" applyFont="1" applyFill="1" applyAlignment="1">
      <alignment horizontal="left" vertical="center"/>
    </xf>
    <xf numFmtId="0" fontId="70" fillId="11" borderId="30" xfId="98" applyNumberFormat="1" applyFont="1" applyFill="1" applyBorder="1" applyAlignment="1" applyProtection="1">
      <alignment horizontal="left" vertical="center" wrapText="1" indent="1"/>
      <protection locked="0"/>
    </xf>
    <xf numFmtId="0" fontId="12" fillId="0" borderId="30" xfId="97" applyNumberFormat="1" applyFont="1" applyBorder="1" applyAlignment="1">
      <alignment horizontal="right" vertical="center" wrapText="1" indent="1"/>
    </xf>
    <xf numFmtId="49" fontId="15" fillId="46" borderId="0" xfId="0" applyFont="1" applyFill="1" applyAlignment="1">
      <alignment horizontal="center" vertical="center"/>
    </xf>
    <xf numFmtId="14" fontId="70" fillId="11" borderId="30" xfId="98" applyNumberFormat="1" applyFont="1" applyFill="1" applyBorder="1" applyAlignment="1" applyProtection="1">
      <alignment horizontal="left" vertical="center" wrapText="1" indent="1"/>
      <protection locked="0"/>
    </xf>
    <xf numFmtId="49" fontId="11" fillId="50" borderId="0" xfId="0" applyFont="1" applyFill="1" applyBorder="1" applyAlignment="1" applyProtection="1">
      <alignment vertical="center"/>
    </xf>
    <xf numFmtId="49" fontId="17" fillId="50" borderId="0" xfId="0" applyFont="1" applyFill="1" applyBorder="1" applyAlignment="1" applyProtection="1">
      <alignment vertical="top"/>
    </xf>
    <xf numFmtId="0" fontId="15" fillId="50" borderId="0" xfId="0" applyNumberFormat="1" applyFont="1" applyFill="1" applyBorder="1" applyAlignment="1" applyProtection="1">
      <alignment vertical="top"/>
    </xf>
    <xf numFmtId="49" fontId="15" fillId="50" borderId="0" xfId="0" applyFont="1" applyFill="1" applyBorder="1" applyAlignment="1" applyProtection="1">
      <alignment vertical="top"/>
    </xf>
    <xf numFmtId="49" fontId="0" fillId="8" borderId="0" xfId="0" applyFont="1" applyFill="1" applyBorder="1" applyAlignment="1" applyProtection="1">
      <alignment vertical="top"/>
    </xf>
    <xf numFmtId="49" fontId="89" fillId="0" borderId="0" xfId="0" applyFont="1" applyAlignment="1">
      <alignment horizontal="center" vertical="center" wrapText="1"/>
    </xf>
    <xf numFmtId="0" fontId="9" fillId="0" borderId="30" xfId="97" applyFont="1" applyBorder="1" applyAlignment="1">
      <alignment horizontal="center" vertical="center" wrapText="1"/>
    </xf>
    <xf numFmtId="0" fontId="9" fillId="9" borderId="30" xfId="102" applyFont="1" applyFill="1" applyBorder="1" applyAlignment="1">
      <alignment horizontal="center" vertical="center" wrapText="1"/>
    </xf>
    <xf numFmtId="0" fontId="63" fillId="0" borderId="30" xfId="102" applyFont="1" applyBorder="1" applyAlignment="1">
      <alignment horizontal="center" vertical="center" wrapText="1"/>
    </xf>
    <xf numFmtId="0" fontId="63" fillId="0" borderId="43" xfId="107" applyFont="1" applyBorder="1" applyAlignment="1">
      <alignment horizontal="center" vertical="center" wrapText="1"/>
    </xf>
    <xf numFmtId="49" fontId="90" fillId="51" borderId="6" xfId="0" applyFont="1" applyFill="1" applyBorder="1" applyAlignment="1">
      <alignment horizontal="left" vertical="center" wrapText="1"/>
    </xf>
    <xf numFmtId="49" fontId="88" fillId="49" borderId="55" xfId="0" applyFont="1" applyFill="1" applyBorder="1" applyAlignment="1">
      <alignment horizontal="left" vertical="center" wrapText="1" indent="1"/>
    </xf>
    <xf numFmtId="49" fontId="88" fillId="49" borderId="56" xfId="0" applyFont="1" applyFill="1" applyBorder="1" applyAlignment="1">
      <alignment horizontal="left" vertical="center" wrapText="1" indent="1"/>
    </xf>
    <xf numFmtId="49" fontId="88" fillId="49" borderId="57" xfId="0" applyFont="1" applyFill="1" applyBorder="1" applyAlignment="1">
      <alignment horizontal="left" vertical="center" wrapText="1" indent="1"/>
    </xf>
    <xf numFmtId="49" fontId="88" fillId="49" borderId="56" xfId="0" applyFont="1" applyFill="1" applyBorder="1" applyAlignment="1">
      <alignment vertical="center" wrapText="1"/>
    </xf>
    <xf numFmtId="49" fontId="9" fillId="7" borderId="43" xfId="99" applyFill="1" applyBorder="1" applyAlignment="1" applyProtection="1">
      <alignment horizontal="left" vertical="center" wrapText="1" indent="1"/>
    </xf>
    <xf numFmtId="0" fontId="90" fillId="51" borderId="6" xfId="0" applyNumberFormat="1" applyFont="1" applyFill="1" applyBorder="1" applyAlignment="1">
      <alignment horizontal="left" vertical="center"/>
    </xf>
    <xf numFmtId="0" fontId="9" fillId="0" borderId="0" xfId="99" applyNumberFormat="1" applyFont="1" applyAlignment="1">
      <alignment vertical="center"/>
    </xf>
    <xf numFmtId="0" fontId="0" fillId="47" borderId="0" xfId="0" applyNumberFormat="1" applyFill="1" applyAlignment="1">
      <alignment horizontal="left" vertical="center"/>
    </xf>
    <xf numFmtId="49" fontId="9" fillId="0" borderId="33" xfId="98" applyNumberFormat="1" applyFont="1" applyBorder="1" applyAlignment="1">
      <alignment vertical="center" wrapText="1"/>
    </xf>
    <xf numFmtId="0" fontId="90" fillId="51" borderId="58" xfId="0" applyNumberFormat="1" applyFont="1" applyFill="1" applyBorder="1" applyAlignment="1">
      <alignment horizontal="left" vertical="center"/>
    </xf>
    <xf numFmtId="0" fontId="63" fillId="0" borderId="7" xfId="98" applyFont="1" applyBorder="1" applyAlignment="1">
      <alignment horizontal="center" vertical="center"/>
    </xf>
    <xf numFmtId="0" fontId="9" fillId="0" borderId="7" xfId="98" applyFont="1" applyBorder="1" applyAlignment="1">
      <alignment horizontal="center" vertical="center"/>
    </xf>
    <xf numFmtId="4" fontId="9" fillId="2" borderId="30" xfId="98" applyNumberFormat="1" applyFont="1" applyFill="1" applyBorder="1" applyAlignment="1" applyProtection="1">
      <alignment horizontal="right" vertical="center"/>
      <protection locked="0"/>
    </xf>
    <xf numFmtId="49" fontId="88" fillId="49" borderId="61" xfId="0" applyFont="1" applyFill="1" applyBorder="1" applyAlignment="1">
      <alignment horizontal="left" vertical="center" wrapText="1" indent="1"/>
    </xf>
    <xf numFmtId="3" fontId="9" fillId="2" borderId="30" xfId="98" applyNumberFormat="1" applyFont="1" applyFill="1" applyBorder="1" applyAlignment="1" applyProtection="1">
      <alignment horizontal="right" vertical="center"/>
      <protection locked="0"/>
    </xf>
    <xf numFmtId="3" fontId="9" fillId="2" borderId="30" xfId="49" applyNumberFormat="1" applyFill="1" applyBorder="1" applyAlignment="1" applyProtection="1">
      <alignment horizontal="right" vertical="center"/>
      <protection locked="0"/>
    </xf>
    <xf numFmtId="4" fontId="9" fillId="2" borderId="30" xfId="49" applyNumberFormat="1" applyFill="1" applyBorder="1" applyAlignment="1" applyProtection="1">
      <alignment horizontal="right" vertical="center"/>
      <protection locked="0"/>
    </xf>
    <xf numFmtId="49" fontId="9" fillId="2" borderId="7" xfId="98" applyNumberFormat="1" applyFont="1" applyFill="1" applyBorder="1" applyAlignment="1" applyProtection="1">
      <alignment horizontal="left" vertical="center" wrapText="1"/>
      <protection locked="0"/>
    </xf>
    <xf numFmtId="49" fontId="9" fillId="11" borderId="7" xfId="98" applyNumberFormat="1" applyFont="1" applyFill="1" applyBorder="1" applyAlignment="1" applyProtection="1">
      <alignment horizontal="left" vertical="center" wrapText="1"/>
      <protection locked="0"/>
    </xf>
    <xf numFmtId="0" fontId="9" fillId="11" borderId="7" xfId="98" applyNumberFormat="1" applyFont="1" applyFill="1" applyBorder="1" applyAlignment="1" applyProtection="1">
      <alignment vertical="center" wrapText="1"/>
      <protection locked="0"/>
    </xf>
    <xf numFmtId="0" fontId="9" fillId="0" borderId="30" xfId="102" applyFont="1" applyFill="1" applyBorder="1" applyAlignment="1" applyProtection="1">
      <alignment horizontal="center" vertical="center" wrapText="1"/>
    </xf>
    <xf numFmtId="4" fontId="9" fillId="7" borderId="30" xfId="102" applyNumberFormat="1" applyFont="1" applyFill="1" applyBorder="1" applyAlignment="1" applyProtection="1">
      <alignment horizontal="right" vertical="center"/>
    </xf>
    <xf numFmtId="0" fontId="9" fillId="0" borderId="30" xfId="97" applyFont="1" applyFill="1" applyBorder="1" applyAlignment="1" applyProtection="1">
      <alignment horizontal="center" vertical="center"/>
    </xf>
    <xf numFmtId="0" fontId="9" fillId="0" borderId="30" xfId="97" applyFont="1" applyFill="1" applyBorder="1" applyAlignment="1" applyProtection="1">
      <alignment horizontal="left" vertical="center" wrapText="1"/>
    </xf>
    <xf numFmtId="49" fontId="9" fillId="0" borderId="30" xfId="97" applyNumberFormat="1" applyFont="1" applyBorder="1" applyAlignment="1">
      <alignment horizontal="center" vertical="center"/>
    </xf>
    <xf numFmtId="0" fontId="9" fillId="0" borderId="30" xfId="97" applyFont="1" applyBorder="1" applyAlignment="1">
      <alignment horizontal="left" vertical="center" wrapText="1" indent="1"/>
    </xf>
    <xf numFmtId="0" fontId="79" fillId="0" borderId="9" xfId="102" applyFont="1" applyFill="1" applyBorder="1" applyAlignment="1" applyProtection="1">
      <alignment vertical="center"/>
    </xf>
    <xf numFmtId="0" fontId="79" fillId="0" borderId="9" xfId="102" applyFont="1" applyFill="1" applyBorder="1" applyAlignment="1" applyProtection="1"/>
    <xf numFmtId="0" fontId="78" fillId="0" borderId="9" xfId="102" applyFont="1" applyFill="1" applyBorder="1" applyAlignment="1">
      <alignment vertical="center" wrapText="1"/>
    </xf>
    <xf numFmtId="49" fontId="9" fillId="2" borderId="44" xfId="99" applyFill="1" applyBorder="1" applyAlignment="1" applyProtection="1">
      <alignment horizontal="left" vertical="center" wrapText="1" indent="1"/>
      <protection locked="0"/>
    </xf>
    <xf numFmtId="0" fontId="63" fillId="0" borderId="0" xfId="102" applyNumberFormat="1" applyFont="1" applyAlignment="1">
      <alignment vertical="center"/>
    </xf>
    <xf numFmtId="49" fontId="63" fillId="0" borderId="0" xfId="102" applyNumberFormat="1" applyFont="1" applyAlignment="1">
      <alignment vertical="center"/>
    </xf>
    <xf numFmtId="0" fontId="9" fillId="0" borderId="30" xfId="102" applyFont="1" applyBorder="1" applyAlignment="1">
      <alignment horizontal="center" vertical="center" wrapText="1"/>
    </xf>
    <xf numFmtId="0" fontId="63" fillId="0" borderId="30" xfId="102" applyFont="1" applyBorder="1" applyAlignment="1">
      <alignment horizontal="right" vertical="center" wrapText="1" indent="1"/>
    </xf>
    <xf numFmtId="49" fontId="9" fillId="8" borderId="0" xfId="0" applyFont="1" applyFill="1" applyBorder="1" applyAlignment="1" applyProtection="1">
      <alignment vertical="top"/>
    </xf>
    <xf numFmtId="49" fontId="9" fillId="0" borderId="0" xfId="0" applyFont="1" applyFill="1" applyBorder="1" applyAlignment="1" applyProtection="1">
      <alignment vertical="top"/>
    </xf>
    <xf numFmtId="0" fontId="63" fillId="0" borderId="30" xfId="102" applyFont="1" applyBorder="1" applyAlignment="1">
      <alignment horizontal="right" vertical="center" indent="1"/>
    </xf>
    <xf numFmtId="0" fontId="9" fillId="0" borderId="30" xfId="102" applyFont="1" applyFill="1" applyBorder="1" applyAlignment="1" applyProtection="1">
      <alignment horizontal="left" vertical="center" wrapText="1"/>
    </xf>
    <xf numFmtId="0" fontId="9" fillId="11" borderId="30" xfId="102" applyFont="1" applyFill="1" applyBorder="1" applyAlignment="1" applyProtection="1">
      <alignment horizontal="left" vertical="center" wrapText="1"/>
      <protection locked="0"/>
    </xf>
    <xf numFmtId="4" fontId="9" fillId="0" borderId="30" xfId="102" applyNumberFormat="1" applyFont="1" applyFill="1" applyBorder="1" applyAlignment="1" applyProtection="1">
      <alignment horizontal="right" vertical="center"/>
    </xf>
    <xf numFmtId="0" fontId="63" fillId="0" borderId="30" xfId="102" applyFont="1" applyFill="1" applyBorder="1" applyAlignment="1" applyProtection="1">
      <alignment vertical="center"/>
    </xf>
    <xf numFmtId="49" fontId="63" fillId="2" borderId="30" xfId="102" applyNumberFormat="1" applyFont="1" applyFill="1" applyBorder="1" applyAlignment="1" applyProtection="1">
      <alignment horizontal="left" vertical="center" wrapText="1"/>
      <protection locked="0"/>
    </xf>
    <xf numFmtId="0" fontId="9" fillId="0" borderId="0" xfId="97" applyFont="1" applyFill="1" applyBorder="1" applyAlignment="1" applyProtection="1">
      <alignment vertical="center"/>
    </xf>
    <xf numFmtId="49" fontId="78" fillId="0" borderId="50" xfId="102" applyNumberFormat="1" applyFont="1" applyFill="1" applyBorder="1" applyAlignment="1" applyProtection="1">
      <alignment horizontal="left" vertical="center" wrapText="1" indent="4"/>
    </xf>
    <xf numFmtId="49" fontId="78" fillId="0" borderId="0" xfId="102" applyNumberFormat="1" applyFont="1" applyFill="1" applyBorder="1" applyAlignment="1" applyProtection="1">
      <alignment horizontal="left" vertical="center" wrapText="1" indent="4"/>
    </xf>
    <xf numFmtId="49" fontId="78" fillId="0" borderId="9" xfId="102" applyNumberFormat="1" applyFont="1" applyFill="1" applyBorder="1" applyAlignment="1">
      <alignment horizontal="left" vertical="center" indent="1"/>
    </xf>
    <xf numFmtId="0" fontId="9" fillId="0" borderId="0" xfId="98" applyFont="1" applyFill="1" applyProtection="1"/>
    <xf numFmtId="49" fontId="89" fillId="0" borderId="0" xfId="0" applyFont="1" applyFill="1" applyAlignment="1" applyProtection="1">
      <alignment horizontal="center" vertical="center" wrapText="1"/>
    </xf>
    <xf numFmtId="0" fontId="9" fillId="0" borderId="0" xfId="98" applyFont="1" applyFill="1" applyBorder="1" applyAlignment="1" applyProtection="1">
      <alignment horizontal="center" vertical="center"/>
    </xf>
    <xf numFmtId="49" fontId="9" fillId="0" borderId="0" xfId="98" applyNumberFormat="1" applyFont="1" applyFill="1" applyBorder="1" applyAlignment="1" applyProtection="1">
      <alignment horizontal="left" vertical="center" wrapText="1"/>
    </xf>
    <xf numFmtId="0" fontId="9" fillId="0" borderId="0" xfId="98" applyNumberFormat="1" applyFont="1" applyFill="1" applyBorder="1" applyAlignment="1" applyProtection="1">
      <alignment vertical="center" wrapText="1"/>
    </xf>
    <xf numFmtId="0" fontId="9" fillId="0" borderId="0" xfId="98" applyNumberFormat="1" applyFont="1" applyFill="1" applyBorder="1" applyAlignment="1" applyProtection="1">
      <alignment horizontal="left" vertical="center" wrapText="1"/>
    </xf>
    <xf numFmtId="0" fontId="77" fillId="0" borderId="0" xfId="98" applyFont="1" applyFill="1" applyProtection="1"/>
    <xf numFmtId="0" fontId="11" fillId="9" borderId="30" xfId="102" applyFont="1" applyFill="1" applyBorder="1" applyAlignment="1">
      <alignment horizontal="center" vertical="center" wrapText="1"/>
    </xf>
    <xf numFmtId="49" fontId="78" fillId="0" borderId="9" xfId="102" applyNumberFormat="1" applyFont="1" applyFill="1" applyBorder="1" applyAlignment="1">
      <alignment vertical="center" wrapText="1"/>
    </xf>
    <xf numFmtId="0" fontId="9" fillId="9" borderId="30" xfId="102" applyNumberFormat="1" applyFont="1" applyFill="1" applyBorder="1" applyAlignment="1">
      <alignment horizontal="center" vertical="center" wrapText="1"/>
    </xf>
    <xf numFmtId="0" fontId="9" fillId="0" borderId="30" xfId="102" applyFont="1" applyFill="1" applyBorder="1" applyAlignment="1" applyProtection="1">
      <alignment horizontal="left" vertical="center" wrapText="1" indent="1"/>
    </xf>
    <xf numFmtId="0" fontId="9" fillId="11" borderId="30" xfId="102" applyNumberFormat="1" applyFont="1" applyFill="1" applyBorder="1" applyAlignment="1" applyProtection="1">
      <alignment horizontal="left" vertical="center" wrapText="1"/>
      <protection locked="0"/>
    </xf>
    <xf numFmtId="49" fontId="90" fillId="51" borderId="6" xfId="0" applyNumberFormat="1" applyFont="1" applyFill="1" applyBorder="1" applyAlignment="1">
      <alignment horizontal="left" vertical="center" wrapText="1"/>
    </xf>
    <xf numFmtId="0" fontId="9" fillId="0" borderId="0" xfId="105" applyFont="1" applyBorder="1"/>
    <xf numFmtId="49" fontId="78" fillId="0" borderId="9" xfId="102" applyNumberFormat="1" applyFont="1" applyFill="1" applyBorder="1" applyAlignment="1" applyProtection="1">
      <alignment vertical="center" wrapText="1"/>
    </xf>
    <xf numFmtId="0" fontId="4" fillId="0" borderId="9" xfId="102" applyFill="1" applyBorder="1" applyAlignment="1" applyProtection="1"/>
    <xf numFmtId="49" fontId="78" fillId="0" borderId="9" xfId="102" applyNumberFormat="1" applyFont="1" applyFill="1" applyBorder="1" applyAlignment="1" applyProtection="1">
      <alignment horizontal="center" vertical="center" wrapText="1"/>
    </xf>
    <xf numFmtId="49" fontId="90" fillId="51" borderId="8" xfId="0" applyFont="1" applyFill="1" applyBorder="1" applyAlignment="1">
      <alignment horizontal="left" vertical="center" wrapText="1"/>
    </xf>
    <xf numFmtId="0" fontId="11" fillId="0" borderId="7" xfId="105" applyFont="1" applyBorder="1" applyAlignment="1">
      <alignment horizontal="center" vertical="center"/>
    </xf>
    <xf numFmtId="0" fontId="11" fillId="0" borderId="7" xfId="105" applyFont="1" applyFill="1" applyBorder="1" applyAlignment="1" applyProtection="1">
      <alignment vertical="center" wrapText="1"/>
    </xf>
    <xf numFmtId="0" fontId="9" fillId="0" borderId="7" xfId="105" applyFont="1" applyFill="1" applyBorder="1" applyAlignment="1" applyProtection="1">
      <alignment horizontal="center" vertical="center"/>
    </xf>
    <xf numFmtId="4" fontId="11" fillId="43" borderId="7" xfId="105" applyNumberFormat="1" applyFont="1" applyFill="1" applyBorder="1" applyAlignment="1">
      <alignment horizontal="right" vertical="center"/>
    </xf>
    <xf numFmtId="0" fontId="9" fillId="0" borderId="7" xfId="105" applyFont="1" applyBorder="1" applyAlignment="1">
      <alignment horizontal="center" vertical="center"/>
    </xf>
    <xf numFmtId="0" fontId="9" fillId="0" borderId="7" xfId="105" applyFont="1" applyFill="1" applyBorder="1" applyAlignment="1" applyProtection="1">
      <alignment horizontal="left" vertical="center" wrapText="1" indent="1"/>
    </xf>
    <xf numFmtId="4" fontId="9" fillId="2" borderId="7" xfId="105" applyNumberFormat="1" applyFont="1" applyFill="1" applyBorder="1" applyAlignment="1" applyProtection="1">
      <alignment horizontal="right" vertical="center"/>
      <protection locked="0"/>
    </xf>
    <xf numFmtId="0" fontId="11" fillId="0" borderId="7" xfId="105" applyFont="1" applyFill="1" applyBorder="1" applyAlignment="1" applyProtection="1">
      <alignment horizontal="center" vertical="center"/>
    </xf>
    <xf numFmtId="4" fontId="11" fillId="0" borderId="7" xfId="105" applyNumberFormat="1" applyFont="1" applyFill="1" applyBorder="1" applyAlignment="1" applyProtection="1">
      <alignment horizontal="right" vertical="center"/>
    </xf>
    <xf numFmtId="0" fontId="4" fillId="0" borderId="9" xfId="102" applyFill="1" applyBorder="1" applyAlignment="1" applyProtection="1">
      <alignment vertical="center" wrapText="1"/>
    </xf>
    <xf numFmtId="49" fontId="11" fillId="0" borderId="7" xfId="102" applyNumberFormat="1" applyFont="1" applyBorder="1" applyAlignment="1">
      <alignment horizontal="center" vertical="center"/>
    </xf>
    <xf numFmtId="0" fontId="11" fillId="0" borderId="7" xfId="102" applyFont="1" applyFill="1" applyBorder="1" applyAlignment="1" applyProtection="1">
      <alignment horizontal="left" vertical="center" wrapText="1"/>
    </xf>
    <xf numFmtId="0" fontId="11" fillId="0" borderId="7" xfId="102" applyFont="1" applyFill="1" applyBorder="1" applyAlignment="1" applyProtection="1">
      <alignment horizontal="center" vertical="center"/>
    </xf>
    <xf numFmtId="49" fontId="9" fillId="0" borderId="7" xfId="102" applyNumberFormat="1" applyFont="1" applyBorder="1" applyAlignment="1">
      <alignment horizontal="center" vertical="center"/>
    </xf>
    <xf numFmtId="0" fontId="9" fillId="0" borderId="7" xfId="102" applyFont="1" applyFill="1" applyBorder="1" applyAlignment="1" applyProtection="1">
      <alignment horizontal="left" vertical="center" wrapText="1" indent="1"/>
    </xf>
    <xf numFmtId="0" fontId="9" fillId="0" borderId="7" xfId="102" applyFont="1" applyFill="1" applyBorder="1" applyAlignment="1" applyProtection="1">
      <alignment horizontal="center" vertical="center"/>
    </xf>
    <xf numFmtId="0" fontId="9" fillId="0" borderId="7" xfId="102" applyFont="1" applyBorder="1" applyAlignment="1">
      <alignment horizontal="left" vertical="center" wrapText="1" indent="2"/>
    </xf>
    <xf numFmtId="4" fontId="9" fillId="2" borderId="7" xfId="102" applyNumberFormat="1" applyFont="1" applyFill="1" applyBorder="1" applyAlignment="1" applyProtection="1">
      <alignment horizontal="right" vertical="center"/>
      <protection locked="0"/>
    </xf>
    <xf numFmtId="0" fontId="63" fillId="0" borderId="7" xfId="97" applyFont="1" applyBorder="1" applyAlignment="1">
      <alignment horizontal="left" indent="1"/>
    </xf>
    <xf numFmtId="0" fontId="9" fillId="0" borderId="7" xfId="102" applyFont="1" applyBorder="1" applyAlignment="1">
      <alignment horizontal="left" vertical="center" wrapText="1" indent="1"/>
    </xf>
    <xf numFmtId="0" fontId="90" fillId="51" borderId="5" xfId="0" applyNumberFormat="1" applyFont="1" applyFill="1" applyBorder="1" applyAlignment="1">
      <alignment horizontal="left" vertical="center"/>
    </xf>
    <xf numFmtId="0" fontId="4" fillId="0" borderId="9" xfId="102" applyFill="1" applyBorder="1" applyAlignment="1">
      <alignment vertical="center"/>
    </xf>
    <xf numFmtId="0" fontId="4" fillId="0" borderId="9" xfId="102" applyFill="1" applyBorder="1" applyAlignment="1"/>
    <xf numFmtId="49" fontId="12" fillId="0" borderId="0" xfId="105" applyNumberFormat="1" applyFont="1"/>
    <xf numFmtId="49" fontId="12" fillId="0" borderId="0" xfId="105" applyNumberFormat="1" applyFont="1" applyAlignment="1">
      <alignment horizontal="center"/>
    </xf>
    <xf numFmtId="0" fontId="90" fillId="51" borderId="8" xfId="0" applyNumberFormat="1" applyFont="1" applyFill="1" applyBorder="1" applyAlignment="1">
      <alignment horizontal="left" vertical="center"/>
    </xf>
    <xf numFmtId="0" fontId="9" fillId="0" borderId="7" xfId="105" applyFont="1" applyFill="1" applyBorder="1" applyAlignment="1" applyProtection="1"/>
    <xf numFmtId="49" fontId="9" fillId="0" borderId="7" xfId="105" applyNumberFormat="1" applyFont="1" applyBorder="1" applyAlignment="1">
      <alignment horizontal="center" vertical="center"/>
    </xf>
    <xf numFmtId="16" fontId="9" fillId="0" borderId="7" xfId="105" applyNumberFormat="1" applyFont="1" applyBorder="1" applyAlignment="1">
      <alignment horizontal="center" vertical="center"/>
    </xf>
    <xf numFmtId="0" fontId="9" fillId="0" borderId="7" xfId="105" applyFont="1" applyFill="1" applyBorder="1" applyAlignment="1" applyProtection="1">
      <alignment horizontal="left" vertical="center" wrapText="1" indent="2"/>
    </xf>
    <xf numFmtId="4" fontId="11" fillId="2" borderId="7" xfId="105" applyNumberFormat="1" applyFont="1" applyFill="1" applyBorder="1" applyAlignment="1" applyProtection="1">
      <alignment horizontal="right" vertical="center"/>
      <protection locked="0"/>
    </xf>
    <xf numFmtId="0" fontId="63" fillId="0" borderId="9" xfId="102" applyFont="1" applyFill="1" applyBorder="1" applyAlignment="1" applyProtection="1">
      <alignment vertical="center"/>
    </xf>
    <xf numFmtId="0" fontId="4" fillId="0" borderId="9" xfId="102" applyFill="1" applyBorder="1" applyAlignment="1" applyProtection="1">
      <alignment vertical="center"/>
    </xf>
    <xf numFmtId="0" fontId="63" fillId="0" borderId="7" xfId="102" applyFont="1" applyBorder="1" applyAlignment="1" applyProtection="1">
      <alignment horizontal="center"/>
      <protection hidden="1"/>
    </xf>
    <xf numFmtId="0" fontId="63" fillId="0" borderId="7" xfId="102" applyFont="1" applyFill="1" applyBorder="1" applyAlignment="1" applyProtection="1"/>
    <xf numFmtId="4" fontId="9" fillId="0" borderId="7" xfId="102" applyNumberFormat="1" applyFont="1" applyFill="1" applyBorder="1" applyAlignment="1" applyProtection="1">
      <alignment horizontal="center" vertical="center"/>
    </xf>
    <xf numFmtId="4" fontId="78" fillId="43" borderId="7" xfId="102" applyNumberFormat="1" applyFont="1" applyFill="1" applyBorder="1" applyAlignment="1">
      <alignment horizontal="right" vertical="center" wrapText="1"/>
    </xf>
    <xf numFmtId="4" fontId="9" fillId="2" borderId="7" xfId="104" applyNumberFormat="1" applyFont="1" applyFill="1" applyBorder="1" applyAlignment="1" applyProtection="1">
      <alignment horizontal="right" vertical="center" wrapText="1"/>
      <protection locked="0"/>
    </xf>
    <xf numFmtId="4" fontId="63" fillId="2" borderId="7" xfId="102" applyNumberFormat="1" applyFont="1" applyFill="1" applyBorder="1" applyAlignment="1" applyProtection="1">
      <alignment horizontal="right" vertical="center" wrapText="1"/>
      <protection locked="0"/>
    </xf>
    <xf numFmtId="4" fontId="63" fillId="2" borderId="7" xfId="102" applyNumberFormat="1" applyFont="1" applyFill="1" applyBorder="1" applyAlignment="1" applyProtection="1">
      <alignment horizontal="right"/>
      <protection locked="0"/>
    </xf>
    <xf numFmtId="49" fontId="88" fillId="49" borderId="5" xfId="0" applyFont="1" applyFill="1" applyBorder="1" applyAlignment="1">
      <alignment horizontal="left" vertical="center" wrapText="1" indent="1"/>
    </xf>
    <xf numFmtId="49" fontId="88" fillId="49" borderId="6" xfId="0" applyFont="1" applyFill="1" applyBorder="1" applyAlignment="1">
      <alignment horizontal="left" vertical="center" wrapText="1" indent="1"/>
    </xf>
    <xf numFmtId="49" fontId="88" fillId="49" borderId="8" xfId="0" applyFont="1" applyFill="1" applyBorder="1" applyAlignment="1">
      <alignment horizontal="left" vertical="center" wrapText="1" indent="1"/>
    </xf>
    <xf numFmtId="0" fontId="11" fillId="0" borderId="7" xfId="102" applyFont="1" applyBorder="1" applyAlignment="1">
      <alignment horizontal="center" vertical="center" wrapText="1"/>
    </xf>
    <xf numFmtId="4" fontId="63" fillId="7" borderId="7" xfId="102" applyNumberFormat="1" applyFont="1" applyFill="1" applyBorder="1" applyAlignment="1" applyProtection="1">
      <alignment horizontal="right"/>
    </xf>
    <xf numFmtId="49" fontId="9" fillId="11" borderId="7" xfId="102" applyNumberFormat="1" applyFont="1" applyFill="1" applyBorder="1" applyAlignment="1" applyProtection="1">
      <alignment horizontal="left" vertical="center" wrapText="1" indent="1"/>
      <protection locked="0"/>
    </xf>
    <xf numFmtId="49" fontId="63" fillId="0" borderId="0" xfId="102" applyNumberFormat="1" applyFont="1" applyAlignment="1">
      <alignment horizontal="left" vertical="center"/>
    </xf>
    <xf numFmtId="0" fontId="63" fillId="0" borderId="7" xfId="106" applyFont="1" applyBorder="1" applyAlignment="1">
      <alignment horizontal="center" vertical="center" wrapText="1"/>
    </xf>
    <xf numFmtId="0" fontId="63" fillId="0" borderId="9" xfId="106" applyFont="1" applyFill="1" applyBorder="1" applyAlignment="1">
      <alignment vertical="center" wrapText="1"/>
    </xf>
    <xf numFmtId="0" fontId="63" fillId="0" borderId="9" xfId="106" applyFont="1" applyFill="1" applyBorder="1" applyAlignment="1"/>
    <xf numFmtId="4" fontId="78" fillId="43" borderId="7" xfId="107" applyNumberFormat="1" applyFont="1" applyFill="1" applyBorder="1" applyAlignment="1">
      <alignment horizontal="right" vertical="center"/>
    </xf>
    <xf numFmtId="4" fontId="63" fillId="43" borderId="7" xfId="107" applyNumberFormat="1" applyFont="1" applyFill="1" applyBorder="1" applyAlignment="1">
      <alignment horizontal="right" vertical="center"/>
    </xf>
    <xf numFmtId="4" fontId="63" fillId="2" borderId="7" xfId="107" applyNumberFormat="1" applyFont="1" applyFill="1" applyBorder="1" applyAlignment="1" applyProtection="1">
      <alignment horizontal="right" vertical="center"/>
      <protection locked="0"/>
    </xf>
    <xf numFmtId="0" fontId="63" fillId="0" borderId="7" xfId="107" applyFont="1" applyFill="1" applyBorder="1" applyAlignment="1" applyProtection="1">
      <alignment horizontal="center" vertical="center"/>
    </xf>
    <xf numFmtId="0" fontId="78" fillId="0" borderId="7" xfId="107" applyFont="1" applyFill="1" applyBorder="1" applyAlignment="1" applyProtection="1">
      <alignment vertical="center" wrapText="1"/>
    </xf>
    <xf numFmtId="0" fontId="78" fillId="0" borderId="7" xfId="107" applyFont="1" applyFill="1" applyBorder="1" applyAlignment="1" applyProtection="1">
      <alignment horizontal="left" vertical="center" wrapText="1"/>
    </xf>
    <xf numFmtId="49" fontId="63" fillId="0" borderId="7" xfId="107" applyNumberFormat="1" applyFont="1" applyFill="1" applyBorder="1" applyAlignment="1" applyProtection="1">
      <alignment horizontal="center" vertical="center"/>
    </xf>
    <xf numFmtId="0" fontId="63" fillId="0" borderId="7" xfId="107" applyFont="1" applyFill="1" applyBorder="1" applyAlignment="1" applyProtection="1">
      <alignment horizontal="left" vertical="center" wrapText="1" indent="1"/>
    </xf>
    <xf numFmtId="0" fontId="63" fillId="0" borderId="7" xfId="107" applyFont="1" applyFill="1" applyBorder="1" applyAlignment="1" applyProtection="1">
      <alignment horizontal="left" vertical="center" wrapText="1" indent="2"/>
    </xf>
    <xf numFmtId="49" fontId="78" fillId="0" borderId="7" xfId="107" applyNumberFormat="1" applyFont="1" applyFill="1" applyBorder="1" applyAlignment="1" applyProtection="1">
      <alignment horizontal="center" vertical="center"/>
    </xf>
    <xf numFmtId="0" fontId="78" fillId="0" borderId="7" xfId="107" applyFont="1" applyFill="1" applyBorder="1" applyAlignment="1" applyProtection="1">
      <alignment horizontal="center" vertical="center"/>
    </xf>
    <xf numFmtId="0" fontId="78" fillId="0" borderId="0" xfId="107" applyFont="1"/>
    <xf numFmtId="0" fontId="90" fillId="51" borderId="15" xfId="0" applyNumberFormat="1" applyFont="1" applyFill="1" applyBorder="1" applyAlignment="1">
      <alignment horizontal="left" vertical="center"/>
    </xf>
    <xf numFmtId="0" fontId="90" fillId="51" borderId="11" xfId="0" applyNumberFormat="1" applyFont="1" applyFill="1" applyBorder="1" applyAlignment="1">
      <alignment horizontal="left" vertical="center"/>
    </xf>
    <xf numFmtId="49" fontId="9" fillId="0" borderId="7" xfId="107" applyNumberFormat="1" applyFont="1" applyBorder="1" applyAlignment="1">
      <alignment horizontal="center" vertical="center" wrapText="1"/>
    </xf>
    <xf numFmtId="49" fontId="9" fillId="0" borderId="7" xfId="107" applyNumberFormat="1" applyFont="1" applyBorder="1" applyAlignment="1">
      <alignment horizontal="left" vertical="center" wrapText="1"/>
    </xf>
    <xf numFmtId="0" fontId="13" fillId="0" borderId="7" xfId="107" applyFont="1" applyBorder="1" applyAlignment="1">
      <alignment horizontal="center" vertical="center" wrapText="1"/>
    </xf>
    <xf numFmtId="49" fontId="78" fillId="0" borderId="9" xfId="106" applyNumberFormat="1" applyFont="1" applyFill="1" applyBorder="1" applyAlignment="1" applyProtection="1">
      <alignment vertical="center" wrapText="1"/>
    </xf>
    <xf numFmtId="49" fontId="11" fillId="0" borderId="7" xfId="107" applyNumberFormat="1" applyFont="1" applyFill="1" applyBorder="1" applyAlignment="1" applyProtection="1">
      <alignment horizontal="left" vertical="center" wrapText="1"/>
    </xf>
    <xf numFmtId="49" fontId="11" fillId="0" borderId="7" xfId="107" applyNumberFormat="1" applyFont="1" applyFill="1" applyBorder="1" applyAlignment="1" applyProtection="1">
      <alignment horizontal="center" vertical="center" wrapText="1"/>
    </xf>
    <xf numFmtId="49" fontId="9" fillId="0" borderId="7" xfId="107" applyNumberFormat="1" applyFont="1" applyFill="1" applyBorder="1" applyAlignment="1" applyProtection="1">
      <alignment horizontal="left" vertical="center" wrapText="1"/>
    </xf>
    <xf numFmtId="49" fontId="9" fillId="0" borderId="7" xfId="107" applyNumberFormat="1" applyFont="1" applyFill="1" applyBorder="1" applyAlignment="1" applyProtection="1">
      <alignment horizontal="center" vertical="center" wrapText="1"/>
    </xf>
    <xf numFmtId="49" fontId="9" fillId="0" borderId="7" xfId="107" applyNumberFormat="1" applyFont="1" applyFill="1" applyBorder="1" applyAlignment="1" applyProtection="1">
      <alignment horizontal="left" vertical="center" wrapText="1" indent="1"/>
    </xf>
    <xf numFmtId="4" fontId="78" fillId="43" borderId="7" xfId="107" applyNumberFormat="1" applyFont="1" applyFill="1" applyBorder="1" applyAlignment="1">
      <alignment horizontal="right" vertical="center" wrapText="1"/>
    </xf>
    <xf numFmtId="4" fontId="19" fillId="43" borderId="7" xfId="107" applyNumberFormat="1" applyFont="1" applyFill="1" applyBorder="1" applyAlignment="1">
      <alignment horizontal="right" vertical="center" wrapText="1"/>
    </xf>
    <xf numFmtId="4" fontId="63" fillId="2" borderId="7" xfId="107" applyNumberFormat="1" applyFont="1" applyFill="1" applyBorder="1" applyAlignment="1" applyProtection="1">
      <alignment horizontal="right" vertical="center" wrapText="1"/>
      <protection locked="0"/>
    </xf>
    <xf numFmtId="4" fontId="13" fillId="2" borderId="7" xfId="107" applyNumberFormat="1" applyFont="1" applyFill="1" applyBorder="1" applyAlignment="1" applyProtection="1">
      <alignment horizontal="right" vertical="center" wrapText="1"/>
      <protection locked="0"/>
    </xf>
    <xf numFmtId="49" fontId="11" fillId="0" borderId="7" xfId="107" applyNumberFormat="1" applyFont="1" applyBorder="1" applyAlignment="1">
      <alignment horizontal="center" vertical="center" wrapText="1"/>
    </xf>
    <xf numFmtId="0" fontId="63" fillId="0" borderId="9" xfId="106" applyFont="1" applyFill="1" applyBorder="1" applyAlignment="1" applyProtection="1">
      <alignment vertical="center" wrapText="1"/>
    </xf>
    <xf numFmtId="0" fontId="4" fillId="0" borderId="9" xfId="106" applyFill="1" applyBorder="1" applyAlignment="1" applyProtection="1">
      <alignment wrapText="1"/>
    </xf>
    <xf numFmtId="4" fontId="4" fillId="2" borderId="7" xfId="106" applyNumberFormat="1" applyFill="1" applyBorder="1" applyAlignment="1" applyProtection="1">
      <alignment horizontal="right" vertical="center" wrapText="1"/>
      <protection locked="0"/>
    </xf>
    <xf numFmtId="0" fontId="63" fillId="0" borderId="9" xfId="106" applyFont="1" applyFill="1" applyBorder="1" applyAlignment="1" applyProtection="1">
      <alignment vertical="center"/>
    </xf>
    <xf numFmtId="0" fontId="63" fillId="0" borderId="9" xfId="106" applyFont="1" applyFill="1" applyBorder="1" applyAlignment="1" applyProtection="1"/>
    <xf numFmtId="4" fontId="13" fillId="43" borderId="43" xfId="107" applyNumberFormat="1" applyFont="1" applyFill="1" applyBorder="1" applyAlignment="1">
      <alignment horizontal="right" vertical="center" wrapText="1"/>
    </xf>
    <xf numFmtId="4" fontId="63" fillId="2" borderId="43" xfId="107" applyNumberFormat="1" applyFont="1" applyFill="1" applyBorder="1" applyAlignment="1" applyProtection="1">
      <alignment horizontal="right" vertical="center" wrapText="1"/>
      <protection locked="0"/>
    </xf>
    <xf numFmtId="0" fontId="78" fillId="0" borderId="43" xfId="107" applyFont="1" applyBorder="1" applyAlignment="1">
      <alignment vertical="center" wrapText="1"/>
    </xf>
    <xf numFmtId="0" fontId="63" fillId="0" borderId="43" xfId="108" applyFont="1" applyBorder="1" applyAlignment="1">
      <alignment horizontal="left" vertical="center" wrapText="1" indent="1"/>
    </xf>
    <xf numFmtId="0" fontId="63" fillId="44" borderId="43" xfId="107" applyFont="1" applyFill="1" applyBorder="1" applyAlignment="1">
      <alignment horizontal="left" vertical="center" wrapText="1" indent="2"/>
    </xf>
    <xf numFmtId="0" fontId="63" fillId="0" borderId="0" xfId="107" applyFont="1" applyAlignment="1">
      <alignment vertical="center"/>
    </xf>
    <xf numFmtId="49" fontId="78" fillId="0" borderId="43" xfId="107" applyNumberFormat="1" applyFont="1" applyBorder="1" applyAlignment="1">
      <alignment horizontal="center" vertical="center"/>
    </xf>
    <xf numFmtId="49" fontId="63" fillId="0" borderId="43" xfId="107" applyNumberFormat="1" applyFont="1" applyBorder="1" applyAlignment="1">
      <alignment horizontal="center" vertical="center"/>
    </xf>
    <xf numFmtId="49" fontId="63" fillId="44" borderId="43" xfId="107" applyNumberFormat="1" applyFont="1" applyFill="1" applyBorder="1" applyAlignment="1">
      <alignment horizontal="center" vertical="center"/>
    </xf>
    <xf numFmtId="0" fontId="63" fillId="0" borderId="43" xfId="107" applyFont="1" applyBorder="1" applyAlignment="1">
      <alignment horizontal="left" vertical="center" wrapText="1" indent="1"/>
    </xf>
    <xf numFmtId="0" fontId="63" fillId="0" borderId="43" xfId="107" applyFont="1" applyBorder="1" applyAlignment="1">
      <alignment horizontal="left" vertical="center" wrapText="1" indent="2"/>
    </xf>
    <xf numFmtId="0" fontId="63" fillId="0" borderId="43" xfId="108" quotePrefix="1" applyFont="1" applyBorder="1" applyAlignment="1">
      <alignment horizontal="left" vertical="center" wrapText="1" indent="1"/>
    </xf>
    <xf numFmtId="0" fontId="63" fillId="0" borderId="43" xfId="107" applyFont="1" applyBorder="1" applyAlignment="1">
      <alignment horizontal="left" vertical="center" wrapText="1"/>
    </xf>
    <xf numFmtId="0" fontId="78" fillId="0" borderId="43" xfId="107" applyFont="1" applyBorder="1" applyAlignment="1">
      <alignment horizontal="center" vertical="center" wrapText="1"/>
    </xf>
    <xf numFmtId="4" fontId="19" fillId="43" borderId="43" xfId="107" applyNumberFormat="1" applyFont="1" applyFill="1" applyBorder="1" applyAlignment="1">
      <alignment horizontal="right" vertical="center" wrapText="1"/>
    </xf>
    <xf numFmtId="0" fontId="78" fillId="44" borderId="43" xfId="107" applyFont="1" applyFill="1" applyBorder="1" applyAlignment="1">
      <alignment horizontal="center" vertical="center" wrapText="1"/>
    </xf>
    <xf numFmtId="4" fontId="78" fillId="2" borderId="43" xfId="107" applyNumberFormat="1" applyFont="1" applyFill="1" applyBorder="1" applyAlignment="1" applyProtection="1">
      <alignment horizontal="right" vertical="center" wrapText="1"/>
      <protection locked="0"/>
    </xf>
    <xf numFmtId="49" fontId="65" fillId="0" borderId="9" xfId="106" applyNumberFormat="1" applyFont="1" applyFill="1" applyBorder="1" applyAlignment="1" applyProtection="1">
      <alignment vertical="center"/>
    </xf>
    <xf numFmtId="0" fontId="90" fillId="51" borderId="29" xfId="0" applyNumberFormat="1" applyFont="1" applyFill="1" applyBorder="1" applyAlignment="1">
      <alignment horizontal="left" vertical="center"/>
    </xf>
    <xf numFmtId="0" fontId="90" fillId="51" borderId="0" xfId="0" applyNumberFormat="1" applyFont="1" applyFill="1" applyBorder="1" applyAlignment="1">
      <alignment horizontal="left" vertical="center"/>
    </xf>
    <xf numFmtId="49" fontId="12" fillId="0" borderId="0" xfId="97" applyNumberFormat="1" applyFont="1" applyAlignment="1">
      <alignment vertical="center"/>
    </xf>
    <xf numFmtId="0" fontId="63" fillId="0" borderId="0" xfId="106" applyFont="1" applyAlignment="1">
      <alignment horizontal="left" vertical="center" wrapText="1"/>
    </xf>
    <xf numFmtId="0" fontId="63" fillId="0" borderId="0" xfId="106" applyFont="1" applyAlignment="1">
      <alignment vertical="center"/>
    </xf>
    <xf numFmtId="0" fontId="9" fillId="0" borderId="0" xfId="107" applyFont="1" applyAlignment="1">
      <alignment vertical="center"/>
    </xf>
    <xf numFmtId="0" fontId="63" fillId="0" borderId="0" xfId="106" applyFont="1" applyAlignment="1">
      <alignment vertical="center" wrapText="1"/>
    </xf>
    <xf numFmtId="0" fontId="63" fillId="0" borderId="0" xfId="106" applyFont="1" applyAlignment="1">
      <alignment horizontal="center" vertical="center" wrapText="1"/>
    </xf>
    <xf numFmtId="0" fontId="63" fillId="0" borderId="47" xfId="106" applyFont="1" applyBorder="1" applyAlignment="1">
      <alignment horizontal="center" vertical="center" wrapText="1"/>
    </xf>
    <xf numFmtId="4" fontId="63" fillId="2" borderId="43" xfId="106" applyNumberFormat="1" applyFont="1" applyFill="1" applyBorder="1" applyAlignment="1" applyProtection="1">
      <alignment horizontal="right" vertical="center"/>
      <protection locked="0"/>
    </xf>
    <xf numFmtId="0" fontId="78" fillId="0" borderId="9" xfId="106" applyFont="1" applyFill="1" applyBorder="1" applyAlignment="1">
      <alignment horizontal="left" vertical="center" indent="1"/>
    </xf>
    <xf numFmtId="0" fontId="63" fillId="0" borderId="9" xfId="106" applyFont="1" applyFill="1" applyBorder="1"/>
    <xf numFmtId="0" fontId="63" fillId="0" borderId="7" xfId="106" applyFont="1" applyBorder="1" applyAlignment="1">
      <alignment horizontal="left" vertical="center" wrapText="1"/>
    </xf>
    <xf numFmtId="0" fontId="65" fillId="7" borderId="30" xfId="98" applyNumberFormat="1" applyFont="1" applyFill="1" applyBorder="1" applyAlignment="1" applyProtection="1">
      <alignment horizontal="left" vertical="center" wrapText="1" indent="1"/>
    </xf>
    <xf numFmtId="4" fontId="9" fillId="7" borderId="7" xfId="102" applyNumberFormat="1" applyFont="1" applyFill="1" applyBorder="1" applyAlignment="1" applyProtection="1">
      <alignment horizontal="right" vertical="center"/>
    </xf>
    <xf numFmtId="0" fontId="67" fillId="0" borderId="0" xfId="97" applyFont="1" applyFill="1" applyAlignment="1" applyProtection="1">
      <alignment vertical="center"/>
    </xf>
    <xf numFmtId="0" fontId="87" fillId="0" borderId="0" xfId="97" applyFont="1" applyFill="1" applyAlignment="1" applyProtection="1">
      <alignment vertical="center"/>
    </xf>
    <xf numFmtId="49" fontId="12" fillId="48" borderId="0" xfId="99" applyFont="1" applyFill="1" applyAlignment="1" applyProtection="1">
      <alignment vertical="center" wrapText="1"/>
      <protection locked="0"/>
    </xf>
    <xf numFmtId="49" fontId="88" fillId="49" borderId="56" xfId="0" applyFont="1" applyFill="1" applyBorder="1" applyAlignment="1">
      <alignment horizontal="left" vertical="center" indent="1"/>
    </xf>
    <xf numFmtId="49" fontId="9" fillId="9" borderId="0" xfId="102" applyNumberFormat="1" applyFont="1" applyFill="1" applyBorder="1" applyAlignment="1">
      <alignment horizontal="center" vertical="center" wrapText="1"/>
    </xf>
    <xf numFmtId="0" fontId="0" fillId="47" borderId="0" xfId="0" applyNumberFormat="1" applyFill="1" applyAlignment="1">
      <alignment horizontal="left" vertical="center" wrapText="1"/>
    </xf>
    <xf numFmtId="4" fontId="70" fillId="7" borderId="30" xfId="98" applyNumberFormat="1" applyFont="1" applyFill="1" applyBorder="1" applyAlignment="1" applyProtection="1">
      <alignment horizontal="right" vertical="center" wrapText="1" indent="1"/>
    </xf>
    <xf numFmtId="49" fontId="88" fillId="49" borderId="65" xfId="0" applyFont="1" applyFill="1" applyBorder="1" applyAlignment="1" applyProtection="1">
      <alignment horizontal="left" vertical="center" wrapText="1" indent="1"/>
    </xf>
    <xf numFmtId="49" fontId="88" fillId="49" borderId="54" xfId="0" applyFont="1" applyFill="1" applyBorder="1" applyAlignment="1" applyProtection="1">
      <alignment horizontal="left" vertical="center" wrapText="1" indent="1"/>
    </xf>
    <xf numFmtId="49" fontId="88" fillId="49" borderId="65" xfId="0" applyFont="1" applyFill="1" applyBorder="1" applyAlignment="1" applyProtection="1">
      <alignment horizontal="left" vertical="center" wrapText="1"/>
    </xf>
    <xf numFmtId="49" fontId="88" fillId="49" borderId="64" xfId="0" applyFont="1" applyFill="1" applyBorder="1" applyAlignment="1" applyProtection="1">
      <alignment horizontal="left" vertical="center" wrapText="1"/>
    </xf>
    <xf numFmtId="0" fontId="9" fillId="45" borderId="0" xfId="102" applyFont="1" applyFill="1" applyBorder="1" applyAlignment="1" applyProtection="1">
      <alignment horizontal="left" vertical="center" wrapText="1"/>
    </xf>
    <xf numFmtId="0" fontId="63" fillId="45" borderId="0" xfId="102" applyFont="1" applyFill="1" applyBorder="1" applyAlignment="1">
      <alignment horizontal="center" vertical="center" wrapText="1"/>
    </xf>
    <xf numFmtId="4" fontId="9" fillId="45" borderId="0" xfId="102" applyNumberFormat="1" applyFont="1" applyFill="1" applyBorder="1" applyAlignment="1" applyProtection="1">
      <alignment horizontal="right" vertical="center"/>
    </xf>
    <xf numFmtId="49" fontId="95" fillId="45" borderId="5" xfId="102" applyNumberFormat="1" applyFont="1" applyFill="1" applyBorder="1" applyAlignment="1">
      <alignment horizontal="center" vertical="center" wrapText="1"/>
    </xf>
    <xf numFmtId="49" fontId="9" fillId="45" borderId="8" xfId="102" applyNumberFormat="1" applyFont="1" applyFill="1" applyBorder="1" applyAlignment="1" applyProtection="1">
      <alignment horizontal="left" vertical="center"/>
    </xf>
    <xf numFmtId="49" fontId="71" fillId="45" borderId="31" xfId="99" applyFont="1" applyFill="1" applyBorder="1" applyAlignment="1">
      <alignment horizontal="left" vertical="center" indent="1"/>
    </xf>
    <xf numFmtId="49" fontId="9" fillId="45" borderId="32" xfId="99" applyFont="1" applyFill="1" applyBorder="1" applyAlignment="1">
      <alignment horizontal="left" vertical="center" indent="1"/>
    </xf>
    <xf numFmtId="49" fontId="71" fillId="45" borderId="32" xfId="99" applyFont="1" applyFill="1" applyBorder="1" applyAlignment="1">
      <alignment horizontal="left" vertical="center" indent="1"/>
    </xf>
    <xf numFmtId="49" fontId="71" fillId="45" borderId="32" xfId="99" applyNumberFormat="1" applyFont="1" applyFill="1" applyBorder="1" applyAlignment="1">
      <alignment horizontal="left" vertical="center" indent="1"/>
    </xf>
    <xf numFmtId="49" fontId="0" fillId="0" borderId="0" xfId="0" applyFont="1" applyFill="1" applyBorder="1" applyAlignment="1" applyProtection="1">
      <alignment vertical="top"/>
    </xf>
    <xf numFmtId="49" fontId="63" fillId="0" borderId="30" xfId="97" applyNumberFormat="1" applyFont="1" applyFill="1" applyBorder="1" applyAlignment="1" applyProtection="1">
      <alignment horizontal="left" vertical="center"/>
    </xf>
    <xf numFmtId="49" fontId="41" fillId="0" borderId="0" xfId="34" applyNumberFormat="1" applyFont="1" applyFill="1" applyBorder="1" applyAlignment="1" applyProtection="1">
      <alignment horizontal="left" vertical="top" wrapText="1"/>
    </xf>
    <xf numFmtId="4" fontId="90" fillId="51" borderId="11" xfId="0" applyNumberFormat="1" applyFont="1" applyFill="1" applyBorder="1" applyAlignment="1">
      <alignment horizontal="right" vertical="center"/>
    </xf>
    <xf numFmtId="0" fontId="9" fillId="7" borderId="7" xfId="105" applyFont="1" applyFill="1" applyBorder="1" applyAlignment="1" applyProtection="1">
      <alignment horizontal="left" vertical="center" wrapText="1" indent="1"/>
    </xf>
    <xf numFmtId="49" fontId="12" fillId="11" borderId="30" xfId="99" applyFont="1" applyFill="1" applyBorder="1" applyAlignment="1" applyProtection="1">
      <alignment horizontal="left" vertical="center" wrapText="1" indent="1"/>
      <protection locked="0"/>
    </xf>
    <xf numFmtId="0" fontId="12" fillId="49" borderId="0" xfId="97" applyFont="1" applyFill="1" applyAlignment="1" applyProtection="1">
      <alignment vertical="center"/>
    </xf>
    <xf numFmtId="0" fontId="9" fillId="2" borderId="30" xfId="49" applyNumberFormat="1" applyFill="1" applyBorder="1" applyAlignment="1" applyProtection="1">
      <alignment horizontal="left" vertical="center" indent="1"/>
      <protection locked="0"/>
    </xf>
    <xf numFmtId="49" fontId="88" fillId="49" borderId="54" xfId="0" applyFont="1" applyFill="1" applyBorder="1" applyAlignment="1">
      <alignment horizontal="left" vertical="center" wrapText="1" indent="1"/>
    </xf>
    <xf numFmtId="169" fontId="63" fillId="2" borderId="30" xfId="97" applyNumberFormat="1" applyFont="1" applyFill="1" applyBorder="1" applyAlignment="1" applyProtection="1">
      <alignment horizontal="right" vertical="center"/>
      <protection locked="0"/>
    </xf>
    <xf numFmtId="169" fontId="71" fillId="45" borderId="32" xfId="99" applyNumberFormat="1" applyFont="1" applyFill="1" applyBorder="1" applyAlignment="1">
      <alignment horizontal="left" vertical="center" indent="1"/>
    </xf>
    <xf numFmtId="169" fontId="13" fillId="2" borderId="30" xfId="104" applyNumberFormat="1" applyFont="1" applyFill="1" applyBorder="1" applyAlignment="1" applyProtection="1">
      <alignment horizontal="right" vertical="center"/>
      <protection locked="0"/>
    </xf>
    <xf numFmtId="169" fontId="63" fillId="0" borderId="30" xfId="97" applyNumberFormat="1" applyFont="1" applyFill="1" applyBorder="1" applyAlignment="1" applyProtection="1">
      <alignment horizontal="right" vertical="center"/>
    </xf>
    <xf numFmtId="169" fontId="9" fillId="2" borderId="30" xfId="102" applyNumberFormat="1" applyFont="1" applyFill="1" applyBorder="1" applyAlignment="1" applyProtection="1">
      <alignment horizontal="right" vertical="center"/>
      <protection locked="0"/>
    </xf>
    <xf numFmtId="169" fontId="13" fillId="7" borderId="30" xfId="104" applyNumberFormat="1" applyFont="1" applyFill="1" applyBorder="1" applyAlignment="1" applyProtection="1">
      <alignment horizontal="right" vertical="center"/>
    </xf>
    <xf numFmtId="169" fontId="13" fillId="0" borderId="30" xfId="104" applyNumberFormat="1" applyFont="1" applyFill="1" applyBorder="1" applyAlignment="1" applyProtection="1">
      <alignment horizontal="right" vertical="center"/>
    </xf>
    <xf numFmtId="169" fontId="9" fillId="2" borderId="30" xfId="104" applyNumberFormat="1" applyFont="1" applyFill="1" applyBorder="1" applyAlignment="1" applyProtection="1">
      <alignment horizontal="right" vertical="center"/>
      <protection locked="0"/>
    </xf>
    <xf numFmtId="169" fontId="9" fillId="0" borderId="30" xfId="104" applyNumberFormat="1" applyFont="1" applyFill="1" applyBorder="1" applyAlignment="1" applyProtection="1">
      <alignment horizontal="right" vertical="center"/>
    </xf>
    <xf numFmtId="172" fontId="13" fillId="7" borderId="30" xfId="104" applyNumberFormat="1" applyFont="1" applyFill="1" applyBorder="1" applyAlignment="1" applyProtection="1">
      <alignment horizontal="right" vertical="center"/>
    </xf>
    <xf numFmtId="172" fontId="71" fillId="45" borderId="32" xfId="99" applyNumberFormat="1" applyFont="1" applyFill="1" applyBorder="1" applyAlignment="1">
      <alignment horizontal="left" vertical="center" indent="1"/>
    </xf>
    <xf numFmtId="172" fontId="13" fillId="0" borderId="30" xfId="104" applyNumberFormat="1" applyFont="1" applyFill="1" applyBorder="1" applyAlignment="1" applyProtection="1">
      <alignment horizontal="right" vertical="center"/>
    </xf>
    <xf numFmtId="169" fontId="71" fillId="45" borderId="33" xfId="99" applyNumberFormat="1" applyFont="1" applyFill="1" applyBorder="1" applyAlignment="1">
      <alignment horizontal="left" vertical="center" indent="1"/>
    </xf>
    <xf numFmtId="4" fontId="11" fillId="2" borderId="43" xfId="104" applyNumberFormat="1" applyFont="1" applyFill="1" applyBorder="1" applyAlignment="1" applyProtection="1">
      <alignment horizontal="right" vertical="center" wrapText="1"/>
      <protection locked="0"/>
    </xf>
    <xf numFmtId="169" fontId="63" fillId="7" borderId="7" xfId="107" applyNumberFormat="1" applyFont="1" applyFill="1" applyBorder="1" applyAlignment="1" applyProtection="1">
      <alignment horizontal="right" vertical="center" wrapText="1"/>
    </xf>
    <xf numFmtId="49" fontId="9" fillId="2" borderId="30" xfId="49" applyNumberFormat="1" applyFill="1" applyBorder="1" applyAlignment="1" applyProtection="1">
      <alignment horizontal="left" vertical="center" wrapText="1" indent="1"/>
      <protection locked="0"/>
    </xf>
    <xf numFmtId="49" fontId="63" fillId="2" borderId="30" xfId="97" applyNumberFormat="1" applyFont="1" applyFill="1" applyBorder="1" applyAlignment="1" applyProtection="1">
      <alignment horizontal="left" vertical="center" wrapText="1"/>
      <protection locked="0"/>
    </xf>
    <xf numFmtId="49" fontId="9" fillId="2" borderId="30" xfId="102" applyNumberFormat="1" applyFont="1" applyFill="1" applyBorder="1" applyAlignment="1" applyProtection="1">
      <alignment horizontal="left" vertical="center" wrapText="1"/>
      <protection locked="0"/>
    </xf>
    <xf numFmtId="0" fontId="63" fillId="44" borderId="7" xfId="106" applyFont="1" applyFill="1" applyBorder="1" applyAlignment="1">
      <alignment horizontal="center" vertical="center" wrapText="1"/>
    </xf>
    <xf numFmtId="49" fontId="78" fillId="0" borderId="9" xfId="106" applyNumberFormat="1" applyFont="1" applyFill="1" applyBorder="1" applyAlignment="1" applyProtection="1">
      <alignment horizontal="left" vertical="center" wrapText="1" indent="1"/>
    </xf>
    <xf numFmtId="0" fontId="11" fillId="7" borderId="31" xfId="106" applyNumberFormat="1" applyFont="1" applyFill="1" applyBorder="1" applyAlignment="1">
      <alignment horizontal="left" vertical="center" indent="1"/>
    </xf>
    <xf numFmtId="0" fontId="11" fillId="7" borderId="32" xfId="106" applyNumberFormat="1" applyFont="1" applyFill="1" applyBorder="1" applyAlignment="1">
      <alignment vertical="center" wrapText="1"/>
    </xf>
    <xf numFmtId="0" fontId="11" fillId="7" borderId="33" xfId="106" applyNumberFormat="1" applyFont="1" applyFill="1" applyBorder="1" applyAlignment="1">
      <alignment vertical="center" wrapText="1"/>
    </xf>
    <xf numFmtId="49" fontId="11" fillId="7" borderId="32" xfId="106" applyNumberFormat="1" applyFont="1" applyFill="1" applyBorder="1" applyAlignment="1">
      <alignment vertical="center" wrapText="1"/>
    </xf>
    <xf numFmtId="49" fontId="11" fillId="7" borderId="33" xfId="106" applyNumberFormat="1" applyFont="1" applyFill="1" applyBorder="1" applyAlignment="1">
      <alignment vertical="center" wrapText="1"/>
    </xf>
    <xf numFmtId="0" fontId="9" fillId="45" borderId="31" xfId="106" applyFont="1" applyFill="1" applyBorder="1" applyAlignment="1">
      <alignment horizontal="left" vertical="center" wrapText="1"/>
    </xf>
    <xf numFmtId="0" fontId="9" fillId="45" borderId="32" xfId="49" applyFont="1" applyFill="1" applyBorder="1" applyAlignment="1">
      <alignment horizontal="center" vertical="center"/>
    </xf>
    <xf numFmtId="0" fontId="9" fillId="45" borderId="32" xfId="106" applyFont="1" applyFill="1" applyBorder="1" applyAlignment="1">
      <alignment horizontal="left" vertical="center" indent="1"/>
    </xf>
    <xf numFmtId="0" fontId="9" fillId="45" borderId="33" xfId="106" applyFont="1" applyFill="1" applyBorder="1" applyAlignment="1">
      <alignment horizontal="left" vertical="center" indent="1"/>
    </xf>
    <xf numFmtId="0" fontId="78" fillId="0" borderId="0" xfId="106" applyFont="1" applyAlignment="1">
      <alignment vertical="center"/>
    </xf>
    <xf numFmtId="0" fontId="11" fillId="0" borderId="30" xfId="106" applyFont="1" applyBorder="1" applyAlignment="1">
      <alignment horizontal="left" vertical="center" wrapText="1"/>
    </xf>
    <xf numFmtId="0" fontId="11" fillId="0" borderId="30" xfId="49" applyFont="1" applyBorder="1" applyAlignment="1">
      <alignment horizontal="center" vertical="center" wrapText="1"/>
    </xf>
    <xf numFmtId="4" fontId="78" fillId="2" borderId="30" xfId="106" applyNumberFormat="1" applyFont="1" applyFill="1" applyBorder="1" applyAlignment="1" applyProtection="1">
      <alignment horizontal="right" vertical="center"/>
      <protection locked="0"/>
    </xf>
    <xf numFmtId="4" fontId="11" fillId="43" borderId="30" xfId="106" applyNumberFormat="1" applyFont="1" applyFill="1" applyBorder="1" applyAlignment="1">
      <alignment vertical="center"/>
    </xf>
    <xf numFmtId="0" fontId="9" fillId="0" borderId="30" xfId="106" applyFont="1" applyBorder="1" applyAlignment="1">
      <alignment horizontal="left" vertical="center" wrapText="1"/>
    </xf>
    <xf numFmtId="0" fontId="9" fillId="0" borderId="30" xfId="49" applyFont="1" applyBorder="1" applyAlignment="1">
      <alignment horizontal="center" vertical="center" wrapText="1"/>
    </xf>
    <xf numFmtId="4" fontId="9" fillId="7" borderId="7" xfId="0" applyNumberFormat="1" applyFont="1" applyFill="1" applyBorder="1" applyAlignment="1">
      <alignment horizontal="right" vertical="center" wrapText="1"/>
    </xf>
    <xf numFmtId="4" fontId="9" fillId="43" borderId="30" xfId="106" applyNumberFormat="1" applyFont="1" applyFill="1" applyBorder="1" applyAlignment="1">
      <alignment vertical="center"/>
    </xf>
    <xf numFmtId="4" fontId="63" fillId="2" borderId="30" xfId="106" applyNumberFormat="1" applyFont="1" applyFill="1" applyBorder="1" applyAlignment="1" applyProtection="1">
      <alignment horizontal="right" vertical="center"/>
      <protection locked="0"/>
    </xf>
    <xf numFmtId="4" fontId="9" fillId="2" borderId="30" xfId="106" applyNumberFormat="1" applyFont="1" applyFill="1" applyBorder="1" applyAlignment="1" applyProtection="1">
      <alignment vertical="center"/>
      <protection locked="0"/>
    </xf>
    <xf numFmtId="0" fontId="11" fillId="0" borderId="30" xfId="106" applyFont="1" applyFill="1" applyBorder="1" applyAlignment="1" applyProtection="1">
      <alignment horizontal="left" vertical="center" wrapText="1"/>
    </xf>
    <xf numFmtId="0" fontId="9" fillId="0" borderId="32" xfId="49" applyFont="1" applyFill="1" applyBorder="1" applyAlignment="1" applyProtection="1">
      <alignment horizontal="center" vertical="center"/>
    </xf>
    <xf numFmtId="0" fontId="9" fillId="0" borderId="32" xfId="106" applyFont="1" applyFill="1" applyBorder="1" applyAlignment="1" applyProtection="1">
      <alignment horizontal="left" vertical="center" indent="1"/>
    </xf>
    <xf numFmtId="0" fontId="9" fillId="0" borderId="33" xfId="106" applyFont="1" applyFill="1" applyBorder="1" applyAlignment="1" applyProtection="1">
      <alignment horizontal="left" vertical="center" indent="1"/>
    </xf>
    <xf numFmtId="0" fontId="9" fillId="0" borderId="30" xfId="106" applyFont="1" applyBorder="1" applyAlignment="1">
      <alignment horizontal="left" vertical="center" wrapText="1" indent="1"/>
    </xf>
    <xf numFmtId="49" fontId="11" fillId="0" borderId="7" xfId="106" applyNumberFormat="1" applyFont="1" applyBorder="1" applyAlignment="1">
      <alignment horizontal="center" vertical="center" wrapText="1"/>
    </xf>
    <xf numFmtId="0" fontId="11" fillId="0" borderId="7" xfId="106" applyFont="1" applyBorder="1" applyAlignment="1">
      <alignment vertical="center" wrapText="1"/>
    </xf>
    <xf numFmtId="0" fontId="11" fillId="0" borderId="7" xfId="106" applyFont="1" applyBorder="1" applyAlignment="1">
      <alignment horizontal="center" vertical="center" wrapText="1"/>
    </xf>
    <xf numFmtId="4" fontId="78" fillId="7" borderId="7" xfId="106" applyNumberFormat="1" applyFont="1" applyFill="1" applyBorder="1" applyAlignment="1">
      <alignment horizontal="right" vertical="center"/>
    </xf>
    <xf numFmtId="4" fontId="78" fillId="43" borderId="7" xfId="106" applyNumberFormat="1" applyFont="1" applyFill="1" applyBorder="1" applyAlignment="1">
      <alignment horizontal="right" vertical="center"/>
    </xf>
    <xf numFmtId="49" fontId="63" fillId="0" borderId="7" xfId="106" applyNumberFormat="1" applyFont="1" applyBorder="1" applyAlignment="1">
      <alignment horizontal="center" vertical="center"/>
    </xf>
    <xf numFmtId="0" fontId="63" fillId="0" borderId="7" xfId="106" applyFont="1" applyBorder="1" applyAlignment="1">
      <alignment horizontal="left" vertical="center" wrapText="1" indent="1"/>
    </xf>
    <xf numFmtId="0" fontId="63" fillId="0" borderId="7" xfId="106" applyFont="1" applyBorder="1" applyAlignment="1">
      <alignment horizontal="center" vertical="center"/>
    </xf>
    <xf numFmtId="4" fontId="63" fillId="2" borderId="7" xfId="106" applyNumberFormat="1" applyFont="1" applyFill="1" applyBorder="1" applyAlignment="1" applyProtection="1">
      <alignment horizontal="right" vertical="center"/>
      <protection locked="0"/>
    </xf>
    <xf numFmtId="4" fontId="63" fillId="7" borderId="7" xfId="106" applyNumberFormat="1" applyFont="1" applyFill="1" applyBorder="1" applyAlignment="1">
      <alignment horizontal="right" vertical="center"/>
    </xf>
    <xf numFmtId="4" fontId="63" fillId="0" borderId="7" xfId="106" applyNumberFormat="1" applyFont="1" applyBorder="1" applyAlignment="1" applyProtection="1">
      <alignment horizontal="right" vertical="center"/>
    </xf>
    <xf numFmtId="0" fontId="0" fillId="0" borderId="7" xfId="106" applyFont="1" applyBorder="1" applyAlignment="1">
      <alignment horizontal="left" vertical="center" wrapText="1" indent="1"/>
    </xf>
    <xf numFmtId="0" fontId="0" fillId="0" borderId="7" xfId="106" applyFont="1" applyBorder="1" applyAlignment="1">
      <alignment horizontal="center" vertical="center" wrapText="1"/>
    </xf>
    <xf numFmtId="0" fontId="63" fillId="0" borderId="7" xfId="106" applyFont="1" applyBorder="1" applyAlignment="1">
      <alignment horizontal="left" vertical="center" wrapText="1" indent="2"/>
    </xf>
    <xf numFmtId="4" fontId="63" fillId="43" borderId="7" xfId="106" applyNumberFormat="1" applyFont="1" applyFill="1" applyBorder="1" applyAlignment="1">
      <alignment horizontal="right" vertical="center"/>
    </xf>
    <xf numFmtId="0" fontId="0" fillId="0" borderId="7" xfId="106" applyFont="1" applyBorder="1" applyAlignment="1">
      <alignment horizontal="left" vertical="center" wrapText="1" indent="3"/>
    </xf>
    <xf numFmtId="0" fontId="63" fillId="0" borderId="7" xfId="106" applyFont="1" applyBorder="1" applyAlignment="1">
      <alignment horizontal="left" vertical="center" wrapText="1" indent="3"/>
    </xf>
    <xf numFmtId="4" fontId="63" fillId="43" borderId="7" xfId="106" applyNumberFormat="1" applyFont="1" applyFill="1" applyBorder="1" applyAlignment="1" applyProtection="1">
      <alignment horizontal="right" vertical="center"/>
    </xf>
    <xf numFmtId="0" fontId="0" fillId="0" borderId="7" xfId="106" applyFont="1" applyBorder="1" applyAlignment="1">
      <alignment horizontal="left" vertical="center" wrapText="1" indent="2"/>
    </xf>
    <xf numFmtId="0" fontId="63" fillId="44" borderId="7" xfId="106" applyFont="1" applyFill="1" applyBorder="1" applyAlignment="1">
      <alignment horizontal="left" vertical="center" wrapText="1" indent="3"/>
    </xf>
    <xf numFmtId="0" fontId="63" fillId="44" borderId="7" xfId="106" applyFont="1" applyFill="1" applyBorder="1" applyAlignment="1">
      <alignment horizontal="center" vertical="center"/>
    </xf>
    <xf numFmtId="4" fontId="63" fillId="7" borderId="7" xfId="106" applyNumberFormat="1" applyFont="1" applyFill="1" applyBorder="1" applyAlignment="1" applyProtection="1">
      <alignment horizontal="right" vertical="center"/>
    </xf>
    <xf numFmtId="0" fontId="63" fillId="44" borderId="7" xfId="106" applyFont="1" applyFill="1" applyBorder="1" applyAlignment="1">
      <alignment horizontal="left" vertical="center" wrapText="1" indent="2"/>
    </xf>
    <xf numFmtId="0" fontId="63" fillId="44" borderId="7" xfId="106" applyFont="1" applyFill="1" applyBorder="1" applyAlignment="1">
      <alignment horizontal="left" vertical="center" wrapText="1" indent="1"/>
    </xf>
    <xf numFmtId="4" fontId="0" fillId="2" borderId="7" xfId="106" applyNumberFormat="1" applyFont="1" applyFill="1" applyBorder="1" applyAlignment="1" applyProtection="1">
      <alignment horizontal="right" vertical="center" wrapText="1"/>
      <protection locked="0"/>
    </xf>
    <xf numFmtId="49" fontId="78" fillId="0" borderId="7" xfId="106" applyNumberFormat="1" applyFont="1" applyBorder="1" applyAlignment="1">
      <alignment horizontal="center" vertical="center"/>
    </xf>
    <xf numFmtId="0" fontId="78" fillId="0" borderId="7" xfId="106" applyFont="1" applyBorder="1" applyAlignment="1">
      <alignment horizontal="center" vertical="center"/>
    </xf>
    <xf numFmtId="4" fontId="78" fillId="7" borderId="7" xfId="106" applyNumberFormat="1" applyFont="1" applyFill="1" applyBorder="1" applyAlignment="1" applyProtection="1">
      <alignment horizontal="right" vertical="center"/>
    </xf>
    <xf numFmtId="0" fontId="78" fillId="0" borderId="7" xfId="106" applyFont="1" applyBorder="1" applyAlignment="1">
      <alignment vertical="center" wrapText="1"/>
    </xf>
    <xf numFmtId="4" fontId="78" fillId="43" borderId="7" xfId="106" applyNumberFormat="1" applyFont="1" applyFill="1" applyBorder="1" applyAlignment="1" applyProtection="1">
      <alignment horizontal="right" vertical="center"/>
    </xf>
    <xf numFmtId="0" fontId="63" fillId="0" borderId="7" xfId="106" applyFont="1" applyBorder="1" applyAlignment="1">
      <alignment vertical="center" wrapText="1"/>
    </xf>
    <xf numFmtId="4" fontId="78" fillId="2" borderId="7" xfId="106" applyNumberFormat="1" applyFont="1" applyFill="1" applyBorder="1" applyAlignment="1" applyProtection="1">
      <alignment horizontal="right" vertical="center"/>
      <protection locked="0"/>
    </xf>
    <xf numFmtId="0" fontId="0" fillId="44" borderId="7" xfId="106" applyFont="1" applyFill="1" applyBorder="1" applyAlignment="1">
      <alignment horizontal="left" vertical="center" wrapText="1" indent="1"/>
    </xf>
    <xf numFmtId="49" fontId="63" fillId="44" borderId="7" xfId="106" applyNumberFormat="1" applyFont="1" applyFill="1" applyBorder="1" applyAlignment="1">
      <alignment horizontal="center" vertical="center"/>
    </xf>
    <xf numFmtId="0" fontId="63" fillId="44" borderId="7" xfId="106" applyFont="1" applyFill="1" applyBorder="1" applyAlignment="1">
      <alignment vertical="center" wrapText="1"/>
    </xf>
    <xf numFmtId="4" fontId="78" fillId="0" borderId="7" xfId="106" applyNumberFormat="1" applyFont="1" applyBorder="1" applyAlignment="1" applyProtection="1">
      <alignment horizontal="right" vertical="center"/>
    </xf>
    <xf numFmtId="4" fontId="63" fillId="0" borderId="7" xfId="106" applyNumberFormat="1" applyFont="1" applyFill="1" applyBorder="1" applyAlignment="1" applyProtection="1">
      <alignment horizontal="right" vertical="center"/>
    </xf>
    <xf numFmtId="49" fontId="0" fillId="0" borderId="7" xfId="106" applyNumberFormat="1" applyFont="1" applyBorder="1" applyAlignment="1">
      <alignment horizontal="center" vertical="center"/>
    </xf>
    <xf numFmtId="0" fontId="0" fillId="0" borderId="7" xfId="106" applyFont="1" applyBorder="1" applyAlignment="1">
      <alignment horizontal="center" vertical="center"/>
    </xf>
    <xf numFmtId="0" fontId="11" fillId="0" borderId="7" xfId="106" applyFont="1" applyBorder="1" applyAlignment="1">
      <alignment horizontal="left" vertical="center" wrapText="1"/>
    </xf>
    <xf numFmtId="0" fontId="11" fillId="0" borderId="7" xfId="49" applyFont="1" applyBorder="1" applyAlignment="1">
      <alignment horizontal="center" vertical="center" wrapText="1"/>
    </xf>
    <xf numFmtId="4" fontId="11" fillId="2" borderId="7" xfId="106" applyNumberFormat="1" applyFont="1" applyFill="1" applyBorder="1" applyAlignment="1" applyProtection="1">
      <alignment vertical="center"/>
      <protection locked="0"/>
    </xf>
    <xf numFmtId="0" fontId="9" fillId="0" borderId="7" xfId="106" applyFont="1" applyBorder="1" applyAlignment="1">
      <alignment horizontal="left" vertical="center" wrapText="1"/>
    </xf>
    <xf numFmtId="0" fontId="9" fillId="0" borderId="7" xfId="49" applyFont="1" applyBorder="1" applyAlignment="1">
      <alignment horizontal="center" vertical="center" wrapText="1"/>
    </xf>
    <xf numFmtId="0" fontId="9" fillId="43" borderId="7" xfId="106" applyFont="1" applyFill="1" applyBorder="1" applyAlignment="1">
      <alignment vertical="center"/>
    </xf>
    <xf numFmtId="0" fontId="9" fillId="11" borderId="30" xfId="106" applyFont="1" applyFill="1" applyBorder="1" applyAlignment="1" applyProtection="1">
      <alignment horizontal="left" vertical="center" wrapText="1"/>
      <protection locked="0"/>
    </xf>
    <xf numFmtId="0" fontId="9" fillId="0" borderId="30" xfId="97" applyFont="1" applyBorder="1" applyAlignment="1">
      <alignment horizontal="center" vertical="center" wrapText="1"/>
    </xf>
    <xf numFmtId="0" fontId="9" fillId="9" borderId="30" xfId="102" applyFont="1" applyFill="1" applyBorder="1" applyAlignment="1">
      <alignment horizontal="center" vertical="center" wrapText="1"/>
    </xf>
    <xf numFmtId="0" fontId="63" fillId="0" borderId="30" xfId="102" applyFont="1" applyBorder="1" applyAlignment="1">
      <alignment horizontal="center" vertical="center" wrapText="1"/>
    </xf>
    <xf numFmtId="0" fontId="63" fillId="0" borderId="7" xfId="106" applyFont="1" applyBorder="1" applyAlignment="1">
      <alignment horizontal="center" vertical="center" wrapText="1"/>
    </xf>
    <xf numFmtId="0" fontId="63" fillId="0" borderId="53" xfId="106" applyFont="1" applyBorder="1" applyAlignment="1">
      <alignment horizontal="center" vertical="center" wrapText="1"/>
    </xf>
    <xf numFmtId="4" fontId="63" fillId="2" borderId="68" xfId="106" applyNumberFormat="1" applyFont="1" applyFill="1" applyBorder="1" applyAlignment="1" applyProtection="1">
      <alignment horizontal="right" vertical="center"/>
      <protection locked="0"/>
    </xf>
    <xf numFmtId="4" fontId="63" fillId="49" borderId="48" xfId="106" applyNumberFormat="1" applyFont="1" applyFill="1" applyBorder="1" applyAlignment="1" applyProtection="1">
      <alignment horizontal="right" vertical="center"/>
    </xf>
    <xf numFmtId="4" fontId="63" fillId="49" borderId="49" xfId="106" applyNumberFormat="1" applyFont="1" applyFill="1" applyBorder="1" applyAlignment="1" applyProtection="1">
      <alignment horizontal="right" vertical="center"/>
    </xf>
    <xf numFmtId="0" fontId="95" fillId="45" borderId="32" xfId="99" applyNumberFormat="1" applyFont="1" applyFill="1" applyBorder="1" applyAlignment="1">
      <alignment horizontal="left" vertical="center" indent="1"/>
    </xf>
    <xf numFmtId="4" fontId="96" fillId="51" borderId="6" xfId="0" applyNumberFormat="1" applyFont="1" applyFill="1" applyBorder="1" applyAlignment="1">
      <alignment horizontal="right" vertical="center"/>
    </xf>
    <xf numFmtId="169" fontId="63" fillId="2" borderId="7" xfId="106" applyNumberFormat="1" applyFont="1" applyFill="1" applyBorder="1" applyAlignment="1" applyProtection="1">
      <alignment horizontal="right" vertical="center"/>
      <protection locked="0"/>
    </xf>
    <xf numFmtId="169" fontId="63" fillId="7" borderId="7" xfId="106" applyNumberFormat="1" applyFont="1" applyFill="1" applyBorder="1" applyAlignment="1">
      <alignment horizontal="right" vertical="center"/>
    </xf>
    <xf numFmtId="0" fontId="9" fillId="2" borderId="30" xfId="49" applyNumberFormat="1" applyFill="1" applyBorder="1" applyAlignment="1" applyProtection="1">
      <alignment horizontal="left" vertical="center" wrapText="1" indent="1"/>
      <protection locked="0"/>
    </xf>
    <xf numFmtId="49" fontId="88" fillId="49" borderId="56" xfId="0" applyFont="1" applyFill="1" applyBorder="1" applyAlignment="1">
      <alignment horizontal="left" vertical="center"/>
    </xf>
    <xf numFmtId="4" fontId="19" fillId="43" borderId="47" xfId="107" applyNumberFormat="1" applyFont="1" applyFill="1" applyBorder="1" applyAlignment="1">
      <alignment horizontal="right" vertical="center" wrapText="1"/>
    </xf>
    <xf numFmtId="4" fontId="78" fillId="2" borderId="47" xfId="107" applyNumberFormat="1" applyFont="1" applyFill="1" applyBorder="1" applyAlignment="1" applyProtection="1">
      <alignment horizontal="right" vertical="center" wrapText="1"/>
      <protection locked="0"/>
    </xf>
    <xf numFmtId="4" fontId="63" fillId="2" borderId="47" xfId="107" applyNumberFormat="1" applyFont="1" applyFill="1" applyBorder="1" applyAlignment="1" applyProtection="1">
      <alignment horizontal="right" vertical="center" wrapText="1"/>
      <protection locked="0"/>
    </xf>
    <xf numFmtId="4" fontId="13" fillId="43" borderId="47" xfId="107" applyNumberFormat="1" applyFont="1" applyFill="1" applyBorder="1" applyAlignment="1">
      <alignment horizontal="right" vertical="center" wrapText="1"/>
    </xf>
    <xf numFmtId="4" fontId="11" fillId="2" borderId="47" xfId="104" applyNumberFormat="1" applyFont="1" applyFill="1" applyBorder="1" applyAlignment="1" applyProtection="1">
      <alignment horizontal="right" vertical="center" wrapText="1"/>
      <protection locked="0"/>
    </xf>
    <xf numFmtId="49" fontId="78" fillId="2" borderId="7" xfId="107" applyNumberFormat="1" applyFont="1" applyFill="1" applyBorder="1" applyAlignment="1" applyProtection="1">
      <alignment horizontal="left" vertical="center" wrapText="1"/>
      <protection locked="0"/>
    </xf>
    <xf numFmtId="49" fontId="63" fillId="2" borderId="7" xfId="107" applyNumberFormat="1" applyFont="1" applyFill="1" applyBorder="1" applyAlignment="1" applyProtection="1">
      <alignment horizontal="left" vertical="center" wrapText="1"/>
      <protection locked="0"/>
    </xf>
    <xf numFmtId="0" fontId="9" fillId="0" borderId="7" xfId="106" applyFont="1" applyBorder="1" applyAlignment="1">
      <alignment horizontal="left" vertical="center" wrapText="1" indent="1"/>
    </xf>
    <xf numFmtId="169" fontId="9" fillId="7" borderId="30" xfId="102" applyNumberFormat="1" applyFont="1" applyFill="1" applyBorder="1" applyAlignment="1" applyProtection="1">
      <alignment horizontal="right" vertical="center"/>
    </xf>
    <xf numFmtId="169" fontId="63" fillId="2" borderId="43" xfId="106" applyNumberFormat="1" applyFont="1" applyFill="1" applyBorder="1" applyAlignment="1" applyProtection="1">
      <alignment horizontal="right" vertical="center"/>
      <protection locked="0"/>
    </xf>
    <xf numFmtId="169" fontId="63" fillId="2" borderId="68" xfId="106" applyNumberFormat="1" applyFont="1" applyFill="1" applyBorder="1" applyAlignment="1" applyProtection="1">
      <alignment horizontal="right" vertical="center"/>
      <protection locked="0"/>
    </xf>
    <xf numFmtId="169" fontId="63" fillId="2" borderId="7" xfId="107" applyNumberFormat="1" applyFont="1" applyFill="1" applyBorder="1" applyAlignment="1" applyProtection="1">
      <alignment horizontal="right" vertical="center" wrapText="1"/>
      <protection locked="0"/>
    </xf>
    <xf numFmtId="169" fontId="13" fillId="2" borderId="7" xfId="107" applyNumberFormat="1" applyFont="1" applyFill="1" applyBorder="1" applyAlignment="1" applyProtection="1">
      <alignment horizontal="right" vertical="center" wrapText="1"/>
      <protection locked="0"/>
    </xf>
    <xf numFmtId="0" fontId="11" fillId="0" borderId="9" xfId="99" quotePrefix="1" applyNumberFormat="1" applyFont="1" applyFill="1" applyBorder="1" applyAlignment="1" applyProtection="1">
      <alignment horizontal="left" vertical="center" indent="1"/>
    </xf>
    <xf numFmtId="0" fontId="78" fillId="0" borderId="9" xfId="102" quotePrefix="1" applyFont="1" applyFill="1" applyBorder="1" applyAlignment="1">
      <alignment horizontal="left" vertical="center" indent="1"/>
    </xf>
    <xf numFmtId="49" fontId="78" fillId="0" borderId="9" xfId="102" quotePrefix="1" applyNumberFormat="1" applyFont="1" applyFill="1" applyBorder="1" applyAlignment="1">
      <alignment horizontal="left" vertical="center" indent="1"/>
    </xf>
    <xf numFmtId="49" fontId="78" fillId="0" borderId="9" xfId="102" quotePrefix="1" applyNumberFormat="1" applyFont="1" applyFill="1" applyBorder="1" applyAlignment="1" applyProtection="1">
      <alignment horizontal="left" vertical="center" indent="1"/>
    </xf>
    <xf numFmtId="49" fontId="78" fillId="0" borderId="9" xfId="106" quotePrefix="1" applyNumberFormat="1" applyFont="1" applyFill="1" applyBorder="1" applyAlignment="1" applyProtection="1">
      <alignment horizontal="left" vertical="center" indent="1"/>
    </xf>
    <xf numFmtId="0" fontId="23" fillId="0" borderId="0" xfId="110" applyFont="1"/>
    <xf numFmtId="0" fontId="23" fillId="0" borderId="0" xfId="110" applyFont="1" applyFill="1"/>
    <xf numFmtId="0" fontId="24" fillId="0" borderId="9" xfId="110" applyFont="1" applyFill="1" applyBorder="1" applyAlignment="1">
      <alignment horizontal="left" vertical="center" indent="1"/>
    </xf>
    <xf numFmtId="0" fontId="23" fillId="0" borderId="9" xfId="110" applyFont="1" applyFill="1" applyBorder="1"/>
    <xf numFmtId="0" fontId="23" fillId="0" borderId="0" xfId="110" applyFont="1" applyFill="1" applyAlignment="1">
      <alignment vertical="center"/>
    </xf>
    <xf numFmtId="49" fontId="12" fillId="0" borderId="0" xfId="105" applyNumberFormat="1" applyFont="1" applyAlignment="1">
      <alignment horizontal="center"/>
    </xf>
    <xf numFmtId="49" fontId="63" fillId="0" borderId="7" xfId="102" applyNumberFormat="1" applyFont="1" applyBorder="1" applyAlignment="1">
      <alignment horizontal="center" vertical="center"/>
    </xf>
    <xf numFmtId="0" fontId="63" fillId="0" borderId="33" xfId="102" applyFont="1" applyBorder="1" applyAlignment="1">
      <alignment vertical="center"/>
    </xf>
    <xf numFmtId="0" fontId="63" fillId="0" borderId="33" xfId="102" applyFont="1" applyBorder="1" applyAlignment="1">
      <alignment vertical="center" wrapText="1"/>
    </xf>
    <xf numFmtId="0" fontId="9" fillId="0" borderId="30" xfId="97" applyFont="1" applyBorder="1" applyAlignment="1">
      <alignment vertical="center" wrapText="1"/>
    </xf>
    <xf numFmtId="0" fontId="9" fillId="0" borderId="33" xfId="102" applyFont="1" applyBorder="1" applyAlignment="1">
      <alignment horizontal="left" vertical="center" wrapText="1" indent="1"/>
    </xf>
    <xf numFmtId="0" fontId="9" fillId="0" borderId="30" xfId="97" applyFont="1" applyBorder="1" applyAlignment="1">
      <alignment horizontal="left" vertical="center" wrapText="1" indent="2"/>
    </xf>
    <xf numFmtId="0" fontId="63" fillId="0" borderId="30" xfId="102" applyFont="1" applyBorder="1" applyAlignment="1">
      <alignment horizontal="left" vertical="center" wrapText="1" indent="3"/>
    </xf>
    <xf numFmtId="0" fontId="9" fillId="0" borderId="32" xfId="97" applyFont="1" applyBorder="1" applyAlignment="1">
      <alignment horizontal="left" vertical="center" wrapText="1" indent="1"/>
    </xf>
    <xf numFmtId="49" fontId="63" fillId="0" borderId="7" xfId="111" applyNumberFormat="1" applyFont="1" applyBorder="1" applyAlignment="1">
      <alignment horizontal="center" vertical="center"/>
    </xf>
    <xf numFmtId="0" fontId="63" fillId="0" borderId="33" xfId="111" applyFont="1" applyBorder="1" applyAlignment="1">
      <alignment vertical="center"/>
    </xf>
    <xf numFmtId="0" fontId="9" fillId="0" borderId="71" xfId="97" applyFont="1" applyBorder="1" applyAlignment="1">
      <alignment vertical="center" wrapText="1"/>
    </xf>
    <xf numFmtId="0" fontId="9" fillId="0" borderId="71" xfId="97" applyFont="1" applyBorder="1" applyAlignment="1">
      <alignment horizontal="left" vertical="center" wrapText="1" indent="1"/>
    </xf>
    <xf numFmtId="0" fontId="9" fillId="0" borderId="32" xfId="97" applyFont="1" applyBorder="1" applyAlignment="1">
      <alignment vertical="center" wrapText="1"/>
    </xf>
    <xf numFmtId="0" fontId="63" fillId="0" borderId="30" xfId="111" applyFont="1" applyBorder="1" applyAlignment="1">
      <alignment horizontal="left" vertical="center"/>
    </xf>
    <xf numFmtId="0" fontId="63" fillId="0" borderId="30" xfId="111" applyFont="1" applyBorder="1" applyAlignment="1">
      <alignment horizontal="left" vertical="center" wrapText="1"/>
    </xf>
    <xf numFmtId="0" fontId="63" fillId="0" borderId="30" xfId="111" applyFont="1" applyBorder="1" applyAlignment="1">
      <alignment horizontal="left" vertical="center" wrapText="1" indent="2"/>
    </xf>
    <xf numFmtId="0" fontId="63" fillId="0" borderId="30" xfId="111" applyFont="1" applyBorder="1" applyAlignment="1">
      <alignment horizontal="left" vertical="center" wrapText="1" indent="1"/>
    </xf>
    <xf numFmtId="0" fontId="9" fillId="0" borderId="31" xfId="97" applyFont="1" applyBorder="1" applyAlignment="1">
      <alignment horizontal="left" vertical="center" wrapText="1"/>
    </xf>
    <xf numFmtId="0" fontId="63" fillId="0" borderId="7" xfId="111" applyFont="1" applyBorder="1" applyAlignment="1">
      <alignment vertical="center"/>
    </xf>
    <xf numFmtId="0" fontId="63" fillId="0" borderId="7" xfId="111" applyFont="1" applyBorder="1" applyAlignment="1">
      <alignment vertical="center" wrapText="1"/>
    </xf>
    <xf numFmtId="0" fontId="9" fillId="0" borderId="7" xfId="97" applyFont="1" applyBorder="1" applyAlignment="1">
      <alignment vertical="center" wrapText="1"/>
    </xf>
    <xf numFmtId="0" fontId="9" fillId="0" borderId="7" xfId="97" applyFont="1" applyBorder="1" applyAlignment="1">
      <alignment horizontal="left" vertical="center" wrapText="1" indent="1"/>
    </xf>
    <xf numFmtId="0" fontId="63" fillId="0" borderId="7" xfId="111" applyFont="1" applyBorder="1" applyAlignment="1">
      <alignment horizontal="left" vertical="center" indent="1"/>
    </xf>
    <xf numFmtId="0" fontId="63" fillId="0" borderId="7" xfId="111" applyFont="1" applyBorder="1" applyAlignment="1">
      <alignment horizontal="left" vertical="center" indent="2"/>
    </xf>
    <xf numFmtId="0" fontId="63" fillId="0" borderId="7" xfId="111" applyFont="1" applyBorder="1" applyAlignment="1">
      <alignment horizontal="left" vertical="center" wrapText="1" indent="1"/>
    </xf>
    <xf numFmtId="169" fontId="63" fillId="2" borderId="30" xfId="102" applyNumberFormat="1" applyFont="1" applyFill="1" applyBorder="1" applyAlignment="1" applyProtection="1">
      <alignment horizontal="right" vertical="center"/>
      <protection locked="0"/>
    </xf>
    <xf numFmtId="169" fontId="9" fillId="7" borderId="30" xfId="102" applyNumberFormat="1" applyFont="1" applyFill="1" applyBorder="1" applyAlignment="1">
      <alignment horizontal="right" vertical="center"/>
    </xf>
    <xf numFmtId="169" fontId="9" fillId="43" borderId="30" xfId="102" applyNumberFormat="1" applyFont="1" applyFill="1" applyBorder="1" applyAlignment="1">
      <alignment horizontal="right" vertical="center"/>
    </xf>
    <xf numFmtId="169" fontId="9" fillId="0" borderId="0" xfId="0" applyNumberFormat="1" applyFont="1" applyFill="1" applyBorder="1" applyAlignment="1" applyProtection="1">
      <alignment vertical="top"/>
    </xf>
    <xf numFmtId="169" fontId="15" fillId="0" borderId="0" xfId="0" applyNumberFormat="1" applyFont="1" applyFill="1" applyBorder="1" applyAlignment="1" applyProtection="1">
      <alignment vertical="top"/>
    </xf>
    <xf numFmtId="169" fontId="90" fillId="51" borderId="6" xfId="0" applyNumberFormat="1" applyFont="1" applyFill="1" applyBorder="1" applyAlignment="1">
      <alignment horizontal="left" vertical="center"/>
    </xf>
    <xf numFmtId="169" fontId="63" fillId="43" borderId="30" xfId="102" applyNumberFormat="1" applyFont="1" applyFill="1" applyBorder="1" applyAlignment="1">
      <alignment horizontal="right" vertical="center"/>
    </xf>
    <xf numFmtId="169" fontId="63" fillId="7" borderId="30" xfId="102" applyNumberFormat="1" applyFont="1" applyFill="1" applyBorder="1" applyAlignment="1" applyProtection="1">
      <alignment horizontal="right" vertical="center"/>
    </xf>
    <xf numFmtId="0" fontId="11" fillId="0" borderId="7" xfId="105" applyFont="1" applyBorder="1" applyAlignment="1">
      <alignment vertical="center" wrapText="1"/>
    </xf>
    <xf numFmtId="169" fontId="78" fillId="43" borderId="7" xfId="106" applyNumberFormat="1" applyFont="1" applyFill="1" applyBorder="1" applyAlignment="1">
      <alignment horizontal="right" vertical="center"/>
    </xf>
    <xf numFmtId="169" fontId="63" fillId="7" borderId="7" xfId="106" applyNumberFormat="1" applyFont="1" applyFill="1" applyBorder="1" applyAlignment="1" applyProtection="1">
      <alignment horizontal="right" vertical="center"/>
    </xf>
    <xf numFmtId="169" fontId="9" fillId="7" borderId="30" xfId="106" applyNumberFormat="1" applyFont="1" applyFill="1" applyBorder="1" applyAlignment="1" applyProtection="1">
      <alignment vertical="center"/>
    </xf>
    <xf numFmtId="0" fontId="70" fillId="2" borderId="30" xfId="98" applyNumberFormat="1" applyFont="1" applyFill="1" applyBorder="1" applyAlignment="1" applyProtection="1">
      <alignment horizontal="left" vertical="center" wrapText="1" indent="1"/>
      <protection locked="0"/>
    </xf>
    <xf numFmtId="4" fontId="63" fillId="7" borderId="7" xfId="112" applyNumberFormat="1" applyFont="1" applyFill="1" applyBorder="1" applyAlignment="1">
      <alignment horizontal="right" vertical="center"/>
    </xf>
    <xf numFmtId="169" fontId="63" fillId="2" borderId="7" xfId="112" applyNumberFormat="1" applyFont="1" applyFill="1" applyBorder="1" applyAlignment="1" applyProtection="1">
      <alignment horizontal="right" vertical="center"/>
      <protection locked="0"/>
    </xf>
    <xf numFmtId="4" fontId="63" fillId="2" borderId="7" xfId="112" applyNumberFormat="1" applyFont="1" applyFill="1" applyBorder="1" applyAlignment="1" applyProtection="1">
      <alignment horizontal="right" vertical="center"/>
      <protection locked="0"/>
    </xf>
    <xf numFmtId="0" fontId="12" fillId="0" borderId="30" xfId="97" applyFont="1" applyBorder="1" applyAlignment="1">
      <alignment horizontal="right" vertical="center" wrapText="1" indent="1"/>
    </xf>
    <xf numFmtId="14" fontId="70" fillId="2" borderId="30" xfId="98" applyNumberFormat="1" applyFont="1" applyFill="1" applyBorder="1" applyAlignment="1" applyProtection="1">
      <alignment horizontal="left" vertical="center" wrapText="1" indent="1"/>
      <protection locked="0"/>
    </xf>
    <xf numFmtId="49" fontId="70" fillId="2" borderId="30" xfId="98" applyNumberFormat="1" applyFont="1" applyFill="1" applyBorder="1" applyAlignment="1" applyProtection="1">
      <alignment horizontal="left" vertical="center" wrapText="1" indent="1"/>
      <protection locked="0"/>
    </xf>
    <xf numFmtId="4" fontId="78" fillId="43" borderId="7" xfId="112" applyNumberFormat="1" applyFont="1" applyFill="1" applyBorder="1" applyAlignment="1">
      <alignment horizontal="right" vertical="center"/>
    </xf>
    <xf numFmtId="0" fontId="78" fillId="0" borderId="7" xfId="106" applyFont="1" applyBorder="1" applyAlignment="1">
      <alignment horizontal="left" vertical="center" wrapText="1" indent="1"/>
    </xf>
    <xf numFmtId="4" fontId="78" fillId="0" borderId="7" xfId="106" applyNumberFormat="1" applyFont="1" applyFill="1" applyBorder="1" applyAlignment="1" applyProtection="1">
      <alignment horizontal="right" vertical="center"/>
    </xf>
    <xf numFmtId="49" fontId="78" fillId="2" borderId="30" xfId="102" applyNumberFormat="1" applyFont="1" applyFill="1" applyBorder="1" applyAlignment="1" applyProtection="1">
      <alignment horizontal="left" vertical="center" wrapText="1"/>
      <protection locked="0"/>
    </xf>
    <xf numFmtId="4" fontId="63" fillId="0" borderId="43" xfId="106" applyNumberFormat="1" applyFont="1" applyFill="1" applyBorder="1" applyAlignment="1" applyProtection="1">
      <alignment horizontal="right" vertical="center"/>
    </xf>
    <xf numFmtId="0" fontId="9" fillId="0" borderId="7" xfId="102" applyFont="1" applyBorder="1" applyAlignment="1">
      <alignment horizontal="left" vertical="center" wrapText="1"/>
    </xf>
    <xf numFmtId="49" fontId="98" fillId="2" borderId="30" xfId="31" applyNumberFormat="1" applyFill="1" applyBorder="1" applyAlignment="1" applyProtection="1">
      <alignment horizontal="left" vertical="center" wrapText="1" indent="1"/>
      <protection locked="0"/>
    </xf>
    <xf numFmtId="0" fontId="0" fillId="0" borderId="0" xfId="0" applyNumberFormat="1">
      <alignment vertical="top"/>
    </xf>
    <xf numFmtId="0" fontId="11" fillId="0" borderId="7" xfId="106" applyFont="1" applyBorder="1" applyAlignment="1">
      <alignment horizontal="left" vertical="center" wrapText="1" indent="1"/>
    </xf>
    <xf numFmtId="0" fontId="63" fillId="0" borderId="30" xfId="102" applyFont="1" applyBorder="1" applyAlignment="1">
      <alignment horizontal="center" vertical="center" wrapText="1"/>
    </xf>
    <xf numFmtId="0" fontId="63" fillId="7" borderId="31" xfId="102" applyFont="1" applyFill="1" applyBorder="1" applyAlignment="1">
      <alignment horizontal="left" vertical="center" indent="1"/>
    </xf>
    <xf numFmtId="0" fontId="63" fillId="7" borderId="32" xfId="102" applyFont="1" applyFill="1" applyBorder="1" applyAlignment="1">
      <alignment horizontal="left" vertical="center" indent="1"/>
    </xf>
    <xf numFmtId="0" fontId="63" fillId="7" borderId="33" xfId="102" applyFont="1" applyFill="1" applyBorder="1" applyAlignment="1">
      <alignment horizontal="left" vertical="center" indent="1"/>
    </xf>
    <xf numFmtId="0" fontId="63" fillId="0" borderId="30" xfId="102" applyFont="1" applyBorder="1" applyAlignment="1">
      <alignment horizontal="center" vertical="center" wrapText="1"/>
    </xf>
    <xf numFmtId="0" fontId="9" fillId="9" borderId="30" xfId="102" applyFont="1" applyFill="1" applyBorder="1" applyAlignment="1">
      <alignment horizontal="center" vertical="center" wrapText="1"/>
    </xf>
    <xf numFmtId="4" fontId="9" fillId="7" borderId="30" xfId="102" applyNumberFormat="1" applyFont="1" applyFill="1" applyBorder="1" applyAlignment="1">
      <alignment horizontal="right" vertical="center"/>
    </xf>
    <xf numFmtId="0" fontId="63" fillId="0" borderId="0" xfId="102" applyFont="1" applyAlignment="1">
      <alignment horizontal="left" vertical="center"/>
    </xf>
    <xf numFmtId="4" fontId="78" fillId="0" borderId="7" xfId="106" applyNumberFormat="1" applyFont="1" applyBorder="1" applyAlignment="1">
      <alignment horizontal="right" vertical="center"/>
    </xf>
    <xf numFmtId="4" fontId="63" fillId="0" borderId="7" xfId="106" applyNumberFormat="1" applyFont="1" applyBorder="1" applyAlignment="1">
      <alignment horizontal="right" vertical="center"/>
    </xf>
    <xf numFmtId="49" fontId="63" fillId="0" borderId="30" xfId="102" applyNumberFormat="1" applyFont="1" applyBorder="1" applyAlignment="1">
      <alignment horizontal="left" vertical="center" wrapText="1"/>
    </xf>
    <xf numFmtId="0" fontId="99" fillId="0" borderId="0" xfId="106" applyFont="1" applyAlignment="1">
      <alignment vertical="center"/>
    </xf>
    <xf numFmtId="49" fontId="88" fillId="49" borderId="6" xfId="0" applyFont="1" applyFill="1" applyBorder="1" applyAlignment="1">
      <alignment horizontal="left" vertical="center" wrapText="1" indent="2"/>
    </xf>
    <xf numFmtId="49" fontId="0" fillId="8" borderId="0" xfId="0" applyFill="1" applyBorder="1">
      <alignment vertical="top"/>
    </xf>
    <xf numFmtId="49" fontId="9" fillId="0" borderId="0" xfId="0" applyFont="1" applyBorder="1">
      <alignment vertical="top"/>
    </xf>
    <xf numFmtId="0" fontId="15" fillId="0" borderId="0" xfId="0" applyNumberFormat="1" applyFont="1" applyBorder="1">
      <alignment vertical="top"/>
    </xf>
    <xf numFmtId="49" fontId="15" fillId="0" borderId="0" xfId="0" applyFont="1" applyBorder="1">
      <alignment vertical="top"/>
    </xf>
    <xf numFmtId="0" fontId="63" fillId="11" borderId="7" xfId="106" applyFont="1" applyFill="1" applyBorder="1" applyAlignment="1" applyProtection="1">
      <alignment horizontal="left" vertical="center" wrapText="1" indent="1"/>
      <protection locked="0"/>
    </xf>
    <xf numFmtId="0" fontId="11" fillId="0" borderId="7" xfId="102" applyFont="1" applyBorder="1" applyAlignment="1">
      <alignment horizontal="left" vertical="center" wrapText="1"/>
    </xf>
    <xf numFmtId="0" fontId="63" fillId="0" borderId="0" xfId="98" applyNumberFormat="1" applyFont="1" applyAlignment="1"/>
    <xf numFmtId="49" fontId="63" fillId="0" borderId="0" xfId="98" applyNumberFormat="1" applyFont="1" applyAlignment="1"/>
    <xf numFmtId="0" fontId="9" fillId="0" borderId="0" xfId="98" applyFont="1" applyAlignment="1"/>
    <xf numFmtId="0" fontId="9" fillId="0" borderId="0" xfId="98" applyFont="1" applyFill="1" applyAlignment="1" applyProtection="1"/>
    <xf numFmtId="49" fontId="63" fillId="0" borderId="0" xfId="97" applyNumberFormat="1" applyFont="1" applyAlignment="1"/>
    <xf numFmtId="0" fontId="78" fillId="0" borderId="0" xfId="102" applyFont="1" applyAlignment="1">
      <alignment horizontal="left" vertical="center"/>
    </xf>
    <xf numFmtId="49" fontId="0" fillId="8" borderId="0" xfId="0" applyFill="1" applyBorder="1" applyAlignment="1">
      <alignment vertical="top"/>
    </xf>
    <xf numFmtId="0" fontId="70" fillId="0" borderId="0" xfId="102" applyNumberFormat="1" applyFont="1" applyAlignment="1">
      <alignment vertical="center"/>
    </xf>
    <xf numFmtId="169" fontId="63" fillId="2" borderId="30" xfId="106" applyNumberFormat="1" applyFont="1" applyFill="1" applyBorder="1" applyAlignment="1" applyProtection="1">
      <alignment horizontal="right" vertical="center"/>
      <protection locked="0"/>
    </xf>
    <xf numFmtId="49" fontId="88" fillId="49" borderId="64" xfId="0" applyFont="1" applyFill="1" applyBorder="1" applyAlignment="1">
      <alignment horizontal="left" vertical="center" wrapText="1"/>
    </xf>
    <xf numFmtId="49" fontId="88" fillId="49" borderId="65" xfId="0" applyFont="1" applyFill="1" applyBorder="1" applyAlignment="1">
      <alignment horizontal="left" vertical="center" wrapText="1"/>
    </xf>
    <xf numFmtId="49" fontId="88" fillId="49" borderId="65" xfId="0" applyFont="1" applyFill="1" applyBorder="1" applyAlignment="1">
      <alignment horizontal="left" vertical="center" wrapText="1" indent="1"/>
    </xf>
    <xf numFmtId="49" fontId="9" fillId="8" borderId="0" xfId="0" applyFont="1" applyFill="1" applyBorder="1">
      <alignment vertical="top"/>
    </xf>
    <xf numFmtId="49" fontId="9" fillId="11" borderId="30" xfId="106" applyNumberFormat="1" applyFont="1" applyFill="1" applyBorder="1" applyAlignment="1" applyProtection="1">
      <alignment horizontal="left" vertical="center" wrapText="1"/>
      <protection locked="0"/>
    </xf>
    <xf numFmtId="0" fontId="9" fillId="0" borderId="30" xfId="49" applyBorder="1" applyAlignment="1">
      <alignment horizontal="center" vertical="center" wrapText="1"/>
    </xf>
    <xf numFmtId="0" fontId="63" fillId="0" borderId="7" xfId="112" applyFont="1" applyBorder="1" applyAlignment="1">
      <alignment horizontal="center" vertical="center"/>
    </xf>
    <xf numFmtId="169" fontId="9" fillId="7" borderId="30" xfId="106" applyNumberFormat="1" applyFont="1" applyFill="1" applyBorder="1" applyAlignment="1">
      <alignment vertical="center"/>
    </xf>
    <xf numFmtId="4" fontId="63" fillId="0" borderId="30" xfId="106" applyNumberFormat="1" applyFont="1" applyBorder="1" applyAlignment="1">
      <alignment horizontal="right" vertical="center"/>
    </xf>
    <xf numFmtId="4" fontId="9" fillId="0" borderId="30" xfId="106" applyNumberFormat="1" applyFont="1" applyBorder="1" applyAlignment="1">
      <alignment vertical="center"/>
    </xf>
    <xf numFmtId="0" fontId="12" fillId="49" borderId="0" xfId="97" applyFont="1" applyFill="1" applyAlignment="1">
      <alignment vertical="center"/>
    </xf>
    <xf numFmtId="49" fontId="12" fillId="2" borderId="30" xfId="99" applyFont="1" applyFill="1" applyBorder="1" applyAlignment="1" applyProtection="1">
      <alignment horizontal="left" vertical="center" wrapText="1" indent="1"/>
      <protection locked="0"/>
    </xf>
    <xf numFmtId="49" fontId="0" fillId="0" borderId="0" xfId="0" applyBorder="1">
      <alignment vertical="top"/>
    </xf>
    <xf numFmtId="49" fontId="12" fillId="11" borderId="30" xfId="97" applyNumberFormat="1" applyFont="1" applyFill="1" applyBorder="1" applyAlignment="1" applyProtection="1">
      <alignment horizontal="right" vertical="center" wrapText="1" indent="1"/>
      <protection locked="0"/>
    </xf>
    <xf numFmtId="49" fontId="9" fillId="11" borderId="30" xfId="49" applyNumberFormat="1" applyFill="1" applyBorder="1" applyAlignment="1" applyProtection="1">
      <alignment horizontal="left" vertical="center" wrapText="1" indent="1"/>
      <protection locked="0"/>
    </xf>
    <xf numFmtId="0" fontId="100" fillId="0" borderId="0" xfId="97" applyFont="1" applyAlignment="1">
      <alignment vertical="center"/>
    </xf>
    <xf numFmtId="0" fontId="1" fillId="0" borderId="0" xfId="112"/>
    <xf numFmtId="49" fontId="63" fillId="44" borderId="7" xfId="107" applyNumberFormat="1" applyFont="1" applyFill="1" applyBorder="1" applyAlignment="1">
      <alignment horizontal="center" vertical="center"/>
    </xf>
    <xf numFmtId="0" fontId="63" fillId="44" borderId="7" xfId="107" applyFont="1" applyFill="1" applyBorder="1" applyAlignment="1">
      <alignment horizontal="left" vertical="center" wrapText="1" indent="2"/>
    </xf>
    <xf numFmtId="0" fontId="63" fillId="0" borderId="49" xfId="107" applyFont="1" applyBorder="1" applyAlignment="1">
      <alignment horizontal="center" vertical="center" wrapText="1"/>
    </xf>
    <xf numFmtId="49" fontId="63" fillId="44" borderId="68" xfId="107" applyNumberFormat="1" applyFont="1" applyFill="1" applyBorder="1" applyAlignment="1">
      <alignment horizontal="center" vertical="center"/>
    </xf>
    <xf numFmtId="0" fontId="63" fillId="44" borderId="68" xfId="107" applyFont="1" applyFill="1" applyBorder="1" applyAlignment="1">
      <alignment horizontal="left" vertical="center" wrapText="1" indent="2"/>
    </xf>
    <xf numFmtId="0" fontId="9" fillId="0" borderId="0" xfId="99" applyNumberFormat="1" applyAlignment="1">
      <alignment vertical="center"/>
    </xf>
    <xf numFmtId="0" fontId="9" fillId="0" borderId="30" xfId="102" applyFont="1" applyBorder="1" applyAlignment="1">
      <alignment horizontal="left" vertical="center" wrapText="1" indent="1"/>
    </xf>
    <xf numFmtId="0" fontId="9" fillId="0" borderId="30" xfId="102" applyFont="1" applyBorder="1" applyAlignment="1">
      <alignment horizontal="left" vertical="center" wrapText="1" indent="2"/>
    </xf>
    <xf numFmtId="22" fontId="9" fillId="0" borderId="0" xfId="46" applyNumberFormat="1" applyFont="1" applyAlignment="1" applyProtection="1">
      <alignment horizontal="left" vertical="center" wrapText="1"/>
    </xf>
    <xf numFmtId="49" fontId="0" fillId="0" borderId="0" xfId="0" applyNumberFormat="1">
      <alignment vertical="top"/>
    </xf>
    <xf numFmtId="0" fontId="63" fillId="0" borderId="0" xfId="106" applyFont="1" applyAlignment="1">
      <alignment vertical="center"/>
    </xf>
    <xf numFmtId="0" fontId="63" fillId="0" borderId="0" xfId="106" applyFont="1" applyAlignment="1">
      <alignment vertical="center"/>
    </xf>
    <xf numFmtId="0" fontId="63" fillId="0" borderId="0" xfId="106" applyFont="1" applyAlignment="1">
      <alignment vertical="center"/>
    </xf>
    <xf numFmtId="0" fontId="12" fillId="0" borderId="0" xfId="97" applyFont="1" applyAlignment="1">
      <alignment horizontal="center" vertical="center"/>
    </xf>
    <xf numFmtId="0" fontId="23" fillId="0" borderId="0" xfId="110" applyFont="1" applyFill="1" applyAlignment="1">
      <alignment horizontal="left" vertical="center" indent="1"/>
    </xf>
    <xf numFmtId="0" fontId="97" fillId="0" borderId="7" xfId="110" applyFont="1" applyFill="1" applyBorder="1" applyAlignment="1">
      <alignment horizontal="center" vertical="center"/>
    </xf>
    <xf numFmtId="0" fontId="23" fillId="0" borderId="7" xfId="110" applyFont="1" applyFill="1" applyBorder="1" applyAlignment="1">
      <alignment vertical="center"/>
    </xf>
    <xf numFmtId="0" fontId="23" fillId="0" borderId="7" xfId="110" applyFont="1" applyFill="1" applyBorder="1" applyAlignment="1">
      <alignment vertical="center" wrapText="1"/>
    </xf>
    <xf numFmtId="0" fontId="12" fillId="0" borderId="0" xfId="97" applyFont="1" applyFill="1" applyAlignment="1" applyProtection="1">
      <alignment vertical="center"/>
    </xf>
    <xf numFmtId="0" fontId="12" fillId="0" borderId="0" xfId="97" applyFont="1" applyFill="1" applyAlignment="1">
      <alignment vertical="center"/>
    </xf>
    <xf numFmtId="0" fontId="12" fillId="0" borderId="7" xfId="97" applyFont="1" applyFill="1" applyBorder="1" applyAlignment="1" applyProtection="1">
      <alignment horizontal="left" vertical="center" wrapText="1" indent="1"/>
    </xf>
    <xf numFmtId="0" fontId="12" fillId="0" borderId="7" xfId="97" applyNumberFormat="1" applyFont="1" applyFill="1" applyBorder="1" applyAlignment="1" applyProtection="1">
      <alignment horizontal="left" vertical="center" wrapText="1" indent="1"/>
      <protection locked="0"/>
    </xf>
    <xf numFmtId="0" fontId="12" fillId="0" borderId="0" xfId="97" applyFont="1" applyFill="1" applyAlignment="1">
      <alignment vertical="center" wrapText="1"/>
    </xf>
    <xf numFmtId="0" fontId="66" fillId="0" borderId="0" xfId="97" applyFont="1" applyFill="1" applyAlignment="1">
      <alignment vertical="center"/>
    </xf>
    <xf numFmtId="0" fontId="67" fillId="0" borderId="0" xfId="97" applyFont="1" applyFill="1" applyAlignment="1">
      <alignment vertical="center"/>
    </xf>
    <xf numFmtId="0" fontId="68" fillId="0" borderId="0" xfId="97" applyFont="1" applyFill="1" applyAlignment="1">
      <alignment vertical="center"/>
    </xf>
    <xf numFmtId="0" fontId="68" fillId="0" borderId="0" xfId="97" applyFont="1" applyFill="1" applyAlignment="1">
      <alignment horizontal="center" vertical="center"/>
    </xf>
    <xf numFmtId="0" fontId="66" fillId="0" borderId="0" xfId="97" applyFont="1" applyFill="1" applyAlignment="1">
      <alignment horizontal="center" vertical="center"/>
    </xf>
    <xf numFmtId="0" fontId="12" fillId="0" borderId="0" xfId="97" applyFont="1" applyFill="1" applyAlignment="1">
      <alignment horizontal="center" vertical="center"/>
    </xf>
    <xf numFmtId="0" fontId="67" fillId="0" borderId="0" xfId="97" applyFont="1" applyFill="1" applyAlignment="1">
      <alignment horizontal="left" vertical="center" wrapText="1"/>
    </xf>
    <xf numFmtId="0" fontId="12" fillId="0" borderId="0" xfId="97" applyFont="1" applyFill="1" applyAlignment="1">
      <alignment horizontal="left" vertical="center" wrapText="1"/>
    </xf>
    <xf numFmtId="0" fontId="12" fillId="0" borderId="30" xfId="97" applyFont="1" applyFill="1" applyBorder="1" applyAlignment="1" applyProtection="1">
      <alignment horizontal="left" vertical="center" wrapText="1" indent="1"/>
    </xf>
    <xf numFmtId="0" fontId="67" fillId="0" borderId="0" xfId="97" applyFont="1" applyFill="1" applyAlignment="1">
      <alignment vertical="center" wrapText="1"/>
    </xf>
    <xf numFmtId="49" fontId="12" fillId="0" borderId="30" xfId="97" applyNumberFormat="1" applyFont="1" applyFill="1" applyBorder="1" applyAlignment="1" applyProtection="1">
      <alignment horizontal="left" vertical="center" wrapText="1" indent="1"/>
      <protection locked="0"/>
    </xf>
    <xf numFmtId="49" fontId="12" fillId="0" borderId="30" xfId="97" applyNumberFormat="1" applyFont="1" applyFill="1" applyBorder="1" applyAlignment="1" applyProtection="1">
      <alignment horizontal="left" vertical="center" wrapText="1" indent="1"/>
    </xf>
    <xf numFmtId="49" fontId="12" fillId="0" borderId="30" xfId="97" applyNumberFormat="1" applyFont="1" applyFill="1" applyBorder="1" applyAlignment="1">
      <alignment horizontal="left" vertical="center" wrapText="1" indent="1"/>
    </xf>
    <xf numFmtId="0" fontId="12" fillId="0" borderId="30" xfId="97" applyNumberFormat="1" applyFont="1" applyFill="1" applyBorder="1" applyAlignment="1" applyProtection="1">
      <alignment horizontal="left" vertical="center" wrapText="1" indent="1"/>
      <protection locked="0"/>
    </xf>
    <xf numFmtId="0" fontId="12" fillId="0" borderId="30" xfId="97" applyFont="1" applyFill="1" applyBorder="1" applyAlignment="1" applyProtection="1">
      <alignment horizontal="left" vertical="center" wrapText="1" indent="1"/>
      <protection locked="0"/>
    </xf>
    <xf numFmtId="0" fontId="98" fillId="0" borderId="30" xfId="31" applyFill="1" applyBorder="1" applyAlignment="1" applyProtection="1">
      <alignment horizontal="left" vertical="center" wrapText="1" indent="1"/>
      <protection locked="0"/>
    </xf>
    <xf numFmtId="0" fontId="12" fillId="0" borderId="30" xfId="97" applyFont="1" applyFill="1" applyBorder="1" applyAlignment="1">
      <alignment horizontal="right" vertical="center" wrapText="1" indent="1"/>
    </xf>
    <xf numFmtId="49" fontId="70" fillId="0" borderId="30" xfId="98" applyNumberFormat="1" applyFont="1" applyFill="1" applyBorder="1" applyAlignment="1" applyProtection="1">
      <alignment horizontal="left" vertical="center" wrapText="1" indent="1"/>
      <protection locked="0"/>
    </xf>
    <xf numFmtId="49" fontId="98" fillId="0" borderId="30" xfId="31" applyNumberFormat="1" applyFill="1" applyBorder="1" applyAlignment="1" applyProtection="1">
      <alignment horizontal="left" vertical="center" wrapText="1" indent="1"/>
    </xf>
    <xf numFmtId="0" fontId="69" fillId="0" borderId="0" xfId="97" applyFont="1" applyFill="1" applyAlignment="1">
      <alignment vertical="center"/>
    </xf>
    <xf numFmtId="49" fontId="9" fillId="0" borderId="30" xfId="49" applyNumberFormat="1" applyFill="1" applyBorder="1" applyAlignment="1" applyProtection="1">
      <alignment horizontal="left" vertical="center" wrapText="1" indent="1"/>
    </xf>
    <xf numFmtId="49" fontId="12" fillId="0" borderId="30" xfId="99" applyFont="1" applyFill="1" applyBorder="1" applyAlignment="1" applyProtection="1">
      <alignment horizontal="left" vertical="center" wrapText="1" indent="1"/>
    </xf>
    <xf numFmtId="14" fontId="70" fillId="0" borderId="30" xfId="98" applyNumberFormat="1" applyFont="1" applyFill="1" applyBorder="1" applyAlignment="1" applyProtection="1">
      <alignment horizontal="left" vertical="center" wrapText="1" indent="1"/>
    </xf>
    <xf numFmtId="49" fontId="9" fillId="0" borderId="30" xfId="49" applyNumberFormat="1" applyFill="1" applyBorder="1" applyAlignment="1" applyProtection="1">
      <alignment horizontal="left" vertical="center" wrapText="1" indent="1"/>
      <protection locked="0"/>
    </xf>
    <xf numFmtId="0" fontId="12" fillId="0" borderId="0" xfId="97" applyFont="1" applyFill="1" applyAlignment="1">
      <alignment horizontal="center" vertical="center" wrapText="1"/>
    </xf>
    <xf numFmtId="49" fontId="12" fillId="0" borderId="33" xfId="97" applyNumberFormat="1" applyFont="1" applyFill="1" applyBorder="1" applyAlignment="1">
      <alignment horizontal="right" vertical="center" wrapText="1" indent="1"/>
    </xf>
    <xf numFmtId="0" fontId="70" fillId="0" borderId="30" xfId="98" applyFont="1" applyFill="1" applyBorder="1" applyAlignment="1" applyProtection="1">
      <alignment horizontal="left" vertical="center" wrapText="1" indent="1"/>
    </xf>
    <xf numFmtId="49" fontId="12" fillId="0" borderId="30" xfId="99" applyFont="1" applyFill="1" applyBorder="1" applyAlignment="1" applyProtection="1">
      <alignment horizontal="left" vertical="center" wrapText="1" indent="1"/>
      <protection locked="0"/>
    </xf>
    <xf numFmtId="49" fontId="0" fillId="0" borderId="30" xfId="49" applyNumberFormat="1" applyFont="1" applyFill="1" applyBorder="1" applyAlignment="1" applyProtection="1">
      <alignment horizontal="left" vertical="center" wrapText="1" indent="1"/>
      <protection locked="0"/>
    </xf>
    <xf numFmtId="14" fontId="70" fillId="0" borderId="30" xfId="98" applyNumberFormat="1" applyFont="1" applyFill="1" applyBorder="1" applyAlignment="1" applyProtection="1">
      <alignment horizontal="left" vertical="center" wrapText="1" indent="1"/>
      <protection locked="0"/>
    </xf>
    <xf numFmtId="49" fontId="12" fillId="0" borderId="0" xfId="97" applyNumberFormat="1" applyFont="1" applyFill="1" applyBorder="1" applyAlignment="1">
      <alignment horizontal="center" vertical="center"/>
    </xf>
    <xf numFmtId="0" fontId="66" fillId="0" borderId="33" xfId="97" applyFont="1" applyFill="1" applyBorder="1" applyAlignment="1">
      <alignment horizontal="right" vertical="center" wrapText="1" indent="1"/>
    </xf>
    <xf numFmtId="0" fontId="65" fillId="0" borderId="30" xfId="98" applyFont="1" applyFill="1" applyBorder="1" applyAlignment="1">
      <alignment horizontal="left" vertical="center" wrapText="1" indent="1"/>
    </xf>
    <xf numFmtId="49" fontId="12" fillId="0" borderId="0" xfId="97" applyNumberFormat="1" applyFont="1" applyFill="1" applyAlignment="1">
      <alignment vertical="center"/>
    </xf>
    <xf numFmtId="0" fontId="100" fillId="0" borderId="0" xfId="97" applyFont="1" applyFill="1" applyAlignment="1">
      <alignment vertical="center"/>
    </xf>
    <xf numFmtId="0" fontId="66" fillId="0" borderId="30" xfId="97" applyNumberFormat="1" applyFont="1" applyFill="1" applyBorder="1" applyAlignment="1">
      <alignment horizontal="right" vertical="center" wrapText="1" indent="1"/>
    </xf>
    <xf numFmtId="0" fontId="65" fillId="0" borderId="30" xfId="98" applyNumberFormat="1" applyFont="1" applyFill="1" applyBorder="1" applyAlignment="1" applyProtection="1">
      <alignment horizontal="left" vertical="center" wrapText="1" indent="1"/>
    </xf>
    <xf numFmtId="49" fontId="89" fillId="0" borderId="0" xfId="0" applyFont="1" applyFill="1" applyAlignment="1">
      <alignment horizontal="center" vertical="center" wrapText="1"/>
    </xf>
    <xf numFmtId="49" fontId="12" fillId="0" borderId="30" xfId="97" applyNumberFormat="1" applyFont="1" applyFill="1" applyBorder="1" applyAlignment="1">
      <alignment horizontal="right" vertical="center" wrapText="1" indent="1"/>
    </xf>
    <xf numFmtId="49" fontId="70" fillId="0" borderId="30" xfId="98" applyNumberFormat="1" applyFont="1" applyFill="1" applyBorder="1" applyAlignment="1" applyProtection="1">
      <alignment horizontal="left" vertical="center" wrapText="1" indent="1"/>
    </xf>
    <xf numFmtId="0" fontId="70" fillId="0" borderId="30" xfId="98" applyNumberFormat="1" applyFont="1" applyFill="1" applyBorder="1" applyAlignment="1" applyProtection="1">
      <alignment horizontal="left" vertical="center" wrapText="1" indent="1"/>
      <protection locked="0"/>
    </xf>
    <xf numFmtId="0" fontId="12" fillId="0" borderId="30" xfId="97" applyNumberFormat="1" applyFont="1" applyFill="1" applyBorder="1" applyAlignment="1">
      <alignment horizontal="right" vertical="center" wrapText="1" indent="1"/>
    </xf>
    <xf numFmtId="0" fontId="70" fillId="0" borderId="30" xfId="98" applyNumberFormat="1" applyFont="1" applyFill="1" applyBorder="1" applyAlignment="1" applyProtection="1">
      <alignment horizontal="left" vertical="center" wrapText="1" indent="1"/>
    </xf>
    <xf numFmtId="0" fontId="0" fillId="0" borderId="30" xfId="49" applyNumberFormat="1" applyFont="1" applyFill="1" applyBorder="1" applyAlignment="1" applyProtection="1">
      <alignment horizontal="left" vertical="center" wrapText="1" indent="1"/>
      <protection locked="0"/>
    </xf>
    <xf numFmtId="0" fontId="9" fillId="0" borderId="30" xfId="49" applyNumberFormat="1" applyFill="1" applyBorder="1" applyAlignment="1" applyProtection="1">
      <alignment horizontal="left" vertical="center" wrapText="1" indent="1"/>
      <protection locked="0"/>
    </xf>
    <xf numFmtId="0" fontId="9" fillId="0" borderId="30" xfId="49" applyNumberFormat="1" applyFill="1" applyBorder="1" applyAlignment="1" applyProtection="1">
      <alignment horizontal="left" vertical="center" indent="1"/>
      <protection locked="0"/>
    </xf>
    <xf numFmtId="4" fontId="70" fillId="0" borderId="30" xfId="98" applyNumberFormat="1" applyFont="1" applyFill="1" applyBorder="1" applyAlignment="1" applyProtection="1">
      <alignment horizontal="right" vertical="center" wrapText="1" indent="1"/>
    </xf>
    <xf numFmtId="0" fontId="12" fillId="0" borderId="30" xfId="97" applyFont="1" applyFill="1" applyBorder="1" applyAlignment="1" applyProtection="1">
      <alignment horizontal="left" vertical="center" indent="1"/>
    </xf>
    <xf numFmtId="49" fontId="28" fillId="0" borderId="0" xfId="99" applyFont="1" applyFill="1" applyAlignment="1">
      <alignment vertical="center" wrapText="1"/>
    </xf>
    <xf numFmtId="49" fontId="9" fillId="0" borderId="0" xfId="99" applyFill="1" applyAlignment="1">
      <alignment vertical="center" wrapText="1"/>
    </xf>
    <xf numFmtId="49" fontId="9" fillId="0" borderId="0" xfId="99" applyFill="1">
      <alignment vertical="top"/>
    </xf>
    <xf numFmtId="49" fontId="23" fillId="0" borderId="0" xfId="99" applyFont="1" applyFill="1" applyBorder="1" applyAlignment="1">
      <alignment horizontal="right" vertical="center" wrapText="1"/>
    </xf>
    <xf numFmtId="0" fontId="9" fillId="0" borderId="0" xfId="99" applyNumberFormat="1" applyFont="1" applyFill="1" applyBorder="1" applyAlignment="1">
      <alignment horizontal="left" vertical="center"/>
    </xf>
    <xf numFmtId="49" fontId="11" fillId="0" borderId="0" xfId="99" applyFont="1" applyFill="1" applyBorder="1" applyAlignment="1">
      <alignment vertical="center" wrapText="1"/>
    </xf>
    <xf numFmtId="49" fontId="9" fillId="0" borderId="0" xfId="99" applyFill="1" applyBorder="1" applyAlignment="1">
      <alignment horizontal="left" vertical="center" wrapText="1"/>
    </xf>
    <xf numFmtId="49" fontId="0" fillId="0" borderId="0" xfId="99" applyFont="1" applyFill="1" applyAlignment="1">
      <alignment vertical="center" wrapText="1"/>
    </xf>
    <xf numFmtId="0" fontId="9" fillId="0" borderId="39" xfId="99" applyNumberFormat="1" applyFill="1" applyBorder="1" applyAlignment="1">
      <alignment horizontal="center" vertical="center" wrapText="1"/>
    </xf>
    <xf numFmtId="0" fontId="9" fillId="0" borderId="40" xfId="99" applyNumberFormat="1" applyFill="1" applyBorder="1" applyAlignment="1">
      <alignment horizontal="center" vertical="center" wrapText="1"/>
    </xf>
    <xf numFmtId="0" fontId="9" fillId="0" borderId="41" xfId="99" applyNumberFormat="1" applyFill="1" applyBorder="1" applyAlignment="1">
      <alignment horizontal="center" vertical="center" wrapText="1"/>
    </xf>
    <xf numFmtId="49" fontId="9" fillId="0" borderId="0" xfId="99" applyNumberFormat="1" applyFont="1" applyFill="1" applyAlignment="1">
      <alignment vertical="center"/>
    </xf>
    <xf numFmtId="49" fontId="101" fillId="0" borderId="0" xfId="99" applyFont="1" applyFill="1" applyBorder="1" applyAlignment="1">
      <alignment vertical="center" wrapText="1"/>
    </xf>
    <xf numFmtId="0" fontId="0" fillId="0" borderId="6" xfId="0" applyNumberFormat="1" applyFont="1" applyFill="1" applyBorder="1" applyAlignment="1">
      <alignment horizontal="left" vertical="center"/>
    </xf>
    <xf numFmtId="49" fontId="0" fillId="0" borderId="6" xfId="0" applyFont="1" applyFill="1" applyBorder="1" applyAlignment="1">
      <alignment horizontal="left" vertical="center" wrapText="1"/>
    </xf>
    <xf numFmtId="0" fontId="9" fillId="0" borderId="0" xfId="99" applyNumberFormat="1" applyFont="1" applyFill="1" applyAlignment="1">
      <alignment vertical="center"/>
    </xf>
    <xf numFmtId="49" fontId="27" fillId="0" borderId="0" xfId="99" applyFont="1" applyFill="1" applyBorder="1" applyAlignment="1">
      <alignment horizontal="center" vertical="top" wrapText="1"/>
    </xf>
    <xf numFmtId="49" fontId="74" fillId="0" borderId="0" xfId="99" applyFont="1" applyFill="1" applyBorder="1" applyAlignment="1">
      <alignment horizontal="center" vertical="top" wrapText="1"/>
    </xf>
    <xf numFmtId="49" fontId="9" fillId="0" borderId="42" xfId="99" applyFill="1" applyBorder="1" applyAlignment="1">
      <alignment horizontal="center" vertical="center" wrapText="1"/>
    </xf>
    <xf numFmtId="49" fontId="9" fillId="0" borderId="43" xfId="99" applyFill="1" applyBorder="1" applyAlignment="1" applyProtection="1">
      <alignment horizontal="left" vertical="center" wrapText="1" indent="1"/>
      <protection locked="0"/>
    </xf>
    <xf numFmtId="49" fontId="9" fillId="0" borderId="43" xfId="99" applyFill="1" applyBorder="1" applyAlignment="1" applyProtection="1">
      <alignment horizontal="left" vertical="center" wrapText="1" indent="1"/>
    </xf>
    <xf numFmtId="49" fontId="0" fillId="0" borderId="44" xfId="99" applyFont="1" applyFill="1" applyBorder="1" applyAlignment="1" applyProtection="1">
      <alignment horizontal="left" vertical="center" wrapText="1" indent="1"/>
      <protection locked="0"/>
    </xf>
    <xf numFmtId="49" fontId="9" fillId="0" borderId="44" xfId="99" applyFill="1" applyBorder="1" applyAlignment="1" applyProtection="1">
      <alignment horizontal="left" vertical="center" wrapText="1" indent="1"/>
      <protection locked="0"/>
    </xf>
    <xf numFmtId="49" fontId="9" fillId="0" borderId="0" xfId="99" applyFill="1" applyBorder="1" applyAlignment="1">
      <alignment horizontal="right" vertical="center" wrapText="1"/>
    </xf>
    <xf numFmtId="49" fontId="9" fillId="0" borderId="0" xfId="99" applyFill="1" applyBorder="1" applyAlignment="1">
      <alignment vertical="center" wrapText="1"/>
    </xf>
    <xf numFmtId="49" fontId="11" fillId="0" borderId="0" xfId="99" applyFont="1" applyFill="1" applyBorder="1" applyAlignment="1">
      <alignment horizontal="center" vertical="center" wrapText="1" shrinkToFit="1"/>
    </xf>
    <xf numFmtId="0" fontId="9" fillId="0" borderId="45" xfId="101" applyNumberFormat="1" applyFont="1" applyFill="1" applyBorder="1" applyAlignment="1">
      <alignment horizontal="center" vertical="center" wrapText="1"/>
    </xf>
    <xf numFmtId="0" fontId="63" fillId="0" borderId="30" xfId="98" applyFont="1" applyFill="1" applyBorder="1" applyAlignment="1">
      <alignment horizontal="center" vertical="center" wrapText="1"/>
    </xf>
    <xf numFmtId="0" fontId="63" fillId="0" borderId="0" xfId="98" applyFont="1" applyFill="1"/>
    <xf numFmtId="49" fontId="63" fillId="0" borderId="0" xfId="98" applyNumberFormat="1" applyFont="1" applyFill="1" applyAlignment="1"/>
    <xf numFmtId="0" fontId="0" fillId="0" borderId="58" xfId="0" applyNumberFormat="1" applyFont="1" applyFill="1" applyBorder="1" applyAlignment="1">
      <alignment horizontal="left" vertical="center"/>
    </xf>
    <xf numFmtId="0" fontId="63" fillId="0" borderId="7" xfId="98" applyFont="1" applyFill="1" applyBorder="1" applyAlignment="1">
      <alignment horizontal="center" vertical="center"/>
    </xf>
    <xf numFmtId="49" fontId="9" fillId="0" borderId="33" xfId="98" applyNumberFormat="1" applyFont="1" applyFill="1" applyBorder="1" applyAlignment="1">
      <alignment vertical="center" wrapText="1"/>
    </xf>
    <xf numFmtId="49" fontId="9" fillId="0" borderId="30" xfId="49" applyNumberFormat="1" applyFill="1" applyBorder="1" applyAlignment="1">
      <alignment horizontal="center" vertical="center"/>
    </xf>
    <xf numFmtId="3" fontId="9" fillId="0" borderId="30" xfId="49" applyNumberFormat="1" applyFill="1" applyBorder="1" applyAlignment="1" applyProtection="1">
      <alignment horizontal="right" vertical="center"/>
      <protection locked="0"/>
    </xf>
    <xf numFmtId="3" fontId="9" fillId="0" borderId="30" xfId="98" applyNumberFormat="1" applyFont="1" applyFill="1" applyBorder="1" applyAlignment="1" applyProtection="1">
      <alignment horizontal="right" vertical="center"/>
      <protection locked="0"/>
    </xf>
    <xf numFmtId="49" fontId="9" fillId="0" borderId="7" xfId="98" applyNumberFormat="1" applyFont="1" applyFill="1" applyBorder="1" applyAlignment="1" applyProtection="1">
      <alignment horizontal="left" vertical="center" wrapText="1"/>
      <protection locked="0"/>
    </xf>
    <xf numFmtId="4" fontId="9" fillId="0" borderId="30" xfId="49" applyNumberFormat="1" applyFill="1" applyBorder="1" applyAlignment="1" applyProtection="1">
      <alignment horizontal="right" vertical="center"/>
      <protection locked="0"/>
    </xf>
    <xf numFmtId="4" fontId="9" fillId="0" borderId="30" xfId="98" applyNumberFormat="1" applyFont="1" applyFill="1" applyBorder="1" applyAlignment="1" applyProtection="1">
      <alignment horizontal="right" vertical="center"/>
      <protection locked="0"/>
    </xf>
    <xf numFmtId="0" fontId="11" fillId="0" borderId="6" xfId="98" quotePrefix="1" applyFont="1" applyFill="1" applyBorder="1" applyAlignment="1">
      <alignment horizontal="left" vertical="center" wrapText="1" indent="1"/>
    </xf>
    <xf numFmtId="0" fontId="11" fillId="0" borderId="6" xfId="98" applyFont="1" applyFill="1" applyBorder="1" applyAlignment="1">
      <alignment horizontal="left" vertical="center" wrapText="1" indent="1"/>
    </xf>
    <xf numFmtId="0" fontId="9" fillId="0" borderId="59" xfId="98" applyFont="1" applyFill="1" applyBorder="1" applyAlignment="1">
      <alignment horizontal="center" vertical="center" wrapText="1"/>
    </xf>
    <xf numFmtId="0" fontId="9" fillId="0" borderId="7" xfId="98" applyFont="1" applyFill="1" applyBorder="1" applyAlignment="1">
      <alignment horizontal="center" vertical="center" wrapText="1"/>
    </xf>
    <xf numFmtId="0" fontId="9" fillId="0" borderId="0" xfId="98" applyFont="1" applyFill="1" applyAlignment="1"/>
    <xf numFmtId="0" fontId="9" fillId="0" borderId="0" xfId="98" applyFont="1" applyFill="1"/>
    <xf numFmtId="0" fontId="9" fillId="0" borderId="7" xfId="98" applyFont="1" applyFill="1" applyBorder="1" applyAlignment="1">
      <alignment horizontal="center" vertical="center"/>
    </xf>
    <xf numFmtId="49" fontId="0" fillId="0" borderId="7" xfId="98" applyNumberFormat="1" applyFont="1" applyFill="1" applyBorder="1" applyAlignment="1" applyProtection="1">
      <alignment horizontal="left" vertical="center" wrapText="1"/>
      <protection locked="0"/>
    </xf>
    <xf numFmtId="0" fontId="9" fillId="0" borderId="7" xfId="98" applyNumberFormat="1" applyFont="1" applyFill="1" applyBorder="1" applyAlignment="1" applyProtection="1">
      <alignment vertical="center" wrapText="1"/>
      <protection locked="0"/>
    </xf>
    <xf numFmtId="0" fontId="77" fillId="0" borderId="0" xfId="98" applyFont="1" applyFill="1"/>
    <xf numFmtId="0" fontId="63" fillId="0" borderId="0" xfId="97" applyFont="1" applyFill="1"/>
    <xf numFmtId="0" fontId="9" fillId="0" borderId="0" xfId="97" applyFont="1" applyFill="1"/>
    <xf numFmtId="0" fontId="63" fillId="0" borderId="0" xfId="97" applyFont="1" applyFill="1" applyAlignment="1">
      <alignment wrapText="1"/>
    </xf>
    <xf numFmtId="0" fontId="63" fillId="0" borderId="0" xfId="103" applyFont="1" applyFill="1"/>
    <xf numFmtId="0" fontId="13" fillId="0" borderId="0" xfId="102" applyFont="1" applyFill="1"/>
    <xf numFmtId="0" fontId="9" fillId="0" borderId="0" xfId="102" applyFont="1" applyFill="1"/>
    <xf numFmtId="0" fontId="9" fillId="0" borderId="0" xfId="102" applyNumberFormat="1" applyFont="1" applyFill="1" applyAlignment="1">
      <alignment horizontal="left" vertical="center"/>
    </xf>
    <xf numFmtId="0" fontId="13" fillId="0" borderId="0" xfId="49" applyFont="1" applyFill="1">
      <alignment horizontal="left" vertical="center"/>
    </xf>
    <xf numFmtId="0" fontId="63" fillId="0" borderId="0" xfId="103" applyFont="1" applyFill="1" applyAlignment="1">
      <alignment horizontal="center" vertical="center"/>
    </xf>
    <xf numFmtId="0" fontId="63" fillId="0" borderId="0" xfId="103" applyFont="1" applyFill="1" applyAlignment="1">
      <alignment horizontal="center"/>
    </xf>
    <xf numFmtId="0" fontId="13" fillId="0" borderId="0" xfId="102" applyFont="1" applyFill="1" applyAlignment="1">
      <alignment horizontal="center"/>
    </xf>
    <xf numFmtId="0" fontId="9" fillId="0" borderId="0" xfId="102" applyFont="1" applyFill="1" applyAlignment="1">
      <alignment horizontal="center"/>
    </xf>
    <xf numFmtId="0" fontId="9" fillId="0" borderId="0" xfId="102" applyFont="1" applyFill="1" applyAlignment="1">
      <alignment horizontal="center" wrapText="1"/>
    </xf>
    <xf numFmtId="0" fontId="13" fillId="0" borderId="0" xfId="49" applyFont="1" applyFill="1" applyAlignment="1">
      <alignment horizontal="center" vertical="center"/>
    </xf>
    <xf numFmtId="0" fontId="73" fillId="0" borderId="0" xfId="102" applyFont="1" applyFill="1" applyAlignment="1">
      <alignment vertical="center" wrapText="1"/>
    </xf>
    <xf numFmtId="0" fontId="9" fillId="0" borderId="30" xfId="97" applyFont="1" applyFill="1" applyBorder="1" applyAlignment="1">
      <alignment horizontal="center" vertical="center" wrapText="1"/>
    </xf>
    <xf numFmtId="0" fontId="63" fillId="0" borderId="30" xfId="102" applyFont="1" applyFill="1" applyBorder="1" applyAlignment="1">
      <alignment horizontal="center" vertical="center" wrapText="1"/>
    </xf>
    <xf numFmtId="0" fontId="63" fillId="0" borderId="7" xfId="102" applyFont="1" applyFill="1" applyBorder="1" applyAlignment="1">
      <alignment horizontal="center" vertical="center" wrapText="1"/>
    </xf>
    <xf numFmtId="0" fontId="9" fillId="0" borderId="30" xfId="102" applyFont="1" applyFill="1" applyBorder="1" applyAlignment="1">
      <alignment horizontal="center" vertical="center" wrapText="1"/>
    </xf>
    <xf numFmtId="0" fontId="13" fillId="0" borderId="30" xfId="97" applyFont="1" applyFill="1" applyBorder="1" applyAlignment="1">
      <alignment horizontal="center" vertical="center" wrapText="1"/>
    </xf>
    <xf numFmtId="0" fontId="63" fillId="0" borderId="0" xfId="102" applyFont="1" applyFill="1" applyAlignment="1">
      <alignment vertical="center" wrapText="1"/>
    </xf>
    <xf numFmtId="49" fontId="0" fillId="0" borderId="6" xfId="0" applyNumberFormat="1" applyFont="1" applyFill="1" applyBorder="1" applyAlignment="1">
      <alignment horizontal="left" vertical="center" wrapText="1"/>
    </xf>
    <xf numFmtId="49" fontId="63" fillId="0" borderId="0" xfId="97" applyNumberFormat="1" applyFont="1" applyFill="1" applyAlignment="1"/>
    <xf numFmtId="49" fontId="71" fillId="0" borderId="31" xfId="99" applyFont="1" applyFill="1" applyBorder="1" applyAlignment="1">
      <alignment horizontal="left" vertical="center" indent="1"/>
    </xf>
    <xf numFmtId="49" fontId="9" fillId="0" borderId="32" xfId="99" applyFont="1" applyFill="1" applyBorder="1" applyAlignment="1">
      <alignment horizontal="left" vertical="center" indent="1"/>
    </xf>
    <xf numFmtId="49" fontId="71" fillId="0" borderId="32" xfId="99" applyFont="1" applyFill="1" applyBorder="1" applyAlignment="1">
      <alignment horizontal="left" vertical="center" indent="1"/>
    </xf>
    <xf numFmtId="0" fontId="95" fillId="0" borderId="32" xfId="99" applyNumberFormat="1" applyFont="1" applyFill="1" applyBorder="1" applyAlignment="1">
      <alignment horizontal="left" vertical="center" indent="1"/>
    </xf>
    <xf numFmtId="0" fontId="9" fillId="0" borderId="30" xfId="97" applyFont="1" applyFill="1" applyBorder="1" applyAlignment="1">
      <alignment horizontal="center" vertical="center"/>
    </xf>
    <xf numFmtId="0" fontId="63" fillId="0" borderId="30" xfId="97" applyFont="1" applyFill="1" applyBorder="1" applyAlignment="1">
      <alignment horizontal="left" vertical="center" wrapText="1"/>
    </xf>
    <xf numFmtId="0" fontId="63" fillId="0" borderId="30" xfId="97" applyFont="1" applyFill="1" applyBorder="1" applyAlignment="1">
      <alignment horizontal="center" vertical="center"/>
    </xf>
    <xf numFmtId="169" fontId="63" fillId="0" borderId="30" xfId="97" applyNumberFormat="1" applyFont="1" applyFill="1" applyBorder="1" applyAlignment="1" applyProtection="1">
      <alignment horizontal="right" vertical="center"/>
      <protection locked="0"/>
    </xf>
    <xf numFmtId="49" fontId="63" fillId="0" borderId="30" xfId="97" applyNumberFormat="1" applyFont="1" applyFill="1" applyBorder="1" applyAlignment="1" applyProtection="1">
      <alignment horizontal="left" vertical="center" wrapText="1"/>
      <protection locked="0"/>
    </xf>
    <xf numFmtId="0" fontId="63" fillId="0" borderId="30" xfId="97" applyFont="1" applyFill="1" applyBorder="1" applyAlignment="1">
      <alignment horizontal="justify" vertical="center" wrapText="1"/>
    </xf>
    <xf numFmtId="169" fontId="13" fillId="0" borderId="30" xfId="104" applyNumberFormat="1" applyFont="1" applyFill="1" applyBorder="1" applyAlignment="1" applyProtection="1">
      <alignment horizontal="right" vertical="center"/>
      <protection locked="0"/>
    </xf>
    <xf numFmtId="169" fontId="9" fillId="0" borderId="30" xfId="104" applyNumberFormat="1" applyFont="1" applyFill="1" applyBorder="1" applyAlignment="1" applyProtection="1">
      <alignment horizontal="right" vertical="center"/>
      <protection locked="0"/>
    </xf>
    <xf numFmtId="169" fontId="71" fillId="0" borderId="32" xfId="99" applyNumberFormat="1" applyFont="1" applyFill="1" applyBorder="1" applyAlignment="1">
      <alignment horizontal="left" vertical="center" indent="1"/>
    </xf>
    <xf numFmtId="49" fontId="71" fillId="0" borderId="32" xfId="99" applyNumberFormat="1" applyFont="1" applyFill="1" applyBorder="1" applyAlignment="1">
      <alignment horizontal="left" vertical="center" indent="1"/>
    </xf>
    <xf numFmtId="172" fontId="71" fillId="0" borderId="32" xfId="99" applyNumberFormat="1" applyFont="1" applyFill="1" applyBorder="1" applyAlignment="1">
      <alignment horizontal="left" vertical="center" indent="1"/>
    </xf>
    <xf numFmtId="169" fontId="71" fillId="0" borderId="33" xfId="99" applyNumberFormat="1" applyFont="1" applyFill="1" applyBorder="1" applyAlignment="1">
      <alignment horizontal="left" vertical="center" indent="1"/>
    </xf>
    <xf numFmtId="0" fontId="63" fillId="0" borderId="30" xfId="97" applyFont="1" applyFill="1" applyBorder="1" applyAlignment="1">
      <alignment horizontal="center" vertical="center" wrapText="1"/>
    </xf>
    <xf numFmtId="49" fontId="9" fillId="0" borderId="30" xfId="97" applyNumberFormat="1" applyFont="1" applyFill="1" applyBorder="1" applyAlignment="1">
      <alignment horizontal="center" vertical="center"/>
    </xf>
    <xf numFmtId="0" fontId="9" fillId="0" borderId="30" xfId="97" applyFont="1" applyFill="1" applyBorder="1" applyAlignment="1">
      <alignment horizontal="left" vertical="center" wrapText="1" indent="1"/>
    </xf>
    <xf numFmtId="0" fontId="9" fillId="0" borderId="30" xfId="97" applyFont="1" applyFill="1" applyBorder="1" applyAlignment="1">
      <alignment horizontal="justify" vertical="center" wrapText="1"/>
    </xf>
    <xf numFmtId="0" fontId="63" fillId="0" borderId="0" xfId="102" applyFont="1" applyFill="1"/>
    <xf numFmtId="49" fontId="9" fillId="0" borderId="30" xfId="102" applyNumberFormat="1" applyFont="1" applyFill="1" applyBorder="1" applyAlignment="1">
      <alignment horizontal="center" vertical="center"/>
    </xf>
    <xf numFmtId="0" fontId="9" fillId="0" borderId="30" xfId="97" applyFont="1" applyFill="1" applyBorder="1" applyAlignment="1">
      <alignment horizontal="left" vertical="center" wrapText="1"/>
    </xf>
    <xf numFmtId="169" fontId="9" fillId="0" borderId="30" xfId="102" applyNumberFormat="1" applyFont="1" applyFill="1" applyBorder="1" applyAlignment="1" applyProtection="1">
      <alignment horizontal="right" vertical="center"/>
      <protection locked="0"/>
    </xf>
    <xf numFmtId="49" fontId="9" fillId="0" borderId="30" xfId="102" applyNumberFormat="1" applyFont="1" applyFill="1" applyBorder="1" applyAlignment="1" applyProtection="1">
      <alignment horizontal="left" vertical="center" wrapText="1"/>
      <protection locked="0"/>
    </xf>
    <xf numFmtId="49" fontId="88" fillId="0" borderId="55" xfId="0" applyFont="1" applyFill="1" applyBorder="1" applyAlignment="1">
      <alignment horizontal="left" vertical="center" wrapText="1" indent="1"/>
    </xf>
    <xf numFmtId="49" fontId="88" fillId="0" borderId="56" xfId="0" applyFont="1" applyFill="1" applyBorder="1" applyAlignment="1">
      <alignment vertical="center" wrapText="1"/>
    </xf>
    <xf numFmtId="0" fontId="63" fillId="0" borderId="0" xfId="102" applyFont="1" applyFill="1" applyAlignment="1">
      <alignment vertical="center"/>
    </xf>
    <xf numFmtId="0" fontId="9" fillId="0" borderId="0" xfId="97" applyFont="1" applyFill="1" applyAlignment="1">
      <alignment vertical="center"/>
    </xf>
    <xf numFmtId="0" fontId="63" fillId="0" borderId="34" xfId="102" applyFont="1" applyFill="1" applyBorder="1" applyAlignment="1">
      <alignment horizontal="center" vertical="center" wrapText="1"/>
    </xf>
    <xf numFmtId="0" fontId="63" fillId="0" borderId="45" xfId="102" applyFont="1" applyFill="1" applyBorder="1" applyAlignment="1">
      <alignment horizontal="center" vertical="center" wrapText="1"/>
    </xf>
    <xf numFmtId="0" fontId="63" fillId="0" borderId="31" xfId="102" applyFont="1" applyFill="1" applyBorder="1" applyAlignment="1">
      <alignment horizontal="center" vertical="center" wrapText="1"/>
    </xf>
    <xf numFmtId="49" fontId="63" fillId="0" borderId="0" xfId="102" applyNumberFormat="1" applyFont="1" applyFill="1" applyAlignment="1">
      <alignment vertical="center"/>
    </xf>
    <xf numFmtId="0" fontId="0" fillId="0" borderId="58" xfId="0" applyNumberFormat="1" applyFont="1" applyFill="1" applyBorder="1" applyAlignment="1">
      <alignment horizontal="left" vertical="center" indent="1"/>
    </xf>
    <xf numFmtId="49" fontId="63" fillId="0" borderId="7" xfId="102" applyNumberFormat="1" applyFont="1" applyFill="1" applyBorder="1" applyAlignment="1">
      <alignment horizontal="center" vertical="center"/>
    </xf>
    <xf numFmtId="0" fontId="63" fillId="0" borderId="33" xfId="102" applyFont="1" applyFill="1" applyBorder="1" applyAlignment="1">
      <alignment vertical="center" wrapText="1"/>
    </xf>
    <xf numFmtId="0" fontId="63" fillId="0" borderId="31" xfId="102" applyFont="1" applyFill="1" applyBorder="1" applyAlignment="1">
      <alignment horizontal="left" vertical="center" indent="1"/>
    </xf>
    <xf numFmtId="0" fontId="63" fillId="0" borderId="32" xfId="102" applyFont="1" applyFill="1" applyBorder="1" applyAlignment="1">
      <alignment horizontal="left" vertical="center" indent="1"/>
    </xf>
    <xf numFmtId="0" fontId="63" fillId="0" borderId="33" xfId="102" applyFont="1" applyFill="1" applyBorder="1" applyAlignment="1">
      <alignment horizontal="left" vertical="center" indent="1"/>
    </xf>
    <xf numFmtId="49" fontId="63" fillId="0" borderId="30" xfId="102" applyNumberFormat="1" applyFont="1" applyFill="1" applyBorder="1" applyAlignment="1" applyProtection="1">
      <alignment horizontal="left" vertical="center" wrapText="1"/>
      <protection locked="0"/>
    </xf>
    <xf numFmtId="0" fontId="63" fillId="0" borderId="33" xfId="102" applyFont="1" applyFill="1" applyBorder="1" applyAlignment="1">
      <alignment vertical="center"/>
    </xf>
    <xf numFmtId="169" fontId="63" fillId="0" borderId="30" xfId="102" applyNumberFormat="1" applyFont="1" applyFill="1" applyBorder="1" applyAlignment="1" applyProtection="1">
      <alignment horizontal="right" vertical="center"/>
      <protection locked="0"/>
    </xf>
    <xf numFmtId="0" fontId="9" fillId="0" borderId="30" xfId="97" applyFont="1" applyFill="1" applyBorder="1" applyAlignment="1">
      <alignment vertical="center" wrapText="1"/>
    </xf>
    <xf numFmtId="169" fontId="9" fillId="0" borderId="30" xfId="102" applyNumberFormat="1" applyFont="1" applyFill="1" applyBorder="1" applyAlignment="1">
      <alignment horizontal="right" vertical="center"/>
    </xf>
    <xf numFmtId="0" fontId="9" fillId="0" borderId="33" xfId="102" applyFont="1" applyFill="1" applyBorder="1" applyAlignment="1">
      <alignment horizontal="left" vertical="center" wrapText="1" indent="1"/>
    </xf>
    <xf numFmtId="0" fontId="9" fillId="0" borderId="30" xfId="97" applyFont="1" applyFill="1" applyBorder="1" applyAlignment="1">
      <alignment horizontal="left" vertical="center" wrapText="1" indent="2"/>
    </xf>
    <xf numFmtId="0" fontId="63" fillId="0" borderId="30" xfId="102" applyFont="1" applyFill="1" applyBorder="1" applyAlignment="1">
      <alignment horizontal="left" vertical="center" wrapText="1" indent="3"/>
    </xf>
    <xf numFmtId="0" fontId="9" fillId="0" borderId="32" xfId="97" applyFont="1" applyFill="1" applyBorder="1" applyAlignment="1">
      <alignment horizontal="left" vertical="center" wrapText="1" indent="1"/>
    </xf>
    <xf numFmtId="0" fontId="9" fillId="0" borderId="0" xfId="97" applyFont="1" applyFill="1" applyAlignment="1">
      <alignment horizontal="right" vertical="center" wrapText="1" indent="1"/>
    </xf>
    <xf numFmtId="4" fontId="9" fillId="0" borderId="0" xfId="102" applyNumberFormat="1" applyFont="1" applyFill="1" applyAlignment="1" applyProtection="1">
      <alignment horizontal="right" vertical="center"/>
    </xf>
    <xf numFmtId="0" fontId="63" fillId="0" borderId="0" xfId="102" applyFont="1" applyFill="1" applyAlignment="1" applyProtection="1">
      <alignment vertical="center" wrapText="1"/>
    </xf>
    <xf numFmtId="49" fontId="63" fillId="0" borderId="0" xfId="102" applyNumberFormat="1" applyFont="1" applyFill="1" applyAlignment="1">
      <alignment horizontal="left" vertical="center"/>
    </xf>
    <xf numFmtId="0" fontId="63" fillId="0" borderId="0" xfId="102" applyFont="1" applyFill="1" applyAlignment="1">
      <alignment horizontal="center" vertical="center" wrapText="1"/>
    </xf>
    <xf numFmtId="49" fontId="9" fillId="0" borderId="30" xfId="102" applyNumberFormat="1" applyFont="1" applyFill="1" applyBorder="1" applyAlignment="1">
      <alignment horizontal="center" vertical="center" wrapText="1"/>
    </xf>
    <xf numFmtId="4" fontId="9" fillId="0" borderId="30" xfId="102" applyNumberFormat="1" applyFont="1" applyFill="1" applyBorder="1" applyAlignment="1">
      <alignment horizontal="right" vertical="center"/>
    </xf>
    <xf numFmtId="4" fontId="9" fillId="0" borderId="30" xfId="102" applyNumberFormat="1" applyFont="1" applyFill="1" applyBorder="1" applyAlignment="1" applyProtection="1">
      <alignment horizontal="right" vertical="center"/>
      <protection locked="0"/>
    </xf>
    <xf numFmtId="0" fontId="0" fillId="0" borderId="30" xfId="102" applyFont="1" applyFill="1" applyBorder="1" applyAlignment="1" applyProtection="1">
      <alignment horizontal="left" vertical="center" wrapText="1"/>
      <protection locked="0"/>
    </xf>
    <xf numFmtId="0" fontId="63" fillId="0" borderId="0" xfId="102" applyFont="1" applyFill="1" applyAlignment="1">
      <alignment horizontal="left" vertical="center"/>
    </xf>
    <xf numFmtId="4" fontId="63" fillId="0" borderId="7" xfId="106" applyNumberFormat="1" applyFont="1" applyFill="1" applyBorder="1" applyAlignment="1" applyProtection="1">
      <alignment horizontal="right" vertical="center"/>
      <protection locked="0"/>
    </xf>
    <xf numFmtId="169" fontId="9" fillId="0" borderId="30" xfId="102" applyNumberFormat="1" applyFont="1" applyFill="1" applyBorder="1" applyAlignment="1" applyProtection="1">
      <alignment horizontal="right" vertical="center"/>
    </xf>
    <xf numFmtId="49" fontId="9" fillId="0" borderId="0" xfId="102" applyNumberFormat="1" applyFont="1" applyFill="1" applyBorder="1" applyAlignment="1">
      <alignment horizontal="center" vertical="center" wrapText="1"/>
    </xf>
    <xf numFmtId="49" fontId="95" fillId="0" borderId="5" xfId="102" applyNumberFormat="1" applyFont="1" applyFill="1" applyBorder="1" applyAlignment="1">
      <alignment horizontal="center" vertical="center" wrapText="1"/>
    </xf>
    <xf numFmtId="0" fontId="9" fillId="0" borderId="0" xfId="102" applyFont="1" applyFill="1" applyBorder="1" applyAlignment="1" applyProtection="1">
      <alignment horizontal="left" vertical="center" wrapText="1"/>
    </xf>
    <xf numFmtId="0" fontId="63" fillId="0" borderId="0" xfId="102" applyFont="1" applyFill="1" applyBorder="1" applyAlignment="1">
      <alignment horizontal="center" vertical="center" wrapText="1"/>
    </xf>
    <xf numFmtId="4" fontId="9" fillId="0" borderId="0" xfId="102" applyNumberFormat="1" applyFont="1" applyFill="1" applyBorder="1" applyAlignment="1" applyProtection="1">
      <alignment horizontal="right" vertical="center"/>
    </xf>
    <xf numFmtId="49" fontId="9" fillId="0" borderId="8" xfId="102" applyNumberFormat="1" applyFont="1" applyFill="1" applyBorder="1" applyAlignment="1" applyProtection="1">
      <alignment horizontal="left" vertical="center"/>
    </xf>
    <xf numFmtId="0" fontId="9" fillId="0" borderId="30" xfId="102" applyNumberFormat="1" applyFont="1" applyFill="1" applyBorder="1" applyAlignment="1" applyProtection="1">
      <alignment horizontal="left" vertical="center" wrapText="1"/>
      <protection locked="0"/>
    </xf>
    <xf numFmtId="0" fontId="9" fillId="0" borderId="30" xfId="102" applyNumberFormat="1" applyFont="1" applyFill="1" applyBorder="1" applyAlignment="1">
      <alignment horizontal="center" vertical="center" wrapText="1"/>
    </xf>
    <xf numFmtId="0" fontId="9" fillId="0" borderId="0" xfId="105" applyFont="1" applyFill="1"/>
    <xf numFmtId="0" fontId="9" fillId="0" borderId="0" xfId="105" applyFont="1" applyFill="1" applyAlignment="1">
      <alignment horizontal="center"/>
    </xf>
    <xf numFmtId="0" fontId="9" fillId="0" borderId="0" xfId="105" applyNumberFormat="1" applyFont="1" applyFill="1" applyAlignment="1">
      <alignment horizontal="left" vertical="center"/>
    </xf>
    <xf numFmtId="0" fontId="9" fillId="0" borderId="0" xfId="105" applyFont="1" applyFill="1" applyBorder="1"/>
    <xf numFmtId="0" fontId="0" fillId="0" borderId="5" xfId="0" applyNumberFormat="1" applyFont="1" applyFill="1" applyBorder="1" applyAlignment="1">
      <alignment horizontal="left" vertical="center"/>
    </xf>
    <xf numFmtId="49" fontId="0" fillId="0" borderId="8" xfId="0" applyFont="1" applyFill="1" applyBorder="1" applyAlignment="1">
      <alignment horizontal="left" vertical="center" wrapText="1"/>
    </xf>
    <xf numFmtId="0" fontId="11" fillId="0" borderId="0" xfId="105" applyFont="1" applyFill="1"/>
    <xf numFmtId="0" fontId="11" fillId="0" borderId="7" xfId="105" applyFont="1" applyFill="1" applyBorder="1" applyAlignment="1">
      <alignment horizontal="center" vertical="center"/>
    </xf>
    <xf numFmtId="4" fontId="11" fillId="0" borderId="7" xfId="105" applyNumberFormat="1" applyFont="1" applyFill="1" applyBorder="1" applyAlignment="1">
      <alignment horizontal="right" vertical="center"/>
    </xf>
    <xf numFmtId="0" fontId="9" fillId="0" borderId="7" xfId="105" applyFont="1" applyFill="1" applyBorder="1" applyAlignment="1">
      <alignment horizontal="center" vertical="center"/>
    </xf>
    <xf numFmtId="4" fontId="9" fillId="0" borderId="7" xfId="105" applyNumberFormat="1" applyFont="1" applyFill="1" applyBorder="1" applyAlignment="1" applyProtection="1">
      <alignment horizontal="right" vertical="center"/>
      <protection locked="0"/>
    </xf>
    <xf numFmtId="0" fontId="9" fillId="0" borderId="0" xfId="105" applyFont="1" applyFill="1" applyAlignment="1">
      <alignment horizontal="center" vertical="center"/>
    </xf>
    <xf numFmtId="0" fontId="9" fillId="0" borderId="0" xfId="105" applyFont="1" applyFill="1" applyAlignment="1">
      <alignment vertical="center" wrapText="1"/>
    </xf>
    <xf numFmtId="4" fontId="9" fillId="0" borderId="0" xfId="105" applyNumberFormat="1" applyFont="1" applyFill="1" applyAlignment="1">
      <alignment horizontal="center" vertical="center"/>
    </xf>
    <xf numFmtId="0" fontId="80" fillId="0" borderId="0" xfId="105" applyFont="1" applyFill="1"/>
    <xf numFmtId="0" fontId="81" fillId="0" borderId="0" xfId="105" applyFont="1" applyFill="1"/>
    <xf numFmtId="0" fontId="63" fillId="0" borderId="0" xfId="102" applyFont="1" applyFill="1" applyProtection="1">
      <protection hidden="1"/>
    </xf>
    <xf numFmtId="0" fontId="63" fillId="0" borderId="0" xfId="102" applyFont="1" applyFill="1" applyAlignment="1" applyProtection="1">
      <alignment horizontal="center"/>
      <protection hidden="1"/>
    </xf>
    <xf numFmtId="0" fontId="9" fillId="0" borderId="0" xfId="102" applyNumberFormat="1" applyFont="1" applyFill="1" applyAlignment="1" applyProtection="1">
      <alignment horizontal="left" vertical="center"/>
      <protection hidden="1"/>
    </xf>
    <xf numFmtId="171" fontId="19" fillId="0" borderId="0" xfId="101" applyNumberFormat="1" applyFont="1" applyFill="1" applyAlignment="1">
      <alignment horizontal="left" vertical="center" wrapText="1"/>
    </xf>
    <xf numFmtId="0" fontId="63" fillId="0" borderId="0" xfId="102" applyFont="1" applyFill="1" applyAlignment="1">
      <alignment horizontal="center"/>
    </xf>
    <xf numFmtId="49" fontId="11" fillId="0" borderId="7" xfId="102" applyNumberFormat="1" applyFont="1" applyFill="1" applyBorder="1" applyAlignment="1">
      <alignment horizontal="center" vertical="center"/>
    </xf>
    <xf numFmtId="0" fontId="11" fillId="0" borderId="30" xfId="102" applyFont="1" applyFill="1" applyBorder="1" applyAlignment="1">
      <alignment horizontal="center" vertical="center" wrapText="1"/>
    </xf>
    <xf numFmtId="4" fontId="9" fillId="0" borderId="7" xfId="102" applyNumberFormat="1" applyFont="1" applyFill="1" applyBorder="1" applyAlignment="1" applyProtection="1">
      <alignment horizontal="right" vertical="center"/>
    </xf>
    <xf numFmtId="49" fontId="9" fillId="0" borderId="7" xfId="102" applyNumberFormat="1" applyFont="1" applyFill="1" applyBorder="1" applyAlignment="1">
      <alignment horizontal="center" vertical="center"/>
    </xf>
    <xf numFmtId="4" fontId="9" fillId="0" borderId="7" xfId="102" applyNumberFormat="1" applyFont="1" applyFill="1" applyBorder="1" applyAlignment="1" applyProtection="1">
      <alignment horizontal="right" vertical="center"/>
      <protection locked="0"/>
    </xf>
    <xf numFmtId="0" fontId="9" fillId="0" borderId="7" xfId="102" applyFont="1" applyFill="1" applyBorder="1" applyAlignment="1">
      <alignment horizontal="left" vertical="center" wrapText="1" indent="2"/>
    </xf>
    <xf numFmtId="0" fontId="63" fillId="0" borderId="7" xfId="97" applyFont="1" applyFill="1" applyBorder="1" applyAlignment="1">
      <alignment horizontal="left" indent="1"/>
    </xf>
    <xf numFmtId="0" fontId="9" fillId="0" borderId="7" xfId="102" applyFont="1" applyFill="1" applyBorder="1" applyAlignment="1">
      <alignment horizontal="left" vertical="center" wrapText="1" indent="1"/>
    </xf>
    <xf numFmtId="0" fontId="12" fillId="0" borderId="0" xfId="105" applyFont="1" applyFill="1"/>
    <xf numFmtId="0" fontId="66" fillId="0" borderId="0" xfId="105" applyFont="1" applyFill="1"/>
    <xf numFmtId="0" fontId="66" fillId="0" borderId="0" xfId="105" applyFont="1" applyFill="1" applyAlignment="1">
      <alignment horizontal="left"/>
    </xf>
    <xf numFmtId="0" fontId="12" fillId="0" borderId="0" xfId="105" applyFont="1" applyFill="1" applyAlignment="1">
      <alignment horizontal="left"/>
    </xf>
    <xf numFmtId="4" fontId="11" fillId="0" borderId="6" xfId="0" applyNumberFormat="1" applyFont="1" applyFill="1" applyBorder="1" applyAlignment="1">
      <alignment horizontal="right" vertical="center"/>
    </xf>
    <xf numFmtId="0" fontId="0" fillId="0" borderId="8" xfId="0" applyNumberFormat="1" applyFont="1" applyFill="1" applyBorder="1" applyAlignment="1">
      <alignment horizontal="left" vertical="center"/>
    </xf>
    <xf numFmtId="0" fontId="11" fillId="0" borderId="7" xfId="105" applyFont="1" applyFill="1" applyBorder="1" applyAlignment="1">
      <alignment vertical="center" wrapText="1"/>
    </xf>
    <xf numFmtId="49" fontId="12" fillId="0" borderId="0" xfId="105" applyNumberFormat="1" applyFont="1" applyFill="1"/>
    <xf numFmtId="4" fontId="11" fillId="0" borderId="7" xfId="105" applyNumberFormat="1" applyFont="1" applyFill="1" applyBorder="1" applyAlignment="1" applyProtection="1">
      <alignment horizontal="right" vertical="center"/>
      <protection locked="0"/>
    </xf>
    <xf numFmtId="0" fontId="70" fillId="0" borderId="0" xfId="105" applyFont="1" applyFill="1" applyAlignment="1">
      <alignment horizontal="left" vertical="center" wrapText="1" indent="1"/>
    </xf>
    <xf numFmtId="0" fontId="70" fillId="0" borderId="0" xfId="105" applyFont="1" applyFill="1" applyAlignment="1">
      <alignment horizontal="left" vertical="center" wrapText="1" indent="2"/>
    </xf>
    <xf numFmtId="0" fontId="11" fillId="0" borderId="7" xfId="102" applyFont="1" applyFill="1" applyBorder="1" applyAlignment="1">
      <alignment horizontal="center" vertical="center" wrapText="1"/>
    </xf>
    <xf numFmtId="0" fontId="11" fillId="0" borderId="7" xfId="102" applyFont="1" applyFill="1" applyBorder="1" applyAlignment="1">
      <alignment horizontal="left" vertical="center" wrapText="1"/>
    </xf>
    <xf numFmtId="4" fontId="78" fillId="0" borderId="7" xfId="102" applyNumberFormat="1" applyFont="1" applyFill="1" applyBorder="1" applyAlignment="1">
      <alignment horizontal="right" vertical="center" wrapText="1"/>
    </xf>
    <xf numFmtId="0" fontId="9" fillId="0" borderId="7" xfId="102" applyFont="1" applyFill="1" applyBorder="1" applyAlignment="1">
      <alignment horizontal="left" vertical="center" wrapText="1"/>
    </xf>
    <xf numFmtId="4" fontId="9" fillId="0" borderId="7" xfId="104" applyNumberFormat="1" applyFont="1" applyFill="1" applyBorder="1" applyAlignment="1" applyProtection="1">
      <alignment horizontal="right" vertical="center" wrapText="1"/>
      <protection locked="0"/>
    </xf>
    <xf numFmtId="4" fontId="63" fillId="0" borderId="7" xfId="102" applyNumberFormat="1" applyFont="1" applyFill="1" applyBorder="1" applyAlignment="1" applyProtection="1">
      <alignment horizontal="right" vertical="center" wrapText="1"/>
      <protection locked="0"/>
    </xf>
    <xf numFmtId="0" fontId="63" fillId="0" borderId="7" xfId="102" applyFont="1" applyFill="1" applyBorder="1" applyAlignment="1" applyProtection="1">
      <alignment horizontal="center"/>
      <protection hidden="1"/>
    </xf>
    <xf numFmtId="4" fontId="63" fillId="0" borderId="7" xfId="102" applyNumberFormat="1" applyFont="1" applyFill="1" applyBorder="1" applyAlignment="1" applyProtection="1">
      <alignment horizontal="right"/>
      <protection locked="0"/>
    </xf>
    <xf numFmtId="4" fontId="63" fillId="0" borderId="7" xfId="102" applyNumberFormat="1" applyFont="1" applyFill="1" applyBorder="1" applyAlignment="1" applyProtection="1">
      <alignment horizontal="right"/>
    </xf>
    <xf numFmtId="0" fontId="63" fillId="0" borderId="0" xfId="107" applyFont="1" applyFill="1"/>
    <xf numFmtId="0" fontId="63" fillId="0" borderId="0" xfId="106" applyFont="1" applyFill="1"/>
    <xf numFmtId="0" fontId="9" fillId="0" borderId="0" xfId="106" applyNumberFormat="1" applyFont="1" applyFill="1" applyAlignment="1">
      <alignment horizontal="left" vertical="center"/>
    </xf>
    <xf numFmtId="0" fontId="70" fillId="0" borderId="30" xfId="98" applyFont="1" applyFill="1" applyBorder="1" applyAlignment="1" applyProtection="1">
      <alignment horizontal="left" vertical="center" wrapText="1" indent="1"/>
      <protection locked="0"/>
    </xf>
    <xf numFmtId="0" fontId="63" fillId="0" borderId="7" xfId="107" applyFont="1" applyFill="1" applyBorder="1" applyAlignment="1">
      <alignment horizontal="center" vertical="center" wrapText="1"/>
    </xf>
    <xf numFmtId="0" fontId="63" fillId="0" borderId="60" xfId="107" applyFont="1" applyFill="1" applyBorder="1" applyAlignment="1">
      <alignment horizontal="center" vertical="center" wrapText="1"/>
    </xf>
    <xf numFmtId="0" fontId="63" fillId="0" borderId="0" xfId="107" applyFont="1" applyFill="1" applyAlignment="1">
      <alignment horizontal="center" vertical="center" wrapText="1"/>
    </xf>
    <xf numFmtId="0" fontId="63" fillId="0" borderId="7" xfId="106" applyFont="1" applyFill="1" applyBorder="1" applyAlignment="1">
      <alignment horizontal="center" vertical="center" wrapText="1"/>
    </xf>
    <xf numFmtId="0" fontId="63" fillId="0" borderId="5" xfId="106" applyFont="1" applyFill="1" applyBorder="1" applyAlignment="1">
      <alignment horizontal="center" vertical="center" wrapText="1"/>
    </xf>
    <xf numFmtId="0" fontId="63" fillId="0" borderId="0" xfId="102" applyFont="1" applyFill="1" applyAlignment="1">
      <alignment horizontal="left" vertical="center" wrapText="1"/>
    </xf>
    <xf numFmtId="0" fontId="78" fillId="0" borderId="0" xfId="107" applyFont="1" applyFill="1"/>
    <xf numFmtId="4" fontId="78" fillId="0" borderId="7" xfId="107" applyNumberFormat="1" applyFont="1" applyFill="1" applyBorder="1" applyAlignment="1">
      <alignment horizontal="right" vertical="center"/>
    </xf>
    <xf numFmtId="4" fontId="63" fillId="0" borderId="7" xfId="107" applyNumberFormat="1" applyFont="1" applyFill="1" applyBorder="1" applyAlignment="1">
      <alignment horizontal="right" vertical="center"/>
    </xf>
    <xf numFmtId="4" fontId="63" fillId="0" borderId="7" xfId="107" applyNumberFormat="1" applyFont="1" applyFill="1" applyBorder="1" applyAlignment="1" applyProtection="1">
      <alignment horizontal="right" vertical="center"/>
      <protection locked="0"/>
    </xf>
    <xf numFmtId="0" fontId="0" fillId="0" borderId="15" xfId="0" applyNumberFormat="1" applyFont="1" applyFill="1" applyBorder="1" applyAlignment="1">
      <alignment horizontal="left" vertical="center"/>
    </xf>
    <xf numFmtId="0" fontId="0" fillId="0" borderId="11" xfId="0" applyNumberFormat="1" applyFont="1" applyFill="1" applyBorder="1" applyAlignment="1">
      <alignment horizontal="left" vertical="center"/>
    </xf>
    <xf numFmtId="0" fontId="63" fillId="0" borderId="0" xfId="107" applyFont="1" applyFill="1" applyAlignment="1">
      <alignment vertical="center"/>
    </xf>
    <xf numFmtId="49" fontId="75" fillId="0" borderId="0" xfId="99" applyFont="1" applyFill="1" applyBorder="1" applyAlignment="1">
      <alignment horizontal="left" vertical="center" wrapText="1"/>
    </xf>
    <xf numFmtId="0" fontId="82" fillId="0" borderId="0" xfId="107" applyFont="1" applyFill="1" applyAlignment="1">
      <alignment horizontal="left" vertical="top" wrapText="1"/>
    </xf>
    <xf numFmtId="0" fontId="9" fillId="0" borderId="0" xfId="107" applyNumberFormat="1" applyFont="1" applyFill="1" applyAlignment="1">
      <alignment horizontal="left" vertical="center"/>
    </xf>
    <xf numFmtId="49" fontId="11" fillId="0" borderId="7" xfId="107" applyNumberFormat="1" applyFont="1" applyFill="1" applyBorder="1" applyAlignment="1">
      <alignment horizontal="center" vertical="center" wrapText="1"/>
    </xf>
    <xf numFmtId="4" fontId="78" fillId="0" borderId="7" xfId="107" applyNumberFormat="1" applyFont="1" applyFill="1" applyBorder="1" applyAlignment="1">
      <alignment horizontal="right" vertical="center" wrapText="1"/>
    </xf>
    <xf numFmtId="4" fontId="19" fillId="0" borderId="7" xfId="107" applyNumberFormat="1" applyFont="1" applyFill="1" applyBorder="1" applyAlignment="1">
      <alignment horizontal="right" vertical="center" wrapText="1"/>
    </xf>
    <xf numFmtId="49" fontId="9" fillId="0" borderId="7" xfId="107" applyNumberFormat="1" applyFont="1" applyFill="1" applyBorder="1" applyAlignment="1">
      <alignment horizontal="center" vertical="center" wrapText="1"/>
    </xf>
    <xf numFmtId="4" fontId="63" fillId="0" borderId="7" xfId="107" applyNumberFormat="1" applyFont="1" applyFill="1" applyBorder="1" applyAlignment="1" applyProtection="1">
      <alignment horizontal="right" vertical="center" wrapText="1"/>
      <protection locked="0"/>
    </xf>
    <xf numFmtId="4" fontId="13" fillId="0" borderId="7" xfId="107" applyNumberFormat="1" applyFont="1" applyFill="1" applyBorder="1" applyAlignment="1" applyProtection="1">
      <alignment horizontal="right" vertical="center" wrapText="1"/>
      <protection locked="0"/>
    </xf>
    <xf numFmtId="169" fontId="63" fillId="0" borderId="7" xfId="107" applyNumberFormat="1" applyFont="1" applyFill="1" applyBorder="1" applyAlignment="1" applyProtection="1">
      <alignment horizontal="right" vertical="center" wrapText="1"/>
    </xf>
    <xf numFmtId="0" fontId="13" fillId="0" borderId="7" xfId="107" applyFont="1" applyFill="1" applyBorder="1" applyAlignment="1">
      <alignment horizontal="center" vertical="center" wrapText="1"/>
    </xf>
    <xf numFmtId="169" fontId="63" fillId="0" borderId="7" xfId="107" applyNumberFormat="1" applyFont="1" applyFill="1" applyBorder="1" applyAlignment="1" applyProtection="1">
      <alignment horizontal="right" vertical="center" wrapText="1"/>
      <protection locked="0"/>
    </xf>
    <xf numFmtId="169" fontId="13" fillId="0" borderId="7" xfId="107" applyNumberFormat="1" applyFont="1" applyFill="1" applyBorder="1" applyAlignment="1" applyProtection="1">
      <alignment horizontal="right" vertical="center" wrapText="1"/>
      <protection locked="0"/>
    </xf>
    <xf numFmtId="49" fontId="73" fillId="0" borderId="0" xfId="99" applyFont="1" applyFill="1" applyAlignment="1">
      <alignment vertical="center"/>
    </xf>
    <xf numFmtId="0" fontId="82" fillId="0" borderId="0" xfId="107" applyFont="1" applyFill="1" applyAlignment="1">
      <alignment horizontal="left" vertical="center" wrapText="1"/>
    </xf>
    <xf numFmtId="0" fontId="9" fillId="0" borderId="7" xfId="106" applyFont="1" applyFill="1" applyBorder="1" applyAlignment="1">
      <alignment horizontal="center" vertical="center" wrapText="1"/>
    </xf>
    <xf numFmtId="0" fontId="9" fillId="0" borderId="7" xfId="107" applyFont="1" applyFill="1" applyBorder="1" applyAlignment="1">
      <alignment horizontal="center" vertical="center" wrapText="1"/>
    </xf>
    <xf numFmtId="0" fontId="78" fillId="0" borderId="43" xfId="107" applyFont="1" applyFill="1" applyBorder="1" applyAlignment="1">
      <alignment horizontal="center" vertical="center"/>
    </xf>
    <xf numFmtId="0" fontId="78" fillId="0" borderId="43" xfId="107" applyFont="1" applyFill="1" applyBorder="1" applyAlignment="1">
      <alignment horizontal="left" vertical="center" wrapText="1"/>
    </xf>
    <xf numFmtId="0" fontId="78" fillId="0" borderId="43" xfId="107" applyFont="1" applyFill="1" applyBorder="1" applyAlignment="1">
      <alignment horizontal="center" vertical="center" wrapText="1"/>
    </xf>
    <xf numFmtId="4" fontId="19" fillId="0" borderId="43" xfId="107" applyNumberFormat="1" applyFont="1" applyFill="1" applyBorder="1" applyAlignment="1">
      <alignment horizontal="right" vertical="center" wrapText="1"/>
    </xf>
    <xf numFmtId="4" fontId="19" fillId="0" borderId="47" xfId="107" applyNumberFormat="1" applyFont="1" applyFill="1" applyBorder="1" applyAlignment="1">
      <alignment horizontal="right" vertical="center" wrapText="1"/>
    </xf>
    <xf numFmtId="49" fontId="78" fillId="0" borderId="7" xfId="107" applyNumberFormat="1" applyFont="1" applyFill="1" applyBorder="1" applyAlignment="1" applyProtection="1">
      <alignment horizontal="left" vertical="center" wrapText="1"/>
      <protection locked="0"/>
    </xf>
    <xf numFmtId="49" fontId="78" fillId="0" borderId="43" xfId="107" applyNumberFormat="1" applyFont="1" applyFill="1" applyBorder="1" applyAlignment="1">
      <alignment horizontal="center" vertical="center"/>
    </xf>
    <xf numFmtId="4" fontId="78" fillId="0" borderId="43" xfId="107" applyNumberFormat="1" applyFont="1" applyFill="1" applyBorder="1" applyAlignment="1" applyProtection="1">
      <alignment horizontal="right" vertical="center" wrapText="1"/>
      <protection locked="0"/>
    </xf>
    <xf numFmtId="4" fontId="78" fillId="0" borderId="47" xfId="107" applyNumberFormat="1" applyFont="1" applyFill="1" applyBorder="1" applyAlignment="1" applyProtection="1">
      <alignment horizontal="right" vertical="center" wrapText="1"/>
      <protection locked="0"/>
    </xf>
    <xf numFmtId="0" fontId="78" fillId="0" borderId="43" xfId="107" applyFont="1" applyFill="1" applyBorder="1" applyAlignment="1">
      <alignment vertical="center" wrapText="1"/>
    </xf>
    <xf numFmtId="49" fontId="63" fillId="0" borderId="43" xfId="107" applyNumberFormat="1" applyFont="1" applyFill="1" applyBorder="1" applyAlignment="1">
      <alignment horizontal="center" vertical="center"/>
    </xf>
    <xf numFmtId="0" fontId="63" fillId="0" borderId="43" xfId="108" applyFont="1" applyFill="1" applyBorder="1" applyAlignment="1">
      <alignment horizontal="left" vertical="center" wrapText="1" indent="1"/>
    </xf>
    <xf numFmtId="0" fontId="63" fillId="0" borderId="43" xfId="107" applyFont="1" applyFill="1" applyBorder="1" applyAlignment="1">
      <alignment horizontal="center" vertical="center"/>
    </xf>
    <xf numFmtId="0" fontId="63" fillId="0" borderId="43" xfId="107" applyFont="1" applyFill="1" applyBorder="1" applyAlignment="1">
      <alignment horizontal="center" vertical="center" wrapText="1"/>
    </xf>
    <xf numFmtId="4" fontId="63" fillId="0" borderId="43" xfId="107" applyNumberFormat="1" applyFont="1" applyFill="1" applyBorder="1" applyAlignment="1" applyProtection="1">
      <alignment horizontal="right" vertical="center" wrapText="1"/>
      <protection locked="0"/>
    </xf>
    <xf numFmtId="4" fontId="63" fillId="0" borderId="47" xfId="107" applyNumberFormat="1" applyFont="1" applyFill="1" applyBorder="1" applyAlignment="1" applyProtection="1">
      <alignment horizontal="right" vertical="center" wrapText="1"/>
      <protection locked="0"/>
    </xf>
    <xf numFmtId="49" fontId="63" fillId="0" borderId="7" xfId="107" applyNumberFormat="1" applyFont="1" applyFill="1" applyBorder="1" applyAlignment="1" applyProtection="1">
      <alignment horizontal="left" vertical="center" wrapText="1"/>
      <protection locked="0"/>
    </xf>
    <xf numFmtId="4" fontId="13" fillId="0" borderId="43" xfId="107" applyNumberFormat="1" applyFont="1" applyFill="1" applyBorder="1" applyAlignment="1">
      <alignment horizontal="right" vertical="center" wrapText="1"/>
    </xf>
    <xf numFmtId="4" fontId="13" fillId="0" borderId="47" xfId="107" applyNumberFormat="1" applyFont="1" applyFill="1" applyBorder="1" applyAlignment="1">
      <alignment horizontal="right" vertical="center" wrapText="1"/>
    </xf>
    <xf numFmtId="49" fontId="63" fillId="0" borderId="7" xfId="107" applyNumberFormat="1" applyFont="1" applyFill="1" applyBorder="1" applyAlignment="1">
      <alignment horizontal="center" vertical="center"/>
    </xf>
    <xf numFmtId="0" fontId="63" fillId="0" borderId="7" xfId="107" applyFont="1" applyFill="1" applyBorder="1" applyAlignment="1">
      <alignment horizontal="left" vertical="center" wrapText="1" indent="2"/>
    </xf>
    <xf numFmtId="0" fontId="63" fillId="0" borderId="49" xfId="107" applyFont="1" applyFill="1" applyBorder="1" applyAlignment="1">
      <alignment horizontal="center" vertical="center" wrapText="1"/>
    </xf>
    <xf numFmtId="0" fontId="70" fillId="0" borderId="0" xfId="106" applyFont="1" applyFill="1" applyAlignment="1">
      <alignment vertical="center"/>
    </xf>
    <xf numFmtId="49" fontId="63" fillId="0" borderId="68" xfId="107" applyNumberFormat="1" applyFont="1" applyFill="1" applyBorder="1" applyAlignment="1">
      <alignment horizontal="center" vertical="center"/>
    </xf>
    <xf numFmtId="0" fontId="63" fillId="0" borderId="68" xfId="107" applyFont="1" applyFill="1" applyBorder="1" applyAlignment="1">
      <alignment horizontal="left" vertical="center" wrapText="1" indent="2"/>
    </xf>
    <xf numFmtId="0" fontId="63" fillId="0" borderId="43" xfId="107" applyFont="1" applyFill="1" applyBorder="1" applyAlignment="1">
      <alignment horizontal="left" vertical="center" wrapText="1" indent="2"/>
    </xf>
    <xf numFmtId="0" fontId="63" fillId="0" borderId="43" xfId="107" applyFont="1" applyFill="1" applyBorder="1" applyAlignment="1">
      <alignment horizontal="right" vertical="center" wrapText="1"/>
    </xf>
    <xf numFmtId="0" fontId="63" fillId="0" borderId="43" xfId="107" applyFont="1" applyFill="1" applyBorder="1" applyAlignment="1">
      <alignment horizontal="left" vertical="center" wrapText="1" indent="1"/>
    </xf>
    <xf numFmtId="0" fontId="63" fillId="0" borderId="43" xfId="108" quotePrefix="1" applyFont="1" applyFill="1" applyBorder="1" applyAlignment="1">
      <alignment horizontal="left" vertical="center" wrapText="1" indent="1"/>
    </xf>
    <xf numFmtId="0" fontId="63" fillId="0" borderId="43" xfId="107" applyFont="1" applyFill="1" applyBorder="1" applyAlignment="1">
      <alignment horizontal="left" vertical="center" wrapText="1"/>
    </xf>
    <xf numFmtId="4" fontId="11" fillId="0" borderId="43" xfId="104" applyNumberFormat="1" applyFont="1" applyFill="1" applyBorder="1" applyAlignment="1" applyProtection="1">
      <alignment horizontal="right" vertical="center" wrapText="1"/>
      <protection locked="0"/>
    </xf>
    <xf numFmtId="4" fontId="11" fillId="0" borderId="47" xfId="104" applyNumberFormat="1" applyFont="1" applyFill="1" applyBorder="1" applyAlignment="1" applyProtection="1">
      <alignment horizontal="right" vertical="center" wrapText="1"/>
      <protection locked="0"/>
    </xf>
    <xf numFmtId="0" fontId="70" fillId="0" borderId="0" xfId="106" applyFont="1" applyFill="1" applyAlignment="1">
      <alignment horizontal="center" vertical="center"/>
    </xf>
    <xf numFmtId="0" fontId="70" fillId="0" borderId="0" xfId="106" applyFont="1" applyFill="1" applyAlignment="1">
      <alignment vertical="center" wrapText="1"/>
    </xf>
    <xf numFmtId="0" fontId="12" fillId="0" borderId="0" xfId="107" applyFont="1" applyFill="1" applyAlignment="1">
      <alignment vertical="center"/>
    </xf>
    <xf numFmtId="49" fontId="65" fillId="0" borderId="0" xfId="106" applyNumberFormat="1" applyFont="1" applyFill="1" applyAlignment="1">
      <alignment horizontal="left" vertical="center" wrapText="1" indent="4"/>
    </xf>
    <xf numFmtId="0" fontId="70" fillId="0" borderId="7" xfId="106" applyFont="1" applyFill="1" applyBorder="1" applyAlignment="1">
      <alignment horizontal="center" vertical="center" wrapText="1"/>
    </xf>
    <xf numFmtId="0" fontId="70" fillId="0" borderId="0" xfId="106" applyFont="1" applyFill="1" applyAlignment="1">
      <alignment horizontal="center" vertical="center" wrapText="1"/>
    </xf>
    <xf numFmtId="0" fontId="63" fillId="0" borderId="0" xfId="106" applyFont="1" applyFill="1" applyAlignment="1">
      <alignment vertical="center"/>
    </xf>
    <xf numFmtId="0" fontId="0" fillId="0" borderId="29" xfId="0" applyNumberFormat="1" applyFont="1" applyFill="1" applyBorder="1" applyAlignment="1">
      <alignment horizontal="left" vertical="center"/>
    </xf>
    <xf numFmtId="0" fontId="0" fillId="0" borderId="0" xfId="0" applyNumberFormat="1" applyFont="1" applyFill="1" applyBorder="1" applyAlignment="1">
      <alignment horizontal="left" vertical="center"/>
    </xf>
    <xf numFmtId="0" fontId="65" fillId="0" borderId="0" xfId="106" applyFont="1" applyFill="1" applyAlignment="1">
      <alignment vertical="center" wrapText="1"/>
    </xf>
    <xf numFmtId="49" fontId="11" fillId="0" borderId="7" xfId="106" applyNumberFormat="1" applyFont="1" applyFill="1" applyBorder="1" applyAlignment="1">
      <alignment horizontal="center" vertical="center" wrapText="1"/>
    </xf>
    <xf numFmtId="0" fontId="11" fillId="0" borderId="7" xfId="106" applyFont="1" applyFill="1" applyBorder="1" applyAlignment="1">
      <alignment vertical="center" wrapText="1"/>
    </xf>
    <xf numFmtId="0" fontId="11" fillId="0" borderId="7" xfId="106" applyFont="1" applyFill="1" applyBorder="1" applyAlignment="1">
      <alignment horizontal="center" vertical="center" wrapText="1"/>
    </xf>
    <xf numFmtId="4" fontId="78" fillId="0" borderId="7" xfId="106" applyNumberFormat="1" applyFont="1" applyFill="1" applyBorder="1" applyAlignment="1">
      <alignment horizontal="right" vertical="center"/>
    </xf>
    <xf numFmtId="4" fontId="78" fillId="0" borderId="7" xfId="106" applyNumberFormat="1" applyFont="1" applyFill="1" applyBorder="1" applyAlignment="1" applyProtection="1">
      <alignment horizontal="right" vertical="center"/>
      <protection locked="0"/>
    </xf>
    <xf numFmtId="0" fontId="65" fillId="0" borderId="0" xfId="106" applyFont="1" applyFill="1" applyAlignment="1">
      <alignment horizontal="center" vertical="center" wrapText="1"/>
    </xf>
    <xf numFmtId="49" fontId="63" fillId="0" borderId="7" xfId="106" applyNumberFormat="1" applyFont="1" applyFill="1" applyBorder="1" applyAlignment="1">
      <alignment horizontal="center" vertical="center"/>
    </xf>
    <xf numFmtId="0" fontId="63" fillId="0" borderId="7" xfId="106" applyFont="1" applyFill="1" applyBorder="1" applyAlignment="1">
      <alignment horizontal="left" vertical="center" wrapText="1" indent="1"/>
    </xf>
    <xf numFmtId="0" fontId="63" fillId="0" borderId="7" xfId="106" applyFont="1" applyFill="1" applyBorder="1" applyAlignment="1">
      <alignment horizontal="center" vertical="center"/>
    </xf>
    <xf numFmtId="169" fontId="63" fillId="0" borderId="7" xfId="106" applyNumberFormat="1" applyFont="1" applyFill="1" applyBorder="1" applyAlignment="1" applyProtection="1">
      <alignment horizontal="right" vertical="center"/>
      <protection locked="0"/>
    </xf>
    <xf numFmtId="169" fontId="63" fillId="0" borderId="7" xfId="106" applyNumberFormat="1" applyFont="1" applyFill="1" applyBorder="1" applyAlignment="1">
      <alignment horizontal="right" vertical="center"/>
    </xf>
    <xf numFmtId="0" fontId="78" fillId="0" borderId="0" xfId="102" applyFont="1" applyFill="1" applyAlignment="1">
      <alignment horizontal="left" vertical="center"/>
    </xf>
    <xf numFmtId="0" fontId="11" fillId="0" borderId="7" xfId="106" applyFont="1" applyFill="1" applyBorder="1" applyAlignment="1">
      <alignment horizontal="left" vertical="center" wrapText="1" indent="1"/>
    </xf>
    <xf numFmtId="49" fontId="78" fillId="0" borderId="30" xfId="102" applyNumberFormat="1" applyFont="1" applyFill="1" applyBorder="1" applyAlignment="1" applyProtection="1">
      <alignment horizontal="left" vertical="center" wrapText="1"/>
      <protection locked="0"/>
    </xf>
    <xf numFmtId="0" fontId="63" fillId="0" borderId="7" xfId="106" applyFont="1" applyFill="1" applyBorder="1" applyAlignment="1">
      <alignment horizontal="left" vertical="center" wrapText="1" indent="2"/>
    </xf>
    <xf numFmtId="4" fontId="63" fillId="0" borderId="7" xfId="106" applyNumberFormat="1" applyFont="1" applyFill="1" applyBorder="1" applyAlignment="1">
      <alignment horizontal="right" vertical="center"/>
    </xf>
    <xf numFmtId="0" fontId="67" fillId="0" borderId="0" xfId="106" applyFont="1" applyFill="1" applyAlignment="1">
      <alignment vertical="center"/>
    </xf>
    <xf numFmtId="0" fontId="0" fillId="0" borderId="7" xfId="106" applyFont="1" applyFill="1" applyBorder="1" applyAlignment="1">
      <alignment horizontal="left" vertical="center" wrapText="1" indent="3"/>
    </xf>
    <xf numFmtId="0" fontId="0" fillId="0" borderId="7" xfId="106" applyFont="1" applyFill="1" applyBorder="1" applyAlignment="1">
      <alignment horizontal="center" vertical="center" wrapText="1"/>
    </xf>
    <xf numFmtId="0" fontId="63" fillId="0" borderId="7" xfId="106" applyFont="1" applyFill="1" applyBorder="1" applyAlignment="1">
      <alignment horizontal="left" vertical="center" wrapText="1" indent="3"/>
    </xf>
    <xf numFmtId="0" fontId="0" fillId="0" borderId="7" xfId="106" applyFont="1" applyFill="1" applyBorder="1" applyAlignment="1">
      <alignment horizontal="left" vertical="center" wrapText="1" indent="2"/>
    </xf>
    <xf numFmtId="0" fontId="65" fillId="0" borderId="0" xfId="106" applyFont="1" applyFill="1" applyAlignment="1">
      <alignment vertical="center"/>
    </xf>
    <xf numFmtId="49" fontId="78" fillId="0" borderId="7" xfId="106" applyNumberFormat="1" applyFont="1" applyFill="1" applyBorder="1" applyAlignment="1">
      <alignment horizontal="center" vertical="center"/>
    </xf>
    <xf numFmtId="0" fontId="78" fillId="0" borderId="7" xfId="106" applyFont="1" applyFill="1" applyBorder="1" applyAlignment="1">
      <alignment horizontal="left" vertical="center" wrapText="1" indent="1"/>
    </xf>
    <xf numFmtId="0" fontId="78" fillId="0" borderId="7" xfId="106" applyFont="1" applyFill="1" applyBorder="1" applyAlignment="1">
      <alignment horizontal="center" vertical="center"/>
    </xf>
    <xf numFmtId="49" fontId="63" fillId="0" borderId="30" xfId="102" applyNumberFormat="1" applyFont="1" applyFill="1" applyBorder="1" applyAlignment="1">
      <alignment horizontal="left" vertical="center" wrapText="1"/>
    </xf>
    <xf numFmtId="4" fontId="0" fillId="0" borderId="7" xfId="106" applyNumberFormat="1" applyFont="1" applyFill="1" applyBorder="1" applyAlignment="1" applyProtection="1">
      <alignment horizontal="right" vertical="center" wrapText="1"/>
      <protection locked="0"/>
    </xf>
    <xf numFmtId="0" fontId="9" fillId="0" borderId="7" xfId="106" applyFont="1" applyFill="1" applyBorder="1" applyAlignment="1">
      <alignment horizontal="left" vertical="center" wrapText="1" indent="1"/>
    </xf>
    <xf numFmtId="0" fontId="78" fillId="0" borderId="7" xfId="106" applyFont="1" applyFill="1" applyBorder="1" applyAlignment="1">
      <alignment vertical="center" wrapText="1"/>
    </xf>
    <xf numFmtId="0" fontId="63" fillId="0" borderId="7" xfId="106" applyFont="1" applyFill="1" applyBorder="1" applyAlignment="1">
      <alignment horizontal="left" vertical="center" wrapText="1"/>
    </xf>
    <xf numFmtId="0" fontId="63" fillId="0" borderId="7" xfId="106" applyFont="1" applyFill="1" applyBorder="1" applyAlignment="1">
      <alignment vertical="center" wrapText="1"/>
    </xf>
    <xf numFmtId="0" fontId="0" fillId="0" borderId="7" xfId="106" applyFont="1" applyFill="1" applyBorder="1" applyAlignment="1">
      <alignment horizontal="left" vertical="center" wrapText="1" indent="1"/>
    </xf>
    <xf numFmtId="0" fontId="1" fillId="0" borderId="0" xfId="112" applyFill="1"/>
    <xf numFmtId="169" fontId="78" fillId="0" borderId="7" xfId="106" applyNumberFormat="1" applyFont="1" applyFill="1" applyBorder="1" applyAlignment="1">
      <alignment horizontal="right" vertical="center"/>
    </xf>
    <xf numFmtId="169" fontId="63" fillId="0" borderId="7" xfId="112" applyNumberFormat="1" applyFont="1" applyFill="1" applyBorder="1" applyAlignment="1" applyProtection="1">
      <alignment horizontal="right" vertical="center"/>
      <protection locked="0"/>
    </xf>
    <xf numFmtId="169" fontId="63" fillId="0" borderId="7" xfId="106" applyNumberFormat="1" applyFont="1" applyFill="1" applyBorder="1" applyAlignment="1" applyProtection="1">
      <alignment horizontal="right" vertical="center"/>
    </xf>
    <xf numFmtId="4" fontId="63" fillId="0" borderId="7" xfId="112" applyNumberFormat="1" applyFont="1" applyFill="1" applyBorder="1" applyAlignment="1" applyProtection="1">
      <alignment horizontal="right" vertical="center"/>
      <protection locked="0"/>
    </xf>
    <xf numFmtId="4" fontId="63" fillId="0" borderId="7" xfId="112" applyNumberFormat="1" applyFont="1" applyFill="1" applyBorder="1" applyAlignment="1">
      <alignment horizontal="right" vertical="center"/>
    </xf>
    <xf numFmtId="4" fontId="78" fillId="0" borderId="7" xfId="112" applyNumberFormat="1" applyFont="1" applyFill="1" applyBorder="1" applyAlignment="1">
      <alignment horizontal="right" vertical="center"/>
    </xf>
    <xf numFmtId="49" fontId="0" fillId="0" borderId="7" xfId="106" applyNumberFormat="1" applyFont="1" applyFill="1" applyBorder="1" applyAlignment="1">
      <alignment horizontal="center" vertical="center"/>
    </xf>
    <xf numFmtId="0" fontId="0" fillId="0" borderId="7" xfId="106" applyFont="1" applyFill="1" applyBorder="1" applyAlignment="1">
      <alignment horizontal="center" vertical="center"/>
    </xf>
    <xf numFmtId="0" fontId="63" fillId="0" borderId="0" xfId="106" applyFont="1" applyFill="1" applyAlignment="1">
      <alignment horizontal="left" vertical="center" wrapText="1"/>
    </xf>
    <xf numFmtId="0" fontId="63" fillId="0" borderId="0" xfId="106" applyFont="1" applyFill="1" applyAlignment="1">
      <alignment vertical="center" wrapText="1"/>
    </xf>
    <xf numFmtId="0" fontId="9" fillId="0" borderId="0" xfId="106" applyNumberFormat="1" applyFont="1" applyFill="1" applyAlignment="1">
      <alignment horizontal="left" vertical="center" indent="2"/>
    </xf>
    <xf numFmtId="0" fontId="9" fillId="0" borderId="0" xfId="107" applyFont="1" applyFill="1" applyAlignment="1">
      <alignment vertical="center"/>
    </xf>
    <xf numFmtId="0" fontId="9" fillId="0" borderId="30" xfId="106" applyFont="1" applyFill="1" applyBorder="1" applyAlignment="1">
      <alignment horizontal="center" vertical="center" wrapText="1"/>
    </xf>
    <xf numFmtId="0" fontId="11" fillId="0" borderId="31" xfId="106" applyNumberFormat="1" applyFont="1" applyFill="1" applyBorder="1" applyAlignment="1">
      <alignment horizontal="left" vertical="center" indent="1"/>
    </xf>
    <xf numFmtId="0" fontId="11" fillId="0" borderId="32" xfId="106" applyNumberFormat="1" applyFont="1" applyFill="1" applyBorder="1" applyAlignment="1">
      <alignment vertical="center" wrapText="1"/>
    </xf>
    <xf numFmtId="0" fontId="11" fillId="0" borderId="33" xfId="106" applyNumberFormat="1" applyFont="1" applyFill="1" applyBorder="1" applyAlignment="1">
      <alignment vertical="center" wrapText="1"/>
    </xf>
    <xf numFmtId="49" fontId="11" fillId="0" borderId="32" xfId="106" applyNumberFormat="1" applyFont="1" applyFill="1" applyBorder="1" applyAlignment="1">
      <alignment vertical="center" wrapText="1"/>
    </xf>
    <xf numFmtId="49" fontId="11" fillId="0" borderId="33" xfId="106" applyNumberFormat="1" applyFont="1" applyFill="1" applyBorder="1" applyAlignment="1">
      <alignment vertical="center" wrapText="1"/>
    </xf>
    <xf numFmtId="0" fontId="9" fillId="0" borderId="31" xfId="106" applyFont="1" applyFill="1" applyBorder="1" applyAlignment="1">
      <alignment horizontal="left" vertical="center" wrapText="1"/>
    </xf>
    <xf numFmtId="0" fontId="9" fillId="0" borderId="32" xfId="49" applyFont="1" applyFill="1" applyBorder="1" applyAlignment="1">
      <alignment horizontal="center" vertical="center"/>
    </xf>
    <xf numFmtId="0" fontId="9" fillId="0" borderId="32" xfId="106" applyFont="1" applyFill="1" applyBorder="1" applyAlignment="1">
      <alignment horizontal="left" vertical="center" indent="1"/>
    </xf>
    <xf numFmtId="0" fontId="9" fillId="0" borderId="33" xfId="106" applyFont="1" applyFill="1" applyBorder="1" applyAlignment="1">
      <alignment horizontal="left" vertical="center" indent="1"/>
    </xf>
    <xf numFmtId="0" fontId="78" fillId="0" borderId="0" xfId="106" applyFont="1" applyFill="1" applyAlignment="1">
      <alignment vertical="center"/>
    </xf>
    <xf numFmtId="0" fontId="11" fillId="0" borderId="30" xfId="106" applyFont="1" applyFill="1" applyBorder="1" applyAlignment="1">
      <alignment horizontal="left" vertical="center" wrapText="1"/>
    </xf>
    <xf numFmtId="0" fontId="11" fillId="0" borderId="30" xfId="49" applyFont="1" applyFill="1" applyBorder="1" applyAlignment="1">
      <alignment horizontal="center" vertical="center" wrapText="1"/>
    </xf>
    <xf numFmtId="4" fontId="78" fillId="0" borderId="30" xfId="106" applyNumberFormat="1" applyFont="1" applyFill="1" applyBorder="1" applyAlignment="1" applyProtection="1">
      <alignment horizontal="right" vertical="center"/>
      <protection locked="0"/>
    </xf>
    <xf numFmtId="4" fontId="11" fillId="0" borderId="30" xfId="106" applyNumberFormat="1" applyFont="1" applyFill="1" applyBorder="1" applyAlignment="1">
      <alignment vertical="center"/>
    </xf>
    <xf numFmtId="0" fontId="9" fillId="0" borderId="30" xfId="106" applyFont="1" applyFill="1" applyBorder="1" applyAlignment="1">
      <alignment horizontal="left" vertical="center" wrapText="1"/>
    </xf>
    <xf numFmtId="0" fontId="9" fillId="0" borderId="30" xfId="49" applyFont="1" applyFill="1" applyBorder="1" applyAlignment="1">
      <alignment horizontal="center" vertical="center" wrapText="1"/>
    </xf>
    <xf numFmtId="4" fontId="9" fillId="0" borderId="7" xfId="0" applyNumberFormat="1" applyFont="1" applyFill="1" applyBorder="1" applyAlignment="1">
      <alignment horizontal="right" vertical="center" wrapText="1"/>
    </xf>
    <xf numFmtId="4" fontId="9" fillId="0" borderId="30" xfId="106" applyNumberFormat="1" applyFont="1" applyFill="1" applyBorder="1" applyAlignment="1">
      <alignment vertical="center"/>
    </xf>
    <xf numFmtId="169" fontId="63" fillId="0" borderId="30" xfId="106" applyNumberFormat="1" applyFont="1" applyFill="1" applyBorder="1" applyAlignment="1" applyProtection="1">
      <alignment horizontal="right" vertical="center"/>
      <protection locked="0"/>
    </xf>
    <xf numFmtId="169" fontId="9" fillId="0" borderId="30" xfId="106" applyNumberFormat="1" applyFont="1" applyFill="1" applyBorder="1" applyAlignment="1" applyProtection="1">
      <alignment vertical="center"/>
    </xf>
    <xf numFmtId="0" fontId="9" fillId="0" borderId="30" xfId="106" applyFont="1" applyFill="1" applyBorder="1" applyAlignment="1">
      <alignment horizontal="left" vertical="center" wrapText="1" indent="1"/>
    </xf>
    <xf numFmtId="4" fontId="63" fillId="0" borderId="30" xfId="106" applyNumberFormat="1" applyFont="1" applyFill="1" applyBorder="1" applyAlignment="1" applyProtection="1">
      <alignment horizontal="right" vertical="center"/>
      <protection locked="0"/>
    </xf>
    <xf numFmtId="0" fontId="9" fillId="0" borderId="0" xfId="106" applyFont="1" applyFill="1" applyAlignment="1">
      <alignment horizontal="left" vertical="center" wrapText="1"/>
    </xf>
    <xf numFmtId="0" fontId="9" fillId="0" borderId="0" xfId="49" applyFont="1" applyFill="1" applyAlignment="1">
      <alignment horizontal="center" vertical="center" wrapText="1"/>
    </xf>
    <xf numFmtId="0" fontId="9" fillId="0" borderId="0" xfId="106" applyFont="1" applyFill="1" applyAlignment="1">
      <alignment vertical="center"/>
    </xf>
    <xf numFmtId="0" fontId="63" fillId="0" borderId="43" xfId="106" applyFont="1" applyFill="1" applyBorder="1" applyAlignment="1">
      <alignment horizontal="center" vertical="center" wrapText="1"/>
    </xf>
    <xf numFmtId="0" fontId="63" fillId="0" borderId="0" xfId="106" applyFont="1" applyFill="1" applyAlignment="1">
      <alignment horizontal="center" vertical="center" wrapText="1"/>
    </xf>
    <xf numFmtId="0" fontId="63" fillId="0" borderId="47" xfId="106" applyFont="1" applyFill="1" applyBorder="1" applyAlignment="1">
      <alignment horizontal="center" vertical="center" wrapText="1"/>
    </xf>
    <xf numFmtId="4" fontId="63" fillId="0" borderId="43" xfId="106" applyNumberFormat="1" applyFont="1" applyFill="1" applyBorder="1" applyAlignment="1" applyProtection="1">
      <alignment horizontal="right" vertical="center"/>
      <protection locked="0"/>
    </xf>
    <xf numFmtId="169" fontId="63" fillId="0" borderId="43" xfId="106" applyNumberFormat="1" applyFont="1" applyFill="1" applyBorder="1" applyAlignment="1" applyProtection="1">
      <alignment horizontal="right" vertical="center"/>
      <protection locked="0"/>
    </xf>
    <xf numFmtId="0" fontId="9" fillId="0" borderId="0" xfId="46" applyFont="1" applyFill="1" applyProtection="1"/>
    <xf numFmtId="0" fontId="9" fillId="0" borderId="0" xfId="46" applyFont="1" applyFill="1" applyBorder="1" applyProtection="1"/>
    <xf numFmtId="0" fontId="24" fillId="0" borderId="9" xfId="50" applyFont="1" applyFill="1" applyBorder="1" applyAlignment="1">
      <alignment horizontal="center" vertical="center"/>
    </xf>
    <xf numFmtId="49" fontId="9" fillId="0" borderId="10" xfId="46" applyNumberFormat="1" applyFont="1" applyFill="1" applyBorder="1" applyAlignment="1" applyProtection="1">
      <alignment horizontal="left" vertical="center" wrapText="1"/>
      <protection locked="0"/>
    </xf>
    <xf numFmtId="0" fontId="9" fillId="0" borderId="0" xfId="46" applyFont="1" applyFill="1"/>
    <xf numFmtId="0" fontId="9" fillId="0" borderId="67" xfId="46" applyFont="1" applyFill="1" applyBorder="1" applyAlignment="1">
      <alignment horizontal="center" vertical="center"/>
    </xf>
    <xf numFmtId="0" fontId="9" fillId="0" borderId="66" xfId="46" applyFont="1" applyFill="1" applyBorder="1" applyAlignment="1">
      <alignment horizontal="center" vertical="center"/>
    </xf>
    <xf numFmtId="0" fontId="12" fillId="0" borderId="72" xfId="97" applyFont="1" applyBorder="1" applyAlignment="1">
      <alignment vertical="center"/>
    </xf>
    <xf numFmtId="0" fontId="12" fillId="0" borderId="0" xfId="97" applyFont="1" applyAlignment="1">
      <alignment horizontal="left" vertical="center" indent="2"/>
    </xf>
    <xf numFmtId="0" fontId="12" fillId="0" borderId="72" xfId="97" applyFont="1" applyBorder="1" applyAlignment="1">
      <alignment horizontal="center" vertical="center"/>
    </xf>
    <xf numFmtId="49" fontId="12" fillId="0" borderId="72" xfId="97" applyNumberFormat="1" applyFont="1" applyBorder="1" applyAlignment="1">
      <alignment horizontal="center" vertical="center"/>
    </xf>
    <xf numFmtId="49" fontId="12" fillId="0" borderId="72" xfId="97" applyNumberFormat="1" applyFont="1" applyBorder="1" applyAlignment="1">
      <alignment horizontal="left" vertical="center" indent="1"/>
    </xf>
    <xf numFmtId="0" fontId="45" fillId="0" borderId="0" xfId="31" applyFont="1" applyFill="1" applyBorder="1" applyAlignment="1" applyProtection="1">
      <alignment horizontal="left" vertical="center" wrapText="1"/>
    </xf>
    <xf numFmtId="0" fontId="45" fillId="0" borderId="0" xfId="31" applyFont="1" applyFill="1" applyBorder="1" applyAlignment="1" applyProtection="1">
      <alignment horizontal="left" vertical="top" wrapText="1"/>
    </xf>
    <xf numFmtId="49" fontId="37" fillId="0" borderId="0" xfId="42" applyFont="1" applyFill="1" applyBorder="1" applyAlignment="1" applyProtection="1">
      <alignment horizontal="left" wrapText="1"/>
    </xf>
    <xf numFmtId="49" fontId="37" fillId="0" borderId="0" xfId="42" applyFont="1" applyFill="1" applyBorder="1" applyAlignment="1" applyProtection="1">
      <alignment horizontal="justify" vertical="justify" wrapText="1"/>
    </xf>
    <xf numFmtId="0" fontId="23" fillId="0" borderId="0" xfId="41" applyFont="1" applyFill="1" applyBorder="1" applyAlignment="1" applyProtection="1">
      <alignment horizontal="left" vertical="top" wrapText="1"/>
    </xf>
    <xf numFmtId="0" fontId="23" fillId="0" borderId="0" xfId="41" applyFont="1" applyFill="1" applyBorder="1" applyAlignment="1" applyProtection="1">
      <alignment horizontal="left" vertical="center" wrapText="1" indent="1"/>
    </xf>
    <xf numFmtId="0" fontId="23" fillId="0" borderId="0" xfId="23" applyFont="1" applyFill="1" applyBorder="1" applyAlignment="1" applyProtection="1">
      <alignment horizontal="left" vertical="top" wrapText="1"/>
    </xf>
    <xf numFmtId="0" fontId="9" fillId="0" borderId="0" xfId="23" applyFont="1" applyFill="1" applyBorder="1" applyAlignment="1" applyProtection="1">
      <alignment horizontal="center" vertical="top" wrapText="1"/>
    </xf>
    <xf numFmtId="49" fontId="41" fillId="0" borderId="0" xfId="34" applyNumberFormat="1" applyFont="1" applyFill="1" applyBorder="1" applyAlignment="1" applyProtection="1">
      <alignment horizontal="left" vertical="top" wrapText="1"/>
    </xf>
    <xf numFmtId="49" fontId="23" fillId="0" borderId="0" xfId="16" applyNumberFormat="1" applyFont="1" applyFill="1" applyBorder="1" applyAlignment="1" applyProtection="1">
      <alignment horizontal="left" vertical="center" wrapText="1" indent="1"/>
    </xf>
    <xf numFmtId="0" fontId="13" fillId="0" borderId="0" xfId="42" applyNumberFormat="1" applyFont="1" applyFill="1" applyBorder="1" applyAlignment="1" applyProtection="1">
      <alignment vertical="top" wrapText="1"/>
    </xf>
    <xf numFmtId="49" fontId="37" fillId="9" borderId="16" xfId="42" applyFont="1" applyFill="1" applyBorder="1" applyAlignment="1">
      <alignment vertical="center" wrapText="1"/>
    </xf>
    <xf numFmtId="49" fontId="37" fillId="9" borderId="0" xfId="42" applyFont="1" applyFill="1" applyBorder="1" applyAlignment="1">
      <alignment vertical="center" wrapText="1"/>
    </xf>
    <xf numFmtId="49" fontId="37" fillId="9" borderId="16" xfId="42" applyFont="1" applyFill="1" applyBorder="1" applyAlignment="1">
      <alignment horizontal="left" vertical="center" wrapText="1"/>
    </xf>
    <xf numFmtId="49" fontId="37" fillId="9" borderId="0" xfId="42" applyFont="1" applyFill="1" applyBorder="1" applyAlignment="1">
      <alignment horizontal="left" vertical="center" wrapText="1"/>
    </xf>
    <xf numFmtId="0" fontId="23" fillId="0" borderId="0" xfId="42" applyNumberFormat="1" applyFont="1" applyFill="1" applyAlignment="1" applyProtection="1">
      <alignment horizontal="left" vertical="center" wrapText="1"/>
    </xf>
    <xf numFmtId="0" fontId="23" fillId="0" borderId="0" xfId="42" applyNumberFormat="1" applyFont="1" applyFill="1" applyAlignment="1" applyProtection="1">
      <alignment horizontal="left" vertical="center"/>
    </xf>
    <xf numFmtId="0" fontId="23" fillId="10" borderId="17" xfId="29" applyNumberFormat="1" applyFont="1" applyFill="1" applyBorder="1" applyAlignment="1">
      <alignment horizontal="center" vertical="center" wrapText="1"/>
    </xf>
    <xf numFmtId="0" fontId="23" fillId="10" borderId="18" xfId="29" applyNumberFormat="1" applyFont="1" applyFill="1" applyBorder="1" applyAlignment="1">
      <alignment horizontal="center" vertical="center" wrapText="1"/>
    </xf>
    <xf numFmtId="0" fontId="23" fillId="10" borderId="19" xfId="29" applyNumberFormat="1" applyFont="1" applyFill="1" applyBorder="1" applyAlignment="1">
      <alignment horizontal="center" vertical="center" wrapText="1"/>
    </xf>
    <xf numFmtId="0" fontId="37" fillId="0" borderId="0" xfId="43" applyNumberFormat="1" applyFont="1" applyFill="1" applyBorder="1" applyAlignment="1" applyProtection="1">
      <alignment horizontal="justify" vertical="top" wrapText="1"/>
    </xf>
    <xf numFmtId="0" fontId="37" fillId="0" borderId="0" xfId="42" applyNumberFormat="1" applyFont="1" applyFill="1" applyBorder="1" applyAlignment="1" applyProtection="1">
      <alignment horizontal="justify" vertical="center" wrapText="1"/>
    </xf>
    <xf numFmtId="49" fontId="45" fillId="0" borderId="0" xfId="35" applyNumberFormat="1" applyFont="1" applyBorder="1" applyProtection="1">
      <alignment vertical="top"/>
    </xf>
    <xf numFmtId="0" fontId="37" fillId="0" borderId="0" xfId="42" applyNumberFormat="1" applyFont="1" applyFill="1" applyBorder="1" applyAlignment="1" applyProtection="1">
      <alignment horizontal="justify" vertical="top" wrapText="1"/>
    </xf>
    <xf numFmtId="49" fontId="12" fillId="0" borderId="0" xfId="97" applyNumberFormat="1" applyFont="1" applyFill="1" applyBorder="1" applyAlignment="1">
      <alignment horizontal="center" vertical="center"/>
    </xf>
    <xf numFmtId="49" fontId="87" fillId="0" borderId="0" xfId="97" applyNumberFormat="1" applyFont="1" applyFill="1" applyBorder="1" applyAlignment="1">
      <alignment horizontal="center" vertical="center"/>
    </xf>
    <xf numFmtId="0" fontId="12" fillId="0" borderId="31" xfId="97" applyFont="1" applyFill="1" applyBorder="1" applyAlignment="1">
      <alignment horizontal="right" vertical="center" wrapText="1" indent="1"/>
    </xf>
    <xf numFmtId="0" fontId="12" fillId="0" borderId="32" xfId="97" applyFont="1" applyFill="1" applyBorder="1" applyAlignment="1">
      <alignment horizontal="right" vertical="center" wrapText="1" indent="1"/>
    </xf>
    <xf numFmtId="0" fontId="12" fillId="0" borderId="33" xfId="97" applyFont="1" applyFill="1" applyBorder="1" applyAlignment="1">
      <alignment horizontal="right" vertical="center" wrapText="1" indent="1"/>
    </xf>
    <xf numFmtId="0" fontId="12" fillId="0" borderId="5" xfId="97" applyFont="1" applyFill="1" applyBorder="1" applyAlignment="1" applyProtection="1">
      <alignment horizontal="right" vertical="center" wrapText="1" indent="1"/>
    </xf>
    <xf numFmtId="0" fontId="12" fillId="0" borderId="6" xfId="97" applyFont="1" applyFill="1" applyBorder="1" applyAlignment="1" applyProtection="1">
      <alignment horizontal="right" vertical="center" wrapText="1" indent="1"/>
    </xf>
    <xf numFmtId="0" fontId="12" fillId="0" borderId="8" xfId="97" applyFont="1" applyFill="1" applyBorder="1" applyAlignment="1" applyProtection="1">
      <alignment horizontal="right" vertical="center" wrapText="1" indent="1"/>
    </xf>
    <xf numFmtId="49" fontId="65" fillId="0" borderId="30" xfId="98" applyNumberFormat="1" applyFont="1" applyFill="1" applyBorder="1" applyAlignment="1">
      <alignment horizontal="center" vertical="center" wrapText="1"/>
    </xf>
    <xf numFmtId="0" fontId="66" fillId="0" borderId="30" xfId="97" applyFont="1" applyFill="1" applyBorder="1" applyAlignment="1" applyProtection="1">
      <alignment horizontal="center" vertical="center"/>
      <protection locked="0"/>
    </xf>
    <xf numFmtId="0" fontId="66" fillId="0" borderId="30" xfId="97" applyFont="1" applyFill="1" applyBorder="1" applyAlignment="1">
      <alignment horizontal="center" vertical="center"/>
    </xf>
    <xf numFmtId="0" fontId="65" fillId="0" borderId="30" xfId="98" applyNumberFormat="1" applyFont="1" applyFill="1" applyBorder="1" applyAlignment="1">
      <alignment horizontal="center" vertical="center" wrapText="1"/>
    </xf>
    <xf numFmtId="0" fontId="12" fillId="0" borderId="30" xfId="97" applyFont="1" applyFill="1" applyBorder="1" applyAlignment="1">
      <alignment horizontal="right" vertical="center" wrapText="1" indent="1"/>
    </xf>
    <xf numFmtId="0" fontId="66" fillId="0" borderId="30" xfId="98" applyNumberFormat="1" applyFont="1" applyFill="1" applyBorder="1" applyAlignment="1">
      <alignment horizontal="center" vertical="center" wrapText="1"/>
    </xf>
    <xf numFmtId="0" fontId="12" fillId="0" borderId="31" xfId="97" applyFont="1" applyFill="1" applyBorder="1" applyAlignment="1">
      <alignment vertical="center"/>
    </xf>
    <xf numFmtId="0" fontId="12" fillId="0" borderId="32" xfId="98" applyFont="1" applyFill="1" applyBorder="1" applyAlignment="1">
      <alignment vertical="center"/>
    </xf>
    <xf numFmtId="0" fontId="12" fillId="0" borderId="33" xfId="98" applyFont="1" applyFill="1" applyBorder="1" applyAlignment="1">
      <alignment vertical="center"/>
    </xf>
    <xf numFmtId="0" fontId="12" fillId="0" borderId="30" xfId="97" applyFont="1" applyFill="1" applyBorder="1" applyAlignment="1" applyProtection="1">
      <alignment horizontal="right" vertical="center" wrapText="1" indent="1"/>
    </xf>
    <xf numFmtId="0" fontId="12" fillId="0" borderId="30" xfId="98" applyFont="1" applyFill="1" applyBorder="1" applyAlignment="1">
      <alignment horizontal="center" vertical="center" textRotation="90" wrapText="1"/>
    </xf>
    <xf numFmtId="0" fontId="12" fillId="0" borderId="0" xfId="97" applyFont="1" applyFill="1" applyAlignment="1">
      <alignment horizontal="center" vertical="center"/>
    </xf>
    <xf numFmtId="49" fontId="66" fillId="0" borderId="30" xfId="98" applyNumberFormat="1" applyFont="1" applyFill="1" applyBorder="1" applyAlignment="1">
      <alignment horizontal="left" vertical="center" wrapText="1" indent="4"/>
    </xf>
    <xf numFmtId="0" fontId="12" fillId="0" borderId="30" xfId="97" applyFont="1" applyFill="1" applyBorder="1" applyAlignment="1">
      <alignment vertical="center" wrapText="1"/>
    </xf>
    <xf numFmtId="0" fontId="12" fillId="0" borderId="7" xfId="97" applyFont="1" applyFill="1" applyBorder="1" applyAlignment="1">
      <alignment horizontal="right" vertical="center" wrapText="1" indent="1"/>
    </xf>
    <xf numFmtId="0" fontId="70" fillId="0" borderId="7" xfId="98" applyFont="1" applyFill="1" applyBorder="1" applyAlignment="1">
      <alignment horizontal="right" vertical="center" wrapText="1" indent="1"/>
    </xf>
    <xf numFmtId="0" fontId="12" fillId="0" borderId="35" xfId="97" applyFont="1" applyFill="1" applyBorder="1" applyAlignment="1">
      <alignment horizontal="right" vertical="center" wrapText="1" indent="1"/>
    </xf>
    <xf numFmtId="0" fontId="12" fillId="0" borderId="36" xfId="97" applyFont="1" applyFill="1" applyBorder="1" applyAlignment="1">
      <alignment horizontal="right" vertical="center" wrapText="1" indent="1"/>
    </xf>
    <xf numFmtId="0" fontId="12" fillId="0" borderId="37" xfId="97" applyFont="1" applyFill="1" applyBorder="1" applyAlignment="1">
      <alignment horizontal="right" vertical="center" wrapText="1" indent="1"/>
    </xf>
    <xf numFmtId="0" fontId="12" fillId="0" borderId="38" xfId="97" applyFont="1" applyFill="1" applyBorder="1" applyAlignment="1">
      <alignment horizontal="right" vertical="center" wrapText="1" indent="1"/>
    </xf>
    <xf numFmtId="0" fontId="65" fillId="0" borderId="45" xfId="98" applyFont="1" applyFill="1" applyBorder="1" applyAlignment="1">
      <alignment horizontal="left" vertical="center" wrapText="1" indent="4"/>
    </xf>
    <xf numFmtId="0" fontId="65" fillId="0" borderId="30" xfId="98" applyFont="1" applyFill="1" applyBorder="1" applyAlignment="1">
      <alignment horizontal="left" vertical="center" wrapText="1" indent="4"/>
    </xf>
    <xf numFmtId="0" fontId="66" fillId="0" borderId="0" xfId="97" applyFont="1" applyFill="1" applyAlignment="1">
      <alignment vertical="center" wrapText="1"/>
    </xf>
    <xf numFmtId="0" fontId="12" fillId="0" borderId="7" xfId="97" applyFont="1" applyFill="1" applyBorder="1" applyAlignment="1" applyProtection="1">
      <alignment horizontal="right" vertical="center" wrapText="1" indent="1"/>
      <protection locked="0"/>
    </xf>
    <xf numFmtId="0" fontId="70" fillId="0" borderId="7" xfId="98" applyFont="1" applyFill="1" applyBorder="1" applyAlignment="1" applyProtection="1">
      <alignment horizontal="right" vertical="center" wrapText="1" indent="1"/>
      <protection locked="0"/>
    </xf>
    <xf numFmtId="0" fontId="12" fillId="0" borderId="30" xfId="97" applyFont="1" applyBorder="1" applyAlignment="1">
      <alignment horizontal="right" vertical="center" wrapText="1" indent="1"/>
    </xf>
    <xf numFmtId="0" fontId="12" fillId="0" borderId="30" xfId="98" applyFont="1" applyBorder="1" applyAlignment="1">
      <alignment horizontal="center" vertical="center" textRotation="90" wrapText="1"/>
    </xf>
    <xf numFmtId="0" fontId="63" fillId="0" borderId="0" xfId="106" applyFont="1" applyAlignment="1">
      <alignment vertical="center"/>
    </xf>
    <xf numFmtId="49" fontId="12" fillId="0" borderId="0" xfId="105" applyNumberFormat="1" applyFont="1" applyAlignment="1">
      <alignment horizontal="center"/>
    </xf>
    <xf numFmtId="49" fontId="87" fillId="0" borderId="0" xfId="97" applyNumberFormat="1" applyFont="1" applyBorder="1" applyAlignment="1">
      <alignment horizontal="center" vertical="center"/>
    </xf>
    <xf numFmtId="49" fontId="9" fillId="2" borderId="31" xfId="49" applyNumberFormat="1" applyFill="1" applyBorder="1" applyAlignment="1" applyProtection="1">
      <alignment horizontal="left" vertical="center" wrapText="1"/>
      <protection locked="0"/>
    </xf>
    <xf numFmtId="49" fontId="9" fillId="2" borderId="32" xfId="49" applyNumberFormat="1" applyFill="1" applyBorder="1" applyAlignment="1" applyProtection="1">
      <alignment horizontal="left" vertical="center" wrapText="1"/>
      <protection locked="0"/>
    </xf>
    <xf numFmtId="49" fontId="9" fillId="2" borderId="33" xfId="49" applyNumberFormat="1" applyFill="1" applyBorder="1" applyAlignment="1" applyProtection="1">
      <alignment horizontal="left" vertical="center" wrapText="1"/>
      <protection locked="0"/>
    </xf>
    <xf numFmtId="49" fontId="0" fillId="2" borderId="7" xfId="0" applyNumberFormat="1" applyFont="1" applyFill="1" applyBorder="1" applyAlignment="1" applyProtection="1">
      <alignment horizontal="left" vertical="center" wrapText="1"/>
      <protection locked="0"/>
    </xf>
    <xf numFmtId="49" fontId="89" fillId="0" borderId="0" xfId="0" applyFont="1" applyAlignment="1">
      <alignment horizontal="center" vertical="top" wrapText="1"/>
    </xf>
    <xf numFmtId="0" fontId="9" fillId="0" borderId="31" xfId="106" applyFont="1" applyBorder="1" applyAlignment="1">
      <alignment horizontal="right" vertical="center" wrapText="1" indent="1"/>
    </xf>
    <xf numFmtId="0" fontId="9" fillId="0" borderId="33" xfId="106" applyFont="1" applyBorder="1" applyAlignment="1">
      <alignment horizontal="right" vertical="center" wrapText="1" indent="1"/>
    </xf>
    <xf numFmtId="0" fontId="9" fillId="0" borderId="64" xfId="106" applyFont="1" applyBorder="1" applyAlignment="1">
      <alignment horizontal="right" vertical="center" wrapText="1" indent="1"/>
    </xf>
    <xf numFmtId="0" fontId="9" fillId="0" borderId="54" xfId="106" applyFont="1" applyBorder="1" applyAlignment="1">
      <alignment horizontal="right" vertical="center" wrapText="1" indent="1"/>
    </xf>
    <xf numFmtId="0" fontId="9" fillId="0" borderId="31" xfId="106" applyFont="1" applyBorder="1" applyAlignment="1">
      <alignment horizontal="right" vertical="center" wrapText="1"/>
    </xf>
    <xf numFmtId="0" fontId="9" fillId="0" borderId="33" xfId="106" applyFont="1" applyBorder="1" applyAlignment="1">
      <alignment horizontal="right" vertical="center" wrapText="1"/>
    </xf>
    <xf numFmtId="0" fontId="9" fillId="0" borderId="62" xfId="106" applyFont="1" applyBorder="1" applyAlignment="1">
      <alignment horizontal="right" vertical="center" wrapText="1" indent="1"/>
    </xf>
    <xf numFmtId="0" fontId="9" fillId="0" borderId="63" xfId="106" applyFont="1" applyBorder="1" applyAlignment="1">
      <alignment horizontal="right" vertical="center" wrapText="1" indent="1"/>
    </xf>
    <xf numFmtId="0" fontId="9" fillId="11" borderId="7" xfId="98" applyNumberFormat="1" applyFont="1" applyFill="1" applyBorder="1" applyAlignment="1" applyProtection="1">
      <alignment horizontal="left" vertical="center" wrapText="1"/>
      <protection locked="0"/>
    </xf>
    <xf numFmtId="49" fontId="9" fillId="9" borderId="0" xfId="102" applyNumberFormat="1" applyFont="1" applyFill="1" applyBorder="1" applyAlignment="1">
      <alignment horizontal="center" vertical="center" wrapText="1"/>
    </xf>
    <xf numFmtId="49" fontId="9" fillId="9" borderId="0" xfId="102" applyNumberFormat="1" applyFont="1" applyFill="1" applyAlignment="1">
      <alignment horizontal="center" vertical="center" wrapText="1"/>
    </xf>
    <xf numFmtId="0" fontId="11" fillId="0" borderId="9" xfId="99" quotePrefix="1" applyNumberFormat="1" applyFont="1" applyFill="1" applyBorder="1" applyAlignment="1">
      <alignment horizontal="left" vertical="center" wrapText="1" indent="1"/>
    </xf>
    <xf numFmtId="0" fontId="11" fillId="0" borderId="9" xfId="99" applyNumberFormat="1" applyFont="1" applyFill="1" applyBorder="1" applyAlignment="1">
      <alignment horizontal="left" vertical="center" wrapText="1" indent="1"/>
    </xf>
    <xf numFmtId="0" fontId="11" fillId="0" borderId="9" xfId="99" quotePrefix="1" applyNumberFormat="1" applyFont="1" applyFill="1" applyBorder="1" applyAlignment="1" applyProtection="1">
      <alignment horizontal="left" vertical="center" wrapText="1" indent="1"/>
    </xf>
    <xf numFmtId="0" fontId="11" fillId="0" borderId="9" xfId="99" applyNumberFormat="1" applyFont="1" applyFill="1" applyBorder="1" applyAlignment="1" applyProtection="1">
      <alignment horizontal="left" vertical="center" wrapText="1" indent="1"/>
    </xf>
    <xf numFmtId="49" fontId="9" fillId="0" borderId="30" xfId="101" applyNumberFormat="1" applyFont="1" applyFill="1" applyBorder="1" applyAlignment="1">
      <alignment horizontal="center" vertical="center" wrapText="1"/>
    </xf>
    <xf numFmtId="0" fontId="11" fillId="0" borderId="6" xfId="98" quotePrefix="1" applyFont="1" applyFill="1" applyBorder="1" applyAlignment="1">
      <alignment horizontal="left" vertical="center" wrapText="1" indent="1"/>
    </xf>
    <xf numFmtId="0" fontId="11" fillId="0" borderId="6" xfId="98" applyFont="1" applyFill="1" applyBorder="1" applyAlignment="1">
      <alignment horizontal="left" vertical="center" wrapText="1" indent="1"/>
    </xf>
    <xf numFmtId="0" fontId="9" fillId="0" borderId="7" xfId="98" applyFont="1" applyFill="1" applyBorder="1" applyAlignment="1">
      <alignment horizontal="center" vertical="center" wrapText="1"/>
    </xf>
    <xf numFmtId="49" fontId="11" fillId="0" borderId="0" xfId="99" applyFont="1" applyFill="1" applyBorder="1" applyAlignment="1">
      <alignment horizontal="center" vertical="center" wrapText="1" shrinkToFit="1"/>
    </xf>
    <xf numFmtId="0" fontId="63" fillId="0" borderId="45" xfId="98" applyFont="1" applyFill="1" applyBorder="1" applyAlignment="1" applyProtection="1">
      <alignment horizontal="center" vertical="center" wrapText="1"/>
    </xf>
    <xf numFmtId="0" fontId="63" fillId="0" borderId="46" xfId="98" applyFont="1" applyFill="1" applyBorder="1" applyAlignment="1" applyProtection="1">
      <alignment horizontal="center" vertical="center" wrapText="1"/>
    </xf>
    <xf numFmtId="49" fontId="9" fillId="0" borderId="31" xfId="49" applyNumberFormat="1" applyFill="1" applyBorder="1" applyAlignment="1" applyProtection="1">
      <alignment horizontal="left" vertical="center" wrapText="1"/>
      <protection locked="0"/>
    </xf>
    <xf numFmtId="49" fontId="9" fillId="0" borderId="32" xfId="49" applyNumberFormat="1" applyFill="1" applyBorder="1" applyAlignment="1" applyProtection="1">
      <alignment horizontal="left" vertical="center" wrapText="1"/>
      <protection locked="0"/>
    </xf>
    <xf numFmtId="49" fontId="9" fillId="0" borderId="33" xfId="49" applyNumberFormat="1" applyFill="1" applyBorder="1" applyAlignment="1" applyProtection="1">
      <alignment horizontal="left" vertical="center" wrapText="1"/>
      <protection locked="0"/>
    </xf>
    <xf numFmtId="0" fontId="9" fillId="0" borderId="7" xfId="98" applyNumberFormat="1" applyFont="1" applyFill="1" applyBorder="1" applyAlignment="1" applyProtection="1">
      <alignment horizontal="left" vertical="center" wrapText="1"/>
      <protection locked="0"/>
    </xf>
    <xf numFmtId="0" fontId="9" fillId="0" borderId="30" xfId="97" applyFont="1" applyFill="1" applyBorder="1" applyAlignment="1">
      <alignment horizontal="center" vertical="center" wrapText="1"/>
    </xf>
    <xf numFmtId="0" fontId="78" fillId="0" borderId="30" xfId="102" applyFont="1" applyFill="1" applyBorder="1" applyAlignment="1">
      <alignment vertical="center" wrapText="1"/>
    </xf>
    <xf numFmtId="0" fontId="63" fillId="0" borderId="30" xfId="102" applyFont="1" applyFill="1" applyBorder="1" applyAlignment="1">
      <alignment horizontal="center" vertical="center" wrapText="1"/>
    </xf>
    <xf numFmtId="0" fontId="63" fillId="0" borderId="7" xfId="102" applyFont="1" applyFill="1" applyBorder="1" applyAlignment="1">
      <alignment horizontal="center" vertical="center" wrapText="1"/>
    </xf>
    <xf numFmtId="0" fontId="9" fillId="0" borderId="38" xfId="102" applyFont="1" applyFill="1" applyBorder="1" applyAlignment="1">
      <alignment horizontal="center" vertical="center" wrapText="1"/>
    </xf>
    <xf numFmtId="0" fontId="9" fillId="0" borderId="33" xfId="102" applyFont="1" applyFill="1" applyBorder="1" applyAlignment="1">
      <alignment horizontal="center" vertical="center" wrapText="1"/>
    </xf>
    <xf numFmtId="0" fontId="9" fillId="0" borderId="43" xfId="102" applyFont="1" applyFill="1" applyBorder="1" applyAlignment="1">
      <alignment horizontal="center" vertical="center" wrapText="1"/>
    </xf>
    <xf numFmtId="0" fontId="91" fillId="0" borderId="43" xfId="102" applyFont="1" applyFill="1" applyBorder="1" applyAlignment="1">
      <alignment vertical="center"/>
    </xf>
    <xf numFmtId="0" fontId="0" fillId="0" borderId="69" xfId="102" applyFont="1" applyFill="1" applyBorder="1" applyAlignment="1" applyProtection="1">
      <alignment horizontal="left" vertical="center" wrapText="1"/>
      <protection locked="0"/>
    </xf>
    <xf numFmtId="0" fontId="9" fillId="0" borderId="58" xfId="102" applyFont="1" applyFill="1" applyBorder="1" applyAlignment="1" applyProtection="1">
      <alignment horizontal="left" vertical="center" wrapText="1"/>
      <protection locked="0"/>
    </xf>
    <xf numFmtId="0" fontId="9" fillId="0" borderId="70" xfId="102" applyFont="1" applyFill="1" applyBorder="1" applyAlignment="1" applyProtection="1">
      <alignment horizontal="left" vertical="center" wrapText="1"/>
      <protection locked="0"/>
    </xf>
    <xf numFmtId="0" fontId="78" fillId="0" borderId="46" xfId="102" applyFont="1" applyFill="1" applyBorder="1" applyAlignment="1">
      <alignment vertical="center" wrapText="1"/>
    </xf>
    <xf numFmtId="0" fontId="9" fillId="0" borderId="7" xfId="102" applyFont="1" applyFill="1" applyBorder="1" applyAlignment="1">
      <alignment horizontal="center" vertical="center" wrapText="1"/>
    </xf>
    <xf numFmtId="0" fontId="3" fillId="0" borderId="7" xfId="102" applyFont="1" applyFill="1" applyBorder="1" applyAlignment="1">
      <alignment vertical="center"/>
    </xf>
    <xf numFmtId="49" fontId="0" fillId="0" borderId="14" xfId="102" applyNumberFormat="1" applyFont="1" applyFill="1" applyBorder="1" applyAlignment="1" applyProtection="1">
      <alignment horizontal="left" vertical="top" wrapText="1"/>
      <protection locked="0"/>
    </xf>
    <xf numFmtId="49" fontId="9" fillId="0" borderId="14" xfId="102" applyNumberFormat="1" applyFont="1" applyFill="1" applyBorder="1" applyAlignment="1" applyProtection="1">
      <alignment horizontal="left" vertical="top" wrapText="1"/>
      <protection locked="0"/>
    </xf>
    <xf numFmtId="49" fontId="76" fillId="0" borderId="14" xfId="102" applyNumberFormat="1" applyFont="1" applyFill="1" applyBorder="1" applyAlignment="1" applyProtection="1">
      <alignment horizontal="left" vertical="top" wrapText="1"/>
      <protection locked="0"/>
    </xf>
    <xf numFmtId="0" fontId="9" fillId="0" borderId="30" xfId="102" applyFont="1" applyFill="1" applyBorder="1" applyAlignment="1">
      <alignment horizontal="center" vertical="center" wrapText="1"/>
    </xf>
    <xf numFmtId="49" fontId="9" fillId="0" borderId="0" xfId="102" applyNumberFormat="1" applyFont="1" applyFill="1" applyBorder="1" applyAlignment="1">
      <alignment horizontal="center" vertical="center" wrapText="1"/>
    </xf>
    <xf numFmtId="0" fontId="11" fillId="0" borderId="0" xfId="105" applyFont="1" applyFill="1" applyBorder="1" applyAlignment="1">
      <alignment horizontal="center"/>
    </xf>
    <xf numFmtId="0" fontId="9" fillId="0" borderId="7" xfId="105" applyFont="1" applyFill="1" applyBorder="1" applyAlignment="1">
      <alignment horizontal="center" vertical="center" wrapText="1"/>
    </xf>
    <xf numFmtId="0" fontId="9" fillId="0" borderId="7" xfId="105" applyFont="1" applyFill="1" applyBorder="1" applyAlignment="1">
      <alignment horizontal="center" vertical="center"/>
    </xf>
    <xf numFmtId="0" fontId="63" fillId="0" borderId="59" xfId="102" applyFont="1" applyFill="1" applyBorder="1" applyAlignment="1">
      <alignment horizontal="center" vertical="center" wrapText="1"/>
    </xf>
    <xf numFmtId="0" fontId="63" fillId="0" borderId="14" xfId="102" applyFont="1" applyFill="1" applyBorder="1" applyAlignment="1">
      <alignment horizontal="center" vertical="center" wrapText="1"/>
    </xf>
    <xf numFmtId="0" fontId="91" fillId="0" borderId="7" xfId="102" applyFont="1" applyFill="1" applyBorder="1"/>
    <xf numFmtId="0" fontId="63" fillId="0" borderId="7" xfId="106" applyFont="1" applyFill="1" applyBorder="1" applyAlignment="1">
      <alignment vertical="center" wrapText="1"/>
    </xf>
    <xf numFmtId="0" fontId="63" fillId="0" borderId="7" xfId="106" applyFont="1" applyFill="1" applyBorder="1" applyAlignment="1">
      <alignment horizontal="center" vertical="center" wrapText="1"/>
    </xf>
    <xf numFmtId="0" fontId="9" fillId="0" borderId="7" xfId="106" applyFont="1" applyFill="1" applyBorder="1" applyAlignment="1">
      <alignment horizontal="center" vertical="center" wrapText="1"/>
    </xf>
    <xf numFmtId="0" fontId="63" fillId="0" borderId="7" xfId="106" applyFont="1" applyFill="1" applyBorder="1"/>
    <xf numFmtId="49" fontId="9" fillId="0" borderId="7" xfId="106" applyNumberFormat="1" applyFont="1" applyFill="1" applyBorder="1" applyAlignment="1" applyProtection="1">
      <alignment horizontal="left" vertical="top" wrapText="1"/>
      <protection locked="0"/>
    </xf>
    <xf numFmtId="0" fontId="63" fillId="0" borderId="7" xfId="107" applyFont="1" applyFill="1" applyBorder="1" applyAlignment="1">
      <alignment horizontal="center" vertical="center" wrapText="1"/>
    </xf>
    <xf numFmtId="0" fontId="3" fillId="0" borderId="7" xfId="106" applyFont="1" applyFill="1" applyBorder="1" applyAlignment="1">
      <alignment vertical="center"/>
    </xf>
    <xf numFmtId="49" fontId="9" fillId="0" borderId="7" xfId="106" applyNumberFormat="1" applyFont="1" applyFill="1" applyBorder="1" applyAlignment="1">
      <alignment horizontal="left" vertical="top" wrapText="1"/>
    </xf>
    <xf numFmtId="49" fontId="76" fillId="0" borderId="7" xfId="106" applyNumberFormat="1" applyFont="1" applyFill="1" applyBorder="1" applyAlignment="1">
      <alignment horizontal="left" vertical="top" wrapText="1"/>
    </xf>
    <xf numFmtId="49" fontId="9" fillId="0" borderId="7" xfId="107" applyNumberFormat="1" applyFont="1" applyFill="1" applyBorder="1" applyAlignment="1">
      <alignment horizontal="center" vertical="center" wrapText="1"/>
    </xf>
    <xf numFmtId="49" fontId="76" fillId="0" borderId="7" xfId="106" applyNumberFormat="1" applyFont="1" applyFill="1" applyBorder="1" applyAlignment="1" applyProtection="1">
      <alignment horizontal="left" vertical="top" wrapText="1"/>
      <protection locked="0"/>
    </xf>
    <xf numFmtId="0" fontId="9" fillId="0" borderId="47" xfId="106" applyFont="1" applyFill="1" applyBorder="1" applyAlignment="1">
      <alignment horizontal="center" vertical="center" wrapText="1"/>
    </xf>
    <xf numFmtId="0" fontId="9" fillId="0" borderId="48" xfId="106" applyFont="1" applyFill="1" applyBorder="1" applyAlignment="1">
      <alignment horizontal="center" vertical="center" wrapText="1"/>
    </xf>
    <xf numFmtId="0" fontId="9" fillId="0" borderId="49" xfId="106" applyFont="1" applyFill="1" applyBorder="1" applyAlignment="1">
      <alignment horizontal="center" vertical="center" wrapText="1"/>
    </xf>
    <xf numFmtId="49" fontId="0" fillId="0" borderId="47" xfId="106" applyNumberFormat="1" applyFont="1" applyFill="1" applyBorder="1" applyAlignment="1" applyProtection="1">
      <alignment horizontal="left" vertical="top" wrapText="1"/>
      <protection locked="0"/>
    </xf>
    <xf numFmtId="49" fontId="9" fillId="0" borderId="48" xfId="106" applyNumberFormat="1" applyFont="1" applyFill="1" applyBorder="1" applyAlignment="1" applyProtection="1">
      <alignment horizontal="left" vertical="top" wrapText="1"/>
      <protection locked="0"/>
    </xf>
    <xf numFmtId="49" fontId="9" fillId="0" borderId="49" xfId="106" applyNumberFormat="1" applyFont="1" applyFill="1" applyBorder="1" applyAlignment="1" applyProtection="1">
      <alignment horizontal="left" vertical="top" wrapText="1"/>
      <protection locked="0"/>
    </xf>
    <xf numFmtId="0" fontId="9" fillId="0" borderId="7" xfId="107" applyFont="1" applyFill="1" applyBorder="1" applyAlignment="1">
      <alignment horizontal="center" vertical="center" wrapText="1"/>
    </xf>
    <xf numFmtId="49" fontId="0" fillId="0" borderId="7" xfId="106" applyNumberFormat="1" applyFont="1" applyFill="1" applyBorder="1" applyAlignment="1" applyProtection="1">
      <alignment horizontal="left" vertical="top" wrapText="1"/>
      <protection locked="0"/>
    </xf>
    <xf numFmtId="0" fontId="70" fillId="0" borderId="7" xfId="106" applyFont="1" applyFill="1" applyBorder="1" applyAlignment="1">
      <alignment horizontal="center" vertical="center" wrapText="1"/>
    </xf>
    <xf numFmtId="0" fontId="12" fillId="0" borderId="7" xfId="106" applyFont="1" applyFill="1" applyBorder="1" applyAlignment="1">
      <alignment horizontal="center" vertical="center" wrapText="1"/>
    </xf>
    <xf numFmtId="0" fontId="9" fillId="0" borderId="31" xfId="106" applyFont="1" applyFill="1" applyBorder="1" applyAlignment="1">
      <alignment horizontal="right" vertical="center" wrapText="1"/>
    </xf>
    <xf numFmtId="0" fontId="9" fillId="0" borderId="33" xfId="106" applyFont="1" applyFill="1" applyBorder="1" applyAlignment="1">
      <alignment horizontal="right" vertical="center" wrapText="1"/>
    </xf>
    <xf numFmtId="0" fontId="9" fillId="0" borderId="31" xfId="106" applyFont="1" applyFill="1" applyBorder="1" applyAlignment="1">
      <alignment horizontal="right" vertical="center" wrapText="1" indent="1"/>
    </xf>
    <xf numFmtId="0" fontId="9" fillId="0" borderId="33" xfId="106" applyFont="1" applyFill="1" applyBorder="1" applyAlignment="1">
      <alignment horizontal="right" vertical="center" wrapText="1" indent="1"/>
    </xf>
    <xf numFmtId="49" fontId="78" fillId="0" borderId="31" xfId="106" applyNumberFormat="1" applyFont="1" applyFill="1" applyBorder="1" applyAlignment="1">
      <alignment horizontal="left" vertical="center" wrapText="1"/>
    </xf>
    <xf numFmtId="49" fontId="78" fillId="0" borderId="32" xfId="106" applyNumberFormat="1" applyFont="1" applyFill="1" applyBorder="1" applyAlignment="1">
      <alignment horizontal="left" vertical="center" wrapText="1"/>
    </xf>
    <xf numFmtId="49" fontId="78" fillId="0" borderId="33" xfId="106" applyNumberFormat="1" applyFont="1" applyFill="1" applyBorder="1" applyAlignment="1">
      <alignment horizontal="left" vertical="center" wrapText="1"/>
    </xf>
    <xf numFmtId="0" fontId="9" fillId="0" borderId="30" xfId="106" applyFont="1" applyFill="1" applyBorder="1" applyAlignment="1">
      <alignment horizontal="center" vertical="center" wrapText="1"/>
    </xf>
    <xf numFmtId="0" fontId="9" fillId="0" borderId="31" xfId="106" applyFont="1" applyFill="1" applyBorder="1" applyAlignment="1">
      <alignment horizontal="center" vertical="center" wrapText="1"/>
    </xf>
    <xf numFmtId="0" fontId="9" fillId="0" borderId="32" xfId="106" applyFont="1" applyFill="1" applyBorder="1" applyAlignment="1">
      <alignment horizontal="center" vertical="center" wrapText="1"/>
    </xf>
    <xf numFmtId="0" fontId="9" fillId="0" borderId="33" xfId="106" applyFont="1" applyFill="1" applyBorder="1" applyAlignment="1">
      <alignment horizontal="center" vertical="center" wrapText="1"/>
    </xf>
    <xf numFmtId="0" fontId="0" fillId="0" borderId="7" xfId="106" applyFont="1" applyFill="1" applyBorder="1" applyAlignment="1" applyProtection="1">
      <alignment horizontal="left" vertical="center" wrapText="1"/>
      <protection locked="0"/>
    </xf>
    <xf numFmtId="0" fontId="9" fillId="0" borderId="7" xfId="106" applyFont="1" applyFill="1" applyBorder="1" applyAlignment="1" applyProtection="1">
      <alignment horizontal="left" vertical="center" wrapText="1"/>
      <protection locked="0"/>
    </xf>
    <xf numFmtId="0" fontId="9" fillId="0" borderId="62" xfId="106" applyFont="1" applyFill="1" applyBorder="1" applyAlignment="1">
      <alignment horizontal="right" vertical="center" wrapText="1"/>
    </xf>
    <xf numFmtId="0" fontId="9" fillId="0" borderId="63" xfId="106" applyFont="1" applyFill="1" applyBorder="1" applyAlignment="1">
      <alignment horizontal="right" vertical="center" wrapText="1"/>
    </xf>
    <xf numFmtId="0" fontId="9" fillId="0" borderId="43" xfId="106" applyFont="1" applyFill="1" applyBorder="1" applyAlignment="1">
      <alignment horizontal="center" vertical="center" wrapText="1"/>
    </xf>
    <xf numFmtId="49" fontId="9" fillId="0" borderId="43" xfId="106" applyNumberFormat="1" applyFont="1" applyFill="1" applyBorder="1" applyAlignment="1" applyProtection="1">
      <alignment horizontal="left" vertical="center" wrapText="1"/>
      <protection locked="0"/>
    </xf>
    <xf numFmtId="0" fontId="63" fillId="0" borderId="52" xfId="106" applyFont="1" applyFill="1" applyBorder="1" applyAlignment="1">
      <alignment horizontal="center" vertical="center" wrapText="1"/>
    </xf>
    <xf numFmtId="0" fontId="63" fillId="0" borderId="51" xfId="106" applyFont="1" applyFill="1" applyBorder="1" applyAlignment="1">
      <alignment horizontal="center" vertical="center" wrapText="1"/>
    </xf>
    <xf numFmtId="0" fontId="63" fillId="0" borderId="53" xfId="106" applyFont="1" applyFill="1" applyBorder="1" applyAlignment="1">
      <alignment horizontal="center" vertical="center" wrapText="1"/>
    </xf>
    <xf numFmtId="0" fontId="63" fillId="0" borderId="43" xfId="106" applyFont="1" applyFill="1" applyBorder="1" applyAlignment="1">
      <alignment horizontal="center" vertical="center" wrapText="1"/>
    </xf>
    <xf numFmtId="0" fontId="24" fillId="0" borderId="9" xfId="50" applyFont="1" applyFill="1" applyBorder="1" applyAlignment="1">
      <alignment horizontal="center" vertical="center"/>
    </xf>
  </cellXfs>
  <cellStyles count="113">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69" builtinId="30" hidden="1"/>
    <cellStyle name="20% - Акцент2" xfId="73" builtinId="34" hidden="1"/>
    <cellStyle name="20% - Акцент3" xfId="77" builtinId="38" hidden="1"/>
    <cellStyle name="20% - Акцент4" xfId="81" builtinId="42" hidden="1"/>
    <cellStyle name="20% - Акцент5" xfId="85" builtinId="46" hidden="1"/>
    <cellStyle name="20% - Акцент6" xfId="89" builtinId="50" hidden="1"/>
    <cellStyle name="40% - Акцент1" xfId="70" builtinId="31" hidden="1"/>
    <cellStyle name="40% - Акцент2" xfId="74" builtinId="35" hidden="1"/>
    <cellStyle name="40% - Акцент3" xfId="78" builtinId="39" hidden="1"/>
    <cellStyle name="40% - Акцент4" xfId="82" builtinId="43" hidden="1"/>
    <cellStyle name="40% - Акцент5" xfId="86" builtinId="47" hidden="1"/>
    <cellStyle name="40% - Акцент6" xfId="90" builtinId="51" hidden="1"/>
    <cellStyle name="60% - Акцент1" xfId="71" builtinId="32" hidden="1"/>
    <cellStyle name="60% - Акцент2" xfId="75" builtinId="36" hidden="1"/>
    <cellStyle name="60% - Акцент3" xfId="79" builtinId="40" hidden="1"/>
    <cellStyle name="60% - Акцент4" xfId="83" builtinId="44" hidden="1"/>
    <cellStyle name="60% - Акцент5" xfId="87" builtinId="48" hidden="1"/>
    <cellStyle name="60% - Акцент6" xfId="91" builtinId="52" hidden="1"/>
    <cellStyle name="Cells 2" xfId="16"/>
    <cellStyle name="Currency [0]" xfId="17"/>
    <cellStyle name="currency1" xfId="18"/>
    <cellStyle name="Currency2" xfId="19"/>
    <cellStyle name="currency3" xfId="20"/>
    <cellStyle name="currency4" xfId="21"/>
    <cellStyle name="Followed Hyperlink" xfId="22"/>
    <cellStyle name="Header 3" xfId="23"/>
    <cellStyle name="Hyperlink" xfId="24"/>
    <cellStyle name="normal" xfId="25"/>
    <cellStyle name="Normal1" xfId="26"/>
    <cellStyle name="Normal2" xfId="27"/>
    <cellStyle name="Percent1" xfId="28"/>
    <cellStyle name="Title 4" xfId="29"/>
    <cellStyle name="Акцент1" xfId="68" builtinId="29" hidden="1"/>
    <cellStyle name="Акцент2" xfId="72" builtinId="33" hidden="1"/>
    <cellStyle name="Акцент3" xfId="76" builtinId="37" hidden="1"/>
    <cellStyle name="Акцент4" xfId="80" builtinId="41" hidden="1"/>
    <cellStyle name="Акцент5" xfId="84" builtinId="45" hidden="1"/>
    <cellStyle name="Акцент6" xfId="88" builtinId="49" hidden="1"/>
    <cellStyle name="Ввод " xfId="30" builtinId="20" customBuiltin="1"/>
    <cellStyle name="Вывод" xfId="60" builtinId="21" hidden="1"/>
    <cellStyle name="Вычисление" xfId="61" builtinId="22" hidden="1"/>
    <cellStyle name="Гиперссылка" xfId="31" builtinId="8" customBuiltin="1"/>
    <cellStyle name="Гиперссылка 2" xfId="100"/>
    <cellStyle name="Гиперссылка 2 2" xfId="32"/>
    <cellStyle name="Гиперссылка 3" xfId="33"/>
    <cellStyle name="Гиперссылка 4" xfId="34"/>
    <cellStyle name="Гиперссылка_ZAYAVKA.TEPLO(v1.2)" xfId="35"/>
    <cellStyle name="Денежный" xfId="94" builtinId="4" hidden="1"/>
    <cellStyle name="Денежный [0]" xfId="95" builtinId="7" hidden="1"/>
    <cellStyle name="Заголовок" xfId="36"/>
    <cellStyle name="Заголовок 1" xfId="53" builtinId="16" hidden="1"/>
    <cellStyle name="Заголовок 2" xfId="54" builtinId="17" hidden="1"/>
    <cellStyle name="Заголовок 3" xfId="55" builtinId="18" hidden="1"/>
    <cellStyle name="Заголовок 4" xfId="56" builtinId="19" hidden="1"/>
    <cellStyle name="ЗаголовокСтолбца" xfId="37"/>
    <cellStyle name="Значение" xfId="38"/>
    <cellStyle name="Итог" xfId="67" builtinId="25" hidden="1"/>
    <cellStyle name="Контрольная ячейка" xfId="63" builtinId="23" hidden="1"/>
    <cellStyle name="Название" xfId="52" builtinId="15" hidden="1"/>
    <cellStyle name="Нейтральный" xfId="59" builtinId="28" hidden="1"/>
    <cellStyle name="Обычный" xfId="0" builtinId="0"/>
    <cellStyle name="Обычный 10" xfId="39"/>
    <cellStyle name="Обычный 10 2" xfId="99"/>
    <cellStyle name="Обычный 10 3" xfId="105"/>
    <cellStyle name="Обычный 11 4 3 3 2 3 3" xfId="106"/>
    <cellStyle name="Обычный 11 4 3 3 2 3 3 2" xfId="112"/>
    <cellStyle name="Обычный 12 3 2 2 3" xfId="102"/>
    <cellStyle name="Обычный 12 3 2 2 3 2" xfId="111"/>
    <cellStyle name="Обычный 17 3" xfId="103"/>
    <cellStyle name="Обычный 2" xfId="40"/>
    <cellStyle name="Обычный 2 15" xfId="107"/>
    <cellStyle name="Обычный 2 2" xfId="97"/>
    <cellStyle name="Обычный 2 8 2" xfId="104"/>
    <cellStyle name="Обычный 23 2 2 2" xfId="108"/>
    <cellStyle name="Обычный 3" xfId="98"/>
    <cellStyle name="Обычный 3 2" xfId="41"/>
    <cellStyle name="Обычный 3 3" xfId="42"/>
    <cellStyle name="Обычный 3 3 2" xfId="43"/>
    <cellStyle name="Обычный 3 4 10 2 2 2 3" xfId="101"/>
    <cellStyle name="Обычный 4" xfId="110"/>
    <cellStyle name="Обычный_46EE(v6.1.1)" xfId="44"/>
    <cellStyle name="Обычный_INVEST.WARM.PLAN.4.78(v0.1)" xfId="45"/>
    <cellStyle name="Обычный_MINENERGO.340.PRIL79(v0.1)" xfId="46"/>
    <cellStyle name="Обычный_PASSPORT.TEPLO.PROIZV.2016(v1.0)" xfId="47"/>
    <cellStyle name="Обычный_PREDEL.JKH.2010(v1.3)" xfId="48"/>
    <cellStyle name="Обычный_SIMPLE_1_massive2" xfId="49"/>
    <cellStyle name="Обычный_ЖКУ_проект3" xfId="109"/>
    <cellStyle name="Обычный_Шаблон по источникам для Модуля Реестр (2)" xfId="50"/>
    <cellStyle name="Открывавшаяся гиперссылка" xfId="96" builtinId="9" hidden="1"/>
    <cellStyle name="Плохой" xfId="58" builtinId="27" hidden="1"/>
    <cellStyle name="Пояснение" xfId="66" builtinId="53" hidden="1"/>
    <cellStyle name="Примечание" xfId="65" builtinId="10" hidden="1"/>
    <cellStyle name="Связанная ячейка" xfId="62" builtinId="24" hidden="1"/>
    <cellStyle name="Текст предупреждения" xfId="64" builtinId="11" hidden="1"/>
    <cellStyle name="Финансовый" xfId="92" builtinId="3" hidden="1"/>
    <cellStyle name="Финансовый [0]" xfId="93" builtinId="6" hidden="1"/>
    <cellStyle name="Формула" xfId="51"/>
    <cellStyle name="Хороший" xfId="57" builtinId="26" hidden="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CC0000"/>
      <rgbColor rgb="00FFFFEB"/>
      <rgbColor rgb="000000FF"/>
      <rgbColor rgb="00FFFF00"/>
      <rgbColor rgb="00FF00FF"/>
      <rgbColor rgb="0000FFFF"/>
      <rgbColor rgb="00800000"/>
      <rgbColor rgb="00FF9966"/>
      <rgbColor rgb="00000080"/>
      <rgbColor rgb="00808000"/>
      <rgbColor rgb="00800080"/>
      <rgbColor rgb="00008080"/>
      <rgbColor rgb="00BCBCBC"/>
      <rgbColor rgb="00999999"/>
      <rgbColor rgb="009999FF"/>
      <rgbColor rgb="00993366"/>
      <rgbColor rgb="00FFFFCC"/>
      <rgbColor rgb="00CCFFFF"/>
      <rgbColor rgb="00660066"/>
      <rgbColor rgb="00FF8080"/>
      <rgbColor rgb="000066CC"/>
      <rgbColor rgb="00D3DBDB"/>
      <rgbColor rgb="00000080"/>
      <rgbColor rgb="00FF00FF"/>
      <rgbColor rgb="00FFFF00"/>
      <rgbColor rgb="0000FFFF"/>
      <rgbColor rgb="00800080"/>
      <rgbColor rgb="00800000"/>
      <rgbColor rgb="00008080"/>
      <rgbColor rgb="000000FF"/>
      <rgbColor rgb="0000CCFF"/>
      <rgbColor rgb="00E3FAFD"/>
      <rgbColor rgb="00D7EAD3"/>
      <rgbColor rgb="00FFFFC0"/>
      <rgbColor rgb="00EAEBEE"/>
      <rgbColor rgb="00FF99CC"/>
      <rgbColor rgb="00CC99FF"/>
      <rgbColor rgb="00FFCC99"/>
      <rgbColor rgb="003366FF"/>
      <rgbColor rgb="0033CCCC"/>
      <rgbColor rgb="00CCFF99"/>
      <rgbColor rgb="00FFCC00"/>
      <rgbColor rgb="00FF9900"/>
      <rgbColor rgb="00FF6600"/>
      <rgbColor rgb="00666699"/>
      <rgbColor rgb="00D9D9D9"/>
      <rgbColor rgb="00003366"/>
      <rgbColor rgb="00FF5050"/>
      <rgbColor rgb="00003300"/>
      <rgbColor rgb="00333300"/>
      <rgbColor rgb="00993300"/>
      <rgbColor rgb="00993366"/>
      <rgbColor rgb="00333399"/>
      <rgbColor rgb="00333333"/>
    </indexedColors>
    <mruColors>
      <color rgb="FF00008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32</xdr:row>
      <xdr:rowOff>57779</xdr:rowOff>
    </xdr:from>
    <xdr:to>
      <xdr:col>3</xdr:col>
      <xdr:colOff>0</xdr:colOff>
      <xdr:row>107</xdr:row>
      <xdr:rowOff>92704</xdr:rowOff>
    </xdr:to>
    <xdr:sp macro="[0]!Instruction.BlockClick" textlink="">
      <xdr:nvSpPr>
        <xdr:cNvPr id="2" name="InstrBlock_8">
          <a:extLst>
            <a:ext uri="{FF2B5EF4-FFF2-40B4-BE49-F238E27FC236}">
              <a16:creationId xmlns:a16="http://schemas.microsoft.com/office/drawing/2014/main" xmlns="" id="{00000000-0008-0000-0100-000002000000}"/>
            </a:ext>
          </a:extLst>
        </xdr:cNvPr>
        <xdr:cNvSpPr txBox="1">
          <a:spLocks noChangeArrowheads="1"/>
        </xdr:cNvSpPr>
      </xdr:nvSpPr>
      <xdr:spPr bwMode="auto">
        <a:xfrm>
          <a:off x="219075" y="4305929"/>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a:lstStyle/>
        <a:p>
          <a:pPr algn="l" rtl="0">
            <a:defRPr sz="1000"/>
          </a:pPr>
          <a:r>
            <a:rPr lang="ru-RU" sz="1000" b="0" i="0" u="none" strike="noStrike" baseline="0">
              <a:solidFill>
                <a:srgbClr val="000000"/>
              </a:solidFill>
              <a:latin typeface="Tahoma"/>
              <a:ea typeface="Tahoma"/>
              <a:cs typeface="Tahoma"/>
            </a:rPr>
            <a:t>Обновление</a:t>
          </a:r>
          <a:endParaRPr lang="ru-RU"/>
        </a:p>
      </xdr:txBody>
    </xdr:sp>
    <xdr:clientData/>
  </xdr:twoCellAnchor>
  <xdr:twoCellAnchor editAs="absolute">
    <xdr:from>
      <xdr:col>1</xdr:col>
      <xdr:colOff>0</xdr:colOff>
      <xdr:row>29</xdr:row>
      <xdr:rowOff>165729</xdr:rowOff>
    </xdr:from>
    <xdr:to>
      <xdr:col>3</xdr:col>
      <xdr:colOff>0</xdr:colOff>
      <xdr:row>32</xdr:row>
      <xdr:rowOff>57779</xdr:rowOff>
    </xdr:to>
    <xdr:sp macro="[0]!Instruction.BlockClick" textlink="">
      <xdr:nvSpPr>
        <xdr:cNvPr id="3" name="InstrBlock_7">
          <a:extLst>
            <a:ext uri="{FF2B5EF4-FFF2-40B4-BE49-F238E27FC236}">
              <a16:creationId xmlns:a16="http://schemas.microsoft.com/office/drawing/2014/main" xmlns="" id="{00000000-0008-0000-0100-000003000000}"/>
            </a:ext>
          </a:extLst>
        </xdr:cNvPr>
        <xdr:cNvSpPr txBox="1">
          <a:spLocks noChangeArrowheads="1"/>
        </xdr:cNvSpPr>
      </xdr:nvSpPr>
      <xdr:spPr bwMode="auto">
        <a:xfrm>
          <a:off x="219075" y="3842379"/>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Консультация по методологии заполнения</a:t>
          </a:r>
        </a:p>
      </xdr:txBody>
    </xdr:sp>
    <xdr:clientData/>
  </xdr:twoCellAnchor>
  <xdr:twoCellAnchor editAs="absolute">
    <xdr:from>
      <xdr:col>1</xdr:col>
      <xdr:colOff>0</xdr:colOff>
      <xdr:row>27</xdr:row>
      <xdr:rowOff>83180</xdr:rowOff>
    </xdr:from>
    <xdr:to>
      <xdr:col>3</xdr:col>
      <xdr:colOff>0</xdr:colOff>
      <xdr:row>29</xdr:row>
      <xdr:rowOff>165730</xdr:rowOff>
    </xdr:to>
    <xdr:sp macro="[0]!Instruction.BlockClick" textlink="">
      <xdr:nvSpPr>
        <xdr:cNvPr id="4" name="InstrBlock_6">
          <a:extLst>
            <a:ext uri="{FF2B5EF4-FFF2-40B4-BE49-F238E27FC236}">
              <a16:creationId xmlns:a16="http://schemas.microsoft.com/office/drawing/2014/main" xmlns="" id="{00000000-0008-0000-0100-000004000000}"/>
            </a:ext>
          </a:extLst>
        </xdr:cNvPr>
        <xdr:cNvSpPr txBox="1">
          <a:spLocks noChangeArrowheads="1"/>
        </xdr:cNvSpPr>
      </xdr:nvSpPr>
      <xdr:spPr bwMode="auto">
        <a:xfrm>
          <a:off x="219075" y="3378830"/>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26</xdr:row>
      <xdr:rowOff>105405</xdr:rowOff>
    </xdr:from>
    <xdr:to>
      <xdr:col>3</xdr:col>
      <xdr:colOff>0</xdr:colOff>
      <xdr:row>27</xdr:row>
      <xdr:rowOff>83180</xdr:rowOff>
    </xdr:to>
    <xdr:sp macro="[0]!Instruction.BlockClick" textlink="">
      <xdr:nvSpPr>
        <xdr:cNvPr id="5" name="InstrBlock_5">
          <a:extLst>
            <a:ext uri="{FF2B5EF4-FFF2-40B4-BE49-F238E27FC236}">
              <a16:creationId xmlns:a16="http://schemas.microsoft.com/office/drawing/2014/main" xmlns="" id="{00000000-0008-0000-0100-000005000000}"/>
            </a:ext>
          </a:extLst>
        </xdr:cNvPr>
        <xdr:cNvSpPr txBox="1">
          <a:spLocks noChangeArrowheads="1"/>
        </xdr:cNvSpPr>
      </xdr:nvSpPr>
      <xdr:spPr bwMode="auto">
        <a:xfrm>
          <a:off x="219075" y="2915280"/>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24</xdr:row>
      <xdr:rowOff>137156</xdr:rowOff>
    </xdr:from>
    <xdr:to>
      <xdr:col>3</xdr:col>
      <xdr:colOff>0</xdr:colOff>
      <xdr:row>26</xdr:row>
      <xdr:rowOff>105406</xdr:rowOff>
    </xdr:to>
    <xdr:sp macro="[0]!Instruction.BlockClick" textlink="">
      <xdr:nvSpPr>
        <xdr:cNvPr id="6" name="InstrBlock_4">
          <a:extLst>
            <a:ext uri="{FF2B5EF4-FFF2-40B4-BE49-F238E27FC236}">
              <a16:creationId xmlns:a16="http://schemas.microsoft.com/office/drawing/2014/main" xmlns="" id="{00000000-0008-0000-0100-000006000000}"/>
            </a:ext>
          </a:extLst>
        </xdr:cNvPr>
        <xdr:cNvSpPr txBox="1">
          <a:spLocks noChangeArrowheads="1"/>
        </xdr:cNvSpPr>
      </xdr:nvSpPr>
      <xdr:spPr bwMode="auto">
        <a:xfrm>
          <a:off x="219075" y="2451731"/>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22</xdr:row>
      <xdr:rowOff>149857</xdr:rowOff>
    </xdr:from>
    <xdr:to>
      <xdr:col>3</xdr:col>
      <xdr:colOff>0</xdr:colOff>
      <xdr:row>24</xdr:row>
      <xdr:rowOff>137157</xdr:rowOff>
    </xdr:to>
    <xdr:sp macro="[0]!Instruction.BlockClick" textlink="">
      <xdr:nvSpPr>
        <xdr:cNvPr id="7" name="InstrBlock_3">
          <a:extLst>
            <a:ext uri="{FF2B5EF4-FFF2-40B4-BE49-F238E27FC236}">
              <a16:creationId xmlns:a16="http://schemas.microsoft.com/office/drawing/2014/main" xmlns="" id="{00000000-0008-0000-0100-000007000000}"/>
            </a:ext>
          </a:extLst>
        </xdr:cNvPr>
        <xdr:cNvSpPr txBox="1">
          <a:spLocks noChangeArrowheads="1"/>
        </xdr:cNvSpPr>
      </xdr:nvSpPr>
      <xdr:spPr bwMode="auto">
        <a:xfrm>
          <a:off x="219075" y="1988182"/>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20</xdr:row>
      <xdr:rowOff>105408</xdr:rowOff>
    </xdr:from>
    <xdr:to>
      <xdr:col>3</xdr:col>
      <xdr:colOff>0</xdr:colOff>
      <xdr:row>22</xdr:row>
      <xdr:rowOff>149858</xdr:rowOff>
    </xdr:to>
    <xdr:sp macro="[0]!Instruction.BlockClick" textlink="">
      <xdr:nvSpPr>
        <xdr:cNvPr id="8" name="InstrBlock_2">
          <a:extLst>
            <a:ext uri="{FF2B5EF4-FFF2-40B4-BE49-F238E27FC236}">
              <a16:creationId xmlns:a16="http://schemas.microsoft.com/office/drawing/2014/main" xmlns="" id="{00000000-0008-0000-0100-000008000000}"/>
            </a:ext>
          </a:extLst>
        </xdr:cNvPr>
        <xdr:cNvSpPr txBox="1">
          <a:spLocks noChangeArrowheads="1"/>
        </xdr:cNvSpPr>
      </xdr:nvSpPr>
      <xdr:spPr bwMode="auto">
        <a:xfrm>
          <a:off x="219075" y="1524633"/>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xdr:from>
      <xdr:col>2</xdr:col>
      <xdr:colOff>0</xdr:colOff>
      <xdr:row>6</xdr:row>
      <xdr:rowOff>0</xdr:rowOff>
    </xdr:from>
    <xdr:to>
      <xdr:col>2</xdr:col>
      <xdr:colOff>0</xdr:colOff>
      <xdr:row>6</xdr:row>
      <xdr:rowOff>0</xdr:rowOff>
    </xdr:to>
    <xdr:pic>
      <xdr:nvPicPr>
        <xdr:cNvPr id="131776" name="Pict 9" descr="тест">
          <a:extLst>
            <a:ext uri="{FF2B5EF4-FFF2-40B4-BE49-F238E27FC236}">
              <a16:creationId xmlns:a16="http://schemas.microsoft.com/office/drawing/2014/main" xmlns="" id="{00000000-0008-0000-0100-0000C002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12287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xdr:row>
      <xdr:rowOff>0</xdr:rowOff>
    </xdr:from>
    <xdr:to>
      <xdr:col>2</xdr:col>
      <xdr:colOff>0</xdr:colOff>
      <xdr:row>6</xdr:row>
      <xdr:rowOff>0</xdr:rowOff>
    </xdr:to>
    <xdr:pic>
      <xdr:nvPicPr>
        <xdr:cNvPr id="131777" name="Pict 9" descr="тест">
          <a:extLst>
            <a:ext uri="{FF2B5EF4-FFF2-40B4-BE49-F238E27FC236}">
              <a16:creationId xmlns:a16="http://schemas.microsoft.com/office/drawing/2014/main" xmlns="" id="{00000000-0008-0000-0100-0000C102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12287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xdr:row>
      <xdr:rowOff>0</xdr:rowOff>
    </xdr:from>
    <xdr:to>
      <xdr:col>2</xdr:col>
      <xdr:colOff>0</xdr:colOff>
      <xdr:row>6</xdr:row>
      <xdr:rowOff>0</xdr:rowOff>
    </xdr:to>
    <xdr:pic>
      <xdr:nvPicPr>
        <xdr:cNvPr id="131778" name="Pict 9" descr="тест">
          <a:extLst>
            <a:ext uri="{FF2B5EF4-FFF2-40B4-BE49-F238E27FC236}">
              <a16:creationId xmlns:a16="http://schemas.microsoft.com/office/drawing/2014/main" xmlns="" id="{00000000-0008-0000-0100-0000C202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12287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0</xdr:colOff>
      <xdr:row>5</xdr:row>
      <xdr:rowOff>3809</xdr:rowOff>
    </xdr:from>
    <xdr:to>
      <xdr:col>3</xdr:col>
      <xdr:colOff>0</xdr:colOff>
      <xdr:row>20</xdr:row>
      <xdr:rowOff>105409</xdr:rowOff>
    </xdr:to>
    <xdr:sp macro="[0]!Instruction.BlockClick" textlink="">
      <xdr:nvSpPr>
        <xdr:cNvPr id="18" name="InstrBlock_1">
          <a:extLst>
            <a:ext uri="{FF2B5EF4-FFF2-40B4-BE49-F238E27FC236}">
              <a16:creationId xmlns:a16="http://schemas.microsoft.com/office/drawing/2014/main" xmlns="" id="{00000000-0008-0000-0100-000012000000}"/>
            </a:ext>
          </a:extLst>
        </xdr:cNvPr>
        <xdr:cNvSpPr txBox="1">
          <a:spLocks noChangeArrowheads="1"/>
        </xdr:cNvSpPr>
      </xdr:nvSpPr>
      <xdr:spPr bwMode="auto">
        <a:xfrm>
          <a:off x="219075" y="1061084"/>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a:lstStyle/>
        <a:p>
          <a:pPr algn="l" rtl="0">
            <a:defRPr sz="1000"/>
          </a:pPr>
          <a:r>
            <a:rPr lang="ru-RU" sz="1000" b="0" i="0" u="none" strike="noStrike" baseline="0">
              <a:solidFill>
                <a:srgbClr val="000000"/>
              </a:solidFill>
              <a:latin typeface="Tahoma"/>
              <a:ea typeface="Tahoma"/>
              <a:cs typeface="Tahoma"/>
            </a:rPr>
            <a:t>Технические требования</a:t>
          </a:r>
          <a:endParaRPr lang="ru-RU"/>
        </a:p>
      </xdr:txBody>
    </xdr:sp>
    <xdr:clientData/>
  </xdr:twoCellAnchor>
  <xdr:twoCellAnchor editAs="absolute">
    <xdr:from>
      <xdr:col>1</xdr:col>
      <xdr:colOff>66675</xdr:colOff>
      <xdr:row>5</xdr:row>
      <xdr:rowOff>57150</xdr:rowOff>
    </xdr:from>
    <xdr:to>
      <xdr:col>1</xdr:col>
      <xdr:colOff>447675</xdr:colOff>
      <xdr:row>20</xdr:row>
      <xdr:rowOff>66675</xdr:rowOff>
    </xdr:to>
    <xdr:pic macro="[0]!Instruction.BlockClick">
      <xdr:nvPicPr>
        <xdr:cNvPr id="131780" name="InstrImg_1" descr="icon1">
          <a:extLst>
            <a:ext uri="{FF2B5EF4-FFF2-40B4-BE49-F238E27FC236}">
              <a16:creationId xmlns:a16="http://schemas.microsoft.com/office/drawing/2014/main" xmlns="" id="{00000000-0008-0000-0100-0000C40202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0" y="1114425"/>
          <a:ext cx="3810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20</xdr:row>
      <xdr:rowOff>133350</xdr:rowOff>
    </xdr:from>
    <xdr:to>
      <xdr:col>1</xdr:col>
      <xdr:colOff>428625</xdr:colOff>
      <xdr:row>22</xdr:row>
      <xdr:rowOff>104775</xdr:rowOff>
    </xdr:to>
    <xdr:pic macro="[0]!Instruction.BlockClick">
      <xdr:nvPicPr>
        <xdr:cNvPr id="131781" name="InstrImg_2" descr="icon2">
          <a:extLst>
            <a:ext uri="{FF2B5EF4-FFF2-40B4-BE49-F238E27FC236}">
              <a16:creationId xmlns:a16="http://schemas.microsoft.com/office/drawing/2014/main" xmlns="" id="{00000000-0008-0000-0100-0000C50202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22</xdr:row>
      <xdr:rowOff>180975</xdr:rowOff>
    </xdr:from>
    <xdr:to>
      <xdr:col>1</xdr:col>
      <xdr:colOff>428625</xdr:colOff>
      <xdr:row>24</xdr:row>
      <xdr:rowOff>95250</xdr:rowOff>
    </xdr:to>
    <xdr:pic macro="[0]!Instruction.BlockClick">
      <xdr:nvPicPr>
        <xdr:cNvPr id="131782" name="InstrImg_3" descr="icon3">
          <a:extLst>
            <a:ext uri="{FF2B5EF4-FFF2-40B4-BE49-F238E27FC236}">
              <a16:creationId xmlns:a16="http://schemas.microsoft.com/office/drawing/2014/main" xmlns="" id="{00000000-0008-0000-0100-0000C60202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6700" y="2019300"/>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24</xdr:row>
      <xdr:rowOff>171450</xdr:rowOff>
    </xdr:from>
    <xdr:to>
      <xdr:col>1</xdr:col>
      <xdr:colOff>428625</xdr:colOff>
      <xdr:row>26</xdr:row>
      <xdr:rowOff>76200</xdr:rowOff>
    </xdr:to>
    <xdr:pic macro="[0]!Instruction.BlockClick">
      <xdr:nvPicPr>
        <xdr:cNvPr id="131783" name="InstrImg_4" descr="icon4">
          <a:extLst>
            <a:ext uri="{FF2B5EF4-FFF2-40B4-BE49-F238E27FC236}">
              <a16:creationId xmlns:a16="http://schemas.microsoft.com/office/drawing/2014/main" xmlns="" id="{00000000-0008-0000-0100-0000C70202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66700" y="2486025"/>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26</xdr:row>
      <xdr:rowOff>152400</xdr:rowOff>
    </xdr:from>
    <xdr:to>
      <xdr:col>1</xdr:col>
      <xdr:colOff>428625</xdr:colOff>
      <xdr:row>27</xdr:row>
      <xdr:rowOff>38100</xdr:rowOff>
    </xdr:to>
    <xdr:pic macro="[0]!Instruction.BlockClick">
      <xdr:nvPicPr>
        <xdr:cNvPr id="131784" name="InstrImg_5" descr="icon5">
          <a:extLst>
            <a:ext uri="{FF2B5EF4-FFF2-40B4-BE49-F238E27FC236}">
              <a16:creationId xmlns:a16="http://schemas.microsoft.com/office/drawing/2014/main" xmlns="" id="{00000000-0008-0000-0100-0000C80202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66700" y="2962275"/>
          <a:ext cx="3810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27</xdr:row>
      <xdr:rowOff>133350</xdr:rowOff>
    </xdr:from>
    <xdr:to>
      <xdr:col>1</xdr:col>
      <xdr:colOff>447675</xdr:colOff>
      <xdr:row>29</xdr:row>
      <xdr:rowOff>133350</xdr:rowOff>
    </xdr:to>
    <xdr:pic macro="[0]!Instruction.BlockClick">
      <xdr:nvPicPr>
        <xdr:cNvPr id="131785" name="InstrImg_6" descr="icon6">
          <a:extLst>
            <a:ext uri="{FF2B5EF4-FFF2-40B4-BE49-F238E27FC236}">
              <a16:creationId xmlns:a16="http://schemas.microsoft.com/office/drawing/2014/main" xmlns="" id="{00000000-0008-0000-0100-0000C90202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85750" y="34290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30</xdr:row>
      <xdr:rowOff>38100</xdr:rowOff>
    </xdr:from>
    <xdr:to>
      <xdr:col>1</xdr:col>
      <xdr:colOff>457200</xdr:colOff>
      <xdr:row>32</xdr:row>
      <xdr:rowOff>19050</xdr:rowOff>
    </xdr:to>
    <xdr:pic macro="[0]!Instruction.BlockClick">
      <xdr:nvPicPr>
        <xdr:cNvPr id="131786" name="InstrImg_7" descr="icon7">
          <a:extLst>
            <a:ext uri="{FF2B5EF4-FFF2-40B4-BE49-F238E27FC236}">
              <a16:creationId xmlns:a16="http://schemas.microsoft.com/office/drawing/2014/main" xmlns="" id="{00000000-0008-0000-0100-0000CA0202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95275" y="3905250"/>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18</xdr:row>
      <xdr:rowOff>0</xdr:rowOff>
    </xdr:from>
    <xdr:to>
      <xdr:col>2</xdr:col>
      <xdr:colOff>0</xdr:colOff>
      <xdr:row>18</xdr:row>
      <xdr:rowOff>0</xdr:rowOff>
    </xdr:to>
    <xdr:pic>
      <xdr:nvPicPr>
        <xdr:cNvPr id="131787" name="Pict 9" descr="тест">
          <a:extLst>
            <a:ext uri="{FF2B5EF4-FFF2-40B4-BE49-F238E27FC236}">
              <a16:creationId xmlns:a16="http://schemas.microsoft.com/office/drawing/2014/main" xmlns="" id="{00000000-0008-0000-0100-0000CB02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38671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32</xdr:row>
      <xdr:rowOff>0</xdr:rowOff>
    </xdr:from>
    <xdr:to>
      <xdr:col>2</xdr:col>
      <xdr:colOff>0</xdr:colOff>
      <xdr:row>32</xdr:row>
      <xdr:rowOff>0</xdr:rowOff>
    </xdr:to>
    <xdr:pic>
      <xdr:nvPicPr>
        <xdr:cNvPr id="131788" name="Pict 9" descr="тест">
          <a:extLst>
            <a:ext uri="{FF2B5EF4-FFF2-40B4-BE49-F238E27FC236}">
              <a16:creationId xmlns:a16="http://schemas.microsoft.com/office/drawing/2014/main" xmlns="" id="{00000000-0008-0000-0100-0000CC02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4619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32</xdr:row>
      <xdr:rowOff>85725</xdr:rowOff>
    </xdr:from>
    <xdr:to>
      <xdr:col>1</xdr:col>
      <xdr:colOff>447675</xdr:colOff>
      <xdr:row>107</xdr:row>
      <xdr:rowOff>104775</xdr:rowOff>
    </xdr:to>
    <xdr:pic macro="[0]!Instruction.BlockClick">
      <xdr:nvPicPr>
        <xdr:cNvPr id="131789" name="InstrImg_8" descr="icon8.png">
          <a:extLst>
            <a:ext uri="{FF2B5EF4-FFF2-40B4-BE49-F238E27FC236}">
              <a16:creationId xmlns:a16="http://schemas.microsoft.com/office/drawing/2014/main" xmlns="" id="{00000000-0008-0000-0100-0000CD0202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104775</xdr:colOff>
      <xdr:row>94</xdr:row>
      <xdr:rowOff>47625</xdr:rowOff>
    </xdr:from>
    <xdr:to>
      <xdr:col>4</xdr:col>
      <xdr:colOff>257175</xdr:colOff>
      <xdr:row>95</xdr:row>
      <xdr:rowOff>9525</xdr:rowOff>
    </xdr:to>
    <xdr:pic macro="[0]!Instruction.chkUpdates_Click">
      <xdr:nvPicPr>
        <xdr:cNvPr id="131790" name="chkGetUpdatesTrue" descr="check_yes.jpg">
          <a:extLst>
            <a:ext uri="{FF2B5EF4-FFF2-40B4-BE49-F238E27FC236}">
              <a16:creationId xmlns:a16="http://schemas.microsoft.com/office/drawing/2014/main" xmlns="" id="{00000000-0008-0000-0100-0000CE0202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2676525" y="4619625"/>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104775</xdr:colOff>
      <xdr:row>96</xdr:row>
      <xdr:rowOff>57150</xdr:rowOff>
    </xdr:from>
    <xdr:to>
      <xdr:col>4</xdr:col>
      <xdr:colOff>257175</xdr:colOff>
      <xdr:row>97</xdr:row>
      <xdr:rowOff>19050</xdr:rowOff>
    </xdr:to>
    <xdr:pic macro="[0]!Instruction.chkUpdates_Click">
      <xdr:nvPicPr>
        <xdr:cNvPr id="131791" name="chkNoUpdatesFalse" descr="check_no.png">
          <a:extLst>
            <a:ext uri="{FF2B5EF4-FFF2-40B4-BE49-F238E27FC236}">
              <a16:creationId xmlns:a16="http://schemas.microsoft.com/office/drawing/2014/main" xmlns="" id="{00000000-0008-0000-0100-0000CF0202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676525" y="4619625"/>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104775</xdr:colOff>
      <xdr:row>96</xdr:row>
      <xdr:rowOff>57150</xdr:rowOff>
    </xdr:from>
    <xdr:to>
      <xdr:col>4</xdr:col>
      <xdr:colOff>257175</xdr:colOff>
      <xdr:row>97</xdr:row>
      <xdr:rowOff>19050</xdr:rowOff>
    </xdr:to>
    <xdr:pic macro="[0]!Instruction.chkUpdates_Click">
      <xdr:nvPicPr>
        <xdr:cNvPr id="131792" name="chkNoUpdatesTrue" descr="check_yes.jpg" hidden="1">
          <a:extLst>
            <a:ext uri="{FF2B5EF4-FFF2-40B4-BE49-F238E27FC236}">
              <a16:creationId xmlns:a16="http://schemas.microsoft.com/office/drawing/2014/main" xmlns="" id="{00000000-0008-0000-0100-0000D00202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2676525" y="4619625"/>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104775</xdr:colOff>
      <xdr:row>94</xdr:row>
      <xdr:rowOff>47625</xdr:rowOff>
    </xdr:from>
    <xdr:to>
      <xdr:col>4</xdr:col>
      <xdr:colOff>257175</xdr:colOff>
      <xdr:row>95</xdr:row>
      <xdr:rowOff>9525</xdr:rowOff>
    </xdr:to>
    <xdr:pic macro="[0]!Instruction.chkUpdates_Click">
      <xdr:nvPicPr>
        <xdr:cNvPr id="131793" name="chkGetUpdatesFalse" descr="check_no.png" hidden="1">
          <a:extLst>
            <a:ext uri="{FF2B5EF4-FFF2-40B4-BE49-F238E27FC236}">
              <a16:creationId xmlns:a16="http://schemas.microsoft.com/office/drawing/2014/main" xmlns="" id="{00000000-0008-0000-0100-0000D10202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676525" y="4619625"/>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379095</xdr:colOff>
      <xdr:row>2</xdr:row>
      <xdr:rowOff>7620</xdr:rowOff>
    </xdr:from>
    <xdr:to>
      <xdr:col>3</xdr:col>
      <xdr:colOff>116146</xdr:colOff>
      <xdr:row>2</xdr:row>
      <xdr:rowOff>220980</xdr:rowOff>
    </xdr:to>
    <xdr:sp macro="" textlink="">
      <xdr:nvSpPr>
        <xdr:cNvPr id="114722" name="cmdAct_1">
          <a:extLst>
            <a:ext uri="{FF2B5EF4-FFF2-40B4-BE49-F238E27FC236}">
              <a16:creationId xmlns:a16="http://schemas.microsoft.com/office/drawing/2014/main" xmlns="" id="{00000000-0008-0000-0100-000022C00100}"/>
            </a:ext>
          </a:extLst>
        </xdr:cNvPr>
        <xdr:cNvSpPr txBox="1">
          <a:spLocks noChangeArrowheads="1"/>
        </xdr:cNvSpPr>
      </xdr:nvSpPr>
      <xdr:spPr bwMode="auto">
        <a:xfrm>
          <a:off x="1082040" y="342900"/>
          <a:ext cx="1112520" cy="213360"/>
        </a:xfrm>
        <a:prstGeom prst="rect">
          <a:avLst/>
        </a:prstGeom>
        <a:solidFill>
          <a:srgbClr val="B3FFD9"/>
        </a:solidFill>
        <a:ln>
          <a:noFill/>
        </a:ln>
      </xdr:spPr>
      <xdr:txBody>
        <a:bodyPr vertOverflow="clip" wrap="square" lIns="360000" tIns="36000" rIns="36000" bIns="36000" anchor="ctr" upright="1"/>
        <a:lstStyle/>
        <a:p>
          <a:pPr algn="l" rtl="0">
            <a:defRPr sz="1000"/>
          </a:pPr>
          <a:r>
            <a:rPr lang="ru-RU" sz="1000" b="0" i="0" u="none" strike="noStrike" baseline="0">
              <a:solidFill>
                <a:srgbClr val="000000"/>
              </a:solidFill>
              <a:latin typeface="Tahoma"/>
              <a:ea typeface="Tahoma"/>
              <a:cs typeface="Tahoma"/>
            </a:rPr>
            <a:t>Актуальна</a:t>
          </a:r>
        </a:p>
      </xdr:txBody>
    </xdr:sp>
    <xdr:clientData/>
  </xdr:twoCellAnchor>
  <xdr:twoCellAnchor>
    <xdr:from>
      <xdr:col>2</xdr:col>
      <xdr:colOff>352425</xdr:colOff>
      <xdr:row>1</xdr:row>
      <xdr:rowOff>114300</xdr:rowOff>
    </xdr:from>
    <xdr:to>
      <xdr:col>2</xdr:col>
      <xdr:colOff>638175</xdr:colOff>
      <xdr:row>3</xdr:row>
      <xdr:rowOff>57150</xdr:rowOff>
    </xdr:to>
    <xdr:pic>
      <xdr:nvPicPr>
        <xdr:cNvPr id="131797" name="cmdAct_2" descr="icon15.png">
          <a:extLst>
            <a:ext uri="{FF2B5EF4-FFF2-40B4-BE49-F238E27FC236}">
              <a16:creationId xmlns:a16="http://schemas.microsoft.com/office/drawing/2014/main" xmlns="" id="{00000000-0008-0000-0100-0000D50202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152525" y="247650"/>
          <a:ext cx="2857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409575</xdr:colOff>
      <xdr:row>2</xdr:row>
      <xdr:rowOff>9525</xdr:rowOff>
    </xdr:from>
    <xdr:to>
      <xdr:col>4</xdr:col>
      <xdr:colOff>277831</xdr:colOff>
      <xdr:row>2</xdr:row>
      <xdr:rowOff>219075</xdr:rowOff>
    </xdr:to>
    <xdr:sp macro="[0]!Instruction.cmdGetUpdate_Click" textlink="">
      <xdr:nvSpPr>
        <xdr:cNvPr id="37" name="cmdNoAct_1" hidden="1">
          <a:extLst>
            <a:ext uri="{FF2B5EF4-FFF2-40B4-BE49-F238E27FC236}">
              <a16:creationId xmlns:a16="http://schemas.microsoft.com/office/drawing/2014/main" xmlns="" id="{00000000-0008-0000-0100-000025000000}"/>
            </a:ext>
          </a:extLst>
        </xdr:cNvPr>
        <xdr:cNvSpPr txBox="1">
          <a:spLocks noChangeArrowheads="1"/>
        </xdr:cNvSpPr>
      </xdr:nvSpPr>
      <xdr:spPr bwMode="auto">
        <a:xfrm>
          <a:off x="1102995" y="344805"/>
          <a:ext cx="1493230"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419100</xdr:colOff>
      <xdr:row>1</xdr:row>
      <xdr:rowOff>200025</xdr:rowOff>
    </xdr:from>
    <xdr:to>
      <xdr:col>2</xdr:col>
      <xdr:colOff>666750</xdr:colOff>
      <xdr:row>3</xdr:row>
      <xdr:rowOff>9525</xdr:rowOff>
    </xdr:to>
    <xdr:pic>
      <xdr:nvPicPr>
        <xdr:cNvPr id="131799" name="cmdNoAct_2" descr="icon16.png" hidden="1">
          <a:extLst>
            <a:ext uri="{FF2B5EF4-FFF2-40B4-BE49-F238E27FC236}">
              <a16:creationId xmlns:a16="http://schemas.microsoft.com/office/drawing/2014/main" xmlns="" id="{00000000-0008-0000-0100-0000D70202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219200" y="33337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264251</xdr:colOff>
      <xdr:row>2</xdr:row>
      <xdr:rowOff>3612</xdr:rowOff>
    </xdr:from>
    <xdr:to>
      <xdr:col>4</xdr:col>
      <xdr:colOff>192936</xdr:colOff>
      <xdr:row>2</xdr:row>
      <xdr:rowOff>219612</xdr:rowOff>
    </xdr:to>
    <xdr:sp macro="" textlink="">
      <xdr:nvSpPr>
        <xdr:cNvPr id="39" name="cmdNoInet_1" hidden="1">
          <a:extLst>
            <a:ext uri="{FF2B5EF4-FFF2-40B4-BE49-F238E27FC236}">
              <a16:creationId xmlns:a16="http://schemas.microsoft.com/office/drawing/2014/main" xmlns="" id="{00000000-0008-0000-0100-000027000000}"/>
            </a:ext>
          </a:extLst>
        </xdr:cNvPr>
        <xdr:cNvSpPr txBox="1">
          <a:spLocks noChangeArrowheads="1"/>
        </xdr:cNvSpPr>
      </xdr:nvSpPr>
      <xdr:spPr bwMode="auto">
        <a:xfrm>
          <a:off x="976721" y="338892"/>
          <a:ext cx="1544125"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243840</xdr:colOff>
      <xdr:row>1</xdr:row>
      <xdr:rowOff>136963</xdr:rowOff>
    </xdr:from>
    <xdr:ext cx="256495" cy="374141"/>
    <xdr:sp macro="" textlink="">
      <xdr:nvSpPr>
        <xdr:cNvPr id="40" name="cmdNoInet_2" hidden="1">
          <a:extLst>
            <a:ext uri="{FF2B5EF4-FFF2-40B4-BE49-F238E27FC236}">
              <a16:creationId xmlns:a16="http://schemas.microsoft.com/office/drawing/2014/main" xmlns="" id="{00000000-0008-0000-0100-000028000000}"/>
            </a:ext>
          </a:extLst>
        </xdr:cNvPr>
        <xdr:cNvSpPr txBox="1"/>
      </xdr:nvSpPr>
      <xdr:spPr>
        <a:xfrm>
          <a:off x="956310" y="266503"/>
          <a:ext cx="226899"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23</xdr:col>
      <xdr:colOff>257175</xdr:colOff>
      <xdr:row>69</xdr:row>
      <xdr:rowOff>57150</xdr:rowOff>
    </xdr:from>
    <xdr:to>
      <xdr:col>24</xdr:col>
      <xdr:colOff>142875</xdr:colOff>
      <xdr:row>69</xdr:row>
      <xdr:rowOff>238125</xdr:rowOff>
    </xdr:to>
    <xdr:pic macro="[0]!modInstruction.Process_Page_Last">
      <xdr:nvPicPr>
        <xdr:cNvPr id="131802" name="PAGE_LAST" descr="tick_circle_3887.png" hidden="1">
          <a:extLst>
            <a:ext uri="{FF2B5EF4-FFF2-40B4-BE49-F238E27FC236}">
              <a16:creationId xmlns:a16="http://schemas.microsoft.com/office/drawing/2014/main" xmlns="" id="{00000000-0008-0000-0100-0000DA0202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8448675" y="46196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95250</xdr:colOff>
      <xdr:row>69</xdr:row>
      <xdr:rowOff>57150</xdr:rowOff>
    </xdr:from>
    <xdr:to>
      <xdr:col>19</xdr:col>
      <xdr:colOff>276225</xdr:colOff>
      <xdr:row>69</xdr:row>
      <xdr:rowOff>238125</xdr:rowOff>
    </xdr:to>
    <xdr:pic macro="[0]!modInstruction.Process_Page_First">
      <xdr:nvPicPr>
        <xdr:cNvPr id="131803" name="PAGE_FIRST" descr="tick_circle_3887.png" hidden="1">
          <a:extLst>
            <a:ext uri="{FF2B5EF4-FFF2-40B4-BE49-F238E27FC236}">
              <a16:creationId xmlns:a16="http://schemas.microsoft.com/office/drawing/2014/main" xmlns="" id="{00000000-0008-0000-0100-0000DB0202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105650" y="46196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69</xdr:row>
      <xdr:rowOff>28575</xdr:rowOff>
    </xdr:from>
    <xdr:to>
      <xdr:col>20</xdr:col>
      <xdr:colOff>257175</xdr:colOff>
      <xdr:row>69</xdr:row>
      <xdr:rowOff>276225</xdr:rowOff>
    </xdr:to>
    <xdr:pic macro="[0]!modInstruction.Process_Page_Back">
      <xdr:nvPicPr>
        <xdr:cNvPr id="131804" name="PAGE_BACK" descr="tick_circle_3887.png" hidden="1">
          <a:extLst>
            <a:ext uri="{FF2B5EF4-FFF2-40B4-BE49-F238E27FC236}">
              <a16:creationId xmlns:a16="http://schemas.microsoft.com/office/drawing/2014/main" xmlns="" id="{00000000-0008-0000-0100-0000DC0202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315200" y="4619625"/>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276225</xdr:colOff>
      <xdr:row>69</xdr:row>
      <xdr:rowOff>28575</xdr:rowOff>
    </xdr:from>
    <xdr:to>
      <xdr:col>23</xdr:col>
      <xdr:colOff>228600</xdr:colOff>
      <xdr:row>69</xdr:row>
      <xdr:rowOff>276225</xdr:rowOff>
    </xdr:to>
    <xdr:pic macro="[0]!modInstruction.Process_Page_Next">
      <xdr:nvPicPr>
        <xdr:cNvPr id="131805" name="PAGE_NEXT" descr="tick_circle_3887.png" hidden="1">
          <a:extLst>
            <a:ext uri="{FF2B5EF4-FFF2-40B4-BE49-F238E27FC236}">
              <a16:creationId xmlns:a16="http://schemas.microsoft.com/office/drawing/2014/main" xmlns="" id="{00000000-0008-0000-0100-0000DD0202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8172450" y="4619625"/>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18</xdr:col>
      <xdr:colOff>276225</xdr:colOff>
      <xdr:row>1</xdr:row>
      <xdr:rowOff>38100</xdr:rowOff>
    </xdr:from>
    <xdr:to>
      <xdr:col>25</xdr:col>
      <xdr:colOff>0</xdr:colOff>
      <xdr:row>2</xdr:row>
      <xdr:rowOff>152400</xdr:rowOff>
    </xdr:to>
    <xdr:sp macro="[0]!modInstruction.cmdStart_Click_Handler" textlink="">
      <xdr:nvSpPr>
        <xdr:cNvPr id="114855" name="cmdStart" hidden="1">
          <a:extLst>
            <a:ext uri="{FF2B5EF4-FFF2-40B4-BE49-F238E27FC236}">
              <a16:creationId xmlns:a16="http://schemas.microsoft.com/office/drawing/2014/main" xmlns="" id="{00000000-0008-0000-0100-0000A7C00100}"/>
            </a:ext>
          </a:extLst>
        </xdr:cNvPr>
        <xdr:cNvSpPr>
          <a:spLocks noChangeArrowheads="1"/>
        </xdr:cNvSpPr>
      </xdr:nvSpPr>
      <xdr:spPr bwMode="auto">
        <a:xfrm>
          <a:off x="6991350" y="171450"/>
          <a:ext cx="1790700" cy="323850"/>
        </a:xfrm>
        <a:prstGeom prst="roundRect">
          <a:avLst>
            <a:gd name="adj" fmla="val 0"/>
          </a:avLst>
        </a:prstGeom>
        <a:solidFill>
          <a:srgbClr val="007A85"/>
        </a:solidFill>
        <a:ln w="12700" algn="ctr">
          <a:solidFill>
            <a:srgbClr val="479EA5"/>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FFFFFF"/>
              </a:solidFill>
              <a:latin typeface="Tahoma"/>
              <a:ea typeface="Tahoma"/>
              <a:cs typeface="Tahoma"/>
            </a:rPr>
            <a:t>Приступить к заполнению</a:t>
          </a:r>
        </a:p>
      </xdr:txBody>
    </xdr:sp>
    <xdr:clientData/>
  </xdr:twoCellAnchor>
  <xdr:twoCellAnchor>
    <xdr:from>
      <xdr:col>0</xdr:col>
      <xdr:colOff>57150</xdr:colOff>
      <xdr:row>0</xdr:row>
      <xdr:rowOff>49530</xdr:rowOff>
    </xdr:from>
    <xdr:to>
      <xdr:col>25</xdr:col>
      <xdr:colOff>327668</xdr:colOff>
      <xdr:row>109</xdr:row>
      <xdr:rowOff>95236</xdr:rowOff>
    </xdr:to>
    <xdr:sp macro="" textlink="">
      <xdr:nvSpPr>
        <xdr:cNvPr id="27" name="Border">
          <a:extLst>
            <a:ext uri="{FF2B5EF4-FFF2-40B4-BE49-F238E27FC236}">
              <a16:creationId xmlns:a16="http://schemas.microsoft.com/office/drawing/2014/main" xmlns="" id="{00000000-0008-0000-0100-00001B000000}"/>
            </a:ext>
          </a:extLst>
        </xdr:cNvPr>
        <xdr:cNvSpPr/>
      </xdr:nvSpPr>
      <xdr:spPr>
        <a:xfrm>
          <a:off x="76200" y="68580"/>
          <a:ext cx="9052568" cy="5103495"/>
        </a:xfrm>
        <a:prstGeom prst="roundRect">
          <a:avLst>
            <a:gd name="adj" fmla="val 0"/>
          </a:avLst>
        </a:prstGeom>
        <a:noFill/>
        <a:ln w="3175">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4</xdr:col>
      <xdr:colOff>104775</xdr:colOff>
      <xdr:row>98</xdr:row>
      <xdr:rowOff>66675</xdr:rowOff>
    </xdr:from>
    <xdr:to>
      <xdr:col>9</xdr:col>
      <xdr:colOff>239235</xdr:colOff>
      <xdr:row>100</xdr:row>
      <xdr:rowOff>119355</xdr:rowOff>
    </xdr:to>
    <xdr:sp macro="[0]!Instruction.cmdGetUpdate_Click" textlink="">
      <xdr:nvSpPr>
        <xdr:cNvPr id="41" name="cmdGetUpdate">
          <a:extLst>
            <a:ext uri="{FF2B5EF4-FFF2-40B4-BE49-F238E27FC236}">
              <a16:creationId xmlns:a16="http://schemas.microsoft.com/office/drawing/2014/main" xmlns="" id="{00000000-0008-0000-0100-000029000000}"/>
            </a:ext>
          </a:extLst>
        </xdr:cNvPr>
        <xdr:cNvSpPr txBox="1">
          <a:spLocks noChangeArrowheads="1"/>
        </xdr:cNvSpPr>
      </xdr:nvSpPr>
      <xdr:spPr bwMode="auto">
        <a:xfrm>
          <a:off x="2676525" y="2571750"/>
          <a:ext cx="1620360" cy="43368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900" b="0" i="0" u="none" strike="noStrike" baseline="0">
              <a:solidFill>
                <a:srgbClr val="000000"/>
              </a:solidFill>
              <a:latin typeface="Tahoma"/>
              <a:ea typeface="Tahoma"/>
              <a:cs typeface="Tahoma"/>
            </a:rPr>
            <a:t>Обновить</a:t>
          </a:r>
        </a:p>
      </xdr:txBody>
    </xdr:sp>
    <xdr:clientData/>
  </xdr:twoCellAnchor>
  <xdr:twoCellAnchor>
    <xdr:from>
      <xdr:col>10</xdr:col>
      <xdr:colOff>11432</xdr:colOff>
      <xdr:row>98</xdr:row>
      <xdr:rowOff>66675</xdr:rowOff>
    </xdr:from>
    <xdr:to>
      <xdr:col>15</xdr:col>
      <xdr:colOff>189707</xdr:colOff>
      <xdr:row>100</xdr:row>
      <xdr:rowOff>119355</xdr:rowOff>
    </xdr:to>
    <xdr:sp macro="[0]!Instruction.cmdShowHideUpdateLog_Click" textlink="">
      <xdr:nvSpPr>
        <xdr:cNvPr id="42" name="cmdShowHideUpdateLog">
          <a:extLst>
            <a:ext uri="{FF2B5EF4-FFF2-40B4-BE49-F238E27FC236}">
              <a16:creationId xmlns:a16="http://schemas.microsoft.com/office/drawing/2014/main" xmlns="" id="{00000000-0008-0000-0100-00002A000000}"/>
            </a:ext>
          </a:extLst>
        </xdr:cNvPr>
        <xdr:cNvSpPr txBox="1">
          <a:spLocks noChangeArrowheads="1"/>
        </xdr:cNvSpPr>
      </xdr:nvSpPr>
      <xdr:spPr bwMode="auto">
        <a:xfrm>
          <a:off x="4364357" y="2571750"/>
          <a:ext cx="1654650" cy="43368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ctr" rtl="0">
            <a:defRPr sz="1000"/>
          </a:pPr>
          <a:r>
            <a:rPr lang="ru-RU" sz="9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140972</xdr:colOff>
      <xdr:row>98</xdr:row>
      <xdr:rowOff>81915</xdr:rowOff>
    </xdr:from>
    <xdr:to>
      <xdr:col>5</xdr:col>
      <xdr:colOff>247652</xdr:colOff>
      <xdr:row>100</xdr:row>
      <xdr:rowOff>112395</xdr:rowOff>
    </xdr:to>
    <xdr:pic macro="[0]!Instruction.cmdGetUpdate_Click">
      <xdr:nvPicPr>
        <xdr:cNvPr id="43" name="cmdGetUpdateImg" descr="icon11.png">
          <a:extLst>
            <a:ext uri="{FF2B5EF4-FFF2-40B4-BE49-F238E27FC236}">
              <a16:creationId xmlns:a16="http://schemas.microsoft.com/office/drawing/2014/main" xmlns="" id="{00000000-0008-0000-0100-00002B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712722" y="2586990"/>
          <a:ext cx="401955"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43817</xdr:colOff>
      <xdr:row>98</xdr:row>
      <xdr:rowOff>81915</xdr:rowOff>
    </xdr:from>
    <xdr:to>
      <xdr:col>11</xdr:col>
      <xdr:colOff>179072</xdr:colOff>
      <xdr:row>100</xdr:row>
      <xdr:rowOff>112395</xdr:rowOff>
    </xdr:to>
    <xdr:pic macro="[0]!Instruction.cmdShowHideUpdateLog_Click">
      <xdr:nvPicPr>
        <xdr:cNvPr id="44" name="cmdShowHideUpdateLogImg" descr="icon13.png">
          <a:extLst>
            <a:ext uri="{FF2B5EF4-FFF2-40B4-BE49-F238E27FC236}">
              <a16:creationId xmlns:a16="http://schemas.microsoft.com/office/drawing/2014/main" xmlns="" id="{00000000-0008-0000-0100-00002C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4396742" y="2586990"/>
          <a:ext cx="43053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3</xdr:col>
      <xdr:colOff>28575</xdr:colOff>
      <xdr:row>0</xdr:row>
      <xdr:rowOff>19050</xdr:rowOff>
    </xdr:from>
    <xdr:to>
      <xdr:col>6</xdr:col>
      <xdr:colOff>38100</xdr:colOff>
      <xdr:row>0</xdr:row>
      <xdr:rowOff>276225</xdr:rowOff>
    </xdr:to>
    <xdr:sp macro="[0]!modUpdTemplLogger.Clear" textlink="">
      <xdr:nvSpPr>
        <xdr:cNvPr id="115716" name="cmdStart">
          <a:extLst>
            <a:ext uri="{FF2B5EF4-FFF2-40B4-BE49-F238E27FC236}">
              <a16:creationId xmlns:a16="http://schemas.microsoft.com/office/drawing/2014/main" xmlns="" id="{00000000-0008-0000-0200-000004C40100}"/>
            </a:ext>
          </a:extLst>
        </xdr:cNvPr>
        <xdr:cNvSpPr>
          <a:spLocks noChangeArrowheads="1"/>
        </xdr:cNvSpPr>
      </xdr:nvSpPr>
      <xdr:spPr bwMode="auto">
        <a:xfrm>
          <a:off x="9505950" y="19050"/>
          <a:ext cx="1838325" cy="257175"/>
        </a:xfrm>
        <a:prstGeom prst="roundRect">
          <a:avLst>
            <a:gd name="adj" fmla="val 0"/>
          </a:avLst>
        </a:prstGeom>
        <a:solidFill>
          <a:srgbClr val="007A85"/>
        </a:solidFill>
        <a:ln w="12700" algn="ctr">
          <a:solidFill>
            <a:srgbClr val="479EA5"/>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FFFFFF"/>
              </a:solidFill>
              <a:latin typeface="Tahoma"/>
              <a:ea typeface="Tahoma"/>
              <a:cs typeface="Tahoma"/>
            </a:rPr>
            <a:t>Очистить лог</a:t>
          </a:r>
        </a:p>
      </xdr:txBody>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1.4"/>
  <sheetData/>
  <sheetProtection formatColumns="0" formatRows="0"/>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theme="4" tint="-0.499984740745262"/>
    <outlinePr summaryBelow="0" summaryRight="0"/>
  </sheetPr>
  <dimension ref="A1:AP219"/>
  <sheetViews>
    <sheetView showGridLines="0" view="pageBreakPreview" zoomScale="60" zoomScaleNormal="100" workbookViewId="0">
      <pane xSplit="14" ySplit="15" topLeftCell="O16" activePane="bottomRight" state="frozen"/>
      <selection activeCell="M11" sqref="M11"/>
      <selection pane="topRight" activeCell="M11" sqref="M11"/>
      <selection pane="bottomLeft" activeCell="M11" sqref="M11"/>
      <selection pane="bottomRight" activeCell="P20" sqref="P20"/>
    </sheetView>
  </sheetViews>
  <sheetFormatPr defaultColWidth="9.125" defaultRowHeight="11.4"/>
  <cols>
    <col min="1" max="10" width="9.125" style="72" hidden="1" customWidth="1"/>
    <col min="11" max="11" width="3.75" style="72" hidden="1" customWidth="1"/>
    <col min="12" max="12" width="6.75" style="84" customWidth="1"/>
    <col min="13" max="13" width="39.875" style="85" customWidth="1"/>
    <col min="14" max="14" width="15.875" style="72" customWidth="1"/>
    <col min="15" max="17" width="15.75" style="72" customWidth="1"/>
    <col min="18" max="18" width="18.375" style="72" customWidth="1"/>
    <col min="19" max="24" width="15.75" style="72" customWidth="1"/>
    <col min="25" max="42" width="15.75" style="72" hidden="1" customWidth="1"/>
    <col min="43" max="16384" width="9.125" style="72"/>
  </cols>
  <sheetData>
    <row r="1" spans="1:42" hidden="1">
      <c r="A1" s="709"/>
      <c r="B1" s="709"/>
      <c r="C1" s="709"/>
      <c r="D1" s="709"/>
      <c r="E1" s="709"/>
      <c r="F1" s="709"/>
      <c r="G1" s="709"/>
      <c r="H1" s="709"/>
      <c r="I1" s="709"/>
      <c r="J1" s="709"/>
      <c r="K1" s="709"/>
      <c r="L1" s="710"/>
      <c r="M1" s="711"/>
      <c r="N1" s="709"/>
      <c r="O1" s="709">
        <v>2022</v>
      </c>
      <c r="P1" s="709">
        <v>2022</v>
      </c>
      <c r="Q1" s="709">
        <v>2022</v>
      </c>
      <c r="R1" s="709">
        <v>2022</v>
      </c>
      <c r="S1" s="709">
        <v>2023</v>
      </c>
      <c r="T1" s="709">
        <v>2024</v>
      </c>
      <c r="U1" s="709">
        <v>2024</v>
      </c>
      <c r="V1" s="709">
        <v>2024</v>
      </c>
      <c r="W1" s="709">
        <v>2024</v>
      </c>
      <c r="X1" s="709">
        <v>2024</v>
      </c>
      <c r="Y1" s="709">
        <v>2025</v>
      </c>
      <c r="Z1" s="709">
        <v>2025</v>
      </c>
      <c r="AA1" s="709">
        <v>2026</v>
      </c>
      <c r="AB1" s="709">
        <v>2026</v>
      </c>
      <c r="AC1" s="709">
        <v>2027</v>
      </c>
      <c r="AD1" s="709">
        <v>2027</v>
      </c>
      <c r="AE1" s="709">
        <v>2028</v>
      </c>
      <c r="AF1" s="709">
        <v>2028</v>
      </c>
      <c r="AG1" s="709">
        <v>2029</v>
      </c>
      <c r="AH1" s="709">
        <v>2029</v>
      </c>
      <c r="AI1" s="709">
        <v>2030</v>
      </c>
      <c r="AJ1" s="709">
        <v>2030</v>
      </c>
      <c r="AK1" s="709">
        <v>2031</v>
      </c>
      <c r="AL1" s="709">
        <v>2031</v>
      </c>
      <c r="AM1" s="709">
        <v>2032</v>
      </c>
      <c r="AN1" s="709">
        <v>2032</v>
      </c>
      <c r="AO1" s="709">
        <v>2033</v>
      </c>
      <c r="AP1" s="709">
        <v>2033</v>
      </c>
    </row>
    <row r="2" spans="1:42" hidden="1">
      <c r="A2" s="709"/>
      <c r="B2" s="709"/>
      <c r="C2" s="709"/>
      <c r="D2" s="709"/>
      <c r="E2" s="709"/>
      <c r="F2" s="709"/>
      <c r="G2" s="709"/>
      <c r="H2" s="709"/>
      <c r="I2" s="709"/>
      <c r="J2" s="709"/>
      <c r="K2" s="709"/>
      <c r="L2" s="710"/>
      <c r="M2" s="711"/>
      <c r="N2" s="709"/>
      <c r="O2" s="709" t="s">
        <v>286</v>
      </c>
      <c r="P2" s="709" t="s">
        <v>324</v>
      </c>
      <c r="Q2" s="709" t="s">
        <v>304</v>
      </c>
      <c r="R2" s="709" t="s">
        <v>109</v>
      </c>
      <c r="S2" s="709" t="s">
        <v>286</v>
      </c>
      <c r="T2" s="709" t="s">
        <v>287</v>
      </c>
      <c r="U2" s="709" t="s">
        <v>286</v>
      </c>
      <c r="V2" s="709" t="s">
        <v>305</v>
      </c>
      <c r="W2" s="709" t="s">
        <v>306</v>
      </c>
      <c r="X2" s="709" t="s">
        <v>109</v>
      </c>
      <c r="Y2" s="709" t="s">
        <v>287</v>
      </c>
      <c r="Z2" s="709" t="s">
        <v>286</v>
      </c>
      <c r="AA2" s="709" t="s">
        <v>287</v>
      </c>
      <c r="AB2" s="709" t="s">
        <v>286</v>
      </c>
      <c r="AC2" s="709" t="s">
        <v>287</v>
      </c>
      <c r="AD2" s="709" t="s">
        <v>286</v>
      </c>
      <c r="AE2" s="709" t="s">
        <v>287</v>
      </c>
      <c r="AF2" s="709" t="s">
        <v>286</v>
      </c>
      <c r="AG2" s="709" t="s">
        <v>287</v>
      </c>
      <c r="AH2" s="709" t="s">
        <v>286</v>
      </c>
      <c r="AI2" s="709" t="s">
        <v>287</v>
      </c>
      <c r="AJ2" s="709" t="s">
        <v>286</v>
      </c>
      <c r="AK2" s="709" t="s">
        <v>287</v>
      </c>
      <c r="AL2" s="709" t="s">
        <v>286</v>
      </c>
      <c r="AM2" s="709" t="s">
        <v>287</v>
      </c>
      <c r="AN2" s="709" t="s">
        <v>286</v>
      </c>
      <c r="AO2" s="709" t="s">
        <v>287</v>
      </c>
      <c r="AP2" s="709" t="s">
        <v>286</v>
      </c>
    </row>
    <row r="3" spans="1:42" hidden="1">
      <c r="A3" s="709"/>
      <c r="B3" s="709"/>
      <c r="C3" s="709"/>
      <c r="D3" s="709"/>
      <c r="E3" s="709"/>
      <c r="F3" s="709"/>
      <c r="G3" s="709"/>
      <c r="H3" s="709"/>
      <c r="I3" s="709"/>
      <c r="J3" s="709"/>
      <c r="K3" s="709"/>
      <c r="L3" s="710"/>
      <c r="M3" s="711"/>
      <c r="N3" s="709"/>
      <c r="O3" s="709" t="s">
        <v>2441</v>
      </c>
      <c r="P3" s="709" t="s">
        <v>2442</v>
      </c>
      <c r="Q3" s="709" t="s">
        <v>2443</v>
      </c>
      <c r="R3" s="709" t="s">
        <v>2444</v>
      </c>
      <c r="S3" s="709" t="s">
        <v>2445</v>
      </c>
      <c r="T3" s="709" t="s">
        <v>2446</v>
      </c>
      <c r="U3" s="709" t="s">
        <v>2447</v>
      </c>
      <c r="V3" s="709" t="s">
        <v>2448</v>
      </c>
      <c r="W3" s="709" t="s">
        <v>2449</v>
      </c>
      <c r="X3" s="709" t="s">
        <v>2450</v>
      </c>
      <c r="Y3" s="709" t="s">
        <v>2451</v>
      </c>
      <c r="Z3" s="709" t="s">
        <v>2452</v>
      </c>
      <c r="AA3" s="709" t="s">
        <v>2453</v>
      </c>
      <c r="AB3" s="709" t="s">
        <v>2454</v>
      </c>
      <c r="AC3" s="709" t="s">
        <v>2455</v>
      </c>
      <c r="AD3" s="709" t="s">
        <v>2456</v>
      </c>
      <c r="AE3" s="709" t="s">
        <v>2457</v>
      </c>
      <c r="AF3" s="709" t="s">
        <v>2458</v>
      </c>
      <c r="AG3" s="709" t="s">
        <v>2459</v>
      </c>
      <c r="AH3" s="709" t="s">
        <v>2460</v>
      </c>
      <c r="AI3" s="709" t="s">
        <v>2461</v>
      </c>
      <c r="AJ3" s="709" t="s">
        <v>2462</v>
      </c>
      <c r="AK3" s="709" t="s">
        <v>2463</v>
      </c>
      <c r="AL3" s="709" t="s">
        <v>2464</v>
      </c>
      <c r="AM3" s="709" t="s">
        <v>2465</v>
      </c>
      <c r="AN3" s="709" t="s">
        <v>2466</v>
      </c>
      <c r="AO3" s="709" t="s">
        <v>2467</v>
      </c>
      <c r="AP3" s="709" t="s">
        <v>2468</v>
      </c>
    </row>
    <row r="4" spans="1:42" hidden="1">
      <c r="A4" s="709"/>
      <c r="B4" s="709"/>
      <c r="C4" s="709"/>
      <c r="D4" s="709"/>
      <c r="E4" s="709"/>
      <c r="F4" s="709"/>
      <c r="G4" s="709"/>
      <c r="H4" s="709"/>
      <c r="I4" s="709"/>
      <c r="J4" s="709"/>
      <c r="K4" s="709"/>
      <c r="L4" s="710"/>
      <c r="M4" s="711"/>
      <c r="N4" s="709"/>
      <c r="O4" s="709"/>
      <c r="P4" s="709"/>
      <c r="Q4" s="709"/>
      <c r="R4" s="709"/>
      <c r="S4" s="709"/>
      <c r="T4" s="709"/>
      <c r="U4" s="709"/>
      <c r="V4" s="709"/>
      <c r="W4" s="709"/>
      <c r="X4" s="709"/>
      <c r="Y4" s="709"/>
      <c r="Z4" s="709"/>
      <c r="AA4" s="709"/>
      <c r="AB4" s="709"/>
      <c r="AC4" s="709"/>
      <c r="AD4" s="709"/>
      <c r="AE4" s="709"/>
      <c r="AF4" s="709"/>
      <c r="AG4" s="709"/>
      <c r="AH4" s="709"/>
      <c r="AI4" s="709"/>
      <c r="AJ4" s="709"/>
      <c r="AK4" s="709"/>
      <c r="AL4" s="709"/>
      <c r="AM4" s="709"/>
      <c r="AN4" s="709"/>
      <c r="AO4" s="709"/>
      <c r="AP4" s="709"/>
    </row>
    <row r="5" spans="1:42" hidden="1">
      <c r="A5" s="709"/>
      <c r="B5" s="709"/>
      <c r="C5" s="709"/>
      <c r="D5" s="709"/>
      <c r="E5" s="709"/>
      <c r="F5" s="709"/>
      <c r="G5" s="709"/>
      <c r="H5" s="709"/>
      <c r="I5" s="709"/>
      <c r="J5" s="709"/>
      <c r="K5" s="709"/>
      <c r="L5" s="710"/>
      <c r="M5" s="711"/>
      <c r="N5" s="709"/>
      <c r="O5" s="709"/>
      <c r="P5" s="709"/>
      <c r="Q5" s="709"/>
      <c r="R5" s="709"/>
      <c r="S5" s="709"/>
      <c r="T5" s="709"/>
      <c r="U5" s="709"/>
      <c r="V5" s="709"/>
      <c r="W5" s="709"/>
      <c r="X5" s="709"/>
      <c r="Y5" s="709"/>
      <c r="Z5" s="709"/>
      <c r="AA5" s="709"/>
      <c r="AB5" s="709"/>
      <c r="AC5" s="709"/>
      <c r="AD5" s="709"/>
      <c r="AE5" s="709"/>
      <c r="AF5" s="709"/>
      <c r="AG5" s="709"/>
      <c r="AH5" s="709"/>
      <c r="AI5" s="709"/>
      <c r="AJ5" s="709"/>
      <c r="AK5" s="709"/>
      <c r="AL5" s="709"/>
      <c r="AM5" s="709"/>
      <c r="AN5" s="709"/>
      <c r="AO5" s="709"/>
      <c r="AP5" s="709"/>
    </row>
    <row r="6" spans="1:42" hidden="1">
      <c r="A6" s="709"/>
      <c r="B6" s="709"/>
      <c r="C6" s="709"/>
      <c r="D6" s="709"/>
      <c r="E6" s="709"/>
      <c r="F6" s="709"/>
      <c r="G6" s="709"/>
      <c r="H6" s="709"/>
      <c r="I6" s="709"/>
      <c r="J6" s="709"/>
      <c r="K6" s="709"/>
      <c r="L6" s="710"/>
      <c r="M6" s="711"/>
      <c r="N6" s="709"/>
      <c r="O6" s="709"/>
      <c r="P6" s="709"/>
      <c r="Q6" s="709"/>
      <c r="R6" s="709"/>
      <c r="S6" s="709"/>
      <c r="T6" s="709"/>
      <c r="U6" s="709"/>
      <c r="V6" s="709"/>
      <c r="W6" s="709"/>
      <c r="X6" s="709"/>
      <c r="Y6" s="709"/>
      <c r="Z6" s="709"/>
      <c r="AA6" s="709"/>
      <c r="AB6" s="709"/>
      <c r="AC6" s="709"/>
      <c r="AD6" s="709"/>
      <c r="AE6" s="709"/>
      <c r="AF6" s="709"/>
      <c r="AG6" s="709"/>
      <c r="AH6" s="709"/>
      <c r="AI6" s="709"/>
      <c r="AJ6" s="709"/>
      <c r="AK6" s="709"/>
      <c r="AL6" s="709"/>
      <c r="AM6" s="709"/>
      <c r="AN6" s="709"/>
      <c r="AO6" s="709"/>
      <c r="AP6" s="709"/>
    </row>
    <row r="7" spans="1:42" hidden="1">
      <c r="A7" s="709"/>
      <c r="B7" s="709"/>
      <c r="C7" s="709"/>
      <c r="D7" s="709"/>
      <c r="E7" s="709"/>
      <c r="F7" s="709"/>
      <c r="G7" s="709"/>
      <c r="H7" s="709"/>
      <c r="I7" s="709"/>
      <c r="J7" s="709"/>
      <c r="K7" s="709"/>
      <c r="L7" s="710"/>
      <c r="M7" s="711"/>
      <c r="N7" s="709"/>
      <c r="O7" s="709"/>
      <c r="P7" s="709"/>
      <c r="Q7" s="709"/>
      <c r="R7" s="709"/>
      <c r="S7" s="709"/>
      <c r="T7" s="709"/>
      <c r="U7" s="709"/>
      <c r="V7" s="709"/>
      <c r="W7" s="709"/>
      <c r="X7" s="709"/>
      <c r="Y7" s="709" t="b">
        <v>0</v>
      </c>
      <c r="Z7" s="709" t="b">
        <v>0</v>
      </c>
      <c r="AA7" s="709" t="b">
        <v>0</v>
      </c>
      <c r="AB7" s="709" t="b">
        <v>0</v>
      </c>
      <c r="AC7" s="709" t="b">
        <v>0</v>
      </c>
      <c r="AD7" s="709" t="b">
        <v>0</v>
      </c>
      <c r="AE7" s="709" t="b">
        <v>0</v>
      </c>
      <c r="AF7" s="709" t="b">
        <v>0</v>
      </c>
      <c r="AG7" s="709" t="b">
        <v>0</v>
      </c>
      <c r="AH7" s="709" t="b">
        <v>0</v>
      </c>
      <c r="AI7" s="709" t="b">
        <v>0</v>
      </c>
      <c r="AJ7" s="709" t="b">
        <v>0</v>
      </c>
      <c r="AK7" s="709" t="b">
        <v>0</v>
      </c>
      <c r="AL7" s="709" t="b">
        <v>0</v>
      </c>
      <c r="AM7" s="709" t="b">
        <v>0</v>
      </c>
      <c r="AN7" s="709" t="b">
        <v>0</v>
      </c>
      <c r="AO7" s="709" t="b">
        <v>0</v>
      </c>
      <c r="AP7" s="709" t="b">
        <v>0</v>
      </c>
    </row>
    <row r="8" spans="1:42" hidden="1">
      <c r="A8" s="709"/>
      <c r="B8" s="709"/>
      <c r="C8" s="709"/>
      <c r="D8" s="709"/>
      <c r="E8" s="709"/>
      <c r="F8" s="709"/>
      <c r="G8" s="709"/>
      <c r="H8" s="709"/>
      <c r="I8" s="709"/>
      <c r="J8" s="709"/>
      <c r="K8" s="709"/>
      <c r="L8" s="710"/>
      <c r="M8" s="711"/>
      <c r="N8" s="709"/>
      <c r="O8" s="709"/>
      <c r="P8" s="709"/>
      <c r="Q8" s="709"/>
      <c r="R8" s="709"/>
      <c r="S8" s="709"/>
      <c r="T8" s="709"/>
      <c r="U8" s="709"/>
      <c r="V8" s="709"/>
      <c r="W8" s="709"/>
      <c r="X8" s="709"/>
      <c r="Y8" s="709"/>
      <c r="Z8" s="709"/>
      <c r="AA8" s="709"/>
      <c r="AB8" s="709"/>
      <c r="AC8" s="709"/>
      <c r="AD8" s="709"/>
      <c r="AE8" s="709"/>
      <c r="AF8" s="709"/>
      <c r="AG8" s="709"/>
      <c r="AH8" s="709"/>
      <c r="AI8" s="709"/>
      <c r="AJ8" s="709"/>
      <c r="AK8" s="709"/>
      <c r="AL8" s="709"/>
      <c r="AM8" s="709"/>
      <c r="AN8" s="709"/>
      <c r="AO8" s="709"/>
      <c r="AP8" s="709"/>
    </row>
    <row r="9" spans="1:42" hidden="1">
      <c r="A9" s="709"/>
      <c r="B9" s="709"/>
      <c r="C9" s="709"/>
      <c r="D9" s="709"/>
      <c r="E9" s="709"/>
      <c r="F9" s="709"/>
      <c r="G9" s="709"/>
      <c r="H9" s="709"/>
      <c r="I9" s="709"/>
      <c r="J9" s="709"/>
      <c r="K9" s="709"/>
      <c r="L9" s="710"/>
      <c r="M9" s="711"/>
      <c r="N9" s="709"/>
      <c r="O9" s="709"/>
      <c r="P9" s="709"/>
      <c r="Q9" s="709"/>
      <c r="R9" s="709"/>
      <c r="S9" s="709"/>
      <c r="T9" s="709"/>
      <c r="U9" s="709"/>
      <c r="V9" s="709"/>
      <c r="W9" s="709"/>
      <c r="X9" s="709"/>
      <c r="Y9" s="709"/>
      <c r="Z9" s="709"/>
      <c r="AA9" s="709"/>
      <c r="AB9" s="709"/>
      <c r="AC9" s="709"/>
      <c r="AD9" s="709"/>
      <c r="AE9" s="709"/>
      <c r="AF9" s="709"/>
      <c r="AG9" s="709"/>
      <c r="AH9" s="709"/>
      <c r="AI9" s="709"/>
      <c r="AJ9" s="709"/>
      <c r="AK9" s="709"/>
      <c r="AL9" s="709"/>
      <c r="AM9" s="709"/>
      <c r="AN9" s="709"/>
      <c r="AO9" s="709"/>
      <c r="AP9" s="709"/>
    </row>
    <row r="10" spans="1:42" hidden="1">
      <c r="A10" s="709"/>
      <c r="B10" s="709"/>
      <c r="C10" s="709"/>
      <c r="D10" s="709"/>
      <c r="E10" s="709"/>
      <c r="F10" s="709"/>
      <c r="G10" s="709"/>
      <c r="H10" s="709"/>
      <c r="I10" s="709"/>
      <c r="J10" s="709"/>
      <c r="K10" s="709"/>
      <c r="L10" s="710"/>
      <c r="M10" s="711"/>
      <c r="N10" s="709"/>
      <c r="O10" s="709"/>
      <c r="P10" s="709"/>
      <c r="Q10" s="709"/>
      <c r="R10" s="709"/>
      <c r="S10" s="709"/>
      <c r="T10" s="709"/>
      <c r="U10" s="709"/>
      <c r="V10" s="709"/>
      <c r="W10" s="709"/>
      <c r="X10" s="709"/>
      <c r="Y10" s="709"/>
      <c r="Z10" s="709"/>
      <c r="AA10" s="709"/>
      <c r="AB10" s="709"/>
      <c r="AC10" s="709"/>
      <c r="AD10" s="709"/>
      <c r="AE10" s="709"/>
      <c r="AF10" s="709"/>
      <c r="AG10" s="709"/>
      <c r="AH10" s="709"/>
      <c r="AI10" s="709"/>
      <c r="AJ10" s="709"/>
      <c r="AK10" s="709"/>
      <c r="AL10" s="709"/>
      <c r="AM10" s="709"/>
      <c r="AN10" s="709"/>
      <c r="AO10" s="709"/>
      <c r="AP10" s="709"/>
    </row>
    <row r="11" spans="1:42" s="71" customFormat="1" ht="15" hidden="1" customHeight="1">
      <c r="A11" s="712"/>
      <c r="B11" s="712"/>
      <c r="C11" s="712"/>
      <c r="D11" s="712"/>
      <c r="E11" s="712"/>
      <c r="F11" s="712"/>
      <c r="G11" s="712"/>
      <c r="H11" s="712"/>
      <c r="I11" s="712"/>
      <c r="J11" s="712"/>
      <c r="K11" s="713"/>
      <c r="L11" s="714"/>
      <c r="M11" s="715"/>
      <c r="N11" s="716"/>
      <c r="O11" s="717"/>
      <c r="P11" s="712"/>
      <c r="Q11" s="712"/>
      <c r="R11" s="712"/>
      <c r="S11" s="712"/>
      <c r="T11" s="712"/>
      <c r="U11" s="712"/>
      <c r="V11" s="712"/>
      <c r="W11" s="712"/>
      <c r="X11" s="712"/>
      <c r="Y11" s="712"/>
      <c r="Z11" s="712"/>
      <c r="AA11" s="712"/>
      <c r="AB11" s="712"/>
      <c r="AC11" s="712"/>
      <c r="AD11" s="712"/>
      <c r="AE11" s="712"/>
      <c r="AF11" s="712"/>
      <c r="AG11" s="712"/>
      <c r="AH11" s="712"/>
      <c r="AI11" s="712"/>
      <c r="AJ11" s="712"/>
      <c r="AK11" s="712"/>
      <c r="AL11" s="712"/>
      <c r="AM11" s="712"/>
      <c r="AN11" s="712"/>
      <c r="AO11" s="712"/>
      <c r="AP11" s="712"/>
    </row>
    <row r="12" spans="1:42" ht="22.5" customHeight="1">
      <c r="A12" s="709"/>
      <c r="B12" s="709"/>
      <c r="C12" s="709"/>
      <c r="D12" s="709"/>
      <c r="E12" s="709"/>
      <c r="F12" s="709"/>
      <c r="G12" s="709"/>
      <c r="H12" s="709"/>
      <c r="I12" s="709"/>
      <c r="J12" s="709"/>
      <c r="K12" s="709"/>
      <c r="L12" s="480" t="s">
        <v>1277</v>
      </c>
      <c r="M12" s="179"/>
      <c r="N12" s="179"/>
      <c r="O12" s="179"/>
      <c r="P12" s="179"/>
      <c r="Q12" s="179"/>
      <c r="R12" s="179"/>
      <c r="S12" s="180"/>
      <c r="T12" s="180"/>
      <c r="U12" s="180"/>
      <c r="V12" s="180"/>
      <c r="W12" s="180"/>
      <c r="X12" s="180"/>
      <c r="Y12" s="180"/>
      <c r="Z12" s="180"/>
      <c r="AA12" s="180"/>
      <c r="AB12" s="180"/>
      <c r="AC12" s="180"/>
      <c r="AD12" s="180"/>
      <c r="AE12" s="180"/>
      <c r="AF12" s="180"/>
      <c r="AG12" s="180"/>
      <c r="AH12" s="180"/>
      <c r="AI12" s="180"/>
      <c r="AJ12" s="180"/>
      <c r="AK12" s="180"/>
      <c r="AL12" s="180"/>
      <c r="AM12" s="180"/>
      <c r="AN12" s="180"/>
      <c r="AO12" s="180"/>
      <c r="AP12" s="180"/>
    </row>
    <row r="13" spans="1:42" s="73" customFormat="1">
      <c r="A13" s="718"/>
      <c r="B13" s="718"/>
      <c r="C13" s="718"/>
      <c r="D13" s="718"/>
      <c r="E13" s="718"/>
      <c r="F13" s="718"/>
      <c r="G13" s="718"/>
      <c r="H13" s="718"/>
      <c r="I13" s="718"/>
      <c r="J13" s="718"/>
      <c r="K13" s="719"/>
      <c r="L13" s="720"/>
      <c r="M13" s="721"/>
      <c r="N13" s="722"/>
      <c r="O13" s="723"/>
      <c r="P13" s="718"/>
      <c r="Q13" s="718"/>
      <c r="R13" s="718"/>
      <c r="S13" s="718"/>
      <c r="T13" s="718"/>
      <c r="U13" s="718"/>
      <c r="V13" s="718"/>
      <c r="W13" s="718"/>
      <c r="X13" s="718"/>
      <c r="Y13" s="718"/>
      <c r="Z13" s="718"/>
      <c r="AA13" s="718"/>
      <c r="AB13" s="718"/>
      <c r="AC13" s="718"/>
      <c r="AD13" s="718"/>
      <c r="AE13" s="718"/>
      <c r="AF13" s="718"/>
      <c r="AG13" s="718"/>
      <c r="AH13" s="718"/>
      <c r="AI13" s="718"/>
      <c r="AJ13" s="718"/>
      <c r="AK13" s="718"/>
      <c r="AL13" s="718"/>
      <c r="AM13" s="718"/>
      <c r="AN13" s="718"/>
      <c r="AO13" s="718"/>
      <c r="AP13" s="718"/>
    </row>
    <row r="14" spans="1:42" ht="15" customHeight="1">
      <c r="A14" s="709"/>
      <c r="B14" s="709"/>
      <c r="C14" s="709"/>
      <c r="D14" s="709"/>
      <c r="E14" s="709"/>
      <c r="F14" s="709"/>
      <c r="G14" s="709"/>
      <c r="H14" s="709"/>
      <c r="I14" s="709"/>
      <c r="J14" s="709"/>
      <c r="K14" s="709"/>
      <c r="L14" s="1106" t="s">
        <v>16</v>
      </c>
      <c r="M14" s="1106" t="s">
        <v>303</v>
      </c>
      <c r="N14" s="1106" t="s">
        <v>143</v>
      </c>
      <c r="O14" s="724" t="s">
        <v>2438</v>
      </c>
      <c r="P14" s="724" t="s">
        <v>2438</v>
      </c>
      <c r="Q14" s="724" t="s">
        <v>2438</v>
      </c>
      <c r="R14" s="724" t="s">
        <v>2438</v>
      </c>
      <c r="S14" s="724" t="s">
        <v>2439</v>
      </c>
      <c r="T14" s="724" t="s">
        <v>2440</v>
      </c>
      <c r="U14" s="724" t="s">
        <v>2440</v>
      </c>
      <c r="V14" s="724" t="s">
        <v>2440</v>
      </c>
      <c r="W14" s="724" t="s">
        <v>2440</v>
      </c>
      <c r="X14" s="724" t="s">
        <v>2440</v>
      </c>
      <c r="Y14" s="724" t="s">
        <v>2469</v>
      </c>
      <c r="Z14" s="724" t="s">
        <v>2469</v>
      </c>
      <c r="AA14" s="724" t="s">
        <v>2470</v>
      </c>
      <c r="AB14" s="724" t="s">
        <v>2470</v>
      </c>
      <c r="AC14" s="724" t="s">
        <v>2471</v>
      </c>
      <c r="AD14" s="724" t="s">
        <v>2471</v>
      </c>
      <c r="AE14" s="724" t="s">
        <v>2472</v>
      </c>
      <c r="AF14" s="724" t="s">
        <v>2472</v>
      </c>
      <c r="AG14" s="724" t="s">
        <v>2473</v>
      </c>
      <c r="AH14" s="724" t="s">
        <v>2473</v>
      </c>
      <c r="AI14" s="724" t="s">
        <v>2474</v>
      </c>
      <c r="AJ14" s="724" t="s">
        <v>2474</v>
      </c>
      <c r="AK14" s="724" t="s">
        <v>2475</v>
      </c>
      <c r="AL14" s="724" t="s">
        <v>2475</v>
      </c>
      <c r="AM14" s="724" t="s">
        <v>2476</v>
      </c>
      <c r="AN14" s="724" t="s">
        <v>2476</v>
      </c>
      <c r="AO14" s="724" t="s">
        <v>2477</v>
      </c>
      <c r="AP14" s="724" t="s">
        <v>2477</v>
      </c>
    </row>
    <row r="15" spans="1:42" ht="69" customHeight="1">
      <c r="A15" s="709" t="s">
        <v>1155</v>
      </c>
      <c r="B15" s="709"/>
      <c r="C15" s="709"/>
      <c r="D15" s="709"/>
      <c r="E15" s="709"/>
      <c r="F15" s="709"/>
      <c r="G15" s="709"/>
      <c r="H15" s="709"/>
      <c r="I15" s="709"/>
      <c r="J15" s="709"/>
      <c r="K15" s="709"/>
      <c r="L15" s="1106"/>
      <c r="M15" s="1106"/>
      <c r="N15" s="1106"/>
      <c r="O15" s="725" t="s">
        <v>286</v>
      </c>
      <c r="P15" s="726" t="s">
        <v>324</v>
      </c>
      <c r="Q15" s="724" t="s">
        <v>304</v>
      </c>
      <c r="R15" s="724" t="s">
        <v>109</v>
      </c>
      <c r="S15" s="727" t="s">
        <v>286</v>
      </c>
      <c r="T15" s="725" t="s">
        <v>287</v>
      </c>
      <c r="U15" s="724" t="s">
        <v>286</v>
      </c>
      <c r="V15" s="728" t="s">
        <v>305</v>
      </c>
      <c r="W15" s="728" t="s">
        <v>306</v>
      </c>
      <c r="X15" s="724" t="s">
        <v>109</v>
      </c>
      <c r="Y15" s="727" t="s">
        <v>287</v>
      </c>
      <c r="Z15" s="724" t="s">
        <v>286</v>
      </c>
      <c r="AA15" s="727" t="s">
        <v>287</v>
      </c>
      <c r="AB15" s="724" t="s">
        <v>286</v>
      </c>
      <c r="AC15" s="727" t="s">
        <v>287</v>
      </c>
      <c r="AD15" s="724" t="s">
        <v>286</v>
      </c>
      <c r="AE15" s="727" t="s">
        <v>287</v>
      </c>
      <c r="AF15" s="724" t="s">
        <v>286</v>
      </c>
      <c r="AG15" s="727" t="s">
        <v>287</v>
      </c>
      <c r="AH15" s="724" t="s">
        <v>286</v>
      </c>
      <c r="AI15" s="727" t="s">
        <v>287</v>
      </c>
      <c r="AJ15" s="724" t="s">
        <v>286</v>
      </c>
      <c r="AK15" s="727" t="s">
        <v>287</v>
      </c>
      <c r="AL15" s="724" t="s">
        <v>286</v>
      </c>
      <c r="AM15" s="727" t="s">
        <v>287</v>
      </c>
      <c r="AN15" s="724" t="s">
        <v>286</v>
      </c>
      <c r="AO15" s="727" t="s">
        <v>287</v>
      </c>
      <c r="AP15" s="724" t="s">
        <v>286</v>
      </c>
    </row>
    <row r="16" spans="1:42" s="90" customFormat="1">
      <c r="A16" s="689" t="s">
        <v>18</v>
      </c>
      <c r="B16" s="729"/>
      <c r="C16" s="729"/>
      <c r="D16" s="729"/>
      <c r="E16" s="729"/>
      <c r="F16" s="729"/>
      <c r="G16" s="729"/>
      <c r="H16" s="729"/>
      <c r="I16" s="729"/>
      <c r="J16" s="729"/>
      <c r="K16" s="729"/>
      <c r="L16" s="690" t="s">
        <v>2396</v>
      </c>
      <c r="M16" s="673"/>
      <c r="N16" s="674"/>
      <c r="O16" s="674"/>
      <c r="P16" s="674"/>
      <c r="Q16" s="674"/>
      <c r="R16" s="674"/>
      <c r="S16" s="674"/>
      <c r="T16" s="674"/>
      <c r="U16" s="674"/>
      <c r="V16" s="674"/>
      <c r="W16" s="674"/>
      <c r="X16" s="674"/>
      <c r="Y16" s="674"/>
      <c r="Z16" s="674"/>
      <c r="AA16" s="674"/>
      <c r="AB16" s="674"/>
      <c r="AC16" s="674"/>
      <c r="AD16" s="674"/>
      <c r="AE16" s="674"/>
      <c r="AF16" s="674"/>
      <c r="AG16" s="674"/>
      <c r="AH16" s="674"/>
      <c r="AI16" s="674"/>
      <c r="AJ16" s="674"/>
      <c r="AK16" s="674"/>
      <c r="AL16" s="674"/>
      <c r="AM16" s="730"/>
      <c r="AN16" s="730"/>
      <c r="AO16" s="730"/>
      <c r="AP16" s="730"/>
    </row>
    <row r="17" spans="1:42">
      <c r="A17" s="731" t="s">
        <v>18</v>
      </c>
      <c r="B17" s="709" t="s">
        <v>1232</v>
      </c>
      <c r="C17" s="709"/>
      <c r="D17" s="709"/>
      <c r="E17" s="709"/>
      <c r="F17" s="709"/>
      <c r="G17" s="709"/>
      <c r="H17" s="709"/>
      <c r="I17" s="709"/>
      <c r="J17" s="709"/>
      <c r="K17" s="709"/>
      <c r="L17" s="732"/>
      <c r="M17" s="733" t="s">
        <v>161</v>
      </c>
      <c r="N17" s="734"/>
      <c r="O17" s="734"/>
      <c r="P17" s="734"/>
      <c r="Q17" s="734"/>
      <c r="R17" s="734"/>
      <c r="S17" s="735">
        <v>1.0494000000000001</v>
      </c>
      <c r="T17" s="735">
        <v>1</v>
      </c>
      <c r="U17" s="735">
        <v>1.06128</v>
      </c>
      <c r="V17" s="734"/>
      <c r="W17" s="734"/>
      <c r="X17" s="734"/>
      <c r="Y17" s="735">
        <v>1</v>
      </c>
      <c r="Z17" s="735">
        <v>1</v>
      </c>
      <c r="AA17" s="735">
        <v>1</v>
      </c>
      <c r="AB17" s="735">
        <v>1</v>
      </c>
      <c r="AC17" s="735">
        <v>1</v>
      </c>
      <c r="AD17" s="735">
        <v>1</v>
      </c>
      <c r="AE17" s="735">
        <v>1</v>
      </c>
      <c r="AF17" s="735">
        <v>1</v>
      </c>
      <c r="AG17" s="735">
        <v>1</v>
      </c>
      <c r="AH17" s="735">
        <v>1</v>
      </c>
      <c r="AI17" s="735">
        <v>1</v>
      </c>
      <c r="AJ17" s="735">
        <v>1</v>
      </c>
      <c r="AK17" s="735">
        <v>1</v>
      </c>
      <c r="AL17" s="735">
        <v>1</v>
      </c>
      <c r="AM17" s="735">
        <v>1</v>
      </c>
      <c r="AN17" s="735">
        <v>1</v>
      </c>
      <c r="AO17" s="735">
        <v>1</v>
      </c>
      <c r="AP17" s="735">
        <v>1</v>
      </c>
    </row>
    <row r="18" spans="1:42" ht="22.8">
      <c r="A18" s="731" t="s">
        <v>18</v>
      </c>
      <c r="B18" s="709" t="s">
        <v>1229</v>
      </c>
      <c r="C18" s="709"/>
      <c r="D18" s="709"/>
      <c r="E18" s="709"/>
      <c r="F18" s="709"/>
      <c r="G18" s="709"/>
      <c r="H18" s="709"/>
      <c r="I18" s="709"/>
      <c r="J18" s="709"/>
      <c r="K18" s="709"/>
      <c r="L18" s="736">
        <v>1</v>
      </c>
      <c r="M18" s="737" t="s">
        <v>307</v>
      </c>
      <c r="N18" s="738" t="s">
        <v>145</v>
      </c>
      <c r="O18" s="739">
        <v>1</v>
      </c>
      <c r="P18" s="739"/>
      <c r="Q18" s="739">
        <v>1</v>
      </c>
      <c r="R18" s="740"/>
      <c r="S18" s="739">
        <v>1</v>
      </c>
      <c r="T18" s="739"/>
      <c r="U18" s="739">
        <v>1</v>
      </c>
      <c r="V18" s="373">
        <v>1</v>
      </c>
      <c r="W18" s="368">
        <v>1</v>
      </c>
      <c r="X18" s="740"/>
      <c r="Y18" s="739"/>
      <c r="Z18" s="739"/>
      <c r="AA18" s="739"/>
      <c r="AB18" s="739"/>
      <c r="AC18" s="739"/>
      <c r="AD18" s="739"/>
      <c r="AE18" s="739"/>
      <c r="AF18" s="739"/>
      <c r="AG18" s="739"/>
      <c r="AH18" s="739"/>
      <c r="AI18" s="739"/>
      <c r="AJ18" s="739"/>
      <c r="AK18" s="739"/>
      <c r="AL18" s="739"/>
      <c r="AM18" s="739"/>
      <c r="AN18" s="739"/>
      <c r="AO18" s="739"/>
      <c r="AP18" s="739"/>
    </row>
    <row r="19" spans="1:42">
      <c r="A19" s="731" t="s">
        <v>18</v>
      </c>
      <c r="B19" s="709" t="s">
        <v>1230</v>
      </c>
      <c r="C19" s="709"/>
      <c r="D19" s="709"/>
      <c r="E19" s="709"/>
      <c r="F19" s="709"/>
      <c r="G19" s="709"/>
      <c r="H19" s="709"/>
      <c r="I19" s="709"/>
      <c r="J19" s="709"/>
      <c r="K19" s="709"/>
      <c r="L19" s="736">
        <v>2</v>
      </c>
      <c r="M19" s="741" t="s">
        <v>162</v>
      </c>
      <c r="N19" s="738" t="s">
        <v>145</v>
      </c>
      <c r="O19" s="739">
        <v>4.3</v>
      </c>
      <c r="P19" s="739"/>
      <c r="Q19" s="739">
        <v>13.8</v>
      </c>
      <c r="R19" s="740"/>
      <c r="S19" s="739">
        <v>6</v>
      </c>
      <c r="T19" s="739"/>
      <c r="U19" s="739">
        <v>7.2</v>
      </c>
      <c r="V19" s="373">
        <v>1.2</v>
      </c>
      <c r="W19" s="368">
        <v>7.2</v>
      </c>
      <c r="X19" s="740"/>
      <c r="Y19" s="739"/>
      <c r="Z19" s="739"/>
      <c r="AA19" s="739"/>
      <c r="AB19" s="739"/>
      <c r="AC19" s="739"/>
      <c r="AD19" s="739"/>
      <c r="AE19" s="739"/>
      <c r="AF19" s="739"/>
      <c r="AG19" s="739"/>
      <c r="AH19" s="739"/>
      <c r="AI19" s="739"/>
      <c r="AJ19" s="739"/>
      <c r="AK19" s="739"/>
      <c r="AL19" s="739"/>
      <c r="AM19" s="739"/>
      <c r="AN19" s="739"/>
      <c r="AO19" s="739"/>
      <c r="AP19" s="739"/>
    </row>
    <row r="20" spans="1:42">
      <c r="A20" s="731" t="s">
        <v>18</v>
      </c>
      <c r="B20" s="709"/>
      <c r="C20" s="709"/>
      <c r="D20" s="709"/>
      <c r="E20" s="709"/>
      <c r="F20" s="709"/>
      <c r="G20" s="709"/>
      <c r="H20" s="709"/>
      <c r="I20" s="709"/>
      <c r="J20" s="709"/>
      <c r="K20" s="709"/>
      <c r="L20" s="736">
        <v>3</v>
      </c>
      <c r="M20" s="737" t="s">
        <v>308</v>
      </c>
      <c r="N20" s="738" t="s">
        <v>145</v>
      </c>
      <c r="O20" s="739">
        <v>8.6999999999999993</v>
      </c>
      <c r="P20" s="739"/>
      <c r="Q20" s="739">
        <v>5.0999999999999996</v>
      </c>
      <c r="R20" s="740"/>
      <c r="S20" s="739">
        <v>4.5</v>
      </c>
      <c r="T20" s="739"/>
      <c r="U20" s="739">
        <v>5</v>
      </c>
      <c r="V20" s="373">
        <v>1.1111111111111112</v>
      </c>
      <c r="W20" s="368">
        <v>5</v>
      </c>
      <c r="X20" s="740"/>
      <c r="Y20" s="739"/>
      <c r="Z20" s="739"/>
      <c r="AA20" s="739"/>
      <c r="AB20" s="739"/>
      <c r="AC20" s="739"/>
      <c r="AD20" s="739"/>
      <c r="AE20" s="739"/>
      <c r="AF20" s="739"/>
      <c r="AG20" s="739"/>
      <c r="AH20" s="739"/>
      <c r="AI20" s="739"/>
      <c r="AJ20" s="739"/>
      <c r="AK20" s="739"/>
      <c r="AL20" s="739"/>
      <c r="AM20" s="739"/>
      <c r="AN20" s="739"/>
      <c r="AO20" s="739"/>
      <c r="AP20" s="739"/>
    </row>
    <row r="21" spans="1:42">
      <c r="A21" s="731" t="s">
        <v>18</v>
      </c>
      <c r="B21" s="709" t="s">
        <v>1231</v>
      </c>
      <c r="C21" s="709"/>
      <c r="D21" s="709"/>
      <c r="E21" s="709"/>
      <c r="F21" s="709"/>
      <c r="G21" s="709"/>
      <c r="H21" s="709"/>
      <c r="I21" s="709"/>
      <c r="J21" s="709"/>
      <c r="K21" s="709"/>
      <c r="L21" s="736">
        <v>4</v>
      </c>
      <c r="M21" s="741" t="s">
        <v>309</v>
      </c>
      <c r="N21" s="738" t="s">
        <v>145</v>
      </c>
      <c r="O21" s="739"/>
      <c r="P21" s="742"/>
      <c r="Q21" s="743"/>
      <c r="R21" s="740"/>
      <c r="S21" s="739"/>
      <c r="T21" s="742"/>
      <c r="U21" s="742"/>
      <c r="V21" s="373">
        <v>0</v>
      </c>
      <c r="W21" s="368">
        <v>0</v>
      </c>
      <c r="X21" s="740"/>
      <c r="Y21" s="739"/>
      <c r="Z21" s="739"/>
      <c r="AA21" s="739"/>
      <c r="AB21" s="739"/>
      <c r="AC21" s="739"/>
      <c r="AD21" s="739"/>
      <c r="AE21" s="739"/>
      <c r="AF21" s="739"/>
      <c r="AG21" s="739"/>
      <c r="AH21" s="739"/>
      <c r="AI21" s="739"/>
      <c r="AJ21" s="739"/>
      <c r="AK21" s="739"/>
      <c r="AL21" s="739"/>
      <c r="AM21" s="739"/>
      <c r="AN21" s="739"/>
      <c r="AO21" s="739"/>
      <c r="AP21" s="739"/>
    </row>
    <row r="22" spans="1:42">
      <c r="A22" s="731" t="s">
        <v>18</v>
      </c>
      <c r="B22" s="709"/>
      <c r="C22" s="709"/>
      <c r="D22" s="709"/>
      <c r="E22" s="709"/>
      <c r="F22" s="709"/>
      <c r="G22" s="709"/>
      <c r="H22" s="709"/>
      <c r="I22" s="709"/>
      <c r="J22" s="709"/>
      <c r="K22" s="709"/>
      <c r="L22" s="732"/>
      <c r="M22" s="733" t="s">
        <v>310</v>
      </c>
      <c r="N22" s="734"/>
      <c r="O22" s="744"/>
      <c r="P22" s="744"/>
      <c r="Q22" s="744"/>
      <c r="R22" s="745"/>
      <c r="S22" s="744"/>
      <c r="T22" s="744"/>
      <c r="U22" s="744"/>
      <c r="V22" s="746"/>
      <c r="W22" s="744"/>
      <c r="X22" s="745"/>
      <c r="Y22" s="744"/>
      <c r="Z22" s="744"/>
      <c r="AA22" s="744"/>
      <c r="AB22" s="744"/>
      <c r="AC22" s="744"/>
      <c r="AD22" s="744"/>
      <c r="AE22" s="744"/>
      <c r="AF22" s="744"/>
      <c r="AG22" s="744"/>
      <c r="AH22" s="744"/>
      <c r="AI22" s="744"/>
      <c r="AJ22" s="744"/>
      <c r="AK22" s="744"/>
      <c r="AL22" s="744"/>
      <c r="AM22" s="744"/>
      <c r="AN22" s="744"/>
      <c r="AO22" s="744"/>
      <c r="AP22" s="747"/>
    </row>
    <row r="23" spans="1:42">
      <c r="A23" s="731" t="s">
        <v>18</v>
      </c>
      <c r="B23" s="709" t="s">
        <v>1234</v>
      </c>
      <c r="C23" s="709"/>
      <c r="D23" s="709"/>
      <c r="E23" s="709"/>
      <c r="F23" s="709"/>
      <c r="G23" s="709"/>
      <c r="H23" s="709"/>
      <c r="I23" s="709"/>
      <c r="J23" s="709"/>
      <c r="K23" s="709"/>
      <c r="L23" s="736">
        <v>1</v>
      </c>
      <c r="M23" s="741" t="s">
        <v>311</v>
      </c>
      <c r="N23" s="738" t="s">
        <v>145</v>
      </c>
      <c r="O23" s="742"/>
      <c r="P23" s="739"/>
      <c r="Q23" s="739"/>
      <c r="R23" s="740"/>
      <c r="S23" s="742"/>
      <c r="T23" s="739"/>
      <c r="U23" s="739"/>
      <c r="V23" s="373">
        <v>0</v>
      </c>
      <c r="W23" s="368">
        <v>0</v>
      </c>
      <c r="X23" s="740"/>
      <c r="Y23" s="742"/>
      <c r="Z23" s="742"/>
      <c r="AA23" s="742"/>
      <c r="AB23" s="742"/>
      <c r="AC23" s="742"/>
      <c r="AD23" s="742"/>
      <c r="AE23" s="742"/>
      <c r="AF23" s="742"/>
      <c r="AG23" s="742"/>
      <c r="AH23" s="742"/>
      <c r="AI23" s="742"/>
      <c r="AJ23" s="742"/>
      <c r="AK23" s="742"/>
      <c r="AL23" s="742"/>
      <c r="AM23" s="742"/>
      <c r="AN23" s="742"/>
      <c r="AO23" s="742"/>
      <c r="AP23" s="742"/>
    </row>
    <row r="24" spans="1:42">
      <c r="A24" s="731" t="s">
        <v>18</v>
      </c>
      <c r="B24" s="709"/>
      <c r="C24" s="709"/>
      <c r="D24" s="709"/>
      <c r="E24" s="709"/>
      <c r="F24" s="709"/>
      <c r="G24" s="709"/>
      <c r="H24" s="709"/>
      <c r="I24" s="709"/>
      <c r="J24" s="709"/>
      <c r="K24" s="709"/>
      <c r="L24" s="736">
        <v>2</v>
      </c>
      <c r="M24" s="741" t="s">
        <v>312</v>
      </c>
      <c r="N24" s="738" t="s">
        <v>145</v>
      </c>
      <c r="O24" s="742"/>
      <c r="P24" s="739"/>
      <c r="Q24" s="742"/>
      <c r="R24" s="740"/>
      <c r="S24" s="742"/>
      <c r="T24" s="742"/>
      <c r="U24" s="742"/>
      <c r="V24" s="373">
        <v>0</v>
      </c>
      <c r="W24" s="368">
        <v>0</v>
      </c>
      <c r="X24" s="740"/>
      <c r="Y24" s="742"/>
      <c r="Z24" s="742"/>
      <c r="AA24" s="742"/>
      <c r="AB24" s="742"/>
      <c r="AC24" s="742"/>
      <c r="AD24" s="742"/>
      <c r="AE24" s="742"/>
      <c r="AF24" s="742"/>
      <c r="AG24" s="742"/>
      <c r="AH24" s="742"/>
      <c r="AI24" s="742"/>
      <c r="AJ24" s="742"/>
      <c r="AK24" s="742"/>
      <c r="AL24" s="742"/>
      <c r="AM24" s="742"/>
      <c r="AN24" s="742"/>
      <c r="AO24" s="742"/>
      <c r="AP24" s="742"/>
    </row>
    <row r="25" spans="1:42">
      <c r="A25" s="731" t="s">
        <v>18</v>
      </c>
      <c r="B25" s="709"/>
      <c r="C25" s="709"/>
      <c r="D25" s="709"/>
      <c r="E25" s="709"/>
      <c r="F25" s="709"/>
      <c r="G25" s="709"/>
      <c r="H25" s="709"/>
      <c r="I25" s="709"/>
      <c r="J25" s="709"/>
      <c r="K25" s="709"/>
      <c r="L25" s="175">
        <v>3</v>
      </c>
      <c r="M25" s="176" t="s">
        <v>313</v>
      </c>
      <c r="N25" s="748"/>
      <c r="O25" s="365"/>
      <c r="P25" s="368"/>
      <c r="Q25" s="370"/>
      <c r="R25" s="354"/>
      <c r="S25" s="365"/>
      <c r="T25" s="368"/>
      <c r="U25" s="368"/>
      <c r="V25" s="373"/>
      <c r="W25" s="368"/>
      <c r="X25" s="354"/>
      <c r="Y25" s="365"/>
      <c r="Z25" s="365"/>
      <c r="AA25" s="365"/>
      <c r="AB25" s="365"/>
      <c r="AC25" s="365"/>
      <c r="AD25" s="365"/>
      <c r="AE25" s="365"/>
      <c r="AF25" s="365"/>
      <c r="AG25" s="365"/>
      <c r="AH25" s="365"/>
      <c r="AI25" s="365"/>
      <c r="AJ25" s="365"/>
      <c r="AK25" s="365"/>
      <c r="AL25" s="365"/>
      <c r="AM25" s="365"/>
      <c r="AN25" s="365"/>
      <c r="AO25" s="365"/>
      <c r="AP25" s="365"/>
    </row>
    <row r="26" spans="1:42" ht="22.8">
      <c r="A26" s="731" t="s">
        <v>18</v>
      </c>
      <c r="B26" s="709"/>
      <c r="C26" s="709"/>
      <c r="D26" s="709"/>
      <c r="E26" s="709"/>
      <c r="F26" s="709"/>
      <c r="G26" s="709"/>
      <c r="H26" s="709"/>
      <c r="I26" s="709"/>
      <c r="J26" s="709"/>
      <c r="K26" s="709"/>
      <c r="L26" s="749" t="s">
        <v>1045</v>
      </c>
      <c r="M26" s="750" t="s">
        <v>314</v>
      </c>
      <c r="N26" s="748" t="s">
        <v>315</v>
      </c>
      <c r="O26" s="739"/>
      <c r="P26" s="742"/>
      <c r="Q26" s="743"/>
      <c r="R26" s="740"/>
      <c r="S26" s="739"/>
      <c r="T26" s="742"/>
      <c r="U26" s="742"/>
      <c r="V26" s="373">
        <v>0</v>
      </c>
      <c r="W26" s="368">
        <v>0</v>
      </c>
      <c r="X26" s="740"/>
      <c r="Y26" s="739"/>
      <c r="Z26" s="739"/>
      <c r="AA26" s="739"/>
      <c r="AB26" s="739"/>
      <c r="AC26" s="739"/>
      <c r="AD26" s="739"/>
      <c r="AE26" s="739"/>
      <c r="AF26" s="739"/>
      <c r="AG26" s="739"/>
      <c r="AH26" s="739"/>
      <c r="AI26" s="739"/>
      <c r="AJ26" s="739"/>
      <c r="AK26" s="739"/>
      <c r="AL26" s="739"/>
      <c r="AM26" s="739"/>
      <c r="AN26" s="739"/>
      <c r="AO26" s="739"/>
      <c r="AP26" s="739"/>
    </row>
    <row r="27" spans="1:42" ht="22.8">
      <c r="A27" s="731" t="s">
        <v>18</v>
      </c>
      <c r="B27" s="709"/>
      <c r="C27" s="709"/>
      <c r="D27" s="709"/>
      <c r="E27" s="709"/>
      <c r="F27" s="709"/>
      <c r="G27" s="709"/>
      <c r="H27" s="709"/>
      <c r="I27" s="709"/>
      <c r="J27" s="709"/>
      <c r="K27" s="709"/>
      <c r="L27" s="749" t="s">
        <v>1046</v>
      </c>
      <c r="M27" s="750" t="s">
        <v>316</v>
      </c>
      <c r="N27" s="748" t="s">
        <v>315</v>
      </c>
      <c r="O27" s="739"/>
      <c r="P27" s="742"/>
      <c r="Q27" s="743"/>
      <c r="R27" s="740"/>
      <c r="S27" s="739"/>
      <c r="T27" s="742"/>
      <c r="U27" s="742"/>
      <c r="V27" s="373">
        <v>0</v>
      </c>
      <c r="W27" s="368">
        <v>0</v>
      </c>
      <c r="X27" s="740"/>
      <c r="Y27" s="739"/>
      <c r="Z27" s="739"/>
      <c r="AA27" s="739"/>
      <c r="AB27" s="739"/>
      <c r="AC27" s="739"/>
      <c r="AD27" s="739"/>
      <c r="AE27" s="739"/>
      <c r="AF27" s="739"/>
      <c r="AG27" s="739"/>
      <c r="AH27" s="739"/>
      <c r="AI27" s="739"/>
      <c r="AJ27" s="739"/>
      <c r="AK27" s="739"/>
      <c r="AL27" s="739"/>
      <c r="AM27" s="739"/>
      <c r="AN27" s="739"/>
      <c r="AO27" s="739"/>
      <c r="AP27" s="739"/>
    </row>
    <row r="28" spans="1:42" ht="22.8">
      <c r="A28" s="731" t="s">
        <v>18</v>
      </c>
      <c r="B28" s="709"/>
      <c r="C28" s="709"/>
      <c r="D28" s="709"/>
      <c r="E28" s="709"/>
      <c r="F28" s="709"/>
      <c r="G28" s="709"/>
      <c r="H28" s="709"/>
      <c r="I28" s="709"/>
      <c r="J28" s="709"/>
      <c r="K28" s="709"/>
      <c r="L28" s="749" t="s">
        <v>1047</v>
      </c>
      <c r="M28" s="750" t="s">
        <v>317</v>
      </c>
      <c r="N28" s="748" t="s">
        <v>315</v>
      </c>
      <c r="O28" s="739">
        <v>214</v>
      </c>
      <c r="P28" s="739"/>
      <c r="Q28" s="739">
        <v>214</v>
      </c>
      <c r="R28" s="740"/>
      <c r="S28" s="739">
        <v>246</v>
      </c>
      <c r="T28" s="742">
        <v>283</v>
      </c>
      <c r="U28" s="742">
        <v>283</v>
      </c>
      <c r="V28" s="373">
        <v>1.1504065040650406</v>
      </c>
      <c r="W28" s="368">
        <v>0</v>
      </c>
      <c r="X28" s="740"/>
      <c r="Y28" s="739"/>
      <c r="Z28" s="739"/>
      <c r="AA28" s="739"/>
      <c r="AB28" s="739"/>
      <c r="AC28" s="739"/>
      <c r="AD28" s="739"/>
      <c r="AE28" s="739"/>
      <c r="AF28" s="739"/>
      <c r="AG28" s="739"/>
      <c r="AH28" s="739"/>
      <c r="AI28" s="739"/>
      <c r="AJ28" s="739"/>
      <c r="AK28" s="739"/>
      <c r="AL28" s="739"/>
      <c r="AM28" s="739"/>
      <c r="AN28" s="739"/>
      <c r="AO28" s="739"/>
      <c r="AP28" s="739"/>
    </row>
    <row r="29" spans="1:42" ht="22.8">
      <c r="A29" s="731" t="s">
        <v>18</v>
      </c>
      <c r="B29" s="709"/>
      <c r="C29" s="709"/>
      <c r="D29" s="709"/>
      <c r="E29" s="709"/>
      <c r="F29" s="709"/>
      <c r="G29" s="709"/>
      <c r="H29" s="709"/>
      <c r="I29" s="709"/>
      <c r="J29" s="709"/>
      <c r="K29" s="709"/>
      <c r="L29" s="749" t="s">
        <v>1048</v>
      </c>
      <c r="M29" s="750" t="s">
        <v>318</v>
      </c>
      <c r="N29" s="748" t="s">
        <v>315</v>
      </c>
      <c r="O29" s="739">
        <v>348</v>
      </c>
      <c r="P29" s="739"/>
      <c r="Q29" s="739">
        <v>348</v>
      </c>
      <c r="R29" s="740"/>
      <c r="S29" s="739">
        <v>348</v>
      </c>
      <c r="T29" s="742">
        <v>348</v>
      </c>
      <c r="U29" s="742">
        <v>348</v>
      </c>
      <c r="V29" s="373">
        <v>1</v>
      </c>
      <c r="W29" s="368">
        <v>0</v>
      </c>
      <c r="X29" s="740"/>
      <c r="Y29" s="739"/>
      <c r="Z29" s="739"/>
      <c r="AA29" s="739"/>
      <c r="AB29" s="739"/>
      <c r="AC29" s="739"/>
      <c r="AD29" s="739"/>
      <c r="AE29" s="739"/>
      <c r="AF29" s="739"/>
      <c r="AG29" s="739"/>
      <c r="AH29" s="739"/>
      <c r="AI29" s="739"/>
      <c r="AJ29" s="739"/>
      <c r="AK29" s="739"/>
      <c r="AL29" s="739"/>
      <c r="AM29" s="739"/>
      <c r="AN29" s="739"/>
      <c r="AO29" s="739"/>
      <c r="AP29" s="739"/>
    </row>
    <row r="30" spans="1:42">
      <c r="A30" s="731" t="s">
        <v>18</v>
      </c>
      <c r="B30" s="709"/>
      <c r="C30" s="709"/>
      <c r="D30" s="709"/>
      <c r="E30" s="709"/>
      <c r="F30" s="709"/>
      <c r="G30" s="709"/>
      <c r="H30" s="709"/>
      <c r="I30" s="709"/>
      <c r="J30" s="709"/>
      <c r="K30" s="709"/>
      <c r="L30" s="736">
        <v>4</v>
      </c>
      <c r="M30" s="751" t="s">
        <v>319</v>
      </c>
      <c r="N30" s="738" t="s">
        <v>145</v>
      </c>
      <c r="O30" s="739"/>
      <c r="P30" s="742"/>
      <c r="Q30" s="743"/>
      <c r="R30" s="740"/>
      <c r="S30" s="739"/>
      <c r="T30" s="742"/>
      <c r="U30" s="742"/>
      <c r="V30" s="373">
        <v>0</v>
      </c>
      <c r="W30" s="368">
        <v>0</v>
      </c>
      <c r="X30" s="740"/>
      <c r="Y30" s="739"/>
      <c r="Z30" s="739"/>
      <c r="AA30" s="739"/>
      <c r="AB30" s="739"/>
      <c r="AC30" s="739"/>
      <c r="AD30" s="739"/>
      <c r="AE30" s="739"/>
      <c r="AF30" s="739"/>
      <c r="AG30" s="739"/>
      <c r="AH30" s="739"/>
      <c r="AI30" s="739"/>
      <c r="AJ30" s="739"/>
      <c r="AK30" s="739"/>
      <c r="AL30" s="739"/>
      <c r="AM30" s="739"/>
      <c r="AN30" s="739"/>
      <c r="AO30" s="739"/>
      <c r="AP30" s="739"/>
    </row>
    <row r="31" spans="1:42">
      <c r="A31" s="731" t="s">
        <v>18</v>
      </c>
      <c r="B31" s="709"/>
      <c r="C31" s="709"/>
      <c r="D31" s="709"/>
      <c r="E31" s="709"/>
      <c r="F31" s="709"/>
      <c r="G31" s="709"/>
      <c r="H31" s="709"/>
      <c r="I31" s="709"/>
      <c r="J31" s="709"/>
      <c r="K31" s="709"/>
      <c r="L31" s="736">
        <v>5</v>
      </c>
      <c r="M31" s="751" t="s">
        <v>320</v>
      </c>
      <c r="N31" s="738" t="s">
        <v>145</v>
      </c>
      <c r="O31" s="739">
        <v>1</v>
      </c>
      <c r="P31" s="742"/>
      <c r="Q31" s="743">
        <v>1</v>
      </c>
      <c r="R31" s="740"/>
      <c r="S31" s="739">
        <v>1</v>
      </c>
      <c r="T31" s="742">
        <v>1</v>
      </c>
      <c r="U31" s="742">
        <v>1</v>
      </c>
      <c r="V31" s="373">
        <v>1</v>
      </c>
      <c r="W31" s="368">
        <v>0</v>
      </c>
      <c r="X31" s="740"/>
      <c r="Y31" s="739"/>
      <c r="Z31" s="739"/>
      <c r="AA31" s="739"/>
      <c r="AB31" s="739"/>
      <c r="AC31" s="739"/>
      <c r="AD31" s="739"/>
      <c r="AE31" s="739"/>
      <c r="AF31" s="739"/>
      <c r="AG31" s="739"/>
      <c r="AH31" s="739"/>
      <c r="AI31" s="739"/>
      <c r="AJ31" s="739"/>
      <c r="AK31" s="739"/>
      <c r="AL31" s="739"/>
      <c r="AM31" s="739"/>
      <c r="AN31" s="739"/>
      <c r="AO31" s="739"/>
      <c r="AP31" s="739"/>
    </row>
    <row r="32" spans="1:42" s="82" customFormat="1">
      <c r="A32" s="731" t="s">
        <v>18</v>
      </c>
      <c r="B32" s="752"/>
      <c r="C32" s="752"/>
      <c r="D32" s="752"/>
      <c r="E32" s="752"/>
      <c r="F32" s="752"/>
      <c r="G32" s="752"/>
      <c r="H32" s="752"/>
      <c r="I32" s="752"/>
      <c r="J32" s="752"/>
      <c r="K32" s="752"/>
      <c r="L32" s="753" t="s">
        <v>124</v>
      </c>
      <c r="M32" s="754" t="s">
        <v>321</v>
      </c>
      <c r="N32" s="738"/>
      <c r="O32" s="755"/>
      <c r="P32" s="755"/>
      <c r="Q32" s="755"/>
      <c r="R32" s="756"/>
      <c r="S32" s="755"/>
      <c r="T32" s="755"/>
      <c r="U32" s="755"/>
      <c r="V32" s="373">
        <v>0</v>
      </c>
      <c r="W32" s="368">
        <v>0</v>
      </c>
      <c r="X32" s="756"/>
      <c r="Y32" s="755"/>
      <c r="Z32" s="755"/>
      <c r="AA32" s="755"/>
      <c r="AB32" s="755"/>
      <c r="AC32" s="755"/>
      <c r="AD32" s="755"/>
      <c r="AE32" s="755"/>
      <c r="AF32" s="755"/>
      <c r="AG32" s="755"/>
      <c r="AH32" s="755"/>
      <c r="AI32" s="755"/>
      <c r="AJ32" s="755"/>
      <c r="AK32" s="755"/>
      <c r="AL32" s="755"/>
      <c r="AM32" s="755"/>
      <c r="AN32" s="755"/>
      <c r="AO32" s="755"/>
      <c r="AP32" s="755"/>
    </row>
    <row r="33" spans="1:42" s="82" customFormat="1">
      <c r="A33" s="731" t="s">
        <v>18</v>
      </c>
      <c r="B33" s="752"/>
      <c r="C33" s="752"/>
      <c r="D33" s="752"/>
      <c r="E33" s="752"/>
      <c r="F33" s="752"/>
      <c r="G33" s="752"/>
      <c r="H33" s="752"/>
      <c r="I33" s="752"/>
      <c r="J33" s="752"/>
      <c r="K33" s="752"/>
      <c r="L33" s="753" t="s">
        <v>125</v>
      </c>
      <c r="M33" s="737" t="s">
        <v>322</v>
      </c>
      <c r="N33" s="738"/>
      <c r="O33" s="755"/>
      <c r="P33" s="755"/>
      <c r="Q33" s="755"/>
      <c r="R33" s="756"/>
      <c r="S33" s="755"/>
      <c r="T33" s="755"/>
      <c r="U33" s="755"/>
      <c r="V33" s="373">
        <v>0</v>
      </c>
      <c r="W33" s="368">
        <v>0</v>
      </c>
      <c r="X33" s="756"/>
      <c r="Y33" s="755"/>
      <c r="Z33" s="755"/>
      <c r="AA33" s="755"/>
      <c r="AB33" s="755"/>
      <c r="AC33" s="755"/>
      <c r="AD33" s="755"/>
      <c r="AE33" s="755"/>
      <c r="AF33" s="755"/>
      <c r="AG33" s="755"/>
      <c r="AH33" s="755"/>
      <c r="AI33" s="755"/>
      <c r="AJ33" s="755"/>
      <c r="AK33" s="755"/>
      <c r="AL33" s="755"/>
      <c r="AM33" s="755"/>
      <c r="AN33" s="755"/>
      <c r="AO33" s="755"/>
      <c r="AP33" s="755"/>
    </row>
    <row r="34" spans="1:42" s="90" customFormat="1">
      <c r="A34" s="689" t="s">
        <v>102</v>
      </c>
      <c r="B34" s="729"/>
      <c r="C34" s="729"/>
      <c r="D34" s="729"/>
      <c r="E34" s="729"/>
      <c r="F34" s="729"/>
      <c r="G34" s="729"/>
      <c r="H34" s="729"/>
      <c r="I34" s="729"/>
      <c r="J34" s="729"/>
      <c r="K34" s="729"/>
      <c r="L34" s="690" t="s">
        <v>2419</v>
      </c>
      <c r="M34" s="673"/>
      <c r="N34" s="674"/>
      <c r="O34" s="674"/>
      <c r="P34" s="674"/>
      <c r="Q34" s="674"/>
      <c r="R34" s="674"/>
      <c r="S34" s="674"/>
      <c r="T34" s="674"/>
      <c r="U34" s="674"/>
      <c r="V34" s="674"/>
      <c r="W34" s="674"/>
      <c r="X34" s="674"/>
      <c r="Y34" s="674"/>
      <c r="Z34" s="674"/>
      <c r="AA34" s="674"/>
      <c r="AB34" s="674"/>
      <c r="AC34" s="674"/>
      <c r="AD34" s="674"/>
      <c r="AE34" s="674"/>
      <c r="AF34" s="674"/>
      <c r="AG34" s="674"/>
      <c r="AH34" s="674"/>
      <c r="AI34" s="674"/>
      <c r="AJ34" s="674"/>
      <c r="AK34" s="674"/>
      <c r="AL34" s="674"/>
      <c r="AM34" s="730"/>
      <c r="AN34" s="730"/>
      <c r="AO34" s="730"/>
      <c r="AP34" s="730"/>
    </row>
    <row r="35" spans="1:42">
      <c r="A35" s="731" t="s">
        <v>102</v>
      </c>
      <c r="B35" s="709" t="s">
        <v>1232</v>
      </c>
      <c r="C35" s="709"/>
      <c r="D35" s="709"/>
      <c r="E35" s="709"/>
      <c r="F35" s="709"/>
      <c r="G35" s="709"/>
      <c r="H35" s="709"/>
      <c r="I35" s="709"/>
      <c r="J35" s="709"/>
      <c r="K35" s="709"/>
      <c r="L35" s="732"/>
      <c r="M35" s="733" t="s">
        <v>161</v>
      </c>
      <c r="N35" s="734"/>
      <c r="O35" s="734"/>
      <c r="P35" s="734"/>
      <c r="Q35" s="734"/>
      <c r="R35" s="734"/>
      <c r="S35" s="735">
        <v>1.0494000000000001</v>
      </c>
      <c r="T35" s="735">
        <v>1</v>
      </c>
      <c r="U35" s="735">
        <v>1.06128</v>
      </c>
      <c r="V35" s="734"/>
      <c r="W35" s="734"/>
      <c r="X35" s="734"/>
      <c r="Y35" s="735">
        <v>1</v>
      </c>
      <c r="Z35" s="735">
        <v>1</v>
      </c>
      <c r="AA35" s="735">
        <v>1</v>
      </c>
      <c r="AB35" s="735">
        <v>1</v>
      </c>
      <c r="AC35" s="735">
        <v>1</v>
      </c>
      <c r="AD35" s="735">
        <v>1</v>
      </c>
      <c r="AE35" s="735">
        <v>1</v>
      </c>
      <c r="AF35" s="735">
        <v>1</v>
      </c>
      <c r="AG35" s="735">
        <v>1</v>
      </c>
      <c r="AH35" s="735">
        <v>1</v>
      </c>
      <c r="AI35" s="735">
        <v>1</v>
      </c>
      <c r="AJ35" s="735">
        <v>1</v>
      </c>
      <c r="AK35" s="735">
        <v>1</v>
      </c>
      <c r="AL35" s="735">
        <v>1</v>
      </c>
      <c r="AM35" s="735">
        <v>1</v>
      </c>
      <c r="AN35" s="735">
        <v>1</v>
      </c>
      <c r="AO35" s="735">
        <v>1</v>
      </c>
      <c r="AP35" s="735">
        <v>1</v>
      </c>
    </row>
    <row r="36" spans="1:42" ht="22.8">
      <c r="A36" s="731" t="s">
        <v>102</v>
      </c>
      <c r="B36" s="709" t="s">
        <v>1229</v>
      </c>
      <c r="C36" s="709"/>
      <c r="D36" s="709"/>
      <c r="E36" s="709"/>
      <c r="F36" s="709"/>
      <c r="G36" s="709"/>
      <c r="H36" s="709"/>
      <c r="I36" s="709"/>
      <c r="J36" s="709"/>
      <c r="K36" s="709"/>
      <c r="L36" s="736">
        <v>1</v>
      </c>
      <c r="M36" s="737" t="s">
        <v>307</v>
      </c>
      <c r="N36" s="738" t="s">
        <v>145</v>
      </c>
      <c r="O36" s="739">
        <v>1</v>
      </c>
      <c r="P36" s="739"/>
      <c r="Q36" s="739">
        <v>1</v>
      </c>
      <c r="R36" s="740"/>
      <c r="S36" s="739">
        <v>1</v>
      </c>
      <c r="T36" s="739"/>
      <c r="U36" s="739">
        <v>1</v>
      </c>
      <c r="V36" s="373">
        <v>1</v>
      </c>
      <c r="W36" s="368">
        <v>1</v>
      </c>
      <c r="X36" s="740"/>
      <c r="Y36" s="739"/>
      <c r="Z36" s="739"/>
      <c r="AA36" s="739"/>
      <c r="AB36" s="739"/>
      <c r="AC36" s="739"/>
      <c r="AD36" s="739"/>
      <c r="AE36" s="739"/>
      <c r="AF36" s="739"/>
      <c r="AG36" s="739"/>
      <c r="AH36" s="739"/>
      <c r="AI36" s="739"/>
      <c r="AJ36" s="739"/>
      <c r="AK36" s="739"/>
      <c r="AL36" s="739"/>
      <c r="AM36" s="739"/>
      <c r="AN36" s="739"/>
      <c r="AO36" s="739"/>
      <c r="AP36" s="739"/>
    </row>
    <row r="37" spans="1:42">
      <c r="A37" s="731" t="s">
        <v>102</v>
      </c>
      <c r="B37" s="709" t="s">
        <v>1230</v>
      </c>
      <c r="C37" s="709"/>
      <c r="D37" s="709"/>
      <c r="E37" s="709"/>
      <c r="F37" s="709"/>
      <c r="G37" s="709"/>
      <c r="H37" s="709"/>
      <c r="I37" s="709"/>
      <c r="J37" s="709"/>
      <c r="K37" s="709"/>
      <c r="L37" s="736">
        <v>2</v>
      </c>
      <c r="M37" s="741" t="s">
        <v>162</v>
      </c>
      <c r="N37" s="738" t="s">
        <v>145</v>
      </c>
      <c r="O37" s="739">
        <v>4.3</v>
      </c>
      <c r="P37" s="739"/>
      <c r="Q37" s="739">
        <v>13.8</v>
      </c>
      <c r="R37" s="740"/>
      <c r="S37" s="739">
        <v>6</v>
      </c>
      <c r="T37" s="739"/>
      <c r="U37" s="739">
        <v>7.2</v>
      </c>
      <c r="V37" s="373">
        <v>1.2</v>
      </c>
      <c r="W37" s="368">
        <v>7.2</v>
      </c>
      <c r="X37" s="740"/>
      <c r="Y37" s="739"/>
      <c r="Z37" s="739"/>
      <c r="AA37" s="739"/>
      <c r="AB37" s="739"/>
      <c r="AC37" s="739"/>
      <c r="AD37" s="739"/>
      <c r="AE37" s="739"/>
      <c r="AF37" s="739"/>
      <c r="AG37" s="739"/>
      <c r="AH37" s="739"/>
      <c r="AI37" s="739"/>
      <c r="AJ37" s="739"/>
      <c r="AK37" s="739"/>
      <c r="AL37" s="739"/>
      <c r="AM37" s="739"/>
      <c r="AN37" s="739"/>
      <c r="AO37" s="739"/>
      <c r="AP37" s="739"/>
    </row>
    <row r="38" spans="1:42">
      <c r="A38" s="731" t="s">
        <v>102</v>
      </c>
      <c r="B38" s="709"/>
      <c r="C38" s="709"/>
      <c r="D38" s="709"/>
      <c r="E38" s="709"/>
      <c r="F38" s="709"/>
      <c r="G38" s="709"/>
      <c r="H38" s="709"/>
      <c r="I38" s="709"/>
      <c r="J38" s="709"/>
      <c r="K38" s="709"/>
      <c r="L38" s="736">
        <v>3</v>
      </c>
      <c r="M38" s="737" t="s">
        <v>308</v>
      </c>
      <c r="N38" s="738" t="s">
        <v>145</v>
      </c>
      <c r="O38" s="739">
        <v>8.6999999999999993</v>
      </c>
      <c r="P38" s="739"/>
      <c r="Q38" s="739">
        <v>5.0999999999999996</v>
      </c>
      <c r="R38" s="740"/>
      <c r="S38" s="739">
        <v>4.5</v>
      </c>
      <c r="T38" s="739"/>
      <c r="U38" s="739">
        <v>5</v>
      </c>
      <c r="V38" s="373">
        <v>1.1111111111111112</v>
      </c>
      <c r="W38" s="368">
        <v>5</v>
      </c>
      <c r="X38" s="740"/>
      <c r="Y38" s="739"/>
      <c r="Z38" s="739"/>
      <c r="AA38" s="739"/>
      <c r="AB38" s="739"/>
      <c r="AC38" s="739"/>
      <c r="AD38" s="739"/>
      <c r="AE38" s="739"/>
      <c r="AF38" s="739"/>
      <c r="AG38" s="739"/>
      <c r="AH38" s="739"/>
      <c r="AI38" s="739"/>
      <c r="AJ38" s="739"/>
      <c r="AK38" s="739"/>
      <c r="AL38" s="739"/>
      <c r="AM38" s="739"/>
      <c r="AN38" s="739"/>
      <c r="AO38" s="739"/>
      <c r="AP38" s="739"/>
    </row>
    <row r="39" spans="1:42">
      <c r="A39" s="731" t="s">
        <v>102</v>
      </c>
      <c r="B39" s="709" t="s">
        <v>1231</v>
      </c>
      <c r="C39" s="709"/>
      <c r="D39" s="709"/>
      <c r="E39" s="709"/>
      <c r="F39" s="709"/>
      <c r="G39" s="709"/>
      <c r="H39" s="709"/>
      <c r="I39" s="709"/>
      <c r="J39" s="709"/>
      <c r="K39" s="709"/>
      <c r="L39" s="736">
        <v>4</v>
      </c>
      <c r="M39" s="741" t="s">
        <v>309</v>
      </c>
      <c r="N39" s="738" t="s">
        <v>145</v>
      </c>
      <c r="O39" s="739"/>
      <c r="P39" s="742"/>
      <c r="Q39" s="743"/>
      <c r="R39" s="740"/>
      <c r="S39" s="739"/>
      <c r="T39" s="742"/>
      <c r="U39" s="742"/>
      <c r="V39" s="373">
        <v>0</v>
      </c>
      <c r="W39" s="368">
        <v>0</v>
      </c>
      <c r="X39" s="740"/>
      <c r="Y39" s="739"/>
      <c r="Z39" s="739"/>
      <c r="AA39" s="739"/>
      <c r="AB39" s="739"/>
      <c r="AC39" s="739"/>
      <c r="AD39" s="739"/>
      <c r="AE39" s="739"/>
      <c r="AF39" s="739"/>
      <c r="AG39" s="739"/>
      <c r="AH39" s="739"/>
      <c r="AI39" s="739"/>
      <c r="AJ39" s="739"/>
      <c r="AK39" s="739"/>
      <c r="AL39" s="739"/>
      <c r="AM39" s="739"/>
      <c r="AN39" s="739"/>
      <c r="AO39" s="739"/>
      <c r="AP39" s="739"/>
    </row>
    <row r="40" spans="1:42">
      <c r="A40" s="731" t="s">
        <v>102</v>
      </c>
      <c r="B40" s="709"/>
      <c r="C40" s="709"/>
      <c r="D40" s="709"/>
      <c r="E40" s="709"/>
      <c r="F40" s="709"/>
      <c r="G40" s="709"/>
      <c r="H40" s="709"/>
      <c r="I40" s="709"/>
      <c r="J40" s="709"/>
      <c r="K40" s="709"/>
      <c r="L40" s="732"/>
      <c r="M40" s="733" t="s">
        <v>310</v>
      </c>
      <c r="N40" s="734"/>
      <c r="O40" s="744"/>
      <c r="P40" s="744"/>
      <c r="Q40" s="744"/>
      <c r="R40" s="745"/>
      <c r="S40" s="744"/>
      <c r="T40" s="744"/>
      <c r="U40" s="744"/>
      <c r="V40" s="746"/>
      <c r="W40" s="744"/>
      <c r="X40" s="745"/>
      <c r="Y40" s="744"/>
      <c r="Z40" s="744"/>
      <c r="AA40" s="744"/>
      <c r="AB40" s="744"/>
      <c r="AC40" s="744"/>
      <c r="AD40" s="744"/>
      <c r="AE40" s="744"/>
      <c r="AF40" s="744"/>
      <c r="AG40" s="744"/>
      <c r="AH40" s="744"/>
      <c r="AI40" s="744"/>
      <c r="AJ40" s="744"/>
      <c r="AK40" s="744"/>
      <c r="AL40" s="744"/>
      <c r="AM40" s="744"/>
      <c r="AN40" s="744"/>
      <c r="AO40" s="744"/>
      <c r="AP40" s="747"/>
    </row>
    <row r="41" spans="1:42">
      <c r="A41" s="731" t="s">
        <v>102</v>
      </c>
      <c r="B41" s="709" t="s">
        <v>1234</v>
      </c>
      <c r="C41" s="709"/>
      <c r="D41" s="709"/>
      <c r="E41" s="709"/>
      <c r="F41" s="709"/>
      <c r="G41" s="709"/>
      <c r="H41" s="709"/>
      <c r="I41" s="709"/>
      <c r="J41" s="709"/>
      <c r="K41" s="709"/>
      <c r="L41" s="736">
        <v>1</v>
      </c>
      <c r="M41" s="741" t="s">
        <v>311</v>
      </c>
      <c r="N41" s="738" t="s">
        <v>145</v>
      </c>
      <c r="O41" s="742"/>
      <c r="P41" s="739"/>
      <c r="Q41" s="739"/>
      <c r="R41" s="740"/>
      <c r="S41" s="742"/>
      <c r="T41" s="739"/>
      <c r="U41" s="739"/>
      <c r="V41" s="373">
        <v>0</v>
      </c>
      <c r="W41" s="368">
        <v>0</v>
      </c>
      <c r="X41" s="740"/>
      <c r="Y41" s="742"/>
      <c r="Z41" s="742"/>
      <c r="AA41" s="742"/>
      <c r="AB41" s="742"/>
      <c r="AC41" s="742"/>
      <c r="AD41" s="742"/>
      <c r="AE41" s="742"/>
      <c r="AF41" s="742"/>
      <c r="AG41" s="742"/>
      <c r="AH41" s="742"/>
      <c r="AI41" s="742"/>
      <c r="AJ41" s="742"/>
      <c r="AK41" s="742"/>
      <c r="AL41" s="742"/>
      <c r="AM41" s="742"/>
      <c r="AN41" s="742"/>
      <c r="AO41" s="742"/>
      <c r="AP41" s="742"/>
    </row>
    <row r="42" spans="1:42">
      <c r="A42" s="731" t="s">
        <v>102</v>
      </c>
      <c r="B42" s="709"/>
      <c r="C42" s="709"/>
      <c r="D42" s="709"/>
      <c r="E42" s="709"/>
      <c r="F42" s="709"/>
      <c r="G42" s="709"/>
      <c r="H42" s="709"/>
      <c r="I42" s="709"/>
      <c r="J42" s="709"/>
      <c r="K42" s="709"/>
      <c r="L42" s="736">
        <v>2</v>
      </c>
      <c r="M42" s="741" t="s">
        <v>312</v>
      </c>
      <c r="N42" s="738" t="s">
        <v>145</v>
      </c>
      <c r="O42" s="742"/>
      <c r="P42" s="739"/>
      <c r="Q42" s="742"/>
      <c r="R42" s="740"/>
      <c r="S42" s="742"/>
      <c r="T42" s="742"/>
      <c r="U42" s="742"/>
      <c r="V42" s="373">
        <v>0</v>
      </c>
      <c r="W42" s="368">
        <v>0</v>
      </c>
      <c r="X42" s="740"/>
      <c r="Y42" s="742"/>
      <c r="Z42" s="742"/>
      <c r="AA42" s="742"/>
      <c r="AB42" s="742"/>
      <c r="AC42" s="742"/>
      <c r="AD42" s="742"/>
      <c r="AE42" s="742"/>
      <c r="AF42" s="742"/>
      <c r="AG42" s="742"/>
      <c r="AH42" s="742"/>
      <c r="AI42" s="742"/>
      <c r="AJ42" s="742"/>
      <c r="AK42" s="742"/>
      <c r="AL42" s="742"/>
      <c r="AM42" s="742"/>
      <c r="AN42" s="742"/>
      <c r="AO42" s="742"/>
      <c r="AP42" s="742"/>
    </row>
    <row r="43" spans="1:42">
      <c r="A43" s="731" t="s">
        <v>102</v>
      </c>
      <c r="B43" s="709"/>
      <c r="C43" s="709"/>
      <c r="D43" s="709"/>
      <c r="E43" s="709"/>
      <c r="F43" s="709"/>
      <c r="G43" s="709"/>
      <c r="H43" s="709"/>
      <c r="I43" s="709"/>
      <c r="J43" s="709"/>
      <c r="K43" s="709"/>
      <c r="L43" s="175">
        <v>3</v>
      </c>
      <c r="M43" s="176" t="s">
        <v>313</v>
      </c>
      <c r="N43" s="748"/>
      <c r="O43" s="365"/>
      <c r="P43" s="368"/>
      <c r="Q43" s="370"/>
      <c r="R43" s="354"/>
      <c r="S43" s="365"/>
      <c r="T43" s="368"/>
      <c r="U43" s="368"/>
      <c r="V43" s="373"/>
      <c r="W43" s="368"/>
      <c r="X43" s="354"/>
      <c r="Y43" s="365"/>
      <c r="Z43" s="365"/>
      <c r="AA43" s="365"/>
      <c r="AB43" s="365"/>
      <c r="AC43" s="365"/>
      <c r="AD43" s="365"/>
      <c r="AE43" s="365"/>
      <c r="AF43" s="365"/>
      <c r="AG43" s="365"/>
      <c r="AH43" s="365"/>
      <c r="AI43" s="365"/>
      <c r="AJ43" s="365"/>
      <c r="AK43" s="365"/>
      <c r="AL43" s="365"/>
      <c r="AM43" s="365"/>
      <c r="AN43" s="365"/>
      <c r="AO43" s="365"/>
      <c r="AP43" s="365"/>
    </row>
    <row r="44" spans="1:42" ht="22.8">
      <c r="A44" s="731" t="s">
        <v>102</v>
      </c>
      <c r="B44" s="709"/>
      <c r="C44" s="709"/>
      <c r="D44" s="709"/>
      <c r="E44" s="709"/>
      <c r="F44" s="709"/>
      <c r="G44" s="709"/>
      <c r="H44" s="709"/>
      <c r="I44" s="709"/>
      <c r="J44" s="709"/>
      <c r="K44" s="709"/>
      <c r="L44" s="749" t="s">
        <v>1045</v>
      </c>
      <c r="M44" s="750" t="s">
        <v>314</v>
      </c>
      <c r="N44" s="748" t="s">
        <v>315</v>
      </c>
      <c r="O44" s="739"/>
      <c r="P44" s="742"/>
      <c r="Q44" s="743"/>
      <c r="R44" s="740"/>
      <c r="S44" s="739"/>
      <c r="T44" s="742"/>
      <c r="U44" s="742"/>
      <c r="V44" s="373">
        <v>0</v>
      </c>
      <c r="W44" s="368">
        <v>0</v>
      </c>
      <c r="X44" s="740"/>
      <c r="Y44" s="739"/>
      <c r="Z44" s="739"/>
      <c r="AA44" s="739"/>
      <c r="AB44" s="739"/>
      <c r="AC44" s="739"/>
      <c r="AD44" s="739"/>
      <c r="AE44" s="739"/>
      <c r="AF44" s="739"/>
      <c r="AG44" s="739"/>
      <c r="AH44" s="739"/>
      <c r="AI44" s="739"/>
      <c r="AJ44" s="739"/>
      <c r="AK44" s="739"/>
      <c r="AL44" s="739"/>
      <c r="AM44" s="739"/>
      <c r="AN44" s="739"/>
      <c r="AO44" s="739"/>
      <c r="AP44" s="739"/>
    </row>
    <row r="45" spans="1:42" ht="22.8">
      <c r="A45" s="731" t="s">
        <v>102</v>
      </c>
      <c r="B45" s="709"/>
      <c r="C45" s="709"/>
      <c r="D45" s="709"/>
      <c r="E45" s="709"/>
      <c r="F45" s="709"/>
      <c r="G45" s="709"/>
      <c r="H45" s="709"/>
      <c r="I45" s="709"/>
      <c r="J45" s="709"/>
      <c r="K45" s="709"/>
      <c r="L45" s="749" t="s">
        <v>1046</v>
      </c>
      <c r="M45" s="750" t="s">
        <v>316</v>
      </c>
      <c r="N45" s="748" t="s">
        <v>315</v>
      </c>
      <c r="O45" s="739"/>
      <c r="P45" s="742"/>
      <c r="Q45" s="743"/>
      <c r="R45" s="740"/>
      <c r="S45" s="739"/>
      <c r="T45" s="742"/>
      <c r="U45" s="742"/>
      <c r="V45" s="373">
        <v>0</v>
      </c>
      <c r="W45" s="368">
        <v>0</v>
      </c>
      <c r="X45" s="740"/>
      <c r="Y45" s="739"/>
      <c r="Z45" s="739"/>
      <c r="AA45" s="739"/>
      <c r="AB45" s="739"/>
      <c r="AC45" s="739"/>
      <c r="AD45" s="739"/>
      <c r="AE45" s="739"/>
      <c r="AF45" s="739"/>
      <c r="AG45" s="739"/>
      <c r="AH45" s="739"/>
      <c r="AI45" s="739"/>
      <c r="AJ45" s="739"/>
      <c r="AK45" s="739"/>
      <c r="AL45" s="739"/>
      <c r="AM45" s="739"/>
      <c r="AN45" s="739"/>
      <c r="AO45" s="739"/>
      <c r="AP45" s="739"/>
    </row>
    <row r="46" spans="1:42" ht="22.8">
      <c r="A46" s="731" t="s">
        <v>102</v>
      </c>
      <c r="B46" s="709"/>
      <c r="C46" s="709"/>
      <c r="D46" s="709"/>
      <c r="E46" s="709"/>
      <c r="F46" s="709"/>
      <c r="G46" s="709"/>
      <c r="H46" s="709"/>
      <c r="I46" s="709"/>
      <c r="J46" s="709"/>
      <c r="K46" s="709"/>
      <c r="L46" s="749" t="s">
        <v>1047</v>
      </c>
      <c r="M46" s="750" t="s">
        <v>317</v>
      </c>
      <c r="N46" s="748" t="s">
        <v>315</v>
      </c>
      <c r="O46" s="739">
        <v>214</v>
      </c>
      <c r="P46" s="739"/>
      <c r="Q46" s="739">
        <v>214</v>
      </c>
      <c r="R46" s="740"/>
      <c r="S46" s="739">
        <v>246</v>
      </c>
      <c r="T46" s="742">
        <v>283</v>
      </c>
      <c r="U46" s="742">
        <v>283</v>
      </c>
      <c r="V46" s="373">
        <v>1.1504065040650406</v>
      </c>
      <c r="W46" s="368">
        <v>0</v>
      </c>
      <c r="X46" s="740"/>
      <c r="Y46" s="739"/>
      <c r="Z46" s="739"/>
      <c r="AA46" s="739"/>
      <c r="AB46" s="739"/>
      <c r="AC46" s="739"/>
      <c r="AD46" s="739"/>
      <c r="AE46" s="739"/>
      <c r="AF46" s="739"/>
      <c r="AG46" s="739"/>
      <c r="AH46" s="739"/>
      <c r="AI46" s="739"/>
      <c r="AJ46" s="739"/>
      <c r="AK46" s="739"/>
      <c r="AL46" s="739"/>
      <c r="AM46" s="739"/>
      <c r="AN46" s="739"/>
      <c r="AO46" s="739"/>
      <c r="AP46" s="739"/>
    </row>
    <row r="47" spans="1:42" ht="22.8">
      <c r="A47" s="731" t="s">
        <v>102</v>
      </c>
      <c r="B47" s="709"/>
      <c r="C47" s="709"/>
      <c r="D47" s="709"/>
      <c r="E47" s="709"/>
      <c r="F47" s="709"/>
      <c r="G47" s="709"/>
      <c r="H47" s="709"/>
      <c r="I47" s="709"/>
      <c r="J47" s="709"/>
      <c r="K47" s="709"/>
      <c r="L47" s="749" t="s">
        <v>1048</v>
      </c>
      <c r="M47" s="750" t="s">
        <v>318</v>
      </c>
      <c r="N47" s="748" t="s">
        <v>315</v>
      </c>
      <c r="O47" s="739">
        <v>348</v>
      </c>
      <c r="P47" s="739"/>
      <c r="Q47" s="739">
        <v>348</v>
      </c>
      <c r="R47" s="740"/>
      <c r="S47" s="739">
        <v>348</v>
      </c>
      <c r="T47" s="742">
        <v>348</v>
      </c>
      <c r="U47" s="742">
        <v>348</v>
      </c>
      <c r="V47" s="373">
        <v>1</v>
      </c>
      <c r="W47" s="368">
        <v>0</v>
      </c>
      <c r="X47" s="740"/>
      <c r="Y47" s="739"/>
      <c r="Z47" s="739"/>
      <c r="AA47" s="739"/>
      <c r="AB47" s="739"/>
      <c r="AC47" s="739"/>
      <c r="AD47" s="739"/>
      <c r="AE47" s="739"/>
      <c r="AF47" s="739"/>
      <c r="AG47" s="739"/>
      <c r="AH47" s="739"/>
      <c r="AI47" s="739"/>
      <c r="AJ47" s="739"/>
      <c r="AK47" s="739"/>
      <c r="AL47" s="739"/>
      <c r="AM47" s="739"/>
      <c r="AN47" s="739"/>
      <c r="AO47" s="739"/>
      <c r="AP47" s="739"/>
    </row>
    <row r="48" spans="1:42">
      <c r="A48" s="731" t="s">
        <v>102</v>
      </c>
      <c r="B48" s="709"/>
      <c r="C48" s="709"/>
      <c r="D48" s="709"/>
      <c r="E48" s="709"/>
      <c r="F48" s="709"/>
      <c r="G48" s="709"/>
      <c r="H48" s="709"/>
      <c r="I48" s="709"/>
      <c r="J48" s="709"/>
      <c r="K48" s="709"/>
      <c r="L48" s="736">
        <v>4</v>
      </c>
      <c r="M48" s="751" t="s">
        <v>319</v>
      </c>
      <c r="N48" s="738" t="s">
        <v>145</v>
      </c>
      <c r="O48" s="739"/>
      <c r="P48" s="742"/>
      <c r="Q48" s="743"/>
      <c r="R48" s="740"/>
      <c r="S48" s="739"/>
      <c r="T48" s="742"/>
      <c r="U48" s="742"/>
      <c r="V48" s="373">
        <v>0</v>
      </c>
      <c r="W48" s="368">
        <v>0</v>
      </c>
      <c r="X48" s="740"/>
      <c r="Y48" s="739"/>
      <c r="Z48" s="739"/>
      <c r="AA48" s="739"/>
      <c r="AB48" s="739"/>
      <c r="AC48" s="739"/>
      <c r="AD48" s="739"/>
      <c r="AE48" s="739"/>
      <c r="AF48" s="739"/>
      <c r="AG48" s="739"/>
      <c r="AH48" s="739"/>
      <c r="AI48" s="739"/>
      <c r="AJ48" s="739"/>
      <c r="AK48" s="739"/>
      <c r="AL48" s="739"/>
      <c r="AM48" s="739"/>
      <c r="AN48" s="739"/>
      <c r="AO48" s="739"/>
      <c r="AP48" s="739"/>
    </row>
    <row r="49" spans="1:42">
      <c r="A49" s="731" t="s">
        <v>102</v>
      </c>
      <c r="B49" s="709"/>
      <c r="C49" s="709"/>
      <c r="D49" s="709"/>
      <c r="E49" s="709"/>
      <c r="F49" s="709"/>
      <c r="G49" s="709"/>
      <c r="H49" s="709"/>
      <c r="I49" s="709"/>
      <c r="J49" s="709"/>
      <c r="K49" s="709"/>
      <c r="L49" s="736">
        <v>5</v>
      </c>
      <c r="M49" s="751" t="s">
        <v>320</v>
      </c>
      <c r="N49" s="738" t="s">
        <v>145</v>
      </c>
      <c r="O49" s="739">
        <v>1</v>
      </c>
      <c r="P49" s="742"/>
      <c r="Q49" s="743">
        <v>1</v>
      </c>
      <c r="R49" s="740"/>
      <c r="S49" s="739">
        <v>1</v>
      </c>
      <c r="T49" s="742">
        <v>1</v>
      </c>
      <c r="U49" s="742">
        <v>1</v>
      </c>
      <c r="V49" s="373">
        <v>1</v>
      </c>
      <c r="W49" s="368">
        <v>0</v>
      </c>
      <c r="X49" s="740"/>
      <c r="Y49" s="739"/>
      <c r="Z49" s="739"/>
      <c r="AA49" s="739"/>
      <c r="AB49" s="739"/>
      <c r="AC49" s="739"/>
      <c r="AD49" s="739"/>
      <c r="AE49" s="739"/>
      <c r="AF49" s="739"/>
      <c r="AG49" s="739"/>
      <c r="AH49" s="739"/>
      <c r="AI49" s="739"/>
      <c r="AJ49" s="739"/>
      <c r="AK49" s="739"/>
      <c r="AL49" s="739"/>
      <c r="AM49" s="739"/>
      <c r="AN49" s="739"/>
      <c r="AO49" s="739"/>
      <c r="AP49" s="739"/>
    </row>
    <row r="50" spans="1:42" s="82" customFormat="1">
      <c r="A50" s="731" t="s">
        <v>102</v>
      </c>
      <c r="B50" s="752"/>
      <c r="C50" s="752"/>
      <c r="D50" s="752"/>
      <c r="E50" s="752"/>
      <c r="F50" s="752"/>
      <c r="G50" s="752"/>
      <c r="H50" s="752"/>
      <c r="I50" s="752"/>
      <c r="J50" s="752"/>
      <c r="K50" s="752"/>
      <c r="L50" s="753" t="s">
        <v>124</v>
      </c>
      <c r="M50" s="754" t="s">
        <v>321</v>
      </c>
      <c r="N50" s="738"/>
      <c r="O50" s="755"/>
      <c r="P50" s="755"/>
      <c r="Q50" s="755"/>
      <c r="R50" s="756"/>
      <c r="S50" s="755"/>
      <c r="T50" s="755"/>
      <c r="U50" s="755"/>
      <c r="V50" s="373">
        <v>0</v>
      </c>
      <c r="W50" s="368">
        <v>0</v>
      </c>
      <c r="X50" s="756"/>
      <c r="Y50" s="755"/>
      <c r="Z50" s="755"/>
      <c r="AA50" s="755"/>
      <c r="AB50" s="755"/>
      <c r="AC50" s="755"/>
      <c r="AD50" s="755"/>
      <c r="AE50" s="755"/>
      <c r="AF50" s="755"/>
      <c r="AG50" s="755"/>
      <c r="AH50" s="755"/>
      <c r="AI50" s="755"/>
      <c r="AJ50" s="755"/>
      <c r="AK50" s="755"/>
      <c r="AL50" s="755"/>
      <c r="AM50" s="755"/>
      <c r="AN50" s="755"/>
      <c r="AO50" s="755"/>
      <c r="AP50" s="755"/>
    </row>
    <row r="51" spans="1:42" s="82" customFormat="1">
      <c r="A51" s="731" t="s">
        <v>102</v>
      </c>
      <c r="B51" s="752"/>
      <c r="C51" s="752"/>
      <c r="D51" s="752"/>
      <c r="E51" s="752"/>
      <c r="F51" s="752"/>
      <c r="G51" s="752"/>
      <c r="H51" s="752"/>
      <c r="I51" s="752"/>
      <c r="J51" s="752"/>
      <c r="K51" s="752"/>
      <c r="L51" s="753" t="s">
        <v>125</v>
      </c>
      <c r="M51" s="737" t="s">
        <v>322</v>
      </c>
      <c r="N51" s="738"/>
      <c r="O51" s="755"/>
      <c r="P51" s="755"/>
      <c r="Q51" s="755"/>
      <c r="R51" s="756"/>
      <c r="S51" s="755"/>
      <c r="T51" s="755"/>
      <c r="U51" s="755"/>
      <c r="V51" s="373">
        <v>0</v>
      </c>
      <c r="W51" s="368">
        <v>0</v>
      </c>
      <c r="X51" s="756"/>
      <c r="Y51" s="755"/>
      <c r="Z51" s="755"/>
      <c r="AA51" s="755"/>
      <c r="AB51" s="755"/>
      <c r="AC51" s="755"/>
      <c r="AD51" s="755"/>
      <c r="AE51" s="755"/>
      <c r="AF51" s="755"/>
      <c r="AG51" s="755"/>
      <c r="AH51" s="755"/>
      <c r="AI51" s="755"/>
      <c r="AJ51" s="755"/>
      <c r="AK51" s="755"/>
      <c r="AL51" s="755"/>
      <c r="AM51" s="755"/>
      <c r="AN51" s="755"/>
      <c r="AO51" s="755"/>
      <c r="AP51" s="755"/>
    </row>
    <row r="52" spans="1:42" s="90" customFormat="1">
      <c r="A52" s="689" t="s">
        <v>103</v>
      </c>
      <c r="B52" s="729"/>
      <c r="C52" s="729"/>
      <c r="D52" s="729"/>
      <c r="E52" s="729"/>
      <c r="F52" s="729"/>
      <c r="G52" s="729"/>
      <c r="H52" s="729"/>
      <c r="I52" s="729"/>
      <c r="J52" s="729"/>
      <c r="K52" s="729"/>
      <c r="L52" s="690" t="s">
        <v>2421</v>
      </c>
      <c r="M52" s="673"/>
      <c r="N52" s="674"/>
      <c r="O52" s="674"/>
      <c r="P52" s="674"/>
      <c r="Q52" s="674"/>
      <c r="R52" s="674"/>
      <c r="S52" s="674"/>
      <c r="T52" s="674"/>
      <c r="U52" s="674"/>
      <c r="V52" s="674"/>
      <c r="W52" s="674"/>
      <c r="X52" s="674"/>
      <c r="Y52" s="674"/>
      <c r="Z52" s="674"/>
      <c r="AA52" s="674"/>
      <c r="AB52" s="674"/>
      <c r="AC52" s="674"/>
      <c r="AD52" s="674"/>
      <c r="AE52" s="674"/>
      <c r="AF52" s="674"/>
      <c r="AG52" s="674"/>
      <c r="AH52" s="674"/>
      <c r="AI52" s="674"/>
      <c r="AJ52" s="674"/>
      <c r="AK52" s="674"/>
      <c r="AL52" s="674"/>
      <c r="AM52" s="730"/>
      <c r="AN52" s="730"/>
      <c r="AO52" s="730"/>
      <c r="AP52" s="730"/>
    </row>
    <row r="53" spans="1:42">
      <c r="A53" s="731" t="s">
        <v>103</v>
      </c>
      <c r="B53" s="709" t="s">
        <v>1232</v>
      </c>
      <c r="C53" s="709"/>
      <c r="D53" s="709"/>
      <c r="E53" s="709"/>
      <c r="F53" s="709"/>
      <c r="G53" s="709"/>
      <c r="H53" s="709"/>
      <c r="I53" s="709"/>
      <c r="J53" s="709"/>
      <c r="K53" s="709"/>
      <c r="L53" s="732"/>
      <c r="M53" s="733" t="s">
        <v>161</v>
      </c>
      <c r="N53" s="734"/>
      <c r="O53" s="734"/>
      <c r="P53" s="734"/>
      <c r="Q53" s="734"/>
      <c r="R53" s="734"/>
      <c r="S53" s="735">
        <v>1.0494000000000001</v>
      </c>
      <c r="T53" s="735">
        <v>1</v>
      </c>
      <c r="U53" s="735">
        <v>1.06128</v>
      </c>
      <c r="V53" s="734"/>
      <c r="W53" s="734"/>
      <c r="X53" s="734"/>
      <c r="Y53" s="735">
        <v>1</v>
      </c>
      <c r="Z53" s="735">
        <v>1</v>
      </c>
      <c r="AA53" s="735">
        <v>1</v>
      </c>
      <c r="AB53" s="735">
        <v>1</v>
      </c>
      <c r="AC53" s="735">
        <v>1</v>
      </c>
      <c r="AD53" s="735">
        <v>1</v>
      </c>
      <c r="AE53" s="735">
        <v>1</v>
      </c>
      <c r="AF53" s="735">
        <v>1</v>
      </c>
      <c r="AG53" s="735">
        <v>1</v>
      </c>
      <c r="AH53" s="735">
        <v>1</v>
      </c>
      <c r="AI53" s="735">
        <v>1</v>
      </c>
      <c r="AJ53" s="735">
        <v>1</v>
      </c>
      <c r="AK53" s="735">
        <v>1</v>
      </c>
      <c r="AL53" s="735">
        <v>1</v>
      </c>
      <c r="AM53" s="735">
        <v>1</v>
      </c>
      <c r="AN53" s="735">
        <v>1</v>
      </c>
      <c r="AO53" s="735">
        <v>1</v>
      </c>
      <c r="AP53" s="735">
        <v>1</v>
      </c>
    </row>
    <row r="54" spans="1:42" ht="22.8">
      <c r="A54" s="731" t="s">
        <v>103</v>
      </c>
      <c r="B54" s="709" t="s">
        <v>1229</v>
      </c>
      <c r="C54" s="709"/>
      <c r="D54" s="709"/>
      <c r="E54" s="709"/>
      <c r="F54" s="709"/>
      <c r="G54" s="709"/>
      <c r="H54" s="709"/>
      <c r="I54" s="709"/>
      <c r="J54" s="709"/>
      <c r="K54" s="709"/>
      <c r="L54" s="736">
        <v>1</v>
      </c>
      <c r="M54" s="737" t="s">
        <v>307</v>
      </c>
      <c r="N54" s="738" t="s">
        <v>145</v>
      </c>
      <c r="O54" s="739">
        <v>1</v>
      </c>
      <c r="P54" s="739"/>
      <c r="Q54" s="739">
        <v>1</v>
      </c>
      <c r="R54" s="740"/>
      <c r="S54" s="739">
        <v>1</v>
      </c>
      <c r="T54" s="739"/>
      <c r="U54" s="739">
        <v>1</v>
      </c>
      <c r="V54" s="373">
        <v>1</v>
      </c>
      <c r="W54" s="368">
        <v>1</v>
      </c>
      <c r="X54" s="740"/>
      <c r="Y54" s="739"/>
      <c r="Z54" s="739"/>
      <c r="AA54" s="739"/>
      <c r="AB54" s="739"/>
      <c r="AC54" s="739"/>
      <c r="AD54" s="739"/>
      <c r="AE54" s="739"/>
      <c r="AF54" s="739"/>
      <c r="AG54" s="739"/>
      <c r="AH54" s="739"/>
      <c r="AI54" s="739"/>
      <c r="AJ54" s="739"/>
      <c r="AK54" s="739"/>
      <c r="AL54" s="739"/>
      <c r="AM54" s="739"/>
      <c r="AN54" s="739"/>
      <c r="AO54" s="739"/>
      <c r="AP54" s="739"/>
    </row>
    <row r="55" spans="1:42">
      <c r="A55" s="731" t="s">
        <v>103</v>
      </c>
      <c r="B55" s="709" t="s">
        <v>1230</v>
      </c>
      <c r="C55" s="709"/>
      <c r="D55" s="709"/>
      <c r="E55" s="709"/>
      <c r="F55" s="709"/>
      <c r="G55" s="709"/>
      <c r="H55" s="709"/>
      <c r="I55" s="709"/>
      <c r="J55" s="709"/>
      <c r="K55" s="709"/>
      <c r="L55" s="736">
        <v>2</v>
      </c>
      <c r="M55" s="741" t="s">
        <v>162</v>
      </c>
      <c r="N55" s="738" t="s">
        <v>145</v>
      </c>
      <c r="O55" s="739">
        <v>4.3</v>
      </c>
      <c r="P55" s="739"/>
      <c r="Q55" s="739">
        <v>13.8</v>
      </c>
      <c r="R55" s="740"/>
      <c r="S55" s="739">
        <v>6</v>
      </c>
      <c r="T55" s="739"/>
      <c r="U55" s="739">
        <v>7.2</v>
      </c>
      <c r="V55" s="373">
        <v>1.2</v>
      </c>
      <c r="W55" s="368">
        <v>7.2</v>
      </c>
      <c r="X55" s="740"/>
      <c r="Y55" s="739"/>
      <c r="Z55" s="739"/>
      <c r="AA55" s="739"/>
      <c r="AB55" s="739"/>
      <c r="AC55" s="739"/>
      <c r="AD55" s="739"/>
      <c r="AE55" s="739"/>
      <c r="AF55" s="739"/>
      <c r="AG55" s="739"/>
      <c r="AH55" s="739"/>
      <c r="AI55" s="739"/>
      <c r="AJ55" s="739"/>
      <c r="AK55" s="739"/>
      <c r="AL55" s="739"/>
      <c r="AM55" s="739"/>
      <c r="AN55" s="739"/>
      <c r="AO55" s="739"/>
      <c r="AP55" s="739"/>
    </row>
    <row r="56" spans="1:42">
      <c r="A56" s="731" t="s">
        <v>103</v>
      </c>
      <c r="B56" s="709"/>
      <c r="C56" s="709"/>
      <c r="D56" s="709"/>
      <c r="E56" s="709"/>
      <c r="F56" s="709"/>
      <c r="G56" s="709"/>
      <c r="H56" s="709"/>
      <c r="I56" s="709"/>
      <c r="J56" s="709"/>
      <c r="K56" s="709"/>
      <c r="L56" s="736">
        <v>3</v>
      </c>
      <c r="M56" s="737" t="s">
        <v>308</v>
      </c>
      <c r="N56" s="738" t="s">
        <v>145</v>
      </c>
      <c r="O56" s="739">
        <v>8.6999999999999993</v>
      </c>
      <c r="P56" s="739"/>
      <c r="Q56" s="739">
        <v>5.0999999999999996</v>
      </c>
      <c r="R56" s="740"/>
      <c r="S56" s="739">
        <v>4.5</v>
      </c>
      <c r="T56" s="739"/>
      <c r="U56" s="739">
        <v>5</v>
      </c>
      <c r="V56" s="373">
        <v>1.1111111111111112</v>
      </c>
      <c r="W56" s="368">
        <v>5</v>
      </c>
      <c r="X56" s="740"/>
      <c r="Y56" s="739"/>
      <c r="Z56" s="739"/>
      <c r="AA56" s="739"/>
      <c r="AB56" s="739"/>
      <c r="AC56" s="739"/>
      <c r="AD56" s="739"/>
      <c r="AE56" s="739"/>
      <c r="AF56" s="739"/>
      <c r="AG56" s="739"/>
      <c r="AH56" s="739"/>
      <c r="AI56" s="739"/>
      <c r="AJ56" s="739"/>
      <c r="AK56" s="739"/>
      <c r="AL56" s="739"/>
      <c r="AM56" s="739"/>
      <c r="AN56" s="739"/>
      <c r="AO56" s="739"/>
      <c r="AP56" s="739"/>
    </row>
    <row r="57" spans="1:42">
      <c r="A57" s="731" t="s">
        <v>103</v>
      </c>
      <c r="B57" s="709" t="s">
        <v>1231</v>
      </c>
      <c r="C57" s="709"/>
      <c r="D57" s="709"/>
      <c r="E57" s="709"/>
      <c r="F57" s="709"/>
      <c r="G57" s="709"/>
      <c r="H57" s="709"/>
      <c r="I57" s="709"/>
      <c r="J57" s="709"/>
      <c r="K57" s="709"/>
      <c r="L57" s="736">
        <v>4</v>
      </c>
      <c r="M57" s="741" t="s">
        <v>309</v>
      </c>
      <c r="N57" s="738" t="s">
        <v>145</v>
      </c>
      <c r="O57" s="739"/>
      <c r="P57" s="742"/>
      <c r="Q57" s="743"/>
      <c r="R57" s="740"/>
      <c r="S57" s="739"/>
      <c r="T57" s="742"/>
      <c r="U57" s="742"/>
      <c r="V57" s="373">
        <v>0</v>
      </c>
      <c r="W57" s="368">
        <v>0</v>
      </c>
      <c r="X57" s="740"/>
      <c r="Y57" s="739"/>
      <c r="Z57" s="739"/>
      <c r="AA57" s="739"/>
      <c r="AB57" s="739"/>
      <c r="AC57" s="739"/>
      <c r="AD57" s="739"/>
      <c r="AE57" s="739"/>
      <c r="AF57" s="739"/>
      <c r="AG57" s="739"/>
      <c r="AH57" s="739"/>
      <c r="AI57" s="739"/>
      <c r="AJ57" s="739"/>
      <c r="AK57" s="739"/>
      <c r="AL57" s="739"/>
      <c r="AM57" s="739"/>
      <c r="AN57" s="739"/>
      <c r="AO57" s="739"/>
      <c r="AP57" s="739"/>
    </row>
    <row r="58" spans="1:42">
      <c r="A58" s="731" t="s">
        <v>103</v>
      </c>
      <c r="B58" s="709"/>
      <c r="C58" s="709"/>
      <c r="D58" s="709"/>
      <c r="E58" s="709"/>
      <c r="F58" s="709"/>
      <c r="G58" s="709"/>
      <c r="H58" s="709"/>
      <c r="I58" s="709"/>
      <c r="J58" s="709"/>
      <c r="K58" s="709"/>
      <c r="L58" s="732"/>
      <c r="M58" s="733" t="s">
        <v>310</v>
      </c>
      <c r="N58" s="734"/>
      <c r="O58" s="744"/>
      <c r="P58" s="744"/>
      <c r="Q58" s="744"/>
      <c r="R58" s="745"/>
      <c r="S58" s="744"/>
      <c r="T58" s="744"/>
      <c r="U58" s="744"/>
      <c r="V58" s="746"/>
      <c r="W58" s="744"/>
      <c r="X58" s="745"/>
      <c r="Y58" s="744"/>
      <c r="Z58" s="744"/>
      <c r="AA58" s="744"/>
      <c r="AB58" s="744"/>
      <c r="AC58" s="744"/>
      <c r="AD58" s="744"/>
      <c r="AE58" s="744"/>
      <c r="AF58" s="744"/>
      <c r="AG58" s="744"/>
      <c r="AH58" s="744"/>
      <c r="AI58" s="744"/>
      <c r="AJ58" s="744"/>
      <c r="AK58" s="744"/>
      <c r="AL58" s="744"/>
      <c r="AM58" s="744"/>
      <c r="AN58" s="744"/>
      <c r="AO58" s="744"/>
      <c r="AP58" s="747"/>
    </row>
    <row r="59" spans="1:42">
      <c r="A59" s="731" t="s">
        <v>103</v>
      </c>
      <c r="B59" s="709" t="s">
        <v>1234</v>
      </c>
      <c r="C59" s="709"/>
      <c r="D59" s="709"/>
      <c r="E59" s="709"/>
      <c r="F59" s="709"/>
      <c r="G59" s="709"/>
      <c r="H59" s="709"/>
      <c r="I59" s="709"/>
      <c r="J59" s="709"/>
      <c r="K59" s="709"/>
      <c r="L59" s="736">
        <v>1</v>
      </c>
      <c r="M59" s="741" t="s">
        <v>311</v>
      </c>
      <c r="N59" s="738" t="s">
        <v>145</v>
      </c>
      <c r="O59" s="742"/>
      <c r="P59" s="739"/>
      <c r="Q59" s="739"/>
      <c r="R59" s="740"/>
      <c r="S59" s="742"/>
      <c r="T59" s="739"/>
      <c r="U59" s="739"/>
      <c r="V59" s="373">
        <v>0</v>
      </c>
      <c r="W59" s="368">
        <v>0</v>
      </c>
      <c r="X59" s="740"/>
      <c r="Y59" s="742"/>
      <c r="Z59" s="742"/>
      <c r="AA59" s="742"/>
      <c r="AB59" s="742"/>
      <c r="AC59" s="742"/>
      <c r="AD59" s="742"/>
      <c r="AE59" s="742"/>
      <c r="AF59" s="742"/>
      <c r="AG59" s="742"/>
      <c r="AH59" s="742"/>
      <c r="AI59" s="742"/>
      <c r="AJ59" s="742"/>
      <c r="AK59" s="742"/>
      <c r="AL59" s="742"/>
      <c r="AM59" s="742"/>
      <c r="AN59" s="742"/>
      <c r="AO59" s="742"/>
      <c r="AP59" s="742"/>
    </row>
    <row r="60" spans="1:42">
      <c r="A60" s="731" t="s">
        <v>103</v>
      </c>
      <c r="B60" s="709"/>
      <c r="C60" s="709"/>
      <c r="D60" s="709"/>
      <c r="E60" s="709"/>
      <c r="F60" s="709"/>
      <c r="G60" s="709"/>
      <c r="H60" s="709"/>
      <c r="I60" s="709"/>
      <c r="J60" s="709"/>
      <c r="K60" s="709"/>
      <c r="L60" s="736">
        <v>2</v>
      </c>
      <c r="M60" s="741" t="s">
        <v>312</v>
      </c>
      <c r="N60" s="738" t="s">
        <v>145</v>
      </c>
      <c r="O60" s="742"/>
      <c r="P60" s="739"/>
      <c r="Q60" s="742"/>
      <c r="R60" s="740"/>
      <c r="S60" s="742"/>
      <c r="T60" s="742"/>
      <c r="U60" s="742"/>
      <c r="V60" s="373">
        <v>0</v>
      </c>
      <c r="W60" s="368">
        <v>0</v>
      </c>
      <c r="X60" s="740"/>
      <c r="Y60" s="742"/>
      <c r="Z60" s="742"/>
      <c r="AA60" s="742"/>
      <c r="AB60" s="742"/>
      <c r="AC60" s="742"/>
      <c r="AD60" s="742"/>
      <c r="AE60" s="742"/>
      <c r="AF60" s="742"/>
      <c r="AG60" s="742"/>
      <c r="AH60" s="742"/>
      <c r="AI60" s="742"/>
      <c r="AJ60" s="742"/>
      <c r="AK60" s="742"/>
      <c r="AL60" s="742"/>
      <c r="AM60" s="742"/>
      <c r="AN60" s="742"/>
      <c r="AO60" s="742"/>
      <c r="AP60" s="742"/>
    </row>
    <row r="61" spans="1:42">
      <c r="A61" s="731" t="s">
        <v>103</v>
      </c>
      <c r="B61" s="709"/>
      <c r="C61" s="709"/>
      <c r="D61" s="709"/>
      <c r="E61" s="709"/>
      <c r="F61" s="709"/>
      <c r="G61" s="709"/>
      <c r="H61" s="709"/>
      <c r="I61" s="709"/>
      <c r="J61" s="709"/>
      <c r="K61" s="709"/>
      <c r="L61" s="175">
        <v>3</v>
      </c>
      <c r="M61" s="176" t="s">
        <v>313</v>
      </c>
      <c r="N61" s="748"/>
      <c r="O61" s="365"/>
      <c r="P61" s="368"/>
      <c r="Q61" s="370"/>
      <c r="R61" s="354"/>
      <c r="S61" s="365"/>
      <c r="T61" s="368"/>
      <c r="U61" s="368"/>
      <c r="V61" s="373"/>
      <c r="W61" s="368"/>
      <c r="X61" s="354"/>
      <c r="Y61" s="365"/>
      <c r="Z61" s="365"/>
      <c r="AA61" s="365"/>
      <c r="AB61" s="365"/>
      <c r="AC61" s="365"/>
      <c r="AD61" s="365"/>
      <c r="AE61" s="365"/>
      <c r="AF61" s="365"/>
      <c r="AG61" s="365"/>
      <c r="AH61" s="365"/>
      <c r="AI61" s="365"/>
      <c r="AJ61" s="365"/>
      <c r="AK61" s="365"/>
      <c r="AL61" s="365"/>
      <c r="AM61" s="365"/>
      <c r="AN61" s="365"/>
      <c r="AO61" s="365"/>
      <c r="AP61" s="365"/>
    </row>
    <row r="62" spans="1:42" ht="22.8">
      <c r="A62" s="731" t="s">
        <v>103</v>
      </c>
      <c r="B62" s="709"/>
      <c r="C62" s="709"/>
      <c r="D62" s="709"/>
      <c r="E62" s="709"/>
      <c r="F62" s="709"/>
      <c r="G62" s="709"/>
      <c r="H62" s="709"/>
      <c r="I62" s="709"/>
      <c r="J62" s="709"/>
      <c r="K62" s="709"/>
      <c r="L62" s="749" t="s">
        <v>1045</v>
      </c>
      <c r="M62" s="750" t="s">
        <v>314</v>
      </c>
      <c r="N62" s="748" t="s">
        <v>315</v>
      </c>
      <c r="O62" s="739"/>
      <c r="P62" s="742"/>
      <c r="Q62" s="743"/>
      <c r="R62" s="740"/>
      <c r="S62" s="739"/>
      <c r="T62" s="742"/>
      <c r="U62" s="742"/>
      <c r="V62" s="373">
        <v>0</v>
      </c>
      <c r="W62" s="368">
        <v>0</v>
      </c>
      <c r="X62" s="740"/>
      <c r="Y62" s="739"/>
      <c r="Z62" s="739"/>
      <c r="AA62" s="739"/>
      <c r="AB62" s="739"/>
      <c r="AC62" s="739"/>
      <c r="AD62" s="739"/>
      <c r="AE62" s="739"/>
      <c r="AF62" s="739"/>
      <c r="AG62" s="739"/>
      <c r="AH62" s="739"/>
      <c r="AI62" s="739"/>
      <c r="AJ62" s="739"/>
      <c r="AK62" s="739"/>
      <c r="AL62" s="739"/>
      <c r="AM62" s="739"/>
      <c r="AN62" s="739"/>
      <c r="AO62" s="739"/>
      <c r="AP62" s="739"/>
    </row>
    <row r="63" spans="1:42" ht="22.8">
      <c r="A63" s="731" t="s">
        <v>103</v>
      </c>
      <c r="B63" s="709"/>
      <c r="C63" s="709"/>
      <c r="D63" s="709"/>
      <c r="E63" s="709"/>
      <c r="F63" s="709"/>
      <c r="G63" s="709"/>
      <c r="H63" s="709"/>
      <c r="I63" s="709"/>
      <c r="J63" s="709"/>
      <c r="K63" s="709"/>
      <c r="L63" s="749" t="s">
        <v>1046</v>
      </c>
      <c r="M63" s="750" t="s">
        <v>316</v>
      </c>
      <c r="N63" s="748" t="s">
        <v>315</v>
      </c>
      <c r="O63" s="739"/>
      <c r="P63" s="742"/>
      <c r="Q63" s="743"/>
      <c r="R63" s="740"/>
      <c r="S63" s="739"/>
      <c r="T63" s="742"/>
      <c r="U63" s="742"/>
      <c r="V63" s="373">
        <v>0</v>
      </c>
      <c r="W63" s="368">
        <v>0</v>
      </c>
      <c r="X63" s="740"/>
      <c r="Y63" s="739"/>
      <c r="Z63" s="739"/>
      <c r="AA63" s="739"/>
      <c r="AB63" s="739"/>
      <c r="AC63" s="739"/>
      <c r="AD63" s="739"/>
      <c r="AE63" s="739"/>
      <c r="AF63" s="739"/>
      <c r="AG63" s="739"/>
      <c r="AH63" s="739"/>
      <c r="AI63" s="739"/>
      <c r="AJ63" s="739"/>
      <c r="AK63" s="739"/>
      <c r="AL63" s="739"/>
      <c r="AM63" s="739"/>
      <c r="AN63" s="739"/>
      <c r="AO63" s="739"/>
      <c r="AP63" s="739"/>
    </row>
    <row r="64" spans="1:42" ht="22.8">
      <c r="A64" s="731" t="s">
        <v>103</v>
      </c>
      <c r="B64" s="709"/>
      <c r="C64" s="709"/>
      <c r="D64" s="709"/>
      <c r="E64" s="709"/>
      <c r="F64" s="709"/>
      <c r="G64" s="709"/>
      <c r="H64" s="709"/>
      <c r="I64" s="709"/>
      <c r="J64" s="709"/>
      <c r="K64" s="709"/>
      <c r="L64" s="749" t="s">
        <v>1047</v>
      </c>
      <c r="M64" s="750" t="s">
        <v>317</v>
      </c>
      <c r="N64" s="748" t="s">
        <v>315</v>
      </c>
      <c r="O64" s="739">
        <v>214</v>
      </c>
      <c r="P64" s="739"/>
      <c r="Q64" s="739">
        <v>214</v>
      </c>
      <c r="R64" s="740"/>
      <c r="S64" s="739">
        <v>246</v>
      </c>
      <c r="T64" s="742">
        <v>283</v>
      </c>
      <c r="U64" s="742">
        <v>283</v>
      </c>
      <c r="V64" s="373">
        <v>1.1504065040650406</v>
      </c>
      <c r="W64" s="368">
        <v>0</v>
      </c>
      <c r="X64" s="740"/>
      <c r="Y64" s="739"/>
      <c r="Z64" s="739"/>
      <c r="AA64" s="739"/>
      <c r="AB64" s="739"/>
      <c r="AC64" s="739"/>
      <c r="AD64" s="739"/>
      <c r="AE64" s="739"/>
      <c r="AF64" s="739"/>
      <c r="AG64" s="739"/>
      <c r="AH64" s="739"/>
      <c r="AI64" s="739"/>
      <c r="AJ64" s="739"/>
      <c r="AK64" s="739"/>
      <c r="AL64" s="739"/>
      <c r="AM64" s="739"/>
      <c r="AN64" s="739"/>
      <c r="AO64" s="739"/>
      <c r="AP64" s="739"/>
    </row>
    <row r="65" spans="1:42" ht="22.8">
      <c r="A65" s="731" t="s">
        <v>103</v>
      </c>
      <c r="B65" s="709"/>
      <c r="C65" s="709"/>
      <c r="D65" s="709"/>
      <c r="E65" s="709"/>
      <c r="F65" s="709"/>
      <c r="G65" s="709"/>
      <c r="H65" s="709"/>
      <c r="I65" s="709"/>
      <c r="J65" s="709"/>
      <c r="K65" s="709"/>
      <c r="L65" s="749" t="s">
        <v>1048</v>
      </c>
      <c r="M65" s="750" t="s">
        <v>318</v>
      </c>
      <c r="N65" s="748" t="s">
        <v>315</v>
      </c>
      <c r="O65" s="739">
        <v>348</v>
      </c>
      <c r="P65" s="739"/>
      <c r="Q65" s="739">
        <v>348</v>
      </c>
      <c r="R65" s="740"/>
      <c r="S65" s="739">
        <v>348</v>
      </c>
      <c r="T65" s="742">
        <v>348</v>
      </c>
      <c r="U65" s="742">
        <v>348</v>
      </c>
      <c r="V65" s="373">
        <v>1</v>
      </c>
      <c r="W65" s="368">
        <v>0</v>
      </c>
      <c r="X65" s="740"/>
      <c r="Y65" s="739"/>
      <c r="Z65" s="739"/>
      <c r="AA65" s="739"/>
      <c r="AB65" s="739"/>
      <c r="AC65" s="739"/>
      <c r="AD65" s="739"/>
      <c r="AE65" s="739"/>
      <c r="AF65" s="739"/>
      <c r="AG65" s="739"/>
      <c r="AH65" s="739"/>
      <c r="AI65" s="739"/>
      <c r="AJ65" s="739"/>
      <c r="AK65" s="739"/>
      <c r="AL65" s="739"/>
      <c r="AM65" s="739"/>
      <c r="AN65" s="739"/>
      <c r="AO65" s="739"/>
      <c r="AP65" s="739"/>
    </row>
    <row r="66" spans="1:42">
      <c r="A66" s="731" t="s">
        <v>103</v>
      </c>
      <c r="B66" s="709"/>
      <c r="C66" s="709"/>
      <c r="D66" s="709"/>
      <c r="E66" s="709"/>
      <c r="F66" s="709"/>
      <c r="G66" s="709"/>
      <c r="H66" s="709"/>
      <c r="I66" s="709"/>
      <c r="J66" s="709"/>
      <c r="K66" s="709"/>
      <c r="L66" s="736">
        <v>4</v>
      </c>
      <c r="M66" s="751" t="s">
        <v>319</v>
      </c>
      <c r="N66" s="738" t="s">
        <v>145</v>
      </c>
      <c r="O66" s="739"/>
      <c r="P66" s="742"/>
      <c r="Q66" s="743"/>
      <c r="R66" s="740"/>
      <c r="S66" s="739"/>
      <c r="T66" s="742"/>
      <c r="U66" s="742"/>
      <c r="V66" s="373">
        <v>0</v>
      </c>
      <c r="W66" s="368">
        <v>0</v>
      </c>
      <c r="X66" s="740"/>
      <c r="Y66" s="739"/>
      <c r="Z66" s="739"/>
      <c r="AA66" s="739"/>
      <c r="AB66" s="739"/>
      <c r="AC66" s="739"/>
      <c r="AD66" s="739"/>
      <c r="AE66" s="739"/>
      <c r="AF66" s="739"/>
      <c r="AG66" s="739"/>
      <c r="AH66" s="739"/>
      <c r="AI66" s="739"/>
      <c r="AJ66" s="739"/>
      <c r="AK66" s="739"/>
      <c r="AL66" s="739"/>
      <c r="AM66" s="739"/>
      <c r="AN66" s="739"/>
      <c r="AO66" s="739"/>
      <c r="AP66" s="739"/>
    </row>
    <row r="67" spans="1:42">
      <c r="A67" s="731" t="s">
        <v>103</v>
      </c>
      <c r="B67" s="709"/>
      <c r="C67" s="709"/>
      <c r="D67" s="709"/>
      <c r="E67" s="709"/>
      <c r="F67" s="709"/>
      <c r="G67" s="709"/>
      <c r="H67" s="709"/>
      <c r="I67" s="709"/>
      <c r="J67" s="709"/>
      <c r="K67" s="709"/>
      <c r="L67" s="736">
        <v>5</v>
      </c>
      <c r="M67" s="751" t="s">
        <v>320</v>
      </c>
      <c r="N67" s="738" t="s">
        <v>145</v>
      </c>
      <c r="O67" s="739">
        <v>1</v>
      </c>
      <c r="P67" s="742"/>
      <c r="Q67" s="743">
        <v>1</v>
      </c>
      <c r="R67" s="740"/>
      <c r="S67" s="739">
        <v>1</v>
      </c>
      <c r="T67" s="742">
        <v>1</v>
      </c>
      <c r="U67" s="742">
        <v>1</v>
      </c>
      <c r="V67" s="373">
        <v>1</v>
      </c>
      <c r="W67" s="368">
        <v>0</v>
      </c>
      <c r="X67" s="740"/>
      <c r="Y67" s="739"/>
      <c r="Z67" s="739"/>
      <c r="AA67" s="739"/>
      <c r="AB67" s="739"/>
      <c r="AC67" s="739"/>
      <c r="AD67" s="739"/>
      <c r="AE67" s="739"/>
      <c r="AF67" s="739"/>
      <c r="AG67" s="739"/>
      <c r="AH67" s="739"/>
      <c r="AI67" s="739"/>
      <c r="AJ67" s="739"/>
      <c r="AK67" s="739"/>
      <c r="AL67" s="739"/>
      <c r="AM67" s="739"/>
      <c r="AN67" s="739"/>
      <c r="AO67" s="739"/>
      <c r="AP67" s="739"/>
    </row>
    <row r="68" spans="1:42" s="82" customFormat="1">
      <c r="A68" s="731" t="s">
        <v>103</v>
      </c>
      <c r="B68" s="752"/>
      <c r="C68" s="752"/>
      <c r="D68" s="752"/>
      <c r="E68" s="752"/>
      <c r="F68" s="752"/>
      <c r="G68" s="752"/>
      <c r="H68" s="752"/>
      <c r="I68" s="752"/>
      <c r="J68" s="752"/>
      <c r="K68" s="752"/>
      <c r="L68" s="753" t="s">
        <v>124</v>
      </c>
      <c r="M68" s="754" t="s">
        <v>321</v>
      </c>
      <c r="N68" s="738"/>
      <c r="O68" s="755"/>
      <c r="P68" s="755"/>
      <c r="Q68" s="755"/>
      <c r="R68" s="756"/>
      <c r="S68" s="755"/>
      <c r="T68" s="755"/>
      <c r="U68" s="755"/>
      <c r="V68" s="373">
        <v>0</v>
      </c>
      <c r="W68" s="368">
        <v>0</v>
      </c>
      <c r="X68" s="756"/>
      <c r="Y68" s="755"/>
      <c r="Z68" s="755"/>
      <c r="AA68" s="755"/>
      <c r="AB68" s="755"/>
      <c r="AC68" s="755"/>
      <c r="AD68" s="755"/>
      <c r="AE68" s="755"/>
      <c r="AF68" s="755"/>
      <c r="AG68" s="755"/>
      <c r="AH68" s="755"/>
      <c r="AI68" s="755"/>
      <c r="AJ68" s="755"/>
      <c r="AK68" s="755"/>
      <c r="AL68" s="755"/>
      <c r="AM68" s="755"/>
      <c r="AN68" s="755"/>
      <c r="AO68" s="755"/>
      <c r="AP68" s="755"/>
    </row>
    <row r="69" spans="1:42" s="82" customFormat="1">
      <c r="A69" s="731" t="s">
        <v>103</v>
      </c>
      <c r="B69" s="752"/>
      <c r="C69" s="752"/>
      <c r="D69" s="752"/>
      <c r="E69" s="752"/>
      <c r="F69" s="752"/>
      <c r="G69" s="752"/>
      <c r="H69" s="752"/>
      <c r="I69" s="752"/>
      <c r="J69" s="752"/>
      <c r="K69" s="752"/>
      <c r="L69" s="753" t="s">
        <v>125</v>
      </c>
      <c r="M69" s="737" t="s">
        <v>322</v>
      </c>
      <c r="N69" s="738"/>
      <c r="O69" s="755"/>
      <c r="P69" s="755"/>
      <c r="Q69" s="755"/>
      <c r="R69" s="756"/>
      <c r="S69" s="755"/>
      <c r="T69" s="755"/>
      <c r="U69" s="755"/>
      <c r="V69" s="373">
        <v>0</v>
      </c>
      <c r="W69" s="368">
        <v>0</v>
      </c>
      <c r="X69" s="756"/>
      <c r="Y69" s="755"/>
      <c r="Z69" s="755"/>
      <c r="AA69" s="755"/>
      <c r="AB69" s="755"/>
      <c r="AC69" s="755"/>
      <c r="AD69" s="755"/>
      <c r="AE69" s="755"/>
      <c r="AF69" s="755"/>
      <c r="AG69" s="755"/>
      <c r="AH69" s="755"/>
      <c r="AI69" s="755"/>
      <c r="AJ69" s="755"/>
      <c r="AK69" s="755"/>
      <c r="AL69" s="755"/>
      <c r="AM69" s="755"/>
      <c r="AN69" s="755"/>
      <c r="AO69" s="755"/>
      <c r="AP69" s="755"/>
    </row>
    <row r="70" spans="1:42" s="90" customFormat="1">
      <c r="A70" s="689" t="s">
        <v>104</v>
      </c>
      <c r="B70" s="729"/>
      <c r="C70" s="729"/>
      <c r="D70" s="729"/>
      <c r="E70" s="729"/>
      <c r="F70" s="729"/>
      <c r="G70" s="729"/>
      <c r="H70" s="729"/>
      <c r="I70" s="729"/>
      <c r="J70" s="729"/>
      <c r="K70" s="729"/>
      <c r="L70" s="690" t="s">
        <v>2423</v>
      </c>
      <c r="M70" s="673"/>
      <c r="N70" s="674"/>
      <c r="O70" s="674"/>
      <c r="P70" s="674"/>
      <c r="Q70" s="674"/>
      <c r="R70" s="674"/>
      <c r="S70" s="674"/>
      <c r="T70" s="674"/>
      <c r="U70" s="674"/>
      <c r="V70" s="674"/>
      <c r="W70" s="674"/>
      <c r="X70" s="674"/>
      <c r="Y70" s="674"/>
      <c r="Z70" s="674"/>
      <c r="AA70" s="674"/>
      <c r="AB70" s="674"/>
      <c r="AC70" s="674"/>
      <c r="AD70" s="674"/>
      <c r="AE70" s="674"/>
      <c r="AF70" s="674"/>
      <c r="AG70" s="674"/>
      <c r="AH70" s="674"/>
      <c r="AI70" s="674"/>
      <c r="AJ70" s="674"/>
      <c r="AK70" s="674"/>
      <c r="AL70" s="674"/>
      <c r="AM70" s="730"/>
      <c r="AN70" s="730"/>
      <c r="AO70" s="730"/>
      <c r="AP70" s="730"/>
    </row>
    <row r="71" spans="1:42">
      <c r="A71" s="731" t="s">
        <v>104</v>
      </c>
      <c r="B71" s="709" t="s">
        <v>1232</v>
      </c>
      <c r="C71" s="709"/>
      <c r="D71" s="709"/>
      <c r="E71" s="709"/>
      <c r="F71" s="709"/>
      <c r="G71" s="709"/>
      <c r="H71" s="709"/>
      <c r="I71" s="709"/>
      <c r="J71" s="709"/>
      <c r="K71" s="709"/>
      <c r="L71" s="732"/>
      <c r="M71" s="733" t="s">
        <v>161</v>
      </c>
      <c r="N71" s="734"/>
      <c r="O71" s="734"/>
      <c r="P71" s="734"/>
      <c r="Q71" s="734"/>
      <c r="R71" s="734"/>
      <c r="S71" s="735">
        <v>1.0494000000000001</v>
      </c>
      <c r="T71" s="735">
        <v>1</v>
      </c>
      <c r="U71" s="735">
        <v>1.06128</v>
      </c>
      <c r="V71" s="734"/>
      <c r="W71" s="734"/>
      <c r="X71" s="734"/>
      <c r="Y71" s="735">
        <v>1</v>
      </c>
      <c r="Z71" s="735">
        <v>1</v>
      </c>
      <c r="AA71" s="735">
        <v>1</v>
      </c>
      <c r="AB71" s="735">
        <v>1</v>
      </c>
      <c r="AC71" s="735">
        <v>1</v>
      </c>
      <c r="AD71" s="735">
        <v>1</v>
      </c>
      <c r="AE71" s="735">
        <v>1</v>
      </c>
      <c r="AF71" s="735">
        <v>1</v>
      </c>
      <c r="AG71" s="735">
        <v>1</v>
      </c>
      <c r="AH71" s="735">
        <v>1</v>
      </c>
      <c r="AI71" s="735">
        <v>1</v>
      </c>
      <c r="AJ71" s="735">
        <v>1</v>
      </c>
      <c r="AK71" s="735">
        <v>1</v>
      </c>
      <c r="AL71" s="735">
        <v>1</v>
      </c>
      <c r="AM71" s="735">
        <v>1</v>
      </c>
      <c r="AN71" s="735">
        <v>1</v>
      </c>
      <c r="AO71" s="735">
        <v>1</v>
      </c>
      <c r="AP71" s="735">
        <v>1</v>
      </c>
    </row>
    <row r="72" spans="1:42" ht="22.8">
      <c r="A72" s="731" t="s">
        <v>104</v>
      </c>
      <c r="B72" s="709" t="s">
        <v>1229</v>
      </c>
      <c r="C72" s="709"/>
      <c r="D72" s="709"/>
      <c r="E72" s="709"/>
      <c r="F72" s="709"/>
      <c r="G72" s="709"/>
      <c r="H72" s="709"/>
      <c r="I72" s="709"/>
      <c r="J72" s="709"/>
      <c r="K72" s="709"/>
      <c r="L72" s="736">
        <v>1</v>
      </c>
      <c r="M72" s="737" t="s">
        <v>307</v>
      </c>
      <c r="N72" s="738" t="s">
        <v>145</v>
      </c>
      <c r="O72" s="739">
        <v>1</v>
      </c>
      <c r="P72" s="739"/>
      <c r="Q72" s="739">
        <v>1</v>
      </c>
      <c r="R72" s="740"/>
      <c r="S72" s="739">
        <v>1</v>
      </c>
      <c r="T72" s="739"/>
      <c r="U72" s="739">
        <v>1</v>
      </c>
      <c r="V72" s="373">
        <v>1</v>
      </c>
      <c r="W72" s="368">
        <v>1</v>
      </c>
      <c r="X72" s="740"/>
      <c r="Y72" s="739"/>
      <c r="Z72" s="739"/>
      <c r="AA72" s="739"/>
      <c r="AB72" s="739"/>
      <c r="AC72" s="739"/>
      <c r="AD72" s="739"/>
      <c r="AE72" s="739"/>
      <c r="AF72" s="739"/>
      <c r="AG72" s="739"/>
      <c r="AH72" s="739"/>
      <c r="AI72" s="739"/>
      <c r="AJ72" s="739"/>
      <c r="AK72" s="739"/>
      <c r="AL72" s="739"/>
      <c r="AM72" s="739"/>
      <c r="AN72" s="739"/>
      <c r="AO72" s="739"/>
      <c r="AP72" s="739"/>
    </row>
    <row r="73" spans="1:42">
      <c r="A73" s="731" t="s">
        <v>104</v>
      </c>
      <c r="B73" s="709" t="s">
        <v>1230</v>
      </c>
      <c r="C73" s="709"/>
      <c r="D73" s="709"/>
      <c r="E73" s="709"/>
      <c r="F73" s="709"/>
      <c r="G73" s="709"/>
      <c r="H73" s="709"/>
      <c r="I73" s="709"/>
      <c r="J73" s="709"/>
      <c r="K73" s="709"/>
      <c r="L73" s="736">
        <v>2</v>
      </c>
      <c r="M73" s="741" t="s">
        <v>162</v>
      </c>
      <c r="N73" s="738" t="s">
        <v>145</v>
      </c>
      <c r="O73" s="739">
        <v>4.3</v>
      </c>
      <c r="P73" s="739"/>
      <c r="Q73" s="739">
        <v>13.8</v>
      </c>
      <c r="R73" s="740"/>
      <c r="S73" s="739">
        <v>6</v>
      </c>
      <c r="T73" s="739"/>
      <c r="U73" s="739">
        <v>7.2</v>
      </c>
      <c r="V73" s="373">
        <v>1.2</v>
      </c>
      <c r="W73" s="368">
        <v>7.2</v>
      </c>
      <c r="X73" s="740"/>
      <c r="Y73" s="739"/>
      <c r="Z73" s="739"/>
      <c r="AA73" s="739"/>
      <c r="AB73" s="739"/>
      <c r="AC73" s="739"/>
      <c r="AD73" s="739"/>
      <c r="AE73" s="739"/>
      <c r="AF73" s="739"/>
      <c r="AG73" s="739"/>
      <c r="AH73" s="739"/>
      <c r="AI73" s="739"/>
      <c r="AJ73" s="739"/>
      <c r="AK73" s="739"/>
      <c r="AL73" s="739"/>
      <c r="AM73" s="739"/>
      <c r="AN73" s="739"/>
      <c r="AO73" s="739"/>
      <c r="AP73" s="739"/>
    </row>
    <row r="74" spans="1:42">
      <c r="A74" s="731" t="s">
        <v>104</v>
      </c>
      <c r="B74" s="709"/>
      <c r="C74" s="709"/>
      <c r="D74" s="709"/>
      <c r="E74" s="709"/>
      <c r="F74" s="709"/>
      <c r="G74" s="709"/>
      <c r="H74" s="709"/>
      <c r="I74" s="709"/>
      <c r="J74" s="709"/>
      <c r="K74" s="709"/>
      <c r="L74" s="736">
        <v>3</v>
      </c>
      <c r="M74" s="737" t="s">
        <v>308</v>
      </c>
      <c r="N74" s="738" t="s">
        <v>145</v>
      </c>
      <c r="O74" s="739">
        <v>8.6999999999999993</v>
      </c>
      <c r="P74" s="739"/>
      <c r="Q74" s="739">
        <v>5.0999999999999996</v>
      </c>
      <c r="R74" s="740"/>
      <c r="S74" s="739">
        <v>4.5</v>
      </c>
      <c r="T74" s="739"/>
      <c r="U74" s="739">
        <v>5</v>
      </c>
      <c r="V74" s="373">
        <v>1.1111111111111112</v>
      </c>
      <c r="W74" s="368">
        <v>5</v>
      </c>
      <c r="X74" s="740"/>
      <c r="Y74" s="739"/>
      <c r="Z74" s="739"/>
      <c r="AA74" s="739"/>
      <c r="AB74" s="739"/>
      <c r="AC74" s="739"/>
      <c r="AD74" s="739"/>
      <c r="AE74" s="739"/>
      <c r="AF74" s="739"/>
      <c r="AG74" s="739"/>
      <c r="AH74" s="739"/>
      <c r="AI74" s="739"/>
      <c r="AJ74" s="739"/>
      <c r="AK74" s="739"/>
      <c r="AL74" s="739"/>
      <c r="AM74" s="739"/>
      <c r="AN74" s="739"/>
      <c r="AO74" s="739"/>
      <c r="AP74" s="739"/>
    </row>
    <row r="75" spans="1:42">
      <c r="A75" s="731" t="s">
        <v>104</v>
      </c>
      <c r="B75" s="709" t="s">
        <v>1231</v>
      </c>
      <c r="C75" s="709"/>
      <c r="D75" s="709"/>
      <c r="E75" s="709"/>
      <c r="F75" s="709"/>
      <c r="G75" s="709"/>
      <c r="H75" s="709"/>
      <c r="I75" s="709"/>
      <c r="J75" s="709"/>
      <c r="K75" s="709"/>
      <c r="L75" s="736">
        <v>4</v>
      </c>
      <c r="M75" s="741" t="s">
        <v>309</v>
      </c>
      <c r="N75" s="738" t="s">
        <v>145</v>
      </c>
      <c r="O75" s="739"/>
      <c r="P75" s="742"/>
      <c r="Q75" s="743"/>
      <c r="R75" s="740"/>
      <c r="S75" s="739"/>
      <c r="T75" s="742"/>
      <c r="U75" s="742"/>
      <c r="V75" s="373">
        <v>0</v>
      </c>
      <c r="W75" s="368">
        <v>0</v>
      </c>
      <c r="X75" s="740"/>
      <c r="Y75" s="739"/>
      <c r="Z75" s="739"/>
      <c r="AA75" s="739"/>
      <c r="AB75" s="739"/>
      <c r="AC75" s="739"/>
      <c r="AD75" s="739"/>
      <c r="AE75" s="739"/>
      <c r="AF75" s="739"/>
      <c r="AG75" s="739"/>
      <c r="AH75" s="739"/>
      <c r="AI75" s="739"/>
      <c r="AJ75" s="739"/>
      <c r="AK75" s="739"/>
      <c r="AL75" s="739"/>
      <c r="AM75" s="739"/>
      <c r="AN75" s="739"/>
      <c r="AO75" s="739"/>
      <c r="AP75" s="739"/>
    </row>
    <row r="76" spans="1:42">
      <c r="A76" s="731" t="s">
        <v>104</v>
      </c>
      <c r="B76" s="709"/>
      <c r="C76" s="709"/>
      <c r="D76" s="709"/>
      <c r="E76" s="709"/>
      <c r="F76" s="709"/>
      <c r="G76" s="709"/>
      <c r="H76" s="709"/>
      <c r="I76" s="709"/>
      <c r="J76" s="709"/>
      <c r="K76" s="709"/>
      <c r="L76" s="732"/>
      <c r="M76" s="733" t="s">
        <v>310</v>
      </c>
      <c r="N76" s="734"/>
      <c r="O76" s="744"/>
      <c r="P76" s="744"/>
      <c r="Q76" s="744"/>
      <c r="R76" s="745"/>
      <c r="S76" s="744"/>
      <c r="T76" s="744"/>
      <c r="U76" s="744"/>
      <c r="V76" s="746"/>
      <c r="W76" s="744"/>
      <c r="X76" s="745"/>
      <c r="Y76" s="744"/>
      <c r="Z76" s="744"/>
      <c r="AA76" s="744"/>
      <c r="AB76" s="744"/>
      <c r="AC76" s="744"/>
      <c r="AD76" s="744"/>
      <c r="AE76" s="744"/>
      <c r="AF76" s="744"/>
      <c r="AG76" s="744"/>
      <c r="AH76" s="744"/>
      <c r="AI76" s="744"/>
      <c r="AJ76" s="744"/>
      <c r="AK76" s="744"/>
      <c r="AL76" s="744"/>
      <c r="AM76" s="744"/>
      <c r="AN76" s="744"/>
      <c r="AO76" s="744"/>
      <c r="AP76" s="747"/>
    </row>
    <row r="77" spans="1:42">
      <c r="A77" s="731" t="s">
        <v>104</v>
      </c>
      <c r="B77" s="709" t="s">
        <v>1234</v>
      </c>
      <c r="C77" s="709"/>
      <c r="D77" s="709"/>
      <c r="E77" s="709"/>
      <c r="F77" s="709"/>
      <c r="G77" s="709"/>
      <c r="H77" s="709"/>
      <c r="I77" s="709"/>
      <c r="J77" s="709"/>
      <c r="K77" s="709"/>
      <c r="L77" s="736">
        <v>1</v>
      </c>
      <c r="M77" s="741" t="s">
        <v>311</v>
      </c>
      <c r="N77" s="738" t="s">
        <v>145</v>
      </c>
      <c r="O77" s="742"/>
      <c r="P77" s="739"/>
      <c r="Q77" s="739"/>
      <c r="R77" s="740"/>
      <c r="S77" s="742"/>
      <c r="T77" s="739"/>
      <c r="U77" s="739"/>
      <c r="V77" s="373">
        <v>0</v>
      </c>
      <c r="W77" s="368">
        <v>0</v>
      </c>
      <c r="X77" s="740"/>
      <c r="Y77" s="742"/>
      <c r="Z77" s="742"/>
      <c r="AA77" s="742"/>
      <c r="AB77" s="742"/>
      <c r="AC77" s="742"/>
      <c r="AD77" s="742"/>
      <c r="AE77" s="742"/>
      <c r="AF77" s="742"/>
      <c r="AG77" s="742"/>
      <c r="AH77" s="742"/>
      <c r="AI77" s="742"/>
      <c r="AJ77" s="742"/>
      <c r="AK77" s="742"/>
      <c r="AL77" s="742"/>
      <c r="AM77" s="742"/>
      <c r="AN77" s="742"/>
      <c r="AO77" s="742"/>
      <c r="AP77" s="742"/>
    </row>
    <row r="78" spans="1:42">
      <c r="A78" s="731" t="s">
        <v>104</v>
      </c>
      <c r="B78" s="709"/>
      <c r="C78" s="709"/>
      <c r="D78" s="709"/>
      <c r="E78" s="709"/>
      <c r="F78" s="709"/>
      <c r="G78" s="709"/>
      <c r="H78" s="709"/>
      <c r="I78" s="709"/>
      <c r="J78" s="709"/>
      <c r="K78" s="709"/>
      <c r="L78" s="736">
        <v>2</v>
      </c>
      <c r="M78" s="741" t="s">
        <v>312</v>
      </c>
      <c r="N78" s="738" t="s">
        <v>145</v>
      </c>
      <c r="O78" s="742"/>
      <c r="P78" s="739"/>
      <c r="Q78" s="742"/>
      <c r="R78" s="740"/>
      <c r="S78" s="742"/>
      <c r="T78" s="742"/>
      <c r="U78" s="742"/>
      <c r="V78" s="373">
        <v>0</v>
      </c>
      <c r="W78" s="368">
        <v>0</v>
      </c>
      <c r="X78" s="740"/>
      <c r="Y78" s="742"/>
      <c r="Z78" s="742"/>
      <c r="AA78" s="742"/>
      <c r="AB78" s="742"/>
      <c r="AC78" s="742"/>
      <c r="AD78" s="742"/>
      <c r="AE78" s="742"/>
      <c r="AF78" s="742"/>
      <c r="AG78" s="742"/>
      <c r="AH78" s="742"/>
      <c r="AI78" s="742"/>
      <c r="AJ78" s="742"/>
      <c r="AK78" s="742"/>
      <c r="AL78" s="742"/>
      <c r="AM78" s="742"/>
      <c r="AN78" s="742"/>
      <c r="AO78" s="742"/>
      <c r="AP78" s="742"/>
    </row>
    <row r="79" spans="1:42">
      <c r="A79" s="731" t="s">
        <v>104</v>
      </c>
      <c r="B79" s="709"/>
      <c r="C79" s="709"/>
      <c r="D79" s="709"/>
      <c r="E79" s="709"/>
      <c r="F79" s="709"/>
      <c r="G79" s="709"/>
      <c r="H79" s="709"/>
      <c r="I79" s="709"/>
      <c r="J79" s="709"/>
      <c r="K79" s="709"/>
      <c r="L79" s="175">
        <v>3</v>
      </c>
      <c r="M79" s="176" t="s">
        <v>313</v>
      </c>
      <c r="N79" s="748"/>
      <c r="O79" s="365"/>
      <c r="P79" s="368"/>
      <c r="Q79" s="370"/>
      <c r="R79" s="354"/>
      <c r="S79" s="365"/>
      <c r="T79" s="368"/>
      <c r="U79" s="368"/>
      <c r="V79" s="373"/>
      <c r="W79" s="368"/>
      <c r="X79" s="354"/>
      <c r="Y79" s="365"/>
      <c r="Z79" s="365"/>
      <c r="AA79" s="365"/>
      <c r="AB79" s="365"/>
      <c r="AC79" s="365"/>
      <c r="AD79" s="365"/>
      <c r="AE79" s="365"/>
      <c r="AF79" s="365"/>
      <c r="AG79" s="365"/>
      <c r="AH79" s="365"/>
      <c r="AI79" s="365"/>
      <c r="AJ79" s="365"/>
      <c r="AK79" s="365"/>
      <c r="AL79" s="365"/>
      <c r="AM79" s="365"/>
      <c r="AN79" s="365"/>
      <c r="AO79" s="365"/>
      <c r="AP79" s="365"/>
    </row>
    <row r="80" spans="1:42" ht="22.8">
      <c r="A80" s="731" t="s">
        <v>104</v>
      </c>
      <c r="B80" s="709"/>
      <c r="C80" s="709"/>
      <c r="D80" s="709"/>
      <c r="E80" s="709"/>
      <c r="F80" s="709"/>
      <c r="G80" s="709"/>
      <c r="H80" s="709"/>
      <c r="I80" s="709"/>
      <c r="J80" s="709"/>
      <c r="K80" s="709"/>
      <c r="L80" s="749" t="s">
        <v>1045</v>
      </c>
      <c r="M80" s="750" t="s">
        <v>314</v>
      </c>
      <c r="N80" s="748" t="s">
        <v>315</v>
      </c>
      <c r="O80" s="739"/>
      <c r="P80" s="742"/>
      <c r="Q80" s="743"/>
      <c r="R80" s="740"/>
      <c r="S80" s="739"/>
      <c r="T80" s="742"/>
      <c r="U80" s="742"/>
      <c r="V80" s="373">
        <v>0</v>
      </c>
      <c r="W80" s="368">
        <v>0</v>
      </c>
      <c r="X80" s="740"/>
      <c r="Y80" s="739"/>
      <c r="Z80" s="739"/>
      <c r="AA80" s="739"/>
      <c r="AB80" s="739"/>
      <c r="AC80" s="739"/>
      <c r="AD80" s="739"/>
      <c r="AE80" s="739"/>
      <c r="AF80" s="739"/>
      <c r="AG80" s="739"/>
      <c r="AH80" s="739"/>
      <c r="AI80" s="739"/>
      <c r="AJ80" s="739"/>
      <c r="AK80" s="739"/>
      <c r="AL80" s="739"/>
      <c r="AM80" s="739"/>
      <c r="AN80" s="739"/>
      <c r="AO80" s="739"/>
      <c r="AP80" s="739"/>
    </row>
    <row r="81" spans="1:42" ht="22.8">
      <c r="A81" s="731" t="s">
        <v>104</v>
      </c>
      <c r="B81" s="709"/>
      <c r="C81" s="709"/>
      <c r="D81" s="709"/>
      <c r="E81" s="709"/>
      <c r="F81" s="709"/>
      <c r="G81" s="709"/>
      <c r="H81" s="709"/>
      <c r="I81" s="709"/>
      <c r="J81" s="709"/>
      <c r="K81" s="709"/>
      <c r="L81" s="749" t="s">
        <v>1046</v>
      </c>
      <c r="M81" s="750" t="s">
        <v>316</v>
      </c>
      <c r="N81" s="748" t="s">
        <v>315</v>
      </c>
      <c r="O81" s="739"/>
      <c r="P81" s="742"/>
      <c r="Q81" s="743"/>
      <c r="R81" s="740"/>
      <c r="S81" s="739"/>
      <c r="T81" s="742"/>
      <c r="U81" s="742"/>
      <c r="V81" s="373">
        <v>0</v>
      </c>
      <c r="W81" s="368">
        <v>0</v>
      </c>
      <c r="X81" s="740"/>
      <c r="Y81" s="739"/>
      <c r="Z81" s="739"/>
      <c r="AA81" s="739"/>
      <c r="AB81" s="739"/>
      <c r="AC81" s="739"/>
      <c r="AD81" s="739"/>
      <c r="AE81" s="739"/>
      <c r="AF81" s="739"/>
      <c r="AG81" s="739"/>
      <c r="AH81" s="739"/>
      <c r="AI81" s="739"/>
      <c r="AJ81" s="739"/>
      <c r="AK81" s="739"/>
      <c r="AL81" s="739"/>
      <c r="AM81" s="739"/>
      <c r="AN81" s="739"/>
      <c r="AO81" s="739"/>
      <c r="AP81" s="739"/>
    </row>
    <row r="82" spans="1:42" ht="22.8">
      <c r="A82" s="731" t="s">
        <v>104</v>
      </c>
      <c r="B82" s="709"/>
      <c r="C82" s="709"/>
      <c r="D82" s="709"/>
      <c r="E82" s="709"/>
      <c r="F82" s="709"/>
      <c r="G82" s="709"/>
      <c r="H82" s="709"/>
      <c r="I82" s="709"/>
      <c r="J82" s="709"/>
      <c r="K82" s="709"/>
      <c r="L82" s="749" t="s">
        <v>1047</v>
      </c>
      <c r="M82" s="750" t="s">
        <v>317</v>
      </c>
      <c r="N82" s="748" t="s">
        <v>315</v>
      </c>
      <c r="O82" s="739">
        <v>214</v>
      </c>
      <c r="P82" s="739"/>
      <c r="Q82" s="739">
        <v>214</v>
      </c>
      <c r="R82" s="740"/>
      <c r="S82" s="739">
        <v>246</v>
      </c>
      <c r="T82" s="742">
        <v>283</v>
      </c>
      <c r="U82" s="742">
        <v>283</v>
      </c>
      <c r="V82" s="373">
        <v>1.1504065040650406</v>
      </c>
      <c r="W82" s="368">
        <v>0</v>
      </c>
      <c r="X82" s="740"/>
      <c r="Y82" s="739"/>
      <c r="Z82" s="739"/>
      <c r="AA82" s="739"/>
      <c r="AB82" s="739"/>
      <c r="AC82" s="739"/>
      <c r="AD82" s="739"/>
      <c r="AE82" s="739"/>
      <c r="AF82" s="739"/>
      <c r="AG82" s="739"/>
      <c r="AH82" s="739"/>
      <c r="AI82" s="739"/>
      <c r="AJ82" s="739"/>
      <c r="AK82" s="739"/>
      <c r="AL82" s="739"/>
      <c r="AM82" s="739"/>
      <c r="AN82" s="739"/>
      <c r="AO82" s="739"/>
      <c r="AP82" s="739"/>
    </row>
    <row r="83" spans="1:42" ht="22.8">
      <c r="A83" s="731" t="s">
        <v>104</v>
      </c>
      <c r="B83" s="709"/>
      <c r="C83" s="709"/>
      <c r="D83" s="709"/>
      <c r="E83" s="709"/>
      <c r="F83" s="709"/>
      <c r="G83" s="709"/>
      <c r="H83" s="709"/>
      <c r="I83" s="709"/>
      <c r="J83" s="709"/>
      <c r="K83" s="709"/>
      <c r="L83" s="749" t="s">
        <v>1048</v>
      </c>
      <c r="M83" s="750" t="s">
        <v>318</v>
      </c>
      <c r="N83" s="748" t="s">
        <v>315</v>
      </c>
      <c r="O83" s="739">
        <v>348</v>
      </c>
      <c r="P83" s="739"/>
      <c r="Q83" s="739">
        <v>348</v>
      </c>
      <c r="R83" s="740"/>
      <c r="S83" s="739">
        <v>348</v>
      </c>
      <c r="T83" s="742">
        <v>348</v>
      </c>
      <c r="U83" s="742">
        <v>348</v>
      </c>
      <c r="V83" s="373">
        <v>1</v>
      </c>
      <c r="W83" s="368">
        <v>0</v>
      </c>
      <c r="X83" s="740"/>
      <c r="Y83" s="739"/>
      <c r="Z83" s="739"/>
      <c r="AA83" s="739"/>
      <c r="AB83" s="739"/>
      <c r="AC83" s="739"/>
      <c r="AD83" s="739"/>
      <c r="AE83" s="739"/>
      <c r="AF83" s="739"/>
      <c r="AG83" s="739"/>
      <c r="AH83" s="739"/>
      <c r="AI83" s="739"/>
      <c r="AJ83" s="739"/>
      <c r="AK83" s="739"/>
      <c r="AL83" s="739"/>
      <c r="AM83" s="739"/>
      <c r="AN83" s="739"/>
      <c r="AO83" s="739"/>
      <c r="AP83" s="739"/>
    </row>
    <row r="84" spans="1:42">
      <c r="A84" s="731" t="s">
        <v>104</v>
      </c>
      <c r="B84" s="709"/>
      <c r="C84" s="709"/>
      <c r="D84" s="709"/>
      <c r="E84" s="709"/>
      <c r="F84" s="709"/>
      <c r="G84" s="709"/>
      <c r="H84" s="709"/>
      <c r="I84" s="709"/>
      <c r="J84" s="709"/>
      <c r="K84" s="709"/>
      <c r="L84" s="736">
        <v>4</v>
      </c>
      <c r="M84" s="751" t="s">
        <v>319</v>
      </c>
      <c r="N84" s="738" t="s">
        <v>145</v>
      </c>
      <c r="O84" s="739"/>
      <c r="P84" s="742"/>
      <c r="Q84" s="743"/>
      <c r="R84" s="740"/>
      <c r="S84" s="739"/>
      <c r="T84" s="742"/>
      <c r="U84" s="742"/>
      <c r="V84" s="373">
        <v>0</v>
      </c>
      <c r="W84" s="368">
        <v>0</v>
      </c>
      <c r="X84" s="740"/>
      <c r="Y84" s="739"/>
      <c r="Z84" s="739"/>
      <c r="AA84" s="739"/>
      <c r="AB84" s="739"/>
      <c r="AC84" s="739"/>
      <c r="AD84" s="739"/>
      <c r="AE84" s="739"/>
      <c r="AF84" s="739"/>
      <c r="AG84" s="739"/>
      <c r="AH84" s="739"/>
      <c r="AI84" s="739"/>
      <c r="AJ84" s="739"/>
      <c r="AK84" s="739"/>
      <c r="AL84" s="739"/>
      <c r="AM84" s="739"/>
      <c r="AN84" s="739"/>
      <c r="AO84" s="739"/>
      <c r="AP84" s="739"/>
    </row>
    <row r="85" spans="1:42">
      <c r="A85" s="731" t="s">
        <v>104</v>
      </c>
      <c r="B85" s="709"/>
      <c r="C85" s="709"/>
      <c r="D85" s="709"/>
      <c r="E85" s="709"/>
      <c r="F85" s="709"/>
      <c r="G85" s="709"/>
      <c r="H85" s="709"/>
      <c r="I85" s="709"/>
      <c r="J85" s="709"/>
      <c r="K85" s="709"/>
      <c r="L85" s="736">
        <v>5</v>
      </c>
      <c r="M85" s="751" t="s">
        <v>320</v>
      </c>
      <c r="N85" s="738" t="s">
        <v>145</v>
      </c>
      <c r="O85" s="739">
        <v>1</v>
      </c>
      <c r="P85" s="742"/>
      <c r="Q85" s="743">
        <v>1</v>
      </c>
      <c r="R85" s="740"/>
      <c r="S85" s="739">
        <v>1</v>
      </c>
      <c r="T85" s="742">
        <v>1</v>
      </c>
      <c r="U85" s="742">
        <v>1</v>
      </c>
      <c r="V85" s="373">
        <v>1</v>
      </c>
      <c r="W85" s="368">
        <v>0</v>
      </c>
      <c r="X85" s="740"/>
      <c r="Y85" s="739"/>
      <c r="Z85" s="739"/>
      <c r="AA85" s="739"/>
      <c r="AB85" s="739"/>
      <c r="AC85" s="739"/>
      <c r="AD85" s="739"/>
      <c r="AE85" s="739"/>
      <c r="AF85" s="739"/>
      <c r="AG85" s="739"/>
      <c r="AH85" s="739"/>
      <c r="AI85" s="739"/>
      <c r="AJ85" s="739"/>
      <c r="AK85" s="739"/>
      <c r="AL85" s="739"/>
      <c r="AM85" s="739"/>
      <c r="AN85" s="739"/>
      <c r="AO85" s="739"/>
      <c r="AP85" s="739"/>
    </row>
    <row r="86" spans="1:42" s="82" customFormat="1">
      <c r="A86" s="731" t="s">
        <v>104</v>
      </c>
      <c r="B86" s="752"/>
      <c r="C86" s="752"/>
      <c r="D86" s="752"/>
      <c r="E86" s="752"/>
      <c r="F86" s="752"/>
      <c r="G86" s="752"/>
      <c r="H86" s="752"/>
      <c r="I86" s="752"/>
      <c r="J86" s="752"/>
      <c r="K86" s="752"/>
      <c r="L86" s="753" t="s">
        <v>124</v>
      </c>
      <c r="M86" s="754" t="s">
        <v>321</v>
      </c>
      <c r="N86" s="738"/>
      <c r="O86" s="755"/>
      <c r="P86" s="755"/>
      <c r="Q86" s="755"/>
      <c r="R86" s="756"/>
      <c r="S86" s="755"/>
      <c r="T86" s="755"/>
      <c r="U86" s="755"/>
      <c r="V86" s="373">
        <v>0</v>
      </c>
      <c r="W86" s="368">
        <v>0</v>
      </c>
      <c r="X86" s="756"/>
      <c r="Y86" s="755"/>
      <c r="Z86" s="755"/>
      <c r="AA86" s="755"/>
      <c r="AB86" s="755"/>
      <c r="AC86" s="755"/>
      <c r="AD86" s="755"/>
      <c r="AE86" s="755"/>
      <c r="AF86" s="755"/>
      <c r="AG86" s="755"/>
      <c r="AH86" s="755"/>
      <c r="AI86" s="755"/>
      <c r="AJ86" s="755"/>
      <c r="AK86" s="755"/>
      <c r="AL86" s="755"/>
      <c r="AM86" s="755"/>
      <c r="AN86" s="755"/>
      <c r="AO86" s="755"/>
      <c r="AP86" s="755"/>
    </row>
    <row r="87" spans="1:42" s="82" customFormat="1">
      <c r="A87" s="731" t="s">
        <v>104</v>
      </c>
      <c r="B87" s="752"/>
      <c r="C87" s="752"/>
      <c r="D87" s="752"/>
      <c r="E87" s="752"/>
      <c r="F87" s="752"/>
      <c r="G87" s="752"/>
      <c r="H87" s="752"/>
      <c r="I87" s="752"/>
      <c r="J87" s="752"/>
      <c r="K87" s="752"/>
      <c r="L87" s="753" t="s">
        <v>125</v>
      </c>
      <c r="M87" s="737" t="s">
        <v>322</v>
      </c>
      <c r="N87" s="738"/>
      <c r="O87" s="755"/>
      <c r="P87" s="755"/>
      <c r="Q87" s="755"/>
      <c r="R87" s="756"/>
      <c r="S87" s="755"/>
      <c r="T87" s="755"/>
      <c r="U87" s="755"/>
      <c r="V87" s="373">
        <v>0</v>
      </c>
      <c r="W87" s="368">
        <v>0</v>
      </c>
      <c r="X87" s="756"/>
      <c r="Y87" s="755"/>
      <c r="Z87" s="755"/>
      <c r="AA87" s="755"/>
      <c r="AB87" s="755"/>
      <c r="AC87" s="755"/>
      <c r="AD87" s="755"/>
      <c r="AE87" s="755"/>
      <c r="AF87" s="755"/>
      <c r="AG87" s="755"/>
      <c r="AH87" s="755"/>
      <c r="AI87" s="755"/>
      <c r="AJ87" s="755"/>
      <c r="AK87" s="755"/>
      <c r="AL87" s="755"/>
      <c r="AM87" s="755"/>
      <c r="AN87" s="755"/>
      <c r="AO87" s="755"/>
      <c r="AP87" s="755"/>
    </row>
    <row r="88" spans="1:42" s="90" customFormat="1">
      <c r="A88" s="689" t="s">
        <v>120</v>
      </c>
      <c r="B88" s="729"/>
      <c r="C88" s="729"/>
      <c r="D88" s="729"/>
      <c r="E88" s="729"/>
      <c r="F88" s="729"/>
      <c r="G88" s="729"/>
      <c r="H88" s="729"/>
      <c r="I88" s="729"/>
      <c r="J88" s="729"/>
      <c r="K88" s="729"/>
      <c r="L88" s="690" t="s">
        <v>2425</v>
      </c>
      <c r="M88" s="673"/>
      <c r="N88" s="674"/>
      <c r="O88" s="674"/>
      <c r="P88" s="674"/>
      <c r="Q88" s="674"/>
      <c r="R88" s="674"/>
      <c r="S88" s="674"/>
      <c r="T88" s="674"/>
      <c r="U88" s="674"/>
      <c r="V88" s="674"/>
      <c r="W88" s="674"/>
      <c r="X88" s="674"/>
      <c r="Y88" s="674"/>
      <c r="Z88" s="674"/>
      <c r="AA88" s="674"/>
      <c r="AB88" s="674"/>
      <c r="AC88" s="674"/>
      <c r="AD88" s="674"/>
      <c r="AE88" s="674"/>
      <c r="AF88" s="674"/>
      <c r="AG88" s="674"/>
      <c r="AH88" s="674"/>
      <c r="AI88" s="674"/>
      <c r="AJ88" s="674"/>
      <c r="AK88" s="674"/>
      <c r="AL88" s="674"/>
      <c r="AM88" s="730"/>
      <c r="AN88" s="730"/>
      <c r="AO88" s="730"/>
      <c r="AP88" s="730"/>
    </row>
    <row r="89" spans="1:42">
      <c r="A89" s="731" t="s">
        <v>120</v>
      </c>
      <c r="B89" s="709" t="s">
        <v>1232</v>
      </c>
      <c r="C89" s="709"/>
      <c r="D89" s="709"/>
      <c r="E89" s="709"/>
      <c r="F89" s="709"/>
      <c r="G89" s="709"/>
      <c r="H89" s="709"/>
      <c r="I89" s="709"/>
      <c r="J89" s="709"/>
      <c r="K89" s="709"/>
      <c r="L89" s="732"/>
      <c r="M89" s="733" t="s">
        <v>161</v>
      </c>
      <c r="N89" s="734"/>
      <c r="O89" s="734"/>
      <c r="P89" s="734"/>
      <c r="Q89" s="734"/>
      <c r="R89" s="734"/>
      <c r="S89" s="735">
        <v>1.0494000000000001</v>
      </c>
      <c r="T89" s="735">
        <v>1</v>
      </c>
      <c r="U89" s="735">
        <v>1.06128</v>
      </c>
      <c r="V89" s="734"/>
      <c r="W89" s="734"/>
      <c r="X89" s="734"/>
      <c r="Y89" s="735">
        <v>1</v>
      </c>
      <c r="Z89" s="735">
        <v>1</v>
      </c>
      <c r="AA89" s="735">
        <v>1</v>
      </c>
      <c r="AB89" s="735">
        <v>1</v>
      </c>
      <c r="AC89" s="735">
        <v>1</v>
      </c>
      <c r="AD89" s="735">
        <v>1</v>
      </c>
      <c r="AE89" s="735">
        <v>1</v>
      </c>
      <c r="AF89" s="735">
        <v>1</v>
      </c>
      <c r="AG89" s="735">
        <v>1</v>
      </c>
      <c r="AH89" s="735">
        <v>1</v>
      </c>
      <c r="AI89" s="735">
        <v>1</v>
      </c>
      <c r="AJ89" s="735">
        <v>1</v>
      </c>
      <c r="AK89" s="735">
        <v>1</v>
      </c>
      <c r="AL89" s="735">
        <v>1</v>
      </c>
      <c r="AM89" s="735">
        <v>1</v>
      </c>
      <c r="AN89" s="735">
        <v>1</v>
      </c>
      <c r="AO89" s="735">
        <v>1</v>
      </c>
      <c r="AP89" s="735">
        <v>1</v>
      </c>
    </row>
    <row r="90" spans="1:42" ht="22.8">
      <c r="A90" s="731" t="s">
        <v>120</v>
      </c>
      <c r="B90" s="709" t="s">
        <v>1229</v>
      </c>
      <c r="C90" s="709"/>
      <c r="D90" s="709"/>
      <c r="E90" s="709"/>
      <c r="F90" s="709"/>
      <c r="G90" s="709"/>
      <c r="H90" s="709"/>
      <c r="I90" s="709"/>
      <c r="J90" s="709"/>
      <c r="K90" s="709"/>
      <c r="L90" s="736">
        <v>1</v>
      </c>
      <c r="M90" s="737" t="s">
        <v>307</v>
      </c>
      <c r="N90" s="738" t="s">
        <v>145</v>
      </c>
      <c r="O90" s="739">
        <v>1</v>
      </c>
      <c r="P90" s="739"/>
      <c r="Q90" s="739">
        <v>1</v>
      </c>
      <c r="R90" s="740"/>
      <c r="S90" s="739">
        <v>1</v>
      </c>
      <c r="T90" s="739"/>
      <c r="U90" s="739">
        <v>1</v>
      </c>
      <c r="V90" s="373">
        <v>1</v>
      </c>
      <c r="W90" s="368">
        <v>1</v>
      </c>
      <c r="X90" s="740"/>
      <c r="Y90" s="739"/>
      <c r="Z90" s="739"/>
      <c r="AA90" s="739"/>
      <c r="AB90" s="739"/>
      <c r="AC90" s="739"/>
      <c r="AD90" s="739"/>
      <c r="AE90" s="739"/>
      <c r="AF90" s="739"/>
      <c r="AG90" s="739"/>
      <c r="AH90" s="739"/>
      <c r="AI90" s="739"/>
      <c r="AJ90" s="739"/>
      <c r="AK90" s="739"/>
      <c r="AL90" s="739"/>
      <c r="AM90" s="739"/>
      <c r="AN90" s="739"/>
      <c r="AO90" s="739"/>
      <c r="AP90" s="739"/>
    </row>
    <row r="91" spans="1:42">
      <c r="A91" s="731" t="s">
        <v>120</v>
      </c>
      <c r="B91" s="709" t="s">
        <v>1230</v>
      </c>
      <c r="C91" s="709"/>
      <c r="D91" s="709"/>
      <c r="E91" s="709"/>
      <c r="F91" s="709"/>
      <c r="G91" s="709"/>
      <c r="H91" s="709"/>
      <c r="I91" s="709"/>
      <c r="J91" s="709"/>
      <c r="K91" s="709"/>
      <c r="L91" s="736">
        <v>2</v>
      </c>
      <c r="M91" s="741" t="s">
        <v>162</v>
      </c>
      <c r="N91" s="738" t="s">
        <v>145</v>
      </c>
      <c r="O91" s="739">
        <v>4.3</v>
      </c>
      <c r="P91" s="739"/>
      <c r="Q91" s="739">
        <v>13.8</v>
      </c>
      <c r="R91" s="740"/>
      <c r="S91" s="739">
        <v>6</v>
      </c>
      <c r="T91" s="739"/>
      <c r="U91" s="739">
        <v>7.2</v>
      </c>
      <c r="V91" s="373">
        <v>1.2</v>
      </c>
      <c r="W91" s="368">
        <v>7.2</v>
      </c>
      <c r="X91" s="740"/>
      <c r="Y91" s="739"/>
      <c r="Z91" s="739"/>
      <c r="AA91" s="739"/>
      <c r="AB91" s="739"/>
      <c r="AC91" s="739"/>
      <c r="AD91" s="739"/>
      <c r="AE91" s="739"/>
      <c r="AF91" s="739"/>
      <c r="AG91" s="739"/>
      <c r="AH91" s="739"/>
      <c r="AI91" s="739"/>
      <c r="AJ91" s="739"/>
      <c r="AK91" s="739"/>
      <c r="AL91" s="739"/>
      <c r="AM91" s="739"/>
      <c r="AN91" s="739"/>
      <c r="AO91" s="739"/>
      <c r="AP91" s="739"/>
    </row>
    <row r="92" spans="1:42">
      <c r="A92" s="731" t="s">
        <v>120</v>
      </c>
      <c r="B92" s="709"/>
      <c r="C92" s="709"/>
      <c r="D92" s="709"/>
      <c r="E92" s="709"/>
      <c r="F92" s="709"/>
      <c r="G92" s="709"/>
      <c r="H92" s="709"/>
      <c r="I92" s="709"/>
      <c r="J92" s="709"/>
      <c r="K92" s="709"/>
      <c r="L92" s="736">
        <v>3</v>
      </c>
      <c r="M92" s="737" t="s">
        <v>308</v>
      </c>
      <c r="N92" s="738" t="s">
        <v>145</v>
      </c>
      <c r="O92" s="739">
        <v>8.6999999999999993</v>
      </c>
      <c r="P92" s="739"/>
      <c r="Q92" s="739">
        <v>5.0999999999999996</v>
      </c>
      <c r="R92" s="740"/>
      <c r="S92" s="739">
        <v>4.5</v>
      </c>
      <c r="T92" s="739"/>
      <c r="U92" s="739">
        <v>5</v>
      </c>
      <c r="V92" s="373">
        <v>1.1111111111111112</v>
      </c>
      <c r="W92" s="368">
        <v>5</v>
      </c>
      <c r="X92" s="740"/>
      <c r="Y92" s="739"/>
      <c r="Z92" s="739"/>
      <c r="AA92" s="739"/>
      <c r="AB92" s="739"/>
      <c r="AC92" s="739"/>
      <c r="AD92" s="739"/>
      <c r="AE92" s="739"/>
      <c r="AF92" s="739"/>
      <c r="AG92" s="739"/>
      <c r="AH92" s="739"/>
      <c r="AI92" s="739"/>
      <c r="AJ92" s="739"/>
      <c r="AK92" s="739"/>
      <c r="AL92" s="739"/>
      <c r="AM92" s="739"/>
      <c r="AN92" s="739"/>
      <c r="AO92" s="739"/>
      <c r="AP92" s="739"/>
    </row>
    <row r="93" spans="1:42">
      <c r="A93" s="731" t="s">
        <v>120</v>
      </c>
      <c r="B93" s="709" t="s">
        <v>1231</v>
      </c>
      <c r="C93" s="709"/>
      <c r="D93" s="709"/>
      <c r="E93" s="709"/>
      <c r="F93" s="709"/>
      <c r="G93" s="709"/>
      <c r="H93" s="709"/>
      <c r="I93" s="709"/>
      <c r="J93" s="709"/>
      <c r="K93" s="709"/>
      <c r="L93" s="736">
        <v>4</v>
      </c>
      <c r="M93" s="741" t="s">
        <v>309</v>
      </c>
      <c r="N93" s="738" t="s">
        <v>145</v>
      </c>
      <c r="O93" s="739"/>
      <c r="P93" s="742"/>
      <c r="Q93" s="743"/>
      <c r="R93" s="740"/>
      <c r="S93" s="739"/>
      <c r="T93" s="742"/>
      <c r="U93" s="742"/>
      <c r="V93" s="373">
        <v>0</v>
      </c>
      <c r="W93" s="368">
        <v>0</v>
      </c>
      <c r="X93" s="740"/>
      <c r="Y93" s="739"/>
      <c r="Z93" s="739"/>
      <c r="AA93" s="739"/>
      <c r="AB93" s="739"/>
      <c r="AC93" s="739"/>
      <c r="AD93" s="739"/>
      <c r="AE93" s="739"/>
      <c r="AF93" s="739"/>
      <c r="AG93" s="739"/>
      <c r="AH93" s="739"/>
      <c r="AI93" s="739"/>
      <c r="AJ93" s="739"/>
      <c r="AK93" s="739"/>
      <c r="AL93" s="739"/>
      <c r="AM93" s="739"/>
      <c r="AN93" s="739"/>
      <c r="AO93" s="739"/>
      <c r="AP93" s="739"/>
    </row>
    <row r="94" spans="1:42">
      <c r="A94" s="731" t="s">
        <v>120</v>
      </c>
      <c r="B94" s="709"/>
      <c r="C94" s="709"/>
      <c r="D94" s="709"/>
      <c r="E94" s="709"/>
      <c r="F94" s="709"/>
      <c r="G94" s="709"/>
      <c r="H94" s="709"/>
      <c r="I94" s="709"/>
      <c r="J94" s="709"/>
      <c r="K94" s="709"/>
      <c r="L94" s="732"/>
      <c r="M94" s="733" t="s">
        <v>310</v>
      </c>
      <c r="N94" s="734"/>
      <c r="O94" s="744"/>
      <c r="P94" s="744"/>
      <c r="Q94" s="744"/>
      <c r="R94" s="745"/>
      <c r="S94" s="744"/>
      <c r="T94" s="744"/>
      <c r="U94" s="744"/>
      <c r="V94" s="746"/>
      <c r="W94" s="744"/>
      <c r="X94" s="745"/>
      <c r="Y94" s="744"/>
      <c r="Z94" s="744"/>
      <c r="AA94" s="744"/>
      <c r="AB94" s="744"/>
      <c r="AC94" s="744"/>
      <c r="AD94" s="744"/>
      <c r="AE94" s="744"/>
      <c r="AF94" s="744"/>
      <c r="AG94" s="744"/>
      <c r="AH94" s="744"/>
      <c r="AI94" s="744"/>
      <c r="AJ94" s="744"/>
      <c r="AK94" s="744"/>
      <c r="AL94" s="744"/>
      <c r="AM94" s="744"/>
      <c r="AN94" s="744"/>
      <c r="AO94" s="744"/>
      <c r="AP94" s="747"/>
    </row>
    <row r="95" spans="1:42">
      <c r="A95" s="731" t="s">
        <v>120</v>
      </c>
      <c r="B95" s="709" t="s">
        <v>1234</v>
      </c>
      <c r="C95" s="709"/>
      <c r="D95" s="709"/>
      <c r="E95" s="709"/>
      <c r="F95" s="709"/>
      <c r="G95" s="709"/>
      <c r="H95" s="709"/>
      <c r="I95" s="709"/>
      <c r="J95" s="709"/>
      <c r="K95" s="709"/>
      <c r="L95" s="736">
        <v>1</v>
      </c>
      <c r="M95" s="741" t="s">
        <v>311</v>
      </c>
      <c r="N95" s="738" t="s">
        <v>145</v>
      </c>
      <c r="O95" s="742"/>
      <c r="P95" s="739"/>
      <c r="Q95" s="739"/>
      <c r="R95" s="740"/>
      <c r="S95" s="742"/>
      <c r="T95" s="739"/>
      <c r="U95" s="739"/>
      <c r="V95" s="373">
        <v>0</v>
      </c>
      <c r="W95" s="368">
        <v>0</v>
      </c>
      <c r="X95" s="740"/>
      <c r="Y95" s="742"/>
      <c r="Z95" s="742"/>
      <c r="AA95" s="742"/>
      <c r="AB95" s="742"/>
      <c r="AC95" s="742"/>
      <c r="AD95" s="742"/>
      <c r="AE95" s="742"/>
      <c r="AF95" s="742"/>
      <c r="AG95" s="742"/>
      <c r="AH95" s="742"/>
      <c r="AI95" s="742"/>
      <c r="AJ95" s="742"/>
      <c r="AK95" s="742"/>
      <c r="AL95" s="742"/>
      <c r="AM95" s="742"/>
      <c r="AN95" s="742"/>
      <c r="AO95" s="742"/>
      <c r="AP95" s="742"/>
    </row>
    <row r="96" spans="1:42">
      <c r="A96" s="731" t="s">
        <v>120</v>
      </c>
      <c r="B96" s="709"/>
      <c r="C96" s="709"/>
      <c r="D96" s="709"/>
      <c r="E96" s="709"/>
      <c r="F96" s="709"/>
      <c r="G96" s="709"/>
      <c r="H96" s="709"/>
      <c r="I96" s="709"/>
      <c r="J96" s="709"/>
      <c r="K96" s="709"/>
      <c r="L96" s="736">
        <v>2</v>
      </c>
      <c r="M96" s="741" t="s">
        <v>312</v>
      </c>
      <c r="N96" s="738" t="s">
        <v>145</v>
      </c>
      <c r="O96" s="742"/>
      <c r="P96" s="739"/>
      <c r="Q96" s="742"/>
      <c r="R96" s="740"/>
      <c r="S96" s="742"/>
      <c r="T96" s="742"/>
      <c r="U96" s="742"/>
      <c r="V96" s="373">
        <v>0</v>
      </c>
      <c r="W96" s="368">
        <v>0</v>
      </c>
      <c r="X96" s="740"/>
      <c r="Y96" s="742"/>
      <c r="Z96" s="742"/>
      <c r="AA96" s="742"/>
      <c r="AB96" s="742"/>
      <c r="AC96" s="742"/>
      <c r="AD96" s="742"/>
      <c r="AE96" s="742"/>
      <c r="AF96" s="742"/>
      <c r="AG96" s="742"/>
      <c r="AH96" s="742"/>
      <c r="AI96" s="742"/>
      <c r="AJ96" s="742"/>
      <c r="AK96" s="742"/>
      <c r="AL96" s="742"/>
      <c r="AM96" s="742"/>
      <c r="AN96" s="742"/>
      <c r="AO96" s="742"/>
      <c r="AP96" s="742"/>
    </row>
    <row r="97" spans="1:42">
      <c r="A97" s="731" t="s">
        <v>120</v>
      </c>
      <c r="B97" s="709"/>
      <c r="C97" s="709"/>
      <c r="D97" s="709"/>
      <c r="E97" s="709"/>
      <c r="F97" s="709"/>
      <c r="G97" s="709"/>
      <c r="H97" s="709"/>
      <c r="I97" s="709"/>
      <c r="J97" s="709"/>
      <c r="K97" s="709"/>
      <c r="L97" s="175">
        <v>3</v>
      </c>
      <c r="M97" s="176" t="s">
        <v>313</v>
      </c>
      <c r="N97" s="748"/>
      <c r="O97" s="365"/>
      <c r="P97" s="368"/>
      <c r="Q97" s="370"/>
      <c r="R97" s="354"/>
      <c r="S97" s="365"/>
      <c r="T97" s="368"/>
      <c r="U97" s="368"/>
      <c r="V97" s="373"/>
      <c r="W97" s="368"/>
      <c r="X97" s="354"/>
      <c r="Y97" s="365"/>
      <c r="Z97" s="365"/>
      <c r="AA97" s="365"/>
      <c r="AB97" s="365"/>
      <c r="AC97" s="365"/>
      <c r="AD97" s="365"/>
      <c r="AE97" s="365"/>
      <c r="AF97" s="365"/>
      <c r="AG97" s="365"/>
      <c r="AH97" s="365"/>
      <c r="AI97" s="365"/>
      <c r="AJ97" s="365"/>
      <c r="AK97" s="365"/>
      <c r="AL97" s="365"/>
      <c r="AM97" s="365"/>
      <c r="AN97" s="365"/>
      <c r="AO97" s="365"/>
      <c r="AP97" s="365"/>
    </row>
    <row r="98" spans="1:42" ht="22.8">
      <c r="A98" s="731" t="s">
        <v>120</v>
      </c>
      <c r="B98" s="709"/>
      <c r="C98" s="709"/>
      <c r="D98" s="709"/>
      <c r="E98" s="709"/>
      <c r="F98" s="709"/>
      <c r="G98" s="709"/>
      <c r="H98" s="709"/>
      <c r="I98" s="709"/>
      <c r="J98" s="709"/>
      <c r="K98" s="709"/>
      <c r="L98" s="749" t="s">
        <v>1045</v>
      </c>
      <c r="M98" s="750" t="s">
        <v>314</v>
      </c>
      <c r="N98" s="748" t="s">
        <v>315</v>
      </c>
      <c r="O98" s="739"/>
      <c r="P98" s="742"/>
      <c r="Q98" s="743"/>
      <c r="R98" s="740"/>
      <c r="S98" s="739"/>
      <c r="T98" s="742"/>
      <c r="U98" s="742"/>
      <c r="V98" s="373">
        <v>0</v>
      </c>
      <c r="W98" s="368">
        <v>0</v>
      </c>
      <c r="X98" s="740"/>
      <c r="Y98" s="739"/>
      <c r="Z98" s="739"/>
      <c r="AA98" s="739"/>
      <c r="AB98" s="739"/>
      <c r="AC98" s="739"/>
      <c r="AD98" s="739"/>
      <c r="AE98" s="739"/>
      <c r="AF98" s="739"/>
      <c r="AG98" s="739"/>
      <c r="AH98" s="739"/>
      <c r="AI98" s="739"/>
      <c r="AJ98" s="739"/>
      <c r="AK98" s="739"/>
      <c r="AL98" s="739"/>
      <c r="AM98" s="739"/>
      <c r="AN98" s="739"/>
      <c r="AO98" s="739"/>
      <c r="AP98" s="739"/>
    </row>
    <row r="99" spans="1:42" ht="22.8">
      <c r="A99" s="731" t="s">
        <v>120</v>
      </c>
      <c r="B99" s="709"/>
      <c r="C99" s="709"/>
      <c r="D99" s="709"/>
      <c r="E99" s="709"/>
      <c r="F99" s="709"/>
      <c r="G99" s="709"/>
      <c r="H99" s="709"/>
      <c r="I99" s="709"/>
      <c r="J99" s="709"/>
      <c r="K99" s="709"/>
      <c r="L99" s="749" t="s">
        <v>1046</v>
      </c>
      <c r="M99" s="750" t="s">
        <v>316</v>
      </c>
      <c r="N99" s="748" t="s">
        <v>315</v>
      </c>
      <c r="O99" s="739"/>
      <c r="P99" s="742"/>
      <c r="Q99" s="743"/>
      <c r="R99" s="740"/>
      <c r="S99" s="739"/>
      <c r="T99" s="742"/>
      <c r="U99" s="742"/>
      <c r="V99" s="373">
        <v>0</v>
      </c>
      <c r="W99" s="368">
        <v>0</v>
      </c>
      <c r="X99" s="740"/>
      <c r="Y99" s="739"/>
      <c r="Z99" s="739"/>
      <c r="AA99" s="739"/>
      <c r="AB99" s="739"/>
      <c r="AC99" s="739"/>
      <c r="AD99" s="739"/>
      <c r="AE99" s="739"/>
      <c r="AF99" s="739"/>
      <c r="AG99" s="739"/>
      <c r="AH99" s="739"/>
      <c r="AI99" s="739"/>
      <c r="AJ99" s="739"/>
      <c r="AK99" s="739"/>
      <c r="AL99" s="739"/>
      <c r="AM99" s="739"/>
      <c r="AN99" s="739"/>
      <c r="AO99" s="739"/>
      <c r="AP99" s="739"/>
    </row>
    <row r="100" spans="1:42" ht="22.8">
      <c r="A100" s="731" t="s">
        <v>120</v>
      </c>
      <c r="B100" s="709"/>
      <c r="C100" s="709"/>
      <c r="D100" s="709"/>
      <c r="E100" s="709"/>
      <c r="F100" s="709"/>
      <c r="G100" s="709"/>
      <c r="H100" s="709"/>
      <c r="I100" s="709"/>
      <c r="J100" s="709"/>
      <c r="K100" s="709"/>
      <c r="L100" s="749" t="s">
        <v>1047</v>
      </c>
      <c r="M100" s="750" t="s">
        <v>317</v>
      </c>
      <c r="N100" s="748" t="s">
        <v>315</v>
      </c>
      <c r="O100" s="739">
        <v>214</v>
      </c>
      <c r="P100" s="739"/>
      <c r="Q100" s="739">
        <v>214</v>
      </c>
      <c r="R100" s="740"/>
      <c r="S100" s="739">
        <v>246</v>
      </c>
      <c r="T100" s="742">
        <v>283</v>
      </c>
      <c r="U100" s="742">
        <v>283</v>
      </c>
      <c r="V100" s="373">
        <v>1.1504065040650406</v>
      </c>
      <c r="W100" s="368">
        <v>0</v>
      </c>
      <c r="X100" s="740"/>
      <c r="Y100" s="739"/>
      <c r="Z100" s="739"/>
      <c r="AA100" s="739"/>
      <c r="AB100" s="739"/>
      <c r="AC100" s="739"/>
      <c r="AD100" s="739"/>
      <c r="AE100" s="739"/>
      <c r="AF100" s="739"/>
      <c r="AG100" s="739"/>
      <c r="AH100" s="739"/>
      <c r="AI100" s="739"/>
      <c r="AJ100" s="739"/>
      <c r="AK100" s="739"/>
      <c r="AL100" s="739"/>
      <c r="AM100" s="739"/>
      <c r="AN100" s="739"/>
      <c r="AO100" s="739"/>
      <c r="AP100" s="739"/>
    </row>
    <row r="101" spans="1:42" ht="22.8">
      <c r="A101" s="731" t="s">
        <v>120</v>
      </c>
      <c r="B101" s="709"/>
      <c r="C101" s="709"/>
      <c r="D101" s="709"/>
      <c r="E101" s="709"/>
      <c r="F101" s="709"/>
      <c r="G101" s="709"/>
      <c r="H101" s="709"/>
      <c r="I101" s="709"/>
      <c r="J101" s="709"/>
      <c r="K101" s="709"/>
      <c r="L101" s="749" t="s">
        <v>1048</v>
      </c>
      <c r="M101" s="750" t="s">
        <v>318</v>
      </c>
      <c r="N101" s="748" t="s">
        <v>315</v>
      </c>
      <c r="O101" s="739">
        <v>348</v>
      </c>
      <c r="P101" s="739"/>
      <c r="Q101" s="739">
        <v>348</v>
      </c>
      <c r="R101" s="740"/>
      <c r="S101" s="739">
        <v>348</v>
      </c>
      <c r="T101" s="742">
        <v>348</v>
      </c>
      <c r="U101" s="742">
        <v>348</v>
      </c>
      <c r="V101" s="373">
        <v>1</v>
      </c>
      <c r="W101" s="368">
        <v>0</v>
      </c>
      <c r="X101" s="740"/>
      <c r="Y101" s="739"/>
      <c r="Z101" s="739"/>
      <c r="AA101" s="739"/>
      <c r="AB101" s="739"/>
      <c r="AC101" s="739"/>
      <c r="AD101" s="739"/>
      <c r="AE101" s="739"/>
      <c r="AF101" s="739"/>
      <c r="AG101" s="739"/>
      <c r="AH101" s="739"/>
      <c r="AI101" s="739"/>
      <c r="AJ101" s="739"/>
      <c r="AK101" s="739"/>
      <c r="AL101" s="739"/>
      <c r="AM101" s="739"/>
      <c r="AN101" s="739"/>
      <c r="AO101" s="739"/>
      <c r="AP101" s="739"/>
    </row>
    <row r="102" spans="1:42">
      <c r="A102" s="731" t="s">
        <v>120</v>
      </c>
      <c r="B102" s="709"/>
      <c r="C102" s="709"/>
      <c r="D102" s="709"/>
      <c r="E102" s="709"/>
      <c r="F102" s="709"/>
      <c r="G102" s="709"/>
      <c r="H102" s="709"/>
      <c r="I102" s="709"/>
      <c r="J102" s="709"/>
      <c r="K102" s="709"/>
      <c r="L102" s="736">
        <v>4</v>
      </c>
      <c r="M102" s="751" t="s">
        <v>319</v>
      </c>
      <c r="N102" s="738" t="s">
        <v>145</v>
      </c>
      <c r="O102" s="739"/>
      <c r="P102" s="742"/>
      <c r="Q102" s="743"/>
      <c r="R102" s="740"/>
      <c r="S102" s="739"/>
      <c r="T102" s="742"/>
      <c r="U102" s="742"/>
      <c r="V102" s="373">
        <v>0</v>
      </c>
      <c r="W102" s="368">
        <v>0</v>
      </c>
      <c r="X102" s="740"/>
      <c r="Y102" s="739"/>
      <c r="Z102" s="739"/>
      <c r="AA102" s="739"/>
      <c r="AB102" s="739"/>
      <c r="AC102" s="739"/>
      <c r="AD102" s="739"/>
      <c r="AE102" s="739"/>
      <c r="AF102" s="739"/>
      <c r="AG102" s="739"/>
      <c r="AH102" s="739"/>
      <c r="AI102" s="739"/>
      <c r="AJ102" s="739"/>
      <c r="AK102" s="739"/>
      <c r="AL102" s="739"/>
      <c r="AM102" s="739"/>
      <c r="AN102" s="739"/>
      <c r="AO102" s="739"/>
      <c r="AP102" s="739"/>
    </row>
    <row r="103" spans="1:42">
      <c r="A103" s="731" t="s">
        <v>120</v>
      </c>
      <c r="B103" s="709"/>
      <c r="C103" s="709"/>
      <c r="D103" s="709"/>
      <c r="E103" s="709"/>
      <c r="F103" s="709"/>
      <c r="G103" s="709"/>
      <c r="H103" s="709"/>
      <c r="I103" s="709"/>
      <c r="J103" s="709"/>
      <c r="K103" s="709"/>
      <c r="L103" s="736">
        <v>5</v>
      </c>
      <c r="M103" s="751" t="s">
        <v>320</v>
      </c>
      <c r="N103" s="738" t="s">
        <v>145</v>
      </c>
      <c r="O103" s="739">
        <v>1</v>
      </c>
      <c r="P103" s="742"/>
      <c r="Q103" s="743">
        <v>1</v>
      </c>
      <c r="R103" s="740"/>
      <c r="S103" s="739">
        <v>1</v>
      </c>
      <c r="T103" s="742">
        <v>1</v>
      </c>
      <c r="U103" s="742">
        <v>1</v>
      </c>
      <c r="V103" s="373">
        <v>1</v>
      </c>
      <c r="W103" s="368">
        <v>0</v>
      </c>
      <c r="X103" s="740"/>
      <c r="Y103" s="739"/>
      <c r="Z103" s="739"/>
      <c r="AA103" s="739"/>
      <c r="AB103" s="739"/>
      <c r="AC103" s="739"/>
      <c r="AD103" s="739"/>
      <c r="AE103" s="739"/>
      <c r="AF103" s="739"/>
      <c r="AG103" s="739"/>
      <c r="AH103" s="739"/>
      <c r="AI103" s="739"/>
      <c r="AJ103" s="739"/>
      <c r="AK103" s="739"/>
      <c r="AL103" s="739"/>
      <c r="AM103" s="739"/>
      <c r="AN103" s="739"/>
      <c r="AO103" s="739"/>
      <c r="AP103" s="739"/>
    </row>
    <row r="104" spans="1:42" s="82" customFormat="1">
      <c r="A104" s="731" t="s">
        <v>120</v>
      </c>
      <c r="B104" s="752"/>
      <c r="C104" s="752"/>
      <c r="D104" s="752"/>
      <c r="E104" s="752"/>
      <c r="F104" s="752"/>
      <c r="G104" s="752"/>
      <c r="H104" s="752"/>
      <c r="I104" s="752"/>
      <c r="J104" s="752"/>
      <c r="K104" s="752"/>
      <c r="L104" s="753" t="s">
        <v>124</v>
      </c>
      <c r="M104" s="754" t="s">
        <v>321</v>
      </c>
      <c r="N104" s="738"/>
      <c r="O104" s="755"/>
      <c r="P104" s="755"/>
      <c r="Q104" s="755"/>
      <c r="R104" s="756"/>
      <c r="S104" s="755"/>
      <c r="T104" s="755"/>
      <c r="U104" s="755"/>
      <c r="V104" s="373">
        <v>0</v>
      </c>
      <c r="W104" s="368">
        <v>0</v>
      </c>
      <c r="X104" s="756"/>
      <c r="Y104" s="755"/>
      <c r="Z104" s="755"/>
      <c r="AA104" s="755"/>
      <c r="AB104" s="755"/>
      <c r="AC104" s="755"/>
      <c r="AD104" s="755"/>
      <c r="AE104" s="755"/>
      <c r="AF104" s="755"/>
      <c r="AG104" s="755"/>
      <c r="AH104" s="755"/>
      <c r="AI104" s="755"/>
      <c r="AJ104" s="755"/>
      <c r="AK104" s="755"/>
      <c r="AL104" s="755"/>
      <c r="AM104" s="755"/>
      <c r="AN104" s="755"/>
      <c r="AO104" s="755"/>
      <c r="AP104" s="755"/>
    </row>
    <row r="105" spans="1:42" s="82" customFormat="1">
      <c r="A105" s="731" t="s">
        <v>120</v>
      </c>
      <c r="B105" s="752"/>
      <c r="C105" s="752"/>
      <c r="D105" s="752"/>
      <c r="E105" s="752"/>
      <c r="F105" s="752"/>
      <c r="G105" s="752"/>
      <c r="H105" s="752"/>
      <c r="I105" s="752"/>
      <c r="J105" s="752"/>
      <c r="K105" s="752"/>
      <c r="L105" s="753" t="s">
        <v>125</v>
      </c>
      <c r="M105" s="737" t="s">
        <v>322</v>
      </c>
      <c r="N105" s="738"/>
      <c r="O105" s="755"/>
      <c r="P105" s="755"/>
      <c r="Q105" s="755"/>
      <c r="R105" s="756"/>
      <c r="S105" s="755"/>
      <c r="T105" s="755"/>
      <c r="U105" s="755"/>
      <c r="V105" s="373">
        <v>0</v>
      </c>
      <c r="W105" s="368">
        <v>0</v>
      </c>
      <c r="X105" s="756"/>
      <c r="Y105" s="755"/>
      <c r="Z105" s="755"/>
      <c r="AA105" s="755"/>
      <c r="AB105" s="755"/>
      <c r="AC105" s="755"/>
      <c r="AD105" s="755"/>
      <c r="AE105" s="755"/>
      <c r="AF105" s="755"/>
      <c r="AG105" s="755"/>
      <c r="AH105" s="755"/>
      <c r="AI105" s="755"/>
      <c r="AJ105" s="755"/>
      <c r="AK105" s="755"/>
      <c r="AL105" s="755"/>
      <c r="AM105" s="755"/>
      <c r="AN105" s="755"/>
      <c r="AO105" s="755"/>
      <c r="AP105" s="755"/>
    </row>
    <row r="106" spans="1:42" s="90" customFormat="1">
      <c r="A106" s="689" t="s">
        <v>124</v>
      </c>
      <c r="B106" s="729"/>
      <c r="C106" s="729"/>
      <c r="D106" s="729"/>
      <c r="E106" s="729"/>
      <c r="F106" s="729"/>
      <c r="G106" s="729"/>
      <c r="H106" s="729"/>
      <c r="I106" s="729"/>
      <c r="J106" s="729"/>
      <c r="K106" s="729"/>
      <c r="L106" s="690" t="s">
        <v>2427</v>
      </c>
      <c r="M106" s="673"/>
      <c r="N106" s="674"/>
      <c r="O106" s="674"/>
      <c r="P106" s="674"/>
      <c r="Q106" s="674"/>
      <c r="R106" s="674"/>
      <c r="S106" s="674"/>
      <c r="T106" s="674"/>
      <c r="U106" s="674"/>
      <c r="V106" s="674"/>
      <c r="W106" s="674"/>
      <c r="X106" s="674"/>
      <c r="Y106" s="674"/>
      <c r="Z106" s="674"/>
      <c r="AA106" s="674"/>
      <c r="AB106" s="674"/>
      <c r="AC106" s="674"/>
      <c r="AD106" s="674"/>
      <c r="AE106" s="674"/>
      <c r="AF106" s="674"/>
      <c r="AG106" s="674"/>
      <c r="AH106" s="674"/>
      <c r="AI106" s="674"/>
      <c r="AJ106" s="674"/>
      <c r="AK106" s="674"/>
      <c r="AL106" s="674"/>
      <c r="AM106" s="730"/>
      <c r="AN106" s="730"/>
      <c r="AO106" s="730"/>
      <c r="AP106" s="730"/>
    </row>
    <row r="107" spans="1:42">
      <c r="A107" s="731" t="s">
        <v>124</v>
      </c>
      <c r="B107" s="709" t="s">
        <v>1232</v>
      </c>
      <c r="C107" s="709"/>
      <c r="D107" s="709"/>
      <c r="E107" s="709"/>
      <c r="F107" s="709"/>
      <c r="G107" s="709"/>
      <c r="H107" s="709"/>
      <c r="I107" s="709"/>
      <c r="J107" s="709"/>
      <c r="K107" s="709"/>
      <c r="L107" s="732"/>
      <c r="M107" s="733" t="s">
        <v>161</v>
      </c>
      <c r="N107" s="734"/>
      <c r="O107" s="734"/>
      <c r="P107" s="734"/>
      <c r="Q107" s="734"/>
      <c r="R107" s="734"/>
      <c r="S107" s="735">
        <v>1.0494000000000001</v>
      </c>
      <c r="T107" s="735">
        <v>1</v>
      </c>
      <c r="U107" s="735">
        <v>1.06128</v>
      </c>
      <c r="V107" s="734"/>
      <c r="W107" s="734"/>
      <c r="X107" s="734"/>
      <c r="Y107" s="735">
        <v>1</v>
      </c>
      <c r="Z107" s="735">
        <v>1</v>
      </c>
      <c r="AA107" s="735">
        <v>1</v>
      </c>
      <c r="AB107" s="735">
        <v>1</v>
      </c>
      <c r="AC107" s="735">
        <v>1</v>
      </c>
      <c r="AD107" s="735">
        <v>1</v>
      </c>
      <c r="AE107" s="735">
        <v>1</v>
      </c>
      <c r="AF107" s="735">
        <v>1</v>
      </c>
      <c r="AG107" s="735">
        <v>1</v>
      </c>
      <c r="AH107" s="735">
        <v>1</v>
      </c>
      <c r="AI107" s="735">
        <v>1</v>
      </c>
      <c r="AJ107" s="735">
        <v>1</v>
      </c>
      <c r="AK107" s="735">
        <v>1</v>
      </c>
      <c r="AL107" s="735">
        <v>1</v>
      </c>
      <c r="AM107" s="735">
        <v>1</v>
      </c>
      <c r="AN107" s="735">
        <v>1</v>
      </c>
      <c r="AO107" s="735">
        <v>1</v>
      </c>
      <c r="AP107" s="735">
        <v>1</v>
      </c>
    </row>
    <row r="108" spans="1:42" ht="22.8">
      <c r="A108" s="731" t="s">
        <v>124</v>
      </c>
      <c r="B108" s="709" t="s">
        <v>1229</v>
      </c>
      <c r="C108" s="709"/>
      <c r="D108" s="709"/>
      <c r="E108" s="709"/>
      <c r="F108" s="709"/>
      <c r="G108" s="709"/>
      <c r="H108" s="709"/>
      <c r="I108" s="709"/>
      <c r="J108" s="709"/>
      <c r="K108" s="709"/>
      <c r="L108" s="736">
        <v>1</v>
      </c>
      <c r="M108" s="737" t="s">
        <v>307</v>
      </c>
      <c r="N108" s="738" t="s">
        <v>145</v>
      </c>
      <c r="O108" s="739">
        <v>1</v>
      </c>
      <c r="P108" s="739"/>
      <c r="Q108" s="739">
        <v>1</v>
      </c>
      <c r="R108" s="740"/>
      <c r="S108" s="739">
        <v>1</v>
      </c>
      <c r="T108" s="739"/>
      <c r="U108" s="739">
        <v>1</v>
      </c>
      <c r="V108" s="373">
        <v>1</v>
      </c>
      <c r="W108" s="368">
        <v>1</v>
      </c>
      <c r="X108" s="740"/>
      <c r="Y108" s="739"/>
      <c r="Z108" s="739"/>
      <c r="AA108" s="739"/>
      <c r="AB108" s="739"/>
      <c r="AC108" s="739"/>
      <c r="AD108" s="739"/>
      <c r="AE108" s="739"/>
      <c r="AF108" s="739"/>
      <c r="AG108" s="739"/>
      <c r="AH108" s="739"/>
      <c r="AI108" s="739"/>
      <c r="AJ108" s="739"/>
      <c r="AK108" s="739"/>
      <c r="AL108" s="739"/>
      <c r="AM108" s="739"/>
      <c r="AN108" s="739"/>
      <c r="AO108" s="739"/>
      <c r="AP108" s="739"/>
    </row>
    <row r="109" spans="1:42">
      <c r="A109" s="731" t="s">
        <v>124</v>
      </c>
      <c r="B109" s="709" t="s">
        <v>1230</v>
      </c>
      <c r="C109" s="709"/>
      <c r="D109" s="709"/>
      <c r="E109" s="709"/>
      <c r="F109" s="709"/>
      <c r="G109" s="709"/>
      <c r="H109" s="709"/>
      <c r="I109" s="709"/>
      <c r="J109" s="709"/>
      <c r="K109" s="709"/>
      <c r="L109" s="736">
        <v>2</v>
      </c>
      <c r="M109" s="741" t="s">
        <v>162</v>
      </c>
      <c r="N109" s="738" t="s">
        <v>145</v>
      </c>
      <c r="O109" s="739">
        <v>4.3</v>
      </c>
      <c r="P109" s="739"/>
      <c r="Q109" s="739">
        <v>13.8</v>
      </c>
      <c r="R109" s="740"/>
      <c r="S109" s="739">
        <v>6</v>
      </c>
      <c r="T109" s="739"/>
      <c r="U109" s="739">
        <v>7.2</v>
      </c>
      <c r="V109" s="373">
        <v>1.2</v>
      </c>
      <c r="W109" s="368">
        <v>7.2</v>
      </c>
      <c r="X109" s="740"/>
      <c r="Y109" s="739"/>
      <c r="Z109" s="739"/>
      <c r="AA109" s="739"/>
      <c r="AB109" s="739"/>
      <c r="AC109" s="739"/>
      <c r="AD109" s="739"/>
      <c r="AE109" s="739"/>
      <c r="AF109" s="739"/>
      <c r="AG109" s="739"/>
      <c r="AH109" s="739"/>
      <c r="AI109" s="739"/>
      <c r="AJ109" s="739"/>
      <c r="AK109" s="739"/>
      <c r="AL109" s="739"/>
      <c r="AM109" s="739"/>
      <c r="AN109" s="739"/>
      <c r="AO109" s="739"/>
      <c r="AP109" s="739"/>
    </row>
    <row r="110" spans="1:42">
      <c r="A110" s="731" t="s">
        <v>124</v>
      </c>
      <c r="B110" s="709"/>
      <c r="C110" s="709"/>
      <c r="D110" s="709"/>
      <c r="E110" s="709"/>
      <c r="F110" s="709"/>
      <c r="G110" s="709"/>
      <c r="H110" s="709"/>
      <c r="I110" s="709"/>
      <c r="J110" s="709"/>
      <c r="K110" s="709"/>
      <c r="L110" s="736">
        <v>3</v>
      </c>
      <c r="M110" s="737" t="s">
        <v>308</v>
      </c>
      <c r="N110" s="738" t="s">
        <v>145</v>
      </c>
      <c r="O110" s="739">
        <v>8.6999999999999993</v>
      </c>
      <c r="P110" s="739"/>
      <c r="Q110" s="739">
        <v>5.0999999999999996</v>
      </c>
      <c r="R110" s="740"/>
      <c r="S110" s="739">
        <v>4.5</v>
      </c>
      <c r="T110" s="739"/>
      <c r="U110" s="739">
        <v>5</v>
      </c>
      <c r="V110" s="373">
        <v>1.1111111111111112</v>
      </c>
      <c r="W110" s="368">
        <v>5</v>
      </c>
      <c r="X110" s="740"/>
      <c r="Y110" s="739"/>
      <c r="Z110" s="739"/>
      <c r="AA110" s="739"/>
      <c r="AB110" s="739"/>
      <c r="AC110" s="739"/>
      <c r="AD110" s="739"/>
      <c r="AE110" s="739"/>
      <c r="AF110" s="739"/>
      <c r="AG110" s="739"/>
      <c r="AH110" s="739"/>
      <c r="AI110" s="739"/>
      <c r="AJ110" s="739"/>
      <c r="AK110" s="739"/>
      <c r="AL110" s="739"/>
      <c r="AM110" s="739"/>
      <c r="AN110" s="739"/>
      <c r="AO110" s="739"/>
      <c r="AP110" s="739"/>
    </row>
    <row r="111" spans="1:42">
      <c r="A111" s="731" t="s">
        <v>124</v>
      </c>
      <c r="B111" s="709" t="s">
        <v>1231</v>
      </c>
      <c r="C111" s="709"/>
      <c r="D111" s="709"/>
      <c r="E111" s="709"/>
      <c r="F111" s="709"/>
      <c r="G111" s="709"/>
      <c r="H111" s="709"/>
      <c r="I111" s="709"/>
      <c r="J111" s="709"/>
      <c r="K111" s="709"/>
      <c r="L111" s="736">
        <v>4</v>
      </c>
      <c r="M111" s="741" t="s">
        <v>309</v>
      </c>
      <c r="N111" s="738" t="s">
        <v>145</v>
      </c>
      <c r="O111" s="739"/>
      <c r="P111" s="742"/>
      <c r="Q111" s="743"/>
      <c r="R111" s="740"/>
      <c r="S111" s="739"/>
      <c r="T111" s="742"/>
      <c r="U111" s="742"/>
      <c r="V111" s="373">
        <v>0</v>
      </c>
      <c r="W111" s="368">
        <v>0</v>
      </c>
      <c r="X111" s="740"/>
      <c r="Y111" s="739"/>
      <c r="Z111" s="739"/>
      <c r="AA111" s="739"/>
      <c r="AB111" s="739"/>
      <c r="AC111" s="739"/>
      <c r="AD111" s="739"/>
      <c r="AE111" s="739"/>
      <c r="AF111" s="739"/>
      <c r="AG111" s="739"/>
      <c r="AH111" s="739"/>
      <c r="AI111" s="739"/>
      <c r="AJ111" s="739"/>
      <c r="AK111" s="739"/>
      <c r="AL111" s="739"/>
      <c r="AM111" s="739"/>
      <c r="AN111" s="739"/>
      <c r="AO111" s="739"/>
      <c r="AP111" s="739"/>
    </row>
    <row r="112" spans="1:42">
      <c r="A112" s="731" t="s">
        <v>124</v>
      </c>
      <c r="B112" s="709"/>
      <c r="C112" s="709"/>
      <c r="D112" s="709"/>
      <c r="E112" s="709"/>
      <c r="F112" s="709"/>
      <c r="G112" s="709"/>
      <c r="H112" s="709"/>
      <c r="I112" s="709"/>
      <c r="J112" s="709"/>
      <c r="K112" s="709"/>
      <c r="L112" s="732"/>
      <c r="M112" s="733" t="s">
        <v>310</v>
      </c>
      <c r="N112" s="734"/>
      <c r="O112" s="744"/>
      <c r="P112" s="744"/>
      <c r="Q112" s="744"/>
      <c r="R112" s="745"/>
      <c r="S112" s="744"/>
      <c r="T112" s="744"/>
      <c r="U112" s="744"/>
      <c r="V112" s="746"/>
      <c r="W112" s="744"/>
      <c r="X112" s="745"/>
      <c r="Y112" s="744"/>
      <c r="Z112" s="744"/>
      <c r="AA112" s="744"/>
      <c r="AB112" s="744"/>
      <c r="AC112" s="744"/>
      <c r="AD112" s="744"/>
      <c r="AE112" s="744"/>
      <c r="AF112" s="744"/>
      <c r="AG112" s="744"/>
      <c r="AH112" s="744"/>
      <c r="AI112" s="744"/>
      <c r="AJ112" s="744"/>
      <c r="AK112" s="744"/>
      <c r="AL112" s="744"/>
      <c r="AM112" s="744"/>
      <c r="AN112" s="744"/>
      <c r="AO112" s="744"/>
      <c r="AP112" s="747"/>
    </row>
    <row r="113" spans="1:42">
      <c r="A113" s="731" t="s">
        <v>124</v>
      </c>
      <c r="B113" s="709" t="s">
        <v>1234</v>
      </c>
      <c r="C113" s="709"/>
      <c r="D113" s="709"/>
      <c r="E113" s="709"/>
      <c r="F113" s="709"/>
      <c r="G113" s="709"/>
      <c r="H113" s="709"/>
      <c r="I113" s="709"/>
      <c r="J113" s="709"/>
      <c r="K113" s="709"/>
      <c r="L113" s="736">
        <v>1</v>
      </c>
      <c r="M113" s="741" t="s">
        <v>311</v>
      </c>
      <c r="N113" s="738" t="s">
        <v>145</v>
      </c>
      <c r="O113" s="742"/>
      <c r="P113" s="739"/>
      <c r="Q113" s="739"/>
      <c r="R113" s="740"/>
      <c r="S113" s="742"/>
      <c r="T113" s="739"/>
      <c r="U113" s="739"/>
      <c r="V113" s="373">
        <v>0</v>
      </c>
      <c r="W113" s="368">
        <v>0</v>
      </c>
      <c r="X113" s="740"/>
      <c r="Y113" s="742"/>
      <c r="Z113" s="742"/>
      <c r="AA113" s="742"/>
      <c r="AB113" s="742"/>
      <c r="AC113" s="742"/>
      <c r="AD113" s="742"/>
      <c r="AE113" s="742"/>
      <c r="AF113" s="742"/>
      <c r="AG113" s="742"/>
      <c r="AH113" s="742"/>
      <c r="AI113" s="742"/>
      <c r="AJ113" s="742"/>
      <c r="AK113" s="742"/>
      <c r="AL113" s="742"/>
      <c r="AM113" s="742"/>
      <c r="AN113" s="742"/>
      <c r="AO113" s="742"/>
      <c r="AP113" s="742"/>
    </row>
    <row r="114" spans="1:42">
      <c r="A114" s="731" t="s">
        <v>124</v>
      </c>
      <c r="B114" s="709"/>
      <c r="C114" s="709"/>
      <c r="D114" s="709"/>
      <c r="E114" s="709"/>
      <c r="F114" s="709"/>
      <c r="G114" s="709"/>
      <c r="H114" s="709"/>
      <c r="I114" s="709"/>
      <c r="J114" s="709"/>
      <c r="K114" s="709"/>
      <c r="L114" s="736">
        <v>2</v>
      </c>
      <c r="M114" s="741" t="s">
        <v>312</v>
      </c>
      <c r="N114" s="738" t="s">
        <v>145</v>
      </c>
      <c r="O114" s="742"/>
      <c r="P114" s="739"/>
      <c r="Q114" s="742"/>
      <c r="R114" s="740"/>
      <c r="S114" s="742"/>
      <c r="T114" s="742"/>
      <c r="U114" s="742"/>
      <c r="V114" s="373">
        <v>0</v>
      </c>
      <c r="W114" s="368">
        <v>0</v>
      </c>
      <c r="X114" s="740"/>
      <c r="Y114" s="742"/>
      <c r="Z114" s="742"/>
      <c r="AA114" s="742"/>
      <c r="AB114" s="742"/>
      <c r="AC114" s="742"/>
      <c r="AD114" s="742"/>
      <c r="AE114" s="742"/>
      <c r="AF114" s="742"/>
      <c r="AG114" s="742"/>
      <c r="AH114" s="742"/>
      <c r="AI114" s="742"/>
      <c r="AJ114" s="742"/>
      <c r="AK114" s="742"/>
      <c r="AL114" s="742"/>
      <c r="AM114" s="742"/>
      <c r="AN114" s="742"/>
      <c r="AO114" s="742"/>
      <c r="AP114" s="742"/>
    </row>
    <row r="115" spans="1:42">
      <c r="A115" s="731" t="s">
        <v>124</v>
      </c>
      <c r="B115" s="709"/>
      <c r="C115" s="709"/>
      <c r="D115" s="709"/>
      <c r="E115" s="709"/>
      <c r="F115" s="709"/>
      <c r="G115" s="709"/>
      <c r="H115" s="709"/>
      <c r="I115" s="709"/>
      <c r="J115" s="709"/>
      <c r="K115" s="709"/>
      <c r="L115" s="175">
        <v>3</v>
      </c>
      <c r="M115" s="176" t="s">
        <v>313</v>
      </c>
      <c r="N115" s="748"/>
      <c r="O115" s="365"/>
      <c r="P115" s="368"/>
      <c r="Q115" s="370"/>
      <c r="R115" s="354"/>
      <c r="S115" s="365"/>
      <c r="T115" s="368"/>
      <c r="U115" s="368"/>
      <c r="V115" s="373"/>
      <c r="W115" s="368"/>
      <c r="X115" s="354"/>
      <c r="Y115" s="365"/>
      <c r="Z115" s="365"/>
      <c r="AA115" s="365"/>
      <c r="AB115" s="365"/>
      <c r="AC115" s="365"/>
      <c r="AD115" s="365"/>
      <c r="AE115" s="365"/>
      <c r="AF115" s="365"/>
      <c r="AG115" s="365"/>
      <c r="AH115" s="365"/>
      <c r="AI115" s="365"/>
      <c r="AJ115" s="365"/>
      <c r="AK115" s="365"/>
      <c r="AL115" s="365"/>
      <c r="AM115" s="365"/>
      <c r="AN115" s="365"/>
      <c r="AO115" s="365"/>
      <c r="AP115" s="365"/>
    </row>
    <row r="116" spans="1:42" ht="22.8">
      <c r="A116" s="731" t="s">
        <v>124</v>
      </c>
      <c r="B116" s="709"/>
      <c r="C116" s="709"/>
      <c r="D116" s="709"/>
      <c r="E116" s="709"/>
      <c r="F116" s="709"/>
      <c r="G116" s="709"/>
      <c r="H116" s="709"/>
      <c r="I116" s="709"/>
      <c r="J116" s="709"/>
      <c r="K116" s="709"/>
      <c r="L116" s="749" t="s">
        <v>1045</v>
      </c>
      <c r="M116" s="750" t="s">
        <v>314</v>
      </c>
      <c r="N116" s="748" t="s">
        <v>315</v>
      </c>
      <c r="O116" s="739"/>
      <c r="P116" s="742"/>
      <c r="Q116" s="743"/>
      <c r="R116" s="740"/>
      <c r="S116" s="739"/>
      <c r="T116" s="742"/>
      <c r="U116" s="742"/>
      <c r="V116" s="373">
        <v>0</v>
      </c>
      <c r="W116" s="368">
        <v>0</v>
      </c>
      <c r="X116" s="740"/>
      <c r="Y116" s="739"/>
      <c r="Z116" s="739"/>
      <c r="AA116" s="739"/>
      <c r="AB116" s="739"/>
      <c r="AC116" s="739"/>
      <c r="AD116" s="739"/>
      <c r="AE116" s="739"/>
      <c r="AF116" s="739"/>
      <c r="AG116" s="739"/>
      <c r="AH116" s="739"/>
      <c r="AI116" s="739"/>
      <c r="AJ116" s="739"/>
      <c r="AK116" s="739"/>
      <c r="AL116" s="739"/>
      <c r="AM116" s="739"/>
      <c r="AN116" s="739"/>
      <c r="AO116" s="739"/>
      <c r="AP116" s="739"/>
    </row>
    <row r="117" spans="1:42" ht="22.8">
      <c r="A117" s="731" t="s">
        <v>124</v>
      </c>
      <c r="B117" s="709"/>
      <c r="C117" s="709"/>
      <c r="D117" s="709"/>
      <c r="E117" s="709"/>
      <c r="F117" s="709"/>
      <c r="G117" s="709"/>
      <c r="H117" s="709"/>
      <c r="I117" s="709"/>
      <c r="J117" s="709"/>
      <c r="K117" s="709"/>
      <c r="L117" s="749" t="s">
        <v>1046</v>
      </c>
      <c r="M117" s="750" t="s">
        <v>316</v>
      </c>
      <c r="N117" s="748" t="s">
        <v>315</v>
      </c>
      <c r="O117" s="739"/>
      <c r="P117" s="742"/>
      <c r="Q117" s="743"/>
      <c r="R117" s="740"/>
      <c r="S117" s="739"/>
      <c r="T117" s="742"/>
      <c r="U117" s="742"/>
      <c r="V117" s="373">
        <v>0</v>
      </c>
      <c r="W117" s="368">
        <v>0</v>
      </c>
      <c r="X117" s="740"/>
      <c r="Y117" s="739"/>
      <c r="Z117" s="739"/>
      <c r="AA117" s="739"/>
      <c r="AB117" s="739"/>
      <c r="AC117" s="739"/>
      <c r="AD117" s="739"/>
      <c r="AE117" s="739"/>
      <c r="AF117" s="739"/>
      <c r="AG117" s="739"/>
      <c r="AH117" s="739"/>
      <c r="AI117" s="739"/>
      <c r="AJ117" s="739"/>
      <c r="AK117" s="739"/>
      <c r="AL117" s="739"/>
      <c r="AM117" s="739"/>
      <c r="AN117" s="739"/>
      <c r="AO117" s="739"/>
      <c r="AP117" s="739"/>
    </row>
    <row r="118" spans="1:42" ht="22.8">
      <c r="A118" s="731" t="s">
        <v>124</v>
      </c>
      <c r="B118" s="709"/>
      <c r="C118" s="709"/>
      <c r="D118" s="709"/>
      <c r="E118" s="709"/>
      <c r="F118" s="709"/>
      <c r="G118" s="709"/>
      <c r="H118" s="709"/>
      <c r="I118" s="709"/>
      <c r="J118" s="709"/>
      <c r="K118" s="709"/>
      <c r="L118" s="749" t="s">
        <v>1047</v>
      </c>
      <c r="M118" s="750" t="s">
        <v>317</v>
      </c>
      <c r="N118" s="748" t="s">
        <v>315</v>
      </c>
      <c r="O118" s="739">
        <v>214</v>
      </c>
      <c r="P118" s="739"/>
      <c r="Q118" s="739">
        <v>214</v>
      </c>
      <c r="R118" s="740"/>
      <c r="S118" s="739">
        <v>246</v>
      </c>
      <c r="T118" s="742">
        <v>283</v>
      </c>
      <c r="U118" s="742">
        <v>283</v>
      </c>
      <c r="V118" s="373">
        <v>1.1504065040650406</v>
      </c>
      <c r="W118" s="368">
        <v>0</v>
      </c>
      <c r="X118" s="740"/>
      <c r="Y118" s="739"/>
      <c r="Z118" s="739"/>
      <c r="AA118" s="739"/>
      <c r="AB118" s="739"/>
      <c r="AC118" s="739"/>
      <c r="AD118" s="739"/>
      <c r="AE118" s="739"/>
      <c r="AF118" s="739"/>
      <c r="AG118" s="739"/>
      <c r="AH118" s="739"/>
      <c r="AI118" s="739"/>
      <c r="AJ118" s="739"/>
      <c r="AK118" s="739"/>
      <c r="AL118" s="739"/>
      <c r="AM118" s="739"/>
      <c r="AN118" s="739"/>
      <c r="AO118" s="739"/>
      <c r="AP118" s="739"/>
    </row>
    <row r="119" spans="1:42" ht="22.8">
      <c r="A119" s="731" t="s">
        <v>124</v>
      </c>
      <c r="B119" s="709"/>
      <c r="C119" s="709"/>
      <c r="D119" s="709"/>
      <c r="E119" s="709"/>
      <c r="F119" s="709"/>
      <c r="G119" s="709"/>
      <c r="H119" s="709"/>
      <c r="I119" s="709"/>
      <c r="J119" s="709"/>
      <c r="K119" s="709"/>
      <c r="L119" s="749" t="s">
        <v>1048</v>
      </c>
      <c r="M119" s="750" t="s">
        <v>318</v>
      </c>
      <c r="N119" s="748" t="s">
        <v>315</v>
      </c>
      <c r="O119" s="739">
        <v>348</v>
      </c>
      <c r="P119" s="739"/>
      <c r="Q119" s="739">
        <v>348</v>
      </c>
      <c r="R119" s="740"/>
      <c r="S119" s="739">
        <v>348</v>
      </c>
      <c r="T119" s="742">
        <v>348</v>
      </c>
      <c r="U119" s="742">
        <v>348</v>
      </c>
      <c r="V119" s="373">
        <v>1</v>
      </c>
      <c r="W119" s="368">
        <v>0</v>
      </c>
      <c r="X119" s="740"/>
      <c r="Y119" s="739"/>
      <c r="Z119" s="739"/>
      <c r="AA119" s="739"/>
      <c r="AB119" s="739"/>
      <c r="AC119" s="739"/>
      <c r="AD119" s="739"/>
      <c r="AE119" s="739"/>
      <c r="AF119" s="739"/>
      <c r="AG119" s="739"/>
      <c r="AH119" s="739"/>
      <c r="AI119" s="739"/>
      <c r="AJ119" s="739"/>
      <c r="AK119" s="739"/>
      <c r="AL119" s="739"/>
      <c r="AM119" s="739"/>
      <c r="AN119" s="739"/>
      <c r="AO119" s="739"/>
      <c r="AP119" s="739"/>
    </row>
    <row r="120" spans="1:42">
      <c r="A120" s="731" t="s">
        <v>124</v>
      </c>
      <c r="B120" s="709"/>
      <c r="C120" s="709"/>
      <c r="D120" s="709"/>
      <c r="E120" s="709"/>
      <c r="F120" s="709"/>
      <c r="G120" s="709"/>
      <c r="H120" s="709"/>
      <c r="I120" s="709"/>
      <c r="J120" s="709"/>
      <c r="K120" s="709"/>
      <c r="L120" s="736">
        <v>4</v>
      </c>
      <c r="M120" s="751" t="s">
        <v>319</v>
      </c>
      <c r="N120" s="738" t="s">
        <v>145</v>
      </c>
      <c r="O120" s="739"/>
      <c r="P120" s="742"/>
      <c r="Q120" s="743"/>
      <c r="R120" s="740"/>
      <c r="S120" s="739"/>
      <c r="T120" s="742"/>
      <c r="U120" s="742"/>
      <c r="V120" s="373">
        <v>0</v>
      </c>
      <c r="W120" s="368">
        <v>0</v>
      </c>
      <c r="X120" s="740"/>
      <c r="Y120" s="739"/>
      <c r="Z120" s="739"/>
      <c r="AA120" s="739"/>
      <c r="AB120" s="739"/>
      <c r="AC120" s="739"/>
      <c r="AD120" s="739"/>
      <c r="AE120" s="739"/>
      <c r="AF120" s="739"/>
      <c r="AG120" s="739"/>
      <c r="AH120" s="739"/>
      <c r="AI120" s="739"/>
      <c r="AJ120" s="739"/>
      <c r="AK120" s="739"/>
      <c r="AL120" s="739"/>
      <c r="AM120" s="739"/>
      <c r="AN120" s="739"/>
      <c r="AO120" s="739"/>
      <c r="AP120" s="739"/>
    </row>
    <row r="121" spans="1:42">
      <c r="A121" s="731" t="s">
        <v>124</v>
      </c>
      <c r="B121" s="709"/>
      <c r="C121" s="709"/>
      <c r="D121" s="709"/>
      <c r="E121" s="709"/>
      <c r="F121" s="709"/>
      <c r="G121" s="709"/>
      <c r="H121" s="709"/>
      <c r="I121" s="709"/>
      <c r="J121" s="709"/>
      <c r="K121" s="709"/>
      <c r="L121" s="736">
        <v>5</v>
      </c>
      <c r="M121" s="751" t="s">
        <v>320</v>
      </c>
      <c r="N121" s="738" t="s">
        <v>145</v>
      </c>
      <c r="O121" s="739">
        <v>1</v>
      </c>
      <c r="P121" s="742"/>
      <c r="Q121" s="743">
        <v>1</v>
      </c>
      <c r="R121" s="740"/>
      <c r="S121" s="739">
        <v>1</v>
      </c>
      <c r="T121" s="742">
        <v>1</v>
      </c>
      <c r="U121" s="742">
        <v>1</v>
      </c>
      <c r="V121" s="373">
        <v>1</v>
      </c>
      <c r="W121" s="368">
        <v>0</v>
      </c>
      <c r="X121" s="740"/>
      <c r="Y121" s="739"/>
      <c r="Z121" s="739"/>
      <c r="AA121" s="739"/>
      <c r="AB121" s="739"/>
      <c r="AC121" s="739"/>
      <c r="AD121" s="739"/>
      <c r="AE121" s="739"/>
      <c r="AF121" s="739"/>
      <c r="AG121" s="739"/>
      <c r="AH121" s="739"/>
      <c r="AI121" s="739"/>
      <c r="AJ121" s="739"/>
      <c r="AK121" s="739"/>
      <c r="AL121" s="739"/>
      <c r="AM121" s="739"/>
      <c r="AN121" s="739"/>
      <c r="AO121" s="739"/>
      <c r="AP121" s="739"/>
    </row>
    <row r="122" spans="1:42" s="82" customFormat="1">
      <c r="A122" s="731" t="s">
        <v>124</v>
      </c>
      <c r="B122" s="752"/>
      <c r="C122" s="752"/>
      <c r="D122" s="752"/>
      <c r="E122" s="752"/>
      <c r="F122" s="752"/>
      <c r="G122" s="752"/>
      <c r="H122" s="752"/>
      <c r="I122" s="752"/>
      <c r="J122" s="752"/>
      <c r="K122" s="752"/>
      <c r="L122" s="753" t="s">
        <v>124</v>
      </c>
      <c r="M122" s="754" t="s">
        <v>321</v>
      </c>
      <c r="N122" s="738"/>
      <c r="O122" s="755"/>
      <c r="P122" s="755"/>
      <c r="Q122" s="755"/>
      <c r="R122" s="756"/>
      <c r="S122" s="755"/>
      <c r="T122" s="755"/>
      <c r="U122" s="755"/>
      <c r="V122" s="373">
        <v>0</v>
      </c>
      <c r="W122" s="368">
        <v>0</v>
      </c>
      <c r="X122" s="756"/>
      <c r="Y122" s="755"/>
      <c r="Z122" s="755"/>
      <c r="AA122" s="755"/>
      <c r="AB122" s="755"/>
      <c r="AC122" s="755"/>
      <c r="AD122" s="755"/>
      <c r="AE122" s="755"/>
      <c r="AF122" s="755"/>
      <c r="AG122" s="755"/>
      <c r="AH122" s="755"/>
      <c r="AI122" s="755"/>
      <c r="AJ122" s="755"/>
      <c r="AK122" s="755"/>
      <c r="AL122" s="755"/>
      <c r="AM122" s="755"/>
      <c r="AN122" s="755"/>
      <c r="AO122" s="755"/>
      <c r="AP122" s="755"/>
    </row>
    <row r="123" spans="1:42" s="82" customFormat="1">
      <c r="A123" s="731" t="s">
        <v>124</v>
      </c>
      <c r="B123" s="752"/>
      <c r="C123" s="752"/>
      <c r="D123" s="752"/>
      <c r="E123" s="752"/>
      <c r="F123" s="752"/>
      <c r="G123" s="752"/>
      <c r="H123" s="752"/>
      <c r="I123" s="752"/>
      <c r="J123" s="752"/>
      <c r="K123" s="752"/>
      <c r="L123" s="753" t="s">
        <v>125</v>
      </c>
      <c r="M123" s="737" t="s">
        <v>322</v>
      </c>
      <c r="N123" s="738"/>
      <c r="O123" s="755"/>
      <c r="P123" s="755"/>
      <c r="Q123" s="755"/>
      <c r="R123" s="756"/>
      <c r="S123" s="755"/>
      <c r="T123" s="755"/>
      <c r="U123" s="755"/>
      <c r="V123" s="373">
        <v>0</v>
      </c>
      <c r="W123" s="368">
        <v>0</v>
      </c>
      <c r="X123" s="756"/>
      <c r="Y123" s="755"/>
      <c r="Z123" s="755"/>
      <c r="AA123" s="755"/>
      <c r="AB123" s="755"/>
      <c r="AC123" s="755"/>
      <c r="AD123" s="755"/>
      <c r="AE123" s="755"/>
      <c r="AF123" s="755"/>
      <c r="AG123" s="755"/>
      <c r="AH123" s="755"/>
      <c r="AI123" s="755"/>
      <c r="AJ123" s="755"/>
      <c r="AK123" s="755"/>
      <c r="AL123" s="755"/>
      <c r="AM123" s="755"/>
      <c r="AN123" s="755"/>
      <c r="AO123" s="755"/>
      <c r="AP123" s="755"/>
    </row>
    <row r="124" spans="1:42" s="90" customFormat="1">
      <c r="A124" s="689" t="s">
        <v>125</v>
      </c>
      <c r="B124" s="729"/>
      <c r="C124" s="729"/>
      <c r="D124" s="729"/>
      <c r="E124" s="729"/>
      <c r="F124" s="729"/>
      <c r="G124" s="729"/>
      <c r="H124" s="729"/>
      <c r="I124" s="729"/>
      <c r="J124" s="729"/>
      <c r="K124" s="729"/>
      <c r="L124" s="690" t="s">
        <v>2429</v>
      </c>
      <c r="M124" s="673"/>
      <c r="N124" s="674"/>
      <c r="O124" s="674"/>
      <c r="P124" s="674"/>
      <c r="Q124" s="674"/>
      <c r="R124" s="674"/>
      <c r="S124" s="674"/>
      <c r="T124" s="674"/>
      <c r="U124" s="674"/>
      <c r="V124" s="674"/>
      <c r="W124" s="674"/>
      <c r="X124" s="674"/>
      <c r="Y124" s="674"/>
      <c r="Z124" s="674"/>
      <c r="AA124" s="674"/>
      <c r="AB124" s="674"/>
      <c r="AC124" s="674"/>
      <c r="AD124" s="674"/>
      <c r="AE124" s="674"/>
      <c r="AF124" s="674"/>
      <c r="AG124" s="674"/>
      <c r="AH124" s="674"/>
      <c r="AI124" s="674"/>
      <c r="AJ124" s="674"/>
      <c r="AK124" s="674"/>
      <c r="AL124" s="674"/>
      <c r="AM124" s="730"/>
      <c r="AN124" s="730"/>
      <c r="AO124" s="730"/>
      <c r="AP124" s="730"/>
    </row>
    <row r="125" spans="1:42">
      <c r="A125" s="731" t="s">
        <v>125</v>
      </c>
      <c r="B125" s="709" t="s">
        <v>1232</v>
      </c>
      <c r="C125" s="709"/>
      <c r="D125" s="709"/>
      <c r="E125" s="709"/>
      <c r="F125" s="709"/>
      <c r="G125" s="709"/>
      <c r="H125" s="709"/>
      <c r="I125" s="709"/>
      <c r="J125" s="709"/>
      <c r="K125" s="709"/>
      <c r="L125" s="732"/>
      <c r="M125" s="733" t="s">
        <v>161</v>
      </c>
      <c r="N125" s="734"/>
      <c r="O125" s="734"/>
      <c r="P125" s="734"/>
      <c r="Q125" s="734"/>
      <c r="R125" s="734"/>
      <c r="S125" s="735">
        <v>1.0494000000000001</v>
      </c>
      <c r="T125" s="735">
        <v>1</v>
      </c>
      <c r="U125" s="735">
        <v>1.06128</v>
      </c>
      <c r="V125" s="734"/>
      <c r="W125" s="734"/>
      <c r="X125" s="734"/>
      <c r="Y125" s="735">
        <v>1</v>
      </c>
      <c r="Z125" s="735">
        <v>1</v>
      </c>
      <c r="AA125" s="735">
        <v>1</v>
      </c>
      <c r="AB125" s="735">
        <v>1</v>
      </c>
      <c r="AC125" s="735">
        <v>1</v>
      </c>
      <c r="AD125" s="735">
        <v>1</v>
      </c>
      <c r="AE125" s="735">
        <v>1</v>
      </c>
      <c r="AF125" s="735">
        <v>1</v>
      </c>
      <c r="AG125" s="735">
        <v>1</v>
      </c>
      <c r="AH125" s="735">
        <v>1</v>
      </c>
      <c r="AI125" s="735">
        <v>1</v>
      </c>
      <c r="AJ125" s="735">
        <v>1</v>
      </c>
      <c r="AK125" s="735">
        <v>1</v>
      </c>
      <c r="AL125" s="735">
        <v>1</v>
      </c>
      <c r="AM125" s="735">
        <v>1</v>
      </c>
      <c r="AN125" s="735">
        <v>1</v>
      </c>
      <c r="AO125" s="735">
        <v>1</v>
      </c>
      <c r="AP125" s="735">
        <v>1</v>
      </c>
    </row>
    <row r="126" spans="1:42" ht="22.8">
      <c r="A126" s="731" t="s">
        <v>125</v>
      </c>
      <c r="B126" s="709" t="s">
        <v>1229</v>
      </c>
      <c r="C126" s="709"/>
      <c r="D126" s="709"/>
      <c r="E126" s="709"/>
      <c r="F126" s="709"/>
      <c r="G126" s="709"/>
      <c r="H126" s="709"/>
      <c r="I126" s="709"/>
      <c r="J126" s="709"/>
      <c r="K126" s="709"/>
      <c r="L126" s="736">
        <v>1</v>
      </c>
      <c r="M126" s="737" t="s">
        <v>307</v>
      </c>
      <c r="N126" s="738" t="s">
        <v>145</v>
      </c>
      <c r="O126" s="739">
        <v>1</v>
      </c>
      <c r="P126" s="739"/>
      <c r="Q126" s="739">
        <v>1</v>
      </c>
      <c r="R126" s="740"/>
      <c r="S126" s="739">
        <v>1</v>
      </c>
      <c r="T126" s="739"/>
      <c r="U126" s="739">
        <v>1</v>
      </c>
      <c r="V126" s="373">
        <v>1</v>
      </c>
      <c r="W126" s="368">
        <v>1</v>
      </c>
      <c r="X126" s="740"/>
      <c r="Y126" s="739"/>
      <c r="Z126" s="739"/>
      <c r="AA126" s="739"/>
      <c r="AB126" s="739"/>
      <c r="AC126" s="739"/>
      <c r="AD126" s="739"/>
      <c r="AE126" s="739"/>
      <c r="AF126" s="739"/>
      <c r="AG126" s="739"/>
      <c r="AH126" s="739"/>
      <c r="AI126" s="739"/>
      <c r="AJ126" s="739"/>
      <c r="AK126" s="739"/>
      <c r="AL126" s="739"/>
      <c r="AM126" s="739"/>
      <c r="AN126" s="739"/>
      <c r="AO126" s="739"/>
      <c r="AP126" s="739"/>
    </row>
    <row r="127" spans="1:42">
      <c r="A127" s="731" t="s">
        <v>125</v>
      </c>
      <c r="B127" s="709" t="s">
        <v>1230</v>
      </c>
      <c r="C127" s="709"/>
      <c r="D127" s="709"/>
      <c r="E127" s="709"/>
      <c r="F127" s="709"/>
      <c r="G127" s="709"/>
      <c r="H127" s="709"/>
      <c r="I127" s="709"/>
      <c r="J127" s="709"/>
      <c r="K127" s="709"/>
      <c r="L127" s="736">
        <v>2</v>
      </c>
      <c r="M127" s="741" t="s">
        <v>162</v>
      </c>
      <c r="N127" s="738" t="s">
        <v>145</v>
      </c>
      <c r="O127" s="739">
        <v>4.3</v>
      </c>
      <c r="P127" s="739"/>
      <c r="Q127" s="739">
        <v>13.8</v>
      </c>
      <c r="R127" s="740"/>
      <c r="S127" s="739">
        <v>6</v>
      </c>
      <c r="T127" s="739"/>
      <c r="U127" s="739">
        <v>7.2</v>
      </c>
      <c r="V127" s="373">
        <v>1.2</v>
      </c>
      <c r="W127" s="368">
        <v>7.2</v>
      </c>
      <c r="X127" s="740"/>
      <c r="Y127" s="739"/>
      <c r="Z127" s="739"/>
      <c r="AA127" s="739"/>
      <c r="AB127" s="739"/>
      <c r="AC127" s="739"/>
      <c r="AD127" s="739"/>
      <c r="AE127" s="739"/>
      <c r="AF127" s="739"/>
      <c r="AG127" s="739"/>
      <c r="AH127" s="739"/>
      <c r="AI127" s="739"/>
      <c r="AJ127" s="739"/>
      <c r="AK127" s="739"/>
      <c r="AL127" s="739"/>
      <c r="AM127" s="739"/>
      <c r="AN127" s="739"/>
      <c r="AO127" s="739"/>
      <c r="AP127" s="739"/>
    </row>
    <row r="128" spans="1:42">
      <c r="A128" s="731" t="s">
        <v>125</v>
      </c>
      <c r="B128" s="709"/>
      <c r="C128" s="709"/>
      <c r="D128" s="709"/>
      <c r="E128" s="709"/>
      <c r="F128" s="709"/>
      <c r="G128" s="709"/>
      <c r="H128" s="709"/>
      <c r="I128" s="709"/>
      <c r="J128" s="709"/>
      <c r="K128" s="709"/>
      <c r="L128" s="736">
        <v>3</v>
      </c>
      <c r="M128" s="737" t="s">
        <v>308</v>
      </c>
      <c r="N128" s="738" t="s">
        <v>145</v>
      </c>
      <c r="O128" s="739">
        <v>8.6999999999999993</v>
      </c>
      <c r="P128" s="739"/>
      <c r="Q128" s="739">
        <v>5.0999999999999996</v>
      </c>
      <c r="R128" s="740"/>
      <c r="S128" s="739">
        <v>4.5</v>
      </c>
      <c r="T128" s="739"/>
      <c r="U128" s="739">
        <v>5</v>
      </c>
      <c r="V128" s="373">
        <v>1.1111111111111112</v>
      </c>
      <c r="W128" s="368">
        <v>5</v>
      </c>
      <c r="X128" s="740"/>
      <c r="Y128" s="739"/>
      <c r="Z128" s="739"/>
      <c r="AA128" s="739"/>
      <c r="AB128" s="739"/>
      <c r="AC128" s="739"/>
      <c r="AD128" s="739"/>
      <c r="AE128" s="739"/>
      <c r="AF128" s="739"/>
      <c r="AG128" s="739"/>
      <c r="AH128" s="739"/>
      <c r="AI128" s="739"/>
      <c r="AJ128" s="739"/>
      <c r="AK128" s="739"/>
      <c r="AL128" s="739"/>
      <c r="AM128" s="739"/>
      <c r="AN128" s="739"/>
      <c r="AO128" s="739"/>
      <c r="AP128" s="739"/>
    </row>
    <row r="129" spans="1:42">
      <c r="A129" s="731" t="s">
        <v>125</v>
      </c>
      <c r="B129" s="709" t="s">
        <v>1231</v>
      </c>
      <c r="C129" s="709"/>
      <c r="D129" s="709"/>
      <c r="E129" s="709"/>
      <c r="F129" s="709"/>
      <c r="G129" s="709"/>
      <c r="H129" s="709"/>
      <c r="I129" s="709"/>
      <c r="J129" s="709"/>
      <c r="K129" s="709"/>
      <c r="L129" s="736">
        <v>4</v>
      </c>
      <c r="M129" s="741" t="s">
        <v>309</v>
      </c>
      <c r="N129" s="738" t="s">
        <v>145</v>
      </c>
      <c r="O129" s="739"/>
      <c r="P129" s="742"/>
      <c r="Q129" s="743"/>
      <c r="R129" s="740"/>
      <c r="S129" s="739"/>
      <c r="T129" s="742"/>
      <c r="U129" s="742"/>
      <c r="V129" s="373">
        <v>0</v>
      </c>
      <c r="W129" s="368">
        <v>0</v>
      </c>
      <c r="X129" s="740"/>
      <c r="Y129" s="739"/>
      <c r="Z129" s="739"/>
      <c r="AA129" s="739"/>
      <c r="AB129" s="739"/>
      <c r="AC129" s="739"/>
      <c r="AD129" s="739"/>
      <c r="AE129" s="739"/>
      <c r="AF129" s="739"/>
      <c r="AG129" s="739"/>
      <c r="AH129" s="739"/>
      <c r="AI129" s="739"/>
      <c r="AJ129" s="739"/>
      <c r="AK129" s="739"/>
      <c r="AL129" s="739"/>
      <c r="AM129" s="739"/>
      <c r="AN129" s="739"/>
      <c r="AO129" s="739"/>
      <c r="AP129" s="739"/>
    </row>
    <row r="130" spans="1:42">
      <c r="A130" s="731" t="s">
        <v>125</v>
      </c>
      <c r="B130" s="709"/>
      <c r="C130" s="709"/>
      <c r="D130" s="709"/>
      <c r="E130" s="709"/>
      <c r="F130" s="709"/>
      <c r="G130" s="709"/>
      <c r="H130" s="709"/>
      <c r="I130" s="709"/>
      <c r="J130" s="709"/>
      <c r="K130" s="709"/>
      <c r="L130" s="732"/>
      <c r="M130" s="733" t="s">
        <v>310</v>
      </c>
      <c r="N130" s="734"/>
      <c r="O130" s="744"/>
      <c r="P130" s="744"/>
      <c r="Q130" s="744"/>
      <c r="R130" s="745"/>
      <c r="S130" s="744"/>
      <c r="T130" s="744"/>
      <c r="U130" s="744"/>
      <c r="V130" s="746"/>
      <c r="W130" s="744"/>
      <c r="X130" s="745"/>
      <c r="Y130" s="744"/>
      <c r="Z130" s="744"/>
      <c r="AA130" s="744"/>
      <c r="AB130" s="744"/>
      <c r="AC130" s="744"/>
      <c r="AD130" s="744"/>
      <c r="AE130" s="744"/>
      <c r="AF130" s="744"/>
      <c r="AG130" s="744"/>
      <c r="AH130" s="744"/>
      <c r="AI130" s="744"/>
      <c r="AJ130" s="744"/>
      <c r="AK130" s="744"/>
      <c r="AL130" s="744"/>
      <c r="AM130" s="744"/>
      <c r="AN130" s="744"/>
      <c r="AO130" s="744"/>
      <c r="AP130" s="747"/>
    </row>
    <row r="131" spans="1:42">
      <c r="A131" s="731" t="s">
        <v>125</v>
      </c>
      <c r="B131" s="709" t="s">
        <v>1234</v>
      </c>
      <c r="C131" s="709"/>
      <c r="D131" s="709"/>
      <c r="E131" s="709"/>
      <c r="F131" s="709"/>
      <c r="G131" s="709"/>
      <c r="H131" s="709"/>
      <c r="I131" s="709"/>
      <c r="J131" s="709"/>
      <c r="K131" s="709"/>
      <c r="L131" s="736">
        <v>1</v>
      </c>
      <c r="M131" s="741" t="s">
        <v>311</v>
      </c>
      <c r="N131" s="738" t="s">
        <v>145</v>
      </c>
      <c r="O131" s="742"/>
      <c r="P131" s="739"/>
      <c r="Q131" s="739"/>
      <c r="R131" s="740"/>
      <c r="S131" s="742"/>
      <c r="T131" s="739"/>
      <c r="U131" s="739"/>
      <c r="V131" s="373">
        <v>0</v>
      </c>
      <c r="W131" s="368">
        <v>0</v>
      </c>
      <c r="X131" s="740"/>
      <c r="Y131" s="742"/>
      <c r="Z131" s="742"/>
      <c r="AA131" s="742"/>
      <c r="AB131" s="742"/>
      <c r="AC131" s="742"/>
      <c r="AD131" s="742"/>
      <c r="AE131" s="742"/>
      <c r="AF131" s="742"/>
      <c r="AG131" s="742"/>
      <c r="AH131" s="742"/>
      <c r="AI131" s="742"/>
      <c r="AJ131" s="742"/>
      <c r="AK131" s="742"/>
      <c r="AL131" s="742"/>
      <c r="AM131" s="742"/>
      <c r="AN131" s="742"/>
      <c r="AO131" s="742"/>
      <c r="AP131" s="742"/>
    </row>
    <row r="132" spans="1:42">
      <c r="A132" s="731" t="s">
        <v>125</v>
      </c>
      <c r="B132" s="709"/>
      <c r="C132" s="709"/>
      <c r="D132" s="709"/>
      <c r="E132" s="709"/>
      <c r="F132" s="709"/>
      <c r="G132" s="709"/>
      <c r="H132" s="709"/>
      <c r="I132" s="709"/>
      <c r="J132" s="709"/>
      <c r="K132" s="709"/>
      <c r="L132" s="736">
        <v>2</v>
      </c>
      <c r="M132" s="741" t="s">
        <v>312</v>
      </c>
      <c r="N132" s="738" t="s">
        <v>145</v>
      </c>
      <c r="O132" s="742"/>
      <c r="P132" s="739"/>
      <c r="Q132" s="742"/>
      <c r="R132" s="740"/>
      <c r="S132" s="742"/>
      <c r="T132" s="742"/>
      <c r="U132" s="742"/>
      <c r="V132" s="373">
        <v>0</v>
      </c>
      <c r="W132" s="368">
        <v>0</v>
      </c>
      <c r="X132" s="740"/>
      <c r="Y132" s="742"/>
      <c r="Z132" s="742"/>
      <c r="AA132" s="742"/>
      <c r="AB132" s="742"/>
      <c r="AC132" s="742"/>
      <c r="AD132" s="742"/>
      <c r="AE132" s="742"/>
      <c r="AF132" s="742"/>
      <c r="AG132" s="742"/>
      <c r="AH132" s="742"/>
      <c r="AI132" s="742"/>
      <c r="AJ132" s="742"/>
      <c r="AK132" s="742"/>
      <c r="AL132" s="742"/>
      <c r="AM132" s="742"/>
      <c r="AN132" s="742"/>
      <c r="AO132" s="742"/>
      <c r="AP132" s="742"/>
    </row>
    <row r="133" spans="1:42">
      <c r="A133" s="731" t="s">
        <v>125</v>
      </c>
      <c r="B133" s="709"/>
      <c r="C133" s="709"/>
      <c r="D133" s="709"/>
      <c r="E133" s="709"/>
      <c r="F133" s="709"/>
      <c r="G133" s="709"/>
      <c r="H133" s="709"/>
      <c r="I133" s="709"/>
      <c r="J133" s="709"/>
      <c r="K133" s="709"/>
      <c r="L133" s="175">
        <v>3</v>
      </c>
      <c r="M133" s="176" t="s">
        <v>313</v>
      </c>
      <c r="N133" s="748"/>
      <c r="O133" s="365"/>
      <c r="P133" s="368"/>
      <c r="Q133" s="370"/>
      <c r="R133" s="354"/>
      <c r="S133" s="365"/>
      <c r="T133" s="368"/>
      <c r="U133" s="368"/>
      <c r="V133" s="373"/>
      <c r="W133" s="368"/>
      <c r="X133" s="354"/>
      <c r="Y133" s="365"/>
      <c r="Z133" s="365"/>
      <c r="AA133" s="365"/>
      <c r="AB133" s="365"/>
      <c r="AC133" s="365"/>
      <c r="AD133" s="365"/>
      <c r="AE133" s="365"/>
      <c r="AF133" s="365"/>
      <c r="AG133" s="365"/>
      <c r="AH133" s="365"/>
      <c r="AI133" s="365"/>
      <c r="AJ133" s="365"/>
      <c r="AK133" s="365"/>
      <c r="AL133" s="365"/>
      <c r="AM133" s="365"/>
      <c r="AN133" s="365"/>
      <c r="AO133" s="365"/>
      <c r="AP133" s="365"/>
    </row>
    <row r="134" spans="1:42" ht="22.8">
      <c r="A134" s="731" t="s">
        <v>125</v>
      </c>
      <c r="B134" s="709"/>
      <c r="C134" s="709"/>
      <c r="D134" s="709"/>
      <c r="E134" s="709"/>
      <c r="F134" s="709"/>
      <c r="G134" s="709"/>
      <c r="H134" s="709"/>
      <c r="I134" s="709"/>
      <c r="J134" s="709"/>
      <c r="K134" s="709"/>
      <c r="L134" s="749" t="s">
        <v>1045</v>
      </c>
      <c r="M134" s="750" t="s">
        <v>314</v>
      </c>
      <c r="N134" s="748" t="s">
        <v>315</v>
      </c>
      <c r="O134" s="739"/>
      <c r="P134" s="742"/>
      <c r="Q134" s="743"/>
      <c r="R134" s="740"/>
      <c r="S134" s="739"/>
      <c r="T134" s="742"/>
      <c r="U134" s="742"/>
      <c r="V134" s="373">
        <v>0</v>
      </c>
      <c r="W134" s="368">
        <v>0</v>
      </c>
      <c r="X134" s="740"/>
      <c r="Y134" s="739"/>
      <c r="Z134" s="739"/>
      <c r="AA134" s="739"/>
      <c r="AB134" s="739"/>
      <c r="AC134" s="739"/>
      <c r="AD134" s="739"/>
      <c r="AE134" s="739"/>
      <c r="AF134" s="739"/>
      <c r="AG134" s="739"/>
      <c r="AH134" s="739"/>
      <c r="AI134" s="739"/>
      <c r="AJ134" s="739"/>
      <c r="AK134" s="739"/>
      <c r="AL134" s="739"/>
      <c r="AM134" s="739"/>
      <c r="AN134" s="739"/>
      <c r="AO134" s="739"/>
      <c r="AP134" s="739"/>
    </row>
    <row r="135" spans="1:42" ht="22.8">
      <c r="A135" s="731" t="s">
        <v>125</v>
      </c>
      <c r="B135" s="709"/>
      <c r="C135" s="709"/>
      <c r="D135" s="709"/>
      <c r="E135" s="709"/>
      <c r="F135" s="709"/>
      <c r="G135" s="709"/>
      <c r="H135" s="709"/>
      <c r="I135" s="709"/>
      <c r="J135" s="709"/>
      <c r="K135" s="709"/>
      <c r="L135" s="749" t="s">
        <v>1046</v>
      </c>
      <c r="M135" s="750" t="s">
        <v>316</v>
      </c>
      <c r="N135" s="748" t="s">
        <v>315</v>
      </c>
      <c r="O135" s="739"/>
      <c r="P135" s="742"/>
      <c r="Q135" s="743"/>
      <c r="R135" s="740"/>
      <c r="S135" s="739"/>
      <c r="T135" s="742"/>
      <c r="U135" s="742"/>
      <c r="V135" s="373">
        <v>0</v>
      </c>
      <c r="W135" s="368">
        <v>0</v>
      </c>
      <c r="X135" s="740"/>
      <c r="Y135" s="739"/>
      <c r="Z135" s="739"/>
      <c r="AA135" s="739"/>
      <c r="AB135" s="739"/>
      <c r="AC135" s="739"/>
      <c r="AD135" s="739"/>
      <c r="AE135" s="739"/>
      <c r="AF135" s="739"/>
      <c r="AG135" s="739"/>
      <c r="AH135" s="739"/>
      <c r="AI135" s="739"/>
      <c r="AJ135" s="739"/>
      <c r="AK135" s="739"/>
      <c r="AL135" s="739"/>
      <c r="AM135" s="739"/>
      <c r="AN135" s="739"/>
      <c r="AO135" s="739"/>
      <c r="AP135" s="739"/>
    </row>
    <row r="136" spans="1:42" ht="22.8">
      <c r="A136" s="731" t="s">
        <v>125</v>
      </c>
      <c r="B136" s="709"/>
      <c r="C136" s="709"/>
      <c r="D136" s="709"/>
      <c r="E136" s="709"/>
      <c r="F136" s="709"/>
      <c r="G136" s="709"/>
      <c r="H136" s="709"/>
      <c r="I136" s="709"/>
      <c r="J136" s="709"/>
      <c r="K136" s="709"/>
      <c r="L136" s="749" t="s">
        <v>1047</v>
      </c>
      <c r="M136" s="750" t="s">
        <v>317</v>
      </c>
      <c r="N136" s="748" t="s">
        <v>315</v>
      </c>
      <c r="O136" s="739">
        <v>214</v>
      </c>
      <c r="P136" s="739"/>
      <c r="Q136" s="739">
        <v>214</v>
      </c>
      <c r="R136" s="740"/>
      <c r="S136" s="739">
        <v>246</v>
      </c>
      <c r="T136" s="742">
        <v>283</v>
      </c>
      <c r="U136" s="742">
        <v>283</v>
      </c>
      <c r="V136" s="373">
        <v>1.1504065040650406</v>
      </c>
      <c r="W136" s="368">
        <v>0</v>
      </c>
      <c r="X136" s="740"/>
      <c r="Y136" s="739"/>
      <c r="Z136" s="739"/>
      <c r="AA136" s="739"/>
      <c r="AB136" s="739"/>
      <c r="AC136" s="739"/>
      <c r="AD136" s="739"/>
      <c r="AE136" s="739"/>
      <c r="AF136" s="739"/>
      <c r="AG136" s="739"/>
      <c r="AH136" s="739"/>
      <c r="AI136" s="739"/>
      <c r="AJ136" s="739"/>
      <c r="AK136" s="739"/>
      <c r="AL136" s="739"/>
      <c r="AM136" s="739"/>
      <c r="AN136" s="739"/>
      <c r="AO136" s="739"/>
      <c r="AP136" s="739"/>
    </row>
    <row r="137" spans="1:42" ht="22.8">
      <c r="A137" s="731" t="s">
        <v>125</v>
      </c>
      <c r="B137" s="709"/>
      <c r="C137" s="709"/>
      <c r="D137" s="709"/>
      <c r="E137" s="709"/>
      <c r="F137" s="709"/>
      <c r="G137" s="709"/>
      <c r="H137" s="709"/>
      <c r="I137" s="709"/>
      <c r="J137" s="709"/>
      <c r="K137" s="709"/>
      <c r="L137" s="749" t="s">
        <v>1048</v>
      </c>
      <c r="M137" s="750" t="s">
        <v>318</v>
      </c>
      <c r="N137" s="748" t="s">
        <v>315</v>
      </c>
      <c r="O137" s="739">
        <v>348</v>
      </c>
      <c r="P137" s="739"/>
      <c r="Q137" s="739">
        <v>348</v>
      </c>
      <c r="R137" s="740"/>
      <c r="S137" s="739">
        <v>348</v>
      </c>
      <c r="T137" s="742">
        <v>348</v>
      </c>
      <c r="U137" s="742">
        <v>348</v>
      </c>
      <c r="V137" s="373">
        <v>1</v>
      </c>
      <c r="W137" s="368">
        <v>0</v>
      </c>
      <c r="X137" s="740"/>
      <c r="Y137" s="739"/>
      <c r="Z137" s="739"/>
      <c r="AA137" s="739"/>
      <c r="AB137" s="739"/>
      <c r="AC137" s="739"/>
      <c r="AD137" s="739"/>
      <c r="AE137" s="739"/>
      <c r="AF137" s="739"/>
      <c r="AG137" s="739"/>
      <c r="AH137" s="739"/>
      <c r="AI137" s="739"/>
      <c r="AJ137" s="739"/>
      <c r="AK137" s="739"/>
      <c r="AL137" s="739"/>
      <c r="AM137" s="739"/>
      <c r="AN137" s="739"/>
      <c r="AO137" s="739"/>
      <c r="AP137" s="739"/>
    </row>
    <row r="138" spans="1:42">
      <c r="A138" s="731" t="s">
        <v>125</v>
      </c>
      <c r="B138" s="709"/>
      <c r="C138" s="709"/>
      <c r="D138" s="709"/>
      <c r="E138" s="709"/>
      <c r="F138" s="709"/>
      <c r="G138" s="709"/>
      <c r="H138" s="709"/>
      <c r="I138" s="709"/>
      <c r="J138" s="709"/>
      <c r="K138" s="709"/>
      <c r="L138" s="736">
        <v>4</v>
      </c>
      <c r="M138" s="751" t="s">
        <v>319</v>
      </c>
      <c r="N138" s="738" t="s">
        <v>145</v>
      </c>
      <c r="O138" s="739"/>
      <c r="P138" s="742"/>
      <c r="Q138" s="743"/>
      <c r="R138" s="740"/>
      <c r="S138" s="739"/>
      <c r="T138" s="742"/>
      <c r="U138" s="742"/>
      <c r="V138" s="373">
        <v>0</v>
      </c>
      <c r="W138" s="368">
        <v>0</v>
      </c>
      <c r="X138" s="740"/>
      <c r="Y138" s="739"/>
      <c r="Z138" s="739"/>
      <c r="AA138" s="739"/>
      <c r="AB138" s="739"/>
      <c r="AC138" s="739"/>
      <c r="AD138" s="739"/>
      <c r="AE138" s="739"/>
      <c r="AF138" s="739"/>
      <c r="AG138" s="739"/>
      <c r="AH138" s="739"/>
      <c r="AI138" s="739"/>
      <c r="AJ138" s="739"/>
      <c r="AK138" s="739"/>
      <c r="AL138" s="739"/>
      <c r="AM138" s="739"/>
      <c r="AN138" s="739"/>
      <c r="AO138" s="739"/>
      <c r="AP138" s="739"/>
    </row>
    <row r="139" spans="1:42">
      <c r="A139" s="731" t="s">
        <v>125</v>
      </c>
      <c r="B139" s="709"/>
      <c r="C139" s="709"/>
      <c r="D139" s="709"/>
      <c r="E139" s="709"/>
      <c r="F139" s="709"/>
      <c r="G139" s="709"/>
      <c r="H139" s="709"/>
      <c r="I139" s="709"/>
      <c r="J139" s="709"/>
      <c r="K139" s="709"/>
      <c r="L139" s="736">
        <v>5</v>
      </c>
      <c r="M139" s="751" t="s">
        <v>320</v>
      </c>
      <c r="N139" s="738" t="s">
        <v>145</v>
      </c>
      <c r="O139" s="739">
        <v>1</v>
      </c>
      <c r="P139" s="742"/>
      <c r="Q139" s="743">
        <v>1</v>
      </c>
      <c r="R139" s="740"/>
      <c r="S139" s="739">
        <v>1</v>
      </c>
      <c r="T139" s="742">
        <v>1</v>
      </c>
      <c r="U139" s="742">
        <v>1</v>
      </c>
      <c r="V139" s="373">
        <v>1</v>
      </c>
      <c r="W139" s="368">
        <v>0</v>
      </c>
      <c r="X139" s="740"/>
      <c r="Y139" s="739"/>
      <c r="Z139" s="739"/>
      <c r="AA139" s="739"/>
      <c r="AB139" s="739"/>
      <c r="AC139" s="739"/>
      <c r="AD139" s="739"/>
      <c r="AE139" s="739"/>
      <c r="AF139" s="739"/>
      <c r="AG139" s="739"/>
      <c r="AH139" s="739"/>
      <c r="AI139" s="739"/>
      <c r="AJ139" s="739"/>
      <c r="AK139" s="739"/>
      <c r="AL139" s="739"/>
      <c r="AM139" s="739"/>
      <c r="AN139" s="739"/>
      <c r="AO139" s="739"/>
      <c r="AP139" s="739"/>
    </row>
    <row r="140" spans="1:42" s="82" customFormat="1">
      <c r="A140" s="731" t="s">
        <v>125</v>
      </c>
      <c r="B140" s="752"/>
      <c r="C140" s="752"/>
      <c r="D140" s="752"/>
      <c r="E140" s="752"/>
      <c r="F140" s="752"/>
      <c r="G140" s="752"/>
      <c r="H140" s="752"/>
      <c r="I140" s="752"/>
      <c r="J140" s="752"/>
      <c r="K140" s="752"/>
      <c r="L140" s="753" t="s">
        <v>124</v>
      </c>
      <c r="M140" s="754" t="s">
        <v>321</v>
      </c>
      <c r="N140" s="738"/>
      <c r="O140" s="755"/>
      <c r="P140" s="755"/>
      <c r="Q140" s="755"/>
      <c r="R140" s="756"/>
      <c r="S140" s="755"/>
      <c r="T140" s="755"/>
      <c r="U140" s="755"/>
      <c r="V140" s="373">
        <v>0</v>
      </c>
      <c r="W140" s="368">
        <v>0</v>
      </c>
      <c r="X140" s="756"/>
      <c r="Y140" s="755"/>
      <c r="Z140" s="755"/>
      <c r="AA140" s="755"/>
      <c r="AB140" s="755"/>
      <c r="AC140" s="755"/>
      <c r="AD140" s="755"/>
      <c r="AE140" s="755"/>
      <c r="AF140" s="755"/>
      <c r="AG140" s="755"/>
      <c r="AH140" s="755"/>
      <c r="AI140" s="755"/>
      <c r="AJ140" s="755"/>
      <c r="AK140" s="755"/>
      <c r="AL140" s="755"/>
      <c r="AM140" s="755"/>
      <c r="AN140" s="755"/>
      <c r="AO140" s="755"/>
      <c r="AP140" s="755"/>
    </row>
    <row r="141" spans="1:42" s="82" customFormat="1">
      <c r="A141" s="731" t="s">
        <v>125</v>
      </c>
      <c r="B141" s="752"/>
      <c r="C141" s="752"/>
      <c r="D141" s="752"/>
      <c r="E141" s="752"/>
      <c r="F141" s="752"/>
      <c r="G141" s="752"/>
      <c r="H141" s="752"/>
      <c r="I141" s="752"/>
      <c r="J141" s="752"/>
      <c r="K141" s="752"/>
      <c r="L141" s="753" t="s">
        <v>125</v>
      </c>
      <c r="M141" s="737" t="s">
        <v>322</v>
      </c>
      <c r="N141" s="738"/>
      <c r="O141" s="755"/>
      <c r="P141" s="755"/>
      <c r="Q141" s="755"/>
      <c r="R141" s="756"/>
      <c r="S141" s="755"/>
      <c r="T141" s="755"/>
      <c r="U141" s="755"/>
      <c r="V141" s="373">
        <v>0</v>
      </c>
      <c r="W141" s="368">
        <v>0</v>
      </c>
      <c r="X141" s="756"/>
      <c r="Y141" s="755"/>
      <c r="Z141" s="755"/>
      <c r="AA141" s="755"/>
      <c r="AB141" s="755"/>
      <c r="AC141" s="755"/>
      <c r="AD141" s="755"/>
      <c r="AE141" s="755"/>
      <c r="AF141" s="755"/>
      <c r="AG141" s="755"/>
      <c r="AH141" s="755"/>
      <c r="AI141" s="755"/>
      <c r="AJ141" s="755"/>
      <c r="AK141" s="755"/>
      <c r="AL141" s="755"/>
      <c r="AM141" s="755"/>
      <c r="AN141" s="755"/>
      <c r="AO141" s="755"/>
      <c r="AP141" s="755"/>
    </row>
    <row r="142" spans="1:42" s="90" customFormat="1">
      <c r="A142" s="689" t="s">
        <v>126</v>
      </c>
      <c r="B142" s="729"/>
      <c r="C142" s="729"/>
      <c r="D142" s="729"/>
      <c r="E142" s="729"/>
      <c r="F142" s="729"/>
      <c r="G142" s="729"/>
      <c r="H142" s="729"/>
      <c r="I142" s="729"/>
      <c r="J142" s="729"/>
      <c r="K142" s="729"/>
      <c r="L142" s="690" t="s">
        <v>2431</v>
      </c>
      <c r="M142" s="673"/>
      <c r="N142" s="674"/>
      <c r="O142" s="674"/>
      <c r="P142" s="674"/>
      <c r="Q142" s="674"/>
      <c r="R142" s="674"/>
      <c r="S142" s="674"/>
      <c r="T142" s="674"/>
      <c r="U142" s="674"/>
      <c r="V142" s="674"/>
      <c r="W142" s="674"/>
      <c r="X142" s="674"/>
      <c r="Y142" s="674"/>
      <c r="Z142" s="674"/>
      <c r="AA142" s="674"/>
      <c r="AB142" s="674"/>
      <c r="AC142" s="674"/>
      <c r="AD142" s="674"/>
      <c r="AE142" s="674"/>
      <c r="AF142" s="674"/>
      <c r="AG142" s="674"/>
      <c r="AH142" s="674"/>
      <c r="AI142" s="674"/>
      <c r="AJ142" s="674"/>
      <c r="AK142" s="674"/>
      <c r="AL142" s="674"/>
      <c r="AM142" s="730"/>
      <c r="AN142" s="730"/>
      <c r="AO142" s="730"/>
      <c r="AP142" s="730"/>
    </row>
    <row r="143" spans="1:42">
      <c r="A143" s="731" t="s">
        <v>126</v>
      </c>
      <c r="B143" s="709" t="s">
        <v>1232</v>
      </c>
      <c r="C143" s="709"/>
      <c r="D143" s="709"/>
      <c r="E143" s="709"/>
      <c r="F143" s="709"/>
      <c r="G143" s="709"/>
      <c r="H143" s="709"/>
      <c r="I143" s="709"/>
      <c r="J143" s="709"/>
      <c r="K143" s="709"/>
      <c r="L143" s="732"/>
      <c r="M143" s="733" t="s">
        <v>161</v>
      </c>
      <c r="N143" s="734"/>
      <c r="O143" s="734"/>
      <c r="P143" s="734"/>
      <c r="Q143" s="734"/>
      <c r="R143" s="734"/>
      <c r="S143" s="735">
        <v>1.0494000000000001</v>
      </c>
      <c r="T143" s="735">
        <v>1</v>
      </c>
      <c r="U143" s="735">
        <v>1.06128</v>
      </c>
      <c r="V143" s="734"/>
      <c r="W143" s="734"/>
      <c r="X143" s="734"/>
      <c r="Y143" s="735">
        <v>1</v>
      </c>
      <c r="Z143" s="735">
        <v>1</v>
      </c>
      <c r="AA143" s="735">
        <v>1</v>
      </c>
      <c r="AB143" s="735">
        <v>1</v>
      </c>
      <c r="AC143" s="735">
        <v>1</v>
      </c>
      <c r="AD143" s="735">
        <v>1</v>
      </c>
      <c r="AE143" s="735">
        <v>1</v>
      </c>
      <c r="AF143" s="735">
        <v>1</v>
      </c>
      <c r="AG143" s="735">
        <v>1</v>
      </c>
      <c r="AH143" s="735">
        <v>1</v>
      </c>
      <c r="AI143" s="735">
        <v>1</v>
      </c>
      <c r="AJ143" s="735">
        <v>1</v>
      </c>
      <c r="AK143" s="735">
        <v>1</v>
      </c>
      <c r="AL143" s="735">
        <v>1</v>
      </c>
      <c r="AM143" s="735">
        <v>1</v>
      </c>
      <c r="AN143" s="735">
        <v>1</v>
      </c>
      <c r="AO143" s="735">
        <v>1</v>
      </c>
      <c r="AP143" s="735">
        <v>1</v>
      </c>
    </row>
    <row r="144" spans="1:42" ht="22.8">
      <c r="A144" s="731" t="s">
        <v>126</v>
      </c>
      <c r="B144" s="709" t="s">
        <v>1229</v>
      </c>
      <c r="C144" s="709"/>
      <c r="D144" s="709"/>
      <c r="E144" s="709"/>
      <c r="F144" s="709"/>
      <c r="G144" s="709"/>
      <c r="H144" s="709"/>
      <c r="I144" s="709"/>
      <c r="J144" s="709"/>
      <c r="K144" s="709"/>
      <c r="L144" s="736">
        <v>1</v>
      </c>
      <c r="M144" s="737" t="s">
        <v>307</v>
      </c>
      <c r="N144" s="738" t="s">
        <v>145</v>
      </c>
      <c r="O144" s="739">
        <v>1</v>
      </c>
      <c r="P144" s="739"/>
      <c r="Q144" s="739">
        <v>1</v>
      </c>
      <c r="R144" s="740"/>
      <c r="S144" s="739">
        <v>1</v>
      </c>
      <c r="T144" s="739"/>
      <c r="U144" s="739">
        <v>1</v>
      </c>
      <c r="V144" s="373">
        <v>1</v>
      </c>
      <c r="W144" s="368">
        <v>1</v>
      </c>
      <c r="X144" s="740"/>
      <c r="Y144" s="739"/>
      <c r="Z144" s="739"/>
      <c r="AA144" s="739"/>
      <c r="AB144" s="739"/>
      <c r="AC144" s="739"/>
      <c r="AD144" s="739"/>
      <c r="AE144" s="739"/>
      <c r="AF144" s="739"/>
      <c r="AG144" s="739"/>
      <c r="AH144" s="739"/>
      <c r="AI144" s="739"/>
      <c r="AJ144" s="739"/>
      <c r="AK144" s="739"/>
      <c r="AL144" s="739"/>
      <c r="AM144" s="739"/>
      <c r="AN144" s="739"/>
      <c r="AO144" s="739"/>
      <c r="AP144" s="739"/>
    </row>
    <row r="145" spans="1:42">
      <c r="A145" s="731" t="s">
        <v>126</v>
      </c>
      <c r="B145" s="709" t="s">
        <v>1230</v>
      </c>
      <c r="C145" s="709"/>
      <c r="D145" s="709"/>
      <c r="E145" s="709"/>
      <c r="F145" s="709"/>
      <c r="G145" s="709"/>
      <c r="H145" s="709"/>
      <c r="I145" s="709"/>
      <c r="J145" s="709"/>
      <c r="K145" s="709"/>
      <c r="L145" s="736">
        <v>2</v>
      </c>
      <c r="M145" s="741" t="s">
        <v>162</v>
      </c>
      <c r="N145" s="738" t="s">
        <v>145</v>
      </c>
      <c r="O145" s="739">
        <v>4.3</v>
      </c>
      <c r="P145" s="739"/>
      <c r="Q145" s="739">
        <v>13.8</v>
      </c>
      <c r="R145" s="740"/>
      <c r="S145" s="739">
        <v>6</v>
      </c>
      <c r="T145" s="739"/>
      <c r="U145" s="739">
        <v>7.2</v>
      </c>
      <c r="V145" s="373">
        <v>1.2</v>
      </c>
      <c r="W145" s="368">
        <v>7.2</v>
      </c>
      <c r="X145" s="740"/>
      <c r="Y145" s="739"/>
      <c r="Z145" s="739"/>
      <c r="AA145" s="739"/>
      <c r="AB145" s="739"/>
      <c r="AC145" s="739"/>
      <c r="AD145" s="739"/>
      <c r="AE145" s="739"/>
      <c r="AF145" s="739"/>
      <c r="AG145" s="739"/>
      <c r="AH145" s="739"/>
      <c r="AI145" s="739"/>
      <c r="AJ145" s="739"/>
      <c r="AK145" s="739"/>
      <c r="AL145" s="739"/>
      <c r="AM145" s="739"/>
      <c r="AN145" s="739"/>
      <c r="AO145" s="739"/>
      <c r="AP145" s="739"/>
    </row>
    <row r="146" spans="1:42">
      <c r="A146" s="731" t="s">
        <v>126</v>
      </c>
      <c r="B146" s="709"/>
      <c r="C146" s="709"/>
      <c r="D146" s="709"/>
      <c r="E146" s="709"/>
      <c r="F146" s="709"/>
      <c r="G146" s="709"/>
      <c r="H146" s="709"/>
      <c r="I146" s="709"/>
      <c r="J146" s="709"/>
      <c r="K146" s="709"/>
      <c r="L146" s="736">
        <v>3</v>
      </c>
      <c r="M146" s="737" t="s">
        <v>308</v>
      </c>
      <c r="N146" s="738" t="s">
        <v>145</v>
      </c>
      <c r="O146" s="739">
        <v>8.6999999999999993</v>
      </c>
      <c r="P146" s="739"/>
      <c r="Q146" s="739">
        <v>5.0999999999999996</v>
      </c>
      <c r="R146" s="740"/>
      <c r="S146" s="739">
        <v>4.5</v>
      </c>
      <c r="T146" s="739"/>
      <c r="U146" s="739">
        <v>5</v>
      </c>
      <c r="V146" s="373">
        <v>1.1111111111111112</v>
      </c>
      <c r="W146" s="368">
        <v>5</v>
      </c>
      <c r="X146" s="740"/>
      <c r="Y146" s="739"/>
      <c r="Z146" s="739"/>
      <c r="AA146" s="739"/>
      <c r="AB146" s="739"/>
      <c r="AC146" s="739"/>
      <c r="AD146" s="739"/>
      <c r="AE146" s="739"/>
      <c r="AF146" s="739"/>
      <c r="AG146" s="739"/>
      <c r="AH146" s="739"/>
      <c r="AI146" s="739"/>
      <c r="AJ146" s="739"/>
      <c r="AK146" s="739"/>
      <c r="AL146" s="739"/>
      <c r="AM146" s="739"/>
      <c r="AN146" s="739"/>
      <c r="AO146" s="739"/>
      <c r="AP146" s="739"/>
    </row>
    <row r="147" spans="1:42">
      <c r="A147" s="731" t="s">
        <v>126</v>
      </c>
      <c r="B147" s="709" t="s">
        <v>1231</v>
      </c>
      <c r="C147" s="709"/>
      <c r="D147" s="709"/>
      <c r="E147" s="709"/>
      <c r="F147" s="709"/>
      <c r="G147" s="709"/>
      <c r="H147" s="709"/>
      <c r="I147" s="709"/>
      <c r="J147" s="709"/>
      <c r="K147" s="709"/>
      <c r="L147" s="736">
        <v>4</v>
      </c>
      <c r="M147" s="741" t="s">
        <v>309</v>
      </c>
      <c r="N147" s="738" t="s">
        <v>145</v>
      </c>
      <c r="O147" s="739"/>
      <c r="P147" s="742"/>
      <c r="Q147" s="743"/>
      <c r="R147" s="740"/>
      <c r="S147" s="739"/>
      <c r="T147" s="742"/>
      <c r="U147" s="742"/>
      <c r="V147" s="373">
        <v>0</v>
      </c>
      <c r="W147" s="368">
        <v>0</v>
      </c>
      <c r="X147" s="740"/>
      <c r="Y147" s="739"/>
      <c r="Z147" s="739"/>
      <c r="AA147" s="739"/>
      <c r="AB147" s="739"/>
      <c r="AC147" s="739"/>
      <c r="AD147" s="739"/>
      <c r="AE147" s="739"/>
      <c r="AF147" s="739"/>
      <c r="AG147" s="739"/>
      <c r="AH147" s="739"/>
      <c r="AI147" s="739"/>
      <c r="AJ147" s="739"/>
      <c r="AK147" s="739"/>
      <c r="AL147" s="739"/>
      <c r="AM147" s="739"/>
      <c r="AN147" s="739"/>
      <c r="AO147" s="739"/>
      <c r="AP147" s="739"/>
    </row>
    <row r="148" spans="1:42">
      <c r="A148" s="731" t="s">
        <v>126</v>
      </c>
      <c r="B148" s="709"/>
      <c r="C148" s="709"/>
      <c r="D148" s="709"/>
      <c r="E148" s="709"/>
      <c r="F148" s="709"/>
      <c r="G148" s="709"/>
      <c r="H148" s="709"/>
      <c r="I148" s="709"/>
      <c r="J148" s="709"/>
      <c r="K148" s="709"/>
      <c r="L148" s="732"/>
      <c r="M148" s="733" t="s">
        <v>310</v>
      </c>
      <c r="N148" s="734"/>
      <c r="O148" s="744"/>
      <c r="P148" s="744"/>
      <c r="Q148" s="744"/>
      <c r="R148" s="745"/>
      <c r="S148" s="744"/>
      <c r="T148" s="744"/>
      <c r="U148" s="744"/>
      <c r="V148" s="746"/>
      <c r="W148" s="744"/>
      <c r="X148" s="745"/>
      <c r="Y148" s="744"/>
      <c r="Z148" s="744"/>
      <c r="AA148" s="744"/>
      <c r="AB148" s="744"/>
      <c r="AC148" s="744"/>
      <c r="AD148" s="744"/>
      <c r="AE148" s="744"/>
      <c r="AF148" s="744"/>
      <c r="AG148" s="744"/>
      <c r="AH148" s="744"/>
      <c r="AI148" s="744"/>
      <c r="AJ148" s="744"/>
      <c r="AK148" s="744"/>
      <c r="AL148" s="744"/>
      <c r="AM148" s="744"/>
      <c r="AN148" s="744"/>
      <c r="AO148" s="744"/>
      <c r="AP148" s="747"/>
    </row>
    <row r="149" spans="1:42">
      <c r="A149" s="731" t="s">
        <v>126</v>
      </c>
      <c r="B149" s="709" t="s">
        <v>1234</v>
      </c>
      <c r="C149" s="709"/>
      <c r="D149" s="709"/>
      <c r="E149" s="709"/>
      <c r="F149" s="709"/>
      <c r="G149" s="709"/>
      <c r="H149" s="709"/>
      <c r="I149" s="709"/>
      <c r="J149" s="709"/>
      <c r="K149" s="709"/>
      <c r="L149" s="736">
        <v>1</v>
      </c>
      <c r="M149" s="741" t="s">
        <v>311</v>
      </c>
      <c r="N149" s="738" t="s">
        <v>145</v>
      </c>
      <c r="O149" s="742"/>
      <c r="P149" s="739"/>
      <c r="Q149" s="739"/>
      <c r="R149" s="740"/>
      <c r="S149" s="742"/>
      <c r="T149" s="739"/>
      <c r="U149" s="739"/>
      <c r="V149" s="373">
        <v>0</v>
      </c>
      <c r="W149" s="368">
        <v>0</v>
      </c>
      <c r="X149" s="740"/>
      <c r="Y149" s="742"/>
      <c r="Z149" s="742"/>
      <c r="AA149" s="742"/>
      <c r="AB149" s="742"/>
      <c r="AC149" s="742"/>
      <c r="AD149" s="742"/>
      <c r="AE149" s="742"/>
      <c r="AF149" s="742"/>
      <c r="AG149" s="742"/>
      <c r="AH149" s="742"/>
      <c r="AI149" s="742"/>
      <c r="AJ149" s="742"/>
      <c r="AK149" s="742"/>
      <c r="AL149" s="742"/>
      <c r="AM149" s="742"/>
      <c r="AN149" s="742"/>
      <c r="AO149" s="742"/>
      <c r="AP149" s="742"/>
    </row>
    <row r="150" spans="1:42">
      <c r="A150" s="731" t="s">
        <v>126</v>
      </c>
      <c r="B150" s="709"/>
      <c r="C150" s="709"/>
      <c r="D150" s="709"/>
      <c r="E150" s="709"/>
      <c r="F150" s="709"/>
      <c r="G150" s="709"/>
      <c r="H150" s="709"/>
      <c r="I150" s="709"/>
      <c r="J150" s="709"/>
      <c r="K150" s="709"/>
      <c r="L150" s="736">
        <v>2</v>
      </c>
      <c r="M150" s="741" t="s">
        <v>312</v>
      </c>
      <c r="N150" s="738" t="s">
        <v>145</v>
      </c>
      <c r="O150" s="742"/>
      <c r="P150" s="739"/>
      <c r="Q150" s="742"/>
      <c r="R150" s="740"/>
      <c r="S150" s="742"/>
      <c r="T150" s="742"/>
      <c r="U150" s="742"/>
      <c r="V150" s="373">
        <v>0</v>
      </c>
      <c r="W150" s="368">
        <v>0</v>
      </c>
      <c r="X150" s="740"/>
      <c r="Y150" s="742"/>
      <c r="Z150" s="742"/>
      <c r="AA150" s="742"/>
      <c r="AB150" s="742"/>
      <c r="AC150" s="742"/>
      <c r="AD150" s="742"/>
      <c r="AE150" s="742"/>
      <c r="AF150" s="742"/>
      <c r="AG150" s="742"/>
      <c r="AH150" s="742"/>
      <c r="AI150" s="742"/>
      <c r="AJ150" s="742"/>
      <c r="AK150" s="742"/>
      <c r="AL150" s="742"/>
      <c r="AM150" s="742"/>
      <c r="AN150" s="742"/>
      <c r="AO150" s="742"/>
      <c r="AP150" s="742"/>
    </row>
    <row r="151" spans="1:42">
      <c r="A151" s="731" t="s">
        <v>126</v>
      </c>
      <c r="B151" s="709"/>
      <c r="C151" s="709"/>
      <c r="D151" s="709"/>
      <c r="E151" s="709"/>
      <c r="F151" s="709"/>
      <c r="G151" s="709"/>
      <c r="H151" s="709"/>
      <c r="I151" s="709"/>
      <c r="J151" s="709"/>
      <c r="K151" s="709"/>
      <c r="L151" s="175">
        <v>3</v>
      </c>
      <c r="M151" s="176" t="s">
        <v>313</v>
      </c>
      <c r="N151" s="748"/>
      <c r="O151" s="365"/>
      <c r="P151" s="368"/>
      <c r="Q151" s="370"/>
      <c r="R151" s="354"/>
      <c r="S151" s="365"/>
      <c r="T151" s="368"/>
      <c r="U151" s="368"/>
      <c r="V151" s="373"/>
      <c r="W151" s="368"/>
      <c r="X151" s="354"/>
      <c r="Y151" s="365"/>
      <c r="Z151" s="365"/>
      <c r="AA151" s="365"/>
      <c r="AB151" s="365"/>
      <c r="AC151" s="365"/>
      <c r="AD151" s="365"/>
      <c r="AE151" s="365"/>
      <c r="AF151" s="365"/>
      <c r="AG151" s="365"/>
      <c r="AH151" s="365"/>
      <c r="AI151" s="365"/>
      <c r="AJ151" s="365"/>
      <c r="AK151" s="365"/>
      <c r="AL151" s="365"/>
      <c r="AM151" s="365"/>
      <c r="AN151" s="365"/>
      <c r="AO151" s="365"/>
      <c r="AP151" s="365"/>
    </row>
    <row r="152" spans="1:42" ht="22.8">
      <c r="A152" s="731" t="s">
        <v>126</v>
      </c>
      <c r="B152" s="709"/>
      <c r="C152" s="709"/>
      <c r="D152" s="709"/>
      <c r="E152" s="709"/>
      <c r="F152" s="709"/>
      <c r="G152" s="709"/>
      <c r="H152" s="709"/>
      <c r="I152" s="709"/>
      <c r="J152" s="709"/>
      <c r="K152" s="709"/>
      <c r="L152" s="749" t="s">
        <v>1045</v>
      </c>
      <c r="M152" s="750" t="s">
        <v>314</v>
      </c>
      <c r="N152" s="748" t="s">
        <v>315</v>
      </c>
      <c r="O152" s="739"/>
      <c r="P152" s="742"/>
      <c r="Q152" s="743"/>
      <c r="R152" s="740"/>
      <c r="S152" s="739"/>
      <c r="T152" s="742"/>
      <c r="U152" s="742"/>
      <c r="V152" s="373">
        <v>0</v>
      </c>
      <c r="W152" s="368">
        <v>0</v>
      </c>
      <c r="X152" s="740"/>
      <c r="Y152" s="739"/>
      <c r="Z152" s="739"/>
      <c r="AA152" s="739"/>
      <c r="AB152" s="739"/>
      <c r="AC152" s="739"/>
      <c r="AD152" s="739"/>
      <c r="AE152" s="739"/>
      <c r="AF152" s="739"/>
      <c r="AG152" s="739"/>
      <c r="AH152" s="739"/>
      <c r="AI152" s="739"/>
      <c r="AJ152" s="739"/>
      <c r="AK152" s="739"/>
      <c r="AL152" s="739"/>
      <c r="AM152" s="739"/>
      <c r="AN152" s="739"/>
      <c r="AO152" s="739"/>
      <c r="AP152" s="739"/>
    </row>
    <row r="153" spans="1:42" ht="22.8">
      <c r="A153" s="731" t="s">
        <v>126</v>
      </c>
      <c r="B153" s="709"/>
      <c r="C153" s="709"/>
      <c r="D153" s="709"/>
      <c r="E153" s="709"/>
      <c r="F153" s="709"/>
      <c r="G153" s="709"/>
      <c r="H153" s="709"/>
      <c r="I153" s="709"/>
      <c r="J153" s="709"/>
      <c r="K153" s="709"/>
      <c r="L153" s="749" t="s">
        <v>1046</v>
      </c>
      <c r="M153" s="750" t="s">
        <v>316</v>
      </c>
      <c r="N153" s="748" t="s">
        <v>315</v>
      </c>
      <c r="O153" s="739"/>
      <c r="P153" s="742"/>
      <c r="Q153" s="743"/>
      <c r="R153" s="740"/>
      <c r="S153" s="739"/>
      <c r="T153" s="742"/>
      <c r="U153" s="742"/>
      <c r="V153" s="373">
        <v>0</v>
      </c>
      <c r="W153" s="368">
        <v>0</v>
      </c>
      <c r="X153" s="740"/>
      <c r="Y153" s="739"/>
      <c r="Z153" s="739"/>
      <c r="AA153" s="739"/>
      <c r="AB153" s="739"/>
      <c r="AC153" s="739"/>
      <c r="AD153" s="739"/>
      <c r="AE153" s="739"/>
      <c r="AF153" s="739"/>
      <c r="AG153" s="739"/>
      <c r="AH153" s="739"/>
      <c r="AI153" s="739"/>
      <c r="AJ153" s="739"/>
      <c r="AK153" s="739"/>
      <c r="AL153" s="739"/>
      <c r="AM153" s="739"/>
      <c r="AN153" s="739"/>
      <c r="AO153" s="739"/>
      <c r="AP153" s="739"/>
    </row>
    <row r="154" spans="1:42" ht="22.8">
      <c r="A154" s="731" t="s">
        <v>126</v>
      </c>
      <c r="B154" s="709"/>
      <c r="C154" s="709"/>
      <c r="D154" s="709"/>
      <c r="E154" s="709"/>
      <c r="F154" s="709"/>
      <c r="G154" s="709"/>
      <c r="H154" s="709"/>
      <c r="I154" s="709"/>
      <c r="J154" s="709"/>
      <c r="K154" s="709"/>
      <c r="L154" s="749" t="s">
        <v>1047</v>
      </c>
      <c r="M154" s="750" t="s">
        <v>317</v>
      </c>
      <c r="N154" s="748" t="s">
        <v>315</v>
      </c>
      <c r="O154" s="739">
        <v>214</v>
      </c>
      <c r="P154" s="739"/>
      <c r="Q154" s="739">
        <v>214</v>
      </c>
      <c r="R154" s="740"/>
      <c r="S154" s="739">
        <v>246</v>
      </c>
      <c r="T154" s="742">
        <v>283</v>
      </c>
      <c r="U154" s="742">
        <v>283</v>
      </c>
      <c r="V154" s="373">
        <v>1.1504065040650406</v>
      </c>
      <c r="W154" s="368">
        <v>0</v>
      </c>
      <c r="X154" s="740"/>
      <c r="Y154" s="739"/>
      <c r="Z154" s="739"/>
      <c r="AA154" s="739"/>
      <c r="AB154" s="739"/>
      <c r="AC154" s="739"/>
      <c r="AD154" s="739"/>
      <c r="AE154" s="739"/>
      <c r="AF154" s="739"/>
      <c r="AG154" s="739"/>
      <c r="AH154" s="739"/>
      <c r="AI154" s="739"/>
      <c r="AJ154" s="739"/>
      <c r="AK154" s="739"/>
      <c r="AL154" s="739"/>
      <c r="AM154" s="739"/>
      <c r="AN154" s="739"/>
      <c r="AO154" s="739"/>
      <c r="AP154" s="739"/>
    </row>
    <row r="155" spans="1:42" ht="22.8">
      <c r="A155" s="731" t="s">
        <v>126</v>
      </c>
      <c r="B155" s="709"/>
      <c r="C155" s="709"/>
      <c r="D155" s="709"/>
      <c r="E155" s="709"/>
      <c r="F155" s="709"/>
      <c r="G155" s="709"/>
      <c r="H155" s="709"/>
      <c r="I155" s="709"/>
      <c r="J155" s="709"/>
      <c r="K155" s="709"/>
      <c r="L155" s="749" t="s">
        <v>1048</v>
      </c>
      <c r="M155" s="750" t="s">
        <v>318</v>
      </c>
      <c r="N155" s="748" t="s">
        <v>315</v>
      </c>
      <c r="O155" s="739">
        <v>348</v>
      </c>
      <c r="P155" s="739"/>
      <c r="Q155" s="739">
        <v>348</v>
      </c>
      <c r="R155" s="740"/>
      <c r="S155" s="739">
        <v>348</v>
      </c>
      <c r="T155" s="742">
        <v>348</v>
      </c>
      <c r="U155" s="742">
        <v>348</v>
      </c>
      <c r="V155" s="373">
        <v>1</v>
      </c>
      <c r="W155" s="368">
        <v>0</v>
      </c>
      <c r="X155" s="740"/>
      <c r="Y155" s="739"/>
      <c r="Z155" s="739"/>
      <c r="AA155" s="739"/>
      <c r="AB155" s="739"/>
      <c r="AC155" s="739"/>
      <c r="AD155" s="739"/>
      <c r="AE155" s="739"/>
      <c r="AF155" s="739"/>
      <c r="AG155" s="739"/>
      <c r="AH155" s="739"/>
      <c r="AI155" s="739"/>
      <c r="AJ155" s="739"/>
      <c r="AK155" s="739"/>
      <c r="AL155" s="739"/>
      <c r="AM155" s="739"/>
      <c r="AN155" s="739"/>
      <c r="AO155" s="739"/>
      <c r="AP155" s="739"/>
    </row>
    <row r="156" spans="1:42">
      <c r="A156" s="731" t="s">
        <v>126</v>
      </c>
      <c r="B156" s="709"/>
      <c r="C156" s="709"/>
      <c r="D156" s="709"/>
      <c r="E156" s="709"/>
      <c r="F156" s="709"/>
      <c r="G156" s="709"/>
      <c r="H156" s="709"/>
      <c r="I156" s="709"/>
      <c r="J156" s="709"/>
      <c r="K156" s="709"/>
      <c r="L156" s="736">
        <v>4</v>
      </c>
      <c r="M156" s="751" t="s">
        <v>319</v>
      </c>
      <c r="N156" s="738" t="s">
        <v>145</v>
      </c>
      <c r="O156" s="739"/>
      <c r="P156" s="742"/>
      <c r="Q156" s="743"/>
      <c r="R156" s="740"/>
      <c r="S156" s="739"/>
      <c r="T156" s="742"/>
      <c r="U156" s="742"/>
      <c r="V156" s="373">
        <v>0</v>
      </c>
      <c r="W156" s="368">
        <v>0</v>
      </c>
      <c r="X156" s="740"/>
      <c r="Y156" s="739"/>
      <c r="Z156" s="739"/>
      <c r="AA156" s="739"/>
      <c r="AB156" s="739"/>
      <c r="AC156" s="739"/>
      <c r="AD156" s="739"/>
      <c r="AE156" s="739"/>
      <c r="AF156" s="739"/>
      <c r="AG156" s="739"/>
      <c r="AH156" s="739"/>
      <c r="AI156" s="739"/>
      <c r="AJ156" s="739"/>
      <c r="AK156" s="739"/>
      <c r="AL156" s="739"/>
      <c r="AM156" s="739"/>
      <c r="AN156" s="739"/>
      <c r="AO156" s="739"/>
      <c r="AP156" s="739"/>
    </row>
    <row r="157" spans="1:42">
      <c r="A157" s="731" t="s">
        <v>126</v>
      </c>
      <c r="B157" s="709"/>
      <c r="C157" s="709"/>
      <c r="D157" s="709"/>
      <c r="E157" s="709"/>
      <c r="F157" s="709"/>
      <c r="G157" s="709"/>
      <c r="H157" s="709"/>
      <c r="I157" s="709"/>
      <c r="J157" s="709"/>
      <c r="K157" s="709"/>
      <c r="L157" s="736">
        <v>5</v>
      </c>
      <c r="M157" s="751" t="s">
        <v>320</v>
      </c>
      <c r="N157" s="738" t="s">
        <v>145</v>
      </c>
      <c r="O157" s="739">
        <v>1</v>
      </c>
      <c r="P157" s="742"/>
      <c r="Q157" s="743">
        <v>1</v>
      </c>
      <c r="R157" s="740"/>
      <c r="S157" s="739">
        <v>1</v>
      </c>
      <c r="T157" s="742">
        <v>1</v>
      </c>
      <c r="U157" s="742">
        <v>1</v>
      </c>
      <c r="V157" s="373">
        <v>1</v>
      </c>
      <c r="W157" s="368">
        <v>0</v>
      </c>
      <c r="X157" s="740"/>
      <c r="Y157" s="739"/>
      <c r="Z157" s="739"/>
      <c r="AA157" s="739"/>
      <c r="AB157" s="739"/>
      <c r="AC157" s="739"/>
      <c r="AD157" s="739"/>
      <c r="AE157" s="739"/>
      <c r="AF157" s="739"/>
      <c r="AG157" s="739"/>
      <c r="AH157" s="739"/>
      <c r="AI157" s="739"/>
      <c r="AJ157" s="739"/>
      <c r="AK157" s="739"/>
      <c r="AL157" s="739"/>
      <c r="AM157" s="739"/>
      <c r="AN157" s="739"/>
      <c r="AO157" s="739"/>
      <c r="AP157" s="739"/>
    </row>
    <row r="158" spans="1:42" s="82" customFormat="1">
      <c r="A158" s="731" t="s">
        <v>126</v>
      </c>
      <c r="B158" s="752"/>
      <c r="C158" s="752"/>
      <c r="D158" s="752"/>
      <c r="E158" s="752"/>
      <c r="F158" s="752"/>
      <c r="G158" s="752"/>
      <c r="H158" s="752"/>
      <c r="I158" s="752"/>
      <c r="J158" s="752"/>
      <c r="K158" s="752"/>
      <c r="L158" s="753" t="s">
        <v>124</v>
      </c>
      <c r="M158" s="754" t="s">
        <v>321</v>
      </c>
      <c r="N158" s="738"/>
      <c r="O158" s="755"/>
      <c r="P158" s="755"/>
      <c r="Q158" s="755"/>
      <c r="R158" s="756"/>
      <c r="S158" s="755"/>
      <c r="T158" s="755"/>
      <c r="U158" s="755"/>
      <c r="V158" s="373">
        <v>0</v>
      </c>
      <c r="W158" s="368">
        <v>0</v>
      </c>
      <c r="X158" s="756"/>
      <c r="Y158" s="755"/>
      <c r="Z158" s="755"/>
      <c r="AA158" s="755"/>
      <c r="AB158" s="755"/>
      <c r="AC158" s="755"/>
      <c r="AD158" s="755"/>
      <c r="AE158" s="755"/>
      <c r="AF158" s="755"/>
      <c r="AG158" s="755"/>
      <c r="AH158" s="755"/>
      <c r="AI158" s="755"/>
      <c r="AJ158" s="755"/>
      <c r="AK158" s="755"/>
      <c r="AL158" s="755"/>
      <c r="AM158" s="755"/>
      <c r="AN158" s="755"/>
      <c r="AO158" s="755"/>
      <c r="AP158" s="755"/>
    </row>
    <row r="159" spans="1:42" s="82" customFormat="1">
      <c r="A159" s="731" t="s">
        <v>126</v>
      </c>
      <c r="B159" s="752"/>
      <c r="C159" s="752"/>
      <c r="D159" s="752"/>
      <c r="E159" s="752"/>
      <c r="F159" s="752"/>
      <c r="G159" s="752"/>
      <c r="H159" s="752"/>
      <c r="I159" s="752"/>
      <c r="J159" s="752"/>
      <c r="K159" s="752"/>
      <c r="L159" s="753" t="s">
        <v>125</v>
      </c>
      <c r="M159" s="737" t="s">
        <v>322</v>
      </c>
      <c r="N159" s="738"/>
      <c r="O159" s="755"/>
      <c r="P159" s="755"/>
      <c r="Q159" s="755"/>
      <c r="R159" s="756"/>
      <c r="S159" s="755"/>
      <c r="T159" s="755"/>
      <c r="U159" s="755"/>
      <c r="V159" s="373">
        <v>0</v>
      </c>
      <c r="W159" s="368">
        <v>0</v>
      </c>
      <c r="X159" s="756"/>
      <c r="Y159" s="755"/>
      <c r="Z159" s="755"/>
      <c r="AA159" s="755"/>
      <c r="AB159" s="755"/>
      <c r="AC159" s="755"/>
      <c r="AD159" s="755"/>
      <c r="AE159" s="755"/>
      <c r="AF159" s="755"/>
      <c r="AG159" s="755"/>
      <c r="AH159" s="755"/>
      <c r="AI159" s="755"/>
      <c r="AJ159" s="755"/>
      <c r="AK159" s="755"/>
      <c r="AL159" s="755"/>
      <c r="AM159" s="755"/>
      <c r="AN159" s="755"/>
      <c r="AO159" s="755"/>
      <c r="AP159" s="755"/>
    </row>
    <row r="160" spans="1:42" s="90" customFormat="1">
      <c r="A160" s="689" t="s">
        <v>127</v>
      </c>
      <c r="B160" s="729"/>
      <c r="C160" s="729"/>
      <c r="D160" s="729"/>
      <c r="E160" s="729"/>
      <c r="F160" s="729"/>
      <c r="G160" s="729"/>
      <c r="H160" s="729"/>
      <c r="I160" s="729"/>
      <c r="J160" s="729"/>
      <c r="K160" s="729"/>
      <c r="L160" s="690" t="s">
        <v>2433</v>
      </c>
      <c r="M160" s="673"/>
      <c r="N160" s="674"/>
      <c r="O160" s="674"/>
      <c r="P160" s="674"/>
      <c r="Q160" s="674"/>
      <c r="R160" s="674"/>
      <c r="S160" s="674"/>
      <c r="T160" s="674"/>
      <c r="U160" s="674"/>
      <c r="V160" s="674"/>
      <c r="W160" s="674"/>
      <c r="X160" s="674"/>
      <c r="Y160" s="674"/>
      <c r="Z160" s="674"/>
      <c r="AA160" s="674"/>
      <c r="AB160" s="674"/>
      <c r="AC160" s="674"/>
      <c r="AD160" s="674"/>
      <c r="AE160" s="674"/>
      <c r="AF160" s="674"/>
      <c r="AG160" s="674"/>
      <c r="AH160" s="674"/>
      <c r="AI160" s="674"/>
      <c r="AJ160" s="674"/>
      <c r="AK160" s="674"/>
      <c r="AL160" s="674"/>
      <c r="AM160" s="730"/>
      <c r="AN160" s="730"/>
      <c r="AO160" s="730"/>
      <c r="AP160" s="730"/>
    </row>
    <row r="161" spans="1:42">
      <c r="A161" s="731" t="s">
        <v>127</v>
      </c>
      <c r="B161" s="709" t="s">
        <v>1232</v>
      </c>
      <c r="C161" s="709"/>
      <c r="D161" s="709"/>
      <c r="E161" s="709"/>
      <c r="F161" s="709"/>
      <c r="G161" s="709"/>
      <c r="H161" s="709"/>
      <c r="I161" s="709"/>
      <c r="J161" s="709"/>
      <c r="K161" s="709"/>
      <c r="L161" s="732"/>
      <c r="M161" s="733" t="s">
        <v>161</v>
      </c>
      <c r="N161" s="734"/>
      <c r="O161" s="734"/>
      <c r="P161" s="734"/>
      <c r="Q161" s="734"/>
      <c r="R161" s="734"/>
      <c r="S161" s="735">
        <v>1.0494000000000001</v>
      </c>
      <c r="T161" s="735">
        <v>1</v>
      </c>
      <c r="U161" s="735">
        <v>1.06128</v>
      </c>
      <c r="V161" s="734"/>
      <c r="W161" s="734"/>
      <c r="X161" s="734"/>
      <c r="Y161" s="735">
        <v>1</v>
      </c>
      <c r="Z161" s="735">
        <v>1</v>
      </c>
      <c r="AA161" s="735">
        <v>1</v>
      </c>
      <c r="AB161" s="735">
        <v>1</v>
      </c>
      <c r="AC161" s="735">
        <v>1</v>
      </c>
      <c r="AD161" s="735">
        <v>1</v>
      </c>
      <c r="AE161" s="735">
        <v>1</v>
      </c>
      <c r="AF161" s="735">
        <v>1</v>
      </c>
      <c r="AG161" s="735">
        <v>1</v>
      </c>
      <c r="AH161" s="735">
        <v>1</v>
      </c>
      <c r="AI161" s="735">
        <v>1</v>
      </c>
      <c r="AJ161" s="735">
        <v>1</v>
      </c>
      <c r="AK161" s="735">
        <v>1</v>
      </c>
      <c r="AL161" s="735">
        <v>1</v>
      </c>
      <c r="AM161" s="735">
        <v>1</v>
      </c>
      <c r="AN161" s="735">
        <v>1</v>
      </c>
      <c r="AO161" s="735">
        <v>1</v>
      </c>
      <c r="AP161" s="735">
        <v>1</v>
      </c>
    </row>
    <row r="162" spans="1:42" ht="22.8">
      <c r="A162" s="731" t="s">
        <v>127</v>
      </c>
      <c r="B162" s="709" t="s">
        <v>1229</v>
      </c>
      <c r="C162" s="709"/>
      <c r="D162" s="709"/>
      <c r="E162" s="709"/>
      <c r="F162" s="709"/>
      <c r="G162" s="709"/>
      <c r="H162" s="709"/>
      <c r="I162" s="709"/>
      <c r="J162" s="709"/>
      <c r="K162" s="709"/>
      <c r="L162" s="736">
        <v>1</v>
      </c>
      <c r="M162" s="737" t="s">
        <v>307</v>
      </c>
      <c r="N162" s="738" t="s">
        <v>145</v>
      </c>
      <c r="O162" s="739">
        <v>1</v>
      </c>
      <c r="P162" s="739"/>
      <c r="Q162" s="739">
        <v>1</v>
      </c>
      <c r="R162" s="740"/>
      <c r="S162" s="739">
        <v>1</v>
      </c>
      <c r="T162" s="739"/>
      <c r="U162" s="739">
        <v>1</v>
      </c>
      <c r="V162" s="373">
        <v>1</v>
      </c>
      <c r="W162" s="368">
        <v>1</v>
      </c>
      <c r="X162" s="740"/>
      <c r="Y162" s="739"/>
      <c r="Z162" s="739"/>
      <c r="AA162" s="739"/>
      <c r="AB162" s="739"/>
      <c r="AC162" s="739"/>
      <c r="AD162" s="739"/>
      <c r="AE162" s="739"/>
      <c r="AF162" s="739"/>
      <c r="AG162" s="739"/>
      <c r="AH162" s="739"/>
      <c r="AI162" s="739"/>
      <c r="AJ162" s="739"/>
      <c r="AK162" s="739"/>
      <c r="AL162" s="739"/>
      <c r="AM162" s="739"/>
      <c r="AN162" s="739"/>
      <c r="AO162" s="739"/>
      <c r="AP162" s="739"/>
    </row>
    <row r="163" spans="1:42">
      <c r="A163" s="731" t="s">
        <v>127</v>
      </c>
      <c r="B163" s="709" t="s">
        <v>1230</v>
      </c>
      <c r="C163" s="709"/>
      <c r="D163" s="709"/>
      <c r="E163" s="709"/>
      <c r="F163" s="709"/>
      <c r="G163" s="709"/>
      <c r="H163" s="709"/>
      <c r="I163" s="709"/>
      <c r="J163" s="709"/>
      <c r="K163" s="709"/>
      <c r="L163" s="736">
        <v>2</v>
      </c>
      <c r="M163" s="741" t="s">
        <v>162</v>
      </c>
      <c r="N163" s="738" t="s">
        <v>145</v>
      </c>
      <c r="O163" s="739">
        <v>4.3</v>
      </c>
      <c r="P163" s="739"/>
      <c r="Q163" s="739">
        <v>13.8</v>
      </c>
      <c r="R163" s="740"/>
      <c r="S163" s="739">
        <v>6</v>
      </c>
      <c r="T163" s="739"/>
      <c r="U163" s="739">
        <v>7.2</v>
      </c>
      <c r="V163" s="373">
        <v>1.2</v>
      </c>
      <c r="W163" s="368">
        <v>7.2</v>
      </c>
      <c r="X163" s="740"/>
      <c r="Y163" s="739"/>
      <c r="Z163" s="739"/>
      <c r="AA163" s="739"/>
      <c r="AB163" s="739"/>
      <c r="AC163" s="739"/>
      <c r="AD163" s="739"/>
      <c r="AE163" s="739"/>
      <c r="AF163" s="739"/>
      <c r="AG163" s="739"/>
      <c r="AH163" s="739"/>
      <c r="AI163" s="739"/>
      <c r="AJ163" s="739"/>
      <c r="AK163" s="739"/>
      <c r="AL163" s="739"/>
      <c r="AM163" s="739"/>
      <c r="AN163" s="739"/>
      <c r="AO163" s="739"/>
      <c r="AP163" s="739"/>
    </row>
    <row r="164" spans="1:42">
      <c r="A164" s="731" t="s">
        <v>127</v>
      </c>
      <c r="B164" s="709"/>
      <c r="C164" s="709"/>
      <c r="D164" s="709"/>
      <c r="E164" s="709"/>
      <c r="F164" s="709"/>
      <c r="G164" s="709"/>
      <c r="H164" s="709"/>
      <c r="I164" s="709"/>
      <c r="J164" s="709"/>
      <c r="K164" s="709"/>
      <c r="L164" s="736">
        <v>3</v>
      </c>
      <c r="M164" s="737" t="s">
        <v>308</v>
      </c>
      <c r="N164" s="738" t="s">
        <v>145</v>
      </c>
      <c r="O164" s="739">
        <v>8.6999999999999993</v>
      </c>
      <c r="P164" s="739"/>
      <c r="Q164" s="739">
        <v>5.0999999999999996</v>
      </c>
      <c r="R164" s="740"/>
      <c r="S164" s="739">
        <v>4.5</v>
      </c>
      <c r="T164" s="739"/>
      <c r="U164" s="739">
        <v>5</v>
      </c>
      <c r="V164" s="373">
        <v>1.1111111111111112</v>
      </c>
      <c r="W164" s="368">
        <v>5</v>
      </c>
      <c r="X164" s="740"/>
      <c r="Y164" s="739"/>
      <c r="Z164" s="739"/>
      <c r="AA164" s="739"/>
      <c r="AB164" s="739"/>
      <c r="AC164" s="739"/>
      <c r="AD164" s="739"/>
      <c r="AE164" s="739"/>
      <c r="AF164" s="739"/>
      <c r="AG164" s="739"/>
      <c r="AH164" s="739"/>
      <c r="AI164" s="739"/>
      <c r="AJ164" s="739"/>
      <c r="AK164" s="739"/>
      <c r="AL164" s="739"/>
      <c r="AM164" s="739"/>
      <c r="AN164" s="739"/>
      <c r="AO164" s="739"/>
      <c r="AP164" s="739"/>
    </row>
    <row r="165" spans="1:42">
      <c r="A165" s="731" t="s">
        <v>127</v>
      </c>
      <c r="B165" s="709" t="s">
        <v>1231</v>
      </c>
      <c r="C165" s="709"/>
      <c r="D165" s="709"/>
      <c r="E165" s="709"/>
      <c r="F165" s="709"/>
      <c r="G165" s="709"/>
      <c r="H165" s="709"/>
      <c r="I165" s="709"/>
      <c r="J165" s="709"/>
      <c r="K165" s="709"/>
      <c r="L165" s="736">
        <v>4</v>
      </c>
      <c r="M165" s="741" t="s">
        <v>309</v>
      </c>
      <c r="N165" s="738" t="s">
        <v>145</v>
      </c>
      <c r="O165" s="739"/>
      <c r="P165" s="742"/>
      <c r="Q165" s="743"/>
      <c r="R165" s="740"/>
      <c r="S165" s="739"/>
      <c r="T165" s="742"/>
      <c r="U165" s="742"/>
      <c r="V165" s="373">
        <v>0</v>
      </c>
      <c r="W165" s="368">
        <v>0</v>
      </c>
      <c r="X165" s="740"/>
      <c r="Y165" s="739"/>
      <c r="Z165" s="739"/>
      <c r="AA165" s="739"/>
      <c r="AB165" s="739"/>
      <c r="AC165" s="739"/>
      <c r="AD165" s="739"/>
      <c r="AE165" s="739"/>
      <c r="AF165" s="739"/>
      <c r="AG165" s="739"/>
      <c r="AH165" s="739"/>
      <c r="AI165" s="739"/>
      <c r="AJ165" s="739"/>
      <c r="AK165" s="739"/>
      <c r="AL165" s="739"/>
      <c r="AM165" s="739"/>
      <c r="AN165" s="739"/>
      <c r="AO165" s="739"/>
      <c r="AP165" s="739"/>
    </row>
    <row r="166" spans="1:42">
      <c r="A166" s="731" t="s">
        <v>127</v>
      </c>
      <c r="B166" s="709"/>
      <c r="C166" s="709"/>
      <c r="D166" s="709"/>
      <c r="E166" s="709"/>
      <c r="F166" s="709"/>
      <c r="G166" s="709"/>
      <c r="H166" s="709"/>
      <c r="I166" s="709"/>
      <c r="J166" s="709"/>
      <c r="K166" s="709"/>
      <c r="L166" s="732"/>
      <c r="M166" s="733" t="s">
        <v>310</v>
      </c>
      <c r="N166" s="734"/>
      <c r="O166" s="744"/>
      <c r="P166" s="744"/>
      <c r="Q166" s="744"/>
      <c r="R166" s="745"/>
      <c r="S166" s="744"/>
      <c r="T166" s="744"/>
      <c r="U166" s="744"/>
      <c r="V166" s="746"/>
      <c r="W166" s="744"/>
      <c r="X166" s="745"/>
      <c r="Y166" s="744"/>
      <c r="Z166" s="744"/>
      <c r="AA166" s="744"/>
      <c r="AB166" s="744"/>
      <c r="AC166" s="744"/>
      <c r="AD166" s="744"/>
      <c r="AE166" s="744"/>
      <c r="AF166" s="744"/>
      <c r="AG166" s="744"/>
      <c r="AH166" s="744"/>
      <c r="AI166" s="744"/>
      <c r="AJ166" s="744"/>
      <c r="AK166" s="744"/>
      <c r="AL166" s="744"/>
      <c r="AM166" s="744"/>
      <c r="AN166" s="744"/>
      <c r="AO166" s="744"/>
      <c r="AP166" s="747"/>
    </row>
    <row r="167" spans="1:42">
      <c r="A167" s="731" t="s">
        <v>127</v>
      </c>
      <c r="B167" s="709" t="s">
        <v>1234</v>
      </c>
      <c r="C167" s="709"/>
      <c r="D167" s="709"/>
      <c r="E167" s="709"/>
      <c r="F167" s="709"/>
      <c r="G167" s="709"/>
      <c r="H167" s="709"/>
      <c r="I167" s="709"/>
      <c r="J167" s="709"/>
      <c r="K167" s="709"/>
      <c r="L167" s="736">
        <v>1</v>
      </c>
      <c r="M167" s="741" t="s">
        <v>311</v>
      </c>
      <c r="N167" s="738" t="s">
        <v>145</v>
      </c>
      <c r="O167" s="742"/>
      <c r="P167" s="739"/>
      <c r="Q167" s="739"/>
      <c r="R167" s="740"/>
      <c r="S167" s="742"/>
      <c r="T167" s="739"/>
      <c r="U167" s="739"/>
      <c r="V167" s="373">
        <v>0</v>
      </c>
      <c r="W167" s="368">
        <v>0</v>
      </c>
      <c r="X167" s="740"/>
      <c r="Y167" s="742"/>
      <c r="Z167" s="742"/>
      <c r="AA167" s="742"/>
      <c r="AB167" s="742"/>
      <c r="AC167" s="742"/>
      <c r="AD167" s="742"/>
      <c r="AE167" s="742"/>
      <c r="AF167" s="742"/>
      <c r="AG167" s="742"/>
      <c r="AH167" s="742"/>
      <c r="AI167" s="742"/>
      <c r="AJ167" s="742"/>
      <c r="AK167" s="742"/>
      <c r="AL167" s="742"/>
      <c r="AM167" s="742"/>
      <c r="AN167" s="742"/>
      <c r="AO167" s="742"/>
      <c r="AP167" s="742"/>
    </row>
    <row r="168" spans="1:42">
      <c r="A168" s="731" t="s">
        <v>127</v>
      </c>
      <c r="B168" s="709"/>
      <c r="C168" s="709"/>
      <c r="D168" s="709"/>
      <c r="E168" s="709"/>
      <c r="F168" s="709"/>
      <c r="G168" s="709"/>
      <c r="H168" s="709"/>
      <c r="I168" s="709"/>
      <c r="J168" s="709"/>
      <c r="K168" s="709"/>
      <c r="L168" s="736">
        <v>2</v>
      </c>
      <c r="M168" s="741" t="s">
        <v>312</v>
      </c>
      <c r="N168" s="738" t="s">
        <v>145</v>
      </c>
      <c r="O168" s="742"/>
      <c r="P168" s="739"/>
      <c r="Q168" s="742"/>
      <c r="R168" s="740"/>
      <c r="S168" s="742"/>
      <c r="T168" s="742"/>
      <c r="U168" s="742"/>
      <c r="V168" s="373">
        <v>0</v>
      </c>
      <c r="W168" s="368">
        <v>0</v>
      </c>
      <c r="X168" s="740"/>
      <c r="Y168" s="742"/>
      <c r="Z168" s="742"/>
      <c r="AA168" s="742"/>
      <c r="AB168" s="742"/>
      <c r="AC168" s="742"/>
      <c r="AD168" s="742"/>
      <c r="AE168" s="742"/>
      <c r="AF168" s="742"/>
      <c r="AG168" s="742"/>
      <c r="AH168" s="742"/>
      <c r="AI168" s="742"/>
      <c r="AJ168" s="742"/>
      <c r="AK168" s="742"/>
      <c r="AL168" s="742"/>
      <c r="AM168" s="742"/>
      <c r="AN168" s="742"/>
      <c r="AO168" s="742"/>
      <c r="AP168" s="742"/>
    </row>
    <row r="169" spans="1:42">
      <c r="A169" s="731" t="s">
        <v>127</v>
      </c>
      <c r="B169" s="709"/>
      <c r="C169" s="709"/>
      <c r="D169" s="709"/>
      <c r="E169" s="709"/>
      <c r="F169" s="709"/>
      <c r="G169" s="709"/>
      <c r="H169" s="709"/>
      <c r="I169" s="709"/>
      <c r="J169" s="709"/>
      <c r="K169" s="709"/>
      <c r="L169" s="175">
        <v>3</v>
      </c>
      <c r="M169" s="176" t="s">
        <v>313</v>
      </c>
      <c r="N169" s="748"/>
      <c r="O169" s="365"/>
      <c r="P169" s="368"/>
      <c r="Q169" s="370"/>
      <c r="R169" s="354"/>
      <c r="S169" s="365"/>
      <c r="T169" s="368"/>
      <c r="U169" s="368"/>
      <c r="V169" s="373"/>
      <c r="W169" s="368"/>
      <c r="X169" s="354"/>
      <c r="Y169" s="365"/>
      <c r="Z169" s="365"/>
      <c r="AA169" s="365"/>
      <c r="AB169" s="365"/>
      <c r="AC169" s="365"/>
      <c r="AD169" s="365"/>
      <c r="AE169" s="365"/>
      <c r="AF169" s="365"/>
      <c r="AG169" s="365"/>
      <c r="AH169" s="365"/>
      <c r="AI169" s="365"/>
      <c r="AJ169" s="365"/>
      <c r="AK169" s="365"/>
      <c r="AL169" s="365"/>
      <c r="AM169" s="365"/>
      <c r="AN169" s="365"/>
      <c r="AO169" s="365"/>
      <c r="AP169" s="365"/>
    </row>
    <row r="170" spans="1:42" ht="22.8">
      <c r="A170" s="731" t="s">
        <v>127</v>
      </c>
      <c r="B170" s="709"/>
      <c r="C170" s="709"/>
      <c r="D170" s="709"/>
      <c r="E170" s="709"/>
      <c r="F170" s="709"/>
      <c r="G170" s="709"/>
      <c r="H170" s="709"/>
      <c r="I170" s="709"/>
      <c r="J170" s="709"/>
      <c r="K170" s="709"/>
      <c r="L170" s="749" t="s">
        <v>1045</v>
      </c>
      <c r="M170" s="750" t="s">
        <v>314</v>
      </c>
      <c r="N170" s="748" t="s">
        <v>315</v>
      </c>
      <c r="O170" s="739"/>
      <c r="P170" s="742"/>
      <c r="Q170" s="743"/>
      <c r="R170" s="740"/>
      <c r="S170" s="739"/>
      <c r="T170" s="742"/>
      <c r="U170" s="742"/>
      <c r="V170" s="373">
        <v>0</v>
      </c>
      <c r="W170" s="368">
        <v>0</v>
      </c>
      <c r="X170" s="740"/>
      <c r="Y170" s="739"/>
      <c r="Z170" s="739"/>
      <c r="AA170" s="739"/>
      <c r="AB170" s="739"/>
      <c r="AC170" s="739"/>
      <c r="AD170" s="739"/>
      <c r="AE170" s="739"/>
      <c r="AF170" s="739"/>
      <c r="AG170" s="739"/>
      <c r="AH170" s="739"/>
      <c r="AI170" s="739"/>
      <c r="AJ170" s="739"/>
      <c r="AK170" s="739"/>
      <c r="AL170" s="739"/>
      <c r="AM170" s="739"/>
      <c r="AN170" s="739"/>
      <c r="AO170" s="739"/>
      <c r="AP170" s="739"/>
    </row>
    <row r="171" spans="1:42" ht="22.8">
      <c r="A171" s="731" t="s">
        <v>127</v>
      </c>
      <c r="B171" s="709"/>
      <c r="C171" s="709"/>
      <c r="D171" s="709"/>
      <c r="E171" s="709"/>
      <c r="F171" s="709"/>
      <c r="G171" s="709"/>
      <c r="H171" s="709"/>
      <c r="I171" s="709"/>
      <c r="J171" s="709"/>
      <c r="K171" s="709"/>
      <c r="L171" s="749" t="s">
        <v>1046</v>
      </c>
      <c r="M171" s="750" t="s">
        <v>316</v>
      </c>
      <c r="N171" s="748" t="s">
        <v>315</v>
      </c>
      <c r="O171" s="739"/>
      <c r="P171" s="742"/>
      <c r="Q171" s="743"/>
      <c r="R171" s="740"/>
      <c r="S171" s="739"/>
      <c r="T171" s="742"/>
      <c r="U171" s="742"/>
      <c r="V171" s="373">
        <v>0</v>
      </c>
      <c r="W171" s="368">
        <v>0</v>
      </c>
      <c r="X171" s="740"/>
      <c r="Y171" s="739"/>
      <c r="Z171" s="739"/>
      <c r="AA171" s="739"/>
      <c r="AB171" s="739"/>
      <c r="AC171" s="739"/>
      <c r="AD171" s="739"/>
      <c r="AE171" s="739"/>
      <c r="AF171" s="739"/>
      <c r="AG171" s="739"/>
      <c r="AH171" s="739"/>
      <c r="AI171" s="739"/>
      <c r="AJ171" s="739"/>
      <c r="AK171" s="739"/>
      <c r="AL171" s="739"/>
      <c r="AM171" s="739"/>
      <c r="AN171" s="739"/>
      <c r="AO171" s="739"/>
      <c r="AP171" s="739"/>
    </row>
    <row r="172" spans="1:42" ht="22.8">
      <c r="A172" s="731" t="s">
        <v>127</v>
      </c>
      <c r="B172" s="709"/>
      <c r="C172" s="709"/>
      <c r="D172" s="709"/>
      <c r="E172" s="709"/>
      <c r="F172" s="709"/>
      <c r="G172" s="709"/>
      <c r="H172" s="709"/>
      <c r="I172" s="709"/>
      <c r="J172" s="709"/>
      <c r="K172" s="709"/>
      <c r="L172" s="749" t="s">
        <v>1047</v>
      </c>
      <c r="M172" s="750" t="s">
        <v>317</v>
      </c>
      <c r="N172" s="748" t="s">
        <v>315</v>
      </c>
      <c r="O172" s="739">
        <v>214</v>
      </c>
      <c r="P172" s="739"/>
      <c r="Q172" s="739">
        <v>214</v>
      </c>
      <c r="R172" s="740"/>
      <c r="S172" s="739">
        <v>246</v>
      </c>
      <c r="T172" s="742">
        <v>283</v>
      </c>
      <c r="U172" s="742">
        <v>283</v>
      </c>
      <c r="V172" s="373">
        <v>1.1504065040650406</v>
      </c>
      <c r="W172" s="368">
        <v>0</v>
      </c>
      <c r="X172" s="740"/>
      <c r="Y172" s="739"/>
      <c r="Z172" s="739"/>
      <c r="AA172" s="739"/>
      <c r="AB172" s="739"/>
      <c r="AC172" s="739"/>
      <c r="AD172" s="739"/>
      <c r="AE172" s="739"/>
      <c r="AF172" s="739"/>
      <c r="AG172" s="739"/>
      <c r="AH172" s="739"/>
      <c r="AI172" s="739"/>
      <c r="AJ172" s="739"/>
      <c r="AK172" s="739"/>
      <c r="AL172" s="739"/>
      <c r="AM172" s="739"/>
      <c r="AN172" s="739"/>
      <c r="AO172" s="739"/>
      <c r="AP172" s="739"/>
    </row>
    <row r="173" spans="1:42" ht="22.8">
      <c r="A173" s="731" t="s">
        <v>127</v>
      </c>
      <c r="B173" s="709"/>
      <c r="C173" s="709"/>
      <c r="D173" s="709"/>
      <c r="E173" s="709"/>
      <c r="F173" s="709"/>
      <c r="G173" s="709"/>
      <c r="H173" s="709"/>
      <c r="I173" s="709"/>
      <c r="J173" s="709"/>
      <c r="K173" s="709"/>
      <c r="L173" s="749" t="s">
        <v>1048</v>
      </c>
      <c r="M173" s="750" t="s">
        <v>318</v>
      </c>
      <c r="N173" s="748" t="s">
        <v>315</v>
      </c>
      <c r="O173" s="739">
        <v>348</v>
      </c>
      <c r="P173" s="739"/>
      <c r="Q173" s="739">
        <v>348</v>
      </c>
      <c r="R173" s="740"/>
      <c r="S173" s="739">
        <v>348</v>
      </c>
      <c r="T173" s="742">
        <v>348</v>
      </c>
      <c r="U173" s="742">
        <v>348</v>
      </c>
      <c r="V173" s="373">
        <v>1</v>
      </c>
      <c r="W173" s="368">
        <v>0</v>
      </c>
      <c r="X173" s="740"/>
      <c r="Y173" s="739"/>
      <c r="Z173" s="739"/>
      <c r="AA173" s="739"/>
      <c r="AB173" s="739"/>
      <c r="AC173" s="739"/>
      <c r="AD173" s="739"/>
      <c r="AE173" s="739"/>
      <c r="AF173" s="739"/>
      <c r="AG173" s="739"/>
      <c r="AH173" s="739"/>
      <c r="AI173" s="739"/>
      <c r="AJ173" s="739"/>
      <c r="AK173" s="739"/>
      <c r="AL173" s="739"/>
      <c r="AM173" s="739"/>
      <c r="AN173" s="739"/>
      <c r="AO173" s="739"/>
      <c r="AP173" s="739"/>
    </row>
    <row r="174" spans="1:42">
      <c r="A174" s="731" t="s">
        <v>127</v>
      </c>
      <c r="B174" s="709"/>
      <c r="C174" s="709"/>
      <c r="D174" s="709"/>
      <c r="E174" s="709"/>
      <c r="F174" s="709"/>
      <c r="G174" s="709"/>
      <c r="H174" s="709"/>
      <c r="I174" s="709"/>
      <c r="J174" s="709"/>
      <c r="K174" s="709"/>
      <c r="L174" s="736">
        <v>4</v>
      </c>
      <c r="M174" s="751" t="s">
        <v>319</v>
      </c>
      <c r="N174" s="738" t="s">
        <v>145</v>
      </c>
      <c r="O174" s="739"/>
      <c r="P174" s="742"/>
      <c r="Q174" s="743"/>
      <c r="R174" s="740"/>
      <c r="S174" s="739"/>
      <c r="T174" s="742"/>
      <c r="U174" s="742"/>
      <c r="V174" s="373">
        <v>0</v>
      </c>
      <c r="W174" s="368">
        <v>0</v>
      </c>
      <c r="X174" s="740"/>
      <c r="Y174" s="739"/>
      <c r="Z174" s="739"/>
      <c r="AA174" s="739"/>
      <c r="AB174" s="739"/>
      <c r="AC174" s="739"/>
      <c r="AD174" s="739"/>
      <c r="AE174" s="739"/>
      <c r="AF174" s="739"/>
      <c r="AG174" s="739"/>
      <c r="AH174" s="739"/>
      <c r="AI174" s="739"/>
      <c r="AJ174" s="739"/>
      <c r="AK174" s="739"/>
      <c r="AL174" s="739"/>
      <c r="AM174" s="739"/>
      <c r="AN174" s="739"/>
      <c r="AO174" s="739"/>
      <c r="AP174" s="739"/>
    </row>
    <row r="175" spans="1:42">
      <c r="A175" s="731" t="s">
        <v>127</v>
      </c>
      <c r="B175" s="709"/>
      <c r="C175" s="709"/>
      <c r="D175" s="709"/>
      <c r="E175" s="709"/>
      <c r="F175" s="709"/>
      <c r="G175" s="709"/>
      <c r="H175" s="709"/>
      <c r="I175" s="709"/>
      <c r="J175" s="709"/>
      <c r="K175" s="709"/>
      <c r="L175" s="736">
        <v>5</v>
      </c>
      <c r="M175" s="751" t="s">
        <v>320</v>
      </c>
      <c r="N175" s="738" t="s">
        <v>145</v>
      </c>
      <c r="O175" s="739">
        <v>1</v>
      </c>
      <c r="P175" s="742"/>
      <c r="Q175" s="743">
        <v>1</v>
      </c>
      <c r="R175" s="740"/>
      <c r="S175" s="739">
        <v>1</v>
      </c>
      <c r="T175" s="742">
        <v>1</v>
      </c>
      <c r="U175" s="742">
        <v>1</v>
      </c>
      <c r="V175" s="373">
        <v>1</v>
      </c>
      <c r="W175" s="368">
        <v>0</v>
      </c>
      <c r="X175" s="740"/>
      <c r="Y175" s="739"/>
      <c r="Z175" s="739"/>
      <c r="AA175" s="739"/>
      <c r="AB175" s="739"/>
      <c r="AC175" s="739"/>
      <c r="AD175" s="739"/>
      <c r="AE175" s="739"/>
      <c r="AF175" s="739"/>
      <c r="AG175" s="739"/>
      <c r="AH175" s="739"/>
      <c r="AI175" s="739"/>
      <c r="AJ175" s="739"/>
      <c r="AK175" s="739"/>
      <c r="AL175" s="739"/>
      <c r="AM175" s="739"/>
      <c r="AN175" s="739"/>
      <c r="AO175" s="739"/>
      <c r="AP175" s="739"/>
    </row>
    <row r="176" spans="1:42" s="82" customFormat="1">
      <c r="A176" s="731" t="s">
        <v>127</v>
      </c>
      <c r="B176" s="752"/>
      <c r="C176" s="752"/>
      <c r="D176" s="752"/>
      <c r="E176" s="752"/>
      <c r="F176" s="752"/>
      <c r="G176" s="752"/>
      <c r="H176" s="752"/>
      <c r="I176" s="752"/>
      <c r="J176" s="752"/>
      <c r="K176" s="752"/>
      <c r="L176" s="753" t="s">
        <v>124</v>
      </c>
      <c r="M176" s="754" t="s">
        <v>321</v>
      </c>
      <c r="N176" s="738"/>
      <c r="O176" s="755"/>
      <c r="P176" s="755"/>
      <c r="Q176" s="755"/>
      <c r="R176" s="756"/>
      <c r="S176" s="755"/>
      <c r="T176" s="755"/>
      <c r="U176" s="755"/>
      <c r="V176" s="373">
        <v>0</v>
      </c>
      <c r="W176" s="368">
        <v>0</v>
      </c>
      <c r="X176" s="756"/>
      <c r="Y176" s="755"/>
      <c r="Z176" s="755"/>
      <c r="AA176" s="755"/>
      <c r="AB176" s="755"/>
      <c r="AC176" s="755"/>
      <c r="AD176" s="755"/>
      <c r="AE176" s="755"/>
      <c r="AF176" s="755"/>
      <c r="AG176" s="755"/>
      <c r="AH176" s="755"/>
      <c r="AI176" s="755"/>
      <c r="AJ176" s="755"/>
      <c r="AK176" s="755"/>
      <c r="AL176" s="755"/>
      <c r="AM176" s="755"/>
      <c r="AN176" s="755"/>
      <c r="AO176" s="755"/>
      <c r="AP176" s="755"/>
    </row>
    <row r="177" spans="1:42" s="82" customFormat="1">
      <c r="A177" s="731" t="s">
        <v>127</v>
      </c>
      <c r="B177" s="752"/>
      <c r="C177" s="752"/>
      <c r="D177" s="752"/>
      <c r="E177" s="752"/>
      <c r="F177" s="752"/>
      <c r="G177" s="752"/>
      <c r="H177" s="752"/>
      <c r="I177" s="752"/>
      <c r="J177" s="752"/>
      <c r="K177" s="752"/>
      <c r="L177" s="753" t="s">
        <v>125</v>
      </c>
      <c r="M177" s="737" t="s">
        <v>322</v>
      </c>
      <c r="N177" s="738"/>
      <c r="O177" s="755"/>
      <c r="P177" s="755"/>
      <c r="Q177" s="755"/>
      <c r="R177" s="756"/>
      <c r="S177" s="755"/>
      <c r="T177" s="755"/>
      <c r="U177" s="755"/>
      <c r="V177" s="373">
        <v>0</v>
      </c>
      <c r="W177" s="368">
        <v>0</v>
      </c>
      <c r="X177" s="756"/>
      <c r="Y177" s="755"/>
      <c r="Z177" s="755"/>
      <c r="AA177" s="755"/>
      <c r="AB177" s="755"/>
      <c r="AC177" s="755"/>
      <c r="AD177" s="755"/>
      <c r="AE177" s="755"/>
      <c r="AF177" s="755"/>
      <c r="AG177" s="755"/>
      <c r="AH177" s="755"/>
      <c r="AI177" s="755"/>
      <c r="AJ177" s="755"/>
      <c r="AK177" s="755"/>
      <c r="AL177" s="755"/>
      <c r="AM177" s="755"/>
      <c r="AN177" s="755"/>
      <c r="AO177" s="755"/>
      <c r="AP177" s="755"/>
    </row>
    <row r="178" spans="1:42" s="90" customFormat="1">
      <c r="A178" s="689" t="s">
        <v>128</v>
      </c>
      <c r="B178" s="729"/>
      <c r="C178" s="729"/>
      <c r="D178" s="729"/>
      <c r="E178" s="729"/>
      <c r="F178" s="729"/>
      <c r="G178" s="729"/>
      <c r="H178" s="729"/>
      <c r="I178" s="729"/>
      <c r="J178" s="729"/>
      <c r="K178" s="729"/>
      <c r="L178" s="690" t="s">
        <v>2435</v>
      </c>
      <c r="M178" s="673"/>
      <c r="N178" s="674"/>
      <c r="O178" s="674"/>
      <c r="P178" s="674"/>
      <c r="Q178" s="674"/>
      <c r="R178" s="674"/>
      <c r="S178" s="674"/>
      <c r="T178" s="674"/>
      <c r="U178" s="674"/>
      <c r="V178" s="674"/>
      <c r="W178" s="674"/>
      <c r="X178" s="674"/>
      <c r="Y178" s="674"/>
      <c r="Z178" s="674"/>
      <c r="AA178" s="674"/>
      <c r="AB178" s="674"/>
      <c r="AC178" s="674"/>
      <c r="AD178" s="674"/>
      <c r="AE178" s="674"/>
      <c r="AF178" s="674"/>
      <c r="AG178" s="674"/>
      <c r="AH178" s="674"/>
      <c r="AI178" s="674"/>
      <c r="AJ178" s="674"/>
      <c r="AK178" s="674"/>
      <c r="AL178" s="674"/>
      <c r="AM178" s="730"/>
      <c r="AN178" s="730"/>
      <c r="AO178" s="730"/>
      <c r="AP178" s="730"/>
    </row>
    <row r="179" spans="1:42">
      <c r="A179" s="731" t="s">
        <v>128</v>
      </c>
      <c r="B179" s="709" t="s">
        <v>1232</v>
      </c>
      <c r="C179" s="709"/>
      <c r="D179" s="709"/>
      <c r="E179" s="709"/>
      <c r="F179" s="709"/>
      <c r="G179" s="709"/>
      <c r="H179" s="709"/>
      <c r="I179" s="709"/>
      <c r="J179" s="709"/>
      <c r="K179" s="709"/>
      <c r="L179" s="732"/>
      <c r="M179" s="733" t="s">
        <v>161</v>
      </c>
      <c r="N179" s="734"/>
      <c r="O179" s="734"/>
      <c r="P179" s="734"/>
      <c r="Q179" s="734"/>
      <c r="R179" s="734"/>
      <c r="S179" s="735">
        <v>1.0494000000000001</v>
      </c>
      <c r="T179" s="735">
        <v>1</v>
      </c>
      <c r="U179" s="735">
        <v>1.06128</v>
      </c>
      <c r="V179" s="734"/>
      <c r="W179" s="734"/>
      <c r="X179" s="734"/>
      <c r="Y179" s="735">
        <v>1</v>
      </c>
      <c r="Z179" s="735">
        <v>1</v>
      </c>
      <c r="AA179" s="735">
        <v>1</v>
      </c>
      <c r="AB179" s="735">
        <v>1</v>
      </c>
      <c r="AC179" s="735">
        <v>1</v>
      </c>
      <c r="AD179" s="735">
        <v>1</v>
      </c>
      <c r="AE179" s="735">
        <v>1</v>
      </c>
      <c r="AF179" s="735">
        <v>1</v>
      </c>
      <c r="AG179" s="735">
        <v>1</v>
      </c>
      <c r="AH179" s="735">
        <v>1</v>
      </c>
      <c r="AI179" s="735">
        <v>1</v>
      </c>
      <c r="AJ179" s="735">
        <v>1</v>
      </c>
      <c r="AK179" s="735">
        <v>1</v>
      </c>
      <c r="AL179" s="735">
        <v>1</v>
      </c>
      <c r="AM179" s="735">
        <v>1</v>
      </c>
      <c r="AN179" s="735">
        <v>1</v>
      </c>
      <c r="AO179" s="735">
        <v>1</v>
      </c>
      <c r="AP179" s="735">
        <v>1</v>
      </c>
    </row>
    <row r="180" spans="1:42" ht="22.8">
      <c r="A180" s="731" t="s">
        <v>128</v>
      </c>
      <c r="B180" s="709" t="s">
        <v>1229</v>
      </c>
      <c r="C180" s="709"/>
      <c r="D180" s="709"/>
      <c r="E180" s="709"/>
      <c r="F180" s="709"/>
      <c r="G180" s="709"/>
      <c r="H180" s="709"/>
      <c r="I180" s="709"/>
      <c r="J180" s="709"/>
      <c r="K180" s="709"/>
      <c r="L180" s="736">
        <v>1</v>
      </c>
      <c r="M180" s="737" t="s">
        <v>307</v>
      </c>
      <c r="N180" s="738" t="s">
        <v>145</v>
      </c>
      <c r="O180" s="739">
        <v>1</v>
      </c>
      <c r="P180" s="739"/>
      <c r="Q180" s="739">
        <v>1</v>
      </c>
      <c r="R180" s="740"/>
      <c r="S180" s="739">
        <v>1</v>
      </c>
      <c r="T180" s="739"/>
      <c r="U180" s="739">
        <v>1</v>
      </c>
      <c r="V180" s="373">
        <v>1</v>
      </c>
      <c r="W180" s="368">
        <v>1</v>
      </c>
      <c r="X180" s="740"/>
      <c r="Y180" s="739"/>
      <c r="Z180" s="739"/>
      <c r="AA180" s="739"/>
      <c r="AB180" s="739"/>
      <c r="AC180" s="739"/>
      <c r="AD180" s="739"/>
      <c r="AE180" s="739"/>
      <c r="AF180" s="739"/>
      <c r="AG180" s="739"/>
      <c r="AH180" s="739"/>
      <c r="AI180" s="739"/>
      <c r="AJ180" s="739"/>
      <c r="AK180" s="739"/>
      <c r="AL180" s="739"/>
      <c r="AM180" s="739"/>
      <c r="AN180" s="739"/>
      <c r="AO180" s="739"/>
      <c r="AP180" s="739"/>
    </row>
    <row r="181" spans="1:42">
      <c r="A181" s="731" t="s">
        <v>128</v>
      </c>
      <c r="B181" s="709" t="s">
        <v>1230</v>
      </c>
      <c r="C181" s="709"/>
      <c r="D181" s="709"/>
      <c r="E181" s="709"/>
      <c r="F181" s="709"/>
      <c r="G181" s="709"/>
      <c r="H181" s="709"/>
      <c r="I181" s="709"/>
      <c r="J181" s="709"/>
      <c r="K181" s="709"/>
      <c r="L181" s="736">
        <v>2</v>
      </c>
      <c r="M181" s="741" t="s">
        <v>162</v>
      </c>
      <c r="N181" s="738" t="s">
        <v>145</v>
      </c>
      <c r="O181" s="739">
        <v>4.3</v>
      </c>
      <c r="P181" s="739"/>
      <c r="Q181" s="739">
        <v>13.8</v>
      </c>
      <c r="R181" s="740"/>
      <c r="S181" s="739">
        <v>6</v>
      </c>
      <c r="T181" s="739"/>
      <c r="U181" s="739">
        <v>7.2</v>
      </c>
      <c r="V181" s="373">
        <v>1.2</v>
      </c>
      <c r="W181" s="368">
        <v>7.2</v>
      </c>
      <c r="X181" s="740"/>
      <c r="Y181" s="739"/>
      <c r="Z181" s="739"/>
      <c r="AA181" s="739"/>
      <c r="AB181" s="739"/>
      <c r="AC181" s="739"/>
      <c r="AD181" s="739"/>
      <c r="AE181" s="739"/>
      <c r="AF181" s="739"/>
      <c r="AG181" s="739"/>
      <c r="AH181" s="739"/>
      <c r="AI181" s="739"/>
      <c r="AJ181" s="739"/>
      <c r="AK181" s="739"/>
      <c r="AL181" s="739"/>
      <c r="AM181" s="739"/>
      <c r="AN181" s="739"/>
      <c r="AO181" s="739"/>
      <c r="AP181" s="739"/>
    </row>
    <row r="182" spans="1:42">
      <c r="A182" s="731" t="s">
        <v>128</v>
      </c>
      <c r="B182" s="709"/>
      <c r="C182" s="709"/>
      <c r="D182" s="709"/>
      <c r="E182" s="709"/>
      <c r="F182" s="709"/>
      <c r="G182" s="709"/>
      <c r="H182" s="709"/>
      <c r="I182" s="709"/>
      <c r="J182" s="709"/>
      <c r="K182" s="709"/>
      <c r="L182" s="736">
        <v>3</v>
      </c>
      <c r="M182" s="737" t="s">
        <v>308</v>
      </c>
      <c r="N182" s="738" t="s">
        <v>145</v>
      </c>
      <c r="O182" s="739">
        <v>8.6999999999999993</v>
      </c>
      <c r="P182" s="739"/>
      <c r="Q182" s="739">
        <v>5.0999999999999996</v>
      </c>
      <c r="R182" s="740"/>
      <c r="S182" s="739">
        <v>4.5</v>
      </c>
      <c r="T182" s="739"/>
      <c r="U182" s="739">
        <v>5</v>
      </c>
      <c r="V182" s="373">
        <v>1.1111111111111112</v>
      </c>
      <c r="W182" s="368">
        <v>5</v>
      </c>
      <c r="X182" s="740"/>
      <c r="Y182" s="739"/>
      <c r="Z182" s="739"/>
      <c r="AA182" s="739"/>
      <c r="AB182" s="739"/>
      <c r="AC182" s="739"/>
      <c r="AD182" s="739"/>
      <c r="AE182" s="739"/>
      <c r="AF182" s="739"/>
      <c r="AG182" s="739"/>
      <c r="AH182" s="739"/>
      <c r="AI182" s="739"/>
      <c r="AJ182" s="739"/>
      <c r="AK182" s="739"/>
      <c r="AL182" s="739"/>
      <c r="AM182" s="739"/>
      <c r="AN182" s="739"/>
      <c r="AO182" s="739"/>
      <c r="AP182" s="739"/>
    </row>
    <row r="183" spans="1:42">
      <c r="A183" s="731" t="s">
        <v>128</v>
      </c>
      <c r="B183" s="709" t="s">
        <v>1231</v>
      </c>
      <c r="C183" s="709"/>
      <c r="D183" s="709"/>
      <c r="E183" s="709"/>
      <c r="F183" s="709"/>
      <c r="G183" s="709"/>
      <c r="H183" s="709"/>
      <c r="I183" s="709"/>
      <c r="J183" s="709"/>
      <c r="K183" s="709"/>
      <c r="L183" s="736">
        <v>4</v>
      </c>
      <c r="M183" s="741" t="s">
        <v>309</v>
      </c>
      <c r="N183" s="738" t="s">
        <v>145</v>
      </c>
      <c r="O183" s="739"/>
      <c r="P183" s="742"/>
      <c r="Q183" s="743"/>
      <c r="R183" s="740"/>
      <c r="S183" s="739"/>
      <c r="T183" s="742"/>
      <c r="U183" s="742"/>
      <c r="V183" s="373">
        <v>0</v>
      </c>
      <c r="W183" s="368">
        <v>0</v>
      </c>
      <c r="X183" s="740"/>
      <c r="Y183" s="739"/>
      <c r="Z183" s="739"/>
      <c r="AA183" s="739"/>
      <c r="AB183" s="739"/>
      <c r="AC183" s="739"/>
      <c r="AD183" s="739"/>
      <c r="AE183" s="739"/>
      <c r="AF183" s="739"/>
      <c r="AG183" s="739"/>
      <c r="AH183" s="739"/>
      <c r="AI183" s="739"/>
      <c r="AJ183" s="739"/>
      <c r="AK183" s="739"/>
      <c r="AL183" s="739"/>
      <c r="AM183" s="739"/>
      <c r="AN183" s="739"/>
      <c r="AO183" s="739"/>
      <c r="AP183" s="739"/>
    </row>
    <row r="184" spans="1:42">
      <c r="A184" s="731" t="s">
        <v>128</v>
      </c>
      <c r="B184" s="709"/>
      <c r="C184" s="709"/>
      <c r="D184" s="709"/>
      <c r="E184" s="709"/>
      <c r="F184" s="709"/>
      <c r="G184" s="709"/>
      <c r="H184" s="709"/>
      <c r="I184" s="709"/>
      <c r="J184" s="709"/>
      <c r="K184" s="709"/>
      <c r="L184" s="732"/>
      <c r="M184" s="733" t="s">
        <v>310</v>
      </c>
      <c r="N184" s="734"/>
      <c r="O184" s="744"/>
      <c r="P184" s="744"/>
      <c r="Q184" s="744"/>
      <c r="R184" s="745"/>
      <c r="S184" s="744"/>
      <c r="T184" s="744"/>
      <c r="U184" s="744"/>
      <c r="V184" s="746"/>
      <c r="W184" s="744"/>
      <c r="X184" s="745"/>
      <c r="Y184" s="744"/>
      <c r="Z184" s="744"/>
      <c r="AA184" s="744"/>
      <c r="AB184" s="744"/>
      <c r="AC184" s="744"/>
      <c r="AD184" s="744"/>
      <c r="AE184" s="744"/>
      <c r="AF184" s="744"/>
      <c r="AG184" s="744"/>
      <c r="AH184" s="744"/>
      <c r="AI184" s="744"/>
      <c r="AJ184" s="744"/>
      <c r="AK184" s="744"/>
      <c r="AL184" s="744"/>
      <c r="AM184" s="744"/>
      <c r="AN184" s="744"/>
      <c r="AO184" s="744"/>
      <c r="AP184" s="747"/>
    </row>
    <row r="185" spans="1:42">
      <c r="A185" s="731" t="s">
        <v>128</v>
      </c>
      <c r="B185" s="709" t="s">
        <v>1234</v>
      </c>
      <c r="C185" s="709"/>
      <c r="D185" s="709"/>
      <c r="E185" s="709"/>
      <c r="F185" s="709"/>
      <c r="G185" s="709"/>
      <c r="H185" s="709"/>
      <c r="I185" s="709"/>
      <c r="J185" s="709"/>
      <c r="K185" s="709"/>
      <c r="L185" s="736">
        <v>1</v>
      </c>
      <c r="M185" s="741" t="s">
        <v>311</v>
      </c>
      <c r="N185" s="738" t="s">
        <v>145</v>
      </c>
      <c r="O185" s="742"/>
      <c r="P185" s="739"/>
      <c r="Q185" s="739"/>
      <c r="R185" s="740"/>
      <c r="S185" s="742"/>
      <c r="T185" s="739"/>
      <c r="U185" s="739"/>
      <c r="V185" s="373">
        <v>0</v>
      </c>
      <c r="W185" s="368">
        <v>0</v>
      </c>
      <c r="X185" s="740"/>
      <c r="Y185" s="742"/>
      <c r="Z185" s="742"/>
      <c r="AA185" s="742"/>
      <c r="AB185" s="742"/>
      <c r="AC185" s="742"/>
      <c r="AD185" s="742"/>
      <c r="AE185" s="742"/>
      <c r="AF185" s="742"/>
      <c r="AG185" s="742"/>
      <c r="AH185" s="742"/>
      <c r="AI185" s="742"/>
      <c r="AJ185" s="742"/>
      <c r="AK185" s="742"/>
      <c r="AL185" s="742"/>
      <c r="AM185" s="742"/>
      <c r="AN185" s="742"/>
      <c r="AO185" s="742"/>
      <c r="AP185" s="742"/>
    </row>
    <row r="186" spans="1:42">
      <c r="A186" s="731" t="s">
        <v>128</v>
      </c>
      <c r="B186" s="709"/>
      <c r="C186" s="709"/>
      <c r="D186" s="709"/>
      <c r="E186" s="709"/>
      <c r="F186" s="709"/>
      <c r="G186" s="709"/>
      <c r="H186" s="709"/>
      <c r="I186" s="709"/>
      <c r="J186" s="709"/>
      <c r="K186" s="709"/>
      <c r="L186" s="736">
        <v>2</v>
      </c>
      <c r="M186" s="741" t="s">
        <v>312</v>
      </c>
      <c r="N186" s="738" t="s">
        <v>145</v>
      </c>
      <c r="O186" s="742"/>
      <c r="P186" s="739"/>
      <c r="Q186" s="742"/>
      <c r="R186" s="740"/>
      <c r="S186" s="742"/>
      <c r="T186" s="742"/>
      <c r="U186" s="742"/>
      <c r="V186" s="373">
        <v>0</v>
      </c>
      <c r="W186" s="368">
        <v>0</v>
      </c>
      <c r="X186" s="740"/>
      <c r="Y186" s="742"/>
      <c r="Z186" s="742"/>
      <c r="AA186" s="742"/>
      <c r="AB186" s="742"/>
      <c r="AC186" s="742"/>
      <c r="AD186" s="742"/>
      <c r="AE186" s="742"/>
      <c r="AF186" s="742"/>
      <c r="AG186" s="742"/>
      <c r="AH186" s="742"/>
      <c r="AI186" s="742"/>
      <c r="AJ186" s="742"/>
      <c r="AK186" s="742"/>
      <c r="AL186" s="742"/>
      <c r="AM186" s="742"/>
      <c r="AN186" s="742"/>
      <c r="AO186" s="742"/>
      <c r="AP186" s="742"/>
    </row>
    <row r="187" spans="1:42">
      <c r="A187" s="731" t="s">
        <v>128</v>
      </c>
      <c r="B187" s="709"/>
      <c r="C187" s="709"/>
      <c r="D187" s="709"/>
      <c r="E187" s="709"/>
      <c r="F187" s="709"/>
      <c r="G187" s="709"/>
      <c r="H187" s="709"/>
      <c r="I187" s="709"/>
      <c r="J187" s="709"/>
      <c r="K187" s="709"/>
      <c r="L187" s="175">
        <v>3</v>
      </c>
      <c r="M187" s="176" t="s">
        <v>313</v>
      </c>
      <c r="N187" s="748"/>
      <c r="O187" s="365"/>
      <c r="P187" s="368"/>
      <c r="Q187" s="370"/>
      <c r="R187" s="354"/>
      <c r="S187" s="365"/>
      <c r="T187" s="368"/>
      <c r="U187" s="368"/>
      <c r="V187" s="373"/>
      <c r="W187" s="368"/>
      <c r="X187" s="354"/>
      <c r="Y187" s="365"/>
      <c r="Z187" s="365"/>
      <c r="AA187" s="365"/>
      <c r="AB187" s="365"/>
      <c r="AC187" s="365"/>
      <c r="AD187" s="365"/>
      <c r="AE187" s="365"/>
      <c r="AF187" s="365"/>
      <c r="AG187" s="365"/>
      <c r="AH187" s="365"/>
      <c r="AI187" s="365"/>
      <c r="AJ187" s="365"/>
      <c r="AK187" s="365"/>
      <c r="AL187" s="365"/>
      <c r="AM187" s="365"/>
      <c r="AN187" s="365"/>
      <c r="AO187" s="365"/>
      <c r="AP187" s="365"/>
    </row>
    <row r="188" spans="1:42" ht="22.8">
      <c r="A188" s="731" t="s">
        <v>128</v>
      </c>
      <c r="B188" s="709"/>
      <c r="C188" s="709"/>
      <c r="D188" s="709"/>
      <c r="E188" s="709"/>
      <c r="F188" s="709"/>
      <c r="G188" s="709"/>
      <c r="H188" s="709"/>
      <c r="I188" s="709"/>
      <c r="J188" s="709"/>
      <c r="K188" s="709"/>
      <c r="L188" s="749" t="s">
        <v>1045</v>
      </c>
      <c r="M188" s="750" t="s">
        <v>314</v>
      </c>
      <c r="N188" s="748" t="s">
        <v>315</v>
      </c>
      <c r="O188" s="739"/>
      <c r="P188" s="742"/>
      <c r="Q188" s="743"/>
      <c r="R188" s="740"/>
      <c r="S188" s="739"/>
      <c r="T188" s="742"/>
      <c r="U188" s="742"/>
      <c r="V188" s="373">
        <v>0</v>
      </c>
      <c r="W188" s="368">
        <v>0</v>
      </c>
      <c r="X188" s="740"/>
      <c r="Y188" s="739"/>
      <c r="Z188" s="739"/>
      <c r="AA188" s="739"/>
      <c r="AB188" s="739"/>
      <c r="AC188" s="739"/>
      <c r="AD188" s="739"/>
      <c r="AE188" s="739"/>
      <c r="AF188" s="739"/>
      <c r="AG188" s="739"/>
      <c r="AH188" s="739"/>
      <c r="AI188" s="739"/>
      <c r="AJ188" s="739"/>
      <c r="AK188" s="739"/>
      <c r="AL188" s="739"/>
      <c r="AM188" s="739"/>
      <c r="AN188" s="739"/>
      <c r="AO188" s="739"/>
      <c r="AP188" s="739"/>
    </row>
    <row r="189" spans="1:42" ht="22.8">
      <c r="A189" s="731" t="s">
        <v>128</v>
      </c>
      <c r="B189" s="709"/>
      <c r="C189" s="709"/>
      <c r="D189" s="709"/>
      <c r="E189" s="709"/>
      <c r="F189" s="709"/>
      <c r="G189" s="709"/>
      <c r="H189" s="709"/>
      <c r="I189" s="709"/>
      <c r="J189" s="709"/>
      <c r="K189" s="709"/>
      <c r="L189" s="749" t="s">
        <v>1046</v>
      </c>
      <c r="M189" s="750" t="s">
        <v>316</v>
      </c>
      <c r="N189" s="748" t="s">
        <v>315</v>
      </c>
      <c r="O189" s="739"/>
      <c r="P189" s="742"/>
      <c r="Q189" s="743"/>
      <c r="R189" s="740"/>
      <c r="S189" s="739"/>
      <c r="T189" s="742"/>
      <c r="U189" s="742"/>
      <c r="V189" s="373">
        <v>0</v>
      </c>
      <c r="W189" s="368">
        <v>0</v>
      </c>
      <c r="X189" s="740"/>
      <c r="Y189" s="739"/>
      <c r="Z189" s="739"/>
      <c r="AA189" s="739"/>
      <c r="AB189" s="739"/>
      <c r="AC189" s="739"/>
      <c r="AD189" s="739"/>
      <c r="AE189" s="739"/>
      <c r="AF189" s="739"/>
      <c r="AG189" s="739"/>
      <c r="AH189" s="739"/>
      <c r="AI189" s="739"/>
      <c r="AJ189" s="739"/>
      <c r="AK189" s="739"/>
      <c r="AL189" s="739"/>
      <c r="AM189" s="739"/>
      <c r="AN189" s="739"/>
      <c r="AO189" s="739"/>
      <c r="AP189" s="739"/>
    </row>
    <row r="190" spans="1:42" ht="22.8">
      <c r="A190" s="731" t="s">
        <v>128</v>
      </c>
      <c r="B190" s="709"/>
      <c r="C190" s="709"/>
      <c r="D190" s="709"/>
      <c r="E190" s="709"/>
      <c r="F190" s="709"/>
      <c r="G190" s="709"/>
      <c r="H190" s="709"/>
      <c r="I190" s="709"/>
      <c r="J190" s="709"/>
      <c r="K190" s="709"/>
      <c r="L190" s="749" t="s">
        <v>1047</v>
      </c>
      <c r="M190" s="750" t="s">
        <v>317</v>
      </c>
      <c r="N190" s="748" t="s">
        <v>315</v>
      </c>
      <c r="O190" s="739">
        <v>214</v>
      </c>
      <c r="P190" s="739"/>
      <c r="Q190" s="739">
        <v>214</v>
      </c>
      <c r="R190" s="740"/>
      <c r="S190" s="739">
        <v>246</v>
      </c>
      <c r="T190" s="742">
        <v>283</v>
      </c>
      <c r="U190" s="742">
        <v>283</v>
      </c>
      <c r="V190" s="373">
        <v>1.1504065040650406</v>
      </c>
      <c r="W190" s="368">
        <v>0</v>
      </c>
      <c r="X190" s="740"/>
      <c r="Y190" s="739"/>
      <c r="Z190" s="739"/>
      <c r="AA190" s="739"/>
      <c r="AB190" s="739"/>
      <c r="AC190" s="739"/>
      <c r="AD190" s="739"/>
      <c r="AE190" s="739"/>
      <c r="AF190" s="739"/>
      <c r="AG190" s="739"/>
      <c r="AH190" s="739"/>
      <c r="AI190" s="739"/>
      <c r="AJ190" s="739"/>
      <c r="AK190" s="739"/>
      <c r="AL190" s="739"/>
      <c r="AM190" s="739"/>
      <c r="AN190" s="739"/>
      <c r="AO190" s="739"/>
      <c r="AP190" s="739"/>
    </row>
    <row r="191" spans="1:42" ht="22.8">
      <c r="A191" s="731" t="s">
        <v>128</v>
      </c>
      <c r="B191" s="709"/>
      <c r="C191" s="709"/>
      <c r="D191" s="709"/>
      <c r="E191" s="709"/>
      <c r="F191" s="709"/>
      <c r="G191" s="709"/>
      <c r="H191" s="709"/>
      <c r="I191" s="709"/>
      <c r="J191" s="709"/>
      <c r="K191" s="709"/>
      <c r="L191" s="749" t="s">
        <v>1048</v>
      </c>
      <c r="M191" s="750" t="s">
        <v>318</v>
      </c>
      <c r="N191" s="748" t="s">
        <v>315</v>
      </c>
      <c r="O191" s="739">
        <v>348</v>
      </c>
      <c r="P191" s="739"/>
      <c r="Q191" s="739">
        <v>348</v>
      </c>
      <c r="R191" s="740"/>
      <c r="S191" s="739">
        <v>348</v>
      </c>
      <c r="T191" s="742">
        <v>348</v>
      </c>
      <c r="U191" s="742">
        <v>348</v>
      </c>
      <c r="V191" s="373">
        <v>1</v>
      </c>
      <c r="W191" s="368">
        <v>0</v>
      </c>
      <c r="X191" s="740"/>
      <c r="Y191" s="739"/>
      <c r="Z191" s="739"/>
      <c r="AA191" s="739"/>
      <c r="AB191" s="739"/>
      <c r="AC191" s="739"/>
      <c r="AD191" s="739"/>
      <c r="AE191" s="739"/>
      <c r="AF191" s="739"/>
      <c r="AG191" s="739"/>
      <c r="AH191" s="739"/>
      <c r="AI191" s="739"/>
      <c r="AJ191" s="739"/>
      <c r="AK191" s="739"/>
      <c r="AL191" s="739"/>
      <c r="AM191" s="739"/>
      <c r="AN191" s="739"/>
      <c r="AO191" s="739"/>
      <c r="AP191" s="739"/>
    </row>
    <row r="192" spans="1:42">
      <c r="A192" s="731" t="s">
        <v>128</v>
      </c>
      <c r="B192" s="709"/>
      <c r="C192" s="709"/>
      <c r="D192" s="709"/>
      <c r="E192" s="709"/>
      <c r="F192" s="709"/>
      <c r="G192" s="709"/>
      <c r="H192" s="709"/>
      <c r="I192" s="709"/>
      <c r="J192" s="709"/>
      <c r="K192" s="709"/>
      <c r="L192" s="736">
        <v>4</v>
      </c>
      <c r="M192" s="751" t="s">
        <v>319</v>
      </c>
      <c r="N192" s="738" t="s">
        <v>145</v>
      </c>
      <c r="O192" s="739"/>
      <c r="P192" s="742"/>
      <c r="Q192" s="743"/>
      <c r="R192" s="740"/>
      <c r="S192" s="739"/>
      <c r="T192" s="742"/>
      <c r="U192" s="742"/>
      <c r="V192" s="373">
        <v>0</v>
      </c>
      <c r="W192" s="368">
        <v>0</v>
      </c>
      <c r="X192" s="740"/>
      <c r="Y192" s="739"/>
      <c r="Z192" s="739"/>
      <c r="AA192" s="739"/>
      <c r="AB192" s="739"/>
      <c r="AC192" s="739"/>
      <c r="AD192" s="739"/>
      <c r="AE192" s="739"/>
      <c r="AF192" s="739"/>
      <c r="AG192" s="739"/>
      <c r="AH192" s="739"/>
      <c r="AI192" s="739"/>
      <c r="AJ192" s="739"/>
      <c r="AK192" s="739"/>
      <c r="AL192" s="739"/>
      <c r="AM192" s="739"/>
      <c r="AN192" s="739"/>
      <c r="AO192" s="739"/>
      <c r="AP192" s="739"/>
    </row>
    <row r="193" spans="1:42">
      <c r="A193" s="731" t="s">
        <v>128</v>
      </c>
      <c r="B193" s="709"/>
      <c r="C193" s="709"/>
      <c r="D193" s="709"/>
      <c r="E193" s="709"/>
      <c r="F193" s="709"/>
      <c r="G193" s="709"/>
      <c r="H193" s="709"/>
      <c r="I193" s="709"/>
      <c r="J193" s="709"/>
      <c r="K193" s="709"/>
      <c r="L193" s="736">
        <v>5</v>
      </c>
      <c r="M193" s="751" t="s">
        <v>320</v>
      </c>
      <c r="N193" s="738" t="s">
        <v>145</v>
      </c>
      <c r="O193" s="739">
        <v>1</v>
      </c>
      <c r="P193" s="742"/>
      <c r="Q193" s="743">
        <v>1</v>
      </c>
      <c r="R193" s="740"/>
      <c r="S193" s="739">
        <v>1</v>
      </c>
      <c r="T193" s="742">
        <v>1</v>
      </c>
      <c r="U193" s="742">
        <v>1</v>
      </c>
      <c r="V193" s="373">
        <v>1</v>
      </c>
      <c r="W193" s="368">
        <v>0</v>
      </c>
      <c r="X193" s="740"/>
      <c r="Y193" s="739"/>
      <c r="Z193" s="739"/>
      <c r="AA193" s="739"/>
      <c r="AB193" s="739"/>
      <c r="AC193" s="739"/>
      <c r="AD193" s="739"/>
      <c r="AE193" s="739"/>
      <c r="AF193" s="739"/>
      <c r="AG193" s="739"/>
      <c r="AH193" s="739"/>
      <c r="AI193" s="739"/>
      <c r="AJ193" s="739"/>
      <c r="AK193" s="739"/>
      <c r="AL193" s="739"/>
      <c r="AM193" s="739"/>
      <c r="AN193" s="739"/>
      <c r="AO193" s="739"/>
      <c r="AP193" s="739"/>
    </row>
    <row r="194" spans="1:42" s="82" customFormat="1">
      <c r="A194" s="731" t="s">
        <v>128</v>
      </c>
      <c r="B194" s="752"/>
      <c r="C194" s="752"/>
      <c r="D194" s="752"/>
      <c r="E194" s="752"/>
      <c r="F194" s="752"/>
      <c r="G194" s="752"/>
      <c r="H194" s="752"/>
      <c r="I194" s="752"/>
      <c r="J194" s="752"/>
      <c r="K194" s="752"/>
      <c r="L194" s="753" t="s">
        <v>124</v>
      </c>
      <c r="M194" s="754" t="s">
        <v>321</v>
      </c>
      <c r="N194" s="738"/>
      <c r="O194" s="755"/>
      <c r="P194" s="755"/>
      <c r="Q194" s="755"/>
      <c r="R194" s="756"/>
      <c r="S194" s="755"/>
      <c r="T194" s="755"/>
      <c r="U194" s="755"/>
      <c r="V194" s="373">
        <v>0</v>
      </c>
      <c r="W194" s="368">
        <v>0</v>
      </c>
      <c r="X194" s="756"/>
      <c r="Y194" s="755"/>
      <c r="Z194" s="755"/>
      <c r="AA194" s="755"/>
      <c r="AB194" s="755"/>
      <c r="AC194" s="755"/>
      <c r="AD194" s="755"/>
      <c r="AE194" s="755"/>
      <c r="AF194" s="755"/>
      <c r="AG194" s="755"/>
      <c r="AH194" s="755"/>
      <c r="AI194" s="755"/>
      <c r="AJ194" s="755"/>
      <c r="AK194" s="755"/>
      <c r="AL194" s="755"/>
      <c r="AM194" s="755"/>
      <c r="AN194" s="755"/>
      <c r="AO194" s="755"/>
      <c r="AP194" s="755"/>
    </row>
    <row r="195" spans="1:42" s="82" customFormat="1">
      <c r="A195" s="731" t="s">
        <v>128</v>
      </c>
      <c r="B195" s="752"/>
      <c r="C195" s="752"/>
      <c r="D195" s="752"/>
      <c r="E195" s="752"/>
      <c r="F195" s="752"/>
      <c r="G195" s="752"/>
      <c r="H195" s="752"/>
      <c r="I195" s="752"/>
      <c r="J195" s="752"/>
      <c r="K195" s="752"/>
      <c r="L195" s="753" t="s">
        <v>125</v>
      </c>
      <c r="M195" s="737" t="s">
        <v>322</v>
      </c>
      <c r="N195" s="738"/>
      <c r="O195" s="755"/>
      <c r="P195" s="755"/>
      <c r="Q195" s="755"/>
      <c r="R195" s="756"/>
      <c r="S195" s="755"/>
      <c r="T195" s="755"/>
      <c r="U195" s="755"/>
      <c r="V195" s="373">
        <v>0</v>
      </c>
      <c r="W195" s="368">
        <v>0</v>
      </c>
      <c r="X195" s="756"/>
      <c r="Y195" s="755"/>
      <c r="Z195" s="755"/>
      <c r="AA195" s="755"/>
      <c r="AB195" s="755"/>
      <c r="AC195" s="755"/>
      <c r="AD195" s="755"/>
      <c r="AE195" s="755"/>
      <c r="AF195" s="755"/>
      <c r="AG195" s="755"/>
      <c r="AH195" s="755"/>
      <c r="AI195" s="755"/>
      <c r="AJ195" s="755"/>
      <c r="AK195" s="755"/>
      <c r="AL195" s="755"/>
      <c r="AM195" s="755"/>
      <c r="AN195" s="755"/>
      <c r="AO195" s="755"/>
      <c r="AP195" s="755"/>
    </row>
    <row r="196" spans="1:42" s="90" customFormat="1">
      <c r="A196" s="689" t="s">
        <v>129</v>
      </c>
      <c r="B196" s="729"/>
      <c r="C196" s="729"/>
      <c r="D196" s="729"/>
      <c r="E196" s="729"/>
      <c r="F196" s="729"/>
      <c r="G196" s="729"/>
      <c r="H196" s="729"/>
      <c r="I196" s="729"/>
      <c r="J196" s="729"/>
      <c r="K196" s="729"/>
      <c r="L196" s="690" t="s">
        <v>2437</v>
      </c>
      <c r="M196" s="673"/>
      <c r="N196" s="674"/>
      <c r="O196" s="674"/>
      <c r="P196" s="674"/>
      <c r="Q196" s="674"/>
      <c r="R196" s="674"/>
      <c r="S196" s="674"/>
      <c r="T196" s="674"/>
      <c r="U196" s="674"/>
      <c r="V196" s="674"/>
      <c r="W196" s="674"/>
      <c r="X196" s="674"/>
      <c r="Y196" s="674"/>
      <c r="Z196" s="674"/>
      <c r="AA196" s="674"/>
      <c r="AB196" s="674"/>
      <c r="AC196" s="674"/>
      <c r="AD196" s="674"/>
      <c r="AE196" s="674"/>
      <c r="AF196" s="674"/>
      <c r="AG196" s="674"/>
      <c r="AH196" s="674"/>
      <c r="AI196" s="674"/>
      <c r="AJ196" s="674"/>
      <c r="AK196" s="674"/>
      <c r="AL196" s="674"/>
      <c r="AM196" s="730"/>
      <c r="AN196" s="730"/>
      <c r="AO196" s="730"/>
      <c r="AP196" s="730"/>
    </row>
    <row r="197" spans="1:42">
      <c r="A197" s="731" t="s">
        <v>129</v>
      </c>
      <c r="B197" s="709" t="s">
        <v>1232</v>
      </c>
      <c r="C197" s="709"/>
      <c r="D197" s="709"/>
      <c r="E197" s="709"/>
      <c r="F197" s="709"/>
      <c r="G197" s="709"/>
      <c r="H197" s="709"/>
      <c r="I197" s="709"/>
      <c r="J197" s="709"/>
      <c r="K197" s="709"/>
      <c r="L197" s="732"/>
      <c r="M197" s="733" t="s">
        <v>161</v>
      </c>
      <c r="N197" s="734"/>
      <c r="O197" s="734"/>
      <c r="P197" s="734"/>
      <c r="Q197" s="734"/>
      <c r="R197" s="734"/>
      <c r="S197" s="735">
        <v>1.0494000000000001</v>
      </c>
      <c r="T197" s="735">
        <v>1</v>
      </c>
      <c r="U197" s="735">
        <v>1.06128</v>
      </c>
      <c r="V197" s="734"/>
      <c r="W197" s="734"/>
      <c r="X197" s="734"/>
      <c r="Y197" s="735">
        <v>1</v>
      </c>
      <c r="Z197" s="735">
        <v>1</v>
      </c>
      <c r="AA197" s="735">
        <v>1</v>
      </c>
      <c r="AB197" s="735">
        <v>1</v>
      </c>
      <c r="AC197" s="735">
        <v>1</v>
      </c>
      <c r="AD197" s="735">
        <v>1</v>
      </c>
      <c r="AE197" s="735">
        <v>1</v>
      </c>
      <c r="AF197" s="735">
        <v>1</v>
      </c>
      <c r="AG197" s="735">
        <v>1</v>
      </c>
      <c r="AH197" s="735">
        <v>1</v>
      </c>
      <c r="AI197" s="735">
        <v>1</v>
      </c>
      <c r="AJ197" s="735">
        <v>1</v>
      </c>
      <c r="AK197" s="735">
        <v>1</v>
      </c>
      <c r="AL197" s="735">
        <v>1</v>
      </c>
      <c r="AM197" s="735">
        <v>1</v>
      </c>
      <c r="AN197" s="735">
        <v>1</v>
      </c>
      <c r="AO197" s="735">
        <v>1</v>
      </c>
      <c r="AP197" s="735">
        <v>1</v>
      </c>
    </row>
    <row r="198" spans="1:42" ht="22.8">
      <c r="A198" s="731" t="s">
        <v>129</v>
      </c>
      <c r="B198" s="709" t="s">
        <v>1229</v>
      </c>
      <c r="C198" s="709"/>
      <c r="D198" s="709"/>
      <c r="E198" s="709"/>
      <c r="F198" s="709"/>
      <c r="G198" s="709"/>
      <c r="H198" s="709"/>
      <c r="I198" s="709"/>
      <c r="J198" s="709"/>
      <c r="K198" s="709"/>
      <c r="L198" s="736">
        <v>1</v>
      </c>
      <c r="M198" s="737" t="s">
        <v>307</v>
      </c>
      <c r="N198" s="738" t="s">
        <v>145</v>
      </c>
      <c r="O198" s="739">
        <v>1</v>
      </c>
      <c r="P198" s="739"/>
      <c r="Q198" s="739">
        <v>1</v>
      </c>
      <c r="R198" s="740"/>
      <c r="S198" s="739">
        <v>1</v>
      </c>
      <c r="T198" s="739"/>
      <c r="U198" s="739">
        <v>1</v>
      </c>
      <c r="V198" s="373">
        <v>1</v>
      </c>
      <c r="W198" s="368">
        <v>1</v>
      </c>
      <c r="X198" s="740"/>
      <c r="Y198" s="739"/>
      <c r="Z198" s="739"/>
      <c r="AA198" s="739"/>
      <c r="AB198" s="739"/>
      <c r="AC198" s="739"/>
      <c r="AD198" s="739"/>
      <c r="AE198" s="739"/>
      <c r="AF198" s="739"/>
      <c r="AG198" s="739"/>
      <c r="AH198" s="739"/>
      <c r="AI198" s="739"/>
      <c r="AJ198" s="739"/>
      <c r="AK198" s="739"/>
      <c r="AL198" s="739"/>
      <c r="AM198" s="739"/>
      <c r="AN198" s="739"/>
      <c r="AO198" s="739"/>
      <c r="AP198" s="739"/>
    </row>
    <row r="199" spans="1:42">
      <c r="A199" s="731" t="s">
        <v>129</v>
      </c>
      <c r="B199" s="709" t="s">
        <v>1230</v>
      </c>
      <c r="C199" s="709"/>
      <c r="D199" s="709"/>
      <c r="E199" s="709"/>
      <c r="F199" s="709"/>
      <c r="G199" s="709"/>
      <c r="H199" s="709"/>
      <c r="I199" s="709"/>
      <c r="J199" s="709"/>
      <c r="K199" s="709"/>
      <c r="L199" s="736">
        <v>2</v>
      </c>
      <c r="M199" s="741" t="s">
        <v>162</v>
      </c>
      <c r="N199" s="738" t="s">
        <v>145</v>
      </c>
      <c r="O199" s="739">
        <v>4.3</v>
      </c>
      <c r="P199" s="739"/>
      <c r="Q199" s="739">
        <v>13.8</v>
      </c>
      <c r="R199" s="740"/>
      <c r="S199" s="739">
        <v>6</v>
      </c>
      <c r="T199" s="739"/>
      <c r="U199" s="739">
        <v>7.2</v>
      </c>
      <c r="V199" s="373">
        <v>1.2</v>
      </c>
      <c r="W199" s="368">
        <v>7.2</v>
      </c>
      <c r="X199" s="740"/>
      <c r="Y199" s="739"/>
      <c r="Z199" s="739"/>
      <c r="AA199" s="739"/>
      <c r="AB199" s="739"/>
      <c r="AC199" s="739"/>
      <c r="AD199" s="739"/>
      <c r="AE199" s="739"/>
      <c r="AF199" s="739"/>
      <c r="AG199" s="739"/>
      <c r="AH199" s="739"/>
      <c r="AI199" s="739"/>
      <c r="AJ199" s="739"/>
      <c r="AK199" s="739"/>
      <c r="AL199" s="739"/>
      <c r="AM199" s="739"/>
      <c r="AN199" s="739"/>
      <c r="AO199" s="739"/>
      <c r="AP199" s="739"/>
    </row>
    <row r="200" spans="1:42">
      <c r="A200" s="731" t="s">
        <v>129</v>
      </c>
      <c r="B200" s="709"/>
      <c r="C200" s="709"/>
      <c r="D200" s="709"/>
      <c r="E200" s="709"/>
      <c r="F200" s="709"/>
      <c r="G200" s="709"/>
      <c r="H200" s="709"/>
      <c r="I200" s="709"/>
      <c r="J200" s="709"/>
      <c r="K200" s="709"/>
      <c r="L200" s="736">
        <v>3</v>
      </c>
      <c r="M200" s="737" t="s">
        <v>308</v>
      </c>
      <c r="N200" s="738" t="s">
        <v>145</v>
      </c>
      <c r="O200" s="739">
        <v>8.6999999999999993</v>
      </c>
      <c r="P200" s="739"/>
      <c r="Q200" s="739">
        <v>5.0999999999999996</v>
      </c>
      <c r="R200" s="740"/>
      <c r="S200" s="739">
        <v>4.5</v>
      </c>
      <c r="T200" s="739"/>
      <c r="U200" s="739">
        <v>5</v>
      </c>
      <c r="V200" s="373">
        <v>1.1111111111111112</v>
      </c>
      <c r="W200" s="368">
        <v>5</v>
      </c>
      <c r="X200" s="740"/>
      <c r="Y200" s="739"/>
      <c r="Z200" s="739"/>
      <c r="AA200" s="739"/>
      <c r="AB200" s="739"/>
      <c r="AC200" s="739"/>
      <c r="AD200" s="739"/>
      <c r="AE200" s="739"/>
      <c r="AF200" s="739"/>
      <c r="AG200" s="739"/>
      <c r="AH200" s="739"/>
      <c r="AI200" s="739"/>
      <c r="AJ200" s="739"/>
      <c r="AK200" s="739"/>
      <c r="AL200" s="739"/>
      <c r="AM200" s="739"/>
      <c r="AN200" s="739"/>
      <c r="AO200" s="739"/>
      <c r="AP200" s="739"/>
    </row>
    <row r="201" spans="1:42">
      <c r="A201" s="731" t="s">
        <v>129</v>
      </c>
      <c r="B201" s="709" t="s">
        <v>1231</v>
      </c>
      <c r="C201" s="709"/>
      <c r="D201" s="709"/>
      <c r="E201" s="709"/>
      <c r="F201" s="709"/>
      <c r="G201" s="709"/>
      <c r="H201" s="709"/>
      <c r="I201" s="709"/>
      <c r="J201" s="709"/>
      <c r="K201" s="709"/>
      <c r="L201" s="736">
        <v>4</v>
      </c>
      <c r="M201" s="741" t="s">
        <v>309</v>
      </c>
      <c r="N201" s="738" t="s">
        <v>145</v>
      </c>
      <c r="O201" s="739"/>
      <c r="P201" s="742"/>
      <c r="Q201" s="743"/>
      <c r="R201" s="740"/>
      <c r="S201" s="739"/>
      <c r="T201" s="742"/>
      <c r="U201" s="742"/>
      <c r="V201" s="373">
        <v>0</v>
      </c>
      <c r="W201" s="368">
        <v>0</v>
      </c>
      <c r="X201" s="740"/>
      <c r="Y201" s="739"/>
      <c r="Z201" s="739"/>
      <c r="AA201" s="739"/>
      <c r="AB201" s="739"/>
      <c r="AC201" s="739"/>
      <c r="AD201" s="739"/>
      <c r="AE201" s="739"/>
      <c r="AF201" s="739"/>
      <c r="AG201" s="739"/>
      <c r="AH201" s="739"/>
      <c r="AI201" s="739"/>
      <c r="AJ201" s="739"/>
      <c r="AK201" s="739"/>
      <c r="AL201" s="739"/>
      <c r="AM201" s="739"/>
      <c r="AN201" s="739"/>
      <c r="AO201" s="739"/>
      <c r="AP201" s="739"/>
    </row>
    <row r="202" spans="1:42">
      <c r="A202" s="731" t="s">
        <v>129</v>
      </c>
      <c r="B202" s="709"/>
      <c r="C202" s="709"/>
      <c r="D202" s="709"/>
      <c r="E202" s="709"/>
      <c r="F202" s="709"/>
      <c r="G202" s="709"/>
      <c r="H202" s="709"/>
      <c r="I202" s="709"/>
      <c r="J202" s="709"/>
      <c r="K202" s="709"/>
      <c r="L202" s="732"/>
      <c r="M202" s="733" t="s">
        <v>310</v>
      </c>
      <c r="N202" s="734"/>
      <c r="O202" s="744"/>
      <c r="P202" s="744"/>
      <c r="Q202" s="744"/>
      <c r="R202" s="745"/>
      <c r="S202" s="744"/>
      <c r="T202" s="744"/>
      <c r="U202" s="744"/>
      <c r="V202" s="746"/>
      <c r="W202" s="744"/>
      <c r="X202" s="745"/>
      <c r="Y202" s="744"/>
      <c r="Z202" s="744"/>
      <c r="AA202" s="744"/>
      <c r="AB202" s="744"/>
      <c r="AC202" s="744"/>
      <c r="AD202" s="744"/>
      <c r="AE202" s="744"/>
      <c r="AF202" s="744"/>
      <c r="AG202" s="744"/>
      <c r="AH202" s="744"/>
      <c r="AI202" s="744"/>
      <c r="AJ202" s="744"/>
      <c r="AK202" s="744"/>
      <c r="AL202" s="744"/>
      <c r="AM202" s="744"/>
      <c r="AN202" s="744"/>
      <c r="AO202" s="744"/>
      <c r="AP202" s="747"/>
    </row>
    <row r="203" spans="1:42">
      <c r="A203" s="731" t="s">
        <v>129</v>
      </c>
      <c r="B203" s="709" t="s">
        <v>1234</v>
      </c>
      <c r="C203" s="709"/>
      <c r="D203" s="709"/>
      <c r="E203" s="709"/>
      <c r="F203" s="709"/>
      <c r="G203" s="709"/>
      <c r="H203" s="709"/>
      <c r="I203" s="709"/>
      <c r="J203" s="709"/>
      <c r="K203" s="709"/>
      <c r="L203" s="736">
        <v>1</v>
      </c>
      <c r="M203" s="741" t="s">
        <v>311</v>
      </c>
      <c r="N203" s="738" t="s">
        <v>145</v>
      </c>
      <c r="O203" s="742"/>
      <c r="P203" s="739"/>
      <c r="Q203" s="739"/>
      <c r="R203" s="740"/>
      <c r="S203" s="742"/>
      <c r="T203" s="739"/>
      <c r="U203" s="739"/>
      <c r="V203" s="373">
        <v>0</v>
      </c>
      <c r="W203" s="368">
        <v>0</v>
      </c>
      <c r="X203" s="740"/>
      <c r="Y203" s="742"/>
      <c r="Z203" s="742"/>
      <c r="AA203" s="742"/>
      <c r="AB203" s="742"/>
      <c r="AC203" s="742"/>
      <c r="AD203" s="742"/>
      <c r="AE203" s="742"/>
      <c r="AF203" s="742"/>
      <c r="AG203" s="742"/>
      <c r="AH203" s="742"/>
      <c r="AI203" s="742"/>
      <c r="AJ203" s="742"/>
      <c r="AK203" s="742"/>
      <c r="AL203" s="742"/>
      <c r="AM203" s="742"/>
      <c r="AN203" s="742"/>
      <c r="AO203" s="742"/>
      <c r="AP203" s="742"/>
    </row>
    <row r="204" spans="1:42">
      <c r="A204" s="731" t="s">
        <v>129</v>
      </c>
      <c r="B204" s="709"/>
      <c r="C204" s="709"/>
      <c r="D204" s="709"/>
      <c r="E204" s="709"/>
      <c r="F204" s="709"/>
      <c r="G204" s="709"/>
      <c r="H204" s="709"/>
      <c r="I204" s="709"/>
      <c r="J204" s="709"/>
      <c r="K204" s="709"/>
      <c r="L204" s="736">
        <v>2</v>
      </c>
      <c r="M204" s="741" t="s">
        <v>312</v>
      </c>
      <c r="N204" s="738" t="s">
        <v>145</v>
      </c>
      <c r="O204" s="742"/>
      <c r="P204" s="739"/>
      <c r="Q204" s="742"/>
      <c r="R204" s="740"/>
      <c r="S204" s="742"/>
      <c r="T204" s="742"/>
      <c r="U204" s="742"/>
      <c r="V204" s="373">
        <v>0</v>
      </c>
      <c r="W204" s="368">
        <v>0</v>
      </c>
      <c r="X204" s="740"/>
      <c r="Y204" s="742"/>
      <c r="Z204" s="742"/>
      <c r="AA204" s="742"/>
      <c r="AB204" s="742"/>
      <c r="AC204" s="742"/>
      <c r="AD204" s="742"/>
      <c r="AE204" s="742"/>
      <c r="AF204" s="742"/>
      <c r="AG204" s="742"/>
      <c r="AH204" s="742"/>
      <c r="AI204" s="742"/>
      <c r="AJ204" s="742"/>
      <c r="AK204" s="742"/>
      <c r="AL204" s="742"/>
      <c r="AM204" s="742"/>
      <c r="AN204" s="742"/>
      <c r="AO204" s="742"/>
      <c r="AP204" s="742"/>
    </row>
    <row r="205" spans="1:42">
      <c r="A205" s="731" t="s">
        <v>129</v>
      </c>
      <c r="B205" s="709"/>
      <c r="C205" s="709"/>
      <c r="D205" s="709"/>
      <c r="E205" s="709"/>
      <c r="F205" s="709"/>
      <c r="G205" s="709"/>
      <c r="H205" s="709"/>
      <c r="I205" s="709"/>
      <c r="J205" s="709"/>
      <c r="K205" s="709"/>
      <c r="L205" s="175">
        <v>3</v>
      </c>
      <c r="M205" s="176" t="s">
        <v>313</v>
      </c>
      <c r="N205" s="748"/>
      <c r="O205" s="365"/>
      <c r="P205" s="368"/>
      <c r="Q205" s="370"/>
      <c r="R205" s="354"/>
      <c r="S205" s="365"/>
      <c r="T205" s="368"/>
      <c r="U205" s="368"/>
      <c r="V205" s="373"/>
      <c r="W205" s="368"/>
      <c r="X205" s="354"/>
      <c r="Y205" s="365"/>
      <c r="Z205" s="365"/>
      <c r="AA205" s="365"/>
      <c r="AB205" s="365"/>
      <c r="AC205" s="365"/>
      <c r="AD205" s="365"/>
      <c r="AE205" s="365"/>
      <c r="AF205" s="365"/>
      <c r="AG205" s="365"/>
      <c r="AH205" s="365"/>
      <c r="AI205" s="365"/>
      <c r="AJ205" s="365"/>
      <c r="AK205" s="365"/>
      <c r="AL205" s="365"/>
      <c r="AM205" s="365"/>
      <c r="AN205" s="365"/>
      <c r="AO205" s="365"/>
      <c r="AP205" s="365"/>
    </row>
    <row r="206" spans="1:42" ht="22.8">
      <c r="A206" s="731" t="s">
        <v>129</v>
      </c>
      <c r="B206" s="709"/>
      <c r="C206" s="709"/>
      <c r="D206" s="709"/>
      <c r="E206" s="709"/>
      <c r="F206" s="709"/>
      <c r="G206" s="709"/>
      <c r="H206" s="709"/>
      <c r="I206" s="709"/>
      <c r="J206" s="709"/>
      <c r="K206" s="709"/>
      <c r="L206" s="749" t="s">
        <v>1045</v>
      </c>
      <c r="M206" s="750" t="s">
        <v>314</v>
      </c>
      <c r="N206" s="748" t="s">
        <v>315</v>
      </c>
      <c r="O206" s="739"/>
      <c r="P206" s="742"/>
      <c r="Q206" s="743"/>
      <c r="R206" s="740"/>
      <c r="S206" s="739"/>
      <c r="T206" s="742"/>
      <c r="U206" s="742"/>
      <c r="V206" s="373">
        <v>0</v>
      </c>
      <c r="W206" s="368">
        <v>0</v>
      </c>
      <c r="X206" s="740"/>
      <c r="Y206" s="739"/>
      <c r="Z206" s="739"/>
      <c r="AA206" s="739"/>
      <c r="AB206" s="739"/>
      <c r="AC206" s="739"/>
      <c r="AD206" s="739"/>
      <c r="AE206" s="739"/>
      <c r="AF206" s="739"/>
      <c r="AG206" s="739"/>
      <c r="AH206" s="739"/>
      <c r="AI206" s="739"/>
      <c r="AJ206" s="739"/>
      <c r="AK206" s="739"/>
      <c r="AL206" s="739"/>
      <c r="AM206" s="739"/>
      <c r="AN206" s="739"/>
      <c r="AO206" s="739"/>
      <c r="AP206" s="739"/>
    </row>
    <row r="207" spans="1:42" ht="22.8">
      <c r="A207" s="731" t="s">
        <v>129</v>
      </c>
      <c r="B207" s="709"/>
      <c r="C207" s="709"/>
      <c r="D207" s="709"/>
      <c r="E207" s="709"/>
      <c r="F207" s="709"/>
      <c r="G207" s="709"/>
      <c r="H207" s="709"/>
      <c r="I207" s="709"/>
      <c r="J207" s="709"/>
      <c r="K207" s="709"/>
      <c r="L207" s="749" t="s">
        <v>1046</v>
      </c>
      <c r="M207" s="750" t="s">
        <v>316</v>
      </c>
      <c r="N207" s="748" t="s">
        <v>315</v>
      </c>
      <c r="O207" s="739"/>
      <c r="P207" s="742"/>
      <c r="Q207" s="743"/>
      <c r="R207" s="740"/>
      <c r="S207" s="739"/>
      <c r="T207" s="742"/>
      <c r="U207" s="742"/>
      <c r="V207" s="373">
        <v>0</v>
      </c>
      <c r="W207" s="368">
        <v>0</v>
      </c>
      <c r="X207" s="740"/>
      <c r="Y207" s="739"/>
      <c r="Z207" s="739"/>
      <c r="AA207" s="739"/>
      <c r="AB207" s="739"/>
      <c r="AC207" s="739"/>
      <c r="AD207" s="739"/>
      <c r="AE207" s="739"/>
      <c r="AF207" s="739"/>
      <c r="AG207" s="739"/>
      <c r="AH207" s="739"/>
      <c r="AI207" s="739"/>
      <c r="AJ207" s="739"/>
      <c r="AK207" s="739"/>
      <c r="AL207" s="739"/>
      <c r="AM207" s="739"/>
      <c r="AN207" s="739"/>
      <c r="AO207" s="739"/>
      <c r="AP207" s="739"/>
    </row>
    <row r="208" spans="1:42" ht="22.8">
      <c r="A208" s="731" t="s">
        <v>129</v>
      </c>
      <c r="B208" s="709"/>
      <c r="C208" s="709"/>
      <c r="D208" s="709"/>
      <c r="E208" s="709"/>
      <c r="F208" s="709"/>
      <c r="G208" s="709"/>
      <c r="H208" s="709"/>
      <c r="I208" s="709"/>
      <c r="J208" s="709"/>
      <c r="K208" s="709"/>
      <c r="L208" s="749" t="s">
        <v>1047</v>
      </c>
      <c r="M208" s="750" t="s">
        <v>317</v>
      </c>
      <c r="N208" s="748" t="s">
        <v>315</v>
      </c>
      <c r="O208" s="739">
        <v>214</v>
      </c>
      <c r="P208" s="739"/>
      <c r="Q208" s="739">
        <v>214</v>
      </c>
      <c r="R208" s="740"/>
      <c r="S208" s="739">
        <v>246</v>
      </c>
      <c r="T208" s="742">
        <v>283</v>
      </c>
      <c r="U208" s="742">
        <v>283</v>
      </c>
      <c r="V208" s="373">
        <v>1.1504065040650406</v>
      </c>
      <c r="W208" s="368">
        <v>0</v>
      </c>
      <c r="X208" s="740"/>
      <c r="Y208" s="739"/>
      <c r="Z208" s="739"/>
      <c r="AA208" s="739"/>
      <c r="AB208" s="739"/>
      <c r="AC208" s="739"/>
      <c r="AD208" s="739"/>
      <c r="AE208" s="739"/>
      <c r="AF208" s="739"/>
      <c r="AG208" s="739"/>
      <c r="AH208" s="739"/>
      <c r="AI208" s="739"/>
      <c r="AJ208" s="739"/>
      <c r="AK208" s="739"/>
      <c r="AL208" s="739"/>
      <c r="AM208" s="739"/>
      <c r="AN208" s="739"/>
      <c r="AO208" s="739"/>
      <c r="AP208" s="739"/>
    </row>
    <row r="209" spans="1:42" ht="22.8">
      <c r="A209" s="731" t="s">
        <v>129</v>
      </c>
      <c r="B209" s="709"/>
      <c r="C209" s="709"/>
      <c r="D209" s="709"/>
      <c r="E209" s="709"/>
      <c r="F209" s="709"/>
      <c r="G209" s="709"/>
      <c r="H209" s="709"/>
      <c r="I209" s="709"/>
      <c r="J209" s="709"/>
      <c r="K209" s="709"/>
      <c r="L209" s="749" t="s">
        <v>1048</v>
      </c>
      <c r="M209" s="750" t="s">
        <v>318</v>
      </c>
      <c r="N209" s="748" t="s">
        <v>315</v>
      </c>
      <c r="O209" s="739">
        <v>348</v>
      </c>
      <c r="P209" s="739"/>
      <c r="Q209" s="739">
        <v>348</v>
      </c>
      <c r="R209" s="740"/>
      <c r="S209" s="739">
        <v>348</v>
      </c>
      <c r="T209" s="742">
        <v>348</v>
      </c>
      <c r="U209" s="742">
        <v>348</v>
      </c>
      <c r="V209" s="373">
        <v>1</v>
      </c>
      <c r="W209" s="368">
        <v>0</v>
      </c>
      <c r="X209" s="740"/>
      <c r="Y209" s="739"/>
      <c r="Z209" s="739"/>
      <c r="AA209" s="739"/>
      <c r="AB209" s="739"/>
      <c r="AC209" s="739"/>
      <c r="AD209" s="739"/>
      <c r="AE209" s="739"/>
      <c r="AF209" s="739"/>
      <c r="AG209" s="739"/>
      <c r="AH209" s="739"/>
      <c r="AI209" s="739"/>
      <c r="AJ209" s="739"/>
      <c r="AK209" s="739"/>
      <c r="AL209" s="739"/>
      <c r="AM209" s="739"/>
      <c r="AN209" s="739"/>
      <c r="AO209" s="739"/>
      <c r="AP209" s="739"/>
    </row>
    <row r="210" spans="1:42">
      <c r="A210" s="731" t="s">
        <v>129</v>
      </c>
      <c r="B210" s="709"/>
      <c r="C210" s="709"/>
      <c r="D210" s="709"/>
      <c r="E210" s="709"/>
      <c r="F210" s="709"/>
      <c r="G210" s="709"/>
      <c r="H210" s="709"/>
      <c r="I210" s="709"/>
      <c r="J210" s="709"/>
      <c r="K210" s="709"/>
      <c r="L210" s="736">
        <v>4</v>
      </c>
      <c r="M210" s="751" t="s">
        <v>319</v>
      </c>
      <c r="N210" s="738" t="s">
        <v>145</v>
      </c>
      <c r="O210" s="739"/>
      <c r="P210" s="742"/>
      <c r="Q210" s="743"/>
      <c r="R210" s="740"/>
      <c r="S210" s="739"/>
      <c r="T210" s="742"/>
      <c r="U210" s="742"/>
      <c r="V210" s="373">
        <v>0</v>
      </c>
      <c r="W210" s="368">
        <v>0</v>
      </c>
      <c r="X210" s="740"/>
      <c r="Y210" s="739"/>
      <c r="Z210" s="739"/>
      <c r="AA210" s="739"/>
      <c r="AB210" s="739"/>
      <c r="AC210" s="739"/>
      <c r="AD210" s="739"/>
      <c r="AE210" s="739"/>
      <c r="AF210" s="739"/>
      <c r="AG210" s="739"/>
      <c r="AH210" s="739"/>
      <c r="AI210" s="739"/>
      <c r="AJ210" s="739"/>
      <c r="AK210" s="739"/>
      <c r="AL210" s="739"/>
      <c r="AM210" s="739"/>
      <c r="AN210" s="739"/>
      <c r="AO210" s="739"/>
      <c r="AP210" s="739"/>
    </row>
    <row r="211" spans="1:42">
      <c r="A211" s="731" t="s">
        <v>129</v>
      </c>
      <c r="B211" s="709"/>
      <c r="C211" s="709"/>
      <c r="D211" s="709"/>
      <c r="E211" s="709"/>
      <c r="F211" s="709"/>
      <c r="G211" s="709"/>
      <c r="H211" s="709"/>
      <c r="I211" s="709"/>
      <c r="J211" s="709"/>
      <c r="K211" s="709"/>
      <c r="L211" s="736">
        <v>5</v>
      </c>
      <c r="M211" s="751" t="s">
        <v>320</v>
      </c>
      <c r="N211" s="738" t="s">
        <v>145</v>
      </c>
      <c r="O211" s="739">
        <v>1</v>
      </c>
      <c r="P211" s="742"/>
      <c r="Q211" s="743">
        <v>1</v>
      </c>
      <c r="R211" s="740"/>
      <c r="S211" s="739">
        <v>1</v>
      </c>
      <c r="T211" s="742">
        <v>1</v>
      </c>
      <c r="U211" s="742">
        <v>1</v>
      </c>
      <c r="V211" s="373">
        <v>1</v>
      </c>
      <c r="W211" s="368">
        <v>0</v>
      </c>
      <c r="X211" s="740"/>
      <c r="Y211" s="739"/>
      <c r="Z211" s="739"/>
      <c r="AA211" s="739"/>
      <c r="AB211" s="739"/>
      <c r="AC211" s="739"/>
      <c r="AD211" s="739"/>
      <c r="AE211" s="739"/>
      <c r="AF211" s="739"/>
      <c r="AG211" s="739"/>
      <c r="AH211" s="739"/>
      <c r="AI211" s="739"/>
      <c r="AJ211" s="739"/>
      <c r="AK211" s="739"/>
      <c r="AL211" s="739"/>
      <c r="AM211" s="739"/>
      <c r="AN211" s="739"/>
      <c r="AO211" s="739"/>
      <c r="AP211" s="739"/>
    </row>
    <row r="212" spans="1:42" s="82" customFormat="1">
      <c r="A212" s="731" t="s">
        <v>129</v>
      </c>
      <c r="B212" s="752"/>
      <c r="C212" s="752"/>
      <c r="D212" s="752"/>
      <c r="E212" s="752"/>
      <c r="F212" s="752"/>
      <c r="G212" s="752"/>
      <c r="H212" s="752"/>
      <c r="I212" s="752"/>
      <c r="J212" s="752"/>
      <c r="K212" s="752"/>
      <c r="L212" s="753" t="s">
        <v>124</v>
      </c>
      <c r="M212" s="754" t="s">
        <v>321</v>
      </c>
      <c r="N212" s="738"/>
      <c r="O212" s="755"/>
      <c r="P212" s="755"/>
      <c r="Q212" s="755"/>
      <c r="R212" s="756"/>
      <c r="S212" s="755"/>
      <c r="T212" s="755"/>
      <c r="U212" s="755"/>
      <c r="V212" s="373">
        <v>0</v>
      </c>
      <c r="W212" s="368">
        <v>0</v>
      </c>
      <c r="X212" s="756"/>
      <c r="Y212" s="755"/>
      <c r="Z212" s="755"/>
      <c r="AA212" s="755"/>
      <c r="AB212" s="755"/>
      <c r="AC212" s="755"/>
      <c r="AD212" s="755"/>
      <c r="AE212" s="755"/>
      <c r="AF212" s="755"/>
      <c r="AG212" s="755"/>
      <c r="AH212" s="755"/>
      <c r="AI212" s="755"/>
      <c r="AJ212" s="755"/>
      <c r="AK212" s="755"/>
      <c r="AL212" s="755"/>
      <c r="AM212" s="755"/>
      <c r="AN212" s="755"/>
      <c r="AO212" s="755"/>
      <c r="AP212" s="755"/>
    </row>
    <row r="213" spans="1:42" s="82" customFormat="1">
      <c r="A213" s="731" t="s">
        <v>129</v>
      </c>
      <c r="B213" s="752"/>
      <c r="C213" s="752"/>
      <c r="D213" s="752"/>
      <c r="E213" s="752"/>
      <c r="F213" s="752"/>
      <c r="G213" s="752"/>
      <c r="H213" s="752"/>
      <c r="I213" s="752"/>
      <c r="J213" s="752"/>
      <c r="K213" s="752"/>
      <c r="L213" s="753" t="s">
        <v>125</v>
      </c>
      <c r="M213" s="737" t="s">
        <v>322</v>
      </c>
      <c r="N213" s="738"/>
      <c r="O213" s="755"/>
      <c r="P213" s="755"/>
      <c r="Q213" s="755"/>
      <c r="R213" s="756"/>
      <c r="S213" s="755"/>
      <c r="T213" s="755"/>
      <c r="U213" s="755"/>
      <c r="V213" s="373">
        <v>0</v>
      </c>
      <c r="W213" s="368">
        <v>0</v>
      </c>
      <c r="X213" s="756"/>
      <c r="Y213" s="755"/>
      <c r="Z213" s="755"/>
      <c r="AA213" s="755"/>
      <c r="AB213" s="755"/>
      <c r="AC213" s="755"/>
      <c r="AD213" s="755"/>
      <c r="AE213" s="755"/>
      <c r="AF213" s="755"/>
      <c r="AG213" s="755"/>
      <c r="AH213" s="755"/>
      <c r="AI213" s="755"/>
      <c r="AJ213" s="755"/>
      <c r="AK213" s="755"/>
      <c r="AL213" s="755"/>
      <c r="AM213" s="755"/>
      <c r="AN213" s="755"/>
      <c r="AO213" s="755"/>
      <c r="AP213" s="755"/>
    </row>
    <row r="214" spans="1:42" hidden="1">
      <c r="A214" s="709" t="s">
        <v>1155</v>
      </c>
      <c r="B214" s="709"/>
      <c r="C214" s="709"/>
      <c r="D214" s="709"/>
      <c r="E214" s="709"/>
      <c r="F214" s="709"/>
      <c r="G214" s="709"/>
      <c r="H214" s="709"/>
      <c r="I214" s="709"/>
      <c r="J214" s="709"/>
      <c r="K214" s="709"/>
      <c r="L214" s="757"/>
      <c r="M214" s="758"/>
      <c r="N214" s="758"/>
      <c r="O214" s="758"/>
      <c r="P214" s="758"/>
      <c r="Q214" s="758"/>
      <c r="R214" s="758"/>
      <c r="S214" s="758"/>
      <c r="T214" s="758"/>
      <c r="U214" s="758"/>
      <c r="V214" s="758"/>
      <c r="W214" s="758"/>
      <c r="X214" s="758"/>
      <c r="Y214" s="758"/>
      <c r="Z214" s="758"/>
      <c r="AA214" s="758"/>
      <c r="AB214" s="758"/>
      <c r="AC214" s="758"/>
      <c r="AD214" s="758"/>
      <c r="AE214" s="758"/>
      <c r="AF214" s="758"/>
      <c r="AG214" s="758"/>
      <c r="AH214" s="758"/>
      <c r="AI214" s="758"/>
      <c r="AJ214" s="758"/>
      <c r="AK214" s="758"/>
      <c r="AL214" s="758"/>
      <c r="AM214" s="758"/>
      <c r="AN214" s="758"/>
      <c r="AO214" s="758"/>
      <c r="AP214" s="758"/>
    </row>
    <row r="215" spans="1:42">
      <c r="A215" s="709"/>
      <c r="B215" s="709"/>
      <c r="C215" s="709"/>
      <c r="D215" s="709"/>
      <c r="E215" s="709"/>
      <c r="F215" s="709"/>
      <c r="G215" s="709"/>
      <c r="H215" s="709"/>
      <c r="I215" s="709"/>
      <c r="J215" s="709"/>
      <c r="K215" s="709"/>
      <c r="L215" s="710"/>
      <c r="M215" s="709"/>
      <c r="N215" s="709"/>
      <c r="O215" s="709"/>
      <c r="P215" s="709"/>
      <c r="Q215" s="709"/>
      <c r="R215" s="709"/>
      <c r="S215" s="709"/>
      <c r="T215" s="709"/>
      <c r="U215" s="709"/>
      <c r="V215" s="709"/>
      <c r="W215" s="709"/>
      <c r="X215" s="709"/>
      <c r="Y215" s="709"/>
      <c r="Z215" s="709"/>
      <c r="AA215" s="709"/>
      <c r="AB215" s="709"/>
      <c r="AC215" s="709"/>
      <c r="AD215" s="709"/>
      <c r="AE215" s="709"/>
      <c r="AF215" s="709"/>
      <c r="AG215" s="709"/>
      <c r="AH215" s="709"/>
      <c r="AI215" s="709"/>
      <c r="AJ215" s="709"/>
      <c r="AK215" s="709"/>
      <c r="AL215" s="709"/>
      <c r="AM215" s="709"/>
      <c r="AN215" s="709"/>
      <c r="AO215" s="709"/>
      <c r="AP215" s="709"/>
    </row>
    <row r="216" spans="1:42">
      <c r="A216" s="709"/>
      <c r="B216" s="709"/>
      <c r="C216" s="709"/>
      <c r="D216" s="709"/>
      <c r="E216" s="709"/>
      <c r="F216" s="709"/>
      <c r="G216" s="709"/>
      <c r="H216" s="709"/>
      <c r="I216" s="709"/>
      <c r="J216" s="709"/>
      <c r="K216" s="709"/>
      <c r="L216" s="710"/>
      <c r="M216" s="709"/>
      <c r="N216" s="709"/>
      <c r="O216" s="709"/>
      <c r="P216" s="709"/>
      <c r="Q216" s="709"/>
      <c r="R216" s="709"/>
      <c r="S216" s="709"/>
      <c r="T216" s="709"/>
      <c r="U216" s="709"/>
      <c r="V216" s="709"/>
      <c r="W216" s="709"/>
      <c r="X216" s="709"/>
      <c r="Y216" s="709"/>
      <c r="Z216" s="709"/>
      <c r="AA216" s="709"/>
      <c r="AB216" s="709"/>
      <c r="AC216" s="709"/>
      <c r="AD216" s="709"/>
      <c r="AE216" s="709"/>
      <c r="AF216" s="709"/>
      <c r="AG216" s="709"/>
      <c r="AH216" s="709"/>
      <c r="AI216" s="709"/>
      <c r="AJ216" s="709"/>
      <c r="AK216" s="709"/>
      <c r="AL216" s="709"/>
      <c r="AM216" s="709"/>
      <c r="AN216" s="709"/>
      <c r="AO216" s="709"/>
      <c r="AP216" s="709"/>
    </row>
    <row r="217" spans="1:42">
      <c r="A217" s="709"/>
      <c r="B217" s="709"/>
      <c r="C217" s="709"/>
      <c r="D217" s="709"/>
      <c r="E217" s="709"/>
      <c r="F217" s="709"/>
      <c r="G217" s="709"/>
      <c r="H217" s="709"/>
      <c r="I217" s="709"/>
      <c r="J217" s="709"/>
      <c r="K217" s="709"/>
      <c r="L217" s="710"/>
      <c r="M217" s="709"/>
      <c r="N217" s="709"/>
      <c r="O217" s="709"/>
      <c r="P217" s="709"/>
      <c r="Q217" s="709"/>
      <c r="R217" s="709"/>
      <c r="S217" s="709"/>
      <c r="T217" s="709"/>
      <c r="U217" s="709"/>
      <c r="V217" s="709"/>
      <c r="W217" s="709"/>
      <c r="X217" s="709"/>
      <c r="Y217" s="709"/>
      <c r="Z217" s="709"/>
      <c r="AA217" s="709"/>
      <c r="AB217" s="709"/>
      <c r="AC217" s="709"/>
      <c r="AD217" s="709"/>
      <c r="AE217" s="709"/>
      <c r="AF217" s="709"/>
      <c r="AG217" s="709"/>
      <c r="AH217" s="709"/>
      <c r="AI217" s="709"/>
      <c r="AJ217" s="709"/>
      <c r="AK217" s="709"/>
      <c r="AL217" s="709"/>
      <c r="AM217" s="709"/>
      <c r="AN217" s="709"/>
      <c r="AO217" s="709"/>
      <c r="AP217" s="709"/>
    </row>
    <row r="218" spans="1:42">
      <c r="A218" s="709"/>
      <c r="B218" s="709"/>
      <c r="C218" s="709"/>
      <c r="D218" s="709"/>
      <c r="E218" s="709"/>
      <c r="F218" s="709"/>
      <c r="G218" s="709"/>
      <c r="H218" s="709"/>
      <c r="I218" s="709"/>
      <c r="J218" s="709"/>
      <c r="K218" s="709"/>
      <c r="L218" s="710"/>
      <c r="M218" s="709"/>
      <c r="N218" s="709"/>
      <c r="O218" s="709"/>
      <c r="P218" s="709"/>
      <c r="Q218" s="709"/>
      <c r="R218" s="709"/>
      <c r="S218" s="709"/>
      <c r="T218" s="709"/>
      <c r="U218" s="709"/>
      <c r="V218" s="709"/>
      <c r="W218" s="709"/>
      <c r="X218" s="709"/>
      <c r="Y218" s="709"/>
      <c r="Z218" s="709"/>
      <c r="AA218" s="709"/>
      <c r="AB218" s="709"/>
      <c r="AC218" s="709"/>
      <c r="AD218" s="709"/>
      <c r="AE218" s="709"/>
      <c r="AF218" s="709"/>
      <c r="AG218" s="709"/>
      <c r="AH218" s="709"/>
      <c r="AI218" s="709"/>
      <c r="AJ218" s="709"/>
      <c r="AK218" s="709"/>
      <c r="AL218" s="709"/>
      <c r="AM218" s="709"/>
      <c r="AN218" s="709"/>
      <c r="AO218" s="709"/>
      <c r="AP218" s="709"/>
    </row>
    <row r="219" spans="1:42">
      <c r="A219" s="709"/>
      <c r="B219" s="709"/>
      <c r="C219" s="709"/>
      <c r="D219" s="709"/>
      <c r="E219" s="709"/>
      <c r="F219" s="709"/>
      <c r="G219" s="709"/>
      <c r="H219" s="709"/>
      <c r="I219" s="709"/>
      <c r="J219" s="709"/>
      <c r="K219" s="709"/>
      <c r="L219" s="710"/>
      <c r="M219" s="709"/>
      <c r="N219" s="709"/>
      <c r="O219" s="709"/>
      <c r="P219" s="709"/>
      <c r="Q219" s="709"/>
      <c r="R219" s="709"/>
      <c r="S219" s="709"/>
      <c r="T219" s="709"/>
      <c r="U219" s="709"/>
      <c r="V219" s="709"/>
      <c r="W219" s="709"/>
      <c r="X219" s="709"/>
      <c r="Y219" s="709"/>
      <c r="Z219" s="709"/>
      <c r="AA219" s="709"/>
      <c r="AB219" s="709"/>
      <c r="AC219" s="709"/>
      <c r="AD219" s="709"/>
      <c r="AE219" s="709"/>
      <c r="AF219" s="709"/>
      <c r="AG219" s="709"/>
      <c r="AH219" s="709"/>
      <c r="AI219" s="709"/>
      <c r="AJ219" s="709"/>
      <c r="AK219" s="709"/>
      <c r="AL219" s="709"/>
      <c r="AM219" s="709"/>
      <c r="AN219" s="709"/>
      <c r="AO219" s="709"/>
      <c r="AP219" s="709"/>
    </row>
  </sheetData>
  <sheetProtection formatColumns="0" formatRows="0" autoFilter="0"/>
  <mergeCells count="3">
    <mergeCell ref="L14:L15"/>
    <mergeCell ref="M14:M15"/>
    <mergeCell ref="N14:N15"/>
  </mergeCells>
  <phoneticPr fontId="12" type="noConversion"/>
  <dataValidations count="4">
    <dataValidation type="decimal" operator="greaterThanOrEqual" allowBlank="1" sqref="O214:Q214 S214:U214 Y214:AP214">
      <formula1>0</formula1>
    </dataValidation>
    <dataValidation type="textLength" operator="lessThanOrEqual" allowBlank="1" showInputMessage="1" showErrorMessage="1" sqref="R214 X214">
      <formula1>990</formula1>
    </dataValidation>
    <dataValidation type="textLength" operator="lessThanOrEqual" allowBlank="1" showInputMessage="1" showErrorMessage="1" errorTitle="Ошибка" error="Допускается ввод не более 900 символов!" sqref="X18:X20 X26:X33 R18:R20 R23:R24 X23:X24 R26:R33 X36:X38 X44:X51 R36:R38 R41:R42 X41:X42 R44:R51 X54:X56 X62:X69 R54:R56 R59:R60 X59:X60 R62:R69 X72:X74 X80:X87 R72:R74 R77:R78 X77:X78 R80:R87 X90:X92 X98:X105 R90:R92 R95:R96 X95:X96 R98:R105 X108:X110 X116:X123 R108:R110 R113:R114 X113:X114 R116:R123 X126:X128 X134:X141 R126:R128 R131:R132 X131:X132 R134:R141 X144:X146 X152:X159 R144:R146 R149:R150 X149:X150 R152:R159 X162:X164 X170:X177 R162:R164 R167:R168 X167:X168 R170:R177 X180:X182 X188:X195 R180:R182 R185:R186 X185:X186 R188:R195 X198:X200 R206:R213 X206:X213 R203:R204 X203:X204 R198:R200">
      <formula1>900</formula1>
    </dataValidation>
    <dataValidation type="decimal" allowBlank="1" showErrorMessage="1" errorTitle="Ошибка" error="Допускается ввод только неотрицательных чисел!" sqref="S26:U33 O26:Q33 S18:U20 Y23:AP24 S23:U24 O23:Q24 Y18:AP20 O18:Q20 Y26:AP33 S44:U51 O44:Q51 S36:U38 Y41:AP42 S41:U42 O41:Q42 Y36:AP38 O36:Q38 Y44:AP51 S62:U69 O62:Q69 S54:U56 Y59:AP60 S59:U60 O59:Q60 Y54:AP56 O54:Q56 Y62:AP69 S80:U87 O80:Q87 S72:U74 Y77:AP78 S77:U78 O77:Q78 Y72:AP74 O72:Q74 Y80:AP87 S98:U105 O98:Q105 S90:U92 Y95:AP96 S95:U96 O95:Q96 Y90:AP92 O90:Q92 Y98:AP105 S116:U123 O116:Q123 S108:U110 Y113:AP114 S113:U114 O113:Q114 Y108:AP110 O108:Q110 Y116:AP123 S134:U141 O134:Q141 S126:U128 Y131:AP132 S131:U132 O131:Q132 Y126:AP128 O126:Q128 Y134:AP141 S152:U159 O152:Q159 S144:U146 Y149:AP150 S149:U150 O149:Q150 Y144:AP146 O144:Q146 Y152:AP159 S170:U177 O170:Q177 S162:U164 Y167:AP168 S167:U168 O167:Q168 Y162:AP164 O162:Q164 Y170:AP177 S188:U195 O188:Q195 S180:U182 Y185:AP186 S185:U186 O185:Q186 Y180:AP182 O180:Q182 Y188:AP195 Y206:AP213 S206:U213 O206:Q213 Y203:AP204 S203:U204 O203:Q204 Y198:AP200 O198:Q200 S198:U200">
      <formula1>0</formula1>
      <formula2>9.99999999999999E+23</formula2>
    </dataValidation>
  </dataValidations>
  <pageMargins left="0.35433070866141736" right="0.35433070866141736" top="0.39370078740157483" bottom="0.47244094488188981" header="0.31496062992125984" footer="0.31496062992125984"/>
  <pageSetup paperSize="9" scale="60" fitToWidth="0" fitToHeight="0" orientation="landscape" r:id="rId1"/>
  <headerFooter>
    <oddFooter>&amp;C&amp;A
&amp;P из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4">
    <tabColor theme="3" tint="-0.249977111117893"/>
    <outlinePr summaryBelow="0" summaryRight="0"/>
  </sheetPr>
  <dimension ref="A1:AM449"/>
  <sheetViews>
    <sheetView showGridLines="0" view="pageBreakPreview" topLeftCell="L397" zoomScale="59" zoomScaleNormal="100" zoomScaleSheetLayoutView="59" workbookViewId="0">
      <selection activeCell="O433" sqref="O433"/>
    </sheetView>
  </sheetViews>
  <sheetFormatPr defaultColWidth="9.125" defaultRowHeight="11.4"/>
  <cols>
    <col min="1" max="6" width="2.75" style="88" hidden="1" customWidth="1"/>
    <col min="7" max="7" width="8" style="88" hidden="1" customWidth="1"/>
    <col min="8" max="10" width="2.75" style="88" hidden="1" customWidth="1"/>
    <col min="11" max="11" width="3.75" style="88" hidden="1" customWidth="1"/>
    <col min="12" max="12" width="9.75" style="90" customWidth="1"/>
    <col min="13" max="13" width="50.75" style="90" customWidth="1"/>
    <col min="14" max="14" width="11" style="90" customWidth="1"/>
    <col min="15" max="15" width="8.75" style="88" customWidth="1"/>
    <col min="16" max="16" width="10" style="88" customWidth="1"/>
    <col min="17" max="19" width="8.75" style="88" customWidth="1"/>
    <col min="20" max="28" width="8.75" style="88" hidden="1" customWidth="1"/>
    <col min="29" max="29" width="8.75" style="88" customWidth="1"/>
    <col min="30" max="38" width="8.75" style="88" hidden="1" customWidth="1"/>
    <col min="39" max="39" width="20.75" style="90" customWidth="1"/>
    <col min="40" max="16384" width="9.125" style="88"/>
  </cols>
  <sheetData>
    <row r="1" spans="1:39" hidden="1">
      <c r="A1" s="759"/>
      <c r="B1" s="759"/>
      <c r="C1" s="759"/>
      <c r="D1" s="759"/>
      <c r="E1" s="759"/>
      <c r="F1" s="759"/>
      <c r="G1" s="759"/>
      <c r="H1" s="759"/>
      <c r="I1" s="759"/>
      <c r="J1" s="759"/>
      <c r="K1" s="759"/>
      <c r="L1" s="729"/>
      <c r="M1" s="729"/>
      <c r="N1" s="729"/>
      <c r="O1" s="759"/>
      <c r="P1" s="759"/>
      <c r="Q1" s="759"/>
      <c r="R1" s="759"/>
      <c r="S1" s="759">
        <v>2024</v>
      </c>
      <c r="T1" s="759">
        <v>2025</v>
      </c>
      <c r="U1" s="759">
        <v>2026</v>
      </c>
      <c r="V1" s="759">
        <v>2027</v>
      </c>
      <c r="W1" s="759">
        <v>2028</v>
      </c>
      <c r="X1" s="759">
        <v>2029</v>
      </c>
      <c r="Y1" s="759">
        <v>2030</v>
      </c>
      <c r="Z1" s="759">
        <v>2031</v>
      </c>
      <c r="AA1" s="759">
        <v>2032</v>
      </c>
      <c r="AB1" s="759">
        <v>2033</v>
      </c>
      <c r="AC1" s="759">
        <v>2024</v>
      </c>
      <c r="AD1" s="759">
        <v>2025</v>
      </c>
      <c r="AE1" s="759">
        <v>2026</v>
      </c>
      <c r="AF1" s="759">
        <v>2027</v>
      </c>
      <c r="AG1" s="759">
        <v>2028</v>
      </c>
      <c r="AH1" s="759">
        <v>2029</v>
      </c>
      <c r="AI1" s="759">
        <v>2030</v>
      </c>
      <c r="AJ1" s="759">
        <v>2031</v>
      </c>
      <c r="AK1" s="759">
        <v>2032</v>
      </c>
      <c r="AL1" s="759">
        <v>2033</v>
      </c>
      <c r="AM1" s="729"/>
    </row>
    <row r="2" spans="1:39" hidden="1">
      <c r="A2" s="759"/>
      <c r="B2" s="759"/>
      <c r="C2" s="759"/>
      <c r="D2" s="759"/>
      <c r="E2" s="759"/>
      <c r="F2" s="759"/>
      <c r="G2" s="759"/>
      <c r="H2" s="759"/>
      <c r="I2" s="759"/>
      <c r="J2" s="759"/>
      <c r="K2" s="759"/>
      <c r="L2" s="729"/>
      <c r="M2" s="729"/>
      <c r="N2" s="729"/>
      <c r="O2" s="759"/>
      <c r="P2" s="759"/>
      <c r="Q2" s="759"/>
      <c r="R2" s="759"/>
      <c r="S2" s="759" t="s">
        <v>287</v>
      </c>
      <c r="T2" s="759" t="s">
        <v>287</v>
      </c>
      <c r="U2" s="759" t="s">
        <v>287</v>
      </c>
      <c r="V2" s="759" t="s">
        <v>287</v>
      </c>
      <c r="W2" s="759" t="s">
        <v>287</v>
      </c>
      <c r="X2" s="759" t="s">
        <v>287</v>
      </c>
      <c r="Y2" s="759" t="s">
        <v>287</v>
      </c>
      <c r="Z2" s="759" t="s">
        <v>287</v>
      </c>
      <c r="AA2" s="759" t="s">
        <v>287</v>
      </c>
      <c r="AB2" s="759" t="s">
        <v>287</v>
      </c>
      <c r="AC2" s="759" t="s">
        <v>286</v>
      </c>
      <c r="AD2" s="759" t="s">
        <v>286</v>
      </c>
      <c r="AE2" s="759" t="s">
        <v>286</v>
      </c>
      <c r="AF2" s="759" t="s">
        <v>286</v>
      </c>
      <c r="AG2" s="759" t="s">
        <v>286</v>
      </c>
      <c r="AH2" s="759" t="s">
        <v>286</v>
      </c>
      <c r="AI2" s="759" t="s">
        <v>286</v>
      </c>
      <c r="AJ2" s="759" t="s">
        <v>286</v>
      </c>
      <c r="AK2" s="759" t="s">
        <v>286</v>
      </c>
      <c r="AL2" s="759" t="s">
        <v>286</v>
      </c>
      <c r="AM2" s="729"/>
    </row>
    <row r="3" spans="1:39" hidden="1">
      <c r="A3" s="759"/>
      <c r="B3" s="759"/>
      <c r="C3" s="759"/>
      <c r="D3" s="759"/>
      <c r="E3" s="759"/>
      <c r="F3" s="759"/>
      <c r="G3" s="759"/>
      <c r="H3" s="759"/>
      <c r="I3" s="759"/>
      <c r="J3" s="759"/>
      <c r="K3" s="759"/>
      <c r="L3" s="729"/>
      <c r="M3" s="729"/>
      <c r="N3" s="729"/>
      <c r="O3" s="759"/>
      <c r="P3" s="759"/>
      <c r="Q3" s="759"/>
      <c r="R3" s="759"/>
      <c r="S3" s="759" t="s">
        <v>2446</v>
      </c>
      <c r="T3" s="759" t="s">
        <v>2451</v>
      </c>
      <c r="U3" s="759" t="s">
        <v>2453</v>
      </c>
      <c r="V3" s="759" t="s">
        <v>2455</v>
      </c>
      <c r="W3" s="759" t="s">
        <v>2457</v>
      </c>
      <c r="X3" s="759" t="s">
        <v>2459</v>
      </c>
      <c r="Y3" s="759" t="s">
        <v>2461</v>
      </c>
      <c r="Z3" s="759" t="s">
        <v>2463</v>
      </c>
      <c r="AA3" s="759" t="s">
        <v>2465</v>
      </c>
      <c r="AB3" s="759" t="s">
        <v>2467</v>
      </c>
      <c r="AC3" s="759" t="s">
        <v>2447</v>
      </c>
      <c r="AD3" s="759" t="s">
        <v>2452</v>
      </c>
      <c r="AE3" s="759" t="s">
        <v>2454</v>
      </c>
      <c r="AF3" s="759" t="s">
        <v>2456</v>
      </c>
      <c r="AG3" s="759" t="s">
        <v>2458</v>
      </c>
      <c r="AH3" s="759" t="s">
        <v>2460</v>
      </c>
      <c r="AI3" s="759" t="s">
        <v>2462</v>
      </c>
      <c r="AJ3" s="759" t="s">
        <v>2464</v>
      </c>
      <c r="AK3" s="759" t="s">
        <v>2466</v>
      </c>
      <c r="AL3" s="759" t="s">
        <v>2468</v>
      </c>
      <c r="AM3" s="729"/>
    </row>
    <row r="4" spans="1:39" hidden="1">
      <c r="A4" s="759"/>
      <c r="B4" s="759"/>
      <c r="C4" s="759"/>
      <c r="D4" s="759"/>
      <c r="E4" s="759"/>
      <c r="F4" s="759"/>
      <c r="G4" s="759"/>
      <c r="H4" s="759"/>
      <c r="I4" s="759"/>
      <c r="J4" s="759"/>
      <c r="K4" s="759"/>
      <c r="L4" s="729"/>
      <c r="M4" s="729"/>
      <c r="N4" s="729"/>
      <c r="O4" s="759"/>
      <c r="P4" s="759"/>
      <c r="Q4" s="759"/>
      <c r="R4" s="759"/>
      <c r="S4" s="759"/>
      <c r="T4" s="759"/>
      <c r="U4" s="759"/>
      <c r="V4" s="759"/>
      <c r="W4" s="759"/>
      <c r="X4" s="759"/>
      <c r="Y4" s="759"/>
      <c r="Z4" s="759"/>
      <c r="AA4" s="759"/>
      <c r="AB4" s="759"/>
      <c r="AC4" s="759"/>
      <c r="AD4" s="759"/>
      <c r="AE4" s="759"/>
      <c r="AF4" s="759"/>
      <c r="AG4" s="759"/>
      <c r="AH4" s="759"/>
      <c r="AI4" s="759"/>
      <c r="AJ4" s="759"/>
      <c r="AK4" s="759"/>
      <c r="AL4" s="759"/>
      <c r="AM4" s="729"/>
    </row>
    <row r="5" spans="1:39" hidden="1">
      <c r="A5" s="759"/>
      <c r="B5" s="759"/>
      <c r="C5" s="759"/>
      <c r="D5" s="759"/>
      <c r="E5" s="759"/>
      <c r="F5" s="759"/>
      <c r="G5" s="759"/>
      <c r="H5" s="759"/>
      <c r="I5" s="759"/>
      <c r="J5" s="759"/>
      <c r="K5" s="759"/>
      <c r="L5" s="729"/>
      <c r="M5" s="729"/>
      <c r="N5" s="729"/>
      <c r="O5" s="759"/>
      <c r="P5" s="759"/>
      <c r="Q5" s="759"/>
      <c r="R5" s="759"/>
      <c r="S5" s="759"/>
      <c r="T5" s="759"/>
      <c r="U5" s="759"/>
      <c r="V5" s="759"/>
      <c r="W5" s="759"/>
      <c r="X5" s="759"/>
      <c r="Y5" s="759"/>
      <c r="Z5" s="759"/>
      <c r="AA5" s="759"/>
      <c r="AB5" s="759"/>
      <c r="AC5" s="759"/>
      <c r="AD5" s="759"/>
      <c r="AE5" s="759"/>
      <c r="AF5" s="759"/>
      <c r="AG5" s="759"/>
      <c r="AH5" s="759"/>
      <c r="AI5" s="759"/>
      <c r="AJ5" s="759"/>
      <c r="AK5" s="759"/>
      <c r="AL5" s="759"/>
      <c r="AM5" s="729"/>
    </row>
    <row r="6" spans="1:39" hidden="1">
      <c r="A6" s="759"/>
      <c r="B6" s="759"/>
      <c r="C6" s="759"/>
      <c r="D6" s="759"/>
      <c r="E6" s="759"/>
      <c r="F6" s="759"/>
      <c r="G6" s="759"/>
      <c r="H6" s="759"/>
      <c r="I6" s="759"/>
      <c r="J6" s="759"/>
      <c r="K6" s="759"/>
      <c r="L6" s="729"/>
      <c r="M6" s="729"/>
      <c r="N6" s="729"/>
      <c r="O6" s="759"/>
      <c r="P6" s="759"/>
      <c r="Q6" s="759"/>
      <c r="R6" s="759"/>
      <c r="S6" s="759"/>
      <c r="T6" s="759"/>
      <c r="U6" s="759"/>
      <c r="V6" s="759"/>
      <c r="W6" s="759"/>
      <c r="X6" s="759"/>
      <c r="Y6" s="759"/>
      <c r="Z6" s="759"/>
      <c r="AA6" s="759"/>
      <c r="AB6" s="759"/>
      <c r="AC6" s="759"/>
      <c r="AD6" s="759"/>
      <c r="AE6" s="759"/>
      <c r="AF6" s="759"/>
      <c r="AG6" s="759"/>
      <c r="AH6" s="759"/>
      <c r="AI6" s="759"/>
      <c r="AJ6" s="759"/>
      <c r="AK6" s="759"/>
      <c r="AL6" s="759"/>
      <c r="AM6" s="729"/>
    </row>
    <row r="7" spans="1:39" hidden="1">
      <c r="A7" s="759"/>
      <c r="B7" s="759"/>
      <c r="C7" s="759"/>
      <c r="D7" s="759"/>
      <c r="E7" s="759"/>
      <c r="F7" s="759"/>
      <c r="G7" s="759"/>
      <c r="H7" s="759"/>
      <c r="I7" s="759"/>
      <c r="J7" s="759"/>
      <c r="K7" s="759"/>
      <c r="L7" s="729"/>
      <c r="M7" s="729"/>
      <c r="N7" s="729"/>
      <c r="O7" s="759"/>
      <c r="P7" s="759"/>
      <c r="Q7" s="759"/>
      <c r="R7" s="759"/>
      <c r="S7" s="709" t="b">
        <v>1</v>
      </c>
      <c r="T7" s="709" t="b">
        <v>0</v>
      </c>
      <c r="U7" s="709" t="b">
        <v>0</v>
      </c>
      <c r="V7" s="709" t="b">
        <v>0</v>
      </c>
      <c r="W7" s="709" t="b">
        <v>0</v>
      </c>
      <c r="X7" s="709" t="b">
        <v>0</v>
      </c>
      <c r="Y7" s="709" t="b">
        <v>0</v>
      </c>
      <c r="Z7" s="709" t="b">
        <v>0</v>
      </c>
      <c r="AA7" s="709" t="b">
        <v>0</v>
      </c>
      <c r="AB7" s="709" t="b">
        <v>0</v>
      </c>
      <c r="AC7" s="709" t="b">
        <v>1</v>
      </c>
      <c r="AD7" s="709" t="b">
        <v>0</v>
      </c>
      <c r="AE7" s="709" t="b">
        <v>0</v>
      </c>
      <c r="AF7" s="709" t="b">
        <v>0</v>
      </c>
      <c r="AG7" s="709" t="b">
        <v>0</v>
      </c>
      <c r="AH7" s="709" t="b">
        <v>0</v>
      </c>
      <c r="AI7" s="709" t="b">
        <v>0</v>
      </c>
      <c r="AJ7" s="709" t="b">
        <v>0</v>
      </c>
      <c r="AK7" s="709" t="b">
        <v>0</v>
      </c>
      <c r="AL7" s="709" t="b">
        <v>0</v>
      </c>
      <c r="AM7" s="729"/>
    </row>
    <row r="8" spans="1:39" hidden="1">
      <c r="A8" s="759"/>
      <c r="B8" s="759"/>
      <c r="C8" s="759"/>
      <c r="D8" s="759"/>
      <c r="E8" s="759"/>
      <c r="F8" s="759"/>
      <c r="G8" s="759"/>
      <c r="H8" s="759"/>
      <c r="I8" s="759"/>
      <c r="J8" s="759"/>
      <c r="K8" s="759"/>
      <c r="L8" s="729"/>
      <c r="M8" s="729"/>
      <c r="N8" s="729"/>
      <c r="O8" s="759"/>
      <c r="P8" s="759"/>
      <c r="Q8" s="759"/>
      <c r="R8" s="759"/>
      <c r="S8" s="759"/>
      <c r="T8" s="759"/>
      <c r="U8" s="759"/>
      <c r="V8" s="759"/>
      <c r="W8" s="759"/>
      <c r="X8" s="759"/>
      <c r="Y8" s="759"/>
      <c r="Z8" s="759"/>
      <c r="AA8" s="759"/>
      <c r="AB8" s="759"/>
      <c r="AC8" s="759"/>
      <c r="AD8" s="759"/>
      <c r="AE8" s="759"/>
      <c r="AF8" s="759"/>
      <c r="AG8" s="759"/>
      <c r="AH8" s="759"/>
      <c r="AI8" s="759"/>
      <c r="AJ8" s="759"/>
      <c r="AK8" s="759"/>
      <c r="AL8" s="759"/>
      <c r="AM8" s="729"/>
    </row>
    <row r="9" spans="1:39" hidden="1">
      <c r="A9" s="759"/>
      <c r="B9" s="759"/>
      <c r="C9" s="759"/>
      <c r="D9" s="759"/>
      <c r="E9" s="759"/>
      <c r="F9" s="759"/>
      <c r="G9" s="759"/>
      <c r="H9" s="759"/>
      <c r="I9" s="759"/>
      <c r="J9" s="759"/>
      <c r="K9" s="759"/>
      <c r="L9" s="729"/>
      <c r="M9" s="729"/>
      <c r="N9" s="729"/>
      <c r="O9" s="759"/>
      <c r="P9" s="759"/>
      <c r="Q9" s="759"/>
      <c r="R9" s="759"/>
      <c r="S9" s="759"/>
      <c r="T9" s="759"/>
      <c r="U9" s="759"/>
      <c r="V9" s="759"/>
      <c r="W9" s="759"/>
      <c r="X9" s="759"/>
      <c r="Y9" s="759"/>
      <c r="Z9" s="759"/>
      <c r="AA9" s="759"/>
      <c r="AB9" s="759"/>
      <c r="AC9" s="759"/>
      <c r="AD9" s="759"/>
      <c r="AE9" s="759"/>
      <c r="AF9" s="759"/>
      <c r="AG9" s="759"/>
      <c r="AH9" s="759"/>
      <c r="AI9" s="759"/>
      <c r="AJ9" s="759"/>
      <c r="AK9" s="759"/>
      <c r="AL9" s="759"/>
      <c r="AM9" s="729"/>
    </row>
    <row r="10" spans="1:39" hidden="1">
      <c r="A10" s="759"/>
      <c r="B10" s="759"/>
      <c r="C10" s="759"/>
      <c r="D10" s="759"/>
      <c r="E10" s="759"/>
      <c r="F10" s="759"/>
      <c r="G10" s="759"/>
      <c r="H10" s="759"/>
      <c r="I10" s="759"/>
      <c r="J10" s="759"/>
      <c r="K10" s="759"/>
      <c r="L10" s="729"/>
      <c r="M10" s="729"/>
      <c r="N10" s="729"/>
      <c r="O10" s="759"/>
      <c r="P10" s="759"/>
      <c r="Q10" s="759"/>
      <c r="R10" s="759"/>
      <c r="S10" s="759"/>
      <c r="T10" s="759"/>
      <c r="U10" s="759"/>
      <c r="V10" s="759"/>
      <c r="W10" s="759"/>
      <c r="X10" s="759"/>
      <c r="Y10" s="759"/>
      <c r="Z10" s="759"/>
      <c r="AA10" s="759"/>
      <c r="AB10" s="759"/>
      <c r="AC10" s="759"/>
      <c r="AD10" s="759"/>
      <c r="AE10" s="759"/>
      <c r="AF10" s="759"/>
      <c r="AG10" s="759"/>
      <c r="AH10" s="759"/>
      <c r="AI10" s="759"/>
      <c r="AJ10" s="759"/>
      <c r="AK10" s="759"/>
      <c r="AL10" s="759"/>
      <c r="AM10" s="729"/>
    </row>
    <row r="11" spans="1:39" ht="15" hidden="1" customHeight="1">
      <c r="A11" s="759"/>
      <c r="B11" s="759"/>
      <c r="C11" s="759"/>
      <c r="D11" s="759"/>
      <c r="E11" s="759"/>
      <c r="F11" s="759"/>
      <c r="G11" s="759"/>
      <c r="H11" s="759"/>
      <c r="I11" s="759"/>
      <c r="J11" s="759"/>
      <c r="K11" s="759"/>
      <c r="L11" s="729"/>
      <c r="M11" s="715"/>
      <c r="N11" s="729"/>
      <c r="O11" s="759"/>
      <c r="P11" s="759"/>
      <c r="Q11" s="759"/>
      <c r="R11" s="759"/>
      <c r="S11" s="759"/>
      <c r="T11" s="759"/>
      <c r="U11" s="759"/>
      <c r="V11" s="759"/>
      <c r="W11" s="759"/>
      <c r="X11" s="759"/>
      <c r="Y11" s="759"/>
      <c r="Z11" s="759"/>
      <c r="AA11" s="759"/>
      <c r="AB11" s="759"/>
      <c r="AC11" s="759"/>
      <c r="AD11" s="759"/>
      <c r="AE11" s="759"/>
      <c r="AF11" s="759"/>
      <c r="AG11" s="759"/>
      <c r="AH11" s="759"/>
      <c r="AI11" s="759"/>
      <c r="AJ11" s="759"/>
      <c r="AK11" s="759"/>
      <c r="AL11" s="759"/>
      <c r="AM11" s="729"/>
    </row>
    <row r="12" spans="1:39" s="89" customFormat="1" ht="20.100000000000001" customHeight="1">
      <c r="A12" s="760"/>
      <c r="B12" s="760"/>
      <c r="C12" s="760"/>
      <c r="D12" s="760"/>
      <c r="E12" s="760"/>
      <c r="F12" s="760"/>
      <c r="G12" s="760"/>
      <c r="H12" s="760"/>
      <c r="I12" s="760"/>
      <c r="J12" s="760"/>
      <c r="K12" s="760"/>
      <c r="L12" s="481" t="s">
        <v>1278</v>
      </c>
      <c r="M12" s="181"/>
      <c r="N12" s="181"/>
      <c r="O12" s="181"/>
      <c r="P12" s="181"/>
      <c r="Q12" s="181"/>
      <c r="R12" s="181"/>
      <c r="S12" s="181"/>
      <c r="T12" s="181"/>
      <c r="U12" s="181"/>
      <c r="V12" s="181"/>
      <c r="W12" s="181"/>
      <c r="X12" s="181"/>
      <c r="Y12" s="181"/>
      <c r="Z12" s="181"/>
      <c r="AA12" s="181"/>
      <c r="AB12" s="181"/>
      <c r="AC12" s="181"/>
      <c r="AD12" s="181"/>
      <c r="AE12" s="181"/>
      <c r="AF12" s="181"/>
      <c r="AG12" s="181"/>
      <c r="AH12" s="181"/>
      <c r="AI12" s="181"/>
      <c r="AJ12" s="181"/>
      <c r="AK12" s="181"/>
      <c r="AL12" s="181"/>
      <c r="AM12" s="181"/>
    </row>
    <row r="13" spans="1:39" ht="11.25" customHeight="1">
      <c r="A13" s="759"/>
      <c r="B13" s="759"/>
      <c r="C13" s="759"/>
      <c r="D13" s="759"/>
      <c r="E13" s="759"/>
      <c r="F13" s="759"/>
      <c r="G13" s="759"/>
      <c r="H13" s="759"/>
      <c r="I13" s="759"/>
      <c r="J13" s="759"/>
      <c r="K13" s="759"/>
      <c r="L13" s="729"/>
      <c r="M13" s="729"/>
      <c r="N13" s="729"/>
      <c r="O13" s="759"/>
      <c r="P13" s="759"/>
      <c r="Q13" s="759"/>
      <c r="R13" s="759"/>
      <c r="S13" s="759"/>
      <c r="T13" s="759"/>
      <c r="U13" s="759"/>
      <c r="V13" s="759"/>
      <c r="W13" s="759"/>
      <c r="X13" s="759"/>
      <c r="Y13" s="759"/>
      <c r="Z13" s="759"/>
      <c r="AA13" s="759"/>
      <c r="AB13" s="759"/>
      <c r="AC13" s="759"/>
      <c r="AD13" s="759"/>
      <c r="AE13" s="759"/>
      <c r="AF13" s="759"/>
      <c r="AG13" s="759"/>
      <c r="AH13" s="759"/>
      <c r="AI13" s="759"/>
      <c r="AJ13" s="759"/>
      <c r="AK13" s="759"/>
      <c r="AL13" s="759"/>
      <c r="AM13" s="729"/>
    </row>
    <row r="14" spans="1:39" s="89" customFormat="1" ht="15" customHeight="1">
      <c r="A14" s="760"/>
      <c r="B14" s="760"/>
      <c r="C14" s="760"/>
      <c r="D14" s="760"/>
      <c r="E14" s="760"/>
      <c r="F14" s="760"/>
      <c r="G14" s="760" t="b">
        <v>1</v>
      </c>
      <c r="H14" s="760"/>
      <c r="I14" s="760"/>
      <c r="J14" s="760"/>
      <c r="K14" s="760"/>
      <c r="L14" s="1107" t="s">
        <v>1296</v>
      </c>
      <c r="M14" s="1107"/>
      <c r="N14" s="1107"/>
      <c r="O14" s="1107"/>
      <c r="P14" s="1107"/>
      <c r="Q14" s="1107"/>
      <c r="R14" s="1107"/>
      <c r="S14" s="1107"/>
      <c r="T14" s="1107"/>
      <c r="U14" s="1107"/>
      <c r="V14" s="1107"/>
      <c r="W14" s="1107"/>
      <c r="X14" s="1107"/>
      <c r="Y14" s="1107"/>
      <c r="Z14" s="1107"/>
      <c r="AA14" s="1107"/>
      <c r="AB14" s="1107"/>
      <c r="AC14" s="1107"/>
      <c r="AD14" s="1107"/>
      <c r="AE14" s="1107"/>
      <c r="AF14" s="1107"/>
      <c r="AG14" s="1107"/>
      <c r="AH14" s="1107"/>
      <c r="AI14" s="1107"/>
      <c r="AJ14" s="1107"/>
      <c r="AK14" s="1107"/>
      <c r="AL14" s="1107"/>
      <c r="AM14" s="1107"/>
    </row>
    <row r="15" spans="1:39" s="90" customFormat="1" ht="15" customHeight="1">
      <c r="A15" s="729"/>
      <c r="B15" s="729"/>
      <c r="C15" s="729"/>
      <c r="D15" s="729"/>
      <c r="E15" s="729"/>
      <c r="F15" s="729"/>
      <c r="G15" s="760" t="b">
        <v>1</v>
      </c>
      <c r="H15" s="729"/>
      <c r="I15" s="729"/>
      <c r="J15" s="729"/>
      <c r="K15" s="729"/>
      <c r="L15" s="1109" t="s">
        <v>16</v>
      </c>
      <c r="M15" s="1110" t="s">
        <v>121</v>
      </c>
      <c r="N15" s="1106" t="s">
        <v>143</v>
      </c>
      <c r="O15" s="761" t="s">
        <v>2438</v>
      </c>
      <c r="P15" s="761" t="s">
        <v>2438</v>
      </c>
      <c r="Q15" s="761" t="s">
        <v>2438</v>
      </c>
      <c r="R15" s="762" t="s">
        <v>2439</v>
      </c>
      <c r="S15" s="725" t="s">
        <v>2440</v>
      </c>
      <c r="T15" s="725" t="s">
        <v>2469</v>
      </c>
      <c r="U15" s="725" t="s">
        <v>2470</v>
      </c>
      <c r="V15" s="725" t="s">
        <v>2471</v>
      </c>
      <c r="W15" s="725" t="s">
        <v>2472</v>
      </c>
      <c r="X15" s="725" t="s">
        <v>2473</v>
      </c>
      <c r="Y15" s="725" t="s">
        <v>2474</v>
      </c>
      <c r="Z15" s="725" t="s">
        <v>2475</v>
      </c>
      <c r="AA15" s="725" t="s">
        <v>2476</v>
      </c>
      <c r="AB15" s="725" t="s">
        <v>2477</v>
      </c>
      <c r="AC15" s="725" t="s">
        <v>2440</v>
      </c>
      <c r="AD15" s="725" t="s">
        <v>2469</v>
      </c>
      <c r="AE15" s="725" t="s">
        <v>2470</v>
      </c>
      <c r="AF15" s="725" t="s">
        <v>2471</v>
      </c>
      <c r="AG15" s="725" t="s">
        <v>2472</v>
      </c>
      <c r="AH15" s="725" t="s">
        <v>2473</v>
      </c>
      <c r="AI15" s="725" t="s">
        <v>2474</v>
      </c>
      <c r="AJ15" s="725" t="s">
        <v>2475</v>
      </c>
      <c r="AK15" s="725" t="s">
        <v>2476</v>
      </c>
      <c r="AL15" s="725" t="s">
        <v>2477</v>
      </c>
      <c r="AM15" s="1108" t="s">
        <v>323</v>
      </c>
    </row>
    <row r="16" spans="1:39" s="90" customFormat="1" ht="69.900000000000006" customHeight="1">
      <c r="A16" s="729"/>
      <c r="B16" s="729"/>
      <c r="C16" s="729"/>
      <c r="D16" s="729"/>
      <c r="E16" s="729"/>
      <c r="F16" s="729"/>
      <c r="G16" s="760" t="b">
        <v>1</v>
      </c>
      <c r="H16" s="729"/>
      <c r="I16" s="729"/>
      <c r="J16" s="729"/>
      <c r="K16" s="729"/>
      <c r="L16" s="1109"/>
      <c r="M16" s="1111"/>
      <c r="N16" s="1106"/>
      <c r="O16" s="725" t="s">
        <v>286</v>
      </c>
      <c r="P16" s="725" t="s">
        <v>324</v>
      </c>
      <c r="Q16" s="725" t="s">
        <v>304</v>
      </c>
      <c r="R16" s="725" t="s">
        <v>286</v>
      </c>
      <c r="S16" s="763" t="s">
        <v>287</v>
      </c>
      <c r="T16" s="763" t="s">
        <v>287</v>
      </c>
      <c r="U16" s="763" t="s">
        <v>287</v>
      </c>
      <c r="V16" s="763" t="s">
        <v>287</v>
      </c>
      <c r="W16" s="763" t="s">
        <v>287</v>
      </c>
      <c r="X16" s="763" t="s">
        <v>287</v>
      </c>
      <c r="Y16" s="763" t="s">
        <v>287</v>
      </c>
      <c r="Z16" s="763" t="s">
        <v>287</v>
      </c>
      <c r="AA16" s="763" t="s">
        <v>287</v>
      </c>
      <c r="AB16" s="763" t="s">
        <v>287</v>
      </c>
      <c r="AC16" s="763" t="s">
        <v>286</v>
      </c>
      <c r="AD16" s="763" t="s">
        <v>286</v>
      </c>
      <c r="AE16" s="763" t="s">
        <v>286</v>
      </c>
      <c r="AF16" s="763" t="s">
        <v>286</v>
      </c>
      <c r="AG16" s="763" t="s">
        <v>286</v>
      </c>
      <c r="AH16" s="763" t="s">
        <v>286</v>
      </c>
      <c r="AI16" s="763" t="s">
        <v>286</v>
      </c>
      <c r="AJ16" s="763" t="s">
        <v>286</v>
      </c>
      <c r="AK16" s="763" t="s">
        <v>286</v>
      </c>
      <c r="AL16" s="763" t="s">
        <v>286</v>
      </c>
      <c r="AM16" s="1108"/>
    </row>
    <row r="17" spans="1:39">
      <c r="A17" s="764" t="s">
        <v>18</v>
      </c>
      <c r="B17" s="759"/>
      <c r="C17" s="759"/>
      <c r="D17" s="759"/>
      <c r="E17" s="759"/>
      <c r="F17" s="759"/>
      <c r="G17" s="759"/>
      <c r="H17" s="759"/>
      <c r="I17" s="759"/>
      <c r="J17" s="759"/>
      <c r="K17" s="759"/>
      <c r="L17" s="765" t="s">
        <v>2396</v>
      </c>
      <c r="M17" s="673"/>
      <c r="N17" s="673"/>
      <c r="O17" s="673"/>
      <c r="P17" s="673"/>
      <c r="Q17" s="673"/>
      <c r="R17" s="673"/>
      <c r="S17" s="673"/>
      <c r="T17" s="673"/>
      <c r="U17" s="673"/>
      <c r="V17" s="673"/>
      <c r="W17" s="673"/>
      <c r="X17" s="673"/>
      <c r="Y17" s="673"/>
      <c r="Z17" s="673"/>
      <c r="AA17" s="673"/>
      <c r="AB17" s="673"/>
      <c r="AC17" s="673"/>
      <c r="AD17" s="673"/>
      <c r="AE17" s="673"/>
      <c r="AF17" s="673"/>
      <c r="AG17" s="673"/>
      <c r="AH17" s="673"/>
      <c r="AI17" s="673"/>
      <c r="AJ17" s="673"/>
      <c r="AK17" s="673"/>
      <c r="AL17" s="673"/>
      <c r="AM17" s="673"/>
    </row>
    <row r="18" spans="1:39">
      <c r="A18" s="764" t="s">
        <v>18</v>
      </c>
      <c r="B18" s="759"/>
      <c r="C18" s="759"/>
      <c r="D18" s="759"/>
      <c r="E18" s="759"/>
      <c r="F18" s="759"/>
      <c r="G18" s="759"/>
      <c r="H18" s="759"/>
      <c r="I18" s="759"/>
      <c r="J18" s="759"/>
      <c r="K18" s="759"/>
      <c r="L18" s="766" t="s">
        <v>18</v>
      </c>
      <c r="M18" s="767" t="s">
        <v>328</v>
      </c>
      <c r="N18" s="725"/>
      <c r="O18" s="768" t="s">
        <v>1028</v>
      </c>
      <c r="P18" s="769"/>
      <c r="Q18" s="769"/>
      <c r="R18" s="769"/>
      <c r="S18" s="769"/>
      <c r="T18" s="769"/>
      <c r="U18" s="769"/>
      <c r="V18" s="769"/>
      <c r="W18" s="769"/>
      <c r="X18" s="769"/>
      <c r="Y18" s="769"/>
      <c r="Z18" s="769"/>
      <c r="AA18" s="769"/>
      <c r="AB18" s="769"/>
      <c r="AC18" s="769"/>
      <c r="AD18" s="769"/>
      <c r="AE18" s="769"/>
      <c r="AF18" s="769"/>
      <c r="AG18" s="769"/>
      <c r="AH18" s="769"/>
      <c r="AI18" s="769"/>
      <c r="AJ18" s="769"/>
      <c r="AK18" s="769"/>
      <c r="AL18" s="770"/>
      <c r="AM18" s="771"/>
    </row>
    <row r="19" spans="1:39">
      <c r="A19" s="764" t="s">
        <v>18</v>
      </c>
      <c r="B19" s="759"/>
      <c r="C19" s="759"/>
      <c r="D19" s="759"/>
      <c r="E19" s="759"/>
      <c r="F19" s="759"/>
      <c r="G19" s="759"/>
      <c r="H19" s="759"/>
      <c r="I19" s="759"/>
      <c r="J19" s="759"/>
      <c r="K19" s="759"/>
      <c r="L19" s="766" t="s">
        <v>102</v>
      </c>
      <c r="M19" s="772" t="s">
        <v>325</v>
      </c>
      <c r="N19" s="725" t="s">
        <v>326</v>
      </c>
      <c r="O19" s="773">
        <v>286</v>
      </c>
      <c r="P19" s="773"/>
      <c r="Q19" s="773"/>
      <c r="R19" s="773">
        <v>286</v>
      </c>
      <c r="S19" s="773">
        <v>286</v>
      </c>
      <c r="T19" s="773"/>
      <c r="U19" s="773"/>
      <c r="V19" s="773"/>
      <c r="W19" s="773"/>
      <c r="X19" s="773"/>
      <c r="Y19" s="773"/>
      <c r="Z19" s="773"/>
      <c r="AA19" s="773"/>
      <c r="AB19" s="773"/>
      <c r="AC19" s="773">
        <v>286</v>
      </c>
      <c r="AD19" s="773"/>
      <c r="AE19" s="773"/>
      <c r="AF19" s="773"/>
      <c r="AG19" s="773"/>
      <c r="AH19" s="773"/>
      <c r="AI19" s="773"/>
      <c r="AJ19" s="773"/>
      <c r="AK19" s="773"/>
      <c r="AL19" s="773"/>
      <c r="AM19" s="771"/>
    </row>
    <row r="20" spans="1:39">
      <c r="A20" s="764" t="s">
        <v>18</v>
      </c>
      <c r="B20" s="759"/>
      <c r="C20" s="759"/>
      <c r="D20" s="759"/>
      <c r="E20" s="759"/>
      <c r="F20" s="759"/>
      <c r="G20" s="759"/>
      <c r="H20" s="759"/>
      <c r="I20" s="759"/>
      <c r="J20" s="759"/>
      <c r="K20" s="759"/>
      <c r="L20" s="766" t="s">
        <v>103</v>
      </c>
      <c r="M20" s="772" t="s">
        <v>327</v>
      </c>
      <c r="N20" s="725" t="s">
        <v>326</v>
      </c>
      <c r="O20" s="773">
        <v>180</v>
      </c>
      <c r="P20" s="773"/>
      <c r="Q20" s="773"/>
      <c r="R20" s="773">
        <v>180</v>
      </c>
      <c r="S20" s="773">
        <v>180</v>
      </c>
      <c r="T20" s="773"/>
      <c r="U20" s="773"/>
      <c r="V20" s="773"/>
      <c r="W20" s="773"/>
      <c r="X20" s="773"/>
      <c r="Y20" s="773"/>
      <c r="Z20" s="773"/>
      <c r="AA20" s="773"/>
      <c r="AB20" s="773"/>
      <c r="AC20" s="773">
        <v>180</v>
      </c>
      <c r="AD20" s="773"/>
      <c r="AE20" s="773"/>
      <c r="AF20" s="773"/>
      <c r="AG20" s="773"/>
      <c r="AH20" s="773"/>
      <c r="AI20" s="773"/>
      <c r="AJ20" s="773"/>
      <c r="AK20" s="773"/>
      <c r="AL20" s="773"/>
      <c r="AM20" s="771"/>
    </row>
    <row r="21" spans="1:39">
      <c r="A21" s="764" t="s">
        <v>18</v>
      </c>
      <c r="B21" s="759"/>
      <c r="C21" s="759"/>
      <c r="D21" s="759"/>
      <c r="E21" s="759"/>
      <c r="F21" s="759"/>
      <c r="G21" s="759"/>
      <c r="H21" s="759"/>
      <c r="I21" s="759"/>
      <c r="J21" s="759"/>
      <c r="K21" s="759"/>
      <c r="L21" s="766">
        <v>4</v>
      </c>
      <c r="M21" s="774" t="s">
        <v>1171</v>
      </c>
      <c r="N21" s="724" t="s">
        <v>329</v>
      </c>
      <c r="O21" s="775">
        <v>285</v>
      </c>
      <c r="P21" s="775">
        <v>0</v>
      </c>
      <c r="Q21" s="775">
        <v>0</v>
      </c>
      <c r="R21" s="775">
        <v>285</v>
      </c>
      <c r="S21" s="775">
        <v>450</v>
      </c>
      <c r="T21" s="775">
        <v>0</v>
      </c>
      <c r="U21" s="775">
        <v>0</v>
      </c>
      <c r="V21" s="775">
        <v>0</v>
      </c>
      <c r="W21" s="775">
        <v>0</v>
      </c>
      <c r="X21" s="775">
        <v>0</v>
      </c>
      <c r="Y21" s="775">
        <v>0</v>
      </c>
      <c r="Z21" s="775">
        <v>0</v>
      </c>
      <c r="AA21" s="775">
        <v>0</v>
      </c>
      <c r="AB21" s="775">
        <v>0</v>
      </c>
      <c r="AC21" s="775">
        <v>285</v>
      </c>
      <c r="AD21" s="775">
        <v>0</v>
      </c>
      <c r="AE21" s="775">
        <v>0</v>
      </c>
      <c r="AF21" s="775">
        <v>0</v>
      </c>
      <c r="AG21" s="775">
        <v>0</v>
      </c>
      <c r="AH21" s="775">
        <v>0</v>
      </c>
      <c r="AI21" s="775">
        <v>0</v>
      </c>
      <c r="AJ21" s="775">
        <v>0</v>
      </c>
      <c r="AK21" s="775">
        <v>0</v>
      </c>
      <c r="AL21" s="775">
        <v>0</v>
      </c>
      <c r="AM21" s="771"/>
    </row>
    <row r="22" spans="1:39">
      <c r="A22" s="764" t="s">
        <v>18</v>
      </c>
      <c r="B22" s="759"/>
      <c r="C22" s="759"/>
      <c r="D22" s="759"/>
      <c r="E22" s="759"/>
      <c r="F22" s="759"/>
      <c r="G22" s="759"/>
      <c r="H22" s="759"/>
      <c r="I22" s="759"/>
      <c r="J22" s="759"/>
      <c r="K22" s="759"/>
      <c r="L22" s="766" t="s">
        <v>148</v>
      </c>
      <c r="M22" s="750" t="s">
        <v>330</v>
      </c>
      <c r="N22" s="724" t="s">
        <v>329</v>
      </c>
      <c r="O22" s="755"/>
      <c r="P22" s="755"/>
      <c r="Q22" s="755"/>
      <c r="R22" s="755"/>
      <c r="S22" s="755"/>
      <c r="T22" s="755"/>
      <c r="U22" s="755"/>
      <c r="V22" s="755"/>
      <c r="W22" s="755"/>
      <c r="X22" s="755"/>
      <c r="Y22" s="755"/>
      <c r="Z22" s="755"/>
      <c r="AA22" s="755"/>
      <c r="AB22" s="755"/>
      <c r="AC22" s="755"/>
      <c r="AD22" s="755"/>
      <c r="AE22" s="755"/>
      <c r="AF22" s="755"/>
      <c r="AG22" s="755"/>
      <c r="AH22" s="755"/>
      <c r="AI22" s="755"/>
      <c r="AJ22" s="755"/>
      <c r="AK22" s="755"/>
      <c r="AL22" s="755"/>
      <c r="AM22" s="756"/>
    </row>
    <row r="23" spans="1:39">
      <c r="A23" s="764" t="s">
        <v>18</v>
      </c>
      <c r="B23" s="759"/>
      <c r="C23" s="759"/>
      <c r="D23" s="759"/>
      <c r="E23" s="759"/>
      <c r="F23" s="759"/>
      <c r="G23" s="759"/>
      <c r="H23" s="759"/>
      <c r="I23" s="759"/>
      <c r="J23" s="759"/>
      <c r="K23" s="759"/>
      <c r="L23" s="766" t="s">
        <v>391</v>
      </c>
      <c r="M23" s="750" t="s">
        <v>331</v>
      </c>
      <c r="N23" s="724" t="s">
        <v>329</v>
      </c>
      <c r="O23" s="755">
        <v>285</v>
      </c>
      <c r="P23" s="755"/>
      <c r="Q23" s="755"/>
      <c r="R23" s="755">
        <v>285</v>
      </c>
      <c r="S23" s="755">
        <v>450</v>
      </c>
      <c r="T23" s="755"/>
      <c r="U23" s="755"/>
      <c r="V23" s="755"/>
      <c r="W23" s="755"/>
      <c r="X23" s="755"/>
      <c r="Y23" s="755"/>
      <c r="Z23" s="755"/>
      <c r="AA23" s="755"/>
      <c r="AB23" s="755"/>
      <c r="AC23" s="755">
        <v>285</v>
      </c>
      <c r="AD23" s="755"/>
      <c r="AE23" s="755"/>
      <c r="AF23" s="755"/>
      <c r="AG23" s="755"/>
      <c r="AH23" s="755"/>
      <c r="AI23" s="755"/>
      <c r="AJ23" s="755"/>
      <c r="AK23" s="755"/>
      <c r="AL23" s="755"/>
      <c r="AM23" s="756"/>
    </row>
    <row r="24" spans="1:39" ht="22.8">
      <c r="A24" s="764" t="s">
        <v>18</v>
      </c>
      <c r="B24" s="759"/>
      <c r="C24" s="759"/>
      <c r="D24" s="759"/>
      <c r="E24" s="759"/>
      <c r="F24" s="759"/>
      <c r="G24" s="759"/>
      <c r="H24" s="759"/>
      <c r="I24" s="759"/>
      <c r="J24" s="759"/>
      <c r="K24" s="759"/>
      <c r="L24" s="766" t="s">
        <v>392</v>
      </c>
      <c r="M24" s="774" t="s">
        <v>1167</v>
      </c>
      <c r="N24" s="724" t="s">
        <v>329</v>
      </c>
      <c r="O24" s="755"/>
      <c r="P24" s="755"/>
      <c r="Q24" s="755"/>
      <c r="R24" s="755"/>
      <c r="S24" s="755"/>
      <c r="T24" s="755"/>
      <c r="U24" s="755"/>
      <c r="V24" s="755"/>
      <c r="W24" s="755"/>
      <c r="X24" s="755"/>
      <c r="Y24" s="755"/>
      <c r="Z24" s="755"/>
      <c r="AA24" s="755"/>
      <c r="AB24" s="755"/>
      <c r="AC24" s="755"/>
      <c r="AD24" s="755"/>
      <c r="AE24" s="755"/>
      <c r="AF24" s="755"/>
      <c r="AG24" s="755"/>
      <c r="AH24" s="755"/>
      <c r="AI24" s="755"/>
      <c r="AJ24" s="755"/>
      <c r="AK24" s="755"/>
      <c r="AL24" s="755"/>
      <c r="AM24" s="756"/>
    </row>
    <row r="25" spans="1:39">
      <c r="A25" s="764" t="s">
        <v>18</v>
      </c>
      <c r="B25" s="759"/>
      <c r="C25" s="759"/>
      <c r="D25" s="759"/>
      <c r="E25" s="759"/>
      <c r="F25" s="759"/>
      <c r="G25" s="759"/>
      <c r="H25" s="759"/>
      <c r="I25" s="759"/>
      <c r="J25" s="759"/>
      <c r="K25" s="759"/>
      <c r="L25" s="766" t="s">
        <v>120</v>
      </c>
      <c r="M25" s="774" t="s">
        <v>332</v>
      </c>
      <c r="N25" s="724" t="s">
        <v>329</v>
      </c>
      <c r="O25" s="775">
        <v>0</v>
      </c>
      <c r="P25" s="775">
        <v>0</v>
      </c>
      <c r="Q25" s="775">
        <v>0</v>
      </c>
      <c r="R25" s="775">
        <v>0</v>
      </c>
      <c r="S25" s="775">
        <v>0</v>
      </c>
      <c r="T25" s="775">
        <v>0</v>
      </c>
      <c r="U25" s="775">
        <v>0</v>
      </c>
      <c r="V25" s="775">
        <v>0</v>
      </c>
      <c r="W25" s="775">
        <v>0</v>
      </c>
      <c r="X25" s="775">
        <v>0</v>
      </c>
      <c r="Y25" s="775">
        <v>0</v>
      </c>
      <c r="Z25" s="775">
        <v>0</v>
      </c>
      <c r="AA25" s="775">
        <v>0</v>
      </c>
      <c r="AB25" s="775">
        <v>0</v>
      </c>
      <c r="AC25" s="775">
        <v>0</v>
      </c>
      <c r="AD25" s="775">
        <v>0</v>
      </c>
      <c r="AE25" s="775">
        <v>0</v>
      </c>
      <c r="AF25" s="775">
        <v>0</v>
      </c>
      <c r="AG25" s="775">
        <v>0</v>
      </c>
      <c r="AH25" s="775">
        <v>0</v>
      </c>
      <c r="AI25" s="775">
        <v>0</v>
      </c>
      <c r="AJ25" s="775">
        <v>0</v>
      </c>
      <c r="AK25" s="775">
        <v>0</v>
      </c>
      <c r="AL25" s="775">
        <v>0</v>
      </c>
      <c r="AM25" s="756"/>
    </row>
    <row r="26" spans="1:39">
      <c r="A26" s="764" t="s">
        <v>18</v>
      </c>
      <c r="B26" s="759"/>
      <c r="C26" s="759"/>
      <c r="D26" s="759"/>
      <c r="E26" s="759"/>
      <c r="F26" s="759"/>
      <c r="G26" s="759"/>
      <c r="H26" s="759"/>
      <c r="I26" s="759"/>
      <c r="J26" s="759"/>
      <c r="K26" s="759"/>
      <c r="L26" s="766" t="s">
        <v>122</v>
      </c>
      <c r="M26" s="750" t="s">
        <v>1123</v>
      </c>
      <c r="N26" s="724" t="s">
        <v>329</v>
      </c>
      <c r="O26" s="755"/>
      <c r="P26" s="755"/>
      <c r="Q26" s="755"/>
      <c r="R26" s="755"/>
      <c r="S26" s="755"/>
      <c r="T26" s="755"/>
      <c r="U26" s="755"/>
      <c r="V26" s="755"/>
      <c r="W26" s="755"/>
      <c r="X26" s="755"/>
      <c r="Y26" s="755"/>
      <c r="Z26" s="755"/>
      <c r="AA26" s="755"/>
      <c r="AB26" s="755"/>
      <c r="AC26" s="755"/>
      <c r="AD26" s="755"/>
      <c r="AE26" s="755"/>
      <c r="AF26" s="755"/>
      <c r="AG26" s="755"/>
      <c r="AH26" s="755"/>
      <c r="AI26" s="755"/>
      <c r="AJ26" s="755"/>
      <c r="AK26" s="755"/>
      <c r="AL26" s="755"/>
      <c r="AM26" s="756"/>
    </row>
    <row r="27" spans="1:39">
      <c r="A27" s="764" t="s">
        <v>18</v>
      </c>
      <c r="B27" s="759"/>
      <c r="C27" s="759"/>
      <c r="D27" s="759"/>
      <c r="E27" s="759"/>
      <c r="F27" s="759"/>
      <c r="G27" s="759"/>
      <c r="H27" s="759"/>
      <c r="I27" s="759"/>
      <c r="J27" s="759"/>
      <c r="K27" s="759"/>
      <c r="L27" s="766" t="s">
        <v>123</v>
      </c>
      <c r="M27" s="750" t="s">
        <v>333</v>
      </c>
      <c r="N27" s="724" t="s">
        <v>329</v>
      </c>
      <c r="O27" s="755"/>
      <c r="P27" s="755"/>
      <c r="Q27" s="755"/>
      <c r="R27" s="755"/>
      <c r="S27" s="755"/>
      <c r="T27" s="755"/>
      <c r="U27" s="755"/>
      <c r="V27" s="755"/>
      <c r="W27" s="755"/>
      <c r="X27" s="755"/>
      <c r="Y27" s="755"/>
      <c r="Z27" s="755"/>
      <c r="AA27" s="755"/>
      <c r="AB27" s="755"/>
      <c r="AC27" s="755"/>
      <c r="AD27" s="755"/>
      <c r="AE27" s="755"/>
      <c r="AF27" s="755"/>
      <c r="AG27" s="755"/>
      <c r="AH27" s="755"/>
      <c r="AI27" s="755"/>
      <c r="AJ27" s="755"/>
      <c r="AK27" s="755"/>
      <c r="AL27" s="755"/>
      <c r="AM27" s="756"/>
    </row>
    <row r="28" spans="1:39">
      <c r="A28" s="764" t="s">
        <v>18</v>
      </c>
      <c r="B28" s="759"/>
      <c r="C28" s="759"/>
      <c r="D28" s="759"/>
      <c r="E28" s="759"/>
      <c r="F28" s="759"/>
      <c r="G28" s="759"/>
      <c r="H28" s="759"/>
      <c r="I28" s="759"/>
      <c r="J28" s="759"/>
      <c r="K28" s="759"/>
      <c r="L28" s="766" t="s">
        <v>124</v>
      </c>
      <c r="M28" s="767" t="s">
        <v>334</v>
      </c>
      <c r="N28" s="724" t="s">
        <v>329</v>
      </c>
      <c r="O28" s="773"/>
      <c r="P28" s="773"/>
      <c r="Q28" s="773"/>
      <c r="R28" s="773"/>
      <c r="S28" s="773"/>
      <c r="T28" s="773"/>
      <c r="U28" s="773"/>
      <c r="V28" s="773"/>
      <c r="W28" s="773"/>
      <c r="X28" s="773"/>
      <c r="Y28" s="773"/>
      <c r="Z28" s="773"/>
      <c r="AA28" s="773"/>
      <c r="AB28" s="773"/>
      <c r="AC28" s="773"/>
      <c r="AD28" s="773"/>
      <c r="AE28" s="773"/>
      <c r="AF28" s="773"/>
      <c r="AG28" s="773"/>
      <c r="AH28" s="773"/>
      <c r="AI28" s="773"/>
      <c r="AJ28" s="773"/>
      <c r="AK28" s="773"/>
      <c r="AL28" s="773"/>
      <c r="AM28" s="756"/>
    </row>
    <row r="29" spans="1:39">
      <c r="A29" s="764" t="s">
        <v>18</v>
      </c>
      <c r="B29" s="759"/>
      <c r="C29" s="759"/>
      <c r="D29" s="759"/>
      <c r="E29" s="759"/>
      <c r="F29" s="759"/>
      <c r="G29" s="759"/>
      <c r="H29" s="759"/>
      <c r="I29" s="759"/>
      <c r="J29" s="759"/>
      <c r="K29" s="759"/>
      <c r="L29" s="766" t="s">
        <v>125</v>
      </c>
      <c r="M29" s="767" t="s">
        <v>335</v>
      </c>
      <c r="N29" s="724" t="s">
        <v>329</v>
      </c>
      <c r="O29" s="755"/>
      <c r="P29" s="755"/>
      <c r="Q29" s="755"/>
      <c r="R29" s="755"/>
      <c r="S29" s="755"/>
      <c r="T29" s="755"/>
      <c r="U29" s="755"/>
      <c r="V29" s="755"/>
      <c r="W29" s="755"/>
      <c r="X29" s="755"/>
      <c r="Y29" s="755"/>
      <c r="Z29" s="755"/>
      <c r="AA29" s="755"/>
      <c r="AB29" s="755"/>
      <c r="AC29" s="755"/>
      <c r="AD29" s="755"/>
      <c r="AE29" s="755"/>
      <c r="AF29" s="755"/>
      <c r="AG29" s="755"/>
      <c r="AH29" s="755"/>
      <c r="AI29" s="755"/>
      <c r="AJ29" s="755"/>
      <c r="AK29" s="755"/>
      <c r="AL29" s="755"/>
      <c r="AM29" s="756"/>
    </row>
    <row r="30" spans="1:39">
      <c r="A30" s="764" t="s">
        <v>18</v>
      </c>
      <c r="B30" s="759"/>
      <c r="C30" s="759"/>
      <c r="D30" s="759"/>
      <c r="E30" s="759"/>
      <c r="F30" s="759"/>
      <c r="G30" s="759"/>
      <c r="H30" s="759"/>
      <c r="I30" s="759"/>
      <c r="J30" s="759"/>
      <c r="K30" s="759"/>
      <c r="L30" s="766" t="s">
        <v>126</v>
      </c>
      <c r="M30" s="774" t="s">
        <v>336</v>
      </c>
      <c r="N30" s="724" t="s">
        <v>329</v>
      </c>
      <c r="O30" s="775">
        <v>285</v>
      </c>
      <c r="P30" s="775">
        <v>0</v>
      </c>
      <c r="Q30" s="775">
        <v>0</v>
      </c>
      <c r="R30" s="775">
        <v>285</v>
      </c>
      <c r="S30" s="775">
        <v>450</v>
      </c>
      <c r="T30" s="775">
        <v>0</v>
      </c>
      <c r="U30" s="775">
        <v>0</v>
      </c>
      <c r="V30" s="775">
        <v>0</v>
      </c>
      <c r="W30" s="775">
        <v>0</v>
      </c>
      <c r="X30" s="775">
        <v>0</v>
      </c>
      <c r="Y30" s="775">
        <v>0</v>
      </c>
      <c r="Z30" s="775">
        <v>0</v>
      </c>
      <c r="AA30" s="775">
        <v>0</v>
      </c>
      <c r="AB30" s="775">
        <v>0</v>
      </c>
      <c r="AC30" s="775">
        <v>285</v>
      </c>
      <c r="AD30" s="775">
        <v>0</v>
      </c>
      <c r="AE30" s="775">
        <v>0</v>
      </c>
      <c r="AF30" s="775">
        <v>0</v>
      </c>
      <c r="AG30" s="775">
        <v>0</v>
      </c>
      <c r="AH30" s="775">
        <v>0</v>
      </c>
      <c r="AI30" s="775">
        <v>0</v>
      </c>
      <c r="AJ30" s="775">
        <v>0</v>
      </c>
      <c r="AK30" s="775">
        <v>0</v>
      </c>
      <c r="AL30" s="775">
        <v>0</v>
      </c>
      <c r="AM30" s="756"/>
    </row>
    <row r="31" spans="1:39" ht="22.8">
      <c r="A31" s="764" t="s">
        <v>18</v>
      </c>
      <c r="B31" s="759"/>
      <c r="C31" s="759"/>
      <c r="D31" s="759"/>
      <c r="E31" s="759"/>
      <c r="F31" s="759"/>
      <c r="G31" s="759"/>
      <c r="H31" s="759"/>
      <c r="I31" s="759"/>
      <c r="J31" s="759"/>
      <c r="K31" s="759"/>
      <c r="L31" s="766" t="s">
        <v>149</v>
      </c>
      <c r="M31" s="750" t="s">
        <v>337</v>
      </c>
      <c r="N31" s="724" t="s">
        <v>329</v>
      </c>
      <c r="O31" s="755">
        <v>285</v>
      </c>
      <c r="P31" s="755"/>
      <c r="Q31" s="755"/>
      <c r="R31" s="755">
        <v>285</v>
      </c>
      <c r="S31" s="755">
        <v>450</v>
      </c>
      <c r="T31" s="755"/>
      <c r="U31" s="755"/>
      <c r="V31" s="755"/>
      <c r="W31" s="755"/>
      <c r="X31" s="755"/>
      <c r="Y31" s="755"/>
      <c r="Z31" s="755"/>
      <c r="AA31" s="755"/>
      <c r="AB31" s="755"/>
      <c r="AC31" s="755">
        <v>285</v>
      </c>
      <c r="AD31" s="755"/>
      <c r="AE31" s="755"/>
      <c r="AF31" s="755"/>
      <c r="AG31" s="755"/>
      <c r="AH31" s="755"/>
      <c r="AI31" s="755"/>
      <c r="AJ31" s="755"/>
      <c r="AK31" s="755"/>
      <c r="AL31" s="755"/>
      <c r="AM31" s="756"/>
    </row>
    <row r="32" spans="1:39">
      <c r="A32" s="764" t="s">
        <v>18</v>
      </c>
      <c r="B32" s="759"/>
      <c r="C32" s="759"/>
      <c r="D32" s="759"/>
      <c r="E32" s="759"/>
      <c r="F32" s="759"/>
      <c r="G32" s="759"/>
      <c r="H32" s="759"/>
      <c r="I32" s="759"/>
      <c r="J32" s="759"/>
      <c r="K32" s="759"/>
      <c r="L32" s="766" t="s">
        <v>199</v>
      </c>
      <c r="M32" s="750" t="s">
        <v>338</v>
      </c>
      <c r="N32" s="724" t="s">
        <v>329</v>
      </c>
      <c r="O32" s="755"/>
      <c r="P32" s="755"/>
      <c r="Q32" s="755"/>
      <c r="R32" s="755"/>
      <c r="S32" s="755"/>
      <c r="T32" s="755"/>
      <c r="U32" s="755"/>
      <c r="V32" s="755"/>
      <c r="W32" s="755"/>
      <c r="X32" s="755"/>
      <c r="Y32" s="755"/>
      <c r="Z32" s="755"/>
      <c r="AA32" s="755"/>
      <c r="AB32" s="755"/>
      <c r="AC32" s="755"/>
      <c r="AD32" s="755"/>
      <c r="AE32" s="755"/>
      <c r="AF32" s="755"/>
      <c r="AG32" s="755"/>
      <c r="AH32" s="755"/>
      <c r="AI32" s="755"/>
      <c r="AJ32" s="755"/>
      <c r="AK32" s="755"/>
      <c r="AL32" s="755"/>
      <c r="AM32" s="756"/>
    </row>
    <row r="33" spans="1:39" ht="22.8">
      <c r="A33" s="764" t="s">
        <v>18</v>
      </c>
      <c r="B33" s="759"/>
      <c r="C33" s="759"/>
      <c r="D33" s="759"/>
      <c r="E33" s="759"/>
      <c r="F33" s="759"/>
      <c r="G33" s="759"/>
      <c r="H33" s="759"/>
      <c r="I33" s="759"/>
      <c r="J33" s="759"/>
      <c r="K33" s="759"/>
      <c r="L33" s="766" t="s">
        <v>408</v>
      </c>
      <c r="M33" s="750" t="s">
        <v>1168</v>
      </c>
      <c r="N33" s="724" t="s">
        <v>329</v>
      </c>
      <c r="O33" s="755"/>
      <c r="P33" s="755"/>
      <c r="Q33" s="755"/>
      <c r="R33" s="755"/>
      <c r="S33" s="755"/>
      <c r="T33" s="755"/>
      <c r="U33" s="755"/>
      <c r="V33" s="755"/>
      <c r="W33" s="755"/>
      <c r="X33" s="755"/>
      <c r="Y33" s="755"/>
      <c r="Z33" s="755"/>
      <c r="AA33" s="755"/>
      <c r="AB33" s="755"/>
      <c r="AC33" s="755"/>
      <c r="AD33" s="755"/>
      <c r="AE33" s="755"/>
      <c r="AF33" s="755"/>
      <c r="AG33" s="755"/>
      <c r="AH33" s="755"/>
      <c r="AI33" s="755"/>
      <c r="AJ33" s="755"/>
      <c r="AK33" s="755"/>
      <c r="AL33" s="755"/>
      <c r="AM33" s="756"/>
    </row>
    <row r="34" spans="1:39">
      <c r="A34" s="764" t="s">
        <v>18</v>
      </c>
      <c r="B34" s="759"/>
      <c r="C34" s="759"/>
      <c r="D34" s="759"/>
      <c r="E34" s="759"/>
      <c r="F34" s="759"/>
      <c r="G34" s="759"/>
      <c r="H34" s="759"/>
      <c r="I34" s="759"/>
      <c r="J34" s="759"/>
      <c r="K34" s="759"/>
      <c r="L34" s="766" t="s">
        <v>127</v>
      </c>
      <c r="M34" s="767" t="s">
        <v>1188</v>
      </c>
      <c r="N34" s="724" t="s">
        <v>329</v>
      </c>
      <c r="O34" s="755">
        <v>57</v>
      </c>
      <c r="P34" s="755"/>
      <c r="Q34" s="755"/>
      <c r="R34" s="755">
        <v>57</v>
      </c>
      <c r="S34" s="755">
        <v>244.84</v>
      </c>
      <c r="T34" s="755"/>
      <c r="U34" s="755"/>
      <c r="V34" s="755"/>
      <c r="W34" s="755"/>
      <c r="X34" s="755"/>
      <c r="Y34" s="755"/>
      <c r="Z34" s="755"/>
      <c r="AA34" s="755"/>
      <c r="AB34" s="755"/>
      <c r="AC34" s="755">
        <v>57</v>
      </c>
      <c r="AD34" s="755"/>
      <c r="AE34" s="755"/>
      <c r="AF34" s="755"/>
      <c r="AG34" s="755"/>
      <c r="AH34" s="755"/>
      <c r="AI34" s="755"/>
      <c r="AJ34" s="755"/>
      <c r="AK34" s="755"/>
      <c r="AL34" s="755"/>
      <c r="AM34" s="756"/>
    </row>
    <row r="35" spans="1:39">
      <c r="A35" s="764" t="s">
        <v>18</v>
      </c>
      <c r="B35" s="759"/>
      <c r="C35" s="759"/>
      <c r="D35" s="759"/>
      <c r="E35" s="759"/>
      <c r="F35" s="759"/>
      <c r="G35" s="759"/>
      <c r="H35" s="759"/>
      <c r="I35" s="759"/>
      <c r="J35" s="759"/>
      <c r="K35" s="759"/>
      <c r="L35" s="766" t="s">
        <v>1300</v>
      </c>
      <c r="M35" s="776" t="s">
        <v>340</v>
      </c>
      <c r="N35" s="727" t="s">
        <v>145</v>
      </c>
      <c r="O35" s="775">
        <v>20</v>
      </c>
      <c r="P35" s="775">
        <v>0</v>
      </c>
      <c r="Q35" s="775">
        <v>0</v>
      </c>
      <c r="R35" s="775">
        <v>20</v>
      </c>
      <c r="S35" s="775">
        <v>54.408888888888882</v>
      </c>
      <c r="T35" s="775">
        <v>0</v>
      </c>
      <c r="U35" s="775">
        <v>0</v>
      </c>
      <c r="V35" s="775">
        <v>0</v>
      </c>
      <c r="W35" s="775">
        <v>0</v>
      </c>
      <c r="X35" s="775">
        <v>0</v>
      </c>
      <c r="Y35" s="775">
        <v>0</v>
      </c>
      <c r="Z35" s="775">
        <v>0</v>
      </c>
      <c r="AA35" s="775">
        <v>0</v>
      </c>
      <c r="AB35" s="775">
        <v>0</v>
      </c>
      <c r="AC35" s="775">
        <v>20</v>
      </c>
      <c r="AD35" s="775">
        <v>0</v>
      </c>
      <c r="AE35" s="775">
        <v>0</v>
      </c>
      <c r="AF35" s="775">
        <v>0</v>
      </c>
      <c r="AG35" s="775">
        <v>0</v>
      </c>
      <c r="AH35" s="775">
        <v>0</v>
      </c>
      <c r="AI35" s="775">
        <v>0</v>
      </c>
      <c r="AJ35" s="775">
        <v>0</v>
      </c>
      <c r="AK35" s="775">
        <v>0</v>
      </c>
      <c r="AL35" s="775">
        <v>0</v>
      </c>
      <c r="AM35" s="756"/>
    </row>
    <row r="36" spans="1:39">
      <c r="A36" s="764" t="s">
        <v>18</v>
      </c>
      <c r="B36" s="759"/>
      <c r="C36" s="759"/>
      <c r="D36" s="759"/>
      <c r="E36" s="759"/>
      <c r="F36" s="759"/>
      <c r="G36" s="759"/>
      <c r="H36" s="759"/>
      <c r="I36" s="759"/>
      <c r="J36" s="759"/>
      <c r="K36" s="759"/>
      <c r="L36" s="766" t="s">
        <v>128</v>
      </c>
      <c r="M36" s="767" t="s">
        <v>341</v>
      </c>
      <c r="N36" s="724" t="s">
        <v>329</v>
      </c>
      <c r="O36" s="775">
        <v>228</v>
      </c>
      <c r="P36" s="775">
        <v>0</v>
      </c>
      <c r="Q36" s="775">
        <v>0</v>
      </c>
      <c r="R36" s="775">
        <v>228</v>
      </c>
      <c r="S36" s="775">
        <v>205.16</v>
      </c>
      <c r="T36" s="775">
        <v>0</v>
      </c>
      <c r="U36" s="775">
        <v>0</v>
      </c>
      <c r="V36" s="775">
        <v>0</v>
      </c>
      <c r="W36" s="775">
        <v>0</v>
      </c>
      <c r="X36" s="775">
        <v>0</v>
      </c>
      <c r="Y36" s="775">
        <v>0</v>
      </c>
      <c r="Z36" s="775">
        <v>0</v>
      </c>
      <c r="AA36" s="775">
        <v>0</v>
      </c>
      <c r="AB36" s="775">
        <v>0</v>
      </c>
      <c r="AC36" s="775">
        <v>228</v>
      </c>
      <c r="AD36" s="775">
        <v>0</v>
      </c>
      <c r="AE36" s="775">
        <v>0</v>
      </c>
      <c r="AF36" s="775">
        <v>0</v>
      </c>
      <c r="AG36" s="775">
        <v>0</v>
      </c>
      <c r="AH36" s="775">
        <v>0</v>
      </c>
      <c r="AI36" s="775">
        <v>0</v>
      </c>
      <c r="AJ36" s="775">
        <v>0</v>
      </c>
      <c r="AK36" s="775">
        <v>0</v>
      </c>
      <c r="AL36" s="775">
        <v>0</v>
      </c>
      <c r="AM36" s="756"/>
    </row>
    <row r="37" spans="1:39">
      <c r="A37" s="764" t="s">
        <v>18</v>
      </c>
      <c r="B37" s="759"/>
      <c r="C37" s="759"/>
      <c r="D37" s="759"/>
      <c r="E37" s="759"/>
      <c r="F37" s="759"/>
      <c r="G37" s="759"/>
      <c r="H37" s="759"/>
      <c r="I37" s="759"/>
      <c r="J37" s="759"/>
      <c r="K37" s="759"/>
      <c r="L37" s="766" t="s">
        <v>1237</v>
      </c>
      <c r="M37" s="750" t="s">
        <v>342</v>
      </c>
      <c r="N37" s="724" t="s">
        <v>329</v>
      </c>
      <c r="O37" s="775">
        <v>0</v>
      </c>
      <c r="P37" s="775">
        <v>0</v>
      </c>
      <c r="Q37" s="775">
        <v>0</v>
      </c>
      <c r="R37" s="775">
        <v>0</v>
      </c>
      <c r="S37" s="775">
        <v>0</v>
      </c>
      <c r="T37" s="775">
        <v>0</v>
      </c>
      <c r="U37" s="775">
        <v>0</v>
      </c>
      <c r="V37" s="775">
        <v>0</v>
      </c>
      <c r="W37" s="775">
        <v>0</v>
      </c>
      <c r="X37" s="775">
        <v>0</v>
      </c>
      <c r="Y37" s="775">
        <v>0</v>
      </c>
      <c r="Z37" s="775">
        <v>0</v>
      </c>
      <c r="AA37" s="775">
        <v>0</v>
      </c>
      <c r="AB37" s="775">
        <v>0</v>
      </c>
      <c r="AC37" s="775">
        <v>0</v>
      </c>
      <c r="AD37" s="775">
        <v>0</v>
      </c>
      <c r="AE37" s="775">
        <v>0</v>
      </c>
      <c r="AF37" s="775">
        <v>0</v>
      </c>
      <c r="AG37" s="775">
        <v>0</v>
      </c>
      <c r="AH37" s="775">
        <v>0</v>
      </c>
      <c r="AI37" s="775">
        <v>0</v>
      </c>
      <c r="AJ37" s="775">
        <v>0</v>
      </c>
      <c r="AK37" s="775">
        <v>0</v>
      </c>
      <c r="AL37" s="775">
        <v>0</v>
      </c>
      <c r="AM37" s="756"/>
    </row>
    <row r="38" spans="1:39">
      <c r="A38" s="764" t="s">
        <v>18</v>
      </c>
      <c r="B38" s="759"/>
      <c r="C38" s="759"/>
      <c r="D38" s="759"/>
      <c r="E38" s="759"/>
      <c r="F38" s="759"/>
      <c r="G38" s="759"/>
      <c r="H38" s="759"/>
      <c r="I38" s="759"/>
      <c r="J38" s="759"/>
      <c r="K38" s="759"/>
      <c r="L38" s="766" t="s">
        <v>1301</v>
      </c>
      <c r="M38" s="777" t="s">
        <v>343</v>
      </c>
      <c r="N38" s="724" t="s">
        <v>329</v>
      </c>
      <c r="O38" s="755"/>
      <c r="P38" s="755"/>
      <c r="Q38" s="755"/>
      <c r="R38" s="755"/>
      <c r="S38" s="755"/>
      <c r="T38" s="755"/>
      <c r="U38" s="755"/>
      <c r="V38" s="755"/>
      <c r="W38" s="755"/>
      <c r="X38" s="755"/>
      <c r="Y38" s="755"/>
      <c r="Z38" s="755"/>
      <c r="AA38" s="755"/>
      <c r="AB38" s="755"/>
      <c r="AC38" s="755"/>
      <c r="AD38" s="755"/>
      <c r="AE38" s="755"/>
      <c r="AF38" s="755"/>
      <c r="AG38" s="755"/>
      <c r="AH38" s="755"/>
      <c r="AI38" s="755"/>
      <c r="AJ38" s="755"/>
      <c r="AK38" s="755"/>
      <c r="AL38" s="755"/>
      <c r="AM38" s="756"/>
    </row>
    <row r="39" spans="1:39">
      <c r="A39" s="764" t="s">
        <v>18</v>
      </c>
      <c r="B39" s="759"/>
      <c r="C39" s="759"/>
      <c r="D39" s="759"/>
      <c r="E39" s="759"/>
      <c r="F39" s="759"/>
      <c r="G39" s="759"/>
      <c r="H39" s="759"/>
      <c r="I39" s="759"/>
      <c r="J39" s="759"/>
      <c r="K39" s="759"/>
      <c r="L39" s="766" t="s">
        <v>1302</v>
      </c>
      <c r="M39" s="777" t="s">
        <v>344</v>
      </c>
      <c r="N39" s="724" t="s">
        <v>329</v>
      </c>
      <c r="O39" s="755"/>
      <c r="P39" s="755"/>
      <c r="Q39" s="755"/>
      <c r="R39" s="755"/>
      <c r="S39" s="755"/>
      <c r="T39" s="755"/>
      <c r="U39" s="755"/>
      <c r="V39" s="755"/>
      <c r="W39" s="755"/>
      <c r="X39" s="755"/>
      <c r="Y39" s="755"/>
      <c r="Z39" s="755"/>
      <c r="AA39" s="755"/>
      <c r="AB39" s="755"/>
      <c r="AC39" s="755"/>
      <c r="AD39" s="755"/>
      <c r="AE39" s="755"/>
      <c r="AF39" s="755"/>
      <c r="AG39" s="755"/>
      <c r="AH39" s="755"/>
      <c r="AI39" s="755"/>
      <c r="AJ39" s="755"/>
      <c r="AK39" s="755"/>
      <c r="AL39" s="755"/>
      <c r="AM39" s="756"/>
    </row>
    <row r="40" spans="1:39">
      <c r="A40" s="764" t="s">
        <v>18</v>
      </c>
      <c r="B40" s="759"/>
      <c r="C40" s="759"/>
      <c r="D40" s="759"/>
      <c r="E40" s="759"/>
      <c r="F40" s="759"/>
      <c r="G40" s="759"/>
      <c r="H40" s="759"/>
      <c r="I40" s="759"/>
      <c r="J40" s="759"/>
      <c r="K40" s="759"/>
      <c r="L40" s="766" t="s">
        <v>1303</v>
      </c>
      <c r="M40" s="777" t="s">
        <v>345</v>
      </c>
      <c r="N40" s="724" t="s">
        <v>329</v>
      </c>
      <c r="O40" s="755"/>
      <c r="P40" s="755"/>
      <c r="Q40" s="755"/>
      <c r="R40" s="755"/>
      <c r="S40" s="755"/>
      <c r="T40" s="755"/>
      <c r="U40" s="755"/>
      <c r="V40" s="755"/>
      <c r="W40" s="755"/>
      <c r="X40" s="755"/>
      <c r="Y40" s="755"/>
      <c r="Z40" s="755"/>
      <c r="AA40" s="755"/>
      <c r="AB40" s="755"/>
      <c r="AC40" s="755"/>
      <c r="AD40" s="755"/>
      <c r="AE40" s="755"/>
      <c r="AF40" s="755"/>
      <c r="AG40" s="755"/>
      <c r="AH40" s="755"/>
      <c r="AI40" s="755"/>
      <c r="AJ40" s="755"/>
      <c r="AK40" s="755"/>
      <c r="AL40" s="755"/>
      <c r="AM40" s="756"/>
    </row>
    <row r="41" spans="1:39">
      <c r="A41" s="764" t="s">
        <v>18</v>
      </c>
      <c r="B41" s="759" t="s">
        <v>1165</v>
      </c>
      <c r="C41" s="759"/>
      <c r="D41" s="759"/>
      <c r="E41" s="759"/>
      <c r="F41" s="759"/>
      <c r="G41" s="759"/>
      <c r="H41" s="759"/>
      <c r="I41" s="759"/>
      <c r="J41" s="759"/>
      <c r="K41" s="759"/>
      <c r="L41" s="766" t="s">
        <v>1304</v>
      </c>
      <c r="M41" s="750" t="s">
        <v>346</v>
      </c>
      <c r="N41" s="724" t="s">
        <v>329</v>
      </c>
      <c r="O41" s="775">
        <v>0</v>
      </c>
      <c r="P41" s="775">
        <v>0</v>
      </c>
      <c r="Q41" s="775">
        <v>0</v>
      </c>
      <c r="R41" s="775">
        <v>0</v>
      </c>
      <c r="S41" s="775">
        <v>0</v>
      </c>
      <c r="T41" s="775">
        <v>0</v>
      </c>
      <c r="U41" s="775">
        <v>0</v>
      </c>
      <c r="V41" s="775">
        <v>0</v>
      </c>
      <c r="W41" s="775">
        <v>0</v>
      </c>
      <c r="X41" s="775">
        <v>0</v>
      </c>
      <c r="Y41" s="775">
        <v>0</v>
      </c>
      <c r="Z41" s="775">
        <v>0</v>
      </c>
      <c r="AA41" s="775">
        <v>0</v>
      </c>
      <c r="AB41" s="775">
        <v>0</v>
      </c>
      <c r="AC41" s="775">
        <v>0</v>
      </c>
      <c r="AD41" s="775">
        <v>0</v>
      </c>
      <c r="AE41" s="775">
        <v>0</v>
      </c>
      <c r="AF41" s="775">
        <v>0</v>
      </c>
      <c r="AG41" s="775">
        <v>0</v>
      </c>
      <c r="AH41" s="775">
        <v>0</v>
      </c>
      <c r="AI41" s="775">
        <v>0</v>
      </c>
      <c r="AJ41" s="775">
        <v>0</v>
      </c>
      <c r="AK41" s="775">
        <v>0</v>
      </c>
      <c r="AL41" s="775">
        <v>0</v>
      </c>
      <c r="AM41" s="756"/>
    </row>
    <row r="42" spans="1:39">
      <c r="A42" s="764" t="s">
        <v>18</v>
      </c>
      <c r="B42" s="759"/>
      <c r="C42" s="759"/>
      <c r="D42" s="759"/>
      <c r="E42" s="759"/>
      <c r="F42" s="759"/>
      <c r="G42" s="759"/>
      <c r="H42" s="759"/>
      <c r="I42" s="759"/>
      <c r="J42" s="759"/>
      <c r="K42" s="759"/>
      <c r="L42" s="766" t="s">
        <v>1305</v>
      </c>
      <c r="M42" s="777" t="s">
        <v>347</v>
      </c>
      <c r="N42" s="724" t="s">
        <v>329</v>
      </c>
      <c r="O42" s="755"/>
      <c r="P42" s="755"/>
      <c r="Q42" s="755"/>
      <c r="R42" s="755"/>
      <c r="S42" s="755"/>
      <c r="T42" s="755"/>
      <c r="U42" s="755"/>
      <c r="V42" s="755"/>
      <c r="W42" s="755"/>
      <c r="X42" s="755"/>
      <c r="Y42" s="755"/>
      <c r="Z42" s="755"/>
      <c r="AA42" s="755"/>
      <c r="AB42" s="755"/>
      <c r="AC42" s="755"/>
      <c r="AD42" s="755"/>
      <c r="AE42" s="755"/>
      <c r="AF42" s="755"/>
      <c r="AG42" s="755"/>
      <c r="AH42" s="755"/>
      <c r="AI42" s="755"/>
      <c r="AJ42" s="755"/>
      <c r="AK42" s="755"/>
      <c r="AL42" s="755"/>
      <c r="AM42" s="756"/>
    </row>
    <row r="43" spans="1:39">
      <c r="A43" s="764" t="s">
        <v>18</v>
      </c>
      <c r="B43" s="759"/>
      <c r="C43" s="759"/>
      <c r="D43" s="759"/>
      <c r="E43" s="759"/>
      <c r="F43" s="759"/>
      <c r="G43" s="759"/>
      <c r="H43" s="759"/>
      <c r="I43" s="759"/>
      <c r="J43" s="759"/>
      <c r="K43" s="759"/>
      <c r="L43" s="766" t="s">
        <v>1306</v>
      </c>
      <c r="M43" s="777" t="s">
        <v>348</v>
      </c>
      <c r="N43" s="724" t="s">
        <v>329</v>
      </c>
      <c r="O43" s="755"/>
      <c r="P43" s="755"/>
      <c r="Q43" s="755"/>
      <c r="R43" s="755"/>
      <c r="S43" s="755"/>
      <c r="T43" s="755"/>
      <c r="U43" s="755"/>
      <c r="V43" s="755"/>
      <c r="W43" s="755"/>
      <c r="X43" s="755"/>
      <c r="Y43" s="755"/>
      <c r="Z43" s="755"/>
      <c r="AA43" s="755"/>
      <c r="AB43" s="755"/>
      <c r="AC43" s="755"/>
      <c r="AD43" s="755"/>
      <c r="AE43" s="755"/>
      <c r="AF43" s="755"/>
      <c r="AG43" s="755"/>
      <c r="AH43" s="755"/>
      <c r="AI43" s="755"/>
      <c r="AJ43" s="755"/>
      <c r="AK43" s="755"/>
      <c r="AL43" s="755"/>
      <c r="AM43" s="756"/>
    </row>
    <row r="44" spans="1:39">
      <c r="A44" s="764" t="s">
        <v>18</v>
      </c>
      <c r="B44" s="759" t="s">
        <v>1165</v>
      </c>
      <c r="C44" s="759"/>
      <c r="D44" s="759"/>
      <c r="E44" s="759"/>
      <c r="F44" s="759"/>
      <c r="G44" s="759"/>
      <c r="H44" s="759"/>
      <c r="I44" s="759"/>
      <c r="J44" s="759"/>
      <c r="K44" s="759"/>
      <c r="L44" s="766" t="s">
        <v>1307</v>
      </c>
      <c r="M44" s="750" t="s">
        <v>1189</v>
      </c>
      <c r="N44" s="724" t="s">
        <v>329</v>
      </c>
      <c r="O44" s="775">
        <v>228</v>
      </c>
      <c r="P44" s="775">
        <v>0</v>
      </c>
      <c r="Q44" s="775">
        <v>0</v>
      </c>
      <c r="R44" s="775">
        <v>228</v>
      </c>
      <c r="S44" s="775">
        <v>205.16</v>
      </c>
      <c r="T44" s="775">
        <v>0</v>
      </c>
      <c r="U44" s="775">
        <v>0</v>
      </c>
      <c r="V44" s="775">
        <v>0</v>
      </c>
      <c r="W44" s="775">
        <v>0</v>
      </c>
      <c r="X44" s="775">
        <v>0</v>
      </c>
      <c r="Y44" s="775">
        <v>0</v>
      </c>
      <c r="Z44" s="775">
        <v>0</v>
      </c>
      <c r="AA44" s="775">
        <v>0</v>
      </c>
      <c r="AB44" s="775">
        <v>0</v>
      </c>
      <c r="AC44" s="775">
        <v>228</v>
      </c>
      <c r="AD44" s="775">
        <v>0</v>
      </c>
      <c r="AE44" s="775">
        <v>0</v>
      </c>
      <c r="AF44" s="775">
        <v>0</v>
      </c>
      <c r="AG44" s="775">
        <v>0</v>
      </c>
      <c r="AH44" s="775">
        <v>0</v>
      </c>
      <c r="AI44" s="775">
        <v>0</v>
      </c>
      <c r="AJ44" s="775">
        <v>0</v>
      </c>
      <c r="AK44" s="775">
        <v>0</v>
      </c>
      <c r="AL44" s="775">
        <v>0</v>
      </c>
      <c r="AM44" s="756"/>
    </row>
    <row r="45" spans="1:39">
      <c r="A45" s="764" t="s">
        <v>18</v>
      </c>
      <c r="B45" s="759"/>
      <c r="C45" s="759"/>
      <c r="D45" s="759"/>
      <c r="E45" s="759"/>
      <c r="F45" s="759"/>
      <c r="G45" s="759"/>
      <c r="H45" s="759"/>
      <c r="I45" s="759"/>
      <c r="J45" s="759"/>
      <c r="K45" s="759"/>
      <c r="L45" s="766" t="s">
        <v>1308</v>
      </c>
      <c r="M45" s="777" t="s">
        <v>349</v>
      </c>
      <c r="N45" s="724" t="s">
        <v>329</v>
      </c>
      <c r="O45" s="775">
        <v>20</v>
      </c>
      <c r="P45" s="775">
        <v>0</v>
      </c>
      <c r="Q45" s="775">
        <v>0</v>
      </c>
      <c r="R45" s="775">
        <v>20</v>
      </c>
      <c r="S45" s="775">
        <v>27.66</v>
      </c>
      <c r="T45" s="775">
        <v>0</v>
      </c>
      <c r="U45" s="775">
        <v>0</v>
      </c>
      <c r="V45" s="775">
        <v>0</v>
      </c>
      <c r="W45" s="775">
        <v>0</v>
      </c>
      <c r="X45" s="775">
        <v>0</v>
      </c>
      <c r="Y45" s="775">
        <v>0</v>
      </c>
      <c r="Z45" s="775">
        <v>0</v>
      </c>
      <c r="AA45" s="775">
        <v>0</v>
      </c>
      <c r="AB45" s="775">
        <v>0</v>
      </c>
      <c r="AC45" s="775">
        <v>20</v>
      </c>
      <c r="AD45" s="775">
        <v>0</v>
      </c>
      <c r="AE45" s="775">
        <v>0</v>
      </c>
      <c r="AF45" s="775">
        <v>0</v>
      </c>
      <c r="AG45" s="775">
        <v>0</v>
      </c>
      <c r="AH45" s="775">
        <v>0</v>
      </c>
      <c r="AI45" s="775">
        <v>0</v>
      </c>
      <c r="AJ45" s="775">
        <v>0</v>
      </c>
      <c r="AK45" s="775">
        <v>0</v>
      </c>
      <c r="AL45" s="775">
        <v>0</v>
      </c>
      <c r="AM45" s="756"/>
    </row>
    <row r="46" spans="1:39">
      <c r="A46" s="764" t="s">
        <v>18</v>
      </c>
      <c r="B46" s="759"/>
      <c r="C46" s="759"/>
      <c r="D46" s="759"/>
      <c r="E46" s="759"/>
      <c r="F46" s="759"/>
      <c r="G46" s="759"/>
      <c r="H46" s="759"/>
      <c r="I46" s="759"/>
      <c r="J46" s="759"/>
      <c r="K46" s="759"/>
      <c r="L46" s="766" t="s">
        <v>1309</v>
      </c>
      <c r="M46" s="778" t="s">
        <v>347</v>
      </c>
      <c r="N46" s="724" t="s">
        <v>329</v>
      </c>
      <c r="O46" s="755">
        <v>20</v>
      </c>
      <c r="P46" s="755"/>
      <c r="Q46" s="755"/>
      <c r="R46" s="755">
        <v>20</v>
      </c>
      <c r="S46" s="755">
        <v>27.66</v>
      </c>
      <c r="T46" s="755"/>
      <c r="U46" s="755"/>
      <c r="V46" s="755"/>
      <c r="W46" s="755"/>
      <c r="X46" s="755"/>
      <c r="Y46" s="755"/>
      <c r="Z46" s="755"/>
      <c r="AA46" s="755"/>
      <c r="AB46" s="755"/>
      <c r="AC46" s="755">
        <v>20</v>
      </c>
      <c r="AD46" s="755"/>
      <c r="AE46" s="755"/>
      <c r="AF46" s="755"/>
      <c r="AG46" s="755"/>
      <c r="AH46" s="755"/>
      <c r="AI46" s="755"/>
      <c r="AJ46" s="755"/>
      <c r="AK46" s="755"/>
      <c r="AL46" s="755"/>
      <c r="AM46" s="756"/>
    </row>
    <row r="47" spans="1:39">
      <c r="A47" s="764" t="s">
        <v>18</v>
      </c>
      <c r="B47" s="759"/>
      <c r="C47" s="759"/>
      <c r="D47" s="759"/>
      <c r="E47" s="759"/>
      <c r="F47" s="759"/>
      <c r="G47" s="759"/>
      <c r="H47" s="759"/>
      <c r="I47" s="759"/>
      <c r="J47" s="759"/>
      <c r="K47" s="759"/>
      <c r="L47" s="766" t="s">
        <v>1310</v>
      </c>
      <c r="M47" s="778" t="s">
        <v>348</v>
      </c>
      <c r="N47" s="724" t="s">
        <v>329</v>
      </c>
      <c r="O47" s="755"/>
      <c r="P47" s="755"/>
      <c r="Q47" s="755"/>
      <c r="R47" s="755"/>
      <c r="S47" s="755"/>
      <c r="T47" s="755"/>
      <c r="U47" s="755"/>
      <c r="V47" s="755"/>
      <c r="W47" s="755"/>
      <c r="X47" s="755"/>
      <c r="Y47" s="755"/>
      <c r="Z47" s="755"/>
      <c r="AA47" s="755"/>
      <c r="AB47" s="755"/>
      <c r="AC47" s="755"/>
      <c r="AD47" s="755"/>
      <c r="AE47" s="755"/>
      <c r="AF47" s="755"/>
      <c r="AG47" s="755"/>
      <c r="AH47" s="755"/>
      <c r="AI47" s="755"/>
      <c r="AJ47" s="755"/>
      <c r="AK47" s="755"/>
      <c r="AL47" s="755"/>
      <c r="AM47" s="756"/>
    </row>
    <row r="48" spans="1:39">
      <c r="A48" s="764" t="s">
        <v>18</v>
      </c>
      <c r="B48" s="759" t="s">
        <v>1166</v>
      </c>
      <c r="C48" s="759"/>
      <c r="D48" s="759"/>
      <c r="E48" s="759"/>
      <c r="F48" s="759"/>
      <c r="G48" s="759"/>
      <c r="H48" s="759"/>
      <c r="I48" s="759"/>
      <c r="J48" s="759"/>
      <c r="K48" s="759"/>
      <c r="L48" s="766" t="s">
        <v>1311</v>
      </c>
      <c r="M48" s="777" t="s">
        <v>350</v>
      </c>
      <c r="N48" s="724" t="s">
        <v>329</v>
      </c>
      <c r="O48" s="775">
        <v>192</v>
      </c>
      <c r="P48" s="775">
        <v>0</v>
      </c>
      <c r="Q48" s="775">
        <v>0</v>
      </c>
      <c r="R48" s="775">
        <v>192</v>
      </c>
      <c r="S48" s="775">
        <v>173.76</v>
      </c>
      <c r="T48" s="775">
        <v>0</v>
      </c>
      <c r="U48" s="775">
        <v>0</v>
      </c>
      <c r="V48" s="775">
        <v>0</v>
      </c>
      <c r="W48" s="775">
        <v>0</v>
      </c>
      <c r="X48" s="775">
        <v>0</v>
      </c>
      <c r="Y48" s="775">
        <v>0</v>
      </c>
      <c r="Z48" s="775">
        <v>0</v>
      </c>
      <c r="AA48" s="775">
        <v>0</v>
      </c>
      <c r="AB48" s="775">
        <v>0</v>
      </c>
      <c r="AC48" s="775">
        <v>192</v>
      </c>
      <c r="AD48" s="775">
        <v>0</v>
      </c>
      <c r="AE48" s="775">
        <v>0</v>
      </c>
      <c r="AF48" s="775">
        <v>0</v>
      </c>
      <c r="AG48" s="775">
        <v>0</v>
      </c>
      <c r="AH48" s="775">
        <v>0</v>
      </c>
      <c r="AI48" s="775">
        <v>0</v>
      </c>
      <c r="AJ48" s="775">
        <v>0</v>
      </c>
      <c r="AK48" s="775">
        <v>0</v>
      </c>
      <c r="AL48" s="775">
        <v>0</v>
      </c>
      <c r="AM48" s="756"/>
    </row>
    <row r="49" spans="1:39">
      <c r="A49" s="764" t="s">
        <v>18</v>
      </c>
      <c r="B49" s="759"/>
      <c r="C49" s="759"/>
      <c r="D49" s="759"/>
      <c r="E49" s="759"/>
      <c r="F49" s="759"/>
      <c r="G49" s="759"/>
      <c r="H49" s="759"/>
      <c r="I49" s="759"/>
      <c r="J49" s="759"/>
      <c r="K49" s="759"/>
      <c r="L49" s="766" t="s">
        <v>1312</v>
      </c>
      <c r="M49" s="778" t="s">
        <v>347</v>
      </c>
      <c r="N49" s="724" t="s">
        <v>329</v>
      </c>
      <c r="O49" s="755">
        <v>192</v>
      </c>
      <c r="P49" s="755"/>
      <c r="Q49" s="755"/>
      <c r="R49" s="755">
        <v>192</v>
      </c>
      <c r="S49" s="755">
        <v>173.76</v>
      </c>
      <c r="T49" s="755"/>
      <c r="U49" s="755"/>
      <c r="V49" s="755"/>
      <c r="W49" s="755"/>
      <c r="X49" s="755"/>
      <c r="Y49" s="755"/>
      <c r="Z49" s="755"/>
      <c r="AA49" s="755"/>
      <c r="AB49" s="755"/>
      <c r="AC49" s="755">
        <v>192</v>
      </c>
      <c r="AD49" s="755"/>
      <c r="AE49" s="755"/>
      <c r="AF49" s="755"/>
      <c r="AG49" s="755"/>
      <c r="AH49" s="755"/>
      <c r="AI49" s="755"/>
      <c r="AJ49" s="755"/>
      <c r="AK49" s="755"/>
      <c r="AL49" s="755"/>
      <c r="AM49" s="756"/>
    </row>
    <row r="50" spans="1:39">
      <c r="A50" s="764" t="s">
        <v>18</v>
      </c>
      <c r="B50" s="759"/>
      <c r="C50" s="759"/>
      <c r="D50" s="759"/>
      <c r="E50" s="759"/>
      <c r="F50" s="759"/>
      <c r="G50" s="759"/>
      <c r="H50" s="759"/>
      <c r="I50" s="759"/>
      <c r="J50" s="759"/>
      <c r="K50" s="759"/>
      <c r="L50" s="766" t="s">
        <v>1313</v>
      </c>
      <c r="M50" s="778" t="s">
        <v>348</v>
      </c>
      <c r="N50" s="724" t="s">
        <v>329</v>
      </c>
      <c r="O50" s="755"/>
      <c r="P50" s="755"/>
      <c r="Q50" s="755"/>
      <c r="R50" s="755"/>
      <c r="S50" s="755"/>
      <c r="T50" s="755"/>
      <c r="U50" s="755"/>
      <c r="V50" s="755"/>
      <c r="W50" s="755"/>
      <c r="X50" s="755"/>
      <c r="Y50" s="755"/>
      <c r="Z50" s="755"/>
      <c r="AA50" s="755"/>
      <c r="AB50" s="755"/>
      <c r="AC50" s="755"/>
      <c r="AD50" s="755"/>
      <c r="AE50" s="755"/>
      <c r="AF50" s="755"/>
      <c r="AG50" s="755"/>
      <c r="AH50" s="755"/>
      <c r="AI50" s="755"/>
      <c r="AJ50" s="755"/>
      <c r="AK50" s="755"/>
      <c r="AL50" s="755"/>
      <c r="AM50" s="756"/>
    </row>
    <row r="51" spans="1:39">
      <c r="A51" s="764" t="s">
        <v>18</v>
      </c>
      <c r="B51" s="759"/>
      <c r="C51" s="759"/>
      <c r="D51" s="759"/>
      <c r="E51" s="759"/>
      <c r="F51" s="759"/>
      <c r="G51" s="759"/>
      <c r="H51" s="759"/>
      <c r="I51" s="759"/>
      <c r="J51" s="759"/>
      <c r="K51" s="759"/>
      <c r="L51" s="766" t="s">
        <v>1314</v>
      </c>
      <c r="M51" s="777" t="s">
        <v>351</v>
      </c>
      <c r="N51" s="724" t="s">
        <v>329</v>
      </c>
      <c r="O51" s="775">
        <v>16</v>
      </c>
      <c r="P51" s="775">
        <v>0</v>
      </c>
      <c r="Q51" s="775">
        <v>0</v>
      </c>
      <c r="R51" s="775">
        <v>16</v>
      </c>
      <c r="S51" s="775">
        <v>3.74</v>
      </c>
      <c r="T51" s="775">
        <v>0</v>
      </c>
      <c r="U51" s="775">
        <v>0</v>
      </c>
      <c r="V51" s="775">
        <v>0</v>
      </c>
      <c r="W51" s="775">
        <v>0</v>
      </c>
      <c r="X51" s="775">
        <v>0</v>
      </c>
      <c r="Y51" s="775">
        <v>0</v>
      </c>
      <c r="Z51" s="775">
        <v>0</v>
      </c>
      <c r="AA51" s="775">
        <v>0</v>
      </c>
      <c r="AB51" s="775">
        <v>0</v>
      </c>
      <c r="AC51" s="775">
        <v>16</v>
      </c>
      <c r="AD51" s="775">
        <v>0</v>
      </c>
      <c r="AE51" s="775">
        <v>0</v>
      </c>
      <c r="AF51" s="775">
        <v>0</v>
      </c>
      <c r="AG51" s="775">
        <v>0</v>
      </c>
      <c r="AH51" s="775">
        <v>0</v>
      </c>
      <c r="AI51" s="775">
        <v>0</v>
      </c>
      <c r="AJ51" s="775">
        <v>0</v>
      </c>
      <c r="AK51" s="775">
        <v>0</v>
      </c>
      <c r="AL51" s="775">
        <v>0</v>
      </c>
      <c r="AM51" s="756"/>
    </row>
    <row r="52" spans="1:39">
      <c r="A52" s="764" t="s">
        <v>18</v>
      </c>
      <c r="B52" s="759"/>
      <c r="C52" s="759"/>
      <c r="D52" s="759"/>
      <c r="E52" s="759"/>
      <c r="F52" s="759"/>
      <c r="G52" s="759"/>
      <c r="H52" s="759"/>
      <c r="I52" s="759"/>
      <c r="J52" s="759"/>
      <c r="K52" s="759"/>
      <c r="L52" s="766" t="s">
        <v>1315</v>
      </c>
      <c r="M52" s="778" t="s">
        <v>347</v>
      </c>
      <c r="N52" s="724" t="s">
        <v>329</v>
      </c>
      <c r="O52" s="755">
        <v>16</v>
      </c>
      <c r="P52" s="755"/>
      <c r="Q52" s="755"/>
      <c r="R52" s="755">
        <v>16</v>
      </c>
      <c r="S52" s="755">
        <v>3.74</v>
      </c>
      <c r="T52" s="755"/>
      <c r="U52" s="755"/>
      <c r="V52" s="755"/>
      <c r="W52" s="755"/>
      <c r="X52" s="755"/>
      <c r="Y52" s="755"/>
      <c r="Z52" s="755"/>
      <c r="AA52" s="755"/>
      <c r="AB52" s="755"/>
      <c r="AC52" s="755">
        <v>16</v>
      </c>
      <c r="AD52" s="755"/>
      <c r="AE52" s="755"/>
      <c r="AF52" s="755"/>
      <c r="AG52" s="755"/>
      <c r="AH52" s="755"/>
      <c r="AI52" s="755"/>
      <c r="AJ52" s="755"/>
      <c r="AK52" s="755"/>
      <c r="AL52" s="755"/>
      <c r="AM52" s="756"/>
    </row>
    <row r="53" spans="1:39">
      <c r="A53" s="764" t="s">
        <v>18</v>
      </c>
      <c r="B53" s="759"/>
      <c r="C53" s="759"/>
      <c r="D53" s="759"/>
      <c r="E53" s="759"/>
      <c r="F53" s="759"/>
      <c r="G53" s="759"/>
      <c r="H53" s="759"/>
      <c r="I53" s="759"/>
      <c r="J53" s="759"/>
      <c r="K53" s="759"/>
      <c r="L53" s="766" t="s">
        <v>1316</v>
      </c>
      <c r="M53" s="778" t="s">
        <v>348</v>
      </c>
      <c r="N53" s="724" t="s">
        <v>329</v>
      </c>
      <c r="O53" s="755"/>
      <c r="P53" s="755"/>
      <c r="Q53" s="755"/>
      <c r="R53" s="755"/>
      <c r="S53" s="755"/>
      <c r="T53" s="755"/>
      <c r="U53" s="755"/>
      <c r="V53" s="755"/>
      <c r="W53" s="755"/>
      <c r="X53" s="755"/>
      <c r="Y53" s="755"/>
      <c r="Z53" s="755"/>
      <c r="AA53" s="755"/>
      <c r="AB53" s="755"/>
      <c r="AC53" s="755"/>
      <c r="AD53" s="755"/>
      <c r="AE53" s="755"/>
      <c r="AF53" s="755"/>
      <c r="AG53" s="755"/>
      <c r="AH53" s="755"/>
      <c r="AI53" s="755"/>
      <c r="AJ53" s="755"/>
      <c r="AK53" s="755"/>
      <c r="AL53" s="755"/>
      <c r="AM53" s="771"/>
    </row>
    <row r="54" spans="1:39" ht="22.8">
      <c r="A54" s="764" t="s">
        <v>18</v>
      </c>
      <c r="B54" s="759"/>
      <c r="C54" s="759"/>
      <c r="D54" s="759"/>
      <c r="E54" s="759"/>
      <c r="F54" s="759"/>
      <c r="G54" s="759"/>
      <c r="H54" s="759"/>
      <c r="I54" s="759"/>
      <c r="J54" s="759"/>
      <c r="K54" s="759"/>
      <c r="L54" s="766" t="s">
        <v>1317</v>
      </c>
      <c r="M54" s="779" t="s">
        <v>1150</v>
      </c>
      <c r="N54" s="724" t="s">
        <v>329</v>
      </c>
      <c r="O54" s="773"/>
      <c r="P54" s="773"/>
      <c r="Q54" s="773"/>
      <c r="R54" s="773"/>
      <c r="S54" s="773"/>
      <c r="T54" s="773"/>
      <c r="U54" s="773"/>
      <c r="V54" s="773"/>
      <c r="W54" s="773"/>
      <c r="X54" s="773"/>
      <c r="Y54" s="773"/>
      <c r="Z54" s="773"/>
      <c r="AA54" s="773"/>
      <c r="AB54" s="773"/>
      <c r="AC54" s="773"/>
      <c r="AD54" s="773"/>
      <c r="AE54" s="773"/>
      <c r="AF54" s="773"/>
      <c r="AG54" s="773"/>
      <c r="AH54" s="773"/>
      <c r="AI54" s="773"/>
      <c r="AJ54" s="773"/>
      <c r="AK54" s="773"/>
      <c r="AL54" s="773"/>
      <c r="AM54" s="771"/>
    </row>
    <row r="55" spans="1:39">
      <c r="A55" s="764" t="s">
        <v>102</v>
      </c>
      <c r="B55" s="759"/>
      <c r="C55" s="759"/>
      <c r="D55" s="759"/>
      <c r="E55" s="759"/>
      <c r="F55" s="759"/>
      <c r="G55" s="759"/>
      <c r="H55" s="759"/>
      <c r="I55" s="759"/>
      <c r="J55" s="759"/>
      <c r="K55" s="759"/>
      <c r="L55" s="765" t="s">
        <v>2419</v>
      </c>
      <c r="M55" s="673"/>
      <c r="N55" s="673"/>
      <c r="O55" s="673"/>
      <c r="P55" s="673"/>
      <c r="Q55" s="673"/>
      <c r="R55" s="673"/>
      <c r="S55" s="673"/>
      <c r="T55" s="673"/>
      <c r="U55" s="673"/>
      <c r="V55" s="673"/>
      <c r="W55" s="673"/>
      <c r="X55" s="673"/>
      <c r="Y55" s="673"/>
      <c r="Z55" s="673"/>
      <c r="AA55" s="673"/>
      <c r="AB55" s="673"/>
      <c r="AC55" s="673"/>
      <c r="AD55" s="673"/>
      <c r="AE55" s="673"/>
      <c r="AF55" s="673"/>
      <c r="AG55" s="673"/>
      <c r="AH55" s="673"/>
      <c r="AI55" s="673"/>
      <c r="AJ55" s="673"/>
      <c r="AK55" s="673"/>
      <c r="AL55" s="673"/>
      <c r="AM55" s="673"/>
    </row>
    <row r="56" spans="1:39">
      <c r="A56" s="764" t="s">
        <v>102</v>
      </c>
      <c r="B56" s="759"/>
      <c r="C56" s="759"/>
      <c r="D56" s="759"/>
      <c r="E56" s="759"/>
      <c r="F56" s="759"/>
      <c r="G56" s="759"/>
      <c r="H56" s="759"/>
      <c r="I56" s="759"/>
      <c r="J56" s="759"/>
      <c r="K56" s="759"/>
      <c r="L56" s="766" t="s">
        <v>18</v>
      </c>
      <c r="M56" s="767" t="s">
        <v>328</v>
      </c>
      <c r="N56" s="725"/>
      <c r="O56" s="768" t="s">
        <v>1028</v>
      </c>
      <c r="P56" s="769"/>
      <c r="Q56" s="769"/>
      <c r="R56" s="769"/>
      <c r="S56" s="769"/>
      <c r="T56" s="769"/>
      <c r="U56" s="769"/>
      <c r="V56" s="769"/>
      <c r="W56" s="769"/>
      <c r="X56" s="769"/>
      <c r="Y56" s="769"/>
      <c r="Z56" s="769"/>
      <c r="AA56" s="769"/>
      <c r="AB56" s="769"/>
      <c r="AC56" s="769"/>
      <c r="AD56" s="769"/>
      <c r="AE56" s="769"/>
      <c r="AF56" s="769"/>
      <c r="AG56" s="769"/>
      <c r="AH56" s="769"/>
      <c r="AI56" s="769"/>
      <c r="AJ56" s="769"/>
      <c r="AK56" s="769"/>
      <c r="AL56" s="770"/>
      <c r="AM56" s="771"/>
    </row>
    <row r="57" spans="1:39">
      <c r="A57" s="764" t="s">
        <v>102</v>
      </c>
      <c r="B57" s="759"/>
      <c r="C57" s="759"/>
      <c r="D57" s="759"/>
      <c r="E57" s="759"/>
      <c r="F57" s="759"/>
      <c r="G57" s="759"/>
      <c r="H57" s="759"/>
      <c r="I57" s="759"/>
      <c r="J57" s="759"/>
      <c r="K57" s="759"/>
      <c r="L57" s="766" t="s">
        <v>102</v>
      </c>
      <c r="M57" s="772" t="s">
        <v>325</v>
      </c>
      <c r="N57" s="725" t="s">
        <v>326</v>
      </c>
      <c r="O57" s="773">
        <v>30</v>
      </c>
      <c r="P57" s="773"/>
      <c r="Q57" s="773"/>
      <c r="R57" s="773">
        <v>30</v>
      </c>
      <c r="S57" s="773">
        <v>30</v>
      </c>
      <c r="T57" s="773"/>
      <c r="U57" s="773"/>
      <c r="V57" s="773"/>
      <c r="W57" s="773"/>
      <c r="X57" s="773"/>
      <c r="Y57" s="773"/>
      <c r="Z57" s="773"/>
      <c r="AA57" s="773"/>
      <c r="AB57" s="773"/>
      <c r="AC57" s="773">
        <v>30</v>
      </c>
      <c r="AD57" s="773"/>
      <c r="AE57" s="773"/>
      <c r="AF57" s="773"/>
      <c r="AG57" s="773"/>
      <c r="AH57" s="773"/>
      <c r="AI57" s="773"/>
      <c r="AJ57" s="773"/>
      <c r="AK57" s="773"/>
      <c r="AL57" s="773"/>
      <c r="AM57" s="771"/>
    </row>
    <row r="58" spans="1:39">
      <c r="A58" s="764" t="s">
        <v>102</v>
      </c>
      <c r="B58" s="759"/>
      <c r="C58" s="759"/>
      <c r="D58" s="759"/>
      <c r="E58" s="759"/>
      <c r="F58" s="759"/>
      <c r="G58" s="759"/>
      <c r="H58" s="759"/>
      <c r="I58" s="759"/>
      <c r="J58" s="759"/>
      <c r="K58" s="759"/>
      <c r="L58" s="766" t="s">
        <v>103</v>
      </c>
      <c r="M58" s="772" t="s">
        <v>327</v>
      </c>
      <c r="N58" s="725" t="s">
        <v>326</v>
      </c>
      <c r="O58" s="773">
        <v>20</v>
      </c>
      <c r="P58" s="773"/>
      <c r="Q58" s="773"/>
      <c r="R58" s="773">
        <v>20</v>
      </c>
      <c r="S58" s="773">
        <v>20</v>
      </c>
      <c r="T58" s="773"/>
      <c r="U58" s="773"/>
      <c r="V58" s="773"/>
      <c r="W58" s="773"/>
      <c r="X58" s="773"/>
      <c r="Y58" s="773"/>
      <c r="Z58" s="773"/>
      <c r="AA58" s="773"/>
      <c r="AB58" s="773"/>
      <c r="AC58" s="773">
        <v>20</v>
      </c>
      <c r="AD58" s="773"/>
      <c r="AE58" s="773"/>
      <c r="AF58" s="773"/>
      <c r="AG58" s="773"/>
      <c r="AH58" s="773"/>
      <c r="AI58" s="773"/>
      <c r="AJ58" s="773"/>
      <c r="AK58" s="773"/>
      <c r="AL58" s="773"/>
      <c r="AM58" s="771"/>
    </row>
    <row r="59" spans="1:39">
      <c r="A59" s="764" t="s">
        <v>102</v>
      </c>
      <c r="B59" s="759"/>
      <c r="C59" s="759"/>
      <c r="D59" s="759"/>
      <c r="E59" s="759"/>
      <c r="F59" s="759"/>
      <c r="G59" s="759"/>
      <c r="H59" s="759"/>
      <c r="I59" s="759"/>
      <c r="J59" s="759"/>
      <c r="K59" s="759"/>
      <c r="L59" s="766">
        <v>4</v>
      </c>
      <c r="M59" s="774" t="s">
        <v>1171</v>
      </c>
      <c r="N59" s="724" t="s">
        <v>329</v>
      </c>
      <c r="O59" s="775">
        <v>25</v>
      </c>
      <c r="P59" s="775">
        <v>0</v>
      </c>
      <c r="Q59" s="775">
        <v>0</v>
      </c>
      <c r="R59" s="775">
        <v>25</v>
      </c>
      <c r="S59" s="775">
        <v>100</v>
      </c>
      <c r="T59" s="775">
        <v>0</v>
      </c>
      <c r="U59" s="775">
        <v>0</v>
      </c>
      <c r="V59" s="775">
        <v>0</v>
      </c>
      <c r="W59" s="775">
        <v>0</v>
      </c>
      <c r="X59" s="775">
        <v>0</v>
      </c>
      <c r="Y59" s="775">
        <v>0</v>
      </c>
      <c r="Z59" s="775">
        <v>0</v>
      </c>
      <c r="AA59" s="775">
        <v>0</v>
      </c>
      <c r="AB59" s="775">
        <v>0</v>
      </c>
      <c r="AC59" s="775">
        <v>25</v>
      </c>
      <c r="AD59" s="775">
        <v>0</v>
      </c>
      <c r="AE59" s="775">
        <v>0</v>
      </c>
      <c r="AF59" s="775">
        <v>0</v>
      </c>
      <c r="AG59" s="775">
        <v>0</v>
      </c>
      <c r="AH59" s="775">
        <v>0</v>
      </c>
      <c r="AI59" s="775">
        <v>0</v>
      </c>
      <c r="AJ59" s="775">
        <v>0</v>
      </c>
      <c r="AK59" s="775">
        <v>0</v>
      </c>
      <c r="AL59" s="775">
        <v>0</v>
      </c>
      <c r="AM59" s="771"/>
    </row>
    <row r="60" spans="1:39">
      <c r="A60" s="764" t="s">
        <v>102</v>
      </c>
      <c r="B60" s="759"/>
      <c r="C60" s="759"/>
      <c r="D60" s="759"/>
      <c r="E60" s="759"/>
      <c r="F60" s="759"/>
      <c r="G60" s="759"/>
      <c r="H60" s="759"/>
      <c r="I60" s="759"/>
      <c r="J60" s="759"/>
      <c r="K60" s="759"/>
      <c r="L60" s="766" t="s">
        <v>148</v>
      </c>
      <c r="M60" s="750" t="s">
        <v>330</v>
      </c>
      <c r="N60" s="724" t="s">
        <v>329</v>
      </c>
      <c r="O60" s="755"/>
      <c r="P60" s="755"/>
      <c r="Q60" s="755"/>
      <c r="R60" s="755"/>
      <c r="S60" s="755"/>
      <c r="T60" s="755"/>
      <c r="U60" s="755"/>
      <c r="V60" s="755"/>
      <c r="W60" s="755"/>
      <c r="X60" s="755"/>
      <c r="Y60" s="755"/>
      <c r="Z60" s="755"/>
      <c r="AA60" s="755"/>
      <c r="AB60" s="755"/>
      <c r="AC60" s="755"/>
      <c r="AD60" s="755"/>
      <c r="AE60" s="755"/>
      <c r="AF60" s="755"/>
      <c r="AG60" s="755"/>
      <c r="AH60" s="755"/>
      <c r="AI60" s="755"/>
      <c r="AJ60" s="755"/>
      <c r="AK60" s="755"/>
      <c r="AL60" s="755"/>
      <c r="AM60" s="756"/>
    </row>
    <row r="61" spans="1:39">
      <c r="A61" s="764" t="s">
        <v>102</v>
      </c>
      <c r="B61" s="759"/>
      <c r="C61" s="759"/>
      <c r="D61" s="759"/>
      <c r="E61" s="759"/>
      <c r="F61" s="759"/>
      <c r="G61" s="759"/>
      <c r="H61" s="759"/>
      <c r="I61" s="759"/>
      <c r="J61" s="759"/>
      <c r="K61" s="759"/>
      <c r="L61" s="766" t="s">
        <v>391</v>
      </c>
      <c r="M61" s="750" t="s">
        <v>331</v>
      </c>
      <c r="N61" s="724" t="s">
        <v>329</v>
      </c>
      <c r="O61" s="755">
        <v>25</v>
      </c>
      <c r="P61" s="755"/>
      <c r="Q61" s="755"/>
      <c r="R61" s="755">
        <v>25</v>
      </c>
      <c r="S61" s="755">
        <v>100</v>
      </c>
      <c r="T61" s="755"/>
      <c r="U61" s="755"/>
      <c r="V61" s="755"/>
      <c r="W61" s="755"/>
      <c r="X61" s="755"/>
      <c r="Y61" s="755"/>
      <c r="Z61" s="755"/>
      <c r="AA61" s="755"/>
      <c r="AB61" s="755"/>
      <c r="AC61" s="755">
        <v>25</v>
      </c>
      <c r="AD61" s="755"/>
      <c r="AE61" s="755"/>
      <c r="AF61" s="755"/>
      <c r="AG61" s="755"/>
      <c r="AH61" s="755"/>
      <c r="AI61" s="755"/>
      <c r="AJ61" s="755"/>
      <c r="AK61" s="755"/>
      <c r="AL61" s="755"/>
      <c r="AM61" s="756"/>
    </row>
    <row r="62" spans="1:39" ht="22.8">
      <c r="A62" s="764" t="s">
        <v>102</v>
      </c>
      <c r="B62" s="759"/>
      <c r="C62" s="759"/>
      <c r="D62" s="759"/>
      <c r="E62" s="759"/>
      <c r="F62" s="759"/>
      <c r="G62" s="759"/>
      <c r="H62" s="759"/>
      <c r="I62" s="759"/>
      <c r="J62" s="759"/>
      <c r="K62" s="759"/>
      <c r="L62" s="766" t="s">
        <v>392</v>
      </c>
      <c r="M62" s="774" t="s">
        <v>1167</v>
      </c>
      <c r="N62" s="724" t="s">
        <v>329</v>
      </c>
      <c r="O62" s="755"/>
      <c r="P62" s="755"/>
      <c r="Q62" s="755"/>
      <c r="R62" s="755"/>
      <c r="S62" s="755"/>
      <c r="T62" s="755"/>
      <c r="U62" s="755"/>
      <c r="V62" s="755"/>
      <c r="W62" s="755"/>
      <c r="X62" s="755"/>
      <c r="Y62" s="755"/>
      <c r="Z62" s="755"/>
      <c r="AA62" s="755"/>
      <c r="AB62" s="755"/>
      <c r="AC62" s="755"/>
      <c r="AD62" s="755"/>
      <c r="AE62" s="755"/>
      <c r="AF62" s="755"/>
      <c r="AG62" s="755"/>
      <c r="AH62" s="755"/>
      <c r="AI62" s="755"/>
      <c r="AJ62" s="755"/>
      <c r="AK62" s="755"/>
      <c r="AL62" s="755"/>
      <c r="AM62" s="756"/>
    </row>
    <row r="63" spans="1:39">
      <c r="A63" s="764" t="s">
        <v>102</v>
      </c>
      <c r="B63" s="759"/>
      <c r="C63" s="759"/>
      <c r="D63" s="759"/>
      <c r="E63" s="759"/>
      <c r="F63" s="759"/>
      <c r="G63" s="759"/>
      <c r="H63" s="759"/>
      <c r="I63" s="759"/>
      <c r="J63" s="759"/>
      <c r="K63" s="759"/>
      <c r="L63" s="766" t="s">
        <v>120</v>
      </c>
      <c r="M63" s="774" t="s">
        <v>332</v>
      </c>
      <c r="N63" s="724" t="s">
        <v>329</v>
      </c>
      <c r="O63" s="775">
        <v>0</v>
      </c>
      <c r="P63" s="775">
        <v>0</v>
      </c>
      <c r="Q63" s="775">
        <v>0</v>
      </c>
      <c r="R63" s="775">
        <v>0</v>
      </c>
      <c r="S63" s="775">
        <v>0</v>
      </c>
      <c r="T63" s="775">
        <v>0</v>
      </c>
      <c r="U63" s="775">
        <v>0</v>
      </c>
      <c r="V63" s="775">
        <v>0</v>
      </c>
      <c r="W63" s="775">
        <v>0</v>
      </c>
      <c r="X63" s="775">
        <v>0</v>
      </c>
      <c r="Y63" s="775">
        <v>0</v>
      </c>
      <c r="Z63" s="775">
        <v>0</v>
      </c>
      <c r="AA63" s="775">
        <v>0</v>
      </c>
      <c r="AB63" s="775">
        <v>0</v>
      </c>
      <c r="AC63" s="775">
        <v>0</v>
      </c>
      <c r="AD63" s="775">
        <v>0</v>
      </c>
      <c r="AE63" s="775">
        <v>0</v>
      </c>
      <c r="AF63" s="775">
        <v>0</v>
      </c>
      <c r="AG63" s="775">
        <v>0</v>
      </c>
      <c r="AH63" s="775">
        <v>0</v>
      </c>
      <c r="AI63" s="775">
        <v>0</v>
      </c>
      <c r="AJ63" s="775">
        <v>0</v>
      </c>
      <c r="AK63" s="775">
        <v>0</v>
      </c>
      <c r="AL63" s="775">
        <v>0</v>
      </c>
      <c r="AM63" s="756"/>
    </row>
    <row r="64" spans="1:39">
      <c r="A64" s="764" t="s">
        <v>102</v>
      </c>
      <c r="B64" s="759"/>
      <c r="C64" s="759"/>
      <c r="D64" s="759"/>
      <c r="E64" s="759"/>
      <c r="F64" s="759"/>
      <c r="G64" s="759"/>
      <c r="H64" s="759"/>
      <c r="I64" s="759"/>
      <c r="J64" s="759"/>
      <c r="K64" s="759"/>
      <c r="L64" s="766" t="s">
        <v>122</v>
      </c>
      <c r="M64" s="750" t="s">
        <v>1123</v>
      </c>
      <c r="N64" s="724" t="s">
        <v>329</v>
      </c>
      <c r="O64" s="755"/>
      <c r="P64" s="755"/>
      <c r="Q64" s="755"/>
      <c r="R64" s="755"/>
      <c r="S64" s="755"/>
      <c r="T64" s="755"/>
      <c r="U64" s="755"/>
      <c r="V64" s="755"/>
      <c r="W64" s="755"/>
      <c r="X64" s="755"/>
      <c r="Y64" s="755"/>
      <c r="Z64" s="755"/>
      <c r="AA64" s="755"/>
      <c r="AB64" s="755"/>
      <c r="AC64" s="755"/>
      <c r="AD64" s="755"/>
      <c r="AE64" s="755"/>
      <c r="AF64" s="755"/>
      <c r="AG64" s="755"/>
      <c r="AH64" s="755"/>
      <c r="AI64" s="755"/>
      <c r="AJ64" s="755"/>
      <c r="AK64" s="755"/>
      <c r="AL64" s="755"/>
      <c r="AM64" s="756"/>
    </row>
    <row r="65" spans="1:39">
      <c r="A65" s="764" t="s">
        <v>102</v>
      </c>
      <c r="B65" s="759"/>
      <c r="C65" s="759"/>
      <c r="D65" s="759"/>
      <c r="E65" s="759"/>
      <c r="F65" s="759"/>
      <c r="G65" s="759"/>
      <c r="H65" s="759"/>
      <c r="I65" s="759"/>
      <c r="J65" s="759"/>
      <c r="K65" s="759"/>
      <c r="L65" s="766" t="s">
        <v>123</v>
      </c>
      <c r="M65" s="750" t="s">
        <v>333</v>
      </c>
      <c r="N65" s="724" t="s">
        <v>329</v>
      </c>
      <c r="O65" s="755"/>
      <c r="P65" s="755"/>
      <c r="Q65" s="755"/>
      <c r="R65" s="755"/>
      <c r="S65" s="755"/>
      <c r="T65" s="755"/>
      <c r="U65" s="755"/>
      <c r="V65" s="755"/>
      <c r="W65" s="755"/>
      <c r="X65" s="755"/>
      <c r="Y65" s="755"/>
      <c r="Z65" s="755"/>
      <c r="AA65" s="755"/>
      <c r="AB65" s="755"/>
      <c r="AC65" s="755"/>
      <c r="AD65" s="755"/>
      <c r="AE65" s="755"/>
      <c r="AF65" s="755"/>
      <c r="AG65" s="755"/>
      <c r="AH65" s="755"/>
      <c r="AI65" s="755"/>
      <c r="AJ65" s="755"/>
      <c r="AK65" s="755"/>
      <c r="AL65" s="755"/>
      <c r="AM65" s="756"/>
    </row>
    <row r="66" spans="1:39">
      <c r="A66" s="764" t="s">
        <v>102</v>
      </c>
      <c r="B66" s="759"/>
      <c r="C66" s="759"/>
      <c r="D66" s="759"/>
      <c r="E66" s="759"/>
      <c r="F66" s="759"/>
      <c r="G66" s="759"/>
      <c r="H66" s="759"/>
      <c r="I66" s="759"/>
      <c r="J66" s="759"/>
      <c r="K66" s="759"/>
      <c r="L66" s="766" t="s">
        <v>124</v>
      </c>
      <c r="M66" s="767" t="s">
        <v>334</v>
      </c>
      <c r="N66" s="724" t="s">
        <v>329</v>
      </c>
      <c r="O66" s="773"/>
      <c r="P66" s="773"/>
      <c r="Q66" s="773"/>
      <c r="R66" s="773"/>
      <c r="S66" s="773"/>
      <c r="T66" s="773"/>
      <c r="U66" s="773"/>
      <c r="V66" s="773"/>
      <c r="W66" s="773"/>
      <c r="X66" s="773"/>
      <c r="Y66" s="773"/>
      <c r="Z66" s="773"/>
      <c r="AA66" s="773"/>
      <c r="AB66" s="773"/>
      <c r="AC66" s="773"/>
      <c r="AD66" s="773"/>
      <c r="AE66" s="773"/>
      <c r="AF66" s="773"/>
      <c r="AG66" s="773"/>
      <c r="AH66" s="773"/>
      <c r="AI66" s="773"/>
      <c r="AJ66" s="773"/>
      <c r="AK66" s="773"/>
      <c r="AL66" s="773"/>
      <c r="AM66" s="756"/>
    </row>
    <row r="67" spans="1:39">
      <c r="A67" s="764" t="s">
        <v>102</v>
      </c>
      <c r="B67" s="759"/>
      <c r="C67" s="759"/>
      <c r="D67" s="759"/>
      <c r="E67" s="759"/>
      <c r="F67" s="759"/>
      <c r="G67" s="759"/>
      <c r="H67" s="759"/>
      <c r="I67" s="759"/>
      <c r="J67" s="759"/>
      <c r="K67" s="759"/>
      <c r="L67" s="766" t="s">
        <v>125</v>
      </c>
      <c r="M67" s="767" t="s">
        <v>335</v>
      </c>
      <c r="N67" s="724" t="s">
        <v>329</v>
      </c>
      <c r="O67" s="755"/>
      <c r="P67" s="755"/>
      <c r="Q67" s="755"/>
      <c r="R67" s="755"/>
      <c r="S67" s="755"/>
      <c r="T67" s="755"/>
      <c r="U67" s="755"/>
      <c r="V67" s="755"/>
      <c r="W67" s="755"/>
      <c r="X67" s="755"/>
      <c r="Y67" s="755"/>
      <c r="Z67" s="755"/>
      <c r="AA67" s="755"/>
      <c r="AB67" s="755"/>
      <c r="AC67" s="755"/>
      <c r="AD67" s="755"/>
      <c r="AE67" s="755"/>
      <c r="AF67" s="755"/>
      <c r="AG67" s="755"/>
      <c r="AH67" s="755"/>
      <c r="AI67" s="755"/>
      <c r="AJ67" s="755"/>
      <c r="AK67" s="755"/>
      <c r="AL67" s="755"/>
      <c r="AM67" s="756"/>
    </row>
    <row r="68" spans="1:39">
      <c r="A68" s="764" t="s">
        <v>102</v>
      </c>
      <c r="B68" s="759"/>
      <c r="C68" s="759"/>
      <c r="D68" s="759"/>
      <c r="E68" s="759"/>
      <c r="F68" s="759"/>
      <c r="G68" s="759"/>
      <c r="H68" s="759"/>
      <c r="I68" s="759"/>
      <c r="J68" s="759"/>
      <c r="K68" s="759"/>
      <c r="L68" s="766" t="s">
        <v>126</v>
      </c>
      <c r="M68" s="774" t="s">
        <v>336</v>
      </c>
      <c r="N68" s="724" t="s">
        <v>329</v>
      </c>
      <c r="O68" s="775">
        <v>25</v>
      </c>
      <c r="P68" s="775">
        <v>0</v>
      </c>
      <c r="Q68" s="775">
        <v>0</v>
      </c>
      <c r="R68" s="775">
        <v>25</v>
      </c>
      <c r="S68" s="775">
        <v>100</v>
      </c>
      <c r="T68" s="775">
        <v>0</v>
      </c>
      <c r="U68" s="775">
        <v>0</v>
      </c>
      <c r="V68" s="775">
        <v>0</v>
      </c>
      <c r="W68" s="775">
        <v>0</v>
      </c>
      <c r="X68" s="775">
        <v>0</v>
      </c>
      <c r="Y68" s="775">
        <v>0</v>
      </c>
      <c r="Z68" s="775">
        <v>0</v>
      </c>
      <c r="AA68" s="775">
        <v>0</v>
      </c>
      <c r="AB68" s="775">
        <v>0</v>
      </c>
      <c r="AC68" s="775">
        <v>25</v>
      </c>
      <c r="AD68" s="775">
        <v>0</v>
      </c>
      <c r="AE68" s="775">
        <v>0</v>
      </c>
      <c r="AF68" s="775">
        <v>0</v>
      </c>
      <c r="AG68" s="775">
        <v>0</v>
      </c>
      <c r="AH68" s="775">
        <v>0</v>
      </c>
      <c r="AI68" s="775">
        <v>0</v>
      </c>
      <c r="AJ68" s="775">
        <v>0</v>
      </c>
      <c r="AK68" s="775">
        <v>0</v>
      </c>
      <c r="AL68" s="775">
        <v>0</v>
      </c>
      <c r="AM68" s="756"/>
    </row>
    <row r="69" spans="1:39" ht="22.8">
      <c r="A69" s="764" t="s">
        <v>102</v>
      </c>
      <c r="B69" s="759"/>
      <c r="C69" s="759"/>
      <c r="D69" s="759"/>
      <c r="E69" s="759"/>
      <c r="F69" s="759"/>
      <c r="G69" s="759"/>
      <c r="H69" s="759"/>
      <c r="I69" s="759"/>
      <c r="J69" s="759"/>
      <c r="K69" s="759"/>
      <c r="L69" s="766" t="s">
        <v>149</v>
      </c>
      <c r="M69" s="750" t="s">
        <v>337</v>
      </c>
      <c r="N69" s="724" t="s">
        <v>329</v>
      </c>
      <c r="O69" s="755">
        <v>25</v>
      </c>
      <c r="P69" s="755"/>
      <c r="Q69" s="755"/>
      <c r="R69" s="755">
        <v>25</v>
      </c>
      <c r="S69" s="755">
        <v>100</v>
      </c>
      <c r="T69" s="755"/>
      <c r="U69" s="755"/>
      <c r="V69" s="755"/>
      <c r="W69" s="755"/>
      <c r="X69" s="755"/>
      <c r="Y69" s="755"/>
      <c r="Z69" s="755"/>
      <c r="AA69" s="755"/>
      <c r="AB69" s="755"/>
      <c r="AC69" s="755">
        <v>25</v>
      </c>
      <c r="AD69" s="755"/>
      <c r="AE69" s="755"/>
      <c r="AF69" s="755"/>
      <c r="AG69" s="755"/>
      <c r="AH69" s="755"/>
      <c r="AI69" s="755"/>
      <c r="AJ69" s="755"/>
      <c r="AK69" s="755"/>
      <c r="AL69" s="755"/>
      <c r="AM69" s="756"/>
    </row>
    <row r="70" spans="1:39">
      <c r="A70" s="764" t="s">
        <v>102</v>
      </c>
      <c r="B70" s="759"/>
      <c r="C70" s="759"/>
      <c r="D70" s="759"/>
      <c r="E70" s="759"/>
      <c r="F70" s="759"/>
      <c r="G70" s="759"/>
      <c r="H70" s="759"/>
      <c r="I70" s="759"/>
      <c r="J70" s="759"/>
      <c r="K70" s="759"/>
      <c r="L70" s="766" t="s">
        <v>199</v>
      </c>
      <c r="M70" s="750" t="s">
        <v>338</v>
      </c>
      <c r="N70" s="724" t="s">
        <v>329</v>
      </c>
      <c r="O70" s="755"/>
      <c r="P70" s="755"/>
      <c r="Q70" s="755"/>
      <c r="R70" s="755"/>
      <c r="S70" s="755"/>
      <c r="T70" s="755"/>
      <c r="U70" s="755"/>
      <c r="V70" s="755"/>
      <c r="W70" s="755"/>
      <c r="X70" s="755"/>
      <c r="Y70" s="755"/>
      <c r="Z70" s="755"/>
      <c r="AA70" s="755"/>
      <c r="AB70" s="755"/>
      <c r="AC70" s="755"/>
      <c r="AD70" s="755"/>
      <c r="AE70" s="755"/>
      <c r="AF70" s="755"/>
      <c r="AG70" s="755"/>
      <c r="AH70" s="755"/>
      <c r="AI70" s="755"/>
      <c r="AJ70" s="755"/>
      <c r="AK70" s="755"/>
      <c r="AL70" s="755"/>
      <c r="AM70" s="756"/>
    </row>
    <row r="71" spans="1:39" ht="22.8">
      <c r="A71" s="764" t="s">
        <v>102</v>
      </c>
      <c r="B71" s="759"/>
      <c r="C71" s="759"/>
      <c r="D71" s="759"/>
      <c r="E71" s="759"/>
      <c r="F71" s="759"/>
      <c r="G71" s="759"/>
      <c r="H71" s="759"/>
      <c r="I71" s="759"/>
      <c r="J71" s="759"/>
      <c r="K71" s="759"/>
      <c r="L71" s="766" t="s">
        <v>408</v>
      </c>
      <c r="M71" s="750" t="s">
        <v>1168</v>
      </c>
      <c r="N71" s="724" t="s">
        <v>329</v>
      </c>
      <c r="O71" s="755"/>
      <c r="P71" s="755"/>
      <c r="Q71" s="755"/>
      <c r="R71" s="755"/>
      <c r="S71" s="755"/>
      <c r="T71" s="755"/>
      <c r="U71" s="755"/>
      <c r="V71" s="755"/>
      <c r="W71" s="755"/>
      <c r="X71" s="755"/>
      <c r="Y71" s="755"/>
      <c r="Z71" s="755"/>
      <c r="AA71" s="755"/>
      <c r="AB71" s="755"/>
      <c r="AC71" s="755"/>
      <c r="AD71" s="755"/>
      <c r="AE71" s="755"/>
      <c r="AF71" s="755"/>
      <c r="AG71" s="755"/>
      <c r="AH71" s="755"/>
      <c r="AI71" s="755"/>
      <c r="AJ71" s="755"/>
      <c r="AK71" s="755"/>
      <c r="AL71" s="755"/>
      <c r="AM71" s="756"/>
    </row>
    <row r="72" spans="1:39">
      <c r="A72" s="764" t="s">
        <v>102</v>
      </c>
      <c r="B72" s="759"/>
      <c r="C72" s="759"/>
      <c r="D72" s="759"/>
      <c r="E72" s="759"/>
      <c r="F72" s="759"/>
      <c r="G72" s="759"/>
      <c r="H72" s="759"/>
      <c r="I72" s="759"/>
      <c r="J72" s="759"/>
      <c r="K72" s="759"/>
      <c r="L72" s="766" t="s">
        <v>127</v>
      </c>
      <c r="M72" s="767" t="s">
        <v>1188</v>
      </c>
      <c r="N72" s="724" t="s">
        <v>329</v>
      </c>
      <c r="O72" s="755">
        <v>3</v>
      </c>
      <c r="P72" s="755"/>
      <c r="Q72" s="755"/>
      <c r="R72" s="755">
        <v>3</v>
      </c>
      <c r="S72" s="755">
        <v>79.92</v>
      </c>
      <c r="T72" s="755"/>
      <c r="U72" s="755"/>
      <c r="V72" s="755"/>
      <c r="W72" s="755"/>
      <c r="X72" s="755"/>
      <c r="Y72" s="755"/>
      <c r="Z72" s="755"/>
      <c r="AA72" s="755"/>
      <c r="AB72" s="755"/>
      <c r="AC72" s="755">
        <v>3</v>
      </c>
      <c r="AD72" s="755"/>
      <c r="AE72" s="755"/>
      <c r="AF72" s="755"/>
      <c r="AG72" s="755"/>
      <c r="AH72" s="755"/>
      <c r="AI72" s="755"/>
      <c r="AJ72" s="755"/>
      <c r="AK72" s="755"/>
      <c r="AL72" s="755"/>
      <c r="AM72" s="756"/>
    </row>
    <row r="73" spans="1:39">
      <c r="A73" s="764" t="s">
        <v>102</v>
      </c>
      <c r="B73" s="759"/>
      <c r="C73" s="759"/>
      <c r="D73" s="759"/>
      <c r="E73" s="759"/>
      <c r="F73" s="759"/>
      <c r="G73" s="759"/>
      <c r="H73" s="759"/>
      <c r="I73" s="759"/>
      <c r="J73" s="759"/>
      <c r="K73" s="759"/>
      <c r="L73" s="766" t="s">
        <v>1300</v>
      </c>
      <c r="M73" s="776" t="s">
        <v>340</v>
      </c>
      <c r="N73" s="727" t="s">
        <v>145</v>
      </c>
      <c r="O73" s="775">
        <v>12</v>
      </c>
      <c r="P73" s="775">
        <v>0</v>
      </c>
      <c r="Q73" s="775">
        <v>0</v>
      </c>
      <c r="R73" s="775">
        <v>12</v>
      </c>
      <c r="S73" s="775">
        <v>79.92</v>
      </c>
      <c r="T73" s="775">
        <v>0</v>
      </c>
      <c r="U73" s="775">
        <v>0</v>
      </c>
      <c r="V73" s="775">
        <v>0</v>
      </c>
      <c r="W73" s="775">
        <v>0</v>
      </c>
      <c r="X73" s="775">
        <v>0</v>
      </c>
      <c r="Y73" s="775">
        <v>0</v>
      </c>
      <c r="Z73" s="775">
        <v>0</v>
      </c>
      <c r="AA73" s="775">
        <v>0</v>
      </c>
      <c r="AB73" s="775">
        <v>0</v>
      </c>
      <c r="AC73" s="775">
        <v>12</v>
      </c>
      <c r="AD73" s="775">
        <v>0</v>
      </c>
      <c r="AE73" s="775">
        <v>0</v>
      </c>
      <c r="AF73" s="775">
        <v>0</v>
      </c>
      <c r="AG73" s="775">
        <v>0</v>
      </c>
      <c r="AH73" s="775">
        <v>0</v>
      </c>
      <c r="AI73" s="775">
        <v>0</v>
      </c>
      <c r="AJ73" s="775">
        <v>0</v>
      </c>
      <c r="AK73" s="775">
        <v>0</v>
      </c>
      <c r="AL73" s="775">
        <v>0</v>
      </c>
      <c r="AM73" s="756"/>
    </row>
    <row r="74" spans="1:39">
      <c r="A74" s="764" t="s">
        <v>102</v>
      </c>
      <c r="B74" s="759"/>
      <c r="C74" s="759"/>
      <c r="D74" s="759"/>
      <c r="E74" s="759"/>
      <c r="F74" s="759"/>
      <c r="G74" s="759"/>
      <c r="H74" s="759"/>
      <c r="I74" s="759"/>
      <c r="J74" s="759"/>
      <c r="K74" s="759"/>
      <c r="L74" s="766" t="s">
        <v>128</v>
      </c>
      <c r="M74" s="767" t="s">
        <v>341</v>
      </c>
      <c r="N74" s="724" t="s">
        <v>329</v>
      </c>
      <c r="O74" s="775">
        <v>22</v>
      </c>
      <c r="P74" s="775">
        <v>0</v>
      </c>
      <c r="Q74" s="775">
        <v>0</v>
      </c>
      <c r="R74" s="775">
        <v>22</v>
      </c>
      <c r="S74" s="775">
        <v>20.079999999999998</v>
      </c>
      <c r="T74" s="775">
        <v>0</v>
      </c>
      <c r="U74" s="775">
        <v>0</v>
      </c>
      <c r="V74" s="775">
        <v>0</v>
      </c>
      <c r="W74" s="775">
        <v>0</v>
      </c>
      <c r="X74" s="775">
        <v>0</v>
      </c>
      <c r="Y74" s="775">
        <v>0</v>
      </c>
      <c r="Z74" s="775">
        <v>0</v>
      </c>
      <c r="AA74" s="775">
        <v>0</v>
      </c>
      <c r="AB74" s="775">
        <v>0</v>
      </c>
      <c r="AC74" s="775">
        <v>22</v>
      </c>
      <c r="AD74" s="775">
        <v>0</v>
      </c>
      <c r="AE74" s="775">
        <v>0</v>
      </c>
      <c r="AF74" s="775">
        <v>0</v>
      </c>
      <c r="AG74" s="775">
        <v>0</v>
      </c>
      <c r="AH74" s="775">
        <v>0</v>
      </c>
      <c r="AI74" s="775">
        <v>0</v>
      </c>
      <c r="AJ74" s="775">
        <v>0</v>
      </c>
      <c r="AK74" s="775">
        <v>0</v>
      </c>
      <c r="AL74" s="775">
        <v>0</v>
      </c>
      <c r="AM74" s="756"/>
    </row>
    <row r="75" spans="1:39">
      <c r="A75" s="764" t="s">
        <v>102</v>
      </c>
      <c r="B75" s="759"/>
      <c r="C75" s="759"/>
      <c r="D75" s="759"/>
      <c r="E75" s="759"/>
      <c r="F75" s="759"/>
      <c r="G75" s="759"/>
      <c r="H75" s="759"/>
      <c r="I75" s="759"/>
      <c r="J75" s="759"/>
      <c r="K75" s="759"/>
      <c r="L75" s="766" t="s">
        <v>1237</v>
      </c>
      <c r="M75" s="750" t="s">
        <v>342</v>
      </c>
      <c r="N75" s="724" t="s">
        <v>329</v>
      </c>
      <c r="O75" s="775">
        <v>0</v>
      </c>
      <c r="P75" s="775">
        <v>0</v>
      </c>
      <c r="Q75" s="775">
        <v>0</v>
      </c>
      <c r="R75" s="775">
        <v>0</v>
      </c>
      <c r="S75" s="775">
        <v>0</v>
      </c>
      <c r="T75" s="775">
        <v>0</v>
      </c>
      <c r="U75" s="775">
        <v>0</v>
      </c>
      <c r="V75" s="775">
        <v>0</v>
      </c>
      <c r="W75" s="775">
        <v>0</v>
      </c>
      <c r="X75" s="775">
        <v>0</v>
      </c>
      <c r="Y75" s="775">
        <v>0</v>
      </c>
      <c r="Z75" s="775">
        <v>0</v>
      </c>
      <c r="AA75" s="775">
        <v>0</v>
      </c>
      <c r="AB75" s="775">
        <v>0</v>
      </c>
      <c r="AC75" s="775">
        <v>0</v>
      </c>
      <c r="AD75" s="775">
        <v>0</v>
      </c>
      <c r="AE75" s="775">
        <v>0</v>
      </c>
      <c r="AF75" s="775">
        <v>0</v>
      </c>
      <c r="AG75" s="775">
        <v>0</v>
      </c>
      <c r="AH75" s="775">
        <v>0</v>
      </c>
      <c r="AI75" s="775">
        <v>0</v>
      </c>
      <c r="AJ75" s="775">
        <v>0</v>
      </c>
      <c r="AK75" s="775">
        <v>0</v>
      </c>
      <c r="AL75" s="775">
        <v>0</v>
      </c>
      <c r="AM75" s="756"/>
    </row>
    <row r="76" spans="1:39">
      <c r="A76" s="764" t="s">
        <v>102</v>
      </c>
      <c r="B76" s="759"/>
      <c r="C76" s="759"/>
      <c r="D76" s="759"/>
      <c r="E76" s="759"/>
      <c r="F76" s="759"/>
      <c r="G76" s="759"/>
      <c r="H76" s="759"/>
      <c r="I76" s="759"/>
      <c r="J76" s="759"/>
      <c r="K76" s="759"/>
      <c r="L76" s="766" t="s">
        <v>1301</v>
      </c>
      <c r="M76" s="777" t="s">
        <v>343</v>
      </c>
      <c r="N76" s="724" t="s">
        <v>329</v>
      </c>
      <c r="O76" s="755"/>
      <c r="P76" s="755"/>
      <c r="Q76" s="755"/>
      <c r="R76" s="755"/>
      <c r="S76" s="755"/>
      <c r="T76" s="755"/>
      <c r="U76" s="755"/>
      <c r="V76" s="755"/>
      <c r="W76" s="755"/>
      <c r="X76" s="755"/>
      <c r="Y76" s="755"/>
      <c r="Z76" s="755"/>
      <c r="AA76" s="755"/>
      <c r="AB76" s="755"/>
      <c r="AC76" s="755"/>
      <c r="AD76" s="755"/>
      <c r="AE76" s="755"/>
      <c r="AF76" s="755"/>
      <c r="AG76" s="755"/>
      <c r="AH76" s="755"/>
      <c r="AI76" s="755"/>
      <c r="AJ76" s="755"/>
      <c r="AK76" s="755"/>
      <c r="AL76" s="755"/>
      <c r="AM76" s="756"/>
    </row>
    <row r="77" spans="1:39">
      <c r="A77" s="764" t="s">
        <v>102</v>
      </c>
      <c r="B77" s="759"/>
      <c r="C77" s="759"/>
      <c r="D77" s="759"/>
      <c r="E77" s="759"/>
      <c r="F77" s="759"/>
      <c r="G77" s="759"/>
      <c r="H77" s="759"/>
      <c r="I77" s="759"/>
      <c r="J77" s="759"/>
      <c r="K77" s="759"/>
      <c r="L77" s="766" t="s">
        <v>1302</v>
      </c>
      <c r="M77" s="777" t="s">
        <v>344</v>
      </c>
      <c r="N77" s="724" t="s">
        <v>329</v>
      </c>
      <c r="O77" s="755"/>
      <c r="P77" s="755"/>
      <c r="Q77" s="755"/>
      <c r="R77" s="755"/>
      <c r="S77" s="755"/>
      <c r="T77" s="755"/>
      <c r="U77" s="755"/>
      <c r="V77" s="755"/>
      <c r="W77" s="755"/>
      <c r="X77" s="755"/>
      <c r="Y77" s="755"/>
      <c r="Z77" s="755"/>
      <c r="AA77" s="755"/>
      <c r="AB77" s="755"/>
      <c r="AC77" s="755"/>
      <c r="AD77" s="755"/>
      <c r="AE77" s="755"/>
      <c r="AF77" s="755"/>
      <c r="AG77" s="755"/>
      <c r="AH77" s="755"/>
      <c r="AI77" s="755"/>
      <c r="AJ77" s="755"/>
      <c r="AK77" s="755"/>
      <c r="AL77" s="755"/>
      <c r="AM77" s="756"/>
    </row>
    <row r="78" spans="1:39">
      <c r="A78" s="764" t="s">
        <v>102</v>
      </c>
      <c r="B78" s="759"/>
      <c r="C78" s="759"/>
      <c r="D78" s="759"/>
      <c r="E78" s="759"/>
      <c r="F78" s="759"/>
      <c r="G78" s="759"/>
      <c r="H78" s="759"/>
      <c r="I78" s="759"/>
      <c r="J78" s="759"/>
      <c r="K78" s="759"/>
      <c r="L78" s="766" t="s">
        <v>1303</v>
      </c>
      <c r="M78" s="777" t="s">
        <v>345</v>
      </c>
      <c r="N78" s="724" t="s">
        <v>329</v>
      </c>
      <c r="O78" s="755"/>
      <c r="P78" s="755"/>
      <c r="Q78" s="755"/>
      <c r="R78" s="755"/>
      <c r="S78" s="755"/>
      <c r="T78" s="755"/>
      <c r="U78" s="755"/>
      <c r="V78" s="755"/>
      <c r="W78" s="755"/>
      <c r="X78" s="755"/>
      <c r="Y78" s="755"/>
      <c r="Z78" s="755"/>
      <c r="AA78" s="755"/>
      <c r="AB78" s="755"/>
      <c r="AC78" s="755"/>
      <c r="AD78" s="755"/>
      <c r="AE78" s="755"/>
      <c r="AF78" s="755"/>
      <c r="AG78" s="755"/>
      <c r="AH78" s="755"/>
      <c r="AI78" s="755"/>
      <c r="AJ78" s="755"/>
      <c r="AK78" s="755"/>
      <c r="AL78" s="755"/>
      <c r="AM78" s="756"/>
    </row>
    <row r="79" spans="1:39">
      <c r="A79" s="764" t="s">
        <v>102</v>
      </c>
      <c r="B79" s="759" t="s">
        <v>1165</v>
      </c>
      <c r="C79" s="759"/>
      <c r="D79" s="759"/>
      <c r="E79" s="759"/>
      <c r="F79" s="759"/>
      <c r="G79" s="759"/>
      <c r="H79" s="759"/>
      <c r="I79" s="759"/>
      <c r="J79" s="759"/>
      <c r="K79" s="759"/>
      <c r="L79" s="766" t="s">
        <v>1304</v>
      </c>
      <c r="M79" s="750" t="s">
        <v>346</v>
      </c>
      <c r="N79" s="724" t="s">
        <v>329</v>
      </c>
      <c r="O79" s="775">
        <v>0</v>
      </c>
      <c r="P79" s="775">
        <v>0</v>
      </c>
      <c r="Q79" s="775">
        <v>0</v>
      </c>
      <c r="R79" s="775">
        <v>0</v>
      </c>
      <c r="S79" s="775">
        <v>0</v>
      </c>
      <c r="T79" s="775">
        <v>0</v>
      </c>
      <c r="U79" s="775">
        <v>0</v>
      </c>
      <c r="V79" s="775">
        <v>0</v>
      </c>
      <c r="W79" s="775">
        <v>0</v>
      </c>
      <c r="X79" s="775">
        <v>0</v>
      </c>
      <c r="Y79" s="775">
        <v>0</v>
      </c>
      <c r="Z79" s="775">
        <v>0</v>
      </c>
      <c r="AA79" s="775">
        <v>0</v>
      </c>
      <c r="AB79" s="775">
        <v>0</v>
      </c>
      <c r="AC79" s="775">
        <v>0</v>
      </c>
      <c r="AD79" s="775">
        <v>0</v>
      </c>
      <c r="AE79" s="775">
        <v>0</v>
      </c>
      <c r="AF79" s="775">
        <v>0</v>
      </c>
      <c r="AG79" s="775">
        <v>0</v>
      </c>
      <c r="AH79" s="775">
        <v>0</v>
      </c>
      <c r="AI79" s="775">
        <v>0</v>
      </c>
      <c r="AJ79" s="775">
        <v>0</v>
      </c>
      <c r="AK79" s="775">
        <v>0</v>
      </c>
      <c r="AL79" s="775">
        <v>0</v>
      </c>
      <c r="AM79" s="756"/>
    </row>
    <row r="80" spans="1:39">
      <c r="A80" s="764" t="s">
        <v>102</v>
      </c>
      <c r="B80" s="759"/>
      <c r="C80" s="759"/>
      <c r="D80" s="759"/>
      <c r="E80" s="759"/>
      <c r="F80" s="759"/>
      <c r="G80" s="759"/>
      <c r="H80" s="759"/>
      <c r="I80" s="759"/>
      <c r="J80" s="759"/>
      <c r="K80" s="759"/>
      <c r="L80" s="766" t="s">
        <v>1305</v>
      </c>
      <c r="M80" s="777" t="s">
        <v>347</v>
      </c>
      <c r="N80" s="724" t="s">
        <v>329</v>
      </c>
      <c r="O80" s="755"/>
      <c r="P80" s="755"/>
      <c r="Q80" s="755"/>
      <c r="R80" s="755"/>
      <c r="S80" s="755"/>
      <c r="T80" s="755"/>
      <c r="U80" s="755"/>
      <c r="V80" s="755"/>
      <c r="W80" s="755"/>
      <c r="X80" s="755"/>
      <c r="Y80" s="755"/>
      <c r="Z80" s="755"/>
      <c r="AA80" s="755"/>
      <c r="AB80" s="755"/>
      <c r="AC80" s="755"/>
      <c r="AD80" s="755"/>
      <c r="AE80" s="755"/>
      <c r="AF80" s="755"/>
      <c r="AG80" s="755"/>
      <c r="AH80" s="755"/>
      <c r="AI80" s="755"/>
      <c r="AJ80" s="755"/>
      <c r="AK80" s="755"/>
      <c r="AL80" s="755"/>
      <c r="AM80" s="756"/>
    </row>
    <row r="81" spans="1:39">
      <c r="A81" s="764" t="s">
        <v>102</v>
      </c>
      <c r="B81" s="759"/>
      <c r="C81" s="759"/>
      <c r="D81" s="759"/>
      <c r="E81" s="759"/>
      <c r="F81" s="759"/>
      <c r="G81" s="759"/>
      <c r="H81" s="759"/>
      <c r="I81" s="759"/>
      <c r="J81" s="759"/>
      <c r="K81" s="759"/>
      <c r="L81" s="766" t="s">
        <v>1306</v>
      </c>
      <c r="M81" s="777" t="s">
        <v>348</v>
      </c>
      <c r="N81" s="724" t="s">
        <v>329</v>
      </c>
      <c r="O81" s="755"/>
      <c r="P81" s="755"/>
      <c r="Q81" s="755"/>
      <c r="R81" s="755"/>
      <c r="S81" s="755"/>
      <c r="T81" s="755"/>
      <c r="U81" s="755"/>
      <c r="V81" s="755"/>
      <c r="W81" s="755"/>
      <c r="X81" s="755"/>
      <c r="Y81" s="755"/>
      <c r="Z81" s="755"/>
      <c r="AA81" s="755"/>
      <c r="AB81" s="755"/>
      <c r="AC81" s="755"/>
      <c r="AD81" s="755"/>
      <c r="AE81" s="755"/>
      <c r="AF81" s="755"/>
      <c r="AG81" s="755"/>
      <c r="AH81" s="755"/>
      <c r="AI81" s="755"/>
      <c r="AJ81" s="755"/>
      <c r="AK81" s="755"/>
      <c r="AL81" s="755"/>
      <c r="AM81" s="756"/>
    </row>
    <row r="82" spans="1:39">
      <c r="A82" s="764" t="s">
        <v>102</v>
      </c>
      <c r="B82" s="759" t="s">
        <v>1165</v>
      </c>
      <c r="C82" s="759"/>
      <c r="D82" s="759"/>
      <c r="E82" s="759"/>
      <c r="F82" s="759"/>
      <c r="G82" s="759"/>
      <c r="H82" s="759"/>
      <c r="I82" s="759"/>
      <c r="J82" s="759"/>
      <c r="K82" s="759"/>
      <c r="L82" s="766" t="s">
        <v>1307</v>
      </c>
      <c r="M82" s="750" t="s">
        <v>1189</v>
      </c>
      <c r="N82" s="724" t="s">
        <v>329</v>
      </c>
      <c r="O82" s="775">
        <v>22</v>
      </c>
      <c r="P82" s="775">
        <v>0</v>
      </c>
      <c r="Q82" s="775">
        <v>0</v>
      </c>
      <c r="R82" s="775">
        <v>22</v>
      </c>
      <c r="S82" s="775">
        <v>20.079999999999998</v>
      </c>
      <c r="T82" s="775">
        <v>0</v>
      </c>
      <c r="U82" s="775">
        <v>0</v>
      </c>
      <c r="V82" s="775">
        <v>0</v>
      </c>
      <c r="W82" s="775">
        <v>0</v>
      </c>
      <c r="X82" s="775">
        <v>0</v>
      </c>
      <c r="Y82" s="775">
        <v>0</v>
      </c>
      <c r="Z82" s="775">
        <v>0</v>
      </c>
      <c r="AA82" s="775">
        <v>0</v>
      </c>
      <c r="AB82" s="775">
        <v>0</v>
      </c>
      <c r="AC82" s="775">
        <v>22</v>
      </c>
      <c r="AD82" s="775">
        <v>0</v>
      </c>
      <c r="AE82" s="775">
        <v>0</v>
      </c>
      <c r="AF82" s="775">
        <v>0</v>
      </c>
      <c r="AG82" s="775">
        <v>0</v>
      </c>
      <c r="AH82" s="775">
        <v>0</v>
      </c>
      <c r="AI82" s="775">
        <v>0</v>
      </c>
      <c r="AJ82" s="775">
        <v>0</v>
      </c>
      <c r="AK82" s="775">
        <v>0</v>
      </c>
      <c r="AL82" s="775">
        <v>0</v>
      </c>
      <c r="AM82" s="756"/>
    </row>
    <row r="83" spans="1:39">
      <c r="A83" s="764" t="s">
        <v>102</v>
      </c>
      <c r="B83" s="759"/>
      <c r="C83" s="759"/>
      <c r="D83" s="759"/>
      <c r="E83" s="759"/>
      <c r="F83" s="759"/>
      <c r="G83" s="759"/>
      <c r="H83" s="759"/>
      <c r="I83" s="759"/>
      <c r="J83" s="759"/>
      <c r="K83" s="759"/>
      <c r="L83" s="766" t="s">
        <v>1308</v>
      </c>
      <c r="M83" s="777" t="s">
        <v>349</v>
      </c>
      <c r="N83" s="724" t="s">
        <v>329</v>
      </c>
      <c r="O83" s="775">
        <v>1.2</v>
      </c>
      <c r="P83" s="775">
        <v>0</v>
      </c>
      <c r="Q83" s="775">
        <v>0</v>
      </c>
      <c r="R83" s="775">
        <v>1.2</v>
      </c>
      <c r="S83" s="775">
        <v>0.47</v>
      </c>
      <c r="T83" s="775">
        <v>0</v>
      </c>
      <c r="U83" s="775">
        <v>0</v>
      </c>
      <c r="V83" s="775">
        <v>0</v>
      </c>
      <c r="W83" s="775">
        <v>0</v>
      </c>
      <c r="X83" s="775">
        <v>0</v>
      </c>
      <c r="Y83" s="775">
        <v>0</v>
      </c>
      <c r="Z83" s="775">
        <v>0</v>
      </c>
      <c r="AA83" s="775">
        <v>0</v>
      </c>
      <c r="AB83" s="775">
        <v>0</v>
      </c>
      <c r="AC83" s="775">
        <v>1.2</v>
      </c>
      <c r="AD83" s="775">
        <v>0</v>
      </c>
      <c r="AE83" s="775">
        <v>0</v>
      </c>
      <c r="AF83" s="775">
        <v>0</v>
      </c>
      <c r="AG83" s="775">
        <v>0</v>
      </c>
      <c r="AH83" s="775">
        <v>0</v>
      </c>
      <c r="AI83" s="775">
        <v>0</v>
      </c>
      <c r="AJ83" s="775">
        <v>0</v>
      </c>
      <c r="AK83" s="775">
        <v>0</v>
      </c>
      <c r="AL83" s="775">
        <v>0</v>
      </c>
      <c r="AM83" s="756"/>
    </row>
    <row r="84" spans="1:39">
      <c r="A84" s="764" t="s">
        <v>102</v>
      </c>
      <c r="B84" s="759"/>
      <c r="C84" s="759"/>
      <c r="D84" s="759"/>
      <c r="E84" s="759"/>
      <c r="F84" s="759"/>
      <c r="G84" s="759"/>
      <c r="H84" s="759"/>
      <c r="I84" s="759"/>
      <c r="J84" s="759"/>
      <c r="K84" s="759"/>
      <c r="L84" s="766" t="s">
        <v>1309</v>
      </c>
      <c r="M84" s="778" t="s">
        <v>347</v>
      </c>
      <c r="N84" s="724" t="s">
        <v>329</v>
      </c>
      <c r="O84" s="755">
        <v>1.2</v>
      </c>
      <c r="P84" s="755"/>
      <c r="Q84" s="755"/>
      <c r="R84" s="755">
        <v>1.2</v>
      </c>
      <c r="S84" s="755">
        <v>0.47</v>
      </c>
      <c r="T84" s="755"/>
      <c r="U84" s="755"/>
      <c r="V84" s="755"/>
      <c r="W84" s="755"/>
      <c r="X84" s="755"/>
      <c r="Y84" s="755"/>
      <c r="Z84" s="755"/>
      <c r="AA84" s="755"/>
      <c r="AB84" s="755"/>
      <c r="AC84" s="755">
        <v>1.2</v>
      </c>
      <c r="AD84" s="755"/>
      <c r="AE84" s="755"/>
      <c r="AF84" s="755"/>
      <c r="AG84" s="755"/>
      <c r="AH84" s="755"/>
      <c r="AI84" s="755"/>
      <c r="AJ84" s="755"/>
      <c r="AK84" s="755"/>
      <c r="AL84" s="755"/>
      <c r="AM84" s="756"/>
    </row>
    <row r="85" spans="1:39">
      <c r="A85" s="764" t="s">
        <v>102</v>
      </c>
      <c r="B85" s="759"/>
      <c r="C85" s="759"/>
      <c r="D85" s="759"/>
      <c r="E85" s="759"/>
      <c r="F85" s="759"/>
      <c r="G85" s="759"/>
      <c r="H85" s="759"/>
      <c r="I85" s="759"/>
      <c r="J85" s="759"/>
      <c r="K85" s="759"/>
      <c r="L85" s="766" t="s">
        <v>1310</v>
      </c>
      <c r="M85" s="778" t="s">
        <v>348</v>
      </c>
      <c r="N85" s="724" t="s">
        <v>329</v>
      </c>
      <c r="O85" s="755"/>
      <c r="P85" s="755"/>
      <c r="Q85" s="755"/>
      <c r="R85" s="755"/>
      <c r="S85" s="755"/>
      <c r="T85" s="755"/>
      <c r="U85" s="755"/>
      <c r="V85" s="755"/>
      <c r="W85" s="755"/>
      <c r="X85" s="755"/>
      <c r="Y85" s="755"/>
      <c r="Z85" s="755"/>
      <c r="AA85" s="755"/>
      <c r="AB85" s="755"/>
      <c r="AC85" s="755"/>
      <c r="AD85" s="755"/>
      <c r="AE85" s="755"/>
      <c r="AF85" s="755"/>
      <c r="AG85" s="755"/>
      <c r="AH85" s="755"/>
      <c r="AI85" s="755"/>
      <c r="AJ85" s="755"/>
      <c r="AK85" s="755"/>
      <c r="AL85" s="755"/>
      <c r="AM85" s="756"/>
    </row>
    <row r="86" spans="1:39">
      <c r="A86" s="764" t="s">
        <v>102</v>
      </c>
      <c r="B86" s="759" t="s">
        <v>1166</v>
      </c>
      <c r="C86" s="759"/>
      <c r="D86" s="759"/>
      <c r="E86" s="759"/>
      <c r="F86" s="759"/>
      <c r="G86" s="759"/>
      <c r="H86" s="759"/>
      <c r="I86" s="759"/>
      <c r="J86" s="759"/>
      <c r="K86" s="759"/>
      <c r="L86" s="766" t="s">
        <v>1311</v>
      </c>
      <c r="M86" s="777" t="s">
        <v>350</v>
      </c>
      <c r="N86" s="724" t="s">
        <v>329</v>
      </c>
      <c r="O86" s="775">
        <v>20.6</v>
      </c>
      <c r="P86" s="775">
        <v>0</v>
      </c>
      <c r="Q86" s="775">
        <v>0</v>
      </c>
      <c r="R86" s="775">
        <v>20.6</v>
      </c>
      <c r="S86" s="775">
        <v>18.8</v>
      </c>
      <c r="T86" s="775">
        <v>0</v>
      </c>
      <c r="U86" s="775">
        <v>0</v>
      </c>
      <c r="V86" s="775">
        <v>0</v>
      </c>
      <c r="W86" s="775">
        <v>0</v>
      </c>
      <c r="X86" s="775">
        <v>0</v>
      </c>
      <c r="Y86" s="775">
        <v>0</v>
      </c>
      <c r="Z86" s="775">
        <v>0</v>
      </c>
      <c r="AA86" s="775">
        <v>0</v>
      </c>
      <c r="AB86" s="775">
        <v>0</v>
      </c>
      <c r="AC86" s="775">
        <v>20.6</v>
      </c>
      <c r="AD86" s="775">
        <v>0</v>
      </c>
      <c r="AE86" s="775">
        <v>0</v>
      </c>
      <c r="AF86" s="775">
        <v>0</v>
      </c>
      <c r="AG86" s="775">
        <v>0</v>
      </c>
      <c r="AH86" s="775">
        <v>0</v>
      </c>
      <c r="AI86" s="775">
        <v>0</v>
      </c>
      <c r="AJ86" s="775">
        <v>0</v>
      </c>
      <c r="AK86" s="775">
        <v>0</v>
      </c>
      <c r="AL86" s="775">
        <v>0</v>
      </c>
      <c r="AM86" s="756"/>
    </row>
    <row r="87" spans="1:39">
      <c r="A87" s="764" t="s">
        <v>102</v>
      </c>
      <c r="B87" s="759"/>
      <c r="C87" s="759"/>
      <c r="D87" s="759"/>
      <c r="E87" s="759"/>
      <c r="F87" s="759"/>
      <c r="G87" s="759"/>
      <c r="H87" s="759"/>
      <c r="I87" s="759"/>
      <c r="J87" s="759"/>
      <c r="K87" s="759"/>
      <c r="L87" s="766" t="s">
        <v>1312</v>
      </c>
      <c r="M87" s="778" t="s">
        <v>347</v>
      </c>
      <c r="N87" s="724" t="s">
        <v>329</v>
      </c>
      <c r="O87" s="755">
        <v>20.6</v>
      </c>
      <c r="P87" s="755"/>
      <c r="Q87" s="755"/>
      <c r="R87" s="755">
        <v>20.6</v>
      </c>
      <c r="S87" s="755">
        <v>18.8</v>
      </c>
      <c r="T87" s="755"/>
      <c r="U87" s="755"/>
      <c r="V87" s="755"/>
      <c r="W87" s="755"/>
      <c r="X87" s="755"/>
      <c r="Y87" s="755"/>
      <c r="Z87" s="755"/>
      <c r="AA87" s="755"/>
      <c r="AB87" s="755"/>
      <c r="AC87" s="755">
        <v>20.6</v>
      </c>
      <c r="AD87" s="755"/>
      <c r="AE87" s="755"/>
      <c r="AF87" s="755"/>
      <c r="AG87" s="755"/>
      <c r="AH87" s="755"/>
      <c r="AI87" s="755"/>
      <c r="AJ87" s="755"/>
      <c r="AK87" s="755"/>
      <c r="AL87" s="755"/>
      <c r="AM87" s="756"/>
    </row>
    <row r="88" spans="1:39">
      <c r="A88" s="764" t="s">
        <v>102</v>
      </c>
      <c r="B88" s="759"/>
      <c r="C88" s="759"/>
      <c r="D88" s="759"/>
      <c r="E88" s="759"/>
      <c r="F88" s="759"/>
      <c r="G88" s="759"/>
      <c r="H88" s="759"/>
      <c r="I88" s="759"/>
      <c r="J88" s="759"/>
      <c r="K88" s="759"/>
      <c r="L88" s="766" t="s">
        <v>1313</v>
      </c>
      <c r="M88" s="778" t="s">
        <v>348</v>
      </c>
      <c r="N88" s="724" t="s">
        <v>329</v>
      </c>
      <c r="O88" s="755"/>
      <c r="P88" s="755"/>
      <c r="Q88" s="755"/>
      <c r="R88" s="755"/>
      <c r="S88" s="755"/>
      <c r="T88" s="755"/>
      <c r="U88" s="755"/>
      <c r="V88" s="755"/>
      <c r="W88" s="755"/>
      <c r="X88" s="755"/>
      <c r="Y88" s="755"/>
      <c r="Z88" s="755"/>
      <c r="AA88" s="755"/>
      <c r="AB88" s="755"/>
      <c r="AC88" s="755"/>
      <c r="AD88" s="755"/>
      <c r="AE88" s="755"/>
      <c r="AF88" s="755"/>
      <c r="AG88" s="755"/>
      <c r="AH88" s="755"/>
      <c r="AI88" s="755"/>
      <c r="AJ88" s="755"/>
      <c r="AK88" s="755"/>
      <c r="AL88" s="755"/>
      <c r="AM88" s="756"/>
    </row>
    <row r="89" spans="1:39">
      <c r="A89" s="764" t="s">
        <v>102</v>
      </c>
      <c r="B89" s="759"/>
      <c r="C89" s="759"/>
      <c r="D89" s="759"/>
      <c r="E89" s="759"/>
      <c r="F89" s="759"/>
      <c r="G89" s="759"/>
      <c r="H89" s="759"/>
      <c r="I89" s="759"/>
      <c r="J89" s="759"/>
      <c r="K89" s="759"/>
      <c r="L89" s="766" t="s">
        <v>1314</v>
      </c>
      <c r="M89" s="777" t="s">
        <v>351</v>
      </c>
      <c r="N89" s="724" t="s">
        <v>329</v>
      </c>
      <c r="O89" s="775">
        <v>0.2</v>
      </c>
      <c r="P89" s="775">
        <v>0</v>
      </c>
      <c r="Q89" s="775">
        <v>0</v>
      </c>
      <c r="R89" s="775">
        <v>0.2</v>
      </c>
      <c r="S89" s="775">
        <v>0.81</v>
      </c>
      <c r="T89" s="775">
        <v>0</v>
      </c>
      <c r="U89" s="775">
        <v>0</v>
      </c>
      <c r="V89" s="775">
        <v>0</v>
      </c>
      <c r="W89" s="775">
        <v>0</v>
      </c>
      <c r="X89" s="775">
        <v>0</v>
      </c>
      <c r="Y89" s="775">
        <v>0</v>
      </c>
      <c r="Z89" s="775">
        <v>0</v>
      </c>
      <c r="AA89" s="775">
        <v>0</v>
      </c>
      <c r="AB89" s="775">
        <v>0</v>
      </c>
      <c r="AC89" s="775">
        <v>0.2</v>
      </c>
      <c r="AD89" s="775">
        <v>0</v>
      </c>
      <c r="AE89" s="775">
        <v>0</v>
      </c>
      <c r="AF89" s="775">
        <v>0</v>
      </c>
      <c r="AG89" s="775">
        <v>0</v>
      </c>
      <c r="AH89" s="775">
        <v>0</v>
      </c>
      <c r="AI89" s="775">
        <v>0</v>
      </c>
      <c r="AJ89" s="775">
        <v>0</v>
      </c>
      <c r="AK89" s="775">
        <v>0</v>
      </c>
      <c r="AL89" s="775">
        <v>0</v>
      </c>
      <c r="AM89" s="756"/>
    </row>
    <row r="90" spans="1:39">
      <c r="A90" s="764" t="s">
        <v>102</v>
      </c>
      <c r="B90" s="759"/>
      <c r="C90" s="759"/>
      <c r="D90" s="759"/>
      <c r="E90" s="759"/>
      <c r="F90" s="759"/>
      <c r="G90" s="759"/>
      <c r="H90" s="759"/>
      <c r="I90" s="759"/>
      <c r="J90" s="759"/>
      <c r="K90" s="759"/>
      <c r="L90" s="766" t="s">
        <v>1315</v>
      </c>
      <c r="M90" s="778" t="s">
        <v>347</v>
      </c>
      <c r="N90" s="724" t="s">
        <v>329</v>
      </c>
      <c r="O90" s="755">
        <v>0.2</v>
      </c>
      <c r="P90" s="755"/>
      <c r="Q90" s="755"/>
      <c r="R90" s="755">
        <v>0.2</v>
      </c>
      <c r="S90" s="755">
        <v>0.81</v>
      </c>
      <c r="T90" s="755"/>
      <c r="U90" s="755"/>
      <c r="V90" s="755"/>
      <c r="W90" s="755"/>
      <c r="X90" s="755"/>
      <c r="Y90" s="755"/>
      <c r="Z90" s="755"/>
      <c r="AA90" s="755"/>
      <c r="AB90" s="755"/>
      <c r="AC90" s="755">
        <v>0.2</v>
      </c>
      <c r="AD90" s="755"/>
      <c r="AE90" s="755"/>
      <c r="AF90" s="755"/>
      <c r="AG90" s="755"/>
      <c r="AH90" s="755"/>
      <c r="AI90" s="755"/>
      <c r="AJ90" s="755"/>
      <c r="AK90" s="755"/>
      <c r="AL90" s="755"/>
      <c r="AM90" s="756"/>
    </row>
    <row r="91" spans="1:39">
      <c r="A91" s="764" t="s">
        <v>102</v>
      </c>
      <c r="B91" s="759"/>
      <c r="C91" s="759"/>
      <c r="D91" s="759"/>
      <c r="E91" s="759"/>
      <c r="F91" s="759"/>
      <c r="G91" s="759"/>
      <c r="H91" s="759"/>
      <c r="I91" s="759"/>
      <c r="J91" s="759"/>
      <c r="K91" s="759"/>
      <c r="L91" s="766" t="s">
        <v>1316</v>
      </c>
      <c r="M91" s="778" t="s">
        <v>348</v>
      </c>
      <c r="N91" s="724" t="s">
        <v>329</v>
      </c>
      <c r="O91" s="755"/>
      <c r="P91" s="755"/>
      <c r="Q91" s="755"/>
      <c r="R91" s="755"/>
      <c r="S91" s="755"/>
      <c r="T91" s="755"/>
      <c r="U91" s="755"/>
      <c r="V91" s="755"/>
      <c r="W91" s="755"/>
      <c r="X91" s="755"/>
      <c r="Y91" s="755"/>
      <c r="Z91" s="755"/>
      <c r="AA91" s="755"/>
      <c r="AB91" s="755"/>
      <c r="AC91" s="755"/>
      <c r="AD91" s="755"/>
      <c r="AE91" s="755"/>
      <c r="AF91" s="755"/>
      <c r="AG91" s="755"/>
      <c r="AH91" s="755"/>
      <c r="AI91" s="755"/>
      <c r="AJ91" s="755"/>
      <c r="AK91" s="755"/>
      <c r="AL91" s="755"/>
      <c r="AM91" s="771"/>
    </row>
    <row r="92" spans="1:39" ht="22.8">
      <c r="A92" s="764" t="s">
        <v>102</v>
      </c>
      <c r="B92" s="759"/>
      <c r="C92" s="759"/>
      <c r="D92" s="759"/>
      <c r="E92" s="759"/>
      <c r="F92" s="759"/>
      <c r="G92" s="759"/>
      <c r="H92" s="759"/>
      <c r="I92" s="759"/>
      <c r="J92" s="759"/>
      <c r="K92" s="759"/>
      <c r="L92" s="766" t="s">
        <v>1317</v>
      </c>
      <c r="M92" s="779" t="s">
        <v>1150</v>
      </c>
      <c r="N92" s="724" t="s">
        <v>329</v>
      </c>
      <c r="O92" s="773"/>
      <c r="P92" s="773"/>
      <c r="Q92" s="773"/>
      <c r="R92" s="773"/>
      <c r="S92" s="773"/>
      <c r="T92" s="773"/>
      <c r="U92" s="773"/>
      <c r="V92" s="773"/>
      <c r="W92" s="773"/>
      <c r="X92" s="773"/>
      <c r="Y92" s="773"/>
      <c r="Z92" s="773"/>
      <c r="AA92" s="773"/>
      <c r="AB92" s="773"/>
      <c r="AC92" s="773"/>
      <c r="AD92" s="773"/>
      <c r="AE92" s="773"/>
      <c r="AF92" s="773"/>
      <c r="AG92" s="773"/>
      <c r="AH92" s="773"/>
      <c r="AI92" s="773"/>
      <c r="AJ92" s="773"/>
      <c r="AK92" s="773"/>
      <c r="AL92" s="773"/>
      <c r="AM92" s="771"/>
    </row>
    <row r="93" spans="1:39">
      <c r="A93" s="764" t="s">
        <v>103</v>
      </c>
      <c r="B93" s="759"/>
      <c r="C93" s="759"/>
      <c r="D93" s="759"/>
      <c r="E93" s="759"/>
      <c r="F93" s="759"/>
      <c r="G93" s="759"/>
      <c r="H93" s="759"/>
      <c r="I93" s="759"/>
      <c r="J93" s="759"/>
      <c r="K93" s="759"/>
      <c r="L93" s="765" t="s">
        <v>2421</v>
      </c>
      <c r="M93" s="673"/>
      <c r="N93" s="673"/>
      <c r="O93" s="673"/>
      <c r="P93" s="673"/>
      <c r="Q93" s="673"/>
      <c r="R93" s="673"/>
      <c r="S93" s="673"/>
      <c r="T93" s="673"/>
      <c r="U93" s="673"/>
      <c r="V93" s="673"/>
      <c r="W93" s="673"/>
      <c r="X93" s="673"/>
      <c r="Y93" s="673"/>
      <c r="Z93" s="673"/>
      <c r="AA93" s="673"/>
      <c r="AB93" s="673"/>
      <c r="AC93" s="673"/>
      <c r="AD93" s="673"/>
      <c r="AE93" s="673"/>
      <c r="AF93" s="673"/>
      <c r="AG93" s="673"/>
      <c r="AH93" s="673"/>
      <c r="AI93" s="673"/>
      <c r="AJ93" s="673"/>
      <c r="AK93" s="673"/>
      <c r="AL93" s="673"/>
      <c r="AM93" s="673"/>
    </row>
    <row r="94" spans="1:39">
      <c r="A94" s="764" t="s">
        <v>103</v>
      </c>
      <c r="B94" s="759"/>
      <c r="C94" s="759"/>
      <c r="D94" s="759"/>
      <c r="E94" s="759"/>
      <c r="F94" s="759"/>
      <c r="G94" s="759"/>
      <c r="H94" s="759"/>
      <c r="I94" s="759"/>
      <c r="J94" s="759"/>
      <c r="K94" s="759"/>
      <c r="L94" s="766" t="s">
        <v>18</v>
      </c>
      <c r="M94" s="767" t="s">
        <v>328</v>
      </c>
      <c r="N94" s="725"/>
      <c r="O94" s="768" t="s">
        <v>1028</v>
      </c>
      <c r="P94" s="769"/>
      <c r="Q94" s="769"/>
      <c r="R94" s="769"/>
      <c r="S94" s="769"/>
      <c r="T94" s="769"/>
      <c r="U94" s="769"/>
      <c r="V94" s="769"/>
      <c r="W94" s="769"/>
      <c r="X94" s="769"/>
      <c r="Y94" s="769"/>
      <c r="Z94" s="769"/>
      <c r="AA94" s="769"/>
      <c r="AB94" s="769"/>
      <c r="AC94" s="769"/>
      <c r="AD94" s="769"/>
      <c r="AE94" s="769"/>
      <c r="AF94" s="769"/>
      <c r="AG94" s="769"/>
      <c r="AH94" s="769"/>
      <c r="AI94" s="769"/>
      <c r="AJ94" s="769"/>
      <c r="AK94" s="769"/>
      <c r="AL94" s="770"/>
      <c r="AM94" s="771"/>
    </row>
    <row r="95" spans="1:39">
      <c r="A95" s="764" t="s">
        <v>103</v>
      </c>
      <c r="B95" s="759"/>
      <c r="C95" s="759"/>
      <c r="D95" s="759"/>
      <c r="E95" s="759"/>
      <c r="F95" s="759"/>
      <c r="G95" s="759"/>
      <c r="H95" s="759"/>
      <c r="I95" s="759"/>
      <c r="J95" s="759"/>
      <c r="K95" s="759"/>
      <c r="L95" s="766" t="s">
        <v>102</v>
      </c>
      <c r="M95" s="772" t="s">
        <v>325</v>
      </c>
      <c r="N95" s="725" t="s">
        <v>326</v>
      </c>
      <c r="O95" s="773">
        <v>40</v>
      </c>
      <c r="P95" s="773"/>
      <c r="Q95" s="773"/>
      <c r="R95" s="773">
        <v>40</v>
      </c>
      <c r="S95" s="773">
        <v>40</v>
      </c>
      <c r="T95" s="773"/>
      <c r="U95" s="773"/>
      <c r="V95" s="773"/>
      <c r="W95" s="773"/>
      <c r="X95" s="773"/>
      <c r="Y95" s="773"/>
      <c r="Z95" s="773"/>
      <c r="AA95" s="773"/>
      <c r="AB95" s="773"/>
      <c r="AC95" s="773">
        <v>40</v>
      </c>
      <c r="AD95" s="773"/>
      <c r="AE95" s="773"/>
      <c r="AF95" s="773"/>
      <c r="AG95" s="773"/>
      <c r="AH95" s="773"/>
      <c r="AI95" s="773"/>
      <c r="AJ95" s="773"/>
      <c r="AK95" s="773"/>
      <c r="AL95" s="773"/>
      <c r="AM95" s="771"/>
    </row>
    <row r="96" spans="1:39">
      <c r="A96" s="764" t="s">
        <v>103</v>
      </c>
      <c r="B96" s="759"/>
      <c r="C96" s="759"/>
      <c r="D96" s="759"/>
      <c r="E96" s="759"/>
      <c r="F96" s="759"/>
      <c r="G96" s="759"/>
      <c r="H96" s="759"/>
      <c r="I96" s="759"/>
      <c r="J96" s="759"/>
      <c r="K96" s="759"/>
      <c r="L96" s="766" t="s">
        <v>103</v>
      </c>
      <c r="M96" s="772" t="s">
        <v>327</v>
      </c>
      <c r="N96" s="725" t="s">
        <v>326</v>
      </c>
      <c r="O96" s="773">
        <v>25</v>
      </c>
      <c r="P96" s="773"/>
      <c r="Q96" s="773"/>
      <c r="R96" s="773">
        <v>25</v>
      </c>
      <c r="S96" s="773">
        <v>25</v>
      </c>
      <c r="T96" s="773"/>
      <c r="U96" s="773"/>
      <c r="V96" s="773"/>
      <c r="W96" s="773"/>
      <c r="X96" s="773"/>
      <c r="Y96" s="773"/>
      <c r="Z96" s="773"/>
      <c r="AA96" s="773"/>
      <c r="AB96" s="773"/>
      <c r="AC96" s="773">
        <v>25</v>
      </c>
      <c r="AD96" s="773"/>
      <c r="AE96" s="773"/>
      <c r="AF96" s="773"/>
      <c r="AG96" s="773"/>
      <c r="AH96" s="773"/>
      <c r="AI96" s="773"/>
      <c r="AJ96" s="773"/>
      <c r="AK96" s="773"/>
      <c r="AL96" s="773"/>
      <c r="AM96" s="771"/>
    </row>
    <row r="97" spans="1:39">
      <c r="A97" s="764" t="s">
        <v>103</v>
      </c>
      <c r="B97" s="759"/>
      <c r="C97" s="759"/>
      <c r="D97" s="759"/>
      <c r="E97" s="759"/>
      <c r="F97" s="759"/>
      <c r="G97" s="759"/>
      <c r="H97" s="759"/>
      <c r="I97" s="759"/>
      <c r="J97" s="759"/>
      <c r="K97" s="759"/>
      <c r="L97" s="766">
        <v>4</v>
      </c>
      <c r="M97" s="774" t="s">
        <v>1171</v>
      </c>
      <c r="N97" s="724" t="s">
        <v>329</v>
      </c>
      <c r="O97" s="775">
        <v>12.466999999999999</v>
      </c>
      <c r="P97" s="775">
        <v>0</v>
      </c>
      <c r="Q97" s="775">
        <v>0</v>
      </c>
      <c r="R97" s="775">
        <v>12.466999999999999</v>
      </c>
      <c r="S97" s="775">
        <v>45</v>
      </c>
      <c r="T97" s="775">
        <v>0</v>
      </c>
      <c r="U97" s="775">
        <v>0</v>
      </c>
      <c r="V97" s="775">
        <v>0</v>
      </c>
      <c r="W97" s="775">
        <v>0</v>
      </c>
      <c r="X97" s="775">
        <v>0</v>
      </c>
      <c r="Y97" s="775">
        <v>0</v>
      </c>
      <c r="Z97" s="775">
        <v>0</v>
      </c>
      <c r="AA97" s="775">
        <v>0</v>
      </c>
      <c r="AB97" s="775">
        <v>0</v>
      </c>
      <c r="AC97" s="775">
        <v>12.466999999999999</v>
      </c>
      <c r="AD97" s="775">
        <v>0</v>
      </c>
      <c r="AE97" s="775">
        <v>0</v>
      </c>
      <c r="AF97" s="775">
        <v>0</v>
      </c>
      <c r="AG97" s="775">
        <v>0</v>
      </c>
      <c r="AH97" s="775">
        <v>0</v>
      </c>
      <c r="AI97" s="775">
        <v>0</v>
      </c>
      <c r="AJ97" s="775">
        <v>0</v>
      </c>
      <c r="AK97" s="775">
        <v>0</v>
      </c>
      <c r="AL97" s="775">
        <v>0</v>
      </c>
      <c r="AM97" s="771"/>
    </row>
    <row r="98" spans="1:39">
      <c r="A98" s="764" t="s">
        <v>103</v>
      </c>
      <c r="B98" s="759"/>
      <c r="C98" s="759"/>
      <c r="D98" s="759"/>
      <c r="E98" s="759"/>
      <c r="F98" s="759"/>
      <c r="G98" s="759"/>
      <c r="H98" s="759"/>
      <c r="I98" s="759"/>
      <c r="J98" s="759"/>
      <c r="K98" s="759"/>
      <c r="L98" s="766" t="s">
        <v>148</v>
      </c>
      <c r="M98" s="750" t="s">
        <v>330</v>
      </c>
      <c r="N98" s="724" t="s">
        <v>329</v>
      </c>
      <c r="O98" s="755"/>
      <c r="P98" s="755"/>
      <c r="Q98" s="755"/>
      <c r="R98" s="755"/>
      <c r="S98" s="755"/>
      <c r="T98" s="755"/>
      <c r="U98" s="755"/>
      <c r="V98" s="755"/>
      <c r="W98" s="755"/>
      <c r="X98" s="755"/>
      <c r="Y98" s="755"/>
      <c r="Z98" s="755"/>
      <c r="AA98" s="755"/>
      <c r="AB98" s="755"/>
      <c r="AC98" s="755"/>
      <c r="AD98" s="755"/>
      <c r="AE98" s="755"/>
      <c r="AF98" s="755"/>
      <c r="AG98" s="755"/>
      <c r="AH98" s="755"/>
      <c r="AI98" s="755"/>
      <c r="AJ98" s="755"/>
      <c r="AK98" s="755"/>
      <c r="AL98" s="755"/>
      <c r="AM98" s="756"/>
    </row>
    <row r="99" spans="1:39">
      <c r="A99" s="764" t="s">
        <v>103</v>
      </c>
      <c r="B99" s="759"/>
      <c r="C99" s="759"/>
      <c r="D99" s="759"/>
      <c r="E99" s="759"/>
      <c r="F99" s="759"/>
      <c r="G99" s="759"/>
      <c r="H99" s="759"/>
      <c r="I99" s="759"/>
      <c r="J99" s="759"/>
      <c r="K99" s="759"/>
      <c r="L99" s="766" t="s">
        <v>391</v>
      </c>
      <c r="M99" s="750" t="s">
        <v>331</v>
      </c>
      <c r="N99" s="724" t="s">
        <v>329</v>
      </c>
      <c r="O99" s="755">
        <v>12.47</v>
      </c>
      <c r="P99" s="755"/>
      <c r="Q99" s="755"/>
      <c r="R99" s="755">
        <v>12.47</v>
      </c>
      <c r="S99" s="755">
        <v>45</v>
      </c>
      <c r="T99" s="755"/>
      <c r="U99" s="755"/>
      <c r="V99" s="755"/>
      <c r="W99" s="755"/>
      <c r="X99" s="755"/>
      <c r="Y99" s="755"/>
      <c r="Z99" s="755"/>
      <c r="AA99" s="755"/>
      <c r="AB99" s="755"/>
      <c r="AC99" s="755">
        <v>12.47</v>
      </c>
      <c r="AD99" s="755"/>
      <c r="AE99" s="755"/>
      <c r="AF99" s="755"/>
      <c r="AG99" s="755"/>
      <c r="AH99" s="755"/>
      <c r="AI99" s="755"/>
      <c r="AJ99" s="755"/>
      <c r="AK99" s="755"/>
      <c r="AL99" s="755"/>
      <c r="AM99" s="756"/>
    </row>
    <row r="100" spans="1:39" ht="22.8">
      <c r="A100" s="764" t="s">
        <v>103</v>
      </c>
      <c r="B100" s="759"/>
      <c r="C100" s="759"/>
      <c r="D100" s="759"/>
      <c r="E100" s="759"/>
      <c r="F100" s="759"/>
      <c r="G100" s="759"/>
      <c r="H100" s="759"/>
      <c r="I100" s="759"/>
      <c r="J100" s="759"/>
      <c r="K100" s="759"/>
      <c r="L100" s="766" t="s">
        <v>392</v>
      </c>
      <c r="M100" s="774" t="s">
        <v>1167</v>
      </c>
      <c r="N100" s="724" t="s">
        <v>329</v>
      </c>
      <c r="O100" s="755"/>
      <c r="P100" s="755"/>
      <c r="Q100" s="755"/>
      <c r="R100" s="755"/>
      <c r="S100" s="755"/>
      <c r="T100" s="755"/>
      <c r="U100" s="755"/>
      <c r="V100" s="755"/>
      <c r="W100" s="755"/>
      <c r="X100" s="755"/>
      <c r="Y100" s="755"/>
      <c r="Z100" s="755"/>
      <c r="AA100" s="755"/>
      <c r="AB100" s="755"/>
      <c r="AC100" s="755"/>
      <c r="AD100" s="755"/>
      <c r="AE100" s="755"/>
      <c r="AF100" s="755"/>
      <c r="AG100" s="755"/>
      <c r="AH100" s="755"/>
      <c r="AI100" s="755"/>
      <c r="AJ100" s="755"/>
      <c r="AK100" s="755"/>
      <c r="AL100" s="755"/>
      <c r="AM100" s="756"/>
    </row>
    <row r="101" spans="1:39">
      <c r="A101" s="764" t="s">
        <v>103</v>
      </c>
      <c r="B101" s="759"/>
      <c r="C101" s="759"/>
      <c r="D101" s="759"/>
      <c r="E101" s="759"/>
      <c r="F101" s="759"/>
      <c r="G101" s="759"/>
      <c r="H101" s="759"/>
      <c r="I101" s="759"/>
      <c r="J101" s="759"/>
      <c r="K101" s="759"/>
      <c r="L101" s="766" t="s">
        <v>120</v>
      </c>
      <c r="M101" s="774" t="s">
        <v>332</v>
      </c>
      <c r="N101" s="724" t="s">
        <v>329</v>
      </c>
      <c r="O101" s="775">
        <v>0</v>
      </c>
      <c r="P101" s="775">
        <v>0</v>
      </c>
      <c r="Q101" s="775">
        <v>0</v>
      </c>
      <c r="R101" s="775">
        <v>0</v>
      </c>
      <c r="S101" s="775">
        <v>0</v>
      </c>
      <c r="T101" s="775">
        <v>0</v>
      </c>
      <c r="U101" s="775">
        <v>0</v>
      </c>
      <c r="V101" s="775">
        <v>0</v>
      </c>
      <c r="W101" s="775">
        <v>0</v>
      </c>
      <c r="X101" s="775">
        <v>0</v>
      </c>
      <c r="Y101" s="775">
        <v>0</v>
      </c>
      <c r="Z101" s="775">
        <v>0</v>
      </c>
      <c r="AA101" s="775">
        <v>0</v>
      </c>
      <c r="AB101" s="775">
        <v>0</v>
      </c>
      <c r="AC101" s="775">
        <v>0</v>
      </c>
      <c r="AD101" s="775">
        <v>0</v>
      </c>
      <c r="AE101" s="775">
        <v>0</v>
      </c>
      <c r="AF101" s="775">
        <v>0</v>
      </c>
      <c r="AG101" s="775">
        <v>0</v>
      </c>
      <c r="AH101" s="775">
        <v>0</v>
      </c>
      <c r="AI101" s="775">
        <v>0</v>
      </c>
      <c r="AJ101" s="775">
        <v>0</v>
      </c>
      <c r="AK101" s="775">
        <v>0</v>
      </c>
      <c r="AL101" s="775">
        <v>0</v>
      </c>
      <c r="AM101" s="756"/>
    </row>
    <row r="102" spans="1:39">
      <c r="A102" s="764" t="s">
        <v>103</v>
      </c>
      <c r="B102" s="759"/>
      <c r="C102" s="759"/>
      <c r="D102" s="759"/>
      <c r="E102" s="759"/>
      <c r="F102" s="759"/>
      <c r="G102" s="759"/>
      <c r="H102" s="759"/>
      <c r="I102" s="759"/>
      <c r="J102" s="759"/>
      <c r="K102" s="759"/>
      <c r="L102" s="766" t="s">
        <v>122</v>
      </c>
      <c r="M102" s="750" t="s">
        <v>1123</v>
      </c>
      <c r="N102" s="724" t="s">
        <v>329</v>
      </c>
      <c r="O102" s="755"/>
      <c r="P102" s="755"/>
      <c r="Q102" s="755"/>
      <c r="R102" s="755"/>
      <c r="S102" s="755"/>
      <c r="T102" s="755"/>
      <c r="U102" s="755"/>
      <c r="V102" s="755"/>
      <c r="W102" s="755"/>
      <c r="X102" s="755"/>
      <c r="Y102" s="755"/>
      <c r="Z102" s="755"/>
      <c r="AA102" s="755"/>
      <c r="AB102" s="755"/>
      <c r="AC102" s="755"/>
      <c r="AD102" s="755"/>
      <c r="AE102" s="755"/>
      <c r="AF102" s="755"/>
      <c r="AG102" s="755"/>
      <c r="AH102" s="755"/>
      <c r="AI102" s="755"/>
      <c r="AJ102" s="755"/>
      <c r="AK102" s="755"/>
      <c r="AL102" s="755"/>
      <c r="AM102" s="756"/>
    </row>
    <row r="103" spans="1:39">
      <c r="A103" s="764" t="s">
        <v>103</v>
      </c>
      <c r="B103" s="759"/>
      <c r="C103" s="759"/>
      <c r="D103" s="759"/>
      <c r="E103" s="759"/>
      <c r="F103" s="759"/>
      <c r="G103" s="759"/>
      <c r="H103" s="759"/>
      <c r="I103" s="759"/>
      <c r="J103" s="759"/>
      <c r="K103" s="759"/>
      <c r="L103" s="766" t="s">
        <v>123</v>
      </c>
      <c r="M103" s="750" t="s">
        <v>333</v>
      </c>
      <c r="N103" s="724" t="s">
        <v>329</v>
      </c>
      <c r="O103" s="755"/>
      <c r="P103" s="755"/>
      <c r="Q103" s="755"/>
      <c r="R103" s="755"/>
      <c r="S103" s="755"/>
      <c r="T103" s="755"/>
      <c r="U103" s="755"/>
      <c r="V103" s="755"/>
      <c r="W103" s="755"/>
      <c r="X103" s="755"/>
      <c r="Y103" s="755"/>
      <c r="Z103" s="755"/>
      <c r="AA103" s="755"/>
      <c r="AB103" s="755"/>
      <c r="AC103" s="755"/>
      <c r="AD103" s="755"/>
      <c r="AE103" s="755"/>
      <c r="AF103" s="755"/>
      <c r="AG103" s="755"/>
      <c r="AH103" s="755"/>
      <c r="AI103" s="755"/>
      <c r="AJ103" s="755"/>
      <c r="AK103" s="755"/>
      <c r="AL103" s="755"/>
      <c r="AM103" s="756"/>
    </row>
    <row r="104" spans="1:39">
      <c r="A104" s="764" t="s">
        <v>103</v>
      </c>
      <c r="B104" s="759"/>
      <c r="C104" s="759"/>
      <c r="D104" s="759"/>
      <c r="E104" s="759"/>
      <c r="F104" s="759"/>
      <c r="G104" s="759"/>
      <c r="H104" s="759"/>
      <c r="I104" s="759"/>
      <c r="J104" s="759"/>
      <c r="K104" s="759"/>
      <c r="L104" s="766" t="s">
        <v>124</v>
      </c>
      <c r="M104" s="767" t="s">
        <v>334</v>
      </c>
      <c r="N104" s="724" t="s">
        <v>329</v>
      </c>
      <c r="O104" s="773"/>
      <c r="P104" s="773"/>
      <c r="Q104" s="773"/>
      <c r="R104" s="773"/>
      <c r="S104" s="773"/>
      <c r="T104" s="773"/>
      <c r="U104" s="773"/>
      <c r="V104" s="773"/>
      <c r="W104" s="773"/>
      <c r="X104" s="773"/>
      <c r="Y104" s="773"/>
      <c r="Z104" s="773"/>
      <c r="AA104" s="773"/>
      <c r="AB104" s="773"/>
      <c r="AC104" s="773"/>
      <c r="AD104" s="773"/>
      <c r="AE104" s="773"/>
      <c r="AF104" s="773"/>
      <c r="AG104" s="773"/>
      <c r="AH104" s="773"/>
      <c r="AI104" s="773"/>
      <c r="AJ104" s="773"/>
      <c r="AK104" s="773"/>
      <c r="AL104" s="773"/>
      <c r="AM104" s="756"/>
    </row>
    <row r="105" spans="1:39">
      <c r="A105" s="764" t="s">
        <v>103</v>
      </c>
      <c r="B105" s="759"/>
      <c r="C105" s="759"/>
      <c r="D105" s="759"/>
      <c r="E105" s="759"/>
      <c r="F105" s="759"/>
      <c r="G105" s="759"/>
      <c r="H105" s="759"/>
      <c r="I105" s="759"/>
      <c r="J105" s="759"/>
      <c r="K105" s="759"/>
      <c r="L105" s="766" t="s">
        <v>125</v>
      </c>
      <c r="M105" s="767" t="s">
        <v>335</v>
      </c>
      <c r="N105" s="724" t="s">
        <v>329</v>
      </c>
      <c r="O105" s="755"/>
      <c r="P105" s="755"/>
      <c r="Q105" s="755"/>
      <c r="R105" s="755"/>
      <c r="S105" s="755"/>
      <c r="T105" s="755"/>
      <c r="U105" s="755"/>
      <c r="V105" s="755"/>
      <c r="W105" s="755"/>
      <c r="X105" s="755"/>
      <c r="Y105" s="755"/>
      <c r="Z105" s="755"/>
      <c r="AA105" s="755"/>
      <c r="AB105" s="755"/>
      <c r="AC105" s="755"/>
      <c r="AD105" s="755"/>
      <c r="AE105" s="755"/>
      <c r="AF105" s="755"/>
      <c r="AG105" s="755"/>
      <c r="AH105" s="755"/>
      <c r="AI105" s="755"/>
      <c r="AJ105" s="755"/>
      <c r="AK105" s="755"/>
      <c r="AL105" s="755"/>
      <c r="AM105" s="756"/>
    </row>
    <row r="106" spans="1:39">
      <c r="A106" s="764" t="s">
        <v>103</v>
      </c>
      <c r="B106" s="759"/>
      <c r="C106" s="759"/>
      <c r="D106" s="759"/>
      <c r="E106" s="759"/>
      <c r="F106" s="759"/>
      <c r="G106" s="759"/>
      <c r="H106" s="759"/>
      <c r="I106" s="759"/>
      <c r="J106" s="759"/>
      <c r="K106" s="759"/>
      <c r="L106" s="766" t="s">
        <v>126</v>
      </c>
      <c r="M106" s="774" t="s">
        <v>336</v>
      </c>
      <c r="N106" s="724" t="s">
        <v>329</v>
      </c>
      <c r="O106" s="775">
        <v>12.466999999999999</v>
      </c>
      <c r="P106" s="775">
        <v>0</v>
      </c>
      <c r="Q106" s="775">
        <v>0</v>
      </c>
      <c r="R106" s="775">
        <v>12.466999999999999</v>
      </c>
      <c r="S106" s="775">
        <v>45</v>
      </c>
      <c r="T106" s="775">
        <v>0</v>
      </c>
      <c r="U106" s="775">
        <v>0</v>
      </c>
      <c r="V106" s="775">
        <v>0</v>
      </c>
      <c r="W106" s="775">
        <v>0</v>
      </c>
      <c r="X106" s="775">
        <v>0</v>
      </c>
      <c r="Y106" s="775">
        <v>0</v>
      </c>
      <c r="Z106" s="775">
        <v>0</v>
      </c>
      <c r="AA106" s="775">
        <v>0</v>
      </c>
      <c r="AB106" s="775">
        <v>0</v>
      </c>
      <c r="AC106" s="775">
        <v>12.466999999999999</v>
      </c>
      <c r="AD106" s="775">
        <v>0</v>
      </c>
      <c r="AE106" s="775">
        <v>0</v>
      </c>
      <c r="AF106" s="775">
        <v>0</v>
      </c>
      <c r="AG106" s="775">
        <v>0</v>
      </c>
      <c r="AH106" s="775">
        <v>0</v>
      </c>
      <c r="AI106" s="775">
        <v>0</v>
      </c>
      <c r="AJ106" s="775">
        <v>0</v>
      </c>
      <c r="AK106" s="775">
        <v>0</v>
      </c>
      <c r="AL106" s="775">
        <v>0</v>
      </c>
      <c r="AM106" s="756"/>
    </row>
    <row r="107" spans="1:39" ht="22.8">
      <c r="A107" s="764" t="s">
        <v>103</v>
      </c>
      <c r="B107" s="759"/>
      <c r="C107" s="759"/>
      <c r="D107" s="759"/>
      <c r="E107" s="759"/>
      <c r="F107" s="759"/>
      <c r="G107" s="759"/>
      <c r="H107" s="759"/>
      <c r="I107" s="759"/>
      <c r="J107" s="759"/>
      <c r="K107" s="759"/>
      <c r="L107" s="766" t="s">
        <v>149</v>
      </c>
      <c r="M107" s="750" t="s">
        <v>337</v>
      </c>
      <c r="N107" s="724" t="s">
        <v>329</v>
      </c>
      <c r="O107" s="755">
        <v>12.47</v>
      </c>
      <c r="P107" s="755"/>
      <c r="Q107" s="755"/>
      <c r="R107" s="755">
        <v>12.47</v>
      </c>
      <c r="S107" s="755">
        <v>45</v>
      </c>
      <c r="T107" s="755"/>
      <c r="U107" s="755"/>
      <c r="V107" s="755"/>
      <c r="W107" s="755"/>
      <c r="X107" s="755"/>
      <c r="Y107" s="755"/>
      <c r="Z107" s="755"/>
      <c r="AA107" s="755"/>
      <c r="AB107" s="755"/>
      <c r="AC107" s="755">
        <v>12.47</v>
      </c>
      <c r="AD107" s="755"/>
      <c r="AE107" s="755"/>
      <c r="AF107" s="755"/>
      <c r="AG107" s="755"/>
      <c r="AH107" s="755"/>
      <c r="AI107" s="755"/>
      <c r="AJ107" s="755"/>
      <c r="AK107" s="755"/>
      <c r="AL107" s="755"/>
      <c r="AM107" s="756"/>
    </row>
    <row r="108" spans="1:39">
      <c r="A108" s="764" t="s">
        <v>103</v>
      </c>
      <c r="B108" s="759"/>
      <c r="C108" s="759"/>
      <c r="D108" s="759"/>
      <c r="E108" s="759"/>
      <c r="F108" s="759"/>
      <c r="G108" s="759"/>
      <c r="H108" s="759"/>
      <c r="I108" s="759"/>
      <c r="J108" s="759"/>
      <c r="K108" s="759"/>
      <c r="L108" s="766" t="s">
        <v>199</v>
      </c>
      <c r="M108" s="750" t="s">
        <v>338</v>
      </c>
      <c r="N108" s="724" t="s">
        <v>329</v>
      </c>
      <c r="O108" s="755"/>
      <c r="P108" s="755"/>
      <c r="Q108" s="755"/>
      <c r="R108" s="755"/>
      <c r="S108" s="755"/>
      <c r="T108" s="755"/>
      <c r="U108" s="755"/>
      <c r="V108" s="755"/>
      <c r="W108" s="755"/>
      <c r="X108" s="755"/>
      <c r="Y108" s="755"/>
      <c r="Z108" s="755"/>
      <c r="AA108" s="755"/>
      <c r="AB108" s="755"/>
      <c r="AC108" s="755"/>
      <c r="AD108" s="755"/>
      <c r="AE108" s="755"/>
      <c r="AF108" s="755"/>
      <c r="AG108" s="755"/>
      <c r="AH108" s="755"/>
      <c r="AI108" s="755"/>
      <c r="AJ108" s="755"/>
      <c r="AK108" s="755"/>
      <c r="AL108" s="755"/>
      <c r="AM108" s="756"/>
    </row>
    <row r="109" spans="1:39" ht="22.8">
      <c r="A109" s="764" t="s">
        <v>103</v>
      </c>
      <c r="B109" s="759"/>
      <c r="C109" s="759"/>
      <c r="D109" s="759"/>
      <c r="E109" s="759"/>
      <c r="F109" s="759"/>
      <c r="G109" s="759"/>
      <c r="H109" s="759"/>
      <c r="I109" s="759"/>
      <c r="J109" s="759"/>
      <c r="K109" s="759"/>
      <c r="L109" s="766" t="s">
        <v>408</v>
      </c>
      <c r="M109" s="750" t="s">
        <v>1168</v>
      </c>
      <c r="N109" s="724" t="s">
        <v>329</v>
      </c>
      <c r="O109" s="755"/>
      <c r="P109" s="755"/>
      <c r="Q109" s="755"/>
      <c r="R109" s="755"/>
      <c r="S109" s="755"/>
      <c r="T109" s="755"/>
      <c r="U109" s="755"/>
      <c r="V109" s="755"/>
      <c r="W109" s="755"/>
      <c r="X109" s="755"/>
      <c r="Y109" s="755"/>
      <c r="Z109" s="755"/>
      <c r="AA109" s="755"/>
      <c r="AB109" s="755"/>
      <c r="AC109" s="755"/>
      <c r="AD109" s="755"/>
      <c r="AE109" s="755"/>
      <c r="AF109" s="755"/>
      <c r="AG109" s="755"/>
      <c r="AH109" s="755"/>
      <c r="AI109" s="755"/>
      <c r="AJ109" s="755"/>
      <c r="AK109" s="755"/>
      <c r="AL109" s="755"/>
      <c r="AM109" s="756"/>
    </row>
    <row r="110" spans="1:39">
      <c r="A110" s="764" t="s">
        <v>103</v>
      </c>
      <c r="B110" s="759"/>
      <c r="C110" s="759"/>
      <c r="D110" s="759"/>
      <c r="E110" s="759"/>
      <c r="F110" s="759"/>
      <c r="G110" s="759"/>
      <c r="H110" s="759"/>
      <c r="I110" s="759"/>
      <c r="J110" s="759"/>
      <c r="K110" s="759"/>
      <c r="L110" s="766" t="s">
        <v>127</v>
      </c>
      <c r="M110" s="767" t="s">
        <v>1188</v>
      </c>
      <c r="N110" s="724" t="s">
        <v>329</v>
      </c>
      <c r="O110" s="755">
        <v>2.4670000000000001</v>
      </c>
      <c r="P110" s="755"/>
      <c r="Q110" s="755"/>
      <c r="R110" s="755">
        <v>2.4670000000000001</v>
      </c>
      <c r="S110" s="755">
        <v>36.840000000000003</v>
      </c>
      <c r="T110" s="755"/>
      <c r="U110" s="755"/>
      <c r="V110" s="755"/>
      <c r="W110" s="755"/>
      <c r="X110" s="755"/>
      <c r="Y110" s="755"/>
      <c r="Z110" s="755"/>
      <c r="AA110" s="755"/>
      <c r="AB110" s="755"/>
      <c r="AC110" s="755">
        <v>2.4670000000000001</v>
      </c>
      <c r="AD110" s="755"/>
      <c r="AE110" s="755"/>
      <c r="AF110" s="755"/>
      <c r="AG110" s="755"/>
      <c r="AH110" s="755"/>
      <c r="AI110" s="755"/>
      <c r="AJ110" s="755"/>
      <c r="AK110" s="755"/>
      <c r="AL110" s="755"/>
      <c r="AM110" s="756"/>
    </row>
    <row r="111" spans="1:39">
      <c r="A111" s="764" t="s">
        <v>103</v>
      </c>
      <c r="B111" s="759"/>
      <c r="C111" s="759"/>
      <c r="D111" s="759"/>
      <c r="E111" s="759"/>
      <c r="F111" s="759"/>
      <c r="G111" s="759"/>
      <c r="H111" s="759"/>
      <c r="I111" s="759"/>
      <c r="J111" s="759"/>
      <c r="K111" s="759"/>
      <c r="L111" s="766" t="s">
        <v>1300</v>
      </c>
      <c r="M111" s="776" t="s">
        <v>340</v>
      </c>
      <c r="N111" s="727" t="s">
        <v>145</v>
      </c>
      <c r="O111" s="775">
        <v>19.78824095612417</v>
      </c>
      <c r="P111" s="775">
        <v>0</v>
      </c>
      <c r="Q111" s="775">
        <v>0</v>
      </c>
      <c r="R111" s="775">
        <v>19.78824095612417</v>
      </c>
      <c r="S111" s="775">
        <v>81.866666666666674</v>
      </c>
      <c r="T111" s="775">
        <v>0</v>
      </c>
      <c r="U111" s="775">
        <v>0</v>
      </c>
      <c r="V111" s="775">
        <v>0</v>
      </c>
      <c r="W111" s="775">
        <v>0</v>
      </c>
      <c r="X111" s="775">
        <v>0</v>
      </c>
      <c r="Y111" s="775">
        <v>0</v>
      </c>
      <c r="Z111" s="775">
        <v>0</v>
      </c>
      <c r="AA111" s="775">
        <v>0</v>
      </c>
      <c r="AB111" s="775">
        <v>0</v>
      </c>
      <c r="AC111" s="775">
        <v>19.78824095612417</v>
      </c>
      <c r="AD111" s="775">
        <v>0</v>
      </c>
      <c r="AE111" s="775">
        <v>0</v>
      </c>
      <c r="AF111" s="775">
        <v>0</v>
      </c>
      <c r="AG111" s="775">
        <v>0</v>
      </c>
      <c r="AH111" s="775">
        <v>0</v>
      </c>
      <c r="AI111" s="775">
        <v>0</v>
      </c>
      <c r="AJ111" s="775">
        <v>0</v>
      </c>
      <c r="AK111" s="775">
        <v>0</v>
      </c>
      <c r="AL111" s="775">
        <v>0</v>
      </c>
      <c r="AM111" s="756"/>
    </row>
    <row r="112" spans="1:39">
      <c r="A112" s="764" t="s">
        <v>103</v>
      </c>
      <c r="B112" s="759"/>
      <c r="C112" s="759"/>
      <c r="D112" s="759"/>
      <c r="E112" s="759"/>
      <c r="F112" s="759"/>
      <c r="G112" s="759"/>
      <c r="H112" s="759"/>
      <c r="I112" s="759"/>
      <c r="J112" s="759"/>
      <c r="K112" s="759"/>
      <c r="L112" s="766" t="s">
        <v>128</v>
      </c>
      <c r="M112" s="767" t="s">
        <v>341</v>
      </c>
      <c r="N112" s="724" t="s">
        <v>329</v>
      </c>
      <c r="O112" s="775">
        <v>9.9999999999999982</v>
      </c>
      <c r="P112" s="775">
        <v>0</v>
      </c>
      <c r="Q112" s="775">
        <v>0</v>
      </c>
      <c r="R112" s="775">
        <v>9.9999999999999982</v>
      </c>
      <c r="S112" s="775">
        <v>8.16</v>
      </c>
      <c r="T112" s="775">
        <v>0</v>
      </c>
      <c r="U112" s="775">
        <v>0</v>
      </c>
      <c r="V112" s="775">
        <v>0</v>
      </c>
      <c r="W112" s="775">
        <v>0</v>
      </c>
      <c r="X112" s="775">
        <v>0</v>
      </c>
      <c r="Y112" s="775">
        <v>0</v>
      </c>
      <c r="Z112" s="775">
        <v>0</v>
      </c>
      <c r="AA112" s="775">
        <v>0</v>
      </c>
      <c r="AB112" s="775">
        <v>0</v>
      </c>
      <c r="AC112" s="775">
        <v>9.9999999999999982</v>
      </c>
      <c r="AD112" s="775">
        <v>0</v>
      </c>
      <c r="AE112" s="775">
        <v>0</v>
      </c>
      <c r="AF112" s="775">
        <v>0</v>
      </c>
      <c r="AG112" s="775">
        <v>0</v>
      </c>
      <c r="AH112" s="775">
        <v>0</v>
      </c>
      <c r="AI112" s="775">
        <v>0</v>
      </c>
      <c r="AJ112" s="775">
        <v>0</v>
      </c>
      <c r="AK112" s="775">
        <v>0</v>
      </c>
      <c r="AL112" s="775">
        <v>0</v>
      </c>
      <c r="AM112" s="756"/>
    </row>
    <row r="113" spans="1:39">
      <c r="A113" s="764" t="s">
        <v>103</v>
      </c>
      <c r="B113" s="759"/>
      <c r="C113" s="759"/>
      <c r="D113" s="759"/>
      <c r="E113" s="759"/>
      <c r="F113" s="759"/>
      <c r="G113" s="759"/>
      <c r="H113" s="759"/>
      <c r="I113" s="759"/>
      <c r="J113" s="759"/>
      <c r="K113" s="759"/>
      <c r="L113" s="766" t="s">
        <v>1237</v>
      </c>
      <c r="M113" s="750" t="s">
        <v>342</v>
      </c>
      <c r="N113" s="724" t="s">
        <v>329</v>
      </c>
      <c r="O113" s="775">
        <v>0</v>
      </c>
      <c r="P113" s="775">
        <v>0</v>
      </c>
      <c r="Q113" s="775">
        <v>0</v>
      </c>
      <c r="R113" s="775">
        <v>0</v>
      </c>
      <c r="S113" s="775">
        <v>0</v>
      </c>
      <c r="T113" s="775">
        <v>0</v>
      </c>
      <c r="U113" s="775">
        <v>0</v>
      </c>
      <c r="V113" s="775">
        <v>0</v>
      </c>
      <c r="W113" s="775">
        <v>0</v>
      </c>
      <c r="X113" s="775">
        <v>0</v>
      </c>
      <c r="Y113" s="775">
        <v>0</v>
      </c>
      <c r="Z113" s="775">
        <v>0</v>
      </c>
      <c r="AA113" s="775">
        <v>0</v>
      </c>
      <c r="AB113" s="775">
        <v>0</v>
      </c>
      <c r="AC113" s="775">
        <v>0</v>
      </c>
      <c r="AD113" s="775">
        <v>0</v>
      </c>
      <c r="AE113" s="775">
        <v>0</v>
      </c>
      <c r="AF113" s="775">
        <v>0</v>
      </c>
      <c r="AG113" s="775">
        <v>0</v>
      </c>
      <c r="AH113" s="775">
        <v>0</v>
      </c>
      <c r="AI113" s="775">
        <v>0</v>
      </c>
      <c r="AJ113" s="775">
        <v>0</v>
      </c>
      <c r="AK113" s="775">
        <v>0</v>
      </c>
      <c r="AL113" s="775">
        <v>0</v>
      </c>
      <c r="AM113" s="756"/>
    </row>
    <row r="114" spans="1:39">
      <c r="A114" s="764" t="s">
        <v>103</v>
      </c>
      <c r="B114" s="759"/>
      <c r="C114" s="759"/>
      <c r="D114" s="759"/>
      <c r="E114" s="759"/>
      <c r="F114" s="759"/>
      <c r="G114" s="759"/>
      <c r="H114" s="759"/>
      <c r="I114" s="759"/>
      <c r="J114" s="759"/>
      <c r="K114" s="759"/>
      <c r="L114" s="766" t="s">
        <v>1301</v>
      </c>
      <c r="M114" s="777" t="s">
        <v>343</v>
      </c>
      <c r="N114" s="724" t="s">
        <v>329</v>
      </c>
      <c r="O114" s="755"/>
      <c r="P114" s="755"/>
      <c r="Q114" s="755"/>
      <c r="R114" s="755"/>
      <c r="S114" s="755"/>
      <c r="T114" s="755"/>
      <c r="U114" s="755"/>
      <c r="V114" s="755"/>
      <c r="W114" s="755"/>
      <c r="X114" s="755"/>
      <c r="Y114" s="755"/>
      <c r="Z114" s="755"/>
      <c r="AA114" s="755"/>
      <c r="AB114" s="755"/>
      <c r="AC114" s="755"/>
      <c r="AD114" s="755"/>
      <c r="AE114" s="755"/>
      <c r="AF114" s="755"/>
      <c r="AG114" s="755"/>
      <c r="AH114" s="755"/>
      <c r="AI114" s="755"/>
      <c r="AJ114" s="755"/>
      <c r="AK114" s="755"/>
      <c r="AL114" s="755"/>
      <c r="AM114" s="756"/>
    </row>
    <row r="115" spans="1:39">
      <c r="A115" s="764" t="s">
        <v>103</v>
      </c>
      <c r="B115" s="759"/>
      <c r="C115" s="759"/>
      <c r="D115" s="759"/>
      <c r="E115" s="759"/>
      <c r="F115" s="759"/>
      <c r="G115" s="759"/>
      <c r="H115" s="759"/>
      <c r="I115" s="759"/>
      <c r="J115" s="759"/>
      <c r="K115" s="759"/>
      <c r="L115" s="766" t="s">
        <v>1302</v>
      </c>
      <c r="M115" s="777" t="s">
        <v>344</v>
      </c>
      <c r="N115" s="724" t="s">
        <v>329</v>
      </c>
      <c r="O115" s="755"/>
      <c r="P115" s="755"/>
      <c r="Q115" s="755"/>
      <c r="R115" s="755"/>
      <c r="S115" s="755"/>
      <c r="T115" s="755"/>
      <c r="U115" s="755"/>
      <c r="V115" s="755"/>
      <c r="W115" s="755"/>
      <c r="X115" s="755"/>
      <c r="Y115" s="755"/>
      <c r="Z115" s="755"/>
      <c r="AA115" s="755"/>
      <c r="AB115" s="755"/>
      <c r="AC115" s="755"/>
      <c r="AD115" s="755"/>
      <c r="AE115" s="755"/>
      <c r="AF115" s="755"/>
      <c r="AG115" s="755"/>
      <c r="AH115" s="755"/>
      <c r="AI115" s="755"/>
      <c r="AJ115" s="755"/>
      <c r="AK115" s="755"/>
      <c r="AL115" s="755"/>
      <c r="AM115" s="756"/>
    </row>
    <row r="116" spans="1:39">
      <c r="A116" s="764" t="s">
        <v>103</v>
      </c>
      <c r="B116" s="759"/>
      <c r="C116" s="759"/>
      <c r="D116" s="759"/>
      <c r="E116" s="759"/>
      <c r="F116" s="759"/>
      <c r="G116" s="759"/>
      <c r="H116" s="759"/>
      <c r="I116" s="759"/>
      <c r="J116" s="759"/>
      <c r="K116" s="759"/>
      <c r="L116" s="766" t="s">
        <v>1303</v>
      </c>
      <c r="M116" s="777" t="s">
        <v>345</v>
      </c>
      <c r="N116" s="724" t="s">
        <v>329</v>
      </c>
      <c r="O116" s="755"/>
      <c r="P116" s="755"/>
      <c r="Q116" s="755"/>
      <c r="R116" s="755"/>
      <c r="S116" s="755"/>
      <c r="T116" s="755"/>
      <c r="U116" s="755"/>
      <c r="V116" s="755"/>
      <c r="W116" s="755"/>
      <c r="X116" s="755"/>
      <c r="Y116" s="755"/>
      <c r="Z116" s="755"/>
      <c r="AA116" s="755"/>
      <c r="AB116" s="755"/>
      <c r="AC116" s="755"/>
      <c r="AD116" s="755"/>
      <c r="AE116" s="755"/>
      <c r="AF116" s="755"/>
      <c r="AG116" s="755"/>
      <c r="AH116" s="755"/>
      <c r="AI116" s="755"/>
      <c r="AJ116" s="755"/>
      <c r="AK116" s="755"/>
      <c r="AL116" s="755"/>
      <c r="AM116" s="756"/>
    </row>
    <row r="117" spans="1:39">
      <c r="A117" s="764" t="s">
        <v>103</v>
      </c>
      <c r="B117" s="759" t="s">
        <v>1165</v>
      </c>
      <c r="C117" s="759"/>
      <c r="D117" s="759"/>
      <c r="E117" s="759"/>
      <c r="F117" s="759"/>
      <c r="G117" s="759"/>
      <c r="H117" s="759"/>
      <c r="I117" s="759"/>
      <c r="J117" s="759"/>
      <c r="K117" s="759"/>
      <c r="L117" s="766" t="s">
        <v>1304</v>
      </c>
      <c r="M117" s="750" t="s">
        <v>346</v>
      </c>
      <c r="N117" s="724" t="s">
        <v>329</v>
      </c>
      <c r="O117" s="775">
        <v>0</v>
      </c>
      <c r="P117" s="775">
        <v>0</v>
      </c>
      <c r="Q117" s="775">
        <v>0</v>
      </c>
      <c r="R117" s="775">
        <v>0</v>
      </c>
      <c r="S117" s="775">
        <v>0</v>
      </c>
      <c r="T117" s="775">
        <v>0</v>
      </c>
      <c r="U117" s="775">
        <v>0</v>
      </c>
      <c r="V117" s="775">
        <v>0</v>
      </c>
      <c r="W117" s="775">
        <v>0</v>
      </c>
      <c r="X117" s="775">
        <v>0</v>
      </c>
      <c r="Y117" s="775">
        <v>0</v>
      </c>
      <c r="Z117" s="775">
        <v>0</v>
      </c>
      <c r="AA117" s="775">
        <v>0</v>
      </c>
      <c r="AB117" s="775">
        <v>0</v>
      </c>
      <c r="AC117" s="775">
        <v>0</v>
      </c>
      <c r="AD117" s="775">
        <v>0</v>
      </c>
      <c r="AE117" s="775">
        <v>0</v>
      </c>
      <c r="AF117" s="775">
        <v>0</v>
      </c>
      <c r="AG117" s="775">
        <v>0</v>
      </c>
      <c r="AH117" s="775">
        <v>0</v>
      </c>
      <c r="AI117" s="775">
        <v>0</v>
      </c>
      <c r="AJ117" s="775">
        <v>0</v>
      </c>
      <c r="AK117" s="775">
        <v>0</v>
      </c>
      <c r="AL117" s="775">
        <v>0</v>
      </c>
      <c r="AM117" s="756"/>
    </row>
    <row r="118" spans="1:39">
      <c r="A118" s="764" t="s">
        <v>103</v>
      </c>
      <c r="B118" s="759"/>
      <c r="C118" s="759"/>
      <c r="D118" s="759"/>
      <c r="E118" s="759"/>
      <c r="F118" s="759"/>
      <c r="G118" s="759"/>
      <c r="H118" s="759"/>
      <c r="I118" s="759"/>
      <c r="J118" s="759"/>
      <c r="K118" s="759"/>
      <c r="L118" s="766" t="s">
        <v>1305</v>
      </c>
      <c r="M118" s="777" t="s">
        <v>347</v>
      </c>
      <c r="N118" s="724" t="s">
        <v>329</v>
      </c>
      <c r="O118" s="755"/>
      <c r="P118" s="755"/>
      <c r="Q118" s="755"/>
      <c r="R118" s="755"/>
      <c r="S118" s="755"/>
      <c r="T118" s="755"/>
      <c r="U118" s="755"/>
      <c r="V118" s="755"/>
      <c r="W118" s="755"/>
      <c r="X118" s="755"/>
      <c r="Y118" s="755"/>
      <c r="Z118" s="755"/>
      <c r="AA118" s="755"/>
      <c r="AB118" s="755"/>
      <c r="AC118" s="755"/>
      <c r="AD118" s="755"/>
      <c r="AE118" s="755"/>
      <c r="AF118" s="755"/>
      <c r="AG118" s="755"/>
      <c r="AH118" s="755"/>
      <c r="AI118" s="755"/>
      <c r="AJ118" s="755"/>
      <c r="AK118" s="755"/>
      <c r="AL118" s="755"/>
      <c r="AM118" s="756"/>
    </row>
    <row r="119" spans="1:39">
      <c r="A119" s="764" t="s">
        <v>103</v>
      </c>
      <c r="B119" s="759"/>
      <c r="C119" s="759"/>
      <c r="D119" s="759"/>
      <c r="E119" s="759"/>
      <c r="F119" s="759"/>
      <c r="G119" s="759"/>
      <c r="H119" s="759"/>
      <c r="I119" s="759"/>
      <c r="J119" s="759"/>
      <c r="K119" s="759"/>
      <c r="L119" s="766" t="s">
        <v>1306</v>
      </c>
      <c r="M119" s="777" t="s">
        <v>348</v>
      </c>
      <c r="N119" s="724" t="s">
        <v>329</v>
      </c>
      <c r="O119" s="755"/>
      <c r="P119" s="755"/>
      <c r="Q119" s="755"/>
      <c r="R119" s="755"/>
      <c r="S119" s="755"/>
      <c r="T119" s="755"/>
      <c r="U119" s="755"/>
      <c r="V119" s="755"/>
      <c r="W119" s="755"/>
      <c r="X119" s="755"/>
      <c r="Y119" s="755"/>
      <c r="Z119" s="755"/>
      <c r="AA119" s="755"/>
      <c r="AB119" s="755"/>
      <c r="AC119" s="755"/>
      <c r="AD119" s="755"/>
      <c r="AE119" s="755"/>
      <c r="AF119" s="755"/>
      <c r="AG119" s="755"/>
      <c r="AH119" s="755"/>
      <c r="AI119" s="755"/>
      <c r="AJ119" s="755"/>
      <c r="AK119" s="755"/>
      <c r="AL119" s="755"/>
      <c r="AM119" s="756"/>
    </row>
    <row r="120" spans="1:39">
      <c r="A120" s="764" t="s">
        <v>103</v>
      </c>
      <c r="B120" s="759" t="s">
        <v>1165</v>
      </c>
      <c r="C120" s="759"/>
      <c r="D120" s="759"/>
      <c r="E120" s="759"/>
      <c r="F120" s="759"/>
      <c r="G120" s="759"/>
      <c r="H120" s="759"/>
      <c r="I120" s="759"/>
      <c r="J120" s="759"/>
      <c r="K120" s="759"/>
      <c r="L120" s="766" t="s">
        <v>1307</v>
      </c>
      <c r="M120" s="750" t="s">
        <v>1189</v>
      </c>
      <c r="N120" s="724" t="s">
        <v>329</v>
      </c>
      <c r="O120" s="775">
        <v>9.9999999999999982</v>
      </c>
      <c r="P120" s="775">
        <v>0</v>
      </c>
      <c r="Q120" s="775">
        <v>0</v>
      </c>
      <c r="R120" s="775">
        <v>9.9999999999999982</v>
      </c>
      <c r="S120" s="775">
        <v>8.16</v>
      </c>
      <c r="T120" s="775">
        <v>0</v>
      </c>
      <c r="U120" s="775">
        <v>0</v>
      </c>
      <c r="V120" s="775">
        <v>0</v>
      </c>
      <c r="W120" s="775">
        <v>0</v>
      </c>
      <c r="X120" s="775">
        <v>0</v>
      </c>
      <c r="Y120" s="775">
        <v>0</v>
      </c>
      <c r="Z120" s="775">
        <v>0</v>
      </c>
      <c r="AA120" s="775">
        <v>0</v>
      </c>
      <c r="AB120" s="775">
        <v>0</v>
      </c>
      <c r="AC120" s="775">
        <v>9.9999999999999982</v>
      </c>
      <c r="AD120" s="775">
        <v>0</v>
      </c>
      <c r="AE120" s="775">
        <v>0</v>
      </c>
      <c r="AF120" s="775">
        <v>0</v>
      </c>
      <c r="AG120" s="775">
        <v>0</v>
      </c>
      <c r="AH120" s="775">
        <v>0</v>
      </c>
      <c r="AI120" s="775">
        <v>0</v>
      </c>
      <c r="AJ120" s="775">
        <v>0</v>
      </c>
      <c r="AK120" s="775">
        <v>0</v>
      </c>
      <c r="AL120" s="775">
        <v>0</v>
      </c>
      <c r="AM120" s="756"/>
    </row>
    <row r="121" spans="1:39">
      <c r="A121" s="764" t="s">
        <v>103</v>
      </c>
      <c r="B121" s="759"/>
      <c r="C121" s="759"/>
      <c r="D121" s="759"/>
      <c r="E121" s="759"/>
      <c r="F121" s="759"/>
      <c r="G121" s="759"/>
      <c r="H121" s="759"/>
      <c r="I121" s="759"/>
      <c r="J121" s="759"/>
      <c r="K121" s="759"/>
      <c r="L121" s="766" t="s">
        <v>1308</v>
      </c>
      <c r="M121" s="777" t="s">
        <v>349</v>
      </c>
      <c r="N121" s="724" t="s">
        <v>329</v>
      </c>
      <c r="O121" s="775">
        <v>0.2</v>
      </c>
      <c r="P121" s="775">
        <v>0</v>
      </c>
      <c r="Q121" s="775">
        <v>0</v>
      </c>
      <c r="R121" s="775">
        <v>0.2</v>
      </c>
      <c r="S121" s="775">
        <v>0.09</v>
      </c>
      <c r="T121" s="775">
        <v>0</v>
      </c>
      <c r="U121" s="775">
        <v>0</v>
      </c>
      <c r="V121" s="775">
        <v>0</v>
      </c>
      <c r="W121" s="775">
        <v>0</v>
      </c>
      <c r="X121" s="775">
        <v>0</v>
      </c>
      <c r="Y121" s="775">
        <v>0</v>
      </c>
      <c r="Z121" s="775">
        <v>0</v>
      </c>
      <c r="AA121" s="775">
        <v>0</v>
      </c>
      <c r="AB121" s="775">
        <v>0</v>
      </c>
      <c r="AC121" s="775">
        <v>0.2</v>
      </c>
      <c r="AD121" s="775">
        <v>0</v>
      </c>
      <c r="AE121" s="775">
        <v>0</v>
      </c>
      <c r="AF121" s="775">
        <v>0</v>
      </c>
      <c r="AG121" s="775">
        <v>0</v>
      </c>
      <c r="AH121" s="775">
        <v>0</v>
      </c>
      <c r="AI121" s="775">
        <v>0</v>
      </c>
      <c r="AJ121" s="775">
        <v>0</v>
      </c>
      <c r="AK121" s="775">
        <v>0</v>
      </c>
      <c r="AL121" s="775">
        <v>0</v>
      </c>
      <c r="AM121" s="756"/>
    </row>
    <row r="122" spans="1:39">
      <c r="A122" s="764" t="s">
        <v>103</v>
      </c>
      <c r="B122" s="759"/>
      <c r="C122" s="759"/>
      <c r="D122" s="759"/>
      <c r="E122" s="759"/>
      <c r="F122" s="759"/>
      <c r="G122" s="759"/>
      <c r="H122" s="759"/>
      <c r="I122" s="759"/>
      <c r="J122" s="759"/>
      <c r="K122" s="759"/>
      <c r="L122" s="766" t="s">
        <v>1309</v>
      </c>
      <c r="M122" s="778" t="s">
        <v>347</v>
      </c>
      <c r="N122" s="724" t="s">
        <v>329</v>
      </c>
      <c r="O122" s="755">
        <v>0.2</v>
      </c>
      <c r="P122" s="755"/>
      <c r="Q122" s="755"/>
      <c r="R122" s="755">
        <v>0.2</v>
      </c>
      <c r="S122" s="755">
        <v>0.09</v>
      </c>
      <c r="T122" s="755"/>
      <c r="U122" s="755"/>
      <c r="V122" s="755"/>
      <c r="W122" s="755"/>
      <c r="X122" s="755"/>
      <c r="Y122" s="755"/>
      <c r="Z122" s="755"/>
      <c r="AA122" s="755"/>
      <c r="AB122" s="755"/>
      <c r="AC122" s="755">
        <v>0.2</v>
      </c>
      <c r="AD122" s="755"/>
      <c r="AE122" s="755"/>
      <c r="AF122" s="755"/>
      <c r="AG122" s="755"/>
      <c r="AH122" s="755"/>
      <c r="AI122" s="755"/>
      <c r="AJ122" s="755"/>
      <c r="AK122" s="755"/>
      <c r="AL122" s="755"/>
      <c r="AM122" s="756"/>
    </row>
    <row r="123" spans="1:39">
      <c r="A123" s="764" t="s">
        <v>103</v>
      </c>
      <c r="B123" s="759"/>
      <c r="C123" s="759"/>
      <c r="D123" s="759"/>
      <c r="E123" s="759"/>
      <c r="F123" s="759"/>
      <c r="G123" s="759"/>
      <c r="H123" s="759"/>
      <c r="I123" s="759"/>
      <c r="J123" s="759"/>
      <c r="K123" s="759"/>
      <c r="L123" s="766" t="s">
        <v>1310</v>
      </c>
      <c r="M123" s="778" t="s">
        <v>348</v>
      </c>
      <c r="N123" s="724" t="s">
        <v>329</v>
      </c>
      <c r="O123" s="755"/>
      <c r="P123" s="755"/>
      <c r="Q123" s="755"/>
      <c r="R123" s="755"/>
      <c r="S123" s="755"/>
      <c r="T123" s="755"/>
      <c r="U123" s="755"/>
      <c r="V123" s="755"/>
      <c r="W123" s="755"/>
      <c r="X123" s="755"/>
      <c r="Y123" s="755"/>
      <c r="Z123" s="755"/>
      <c r="AA123" s="755"/>
      <c r="AB123" s="755"/>
      <c r="AC123" s="755"/>
      <c r="AD123" s="755"/>
      <c r="AE123" s="755"/>
      <c r="AF123" s="755"/>
      <c r="AG123" s="755"/>
      <c r="AH123" s="755"/>
      <c r="AI123" s="755"/>
      <c r="AJ123" s="755"/>
      <c r="AK123" s="755"/>
      <c r="AL123" s="755"/>
      <c r="AM123" s="756"/>
    </row>
    <row r="124" spans="1:39">
      <c r="A124" s="764" t="s">
        <v>103</v>
      </c>
      <c r="B124" s="759" t="s">
        <v>1166</v>
      </c>
      <c r="C124" s="759"/>
      <c r="D124" s="759"/>
      <c r="E124" s="759"/>
      <c r="F124" s="759"/>
      <c r="G124" s="759"/>
      <c r="H124" s="759"/>
      <c r="I124" s="759"/>
      <c r="J124" s="759"/>
      <c r="K124" s="759"/>
      <c r="L124" s="766" t="s">
        <v>1311</v>
      </c>
      <c r="M124" s="777" t="s">
        <v>350</v>
      </c>
      <c r="N124" s="724" t="s">
        <v>329</v>
      </c>
      <c r="O124" s="775">
        <v>9.6999999999999993</v>
      </c>
      <c r="P124" s="775">
        <v>0</v>
      </c>
      <c r="Q124" s="775">
        <v>0</v>
      </c>
      <c r="R124" s="775">
        <v>9.6999999999999993</v>
      </c>
      <c r="S124" s="775">
        <v>8.07</v>
      </c>
      <c r="T124" s="775">
        <v>0</v>
      </c>
      <c r="U124" s="775">
        <v>0</v>
      </c>
      <c r="V124" s="775">
        <v>0</v>
      </c>
      <c r="W124" s="775">
        <v>0</v>
      </c>
      <c r="X124" s="775">
        <v>0</v>
      </c>
      <c r="Y124" s="775">
        <v>0</v>
      </c>
      <c r="Z124" s="775">
        <v>0</v>
      </c>
      <c r="AA124" s="775">
        <v>0</v>
      </c>
      <c r="AB124" s="775">
        <v>0</v>
      </c>
      <c r="AC124" s="775">
        <v>9.6999999999999993</v>
      </c>
      <c r="AD124" s="775">
        <v>0</v>
      </c>
      <c r="AE124" s="775">
        <v>0</v>
      </c>
      <c r="AF124" s="775">
        <v>0</v>
      </c>
      <c r="AG124" s="775">
        <v>0</v>
      </c>
      <c r="AH124" s="775">
        <v>0</v>
      </c>
      <c r="AI124" s="775">
        <v>0</v>
      </c>
      <c r="AJ124" s="775">
        <v>0</v>
      </c>
      <c r="AK124" s="775">
        <v>0</v>
      </c>
      <c r="AL124" s="775">
        <v>0</v>
      </c>
      <c r="AM124" s="756"/>
    </row>
    <row r="125" spans="1:39">
      <c r="A125" s="764" t="s">
        <v>103</v>
      </c>
      <c r="B125" s="759"/>
      <c r="C125" s="759"/>
      <c r="D125" s="759"/>
      <c r="E125" s="759"/>
      <c r="F125" s="759"/>
      <c r="G125" s="759"/>
      <c r="H125" s="759"/>
      <c r="I125" s="759"/>
      <c r="J125" s="759"/>
      <c r="K125" s="759"/>
      <c r="L125" s="766" t="s">
        <v>1312</v>
      </c>
      <c r="M125" s="778" t="s">
        <v>347</v>
      </c>
      <c r="N125" s="724" t="s">
        <v>329</v>
      </c>
      <c r="O125" s="755">
        <v>9.6999999999999993</v>
      </c>
      <c r="P125" s="755"/>
      <c r="Q125" s="755"/>
      <c r="R125" s="755">
        <v>9.6999999999999993</v>
      </c>
      <c r="S125" s="755">
        <v>8.07</v>
      </c>
      <c r="T125" s="755"/>
      <c r="U125" s="755"/>
      <c r="V125" s="755"/>
      <c r="W125" s="755"/>
      <c r="X125" s="755"/>
      <c r="Y125" s="755"/>
      <c r="Z125" s="755"/>
      <c r="AA125" s="755"/>
      <c r="AB125" s="755"/>
      <c r="AC125" s="755">
        <v>9.6999999999999993</v>
      </c>
      <c r="AD125" s="755"/>
      <c r="AE125" s="755"/>
      <c r="AF125" s="755"/>
      <c r="AG125" s="755"/>
      <c r="AH125" s="755"/>
      <c r="AI125" s="755"/>
      <c r="AJ125" s="755"/>
      <c r="AK125" s="755"/>
      <c r="AL125" s="755"/>
      <c r="AM125" s="756"/>
    </row>
    <row r="126" spans="1:39">
      <c r="A126" s="764" t="s">
        <v>103</v>
      </c>
      <c r="B126" s="759"/>
      <c r="C126" s="759"/>
      <c r="D126" s="759"/>
      <c r="E126" s="759"/>
      <c r="F126" s="759"/>
      <c r="G126" s="759"/>
      <c r="H126" s="759"/>
      <c r="I126" s="759"/>
      <c r="J126" s="759"/>
      <c r="K126" s="759"/>
      <c r="L126" s="766" t="s">
        <v>1313</v>
      </c>
      <c r="M126" s="778" t="s">
        <v>348</v>
      </c>
      <c r="N126" s="724" t="s">
        <v>329</v>
      </c>
      <c r="O126" s="755"/>
      <c r="P126" s="755"/>
      <c r="Q126" s="755"/>
      <c r="R126" s="755"/>
      <c r="S126" s="755"/>
      <c r="T126" s="755"/>
      <c r="U126" s="755"/>
      <c r="V126" s="755"/>
      <c r="W126" s="755"/>
      <c r="X126" s="755"/>
      <c r="Y126" s="755"/>
      <c r="Z126" s="755"/>
      <c r="AA126" s="755"/>
      <c r="AB126" s="755"/>
      <c r="AC126" s="755"/>
      <c r="AD126" s="755"/>
      <c r="AE126" s="755"/>
      <c r="AF126" s="755"/>
      <c r="AG126" s="755"/>
      <c r="AH126" s="755"/>
      <c r="AI126" s="755"/>
      <c r="AJ126" s="755"/>
      <c r="AK126" s="755"/>
      <c r="AL126" s="755"/>
      <c r="AM126" s="756"/>
    </row>
    <row r="127" spans="1:39">
      <c r="A127" s="764" t="s">
        <v>103</v>
      </c>
      <c r="B127" s="759"/>
      <c r="C127" s="759"/>
      <c r="D127" s="759"/>
      <c r="E127" s="759"/>
      <c r="F127" s="759"/>
      <c r="G127" s="759"/>
      <c r="H127" s="759"/>
      <c r="I127" s="759"/>
      <c r="J127" s="759"/>
      <c r="K127" s="759"/>
      <c r="L127" s="766" t="s">
        <v>1314</v>
      </c>
      <c r="M127" s="777" t="s">
        <v>351</v>
      </c>
      <c r="N127" s="724" t="s">
        <v>329</v>
      </c>
      <c r="O127" s="775">
        <v>0.1</v>
      </c>
      <c r="P127" s="775">
        <v>0</v>
      </c>
      <c r="Q127" s="775">
        <v>0</v>
      </c>
      <c r="R127" s="775">
        <v>0.1</v>
      </c>
      <c r="S127" s="775">
        <v>0</v>
      </c>
      <c r="T127" s="775">
        <v>0</v>
      </c>
      <c r="U127" s="775">
        <v>0</v>
      </c>
      <c r="V127" s="775">
        <v>0</v>
      </c>
      <c r="W127" s="775">
        <v>0</v>
      </c>
      <c r="X127" s="775">
        <v>0</v>
      </c>
      <c r="Y127" s="775">
        <v>0</v>
      </c>
      <c r="Z127" s="775">
        <v>0</v>
      </c>
      <c r="AA127" s="775">
        <v>0</v>
      </c>
      <c r="AB127" s="775">
        <v>0</v>
      </c>
      <c r="AC127" s="775">
        <v>0.1</v>
      </c>
      <c r="AD127" s="775">
        <v>0</v>
      </c>
      <c r="AE127" s="775">
        <v>0</v>
      </c>
      <c r="AF127" s="775">
        <v>0</v>
      </c>
      <c r="AG127" s="775">
        <v>0</v>
      </c>
      <c r="AH127" s="775">
        <v>0</v>
      </c>
      <c r="AI127" s="775">
        <v>0</v>
      </c>
      <c r="AJ127" s="775">
        <v>0</v>
      </c>
      <c r="AK127" s="775">
        <v>0</v>
      </c>
      <c r="AL127" s="775">
        <v>0</v>
      </c>
      <c r="AM127" s="756"/>
    </row>
    <row r="128" spans="1:39">
      <c r="A128" s="764" t="s">
        <v>103</v>
      </c>
      <c r="B128" s="759"/>
      <c r="C128" s="759"/>
      <c r="D128" s="759"/>
      <c r="E128" s="759"/>
      <c r="F128" s="759"/>
      <c r="G128" s="759"/>
      <c r="H128" s="759"/>
      <c r="I128" s="759"/>
      <c r="J128" s="759"/>
      <c r="K128" s="759"/>
      <c r="L128" s="766" t="s">
        <v>1315</v>
      </c>
      <c r="M128" s="778" t="s">
        <v>347</v>
      </c>
      <c r="N128" s="724" t="s">
        <v>329</v>
      </c>
      <c r="O128" s="755">
        <v>0.1</v>
      </c>
      <c r="P128" s="755"/>
      <c r="Q128" s="755"/>
      <c r="R128" s="755">
        <v>0.1</v>
      </c>
      <c r="S128" s="755">
        <v>0</v>
      </c>
      <c r="T128" s="755"/>
      <c r="U128" s="755"/>
      <c r="V128" s="755"/>
      <c r="W128" s="755"/>
      <c r="X128" s="755"/>
      <c r="Y128" s="755"/>
      <c r="Z128" s="755"/>
      <c r="AA128" s="755"/>
      <c r="AB128" s="755"/>
      <c r="AC128" s="755">
        <v>0.1</v>
      </c>
      <c r="AD128" s="755"/>
      <c r="AE128" s="755"/>
      <c r="AF128" s="755"/>
      <c r="AG128" s="755"/>
      <c r="AH128" s="755"/>
      <c r="AI128" s="755"/>
      <c r="AJ128" s="755"/>
      <c r="AK128" s="755"/>
      <c r="AL128" s="755"/>
      <c r="AM128" s="756"/>
    </row>
    <row r="129" spans="1:39">
      <c r="A129" s="764" t="s">
        <v>103</v>
      </c>
      <c r="B129" s="759"/>
      <c r="C129" s="759"/>
      <c r="D129" s="759"/>
      <c r="E129" s="759"/>
      <c r="F129" s="759"/>
      <c r="G129" s="759"/>
      <c r="H129" s="759"/>
      <c r="I129" s="759"/>
      <c r="J129" s="759"/>
      <c r="K129" s="759"/>
      <c r="L129" s="766" t="s">
        <v>1316</v>
      </c>
      <c r="M129" s="778" t="s">
        <v>348</v>
      </c>
      <c r="N129" s="724" t="s">
        <v>329</v>
      </c>
      <c r="O129" s="755"/>
      <c r="P129" s="755"/>
      <c r="Q129" s="755"/>
      <c r="R129" s="755"/>
      <c r="S129" s="755"/>
      <c r="T129" s="755"/>
      <c r="U129" s="755"/>
      <c r="V129" s="755"/>
      <c r="W129" s="755"/>
      <c r="X129" s="755"/>
      <c r="Y129" s="755"/>
      <c r="Z129" s="755"/>
      <c r="AA129" s="755"/>
      <c r="AB129" s="755"/>
      <c r="AC129" s="755"/>
      <c r="AD129" s="755"/>
      <c r="AE129" s="755"/>
      <c r="AF129" s="755"/>
      <c r="AG129" s="755"/>
      <c r="AH129" s="755"/>
      <c r="AI129" s="755"/>
      <c r="AJ129" s="755"/>
      <c r="AK129" s="755"/>
      <c r="AL129" s="755"/>
      <c r="AM129" s="771"/>
    </row>
    <row r="130" spans="1:39" ht="22.8">
      <c r="A130" s="764" t="s">
        <v>103</v>
      </c>
      <c r="B130" s="759"/>
      <c r="C130" s="759"/>
      <c r="D130" s="759"/>
      <c r="E130" s="759"/>
      <c r="F130" s="759"/>
      <c r="G130" s="759"/>
      <c r="H130" s="759"/>
      <c r="I130" s="759"/>
      <c r="J130" s="759"/>
      <c r="K130" s="759"/>
      <c r="L130" s="766" t="s">
        <v>1317</v>
      </c>
      <c r="M130" s="779" t="s">
        <v>1150</v>
      </c>
      <c r="N130" s="724" t="s">
        <v>329</v>
      </c>
      <c r="O130" s="773"/>
      <c r="P130" s="773"/>
      <c r="Q130" s="773"/>
      <c r="R130" s="773"/>
      <c r="S130" s="773"/>
      <c r="T130" s="773"/>
      <c r="U130" s="773"/>
      <c r="V130" s="773"/>
      <c r="W130" s="773"/>
      <c r="X130" s="773"/>
      <c r="Y130" s="773"/>
      <c r="Z130" s="773"/>
      <c r="AA130" s="773"/>
      <c r="AB130" s="773"/>
      <c r="AC130" s="773"/>
      <c r="AD130" s="773"/>
      <c r="AE130" s="773"/>
      <c r="AF130" s="773"/>
      <c r="AG130" s="773"/>
      <c r="AH130" s="773"/>
      <c r="AI130" s="773"/>
      <c r="AJ130" s="773"/>
      <c r="AK130" s="773"/>
      <c r="AL130" s="773"/>
      <c r="AM130" s="771"/>
    </row>
    <row r="131" spans="1:39">
      <c r="A131" s="764" t="s">
        <v>104</v>
      </c>
      <c r="B131" s="759"/>
      <c r="C131" s="759"/>
      <c r="D131" s="759"/>
      <c r="E131" s="759"/>
      <c r="F131" s="759"/>
      <c r="G131" s="759"/>
      <c r="H131" s="759"/>
      <c r="I131" s="759"/>
      <c r="J131" s="759"/>
      <c r="K131" s="759"/>
      <c r="L131" s="765" t="s">
        <v>2423</v>
      </c>
      <c r="M131" s="673"/>
      <c r="N131" s="673"/>
      <c r="O131" s="673"/>
      <c r="P131" s="673"/>
      <c r="Q131" s="673"/>
      <c r="R131" s="673"/>
      <c r="S131" s="673"/>
      <c r="T131" s="673"/>
      <c r="U131" s="673"/>
      <c r="V131" s="673"/>
      <c r="W131" s="673"/>
      <c r="X131" s="673"/>
      <c r="Y131" s="673"/>
      <c r="Z131" s="673"/>
      <c r="AA131" s="673"/>
      <c r="AB131" s="673"/>
      <c r="AC131" s="673"/>
      <c r="AD131" s="673"/>
      <c r="AE131" s="673"/>
      <c r="AF131" s="673"/>
      <c r="AG131" s="673"/>
      <c r="AH131" s="673"/>
      <c r="AI131" s="673"/>
      <c r="AJ131" s="673"/>
      <c r="AK131" s="673"/>
      <c r="AL131" s="673"/>
      <c r="AM131" s="673"/>
    </row>
    <row r="132" spans="1:39">
      <c r="A132" s="764" t="s">
        <v>104</v>
      </c>
      <c r="B132" s="759"/>
      <c r="C132" s="759"/>
      <c r="D132" s="759"/>
      <c r="E132" s="759"/>
      <c r="F132" s="759"/>
      <c r="G132" s="759"/>
      <c r="H132" s="759"/>
      <c r="I132" s="759"/>
      <c r="J132" s="759"/>
      <c r="K132" s="759"/>
      <c r="L132" s="766" t="s">
        <v>18</v>
      </c>
      <c r="M132" s="767" t="s">
        <v>328</v>
      </c>
      <c r="N132" s="725"/>
      <c r="O132" s="768" t="s">
        <v>1028</v>
      </c>
      <c r="P132" s="769"/>
      <c r="Q132" s="769"/>
      <c r="R132" s="769"/>
      <c r="S132" s="769"/>
      <c r="T132" s="769"/>
      <c r="U132" s="769"/>
      <c r="V132" s="769"/>
      <c r="W132" s="769"/>
      <c r="X132" s="769"/>
      <c r="Y132" s="769"/>
      <c r="Z132" s="769"/>
      <c r="AA132" s="769"/>
      <c r="AB132" s="769"/>
      <c r="AC132" s="769"/>
      <c r="AD132" s="769"/>
      <c r="AE132" s="769"/>
      <c r="AF132" s="769"/>
      <c r="AG132" s="769"/>
      <c r="AH132" s="769"/>
      <c r="AI132" s="769"/>
      <c r="AJ132" s="769"/>
      <c r="AK132" s="769"/>
      <c r="AL132" s="770"/>
      <c r="AM132" s="771"/>
    </row>
    <row r="133" spans="1:39">
      <c r="A133" s="764" t="s">
        <v>104</v>
      </c>
      <c r="B133" s="759"/>
      <c r="C133" s="759"/>
      <c r="D133" s="759"/>
      <c r="E133" s="759"/>
      <c r="F133" s="759"/>
      <c r="G133" s="759"/>
      <c r="H133" s="759"/>
      <c r="I133" s="759"/>
      <c r="J133" s="759"/>
      <c r="K133" s="759"/>
      <c r="L133" s="766" t="s">
        <v>102</v>
      </c>
      <c r="M133" s="772" t="s">
        <v>325</v>
      </c>
      <c r="N133" s="725" t="s">
        <v>326</v>
      </c>
      <c r="O133" s="773">
        <v>40</v>
      </c>
      <c r="P133" s="773"/>
      <c r="Q133" s="773"/>
      <c r="R133" s="773">
        <v>40</v>
      </c>
      <c r="S133" s="773">
        <v>40</v>
      </c>
      <c r="T133" s="773"/>
      <c r="U133" s="773"/>
      <c r="V133" s="773"/>
      <c r="W133" s="773"/>
      <c r="X133" s="773"/>
      <c r="Y133" s="773"/>
      <c r="Z133" s="773"/>
      <c r="AA133" s="773"/>
      <c r="AB133" s="773"/>
      <c r="AC133" s="773">
        <v>40</v>
      </c>
      <c r="AD133" s="773"/>
      <c r="AE133" s="773"/>
      <c r="AF133" s="773"/>
      <c r="AG133" s="773"/>
      <c r="AH133" s="773"/>
      <c r="AI133" s="773"/>
      <c r="AJ133" s="773"/>
      <c r="AK133" s="773"/>
      <c r="AL133" s="773"/>
      <c r="AM133" s="771"/>
    </row>
    <row r="134" spans="1:39">
      <c r="A134" s="764" t="s">
        <v>104</v>
      </c>
      <c r="B134" s="759"/>
      <c r="C134" s="759"/>
      <c r="D134" s="759"/>
      <c r="E134" s="759"/>
      <c r="F134" s="759"/>
      <c r="G134" s="759"/>
      <c r="H134" s="759"/>
      <c r="I134" s="759"/>
      <c r="J134" s="759"/>
      <c r="K134" s="759"/>
      <c r="L134" s="766" t="s">
        <v>103</v>
      </c>
      <c r="M134" s="772" t="s">
        <v>327</v>
      </c>
      <c r="N134" s="725" t="s">
        <v>326</v>
      </c>
      <c r="O134" s="773">
        <v>25</v>
      </c>
      <c r="P134" s="773"/>
      <c r="Q134" s="773"/>
      <c r="R134" s="773">
        <v>25</v>
      </c>
      <c r="S134" s="773">
        <v>25</v>
      </c>
      <c r="T134" s="773"/>
      <c r="U134" s="773"/>
      <c r="V134" s="773"/>
      <c r="W134" s="773"/>
      <c r="X134" s="773"/>
      <c r="Y134" s="773"/>
      <c r="Z134" s="773"/>
      <c r="AA134" s="773"/>
      <c r="AB134" s="773"/>
      <c r="AC134" s="773">
        <v>25</v>
      </c>
      <c r="AD134" s="773"/>
      <c r="AE134" s="773"/>
      <c r="AF134" s="773"/>
      <c r="AG134" s="773"/>
      <c r="AH134" s="773"/>
      <c r="AI134" s="773"/>
      <c r="AJ134" s="773"/>
      <c r="AK134" s="773"/>
      <c r="AL134" s="773"/>
      <c r="AM134" s="771"/>
    </row>
    <row r="135" spans="1:39">
      <c r="A135" s="764" t="s">
        <v>104</v>
      </c>
      <c r="B135" s="759"/>
      <c r="C135" s="759"/>
      <c r="D135" s="759"/>
      <c r="E135" s="759"/>
      <c r="F135" s="759"/>
      <c r="G135" s="759"/>
      <c r="H135" s="759"/>
      <c r="I135" s="759"/>
      <c r="J135" s="759"/>
      <c r="K135" s="759"/>
      <c r="L135" s="766">
        <v>4</v>
      </c>
      <c r="M135" s="774" t="s">
        <v>1171</v>
      </c>
      <c r="N135" s="724" t="s">
        <v>329</v>
      </c>
      <c r="O135" s="775">
        <v>15</v>
      </c>
      <c r="P135" s="775">
        <v>0</v>
      </c>
      <c r="Q135" s="775">
        <v>0</v>
      </c>
      <c r="R135" s="775">
        <v>15</v>
      </c>
      <c r="S135" s="775">
        <v>18</v>
      </c>
      <c r="T135" s="775">
        <v>0</v>
      </c>
      <c r="U135" s="775">
        <v>0</v>
      </c>
      <c r="V135" s="775">
        <v>0</v>
      </c>
      <c r="W135" s="775">
        <v>0</v>
      </c>
      <c r="X135" s="775">
        <v>0</v>
      </c>
      <c r="Y135" s="775">
        <v>0</v>
      </c>
      <c r="Z135" s="775">
        <v>0</v>
      </c>
      <c r="AA135" s="775">
        <v>0</v>
      </c>
      <c r="AB135" s="775">
        <v>0</v>
      </c>
      <c r="AC135" s="775">
        <v>15</v>
      </c>
      <c r="AD135" s="775">
        <v>0</v>
      </c>
      <c r="AE135" s="775">
        <v>0</v>
      </c>
      <c r="AF135" s="775">
        <v>0</v>
      </c>
      <c r="AG135" s="775">
        <v>0</v>
      </c>
      <c r="AH135" s="775">
        <v>0</v>
      </c>
      <c r="AI135" s="775">
        <v>0</v>
      </c>
      <c r="AJ135" s="775">
        <v>0</v>
      </c>
      <c r="AK135" s="775">
        <v>0</v>
      </c>
      <c r="AL135" s="775">
        <v>0</v>
      </c>
      <c r="AM135" s="771"/>
    </row>
    <row r="136" spans="1:39">
      <c r="A136" s="764" t="s">
        <v>104</v>
      </c>
      <c r="B136" s="759"/>
      <c r="C136" s="759"/>
      <c r="D136" s="759"/>
      <c r="E136" s="759"/>
      <c r="F136" s="759"/>
      <c r="G136" s="759"/>
      <c r="H136" s="759"/>
      <c r="I136" s="759"/>
      <c r="J136" s="759"/>
      <c r="K136" s="759"/>
      <c r="L136" s="766" t="s">
        <v>148</v>
      </c>
      <c r="M136" s="750" t="s">
        <v>330</v>
      </c>
      <c r="N136" s="724" t="s">
        <v>329</v>
      </c>
      <c r="O136" s="755"/>
      <c r="P136" s="755"/>
      <c r="Q136" s="755"/>
      <c r="R136" s="755"/>
      <c r="S136" s="755"/>
      <c r="T136" s="755"/>
      <c r="U136" s="755"/>
      <c r="V136" s="755"/>
      <c r="W136" s="755"/>
      <c r="X136" s="755"/>
      <c r="Y136" s="755"/>
      <c r="Z136" s="755"/>
      <c r="AA136" s="755"/>
      <c r="AB136" s="755"/>
      <c r="AC136" s="755"/>
      <c r="AD136" s="755"/>
      <c r="AE136" s="755"/>
      <c r="AF136" s="755"/>
      <c r="AG136" s="755"/>
      <c r="AH136" s="755"/>
      <c r="AI136" s="755"/>
      <c r="AJ136" s="755"/>
      <c r="AK136" s="755"/>
      <c r="AL136" s="755"/>
      <c r="AM136" s="756"/>
    </row>
    <row r="137" spans="1:39">
      <c r="A137" s="764" t="s">
        <v>104</v>
      </c>
      <c r="B137" s="759"/>
      <c r="C137" s="759"/>
      <c r="D137" s="759"/>
      <c r="E137" s="759"/>
      <c r="F137" s="759"/>
      <c r="G137" s="759"/>
      <c r="H137" s="759"/>
      <c r="I137" s="759"/>
      <c r="J137" s="759"/>
      <c r="K137" s="759"/>
      <c r="L137" s="766" t="s">
        <v>391</v>
      </c>
      <c r="M137" s="750" t="s">
        <v>331</v>
      </c>
      <c r="N137" s="724" t="s">
        <v>329</v>
      </c>
      <c r="O137" s="755">
        <v>15</v>
      </c>
      <c r="P137" s="755"/>
      <c r="Q137" s="755"/>
      <c r="R137" s="755">
        <v>15</v>
      </c>
      <c r="S137" s="755">
        <v>18</v>
      </c>
      <c r="T137" s="755"/>
      <c r="U137" s="755"/>
      <c r="V137" s="755"/>
      <c r="W137" s="755"/>
      <c r="X137" s="755"/>
      <c r="Y137" s="755"/>
      <c r="Z137" s="755"/>
      <c r="AA137" s="755"/>
      <c r="AB137" s="755"/>
      <c r="AC137" s="755">
        <v>15</v>
      </c>
      <c r="AD137" s="755"/>
      <c r="AE137" s="755"/>
      <c r="AF137" s="755"/>
      <c r="AG137" s="755"/>
      <c r="AH137" s="755"/>
      <c r="AI137" s="755"/>
      <c r="AJ137" s="755"/>
      <c r="AK137" s="755"/>
      <c r="AL137" s="755"/>
      <c r="AM137" s="756"/>
    </row>
    <row r="138" spans="1:39" ht="22.8">
      <c r="A138" s="764" t="s">
        <v>104</v>
      </c>
      <c r="B138" s="759"/>
      <c r="C138" s="759"/>
      <c r="D138" s="759"/>
      <c r="E138" s="759"/>
      <c r="F138" s="759"/>
      <c r="G138" s="759"/>
      <c r="H138" s="759"/>
      <c r="I138" s="759"/>
      <c r="J138" s="759"/>
      <c r="K138" s="759"/>
      <c r="L138" s="766" t="s">
        <v>392</v>
      </c>
      <c r="M138" s="774" t="s">
        <v>1167</v>
      </c>
      <c r="N138" s="724" t="s">
        <v>329</v>
      </c>
      <c r="O138" s="755"/>
      <c r="P138" s="755"/>
      <c r="Q138" s="755"/>
      <c r="R138" s="755"/>
      <c r="S138" s="755"/>
      <c r="T138" s="755"/>
      <c r="U138" s="755"/>
      <c r="V138" s="755"/>
      <c r="W138" s="755"/>
      <c r="X138" s="755"/>
      <c r="Y138" s="755"/>
      <c r="Z138" s="755"/>
      <c r="AA138" s="755"/>
      <c r="AB138" s="755"/>
      <c r="AC138" s="755"/>
      <c r="AD138" s="755"/>
      <c r="AE138" s="755"/>
      <c r="AF138" s="755"/>
      <c r="AG138" s="755"/>
      <c r="AH138" s="755"/>
      <c r="AI138" s="755"/>
      <c r="AJ138" s="755"/>
      <c r="AK138" s="755"/>
      <c r="AL138" s="755"/>
      <c r="AM138" s="756"/>
    </row>
    <row r="139" spans="1:39">
      <c r="A139" s="764" t="s">
        <v>104</v>
      </c>
      <c r="B139" s="759"/>
      <c r="C139" s="759"/>
      <c r="D139" s="759"/>
      <c r="E139" s="759"/>
      <c r="F139" s="759"/>
      <c r="G139" s="759"/>
      <c r="H139" s="759"/>
      <c r="I139" s="759"/>
      <c r="J139" s="759"/>
      <c r="K139" s="759"/>
      <c r="L139" s="766" t="s">
        <v>120</v>
      </c>
      <c r="M139" s="774" t="s">
        <v>332</v>
      </c>
      <c r="N139" s="724" t="s">
        <v>329</v>
      </c>
      <c r="O139" s="775">
        <v>0</v>
      </c>
      <c r="P139" s="775">
        <v>0</v>
      </c>
      <c r="Q139" s="775">
        <v>0</v>
      </c>
      <c r="R139" s="775">
        <v>0</v>
      </c>
      <c r="S139" s="775">
        <v>0</v>
      </c>
      <c r="T139" s="775">
        <v>0</v>
      </c>
      <c r="U139" s="775">
        <v>0</v>
      </c>
      <c r="V139" s="775">
        <v>0</v>
      </c>
      <c r="W139" s="775">
        <v>0</v>
      </c>
      <c r="X139" s="775">
        <v>0</v>
      </c>
      <c r="Y139" s="775">
        <v>0</v>
      </c>
      <c r="Z139" s="775">
        <v>0</v>
      </c>
      <c r="AA139" s="775">
        <v>0</v>
      </c>
      <c r="AB139" s="775">
        <v>0</v>
      </c>
      <c r="AC139" s="775">
        <v>0</v>
      </c>
      <c r="AD139" s="775">
        <v>0</v>
      </c>
      <c r="AE139" s="775">
        <v>0</v>
      </c>
      <c r="AF139" s="775">
        <v>0</v>
      </c>
      <c r="AG139" s="775">
        <v>0</v>
      </c>
      <c r="AH139" s="775">
        <v>0</v>
      </c>
      <c r="AI139" s="775">
        <v>0</v>
      </c>
      <c r="AJ139" s="775">
        <v>0</v>
      </c>
      <c r="AK139" s="775">
        <v>0</v>
      </c>
      <c r="AL139" s="775">
        <v>0</v>
      </c>
      <c r="AM139" s="756"/>
    </row>
    <row r="140" spans="1:39">
      <c r="A140" s="764" t="s">
        <v>104</v>
      </c>
      <c r="B140" s="759"/>
      <c r="C140" s="759"/>
      <c r="D140" s="759"/>
      <c r="E140" s="759"/>
      <c r="F140" s="759"/>
      <c r="G140" s="759"/>
      <c r="H140" s="759"/>
      <c r="I140" s="759"/>
      <c r="J140" s="759"/>
      <c r="K140" s="759"/>
      <c r="L140" s="766" t="s">
        <v>122</v>
      </c>
      <c r="M140" s="750" t="s">
        <v>1123</v>
      </c>
      <c r="N140" s="724" t="s">
        <v>329</v>
      </c>
      <c r="O140" s="755"/>
      <c r="P140" s="755"/>
      <c r="Q140" s="755"/>
      <c r="R140" s="755"/>
      <c r="S140" s="755"/>
      <c r="T140" s="755"/>
      <c r="U140" s="755"/>
      <c r="V140" s="755"/>
      <c r="W140" s="755"/>
      <c r="X140" s="755"/>
      <c r="Y140" s="755"/>
      <c r="Z140" s="755"/>
      <c r="AA140" s="755"/>
      <c r="AB140" s="755"/>
      <c r="AC140" s="755"/>
      <c r="AD140" s="755"/>
      <c r="AE140" s="755"/>
      <c r="AF140" s="755"/>
      <c r="AG140" s="755"/>
      <c r="AH140" s="755"/>
      <c r="AI140" s="755"/>
      <c r="AJ140" s="755"/>
      <c r="AK140" s="755"/>
      <c r="AL140" s="755"/>
      <c r="AM140" s="756"/>
    </row>
    <row r="141" spans="1:39">
      <c r="A141" s="764" t="s">
        <v>104</v>
      </c>
      <c r="B141" s="759"/>
      <c r="C141" s="759"/>
      <c r="D141" s="759"/>
      <c r="E141" s="759"/>
      <c r="F141" s="759"/>
      <c r="G141" s="759"/>
      <c r="H141" s="759"/>
      <c r="I141" s="759"/>
      <c r="J141" s="759"/>
      <c r="K141" s="759"/>
      <c r="L141" s="766" t="s">
        <v>123</v>
      </c>
      <c r="M141" s="750" t="s">
        <v>333</v>
      </c>
      <c r="N141" s="724" t="s">
        <v>329</v>
      </c>
      <c r="O141" s="755"/>
      <c r="P141" s="755"/>
      <c r="Q141" s="755"/>
      <c r="R141" s="755"/>
      <c r="S141" s="755"/>
      <c r="T141" s="755"/>
      <c r="U141" s="755"/>
      <c r="V141" s="755"/>
      <c r="W141" s="755"/>
      <c r="X141" s="755"/>
      <c r="Y141" s="755"/>
      <c r="Z141" s="755"/>
      <c r="AA141" s="755"/>
      <c r="AB141" s="755"/>
      <c r="AC141" s="755"/>
      <c r="AD141" s="755"/>
      <c r="AE141" s="755"/>
      <c r="AF141" s="755"/>
      <c r="AG141" s="755"/>
      <c r="AH141" s="755"/>
      <c r="AI141" s="755"/>
      <c r="AJ141" s="755"/>
      <c r="AK141" s="755"/>
      <c r="AL141" s="755"/>
      <c r="AM141" s="756"/>
    </row>
    <row r="142" spans="1:39">
      <c r="A142" s="764" t="s">
        <v>104</v>
      </c>
      <c r="B142" s="759"/>
      <c r="C142" s="759"/>
      <c r="D142" s="759"/>
      <c r="E142" s="759"/>
      <c r="F142" s="759"/>
      <c r="G142" s="759"/>
      <c r="H142" s="759"/>
      <c r="I142" s="759"/>
      <c r="J142" s="759"/>
      <c r="K142" s="759"/>
      <c r="L142" s="766" t="s">
        <v>124</v>
      </c>
      <c r="M142" s="767" t="s">
        <v>334</v>
      </c>
      <c r="N142" s="724" t="s">
        <v>329</v>
      </c>
      <c r="O142" s="773"/>
      <c r="P142" s="773"/>
      <c r="Q142" s="773"/>
      <c r="R142" s="773"/>
      <c r="S142" s="773"/>
      <c r="T142" s="773"/>
      <c r="U142" s="773"/>
      <c r="V142" s="773"/>
      <c r="W142" s="773"/>
      <c r="X142" s="773"/>
      <c r="Y142" s="773"/>
      <c r="Z142" s="773"/>
      <c r="AA142" s="773"/>
      <c r="AB142" s="773"/>
      <c r="AC142" s="773"/>
      <c r="AD142" s="773"/>
      <c r="AE142" s="773"/>
      <c r="AF142" s="773"/>
      <c r="AG142" s="773"/>
      <c r="AH142" s="773"/>
      <c r="AI142" s="773"/>
      <c r="AJ142" s="773"/>
      <c r="AK142" s="773"/>
      <c r="AL142" s="773"/>
      <c r="AM142" s="756"/>
    </row>
    <row r="143" spans="1:39">
      <c r="A143" s="764" t="s">
        <v>104</v>
      </c>
      <c r="B143" s="759"/>
      <c r="C143" s="759"/>
      <c r="D143" s="759"/>
      <c r="E143" s="759"/>
      <c r="F143" s="759"/>
      <c r="G143" s="759"/>
      <c r="H143" s="759"/>
      <c r="I143" s="759"/>
      <c r="J143" s="759"/>
      <c r="K143" s="759"/>
      <c r="L143" s="766" t="s">
        <v>125</v>
      </c>
      <c r="M143" s="767" t="s">
        <v>335</v>
      </c>
      <c r="N143" s="724" t="s">
        <v>329</v>
      </c>
      <c r="O143" s="755"/>
      <c r="P143" s="755"/>
      <c r="Q143" s="755"/>
      <c r="R143" s="755"/>
      <c r="S143" s="755"/>
      <c r="T143" s="755"/>
      <c r="U143" s="755"/>
      <c r="V143" s="755"/>
      <c r="W143" s="755"/>
      <c r="X143" s="755"/>
      <c r="Y143" s="755"/>
      <c r="Z143" s="755"/>
      <c r="AA143" s="755"/>
      <c r="AB143" s="755"/>
      <c r="AC143" s="755"/>
      <c r="AD143" s="755"/>
      <c r="AE143" s="755"/>
      <c r="AF143" s="755"/>
      <c r="AG143" s="755"/>
      <c r="AH143" s="755"/>
      <c r="AI143" s="755"/>
      <c r="AJ143" s="755"/>
      <c r="AK143" s="755"/>
      <c r="AL143" s="755"/>
      <c r="AM143" s="756"/>
    </row>
    <row r="144" spans="1:39">
      <c r="A144" s="764" t="s">
        <v>104</v>
      </c>
      <c r="B144" s="759"/>
      <c r="C144" s="759"/>
      <c r="D144" s="759"/>
      <c r="E144" s="759"/>
      <c r="F144" s="759"/>
      <c r="G144" s="759"/>
      <c r="H144" s="759"/>
      <c r="I144" s="759"/>
      <c r="J144" s="759"/>
      <c r="K144" s="759"/>
      <c r="L144" s="766" t="s">
        <v>126</v>
      </c>
      <c r="M144" s="774" t="s">
        <v>336</v>
      </c>
      <c r="N144" s="724" t="s">
        <v>329</v>
      </c>
      <c r="O144" s="775">
        <v>15</v>
      </c>
      <c r="P144" s="775">
        <v>0</v>
      </c>
      <c r="Q144" s="775">
        <v>0</v>
      </c>
      <c r="R144" s="775">
        <v>15</v>
      </c>
      <c r="S144" s="775">
        <v>18</v>
      </c>
      <c r="T144" s="775">
        <v>0</v>
      </c>
      <c r="U144" s="775">
        <v>0</v>
      </c>
      <c r="V144" s="775">
        <v>0</v>
      </c>
      <c r="W144" s="775">
        <v>0</v>
      </c>
      <c r="X144" s="775">
        <v>0</v>
      </c>
      <c r="Y144" s="775">
        <v>0</v>
      </c>
      <c r="Z144" s="775">
        <v>0</v>
      </c>
      <c r="AA144" s="775">
        <v>0</v>
      </c>
      <c r="AB144" s="775">
        <v>0</v>
      </c>
      <c r="AC144" s="775">
        <v>15</v>
      </c>
      <c r="AD144" s="775">
        <v>0</v>
      </c>
      <c r="AE144" s="775">
        <v>0</v>
      </c>
      <c r="AF144" s="775">
        <v>0</v>
      </c>
      <c r="AG144" s="775">
        <v>0</v>
      </c>
      <c r="AH144" s="775">
        <v>0</v>
      </c>
      <c r="AI144" s="775">
        <v>0</v>
      </c>
      <c r="AJ144" s="775">
        <v>0</v>
      </c>
      <c r="AK144" s="775">
        <v>0</v>
      </c>
      <c r="AL144" s="775">
        <v>0</v>
      </c>
      <c r="AM144" s="756"/>
    </row>
    <row r="145" spans="1:39" ht="22.8">
      <c r="A145" s="764" t="s">
        <v>104</v>
      </c>
      <c r="B145" s="759"/>
      <c r="C145" s="759"/>
      <c r="D145" s="759"/>
      <c r="E145" s="759"/>
      <c r="F145" s="759"/>
      <c r="G145" s="759"/>
      <c r="H145" s="759"/>
      <c r="I145" s="759"/>
      <c r="J145" s="759"/>
      <c r="K145" s="759"/>
      <c r="L145" s="766" t="s">
        <v>149</v>
      </c>
      <c r="M145" s="750" t="s">
        <v>337</v>
      </c>
      <c r="N145" s="724" t="s">
        <v>329</v>
      </c>
      <c r="O145" s="755">
        <v>15</v>
      </c>
      <c r="P145" s="755"/>
      <c r="Q145" s="755"/>
      <c r="R145" s="755">
        <v>15</v>
      </c>
      <c r="S145" s="755">
        <v>18</v>
      </c>
      <c r="T145" s="755"/>
      <c r="U145" s="755"/>
      <c r="V145" s="755"/>
      <c r="W145" s="755"/>
      <c r="X145" s="755"/>
      <c r="Y145" s="755"/>
      <c r="Z145" s="755"/>
      <c r="AA145" s="755"/>
      <c r="AB145" s="755"/>
      <c r="AC145" s="755">
        <v>15</v>
      </c>
      <c r="AD145" s="755"/>
      <c r="AE145" s="755"/>
      <c r="AF145" s="755"/>
      <c r="AG145" s="755"/>
      <c r="AH145" s="755"/>
      <c r="AI145" s="755"/>
      <c r="AJ145" s="755"/>
      <c r="AK145" s="755"/>
      <c r="AL145" s="755"/>
      <c r="AM145" s="756"/>
    </row>
    <row r="146" spans="1:39">
      <c r="A146" s="764" t="s">
        <v>104</v>
      </c>
      <c r="B146" s="759"/>
      <c r="C146" s="759"/>
      <c r="D146" s="759"/>
      <c r="E146" s="759"/>
      <c r="F146" s="759"/>
      <c r="G146" s="759"/>
      <c r="H146" s="759"/>
      <c r="I146" s="759"/>
      <c r="J146" s="759"/>
      <c r="K146" s="759"/>
      <c r="L146" s="766" t="s">
        <v>199</v>
      </c>
      <c r="M146" s="750" t="s">
        <v>338</v>
      </c>
      <c r="N146" s="724" t="s">
        <v>329</v>
      </c>
      <c r="O146" s="755"/>
      <c r="P146" s="755"/>
      <c r="Q146" s="755"/>
      <c r="R146" s="755"/>
      <c r="S146" s="755"/>
      <c r="T146" s="755"/>
      <c r="U146" s="755"/>
      <c r="V146" s="755"/>
      <c r="W146" s="755"/>
      <c r="X146" s="755"/>
      <c r="Y146" s="755"/>
      <c r="Z146" s="755"/>
      <c r="AA146" s="755"/>
      <c r="AB146" s="755"/>
      <c r="AC146" s="755"/>
      <c r="AD146" s="755"/>
      <c r="AE146" s="755"/>
      <c r="AF146" s="755"/>
      <c r="AG146" s="755"/>
      <c r="AH146" s="755"/>
      <c r="AI146" s="755"/>
      <c r="AJ146" s="755"/>
      <c r="AK146" s="755"/>
      <c r="AL146" s="755"/>
      <c r="AM146" s="756"/>
    </row>
    <row r="147" spans="1:39" ht="22.8">
      <c r="A147" s="764" t="s">
        <v>104</v>
      </c>
      <c r="B147" s="759"/>
      <c r="C147" s="759"/>
      <c r="D147" s="759"/>
      <c r="E147" s="759"/>
      <c r="F147" s="759"/>
      <c r="G147" s="759"/>
      <c r="H147" s="759"/>
      <c r="I147" s="759"/>
      <c r="J147" s="759"/>
      <c r="K147" s="759"/>
      <c r="L147" s="766" t="s">
        <v>408</v>
      </c>
      <c r="M147" s="750" t="s">
        <v>1168</v>
      </c>
      <c r="N147" s="724" t="s">
        <v>329</v>
      </c>
      <c r="O147" s="755"/>
      <c r="P147" s="755"/>
      <c r="Q147" s="755"/>
      <c r="R147" s="755"/>
      <c r="S147" s="755"/>
      <c r="T147" s="755"/>
      <c r="U147" s="755"/>
      <c r="V147" s="755"/>
      <c r="W147" s="755"/>
      <c r="X147" s="755"/>
      <c r="Y147" s="755"/>
      <c r="Z147" s="755"/>
      <c r="AA147" s="755"/>
      <c r="AB147" s="755"/>
      <c r="AC147" s="755"/>
      <c r="AD147" s="755"/>
      <c r="AE147" s="755"/>
      <c r="AF147" s="755"/>
      <c r="AG147" s="755"/>
      <c r="AH147" s="755"/>
      <c r="AI147" s="755"/>
      <c r="AJ147" s="755"/>
      <c r="AK147" s="755"/>
      <c r="AL147" s="755"/>
      <c r="AM147" s="756"/>
    </row>
    <row r="148" spans="1:39">
      <c r="A148" s="764" t="s">
        <v>104</v>
      </c>
      <c r="B148" s="759"/>
      <c r="C148" s="759"/>
      <c r="D148" s="759"/>
      <c r="E148" s="759"/>
      <c r="F148" s="759"/>
      <c r="G148" s="759"/>
      <c r="H148" s="759"/>
      <c r="I148" s="759"/>
      <c r="J148" s="759"/>
      <c r="K148" s="759"/>
      <c r="L148" s="766" t="s">
        <v>127</v>
      </c>
      <c r="M148" s="767" t="s">
        <v>1188</v>
      </c>
      <c r="N148" s="724" t="s">
        <v>329</v>
      </c>
      <c r="O148" s="755">
        <v>3</v>
      </c>
      <c r="P148" s="755"/>
      <c r="Q148" s="755"/>
      <c r="R148" s="755">
        <v>3</v>
      </c>
      <c r="S148" s="755">
        <v>8.7200000000000006</v>
      </c>
      <c r="T148" s="755"/>
      <c r="U148" s="755"/>
      <c r="V148" s="755"/>
      <c r="W148" s="755"/>
      <c r="X148" s="755"/>
      <c r="Y148" s="755"/>
      <c r="Z148" s="755"/>
      <c r="AA148" s="755"/>
      <c r="AB148" s="755"/>
      <c r="AC148" s="755">
        <v>3</v>
      </c>
      <c r="AD148" s="755"/>
      <c r="AE148" s="755"/>
      <c r="AF148" s="755"/>
      <c r="AG148" s="755"/>
      <c r="AH148" s="755"/>
      <c r="AI148" s="755"/>
      <c r="AJ148" s="755"/>
      <c r="AK148" s="755"/>
      <c r="AL148" s="755"/>
      <c r="AM148" s="756"/>
    </row>
    <row r="149" spans="1:39">
      <c r="A149" s="764" t="s">
        <v>104</v>
      </c>
      <c r="B149" s="759"/>
      <c r="C149" s="759"/>
      <c r="D149" s="759"/>
      <c r="E149" s="759"/>
      <c r="F149" s="759"/>
      <c r="G149" s="759"/>
      <c r="H149" s="759"/>
      <c r="I149" s="759"/>
      <c r="J149" s="759"/>
      <c r="K149" s="759"/>
      <c r="L149" s="766" t="s">
        <v>1300</v>
      </c>
      <c r="M149" s="776" t="s">
        <v>340</v>
      </c>
      <c r="N149" s="727" t="s">
        <v>145</v>
      </c>
      <c r="O149" s="775">
        <v>20</v>
      </c>
      <c r="P149" s="775">
        <v>0</v>
      </c>
      <c r="Q149" s="775">
        <v>0</v>
      </c>
      <c r="R149" s="775">
        <v>20</v>
      </c>
      <c r="S149" s="775">
        <v>48.444444444444443</v>
      </c>
      <c r="T149" s="775">
        <v>0</v>
      </c>
      <c r="U149" s="775">
        <v>0</v>
      </c>
      <c r="V149" s="775">
        <v>0</v>
      </c>
      <c r="W149" s="775">
        <v>0</v>
      </c>
      <c r="X149" s="775">
        <v>0</v>
      </c>
      <c r="Y149" s="775">
        <v>0</v>
      </c>
      <c r="Z149" s="775">
        <v>0</v>
      </c>
      <c r="AA149" s="775">
        <v>0</v>
      </c>
      <c r="AB149" s="775">
        <v>0</v>
      </c>
      <c r="AC149" s="775">
        <v>20</v>
      </c>
      <c r="AD149" s="775">
        <v>0</v>
      </c>
      <c r="AE149" s="775">
        <v>0</v>
      </c>
      <c r="AF149" s="775">
        <v>0</v>
      </c>
      <c r="AG149" s="775">
        <v>0</v>
      </c>
      <c r="AH149" s="775">
        <v>0</v>
      </c>
      <c r="AI149" s="775">
        <v>0</v>
      </c>
      <c r="AJ149" s="775">
        <v>0</v>
      </c>
      <c r="AK149" s="775">
        <v>0</v>
      </c>
      <c r="AL149" s="775">
        <v>0</v>
      </c>
      <c r="AM149" s="756"/>
    </row>
    <row r="150" spans="1:39">
      <c r="A150" s="764" t="s">
        <v>104</v>
      </c>
      <c r="B150" s="759"/>
      <c r="C150" s="759"/>
      <c r="D150" s="759"/>
      <c r="E150" s="759"/>
      <c r="F150" s="759"/>
      <c r="G150" s="759"/>
      <c r="H150" s="759"/>
      <c r="I150" s="759"/>
      <c r="J150" s="759"/>
      <c r="K150" s="759"/>
      <c r="L150" s="766" t="s">
        <v>128</v>
      </c>
      <c r="M150" s="767" t="s">
        <v>341</v>
      </c>
      <c r="N150" s="724" t="s">
        <v>329</v>
      </c>
      <c r="O150" s="775">
        <v>12</v>
      </c>
      <c r="P150" s="775">
        <v>0</v>
      </c>
      <c r="Q150" s="775">
        <v>0</v>
      </c>
      <c r="R150" s="775">
        <v>12</v>
      </c>
      <c r="S150" s="775">
        <v>9.2799999999999994</v>
      </c>
      <c r="T150" s="775">
        <v>0</v>
      </c>
      <c r="U150" s="775">
        <v>0</v>
      </c>
      <c r="V150" s="775">
        <v>0</v>
      </c>
      <c r="W150" s="775">
        <v>0</v>
      </c>
      <c r="X150" s="775">
        <v>0</v>
      </c>
      <c r="Y150" s="775">
        <v>0</v>
      </c>
      <c r="Z150" s="775">
        <v>0</v>
      </c>
      <c r="AA150" s="775">
        <v>0</v>
      </c>
      <c r="AB150" s="775">
        <v>0</v>
      </c>
      <c r="AC150" s="775">
        <v>12</v>
      </c>
      <c r="AD150" s="775">
        <v>0</v>
      </c>
      <c r="AE150" s="775">
        <v>0</v>
      </c>
      <c r="AF150" s="775">
        <v>0</v>
      </c>
      <c r="AG150" s="775">
        <v>0</v>
      </c>
      <c r="AH150" s="775">
        <v>0</v>
      </c>
      <c r="AI150" s="775">
        <v>0</v>
      </c>
      <c r="AJ150" s="775">
        <v>0</v>
      </c>
      <c r="AK150" s="775">
        <v>0</v>
      </c>
      <c r="AL150" s="775">
        <v>0</v>
      </c>
      <c r="AM150" s="756"/>
    </row>
    <row r="151" spans="1:39">
      <c r="A151" s="764" t="s">
        <v>104</v>
      </c>
      <c r="B151" s="759"/>
      <c r="C151" s="759"/>
      <c r="D151" s="759"/>
      <c r="E151" s="759"/>
      <c r="F151" s="759"/>
      <c r="G151" s="759"/>
      <c r="H151" s="759"/>
      <c r="I151" s="759"/>
      <c r="J151" s="759"/>
      <c r="K151" s="759"/>
      <c r="L151" s="766" t="s">
        <v>1237</v>
      </c>
      <c r="M151" s="750" t="s">
        <v>342</v>
      </c>
      <c r="N151" s="724" t="s">
        <v>329</v>
      </c>
      <c r="O151" s="775">
        <v>0</v>
      </c>
      <c r="P151" s="775">
        <v>0</v>
      </c>
      <c r="Q151" s="775">
        <v>0</v>
      </c>
      <c r="R151" s="775">
        <v>0</v>
      </c>
      <c r="S151" s="775">
        <v>0</v>
      </c>
      <c r="T151" s="775">
        <v>0</v>
      </c>
      <c r="U151" s="775">
        <v>0</v>
      </c>
      <c r="V151" s="775">
        <v>0</v>
      </c>
      <c r="W151" s="775">
        <v>0</v>
      </c>
      <c r="X151" s="775">
        <v>0</v>
      </c>
      <c r="Y151" s="775">
        <v>0</v>
      </c>
      <c r="Z151" s="775">
        <v>0</v>
      </c>
      <c r="AA151" s="775">
        <v>0</v>
      </c>
      <c r="AB151" s="775">
        <v>0</v>
      </c>
      <c r="AC151" s="775">
        <v>0</v>
      </c>
      <c r="AD151" s="775">
        <v>0</v>
      </c>
      <c r="AE151" s="775">
        <v>0</v>
      </c>
      <c r="AF151" s="775">
        <v>0</v>
      </c>
      <c r="AG151" s="775">
        <v>0</v>
      </c>
      <c r="AH151" s="775">
        <v>0</v>
      </c>
      <c r="AI151" s="775">
        <v>0</v>
      </c>
      <c r="AJ151" s="775">
        <v>0</v>
      </c>
      <c r="AK151" s="775">
        <v>0</v>
      </c>
      <c r="AL151" s="775">
        <v>0</v>
      </c>
      <c r="AM151" s="756"/>
    </row>
    <row r="152" spans="1:39">
      <c r="A152" s="764" t="s">
        <v>104</v>
      </c>
      <c r="B152" s="759"/>
      <c r="C152" s="759"/>
      <c r="D152" s="759"/>
      <c r="E152" s="759"/>
      <c r="F152" s="759"/>
      <c r="G152" s="759"/>
      <c r="H152" s="759"/>
      <c r="I152" s="759"/>
      <c r="J152" s="759"/>
      <c r="K152" s="759"/>
      <c r="L152" s="766" t="s">
        <v>1301</v>
      </c>
      <c r="M152" s="777" t="s">
        <v>343</v>
      </c>
      <c r="N152" s="724" t="s">
        <v>329</v>
      </c>
      <c r="O152" s="755"/>
      <c r="P152" s="755"/>
      <c r="Q152" s="755"/>
      <c r="R152" s="755"/>
      <c r="S152" s="755"/>
      <c r="T152" s="755"/>
      <c r="U152" s="755"/>
      <c r="V152" s="755"/>
      <c r="W152" s="755"/>
      <c r="X152" s="755"/>
      <c r="Y152" s="755"/>
      <c r="Z152" s="755"/>
      <c r="AA152" s="755"/>
      <c r="AB152" s="755"/>
      <c r="AC152" s="755"/>
      <c r="AD152" s="755"/>
      <c r="AE152" s="755"/>
      <c r="AF152" s="755"/>
      <c r="AG152" s="755"/>
      <c r="AH152" s="755"/>
      <c r="AI152" s="755"/>
      <c r="AJ152" s="755"/>
      <c r="AK152" s="755"/>
      <c r="AL152" s="755"/>
      <c r="AM152" s="756"/>
    </row>
    <row r="153" spans="1:39">
      <c r="A153" s="764" t="s">
        <v>104</v>
      </c>
      <c r="B153" s="759"/>
      <c r="C153" s="759"/>
      <c r="D153" s="759"/>
      <c r="E153" s="759"/>
      <c r="F153" s="759"/>
      <c r="G153" s="759"/>
      <c r="H153" s="759"/>
      <c r="I153" s="759"/>
      <c r="J153" s="759"/>
      <c r="K153" s="759"/>
      <c r="L153" s="766" t="s">
        <v>1302</v>
      </c>
      <c r="M153" s="777" t="s">
        <v>344</v>
      </c>
      <c r="N153" s="724" t="s">
        <v>329</v>
      </c>
      <c r="O153" s="755"/>
      <c r="P153" s="755"/>
      <c r="Q153" s="755"/>
      <c r="R153" s="755"/>
      <c r="S153" s="755"/>
      <c r="T153" s="755"/>
      <c r="U153" s="755"/>
      <c r="V153" s="755"/>
      <c r="W153" s="755"/>
      <c r="X153" s="755"/>
      <c r="Y153" s="755"/>
      <c r="Z153" s="755"/>
      <c r="AA153" s="755"/>
      <c r="AB153" s="755"/>
      <c r="AC153" s="755"/>
      <c r="AD153" s="755"/>
      <c r="AE153" s="755"/>
      <c r="AF153" s="755"/>
      <c r="AG153" s="755"/>
      <c r="AH153" s="755"/>
      <c r="AI153" s="755"/>
      <c r="AJ153" s="755"/>
      <c r="AK153" s="755"/>
      <c r="AL153" s="755"/>
      <c r="AM153" s="756"/>
    </row>
    <row r="154" spans="1:39">
      <c r="A154" s="764" t="s">
        <v>104</v>
      </c>
      <c r="B154" s="759"/>
      <c r="C154" s="759"/>
      <c r="D154" s="759"/>
      <c r="E154" s="759"/>
      <c r="F154" s="759"/>
      <c r="G154" s="759"/>
      <c r="H154" s="759"/>
      <c r="I154" s="759"/>
      <c r="J154" s="759"/>
      <c r="K154" s="759"/>
      <c r="L154" s="766" t="s">
        <v>1303</v>
      </c>
      <c r="M154" s="777" t="s">
        <v>345</v>
      </c>
      <c r="N154" s="724" t="s">
        <v>329</v>
      </c>
      <c r="O154" s="755"/>
      <c r="P154" s="755"/>
      <c r="Q154" s="755"/>
      <c r="R154" s="755"/>
      <c r="S154" s="755"/>
      <c r="T154" s="755"/>
      <c r="U154" s="755"/>
      <c r="V154" s="755"/>
      <c r="W154" s="755"/>
      <c r="X154" s="755"/>
      <c r="Y154" s="755"/>
      <c r="Z154" s="755"/>
      <c r="AA154" s="755"/>
      <c r="AB154" s="755"/>
      <c r="AC154" s="755"/>
      <c r="AD154" s="755"/>
      <c r="AE154" s="755"/>
      <c r="AF154" s="755"/>
      <c r="AG154" s="755"/>
      <c r="AH154" s="755"/>
      <c r="AI154" s="755"/>
      <c r="AJ154" s="755"/>
      <c r="AK154" s="755"/>
      <c r="AL154" s="755"/>
      <c r="AM154" s="756"/>
    </row>
    <row r="155" spans="1:39">
      <c r="A155" s="764" t="s">
        <v>104</v>
      </c>
      <c r="B155" s="759" t="s">
        <v>1165</v>
      </c>
      <c r="C155" s="759"/>
      <c r="D155" s="759"/>
      <c r="E155" s="759"/>
      <c r="F155" s="759"/>
      <c r="G155" s="759"/>
      <c r="H155" s="759"/>
      <c r="I155" s="759"/>
      <c r="J155" s="759"/>
      <c r="K155" s="759"/>
      <c r="L155" s="766" t="s">
        <v>1304</v>
      </c>
      <c r="M155" s="750" t="s">
        <v>346</v>
      </c>
      <c r="N155" s="724" t="s">
        <v>329</v>
      </c>
      <c r="O155" s="775">
        <v>0</v>
      </c>
      <c r="P155" s="775">
        <v>0</v>
      </c>
      <c r="Q155" s="775">
        <v>0</v>
      </c>
      <c r="R155" s="775">
        <v>0</v>
      </c>
      <c r="S155" s="775">
        <v>0</v>
      </c>
      <c r="T155" s="775">
        <v>0</v>
      </c>
      <c r="U155" s="775">
        <v>0</v>
      </c>
      <c r="V155" s="775">
        <v>0</v>
      </c>
      <c r="W155" s="775">
        <v>0</v>
      </c>
      <c r="X155" s="775">
        <v>0</v>
      </c>
      <c r="Y155" s="775">
        <v>0</v>
      </c>
      <c r="Z155" s="775">
        <v>0</v>
      </c>
      <c r="AA155" s="775">
        <v>0</v>
      </c>
      <c r="AB155" s="775">
        <v>0</v>
      </c>
      <c r="AC155" s="775">
        <v>0</v>
      </c>
      <c r="AD155" s="775">
        <v>0</v>
      </c>
      <c r="AE155" s="775">
        <v>0</v>
      </c>
      <c r="AF155" s="775">
        <v>0</v>
      </c>
      <c r="AG155" s="775">
        <v>0</v>
      </c>
      <c r="AH155" s="775">
        <v>0</v>
      </c>
      <c r="AI155" s="775">
        <v>0</v>
      </c>
      <c r="AJ155" s="775">
        <v>0</v>
      </c>
      <c r="AK155" s="775">
        <v>0</v>
      </c>
      <c r="AL155" s="775">
        <v>0</v>
      </c>
      <c r="AM155" s="756"/>
    </row>
    <row r="156" spans="1:39">
      <c r="A156" s="764" t="s">
        <v>104</v>
      </c>
      <c r="B156" s="759"/>
      <c r="C156" s="759"/>
      <c r="D156" s="759"/>
      <c r="E156" s="759"/>
      <c r="F156" s="759"/>
      <c r="G156" s="759"/>
      <c r="H156" s="759"/>
      <c r="I156" s="759"/>
      <c r="J156" s="759"/>
      <c r="K156" s="759"/>
      <c r="L156" s="766" t="s">
        <v>1305</v>
      </c>
      <c r="M156" s="777" t="s">
        <v>347</v>
      </c>
      <c r="N156" s="724" t="s">
        <v>329</v>
      </c>
      <c r="O156" s="755"/>
      <c r="P156" s="755"/>
      <c r="Q156" s="755"/>
      <c r="R156" s="755"/>
      <c r="S156" s="755"/>
      <c r="T156" s="755"/>
      <c r="U156" s="755"/>
      <c r="V156" s="755"/>
      <c r="W156" s="755"/>
      <c r="X156" s="755"/>
      <c r="Y156" s="755"/>
      <c r="Z156" s="755"/>
      <c r="AA156" s="755"/>
      <c r="AB156" s="755"/>
      <c r="AC156" s="755"/>
      <c r="AD156" s="755"/>
      <c r="AE156" s="755"/>
      <c r="AF156" s="755"/>
      <c r="AG156" s="755"/>
      <c r="AH156" s="755"/>
      <c r="AI156" s="755"/>
      <c r="AJ156" s="755"/>
      <c r="AK156" s="755"/>
      <c r="AL156" s="755"/>
      <c r="AM156" s="756"/>
    </row>
    <row r="157" spans="1:39">
      <c r="A157" s="764" t="s">
        <v>104</v>
      </c>
      <c r="B157" s="759"/>
      <c r="C157" s="759"/>
      <c r="D157" s="759"/>
      <c r="E157" s="759"/>
      <c r="F157" s="759"/>
      <c r="G157" s="759"/>
      <c r="H157" s="759"/>
      <c r="I157" s="759"/>
      <c r="J157" s="759"/>
      <c r="K157" s="759"/>
      <c r="L157" s="766" t="s">
        <v>1306</v>
      </c>
      <c r="M157" s="777" t="s">
        <v>348</v>
      </c>
      <c r="N157" s="724" t="s">
        <v>329</v>
      </c>
      <c r="O157" s="755"/>
      <c r="P157" s="755"/>
      <c r="Q157" s="755"/>
      <c r="R157" s="755"/>
      <c r="S157" s="755"/>
      <c r="T157" s="755"/>
      <c r="U157" s="755"/>
      <c r="V157" s="755"/>
      <c r="W157" s="755"/>
      <c r="X157" s="755"/>
      <c r="Y157" s="755"/>
      <c r="Z157" s="755"/>
      <c r="AA157" s="755"/>
      <c r="AB157" s="755"/>
      <c r="AC157" s="755"/>
      <c r="AD157" s="755"/>
      <c r="AE157" s="755"/>
      <c r="AF157" s="755"/>
      <c r="AG157" s="755"/>
      <c r="AH157" s="755"/>
      <c r="AI157" s="755"/>
      <c r="AJ157" s="755"/>
      <c r="AK157" s="755"/>
      <c r="AL157" s="755"/>
      <c r="AM157" s="756"/>
    </row>
    <row r="158" spans="1:39">
      <c r="A158" s="764" t="s">
        <v>104</v>
      </c>
      <c r="B158" s="759" t="s">
        <v>1165</v>
      </c>
      <c r="C158" s="759"/>
      <c r="D158" s="759"/>
      <c r="E158" s="759"/>
      <c r="F158" s="759"/>
      <c r="G158" s="759"/>
      <c r="H158" s="759"/>
      <c r="I158" s="759"/>
      <c r="J158" s="759"/>
      <c r="K158" s="759"/>
      <c r="L158" s="766" t="s">
        <v>1307</v>
      </c>
      <c r="M158" s="750" t="s">
        <v>1189</v>
      </c>
      <c r="N158" s="724" t="s">
        <v>329</v>
      </c>
      <c r="O158" s="775">
        <v>12</v>
      </c>
      <c r="P158" s="775">
        <v>0</v>
      </c>
      <c r="Q158" s="775">
        <v>0</v>
      </c>
      <c r="R158" s="775">
        <v>12</v>
      </c>
      <c r="S158" s="775">
        <v>9.2799999999999994</v>
      </c>
      <c r="T158" s="775">
        <v>0</v>
      </c>
      <c r="U158" s="775">
        <v>0</v>
      </c>
      <c r="V158" s="775">
        <v>0</v>
      </c>
      <c r="W158" s="775">
        <v>0</v>
      </c>
      <c r="X158" s="775">
        <v>0</v>
      </c>
      <c r="Y158" s="775">
        <v>0</v>
      </c>
      <c r="Z158" s="775">
        <v>0</v>
      </c>
      <c r="AA158" s="775">
        <v>0</v>
      </c>
      <c r="AB158" s="775">
        <v>0</v>
      </c>
      <c r="AC158" s="775">
        <v>12</v>
      </c>
      <c r="AD158" s="775">
        <v>0</v>
      </c>
      <c r="AE158" s="775">
        <v>0</v>
      </c>
      <c r="AF158" s="775">
        <v>0</v>
      </c>
      <c r="AG158" s="775">
        <v>0</v>
      </c>
      <c r="AH158" s="775">
        <v>0</v>
      </c>
      <c r="AI158" s="775">
        <v>0</v>
      </c>
      <c r="AJ158" s="775">
        <v>0</v>
      </c>
      <c r="AK158" s="775">
        <v>0</v>
      </c>
      <c r="AL158" s="775">
        <v>0</v>
      </c>
      <c r="AM158" s="756"/>
    </row>
    <row r="159" spans="1:39">
      <c r="A159" s="764" t="s">
        <v>104</v>
      </c>
      <c r="B159" s="759"/>
      <c r="C159" s="759"/>
      <c r="D159" s="759"/>
      <c r="E159" s="759"/>
      <c r="F159" s="759"/>
      <c r="G159" s="759"/>
      <c r="H159" s="759"/>
      <c r="I159" s="759"/>
      <c r="J159" s="759"/>
      <c r="K159" s="759"/>
      <c r="L159" s="766" t="s">
        <v>1308</v>
      </c>
      <c r="M159" s="777" t="s">
        <v>349</v>
      </c>
      <c r="N159" s="724" t="s">
        <v>329</v>
      </c>
      <c r="O159" s="775">
        <v>0.5</v>
      </c>
      <c r="P159" s="775">
        <v>0</v>
      </c>
      <c r="Q159" s="775">
        <v>0</v>
      </c>
      <c r="R159" s="775">
        <v>0.5</v>
      </c>
      <c r="S159" s="775">
        <v>0.32</v>
      </c>
      <c r="T159" s="775">
        <v>0</v>
      </c>
      <c r="U159" s="775">
        <v>0</v>
      </c>
      <c r="V159" s="775">
        <v>0</v>
      </c>
      <c r="W159" s="775">
        <v>0</v>
      </c>
      <c r="X159" s="775">
        <v>0</v>
      </c>
      <c r="Y159" s="775">
        <v>0</v>
      </c>
      <c r="Z159" s="775">
        <v>0</v>
      </c>
      <c r="AA159" s="775">
        <v>0</v>
      </c>
      <c r="AB159" s="775">
        <v>0</v>
      </c>
      <c r="AC159" s="775">
        <v>0.5</v>
      </c>
      <c r="AD159" s="775">
        <v>0</v>
      </c>
      <c r="AE159" s="775">
        <v>0</v>
      </c>
      <c r="AF159" s="775">
        <v>0</v>
      </c>
      <c r="AG159" s="775">
        <v>0</v>
      </c>
      <c r="AH159" s="775">
        <v>0</v>
      </c>
      <c r="AI159" s="775">
        <v>0</v>
      </c>
      <c r="AJ159" s="775">
        <v>0</v>
      </c>
      <c r="AK159" s="775">
        <v>0</v>
      </c>
      <c r="AL159" s="775">
        <v>0</v>
      </c>
      <c r="AM159" s="756"/>
    </row>
    <row r="160" spans="1:39">
      <c r="A160" s="764" t="s">
        <v>104</v>
      </c>
      <c r="B160" s="759"/>
      <c r="C160" s="759"/>
      <c r="D160" s="759"/>
      <c r="E160" s="759"/>
      <c r="F160" s="759"/>
      <c r="G160" s="759"/>
      <c r="H160" s="759"/>
      <c r="I160" s="759"/>
      <c r="J160" s="759"/>
      <c r="K160" s="759"/>
      <c r="L160" s="766" t="s">
        <v>1309</v>
      </c>
      <c r="M160" s="778" t="s">
        <v>347</v>
      </c>
      <c r="N160" s="724" t="s">
        <v>329</v>
      </c>
      <c r="O160" s="755">
        <v>0.5</v>
      </c>
      <c r="P160" s="755"/>
      <c r="Q160" s="755"/>
      <c r="R160" s="755">
        <v>0.5</v>
      </c>
      <c r="S160" s="755">
        <v>0.32</v>
      </c>
      <c r="T160" s="755"/>
      <c r="U160" s="755"/>
      <c r="V160" s="755"/>
      <c r="W160" s="755"/>
      <c r="X160" s="755"/>
      <c r="Y160" s="755"/>
      <c r="Z160" s="755"/>
      <c r="AA160" s="755"/>
      <c r="AB160" s="755"/>
      <c r="AC160" s="755">
        <v>0.5</v>
      </c>
      <c r="AD160" s="755"/>
      <c r="AE160" s="755"/>
      <c r="AF160" s="755"/>
      <c r="AG160" s="755"/>
      <c r="AH160" s="755"/>
      <c r="AI160" s="755"/>
      <c r="AJ160" s="755"/>
      <c r="AK160" s="755"/>
      <c r="AL160" s="755"/>
      <c r="AM160" s="756"/>
    </row>
    <row r="161" spans="1:39">
      <c r="A161" s="764" t="s">
        <v>104</v>
      </c>
      <c r="B161" s="759"/>
      <c r="C161" s="759"/>
      <c r="D161" s="759"/>
      <c r="E161" s="759"/>
      <c r="F161" s="759"/>
      <c r="G161" s="759"/>
      <c r="H161" s="759"/>
      <c r="I161" s="759"/>
      <c r="J161" s="759"/>
      <c r="K161" s="759"/>
      <c r="L161" s="766" t="s">
        <v>1310</v>
      </c>
      <c r="M161" s="778" t="s">
        <v>348</v>
      </c>
      <c r="N161" s="724" t="s">
        <v>329</v>
      </c>
      <c r="O161" s="755"/>
      <c r="P161" s="755"/>
      <c r="Q161" s="755"/>
      <c r="R161" s="755"/>
      <c r="S161" s="755"/>
      <c r="T161" s="755"/>
      <c r="U161" s="755"/>
      <c r="V161" s="755"/>
      <c r="W161" s="755"/>
      <c r="X161" s="755"/>
      <c r="Y161" s="755"/>
      <c r="Z161" s="755"/>
      <c r="AA161" s="755"/>
      <c r="AB161" s="755"/>
      <c r="AC161" s="755"/>
      <c r="AD161" s="755"/>
      <c r="AE161" s="755"/>
      <c r="AF161" s="755"/>
      <c r="AG161" s="755"/>
      <c r="AH161" s="755"/>
      <c r="AI161" s="755"/>
      <c r="AJ161" s="755"/>
      <c r="AK161" s="755"/>
      <c r="AL161" s="755"/>
      <c r="AM161" s="756"/>
    </row>
    <row r="162" spans="1:39">
      <c r="A162" s="764" t="s">
        <v>104</v>
      </c>
      <c r="B162" s="759" t="s">
        <v>1166</v>
      </c>
      <c r="C162" s="759"/>
      <c r="D162" s="759"/>
      <c r="E162" s="759"/>
      <c r="F162" s="759"/>
      <c r="G162" s="759"/>
      <c r="H162" s="759"/>
      <c r="I162" s="759"/>
      <c r="J162" s="759"/>
      <c r="K162" s="759"/>
      <c r="L162" s="766" t="s">
        <v>1311</v>
      </c>
      <c r="M162" s="777" t="s">
        <v>350</v>
      </c>
      <c r="N162" s="724" t="s">
        <v>329</v>
      </c>
      <c r="O162" s="775">
        <v>11.4</v>
      </c>
      <c r="P162" s="775">
        <v>0</v>
      </c>
      <c r="Q162" s="775">
        <v>0</v>
      </c>
      <c r="R162" s="775">
        <v>11.4</v>
      </c>
      <c r="S162" s="775">
        <v>8.9499999999999993</v>
      </c>
      <c r="T162" s="775">
        <v>0</v>
      </c>
      <c r="U162" s="775">
        <v>0</v>
      </c>
      <c r="V162" s="775">
        <v>0</v>
      </c>
      <c r="W162" s="775">
        <v>0</v>
      </c>
      <c r="X162" s="775">
        <v>0</v>
      </c>
      <c r="Y162" s="775">
        <v>0</v>
      </c>
      <c r="Z162" s="775">
        <v>0</v>
      </c>
      <c r="AA162" s="775">
        <v>0</v>
      </c>
      <c r="AB162" s="775">
        <v>0</v>
      </c>
      <c r="AC162" s="775">
        <v>11.4</v>
      </c>
      <c r="AD162" s="775">
        <v>0</v>
      </c>
      <c r="AE162" s="775">
        <v>0</v>
      </c>
      <c r="AF162" s="775">
        <v>0</v>
      </c>
      <c r="AG162" s="775">
        <v>0</v>
      </c>
      <c r="AH162" s="775">
        <v>0</v>
      </c>
      <c r="AI162" s="775">
        <v>0</v>
      </c>
      <c r="AJ162" s="775">
        <v>0</v>
      </c>
      <c r="AK162" s="775">
        <v>0</v>
      </c>
      <c r="AL162" s="775">
        <v>0</v>
      </c>
      <c r="AM162" s="756"/>
    </row>
    <row r="163" spans="1:39">
      <c r="A163" s="764" t="s">
        <v>104</v>
      </c>
      <c r="B163" s="759"/>
      <c r="C163" s="759"/>
      <c r="D163" s="759"/>
      <c r="E163" s="759"/>
      <c r="F163" s="759"/>
      <c r="G163" s="759"/>
      <c r="H163" s="759"/>
      <c r="I163" s="759"/>
      <c r="J163" s="759"/>
      <c r="K163" s="759"/>
      <c r="L163" s="766" t="s">
        <v>1312</v>
      </c>
      <c r="M163" s="778" t="s">
        <v>347</v>
      </c>
      <c r="N163" s="724" t="s">
        <v>329</v>
      </c>
      <c r="O163" s="755">
        <v>11.4</v>
      </c>
      <c r="P163" s="755"/>
      <c r="Q163" s="755"/>
      <c r="R163" s="755">
        <v>11.4</v>
      </c>
      <c r="S163" s="755">
        <v>8.9499999999999993</v>
      </c>
      <c r="T163" s="755"/>
      <c r="U163" s="755"/>
      <c r="V163" s="755"/>
      <c r="W163" s="755"/>
      <c r="X163" s="755"/>
      <c r="Y163" s="755"/>
      <c r="Z163" s="755"/>
      <c r="AA163" s="755"/>
      <c r="AB163" s="755"/>
      <c r="AC163" s="755">
        <v>11.4</v>
      </c>
      <c r="AD163" s="755"/>
      <c r="AE163" s="755"/>
      <c r="AF163" s="755"/>
      <c r="AG163" s="755"/>
      <c r="AH163" s="755"/>
      <c r="AI163" s="755"/>
      <c r="AJ163" s="755"/>
      <c r="AK163" s="755"/>
      <c r="AL163" s="755"/>
      <c r="AM163" s="756"/>
    </row>
    <row r="164" spans="1:39">
      <c r="A164" s="764" t="s">
        <v>104</v>
      </c>
      <c r="B164" s="759"/>
      <c r="C164" s="759"/>
      <c r="D164" s="759"/>
      <c r="E164" s="759"/>
      <c r="F164" s="759"/>
      <c r="G164" s="759"/>
      <c r="H164" s="759"/>
      <c r="I164" s="759"/>
      <c r="J164" s="759"/>
      <c r="K164" s="759"/>
      <c r="L164" s="766" t="s">
        <v>1313</v>
      </c>
      <c r="M164" s="778" t="s">
        <v>348</v>
      </c>
      <c r="N164" s="724" t="s">
        <v>329</v>
      </c>
      <c r="O164" s="755"/>
      <c r="P164" s="755"/>
      <c r="Q164" s="755"/>
      <c r="R164" s="755"/>
      <c r="S164" s="755"/>
      <c r="T164" s="755"/>
      <c r="U164" s="755"/>
      <c r="V164" s="755"/>
      <c r="W164" s="755"/>
      <c r="X164" s="755"/>
      <c r="Y164" s="755"/>
      <c r="Z164" s="755"/>
      <c r="AA164" s="755"/>
      <c r="AB164" s="755"/>
      <c r="AC164" s="755"/>
      <c r="AD164" s="755"/>
      <c r="AE164" s="755"/>
      <c r="AF164" s="755"/>
      <c r="AG164" s="755"/>
      <c r="AH164" s="755"/>
      <c r="AI164" s="755"/>
      <c r="AJ164" s="755"/>
      <c r="AK164" s="755"/>
      <c r="AL164" s="755"/>
      <c r="AM164" s="756"/>
    </row>
    <row r="165" spans="1:39">
      <c r="A165" s="764" t="s">
        <v>104</v>
      </c>
      <c r="B165" s="759"/>
      <c r="C165" s="759"/>
      <c r="D165" s="759"/>
      <c r="E165" s="759"/>
      <c r="F165" s="759"/>
      <c r="G165" s="759"/>
      <c r="H165" s="759"/>
      <c r="I165" s="759"/>
      <c r="J165" s="759"/>
      <c r="K165" s="759"/>
      <c r="L165" s="766" t="s">
        <v>1314</v>
      </c>
      <c r="M165" s="777" t="s">
        <v>351</v>
      </c>
      <c r="N165" s="724" t="s">
        <v>329</v>
      </c>
      <c r="O165" s="775">
        <v>0.1</v>
      </c>
      <c r="P165" s="775">
        <v>0</v>
      </c>
      <c r="Q165" s="775">
        <v>0</v>
      </c>
      <c r="R165" s="775">
        <v>0.1</v>
      </c>
      <c r="S165" s="775">
        <v>0.01</v>
      </c>
      <c r="T165" s="775">
        <v>0</v>
      </c>
      <c r="U165" s="775">
        <v>0</v>
      </c>
      <c r="V165" s="775">
        <v>0</v>
      </c>
      <c r="W165" s="775">
        <v>0</v>
      </c>
      <c r="X165" s="775">
        <v>0</v>
      </c>
      <c r="Y165" s="775">
        <v>0</v>
      </c>
      <c r="Z165" s="775">
        <v>0</v>
      </c>
      <c r="AA165" s="775">
        <v>0</v>
      </c>
      <c r="AB165" s="775">
        <v>0</v>
      </c>
      <c r="AC165" s="775">
        <v>0.1</v>
      </c>
      <c r="AD165" s="775">
        <v>0</v>
      </c>
      <c r="AE165" s="775">
        <v>0</v>
      </c>
      <c r="AF165" s="775">
        <v>0</v>
      </c>
      <c r="AG165" s="775">
        <v>0</v>
      </c>
      <c r="AH165" s="775">
        <v>0</v>
      </c>
      <c r="AI165" s="775">
        <v>0</v>
      </c>
      <c r="AJ165" s="775">
        <v>0</v>
      </c>
      <c r="AK165" s="775">
        <v>0</v>
      </c>
      <c r="AL165" s="775">
        <v>0</v>
      </c>
      <c r="AM165" s="756"/>
    </row>
    <row r="166" spans="1:39">
      <c r="A166" s="764" t="s">
        <v>104</v>
      </c>
      <c r="B166" s="759"/>
      <c r="C166" s="759"/>
      <c r="D166" s="759"/>
      <c r="E166" s="759"/>
      <c r="F166" s="759"/>
      <c r="G166" s="759"/>
      <c r="H166" s="759"/>
      <c r="I166" s="759"/>
      <c r="J166" s="759"/>
      <c r="K166" s="759"/>
      <c r="L166" s="766" t="s">
        <v>1315</v>
      </c>
      <c r="M166" s="778" t="s">
        <v>347</v>
      </c>
      <c r="N166" s="724" t="s">
        <v>329</v>
      </c>
      <c r="O166" s="755">
        <v>0.1</v>
      </c>
      <c r="P166" s="755"/>
      <c r="Q166" s="755"/>
      <c r="R166" s="755">
        <v>0.1</v>
      </c>
      <c r="S166" s="755">
        <v>0.01</v>
      </c>
      <c r="T166" s="755"/>
      <c r="U166" s="755"/>
      <c r="V166" s="755"/>
      <c r="W166" s="755"/>
      <c r="X166" s="755"/>
      <c r="Y166" s="755"/>
      <c r="Z166" s="755"/>
      <c r="AA166" s="755"/>
      <c r="AB166" s="755"/>
      <c r="AC166" s="755">
        <v>0.1</v>
      </c>
      <c r="AD166" s="755"/>
      <c r="AE166" s="755"/>
      <c r="AF166" s="755"/>
      <c r="AG166" s="755"/>
      <c r="AH166" s="755"/>
      <c r="AI166" s="755"/>
      <c r="AJ166" s="755"/>
      <c r="AK166" s="755"/>
      <c r="AL166" s="755"/>
      <c r="AM166" s="756"/>
    </row>
    <row r="167" spans="1:39">
      <c r="A167" s="764" t="s">
        <v>104</v>
      </c>
      <c r="B167" s="759"/>
      <c r="C167" s="759"/>
      <c r="D167" s="759"/>
      <c r="E167" s="759"/>
      <c r="F167" s="759"/>
      <c r="G167" s="759"/>
      <c r="H167" s="759"/>
      <c r="I167" s="759"/>
      <c r="J167" s="759"/>
      <c r="K167" s="759"/>
      <c r="L167" s="766" t="s">
        <v>1316</v>
      </c>
      <c r="M167" s="778" t="s">
        <v>348</v>
      </c>
      <c r="N167" s="724" t="s">
        <v>329</v>
      </c>
      <c r="O167" s="755"/>
      <c r="P167" s="755"/>
      <c r="Q167" s="755"/>
      <c r="R167" s="755"/>
      <c r="S167" s="755"/>
      <c r="T167" s="755"/>
      <c r="U167" s="755"/>
      <c r="V167" s="755"/>
      <c r="W167" s="755"/>
      <c r="X167" s="755"/>
      <c r="Y167" s="755"/>
      <c r="Z167" s="755"/>
      <c r="AA167" s="755"/>
      <c r="AB167" s="755"/>
      <c r="AC167" s="755"/>
      <c r="AD167" s="755"/>
      <c r="AE167" s="755"/>
      <c r="AF167" s="755"/>
      <c r="AG167" s="755"/>
      <c r="AH167" s="755"/>
      <c r="AI167" s="755"/>
      <c r="AJ167" s="755"/>
      <c r="AK167" s="755"/>
      <c r="AL167" s="755"/>
      <c r="AM167" s="771"/>
    </row>
    <row r="168" spans="1:39" ht="22.8">
      <c r="A168" s="764" t="s">
        <v>104</v>
      </c>
      <c r="B168" s="759"/>
      <c r="C168" s="759"/>
      <c r="D168" s="759"/>
      <c r="E168" s="759"/>
      <c r="F168" s="759"/>
      <c r="G168" s="759"/>
      <c r="H168" s="759"/>
      <c r="I168" s="759"/>
      <c r="J168" s="759"/>
      <c r="K168" s="759"/>
      <c r="L168" s="766" t="s">
        <v>1317</v>
      </c>
      <c r="M168" s="779" t="s">
        <v>1150</v>
      </c>
      <c r="N168" s="724" t="s">
        <v>329</v>
      </c>
      <c r="O168" s="773"/>
      <c r="P168" s="773"/>
      <c r="Q168" s="773"/>
      <c r="R168" s="773"/>
      <c r="S168" s="773"/>
      <c r="T168" s="773"/>
      <c r="U168" s="773"/>
      <c r="V168" s="773"/>
      <c r="W168" s="773"/>
      <c r="X168" s="773"/>
      <c r="Y168" s="773"/>
      <c r="Z168" s="773"/>
      <c r="AA168" s="773"/>
      <c r="AB168" s="773"/>
      <c r="AC168" s="773"/>
      <c r="AD168" s="773"/>
      <c r="AE168" s="773"/>
      <c r="AF168" s="773"/>
      <c r="AG168" s="773"/>
      <c r="AH168" s="773"/>
      <c r="AI168" s="773"/>
      <c r="AJ168" s="773"/>
      <c r="AK168" s="773"/>
      <c r="AL168" s="773"/>
      <c r="AM168" s="771"/>
    </row>
    <row r="169" spans="1:39">
      <c r="A169" s="764" t="s">
        <v>120</v>
      </c>
      <c r="B169" s="759"/>
      <c r="C169" s="759"/>
      <c r="D169" s="759"/>
      <c r="E169" s="759"/>
      <c r="F169" s="759"/>
      <c r="G169" s="759"/>
      <c r="H169" s="759"/>
      <c r="I169" s="759"/>
      <c r="J169" s="759"/>
      <c r="K169" s="759"/>
      <c r="L169" s="765" t="s">
        <v>2425</v>
      </c>
      <c r="M169" s="673"/>
      <c r="N169" s="673"/>
      <c r="O169" s="673"/>
      <c r="P169" s="673"/>
      <c r="Q169" s="673"/>
      <c r="R169" s="673"/>
      <c r="S169" s="673"/>
      <c r="T169" s="673"/>
      <c r="U169" s="673"/>
      <c r="V169" s="673"/>
      <c r="W169" s="673"/>
      <c r="X169" s="673"/>
      <c r="Y169" s="673"/>
      <c r="Z169" s="673"/>
      <c r="AA169" s="673"/>
      <c r="AB169" s="673"/>
      <c r="AC169" s="673"/>
      <c r="AD169" s="673"/>
      <c r="AE169" s="673"/>
      <c r="AF169" s="673"/>
      <c r="AG169" s="673"/>
      <c r="AH169" s="673"/>
      <c r="AI169" s="673"/>
      <c r="AJ169" s="673"/>
      <c r="AK169" s="673"/>
      <c r="AL169" s="673"/>
      <c r="AM169" s="673"/>
    </row>
    <row r="170" spans="1:39">
      <c r="A170" s="764" t="s">
        <v>120</v>
      </c>
      <c r="B170" s="759"/>
      <c r="C170" s="759"/>
      <c r="D170" s="759"/>
      <c r="E170" s="759"/>
      <c r="F170" s="759"/>
      <c r="G170" s="759"/>
      <c r="H170" s="759"/>
      <c r="I170" s="759"/>
      <c r="J170" s="759"/>
      <c r="K170" s="759"/>
      <c r="L170" s="766" t="s">
        <v>18</v>
      </c>
      <c r="M170" s="767" t="s">
        <v>328</v>
      </c>
      <c r="N170" s="725"/>
      <c r="O170" s="768" t="s">
        <v>1028</v>
      </c>
      <c r="P170" s="769"/>
      <c r="Q170" s="769"/>
      <c r="R170" s="769"/>
      <c r="S170" s="769"/>
      <c r="T170" s="769"/>
      <c r="U170" s="769"/>
      <c r="V170" s="769"/>
      <c r="W170" s="769"/>
      <c r="X170" s="769"/>
      <c r="Y170" s="769"/>
      <c r="Z170" s="769"/>
      <c r="AA170" s="769"/>
      <c r="AB170" s="769"/>
      <c r="AC170" s="769"/>
      <c r="AD170" s="769"/>
      <c r="AE170" s="769"/>
      <c r="AF170" s="769"/>
      <c r="AG170" s="769"/>
      <c r="AH170" s="769"/>
      <c r="AI170" s="769"/>
      <c r="AJ170" s="769"/>
      <c r="AK170" s="769"/>
      <c r="AL170" s="770"/>
      <c r="AM170" s="771"/>
    </row>
    <row r="171" spans="1:39">
      <c r="A171" s="764" t="s">
        <v>120</v>
      </c>
      <c r="B171" s="759"/>
      <c r="C171" s="759"/>
      <c r="D171" s="759"/>
      <c r="E171" s="759"/>
      <c r="F171" s="759"/>
      <c r="G171" s="759"/>
      <c r="H171" s="759"/>
      <c r="I171" s="759"/>
      <c r="J171" s="759"/>
      <c r="K171" s="759"/>
      <c r="L171" s="766" t="s">
        <v>102</v>
      </c>
      <c r="M171" s="772" t="s">
        <v>325</v>
      </c>
      <c r="N171" s="725" t="s">
        <v>326</v>
      </c>
      <c r="O171" s="773">
        <v>90</v>
      </c>
      <c r="P171" s="773"/>
      <c r="Q171" s="773"/>
      <c r="R171" s="773">
        <v>90</v>
      </c>
      <c r="S171" s="773">
        <v>90</v>
      </c>
      <c r="T171" s="773"/>
      <c r="U171" s="773"/>
      <c r="V171" s="773"/>
      <c r="W171" s="773"/>
      <c r="X171" s="773"/>
      <c r="Y171" s="773"/>
      <c r="Z171" s="773"/>
      <c r="AA171" s="773"/>
      <c r="AB171" s="773"/>
      <c r="AC171" s="773">
        <v>90</v>
      </c>
      <c r="AD171" s="773"/>
      <c r="AE171" s="773"/>
      <c r="AF171" s="773"/>
      <c r="AG171" s="773"/>
      <c r="AH171" s="773"/>
      <c r="AI171" s="773"/>
      <c r="AJ171" s="773"/>
      <c r="AK171" s="773"/>
      <c r="AL171" s="773"/>
      <c r="AM171" s="771"/>
    </row>
    <row r="172" spans="1:39">
      <c r="A172" s="764" t="s">
        <v>120</v>
      </c>
      <c r="B172" s="759"/>
      <c r="C172" s="759"/>
      <c r="D172" s="759"/>
      <c r="E172" s="759"/>
      <c r="F172" s="759"/>
      <c r="G172" s="759"/>
      <c r="H172" s="759"/>
      <c r="I172" s="759"/>
      <c r="J172" s="759"/>
      <c r="K172" s="759"/>
      <c r="L172" s="766" t="s">
        <v>103</v>
      </c>
      <c r="M172" s="772" t="s">
        <v>327</v>
      </c>
      <c r="N172" s="725" t="s">
        <v>326</v>
      </c>
      <c r="O172" s="773">
        <v>8</v>
      </c>
      <c r="P172" s="773"/>
      <c r="Q172" s="773"/>
      <c r="R172" s="773">
        <v>8</v>
      </c>
      <c r="S172" s="773">
        <v>8</v>
      </c>
      <c r="T172" s="773"/>
      <c r="U172" s="773"/>
      <c r="V172" s="773"/>
      <c r="W172" s="773"/>
      <c r="X172" s="773"/>
      <c r="Y172" s="773"/>
      <c r="Z172" s="773"/>
      <c r="AA172" s="773"/>
      <c r="AB172" s="773"/>
      <c r="AC172" s="773">
        <v>8</v>
      </c>
      <c r="AD172" s="773"/>
      <c r="AE172" s="773"/>
      <c r="AF172" s="773"/>
      <c r="AG172" s="773"/>
      <c r="AH172" s="773"/>
      <c r="AI172" s="773"/>
      <c r="AJ172" s="773"/>
      <c r="AK172" s="773"/>
      <c r="AL172" s="773"/>
      <c r="AM172" s="771"/>
    </row>
    <row r="173" spans="1:39">
      <c r="A173" s="764" t="s">
        <v>120</v>
      </c>
      <c r="B173" s="759"/>
      <c r="C173" s="759"/>
      <c r="D173" s="759"/>
      <c r="E173" s="759"/>
      <c r="F173" s="759"/>
      <c r="G173" s="759"/>
      <c r="H173" s="759"/>
      <c r="I173" s="759"/>
      <c r="J173" s="759"/>
      <c r="K173" s="759"/>
      <c r="L173" s="766">
        <v>4</v>
      </c>
      <c r="M173" s="774" t="s">
        <v>1171</v>
      </c>
      <c r="N173" s="724" t="s">
        <v>329</v>
      </c>
      <c r="O173" s="775">
        <v>3.75</v>
      </c>
      <c r="P173" s="775">
        <v>0</v>
      </c>
      <c r="Q173" s="775">
        <v>0</v>
      </c>
      <c r="R173" s="775">
        <v>3.75</v>
      </c>
      <c r="S173" s="775">
        <v>24</v>
      </c>
      <c r="T173" s="775">
        <v>0</v>
      </c>
      <c r="U173" s="775">
        <v>0</v>
      </c>
      <c r="V173" s="775">
        <v>0</v>
      </c>
      <c r="W173" s="775">
        <v>0</v>
      </c>
      <c r="X173" s="775">
        <v>0</v>
      </c>
      <c r="Y173" s="775">
        <v>0</v>
      </c>
      <c r="Z173" s="775">
        <v>0</v>
      </c>
      <c r="AA173" s="775">
        <v>0</v>
      </c>
      <c r="AB173" s="775">
        <v>0</v>
      </c>
      <c r="AC173" s="775">
        <v>3.75</v>
      </c>
      <c r="AD173" s="775">
        <v>0</v>
      </c>
      <c r="AE173" s="775">
        <v>0</v>
      </c>
      <c r="AF173" s="775">
        <v>0</v>
      </c>
      <c r="AG173" s="775">
        <v>0</v>
      </c>
      <c r="AH173" s="775">
        <v>0</v>
      </c>
      <c r="AI173" s="775">
        <v>0</v>
      </c>
      <c r="AJ173" s="775">
        <v>0</v>
      </c>
      <c r="AK173" s="775">
        <v>0</v>
      </c>
      <c r="AL173" s="775">
        <v>0</v>
      </c>
      <c r="AM173" s="771"/>
    </row>
    <row r="174" spans="1:39">
      <c r="A174" s="764" t="s">
        <v>120</v>
      </c>
      <c r="B174" s="759"/>
      <c r="C174" s="759"/>
      <c r="D174" s="759"/>
      <c r="E174" s="759"/>
      <c r="F174" s="759"/>
      <c r="G174" s="759"/>
      <c r="H174" s="759"/>
      <c r="I174" s="759"/>
      <c r="J174" s="759"/>
      <c r="K174" s="759"/>
      <c r="L174" s="766" t="s">
        <v>148</v>
      </c>
      <c r="M174" s="750" t="s">
        <v>330</v>
      </c>
      <c r="N174" s="724" t="s">
        <v>329</v>
      </c>
      <c r="O174" s="755"/>
      <c r="P174" s="755"/>
      <c r="Q174" s="755"/>
      <c r="R174" s="755"/>
      <c r="S174" s="755"/>
      <c r="T174" s="755"/>
      <c r="U174" s="755"/>
      <c r="V174" s="755"/>
      <c r="W174" s="755"/>
      <c r="X174" s="755"/>
      <c r="Y174" s="755"/>
      <c r="Z174" s="755"/>
      <c r="AA174" s="755"/>
      <c r="AB174" s="755"/>
      <c r="AC174" s="755"/>
      <c r="AD174" s="755"/>
      <c r="AE174" s="755"/>
      <c r="AF174" s="755"/>
      <c r="AG174" s="755"/>
      <c r="AH174" s="755"/>
      <c r="AI174" s="755"/>
      <c r="AJ174" s="755"/>
      <c r="AK174" s="755"/>
      <c r="AL174" s="755"/>
      <c r="AM174" s="756"/>
    </row>
    <row r="175" spans="1:39">
      <c r="A175" s="764" t="s">
        <v>120</v>
      </c>
      <c r="B175" s="759"/>
      <c r="C175" s="759"/>
      <c r="D175" s="759"/>
      <c r="E175" s="759"/>
      <c r="F175" s="759"/>
      <c r="G175" s="759"/>
      <c r="H175" s="759"/>
      <c r="I175" s="759"/>
      <c r="J175" s="759"/>
      <c r="K175" s="759"/>
      <c r="L175" s="766" t="s">
        <v>391</v>
      </c>
      <c r="M175" s="750" t="s">
        <v>331</v>
      </c>
      <c r="N175" s="724" t="s">
        <v>329</v>
      </c>
      <c r="O175" s="755">
        <v>3.75</v>
      </c>
      <c r="P175" s="755"/>
      <c r="Q175" s="755"/>
      <c r="R175" s="755">
        <v>3.75</v>
      </c>
      <c r="S175" s="755">
        <v>24</v>
      </c>
      <c r="T175" s="755"/>
      <c r="U175" s="755"/>
      <c r="V175" s="755"/>
      <c r="W175" s="755"/>
      <c r="X175" s="755"/>
      <c r="Y175" s="755"/>
      <c r="Z175" s="755"/>
      <c r="AA175" s="755"/>
      <c r="AB175" s="755"/>
      <c r="AC175" s="755">
        <v>3.75</v>
      </c>
      <c r="AD175" s="755"/>
      <c r="AE175" s="755"/>
      <c r="AF175" s="755"/>
      <c r="AG175" s="755"/>
      <c r="AH175" s="755"/>
      <c r="AI175" s="755"/>
      <c r="AJ175" s="755"/>
      <c r="AK175" s="755"/>
      <c r="AL175" s="755"/>
      <c r="AM175" s="756"/>
    </row>
    <row r="176" spans="1:39" ht="22.8">
      <c r="A176" s="764" t="s">
        <v>120</v>
      </c>
      <c r="B176" s="759"/>
      <c r="C176" s="759"/>
      <c r="D176" s="759"/>
      <c r="E176" s="759"/>
      <c r="F176" s="759"/>
      <c r="G176" s="759"/>
      <c r="H176" s="759"/>
      <c r="I176" s="759"/>
      <c r="J176" s="759"/>
      <c r="K176" s="759"/>
      <c r="L176" s="766" t="s">
        <v>392</v>
      </c>
      <c r="M176" s="774" t="s">
        <v>1167</v>
      </c>
      <c r="N176" s="724" t="s">
        <v>329</v>
      </c>
      <c r="O176" s="755"/>
      <c r="P176" s="755"/>
      <c r="Q176" s="755"/>
      <c r="R176" s="755"/>
      <c r="S176" s="755"/>
      <c r="T176" s="755"/>
      <c r="U176" s="755"/>
      <c r="V176" s="755"/>
      <c r="W176" s="755"/>
      <c r="X176" s="755"/>
      <c r="Y176" s="755"/>
      <c r="Z176" s="755"/>
      <c r="AA176" s="755"/>
      <c r="AB176" s="755"/>
      <c r="AC176" s="755"/>
      <c r="AD176" s="755"/>
      <c r="AE176" s="755"/>
      <c r="AF176" s="755"/>
      <c r="AG176" s="755"/>
      <c r="AH176" s="755"/>
      <c r="AI176" s="755"/>
      <c r="AJ176" s="755"/>
      <c r="AK176" s="755"/>
      <c r="AL176" s="755"/>
      <c r="AM176" s="756"/>
    </row>
    <row r="177" spans="1:39">
      <c r="A177" s="764" t="s">
        <v>120</v>
      </c>
      <c r="B177" s="759"/>
      <c r="C177" s="759"/>
      <c r="D177" s="759"/>
      <c r="E177" s="759"/>
      <c r="F177" s="759"/>
      <c r="G177" s="759"/>
      <c r="H177" s="759"/>
      <c r="I177" s="759"/>
      <c r="J177" s="759"/>
      <c r="K177" s="759"/>
      <c r="L177" s="766" t="s">
        <v>120</v>
      </c>
      <c r="M177" s="774" t="s">
        <v>332</v>
      </c>
      <c r="N177" s="724" t="s">
        <v>329</v>
      </c>
      <c r="O177" s="775">
        <v>0</v>
      </c>
      <c r="P177" s="775">
        <v>0</v>
      </c>
      <c r="Q177" s="775">
        <v>0</v>
      </c>
      <c r="R177" s="775">
        <v>0</v>
      </c>
      <c r="S177" s="775">
        <v>0</v>
      </c>
      <c r="T177" s="775">
        <v>0</v>
      </c>
      <c r="U177" s="775">
        <v>0</v>
      </c>
      <c r="V177" s="775">
        <v>0</v>
      </c>
      <c r="W177" s="775">
        <v>0</v>
      </c>
      <c r="X177" s="775">
        <v>0</v>
      </c>
      <c r="Y177" s="775">
        <v>0</v>
      </c>
      <c r="Z177" s="775">
        <v>0</v>
      </c>
      <c r="AA177" s="775">
        <v>0</v>
      </c>
      <c r="AB177" s="775">
        <v>0</v>
      </c>
      <c r="AC177" s="775">
        <v>0</v>
      </c>
      <c r="AD177" s="775">
        <v>0</v>
      </c>
      <c r="AE177" s="775">
        <v>0</v>
      </c>
      <c r="AF177" s="775">
        <v>0</v>
      </c>
      <c r="AG177" s="775">
        <v>0</v>
      </c>
      <c r="AH177" s="775">
        <v>0</v>
      </c>
      <c r="AI177" s="775">
        <v>0</v>
      </c>
      <c r="AJ177" s="775">
        <v>0</v>
      </c>
      <c r="AK177" s="775">
        <v>0</v>
      </c>
      <c r="AL177" s="775">
        <v>0</v>
      </c>
      <c r="AM177" s="756"/>
    </row>
    <row r="178" spans="1:39">
      <c r="A178" s="764" t="s">
        <v>120</v>
      </c>
      <c r="B178" s="759"/>
      <c r="C178" s="759"/>
      <c r="D178" s="759"/>
      <c r="E178" s="759"/>
      <c r="F178" s="759"/>
      <c r="G178" s="759"/>
      <c r="H178" s="759"/>
      <c r="I178" s="759"/>
      <c r="J178" s="759"/>
      <c r="K178" s="759"/>
      <c r="L178" s="766" t="s">
        <v>122</v>
      </c>
      <c r="M178" s="750" t="s">
        <v>1123</v>
      </c>
      <c r="N178" s="724" t="s">
        <v>329</v>
      </c>
      <c r="O178" s="755"/>
      <c r="P178" s="755"/>
      <c r="Q178" s="755"/>
      <c r="R178" s="755"/>
      <c r="S178" s="755"/>
      <c r="T178" s="755"/>
      <c r="U178" s="755"/>
      <c r="V178" s="755"/>
      <c r="W178" s="755"/>
      <c r="X178" s="755"/>
      <c r="Y178" s="755"/>
      <c r="Z178" s="755"/>
      <c r="AA178" s="755"/>
      <c r="AB178" s="755"/>
      <c r="AC178" s="755"/>
      <c r="AD178" s="755"/>
      <c r="AE178" s="755"/>
      <c r="AF178" s="755"/>
      <c r="AG178" s="755"/>
      <c r="AH178" s="755"/>
      <c r="AI178" s="755"/>
      <c r="AJ178" s="755"/>
      <c r="AK178" s="755"/>
      <c r="AL178" s="755"/>
      <c r="AM178" s="756"/>
    </row>
    <row r="179" spans="1:39">
      <c r="A179" s="764" t="s">
        <v>120</v>
      </c>
      <c r="B179" s="759"/>
      <c r="C179" s="759"/>
      <c r="D179" s="759"/>
      <c r="E179" s="759"/>
      <c r="F179" s="759"/>
      <c r="G179" s="759"/>
      <c r="H179" s="759"/>
      <c r="I179" s="759"/>
      <c r="J179" s="759"/>
      <c r="K179" s="759"/>
      <c r="L179" s="766" t="s">
        <v>123</v>
      </c>
      <c r="M179" s="750" t="s">
        <v>333</v>
      </c>
      <c r="N179" s="724" t="s">
        <v>329</v>
      </c>
      <c r="O179" s="755"/>
      <c r="P179" s="755"/>
      <c r="Q179" s="755"/>
      <c r="R179" s="755"/>
      <c r="S179" s="755"/>
      <c r="T179" s="755"/>
      <c r="U179" s="755"/>
      <c r="V179" s="755"/>
      <c r="W179" s="755"/>
      <c r="X179" s="755"/>
      <c r="Y179" s="755"/>
      <c r="Z179" s="755"/>
      <c r="AA179" s="755"/>
      <c r="AB179" s="755"/>
      <c r="AC179" s="755"/>
      <c r="AD179" s="755"/>
      <c r="AE179" s="755"/>
      <c r="AF179" s="755"/>
      <c r="AG179" s="755"/>
      <c r="AH179" s="755"/>
      <c r="AI179" s="755"/>
      <c r="AJ179" s="755"/>
      <c r="AK179" s="755"/>
      <c r="AL179" s="755"/>
      <c r="AM179" s="756"/>
    </row>
    <row r="180" spans="1:39">
      <c r="A180" s="764" t="s">
        <v>120</v>
      </c>
      <c r="B180" s="759"/>
      <c r="C180" s="759"/>
      <c r="D180" s="759"/>
      <c r="E180" s="759"/>
      <c r="F180" s="759"/>
      <c r="G180" s="759"/>
      <c r="H180" s="759"/>
      <c r="I180" s="759"/>
      <c r="J180" s="759"/>
      <c r="K180" s="759"/>
      <c r="L180" s="766" t="s">
        <v>124</v>
      </c>
      <c r="M180" s="767" t="s">
        <v>334</v>
      </c>
      <c r="N180" s="724" t="s">
        <v>329</v>
      </c>
      <c r="O180" s="773"/>
      <c r="P180" s="773"/>
      <c r="Q180" s="773"/>
      <c r="R180" s="773"/>
      <c r="S180" s="773"/>
      <c r="T180" s="773"/>
      <c r="U180" s="773"/>
      <c r="V180" s="773"/>
      <c r="W180" s="773"/>
      <c r="X180" s="773"/>
      <c r="Y180" s="773"/>
      <c r="Z180" s="773"/>
      <c r="AA180" s="773"/>
      <c r="AB180" s="773"/>
      <c r="AC180" s="773"/>
      <c r="AD180" s="773"/>
      <c r="AE180" s="773"/>
      <c r="AF180" s="773"/>
      <c r="AG180" s="773"/>
      <c r="AH180" s="773"/>
      <c r="AI180" s="773"/>
      <c r="AJ180" s="773"/>
      <c r="AK180" s="773"/>
      <c r="AL180" s="773"/>
      <c r="AM180" s="756"/>
    </row>
    <row r="181" spans="1:39">
      <c r="A181" s="764" t="s">
        <v>120</v>
      </c>
      <c r="B181" s="759"/>
      <c r="C181" s="759"/>
      <c r="D181" s="759"/>
      <c r="E181" s="759"/>
      <c r="F181" s="759"/>
      <c r="G181" s="759"/>
      <c r="H181" s="759"/>
      <c r="I181" s="759"/>
      <c r="J181" s="759"/>
      <c r="K181" s="759"/>
      <c r="L181" s="766" t="s">
        <v>125</v>
      </c>
      <c r="M181" s="767" t="s">
        <v>335</v>
      </c>
      <c r="N181" s="724" t="s">
        <v>329</v>
      </c>
      <c r="O181" s="755"/>
      <c r="P181" s="755"/>
      <c r="Q181" s="755"/>
      <c r="R181" s="755"/>
      <c r="S181" s="755"/>
      <c r="T181" s="755"/>
      <c r="U181" s="755"/>
      <c r="V181" s="755"/>
      <c r="W181" s="755"/>
      <c r="X181" s="755"/>
      <c r="Y181" s="755"/>
      <c r="Z181" s="755"/>
      <c r="AA181" s="755"/>
      <c r="AB181" s="755"/>
      <c r="AC181" s="755"/>
      <c r="AD181" s="755"/>
      <c r="AE181" s="755"/>
      <c r="AF181" s="755"/>
      <c r="AG181" s="755"/>
      <c r="AH181" s="755"/>
      <c r="AI181" s="755"/>
      <c r="AJ181" s="755"/>
      <c r="AK181" s="755"/>
      <c r="AL181" s="755"/>
      <c r="AM181" s="756"/>
    </row>
    <row r="182" spans="1:39">
      <c r="A182" s="764" t="s">
        <v>120</v>
      </c>
      <c r="B182" s="759"/>
      <c r="C182" s="759"/>
      <c r="D182" s="759"/>
      <c r="E182" s="759"/>
      <c r="F182" s="759"/>
      <c r="G182" s="759"/>
      <c r="H182" s="759"/>
      <c r="I182" s="759"/>
      <c r="J182" s="759"/>
      <c r="K182" s="759"/>
      <c r="L182" s="766" t="s">
        <v>126</v>
      </c>
      <c r="M182" s="774" t="s">
        <v>336</v>
      </c>
      <c r="N182" s="724" t="s">
        <v>329</v>
      </c>
      <c r="O182" s="775">
        <v>3.75</v>
      </c>
      <c r="P182" s="775">
        <v>0</v>
      </c>
      <c r="Q182" s="775">
        <v>0</v>
      </c>
      <c r="R182" s="775">
        <v>3.75</v>
      </c>
      <c r="S182" s="775">
        <v>24</v>
      </c>
      <c r="T182" s="775">
        <v>0</v>
      </c>
      <c r="U182" s="775">
        <v>0</v>
      </c>
      <c r="V182" s="775">
        <v>0</v>
      </c>
      <c r="W182" s="775">
        <v>0</v>
      </c>
      <c r="X182" s="775">
        <v>0</v>
      </c>
      <c r="Y182" s="775">
        <v>0</v>
      </c>
      <c r="Z182" s="775">
        <v>0</v>
      </c>
      <c r="AA182" s="775">
        <v>0</v>
      </c>
      <c r="AB182" s="775">
        <v>0</v>
      </c>
      <c r="AC182" s="775">
        <v>3.75</v>
      </c>
      <c r="AD182" s="775">
        <v>0</v>
      </c>
      <c r="AE182" s="775">
        <v>0</v>
      </c>
      <c r="AF182" s="775">
        <v>0</v>
      </c>
      <c r="AG182" s="775">
        <v>0</v>
      </c>
      <c r="AH182" s="775">
        <v>0</v>
      </c>
      <c r="AI182" s="775">
        <v>0</v>
      </c>
      <c r="AJ182" s="775">
        <v>0</v>
      </c>
      <c r="AK182" s="775">
        <v>0</v>
      </c>
      <c r="AL182" s="775">
        <v>0</v>
      </c>
      <c r="AM182" s="756"/>
    </row>
    <row r="183" spans="1:39" ht="22.8">
      <c r="A183" s="764" t="s">
        <v>120</v>
      </c>
      <c r="B183" s="759"/>
      <c r="C183" s="759"/>
      <c r="D183" s="759"/>
      <c r="E183" s="759"/>
      <c r="F183" s="759"/>
      <c r="G183" s="759"/>
      <c r="H183" s="759"/>
      <c r="I183" s="759"/>
      <c r="J183" s="759"/>
      <c r="K183" s="759"/>
      <c r="L183" s="766" t="s">
        <v>149</v>
      </c>
      <c r="M183" s="750" t="s">
        <v>337</v>
      </c>
      <c r="N183" s="724" t="s">
        <v>329</v>
      </c>
      <c r="O183" s="755">
        <v>3.75</v>
      </c>
      <c r="P183" s="755"/>
      <c r="Q183" s="755"/>
      <c r="R183" s="755">
        <v>3.75</v>
      </c>
      <c r="S183" s="755">
        <v>24</v>
      </c>
      <c r="T183" s="755"/>
      <c r="U183" s="755"/>
      <c r="V183" s="755"/>
      <c r="W183" s="755"/>
      <c r="X183" s="755"/>
      <c r="Y183" s="755"/>
      <c r="Z183" s="755"/>
      <c r="AA183" s="755"/>
      <c r="AB183" s="755"/>
      <c r="AC183" s="755">
        <v>3.75</v>
      </c>
      <c r="AD183" s="755"/>
      <c r="AE183" s="755"/>
      <c r="AF183" s="755"/>
      <c r="AG183" s="755"/>
      <c r="AH183" s="755"/>
      <c r="AI183" s="755"/>
      <c r="AJ183" s="755"/>
      <c r="AK183" s="755"/>
      <c r="AL183" s="755"/>
      <c r="AM183" s="756"/>
    </row>
    <row r="184" spans="1:39">
      <c r="A184" s="764" t="s">
        <v>120</v>
      </c>
      <c r="B184" s="759"/>
      <c r="C184" s="759"/>
      <c r="D184" s="759"/>
      <c r="E184" s="759"/>
      <c r="F184" s="759"/>
      <c r="G184" s="759"/>
      <c r="H184" s="759"/>
      <c r="I184" s="759"/>
      <c r="J184" s="759"/>
      <c r="K184" s="759"/>
      <c r="L184" s="766" t="s">
        <v>199</v>
      </c>
      <c r="M184" s="750" t="s">
        <v>338</v>
      </c>
      <c r="N184" s="724" t="s">
        <v>329</v>
      </c>
      <c r="O184" s="755"/>
      <c r="P184" s="755"/>
      <c r="Q184" s="755"/>
      <c r="R184" s="755"/>
      <c r="S184" s="755"/>
      <c r="T184" s="755"/>
      <c r="U184" s="755"/>
      <c r="V184" s="755"/>
      <c r="W184" s="755"/>
      <c r="X184" s="755"/>
      <c r="Y184" s="755"/>
      <c r="Z184" s="755"/>
      <c r="AA184" s="755"/>
      <c r="AB184" s="755"/>
      <c r="AC184" s="755"/>
      <c r="AD184" s="755"/>
      <c r="AE184" s="755"/>
      <c r="AF184" s="755"/>
      <c r="AG184" s="755"/>
      <c r="AH184" s="755"/>
      <c r="AI184" s="755"/>
      <c r="AJ184" s="755"/>
      <c r="AK184" s="755"/>
      <c r="AL184" s="755"/>
      <c r="AM184" s="756"/>
    </row>
    <row r="185" spans="1:39" ht="22.8">
      <c r="A185" s="764" t="s">
        <v>120</v>
      </c>
      <c r="B185" s="759"/>
      <c r="C185" s="759"/>
      <c r="D185" s="759"/>
      <c r="E185" s="759"/>
      <c r="F185" s="759"/>
      <c r="G185" s="759"/>
      <c r="H185" s="759"/>
      <c r="I185" s="759"/>
      <c r="J185" s="759"/>
      <c r="K185" s="759"/>
      <c r="L185" s="766" t="s">
        <v>408</v>
      </c>
      <c r="M185" s="750" t="s">
        <v>1168</v>
      </c>
      <c r="N185" s="724" t="s">
        <v>329</v>
      </c>
      <c r="O185" s="755"/>
      <c r="P185" s="755"/>
      <c r="Q185" s="755"/>
      <c r="R185" s="755"/>
      <c r="S185" s="755"/>
      <c r="T185" s="755"/>
      <c r="U185" s="755"/>
      <c r="V185" s="755"/>
      <c r="W185" s="755"/>
      <c r="X185" s="755"/>
      <c r="Y185" s="755"/>
      <c r="Z185" s="755"/>
      <c r="AA185" s="755"/>
      <c r="AB185" s="755"/>
      <c r="AC185" s="755"/>
      <c r="AD185" s="755"/>
      <c r="AE185" s="755"/>
      <c r="AF185" s="755"/>
      <c r="AG185" s="755"/>
      <c r="AH185" s="755"/>
      <c r="AI185" s="755"/>
      <c r="AJ185" s="755"/>
      <c r="AK185" s="755"/>
      <c r="AL185" s="755"/>
      <c r="AM185" s="756"/>
    </row>
    <row r="186" spans="1:39">
      <c r="A186" s="764" t="s">
        <v>120</v>
      </c>
      <c r="B186" s="759"/>
      <c r="C186" s="759"/>
      <c r="D186" s="759"/>
      <c r="E186" s="759"/>
      <c r="F186" s="759"/>
      <c r="G186" s="759"/>
      <c r="H186" s="759"/>
      <c r="I186" s="759"/>
      <c r="J186" s="759"/>
      <c r="K186" s="759"/>
      <c r="L186" s="766" t="s">
        <v>127</v>
      </c>
      <c r="M186" s="767" t="s">
        <v>1188</v>
      </c>
      <c r="N186" s="724" t="s">
        <v>329</v>
      </c>
      <c r="O186" s="755">
        <v>0.75</v>
      </c>
      <c r="P186" s="755"/>
      <c r="Q186" s="755"/>
      <c r="R186" s="755">
        <v>0.75</v>
      </c>
      <c r="S186" s="755">
        <v>21.55</v>
      </c>
      <c r="T186" s="755"/>
      <c r="U186" s="755"/>
      <c r="V186" s="755"/>
      <c r="W186" s="755"/>
      <c r="X186" s="755"/>
      <c r="Y186" s="755"/>
      <c r="Z186" s="755"/>
      <c r="AA186" s="755"/>
      <c r="AB186" s="755"/>
      <c r="AC186" s="755">
        <v>0.75</v>
      </c>
      <c r="AD186" s="755"/>
      <c r="AE186" s="755"/>
      <c r="AF186" s="755"/>
      <c r="AG186" s="755"/>
      <c r="AH186" s="755"/>
      <c r="AI186" s="755"/>
      <c r="AJ186" s="755"/>
      <c r="AK186" s="755"/>
      <c r="AL186" s="755"/>
      <c r="AM186" s="756"/>
    </row>
    <row r="187" spans="1:39">
      <c r="A187" s="764" t="s">
        <v>120</v>
      </c>
      <c r="B187" s="759"/>
      <c r="C187" s="759"/>
      <c r="D187" s="759"/>
      <c r="E187" s="759"/>
      <c r="F187" s="759"/>
      <c r="G187" s="759"/>
      <c r="H187" s="759"/>
      <c r="I187" s="759"/>
      <c r="J187" s="759"/>
      <c r="K187" s="759"/>
      <c r="L187" s="766" t="s">
        <v>1300</v>
      </c>
      <c r="M187" s="776" t="s">
        <v>340</v>
      </c>
      <c r="N187" s="727" t="s">
        <v>145</v>
      </c>
      <c r="O187" s="775">
        <v>20</v>
      </c>
      <c r="P187" s="775">
        <v>0</v>
      </c>
      <c r="Q187" s="775">
        <v>0</v>
      </c>
      <c r="R187" s="775">
        <v>20</v>
      </c>
      <c r="S187" s="775">
        <v>89.791666666666671</v>
      </c>
      <c r="T187" s="775">
        <v>0</v>
      </c>
      <c r="U187" s="775">
        <v>0</v>
      </c>
      <c r="V187" s="775">
        <v>0</v>
      </c>
      <c r="W187" s="775">
        <v>0</v>
      </c>
      <c r="X187" s="775">
        <v>0</v>
      </c>
      <c r="Y187" s="775">
        <v>0</v>
      </c>
      <c r="Z187" s="775">
        <v>0</v>
      </c>
      <c r="AA187" s="775">
        <v>0</v>
      </c>
      <c r="AB187" s="775">
        <v>0</v>
      </c>
      <c r="AC187" s="775">
        <v>20</v>
      </c>
      <c r="AD187" s="775">
        <v>0</v>
      </c>
      <c r="AE187" s="775">
        <v>0</v>
      </c>
      <c r="AF187" s="775">
        <v>0</v>
      </c>
      <c r="AG187" s="775">
        <v>0</v>
      </c>
      <c r="AH187" s="775">
        <v>0</v>
      </c>
      <c r="AI187" s="775">
        <v>0</v>
      </c>
      <c r="AJ187" s="775">
        <v>0</v>
      </c>
      <c r="AK187" s="775">
        <v>0</v>
      </c>
      <c r="AL187" s="775">
        <v>0</v>
      </c>
      <c r="AM187" s="756"/>
    </row>
    <row r="188" spans="1:39">
      <c r="A188" s="764" t="s">
        <v>120</v>
      </c>
      <c r="B188" s="759"/>
      <c r="C188" s="759"/>
      <c r="D188" s="759"/>
      <c r="E188" s="759"/>
      <c r="F188" s="759"/>
      <c r="G188" s="759"/>
      <c r="H188" s="759"/>
      <c r="I188" s="759"/>
      <c r="J188" s="759"/>
      <c r="K188" s="759"/>
      <c r="L188" s="766" t="s">
        <v>128</v>
      </c>
      <c r="M188" s="767" t="s">
        <v>341</v>
      </c>
      <c r="N188" s="724" t="s">
        <v>329</v>
      </c>
      <c r="O188" s="775">
        <v>3</v>
      </c>
      <c r="P188" s="775">
        <v>0</v>
      </c>
      <c r="Q188" s="775">
        <v>0</v>
      </c>
      <c r="R188" s="775">
        <v>3</v>
      </c>
      <c r="S188" s="775">
        <v>2.4499999999999997</v>
      </c>
      <c r="T188" s="775">
        <v>0</v>
      </c>
      <c r="U188" s="775">
        <v>0</v>
      </c>
      <c r="V188" s="775">
        <v>0</v>
      </c>
      <c r="W188" s="775">
        <v>0</v>
      </c>
      <c r="X188" s="775">
        <v>0</v>
      </c>
      <c r="Y188" s="775">
        <v>0</v>
      </c>
      <c r="Z188" s="775">
        <v>0</v>
      </c>
      <c r="AA188" s="775">
        <v>0</v>
      </c>
      <c r="AB188" s="775">
        <v>0</v>
      </c>
      <c r="AC188" s="775">
        <v>3</v>
      </c>
      <c r="AD188" s="775">
        <v>0</v>
      </c>
      <c r="AE188" s="775">
        <v>0</v>
      </c>
      <c r="AF188" s="775">
        <v>0</v>
      </c>
      <c r="AG188" s="775">
        <v>0</v>
      </c>
      <c r="AH188" s="775">
        <v>0</v>
      </c>
      <c r="AI188" s="775">
        <v>0</v>
      </c>
      <c r="AJ188" s="775">
        <v>0</v>
      </c>
      <c r="AK188" s="775">
        <v>0</v>
      </c>
      <c r="AL188" s="775">
        <v>0</v>
      </c>
      <c r="AM188" s="756"/>
    </row>
    <row r="189" spans="1:39">
      <c r="A189" s="764" t="s">
        <v>120</v>
      </c>
      <c r="B189" s="759"/>
      <c r="C189" s="759"/>
      <c r="D189" s="759"/>
      <c r="E189" s="759"/>
      <c r="F189" s="759"/>
      <c r="G189" s="759"/>
      <c r="H189" s="759"/>
      <c r="I189" s="759"/>
      <c r="J189" s="759"/>
      <c r="K189" s="759"/>
      <c r="L189" s="766" t="s">
        <v>1237</v>
      </c>
      <c r="M189" s="750" t="s">
        <v>342</v>
      </c>
      <c r="N189" s="724" t="s">
        <v>329</v>
      </c>
      <c r="O189" s="775">
        <v>0</v>
      </c>
      <c r="P189" s="775">
        <v>0</v>
      </c>
      <c r="Q189" s="775">
        <v>0</v>
      </c>
      <c r="R189" s="775">
        <v>0</v>
      </c>
      <c r="S189" s="775">
        <v>0</v>
      </c>
      <c r="T189" s="775">
        <v>0</v>
      </c>
      <c r="U189" s="775">
        <v>0</v>
      </c>
      <c r="V189" s="775">
        <v>0</v>
      </c>
      <c r="W189" s="775">
        <v>0</v>
      </c>
      <c r="X189" s="775">
        <v>0</v>
      </c>
      <c r="Y189" s="775">
        <v>0</v>
      </c>
      <c r="Z189" s="775">
        <v>0</v>
      </c>
      <c r="AA189" s="775">
        <v>0</v>
      </c>
      <c r="AB189" s="775">
        <v>0</v>
      </c>
      <c r="AC189" s="775">
        <v>0</v>
      </c>
      <c r="AD189" s="775">
        <v>0</v>
      </c>
      <c r="AE189" s="775">
        <v>0</v>
      </c>
      <c r="AF189" s="775">
        <v>0</v>
      </c>
      <c r="AG189" s="775">
        <v>0</v>
      </c>
      <c r="AH189" s="775">
        <v>0</v>
      </c>
      <c r="AI189" s="775">
        <v>0</v>
      </c>
      <c r="AJ189" s="775">
        <v>0</v>
      </c>
      <c r="AK189" s="775">
        <v>0</v>
      </c>
      <c r="AL189" s="775">
        <v>0</v>
      </c>
      <c r="AM189" s="756"/>
    </row>
    <row r="190" spans="1:39">
      <c r="A190" s="764" t="s">
        <v>120</v>
      </c>
      <c r="B190" s="759"/>
      <c r="C190" s="759"/>
      <c r="D190" s="759"/>
      <c r="E190" s="759"/>
      <c r="F190" s="759"/>
      <c r="G190" s="759"/>
      <c r="H190" s="759"/>
      <c r="I190" s="759"/>
      <c r="J190" s="759"/>
      <c r="K190" s="759"/>
      <c r="L190" s="766" t="s">
        <v>1301</v>
      </c>
      <c r="M190" s="777" t="s">
        <v>343</v>
      </c>
      <c r="N190" s="724" t="s">
        <v>329</v>
      </c>
      <c r="O190" s="755"/>
      <c r="P190" s="755"/>
      <c r="Q190" s="755"/>
      <c r="R190" s="755"/>
      <c r="S190" s="755"/>
      <c r="T190" s="755"/>
      <c r="U190" s="755"/>
      <c r="V190" s="755"/>
      <c r="W190" s="755"/>
      <c r="X190" s="755"/>
      <c r="Y190" s="755"/>
      <c r="Z190" s="755"/>
      <c r="AA190" s="755"/>
      <c r="AB190" s="755"/>
      <c r="AC190" s="755"/>
      <c r="AD190" s="755"/>
      <c r="AE190" s="755"/>
      <c r="AF190" s="755"/>
      <c r="AG190" s="755"/>
      <c r="AH190" s="755"/>
      <c r="AI190" s="755"/>
      <c r="AJ190" s="755"/>
      <c r="AK190" s="755"/>
      <c r="AL190" s="755"/>
      <c r="AM190" s="756"/>
    </row>
    <row r="191" spans="1:39">
      <c r="A191" s="764" t="s">
        <v>120</v>
      </c>
      <c r="B191" s="759"/>
      <c r="C191" s="759"/>
      <c r="D191" s="759"/>
      <c r="E191" s="759"/>
      <c r="F191" s="759"/>
      <c r="G191" s="759"/>
      <c r="H191" s="759"/>
      <c r="I191" s="759"/>
      <c r="J191" s="759"/>
      <c r="K191" s="759"/>
      <c r="L191" s="766" t="s">
        <v>1302</v>
      </c>
      <c r="M191" s="777" t="s">
        <v>344</v>
      </c>
      <c r="N191" s="724" t="s">
        <v>329</v>
      </c>
      <c r="O191" s="755"/>
      <c r="P191" s="755"/>
      <c r="Q191" s="755"/>
      <c r="R191" s="755"/>
      <c r="S191" s="755"/>
      <c r="T191" s="755"/>
      <c r="U191" s="755"/>
      <c r="V191" s="755"/>
      <c r="W191" s="755"/>
      <c r="X191" s="755"/>
      <c r="Y191" s="755"/>
      <c r="Z191" s="755"/>
      <c r="AA191" s="755"/>
      <c r="AB191" s="755"/>
      <c r="AC191" s="755"/>
      <c r="AD191" s="755"/>
      <c r="AE191" s="755"/>
      <c r="AF191" s="755"/>
      <c r="AG191" s="755"/>
      <c r="AH191" s="755"/>
      <c r="AI191" s="755"/>
      <c r="AJ191" s="755"/>
      <c r="AK191" s="755"/>
      <c r="AL191" s="755"/>
      <c r="AM191" s="756"/>
    </row>
    <row r="192" spans="1:39">
      <c r="A192" s="764" t="s">
        <v>120</v>
      </c>
      <c r="B192" s="759"/>
      <c r="C192" s="759"/>
      <c r="D192" s="759"/>
      <c r="E192" s="759"/>
      <c r="F192" s="759"/>
      <c r="G192" s="759"/>
      <c r="H192" s="759"/>
      <c r="I192" s="759"/>
      <c r="J192" s="759"/>
      <c r="K192" s="759"/>
      <c r="L192" s="766" t="s">
        <v>1303</v>
      </c>
      <c r="M192" s="777" t="s">
        <v>345</v>
      </c>
      <c r="N192" s="724" t="s">
        <v>329</v>
      </c>
      <c r="O192" s="755"/>
      <c r="P192" s="755"/>
      <c r="Q192" s="755"/>
      <c r="R192" s="755"/>
      <c r="S192" s="755"/>
      <c r="T192" s="755"/>
      <c r="U192" s="755"/>
      <c r="V192" s="755"/>
      <c r="W192" s="755"/>
      <c r="X192" s="755"/>
      <c r="Y192" s="755"/>
      <c r="Z192" s="755"/>
      <c r="AA192" s="755"/>
      <c r="AB192" s="755"/>
      <c r="AC192" s="755"/>
      <c r="AD192" s="755"/>
      <c r="AE192" s="755"/>
      <c r="AF192" s="755"/>
      <c r="AG192" s="755"/>
      <c r="AH192" s="755"/>
      <c r="AI192" s="755"/>
      <c r="AJ192" s="755"/>
      <c r="AK192" s="755"/>
      <c r="AL192" s="755"/>
      <c r="AM192" s="756"/>
    </row>
    <row r="193" spans="1:39">
      <c r="A193" s="764" t="s">
        <v>120</v>
      </c>
      <c r="B193" s="759" t="s">
        <v>1165</v>
      </c>
      <c r="C193" s="759"/>
      <c r="D193" s="759"/>
      <c r="E193" s="759"/>
      <c r="F193" s="759"/>
      <c r="G193" s="759"/>
      <c r="H193" s="759"/>
      <c r="I193" s="759"/>
      <c r="J193" s="759"/>
      <c r="K193" s="759"/>
      <c r="L193" s="766" t="s">
        <v>1304</v>
      </c>
      <c r="M193" s="750" t="s">
        <v>346</v>
      </c>
      <c r="N193" s="724" t="s">
        <v>329</v>
      </c>
      <c r="O193" s="775">
        <v>0</v>
      </c>
      <c r="P193" s="775">
        <v>0</v>
      </c>
      <c r="Q193" s="775">
        <v>0</v>
      </c>
      <c r="R193" s="775">
        <v>0</v>
      </c>
      <c r="S193" s="775">
        <v>0</v>
      </c>
      <c r="T193" s="775">
        <v>0</v>
      </c>
      <c r="U193" s="775">
        <v>0</v>
      </c>
      <c r="V193" s="775">
        <v>0</v>
      </c>
      <c r="W193" s="775">
        <v>0</v>
      </c>
      <c r="X193" s="775">
        <v>0</v>
      </c>
      <c r="Y193" s="775">
        <v>0</v>
      </c>
      <c r="Z193" s="775">
        <v>0</v>
      </c>
      <c r="AA193" s="775">
        <v>0</v>
      </c>
      <c r="AB193" s="775">
        <v>0</v>
      </c>
      <c r="AC193" s="775">
        <v>0</v>
      </c>
      <c r="AD193" s="775">
        <v>0</v>
      </c>
      <c r="AE193" s="775">
        <v>0</v>
      </c>
      <c r="AF193" s="775">
        <v>0</v>
      </c>
      <c r="AG193" s="775">
        <v>0</v>
      </c>
      <c r="AH193" s="775">
        <v>0</v>
      </c>
      <c r="AI193" s="775">
        <v>0</v>
      </c>
      <c r="AJ193" s="775">
        <v>0</v>
      </c>
      <c r="AK193" s="775">
        <v>0</v>
      </c>
      <c r="AL193" s="775">
        <v>0</v>
      </c>
      <c r="AM193" s="756"/>
    </row>
    <row r="194" spans="1:39">
      <c r="A194" s="764" t="s">
        <v>120</v>
      </c>
      <c r="B194" s="759"/>
      <c r="C194" s="759"/>
      <c r="D194" s="759"/>
      <c r="E194" s="759"/>
      <c r="F194" s="759"/>
      <c r="G194" s="759"/>
      <c r="H194" s="759"/>
      <c r="I194" s="759"/>
      <c r="J194" s="759"/>
      <c r="K194" s="759"/>
      <c r="L194" s="766" t="s">
        <v>1305</v>
      </c>
      <c r="M194" s="777" t="s">
        <v>347</v>
      </c>
      <c r="N194" s="724" t="s">
        <v>329</v>
      </c>
      <c r="O194" s="755"/>
      <c r="P194" s="755"/>
      <c r="Q194" s="755"/>
      <c r="R194" s="755"/>
      <c r="S194" s="755"/>
      <c r="T194" s="755"/>
      <c r="U194" s="755"/>
      <c r="V194" s="755"/>
      <c r="W194" s="755"/>
      <c r="X194" s="755"/>
      <c r="Y194" s="755"/>
      <c r="Z194" s="755"/>
      <c r="AA194" s="755"/>
      <c r="AB194" s="755"/>
      <c r="AC194" s="755"/>
      <c r="AD194" s="755"/>
      <c r="AE194" s="755"/>
      <c r="AF194" s="755"/>
      <c r="AG194" s="755"/>
      <c r="AH194" s="755"/>
      <c r="AI194" s="755"/>
      <c r="AJ194" s="755"/>
      <c r="AK194" s="755"/>
      <c r="AL194" s="755"/>
      <c r="AM194" s="756"/>
    </row>
    <row r="195" spans="1:39">
      <c r="A195" s="764" t="s">
        <v>120</v>
      </c>
      <c r="B195" s="759"/>
      <c r="C195" s="759"/>
      <c r="D195" s="759"/>
      <c r="E195" s="759"/>
      <c r="F195" s="759"/>
      <c r="G195" s="759"/>
      <c r="H195" s="759"/>
      <c r="I195" s="759"/>
      <c r="J195" s="759"/>
      <c r="K195" s="759"/>
      <c r="L195" s="766" t="s">
        <v>1306</v>
      </c>
      <c r="M195" s="777" t="s">
        <v>348</v>
      </c>
      <c r="N195" s="724" t="s">
        <v>329</v>
      </c>
      <c r="O195" s="755"/>
      <c r="P195" s="755"/>
      <c r="Q195" s="755"/>
      <c r="R195" s="755"/>
      <c r="S195" s="755"/>
      <c r="T195" s="755"/>
      <c r="U195" s="755"/>
      <c r="V195" s="755"/>
      <c r="W195" s="755"/>
      <c r="X195" s="755"/>
      <c r="Y195" s="755"/>
      <c r="Z195" s="755"/>
      <c r="AA195" s="755"/>
      <c r="AB195" s="755"/>
      <c r="AC195" s="755"/>
      <c r="AD195" s="755"/>
      <c r="AE195" s="755"/>
      <c r="AF195" s="755"/>
      <c r="AG195" s="755"/>
      <c r="AH195" s="755"/>
      <c r="AI195" s="755"/>
      <c r="AJ195" s="755"/>
      <c r="AK195" s="755"/>
      <c r="AL195" s="755"/>
      <c r="AM195" s="756"/>
    </row>
    <row r="196" spans="1:39">
      <c r="A196" s="764" t="s">
        <v>120</v>
      </c>
      <c r="B196" s="759" t="s">
        <v>1165</v>
      </c>
      <c r="C196" s="759"/>
      <c r="D196" s="759"/>
      <c r="E196" s="759"/>
      <c r="F196" s="759"/>
      <c r="G196" s="759"/>
      <c r="H196" s="759"/>
      <c r="I196" s="759"/>
      <c r="J196" s="759"/>
      <c r="K196" s="759"/>
      <c r="L196" s="766" t="s">
        <v>1307</v>
      </c>
      <c r="M196" s="750" t="s">
        <v>1189</v>
      </c>
      <c r="N196" s="724" t="s">
        <v>329</v>
      </c>
      <c r="O196" s="775">
        <v>3</v>
      </c>
      <c r="P196" s="775">
        <v>0</v>
      </c>
      <c r="Q196" s="775">
        <v>0</v>
      </c>
      <c r="R196" s="775">
        <v>3</v>
      </c>
      <c r="S196" s="775">
        <v>2.4499999999999997</v>
      </c>
      <c r="T196" s="775">
        <v>0</v>
      </c>
      <c r="U196" s="775">
        <v>0</v>
      </c>
      <c r="V196" s="775">
        <v>0</v>
      </c>
      <c r="W196" s="775">
        <v>0</v>
      </c>
      <c r="X196" s="775">
        <v>0</v>
      </c>
      <c r="Y196" s="775">
        <v>0</v>
      </c>
      <c r="Z196" s="775">
        <v>0</v>
      </c>
      <c r="AA196" s="775">
        <v>0</v>
      </c>
      <c r="AB196" s="775">
        <v>0</v>
      </c>
      <c r="AC196" s="775">
        <v>3</v>
      </c>
      <c r="AD196" s="775">
        <v>0</v>
      </c>
      <c r="AE196" s="775">
        <v>0</v>
      </c>
      <c r="AF196" s="775">
        <v>0</v>
      </c>
      <c r="AG196" s="775">
        <v>0</v>
      </c>
      <c r="AH196" s="775">
        <v>0</v>
      </c>
      <c r="AI196" s="775">
        <v>0</v>
      </c>
      <c r="AJ196" s="775">
        <v>0</v>
      </c>
      <c r="AK196" s="775">
        <v>0</v>
      </c>
      <c r="AL196" s="775">
        <v>0</v>
      </c>
      <c r="AM196" s="756"/>
    </row>
    <row r="197" spans="1:39">
      <c r="A197" s="764" t="s">
        <v>120</v>
      </c>
      <c r="B197" s="759"/>
      <c r="C197" s="759"/>
      <c r="D197" s="759"/>
      <c r="E197" s="759"/>
      <c r="F197" s="759"/>
      <c r="G197" s="759"/>
      <c r="H197" s="759"/>
      <c r="I197" s="759"/>
      <c r="J197" s="759"/>
      <c r="K197" s="759"/>
      <c r="L197" s="766" t="s">
        <v>1308</v>
      </c>
      <c r="M197" s="777" t="s">
        <v>349</v>
      </c>
      <c r="N197" s="724" t="s">
        <v>329</v>
      </c>
      <c r="O197" s="775">
        <v>0.04</v>
      </c>
      <c r="P197" s="775">
        <v>0</v>
      </c>
      <c r="Q197" s="775">
        <v>0</v>
      </c>
      <c r="R197" s="775">
        <v>0.04</v>
      </c>
      <c r="S197" s="775">
        <v>0.02</v>
      </c>
      <c r="T197" s="775">
        <v>0</v>
      </c>
      <c r="U197" s="775">
        <v>0</v>
      </c>
      <c r="V197" s="775">
        <v>0</v>
      </c>
      <c r="W197" s="775">
        <v>0</v>
      </c>
      <c r="X197" s="775">
        <v>0</v>
      </c>
      <c r="Y197" s="775">
        <v>0</v>
      </c>
      <c r="Z197" s="775">
        <v>0</v>
      </c>
      <c r="AA197" s="775">
        <v>0</v>
      </c>
      <c r="AB197" s="775">
        <v>0</v>
      </c>
      <c r="AC197" s="775">
        <v>0.04</v>
      </c>
      <c r="AD197" s="775">
        <v>0</v>
      </c>
      <c r="AE197" s="775">
        <v>0</v>
      </c>
      <c r="AF197" s="775">
        <v>0</v>
      </c>
      <c r="AG197" s="775">
        <v>0</v>
      </c>
      <c r="AH197" s="775">
        <v>0</v>
      </c>
      <c r="AI197" s="775">
        <v>0</v>
      </c>
      <c r="AJ197" s="775">
        <v>0</v>
      </c>
      <c r="AK197" s="775">
        <v>0</v>
      </c>
      <c r="AL197" s="775">
        <v>0</v>
      </c>
      <c r="AM197" s="756"/>
    </row>
    <row r="198" spans="1:39">
      <c r="A198" s="764" t="s">
        <v>120</v>
      </c>
      <c r="B198" s="759"/>
      <c r="C198" s="759"/>
      <c r="D198" s="759"/>
      <c r="E198" s="759"/>
      <c r="F198" s="759"/>
      <c r="G198" s="759"/>
      <c r="H198" s="759"/>
      <c r="I198" s="759"/>
      <c r="J198" s="759"/>
      <c r="K198" s="759"/>
      <c r="L198" s="766" t="s">
        <v>1309</v>
      </c>
      <c r="M198" s="778" t="s">
        <v>347</v>
      </c>
      <c r="N198" s="724" t="s">
        <v>329</v>
      </c>
      <c r="O198" s="755">
        <v>0.04</v>
      </c>
      <c r="P198" s="755"/>
      <c r="Q198" s="755"/>
      <c r="R198" s="755">
        <v>0.04</v>
      </c>
      <c r="S198" s="755">
        <v>0.02</v>
      </c>
      <c r="T198" s="755"/>
      <c r="U198" s="755"/>
      <c r="V198" s="755"/>
      <c r="W198" s="755"/>
      <c r="X198" s="755"/>
      <c r="Y198" s="755"/>
      <c r="Z198" s="755"/>
      <c r="AA198" s="755"/>
      <c r="AB198" s="755"/>
      <c r="AC198" s="755">
        <v>0.04</v>
      </c>
      <c r="AD198" s="755"/>
      <c r="AE198" s="755"/>
      <c r="AF198" s="755"/>
      <c r="AG198" s="755"/>
      <c r="AH198" s="755"/>
      <c r="AI198" s="755"/>
      <c r="AJ198" s="755"/>
      <c r="AK198" s="755"/>
      <c r="AL198" s="755"/>
      <c r="AM198" s="756"/>
    </row>
    <row r="199" spans="1:39">
      <c r="A199" s="764" t="s">
        <v>120</v>
      </c>
      <c r="B199" s="759"/>
      <c r="C199" s="759"/>
      <c r="D199" s="759"/>
      <c r="E199" s="759"/>
      <c r="F199" s="759"/>
      <c r="G199" s="759"/>
      <c r="H199" s="759"/>
      <c r="I199" s="759"/>
      <c r="J199" s="759"/>
      <c r="K199" s="759"/>
      <c r="L199" s="766" t="s">
        <v>1310</v>
      </c>
      <c r="M199" s="778" t="s">
        <v>348</v>
      </c>
      <c r="N199" s="724" t="s">
        <v>329</v>
      </c>
      <c r="O199" s="755"/>
      <c r="P199" s="755"/>
      <c r="Q199" s="755"/>
      <c r="R199" s="755"/>
      <c r="S199" s="755"/>
      <c r="T199" s="755"/>
      <c r="U199" s="755"/>
      <c r="V199" s="755"/>
      <c r="W199" s="755"/>
      <c r="X199" s="755"/>
      <c r="Y199" s="755"/>
      <c r="Z199" s="755"/>
      <c r="AA199" s="755"/>
      <c r="AB199" s="755"/>
      <c r="AC199" s="755"/>
      <c r="AD199" s="755"/>
      <c r="AE199" s="755"/>
      <c r="AF199" s="755"/>
      <c r="AG199" s="755"/>
      <c r="AH199" s="755"/>
      <c r="AI199" s="755"/>
      <c r="AJ199" s="755"/>
      <c r="AK199" s="755"/>
      <c r="AL199" s="755"/>
      <c r="AM199" s="756"/>
    </row>
    <row r="200" spans="1:39">
      <c r="A200" s="764" t="s">
        <v>120</v>
      </c>
      <c r="B200" s="759" t="s">
        <v>1166</v>
      </c>
      <c r="C200" s="759"/>
      <c r="D200" s="759"/>
      <c r="E200" s="759"/>
      <c r="F200" s="759"/>
      <c r="G200" s="759"/>
      <c r="H200" s="759"/>
      <c r="I200" s="759"/>
      <c r="J200" s="759"/>
      <c r="K200" s="759"/>
      <c r="L200" s="766" t="s">
        <v>1311</v>
      </c>
      <c r="M200" s="777" t="s">
        <v>350</v>
      </c>
      <c r="N200" s="724" t="s">
        <v>329</v>
      </c>
      <c r="O200" s="775">
        <v>2.94</v>
      </c>
      <c r="P200" s="775">
        <v>0</v>
      </c>
      <c r="Q200" s="775">
        <v>0</v>
      </c>
      <c r="R200" s="775">
        <v>2.94</v>
      </c>
      <c r="S200" s="775">
        <v>2.42</v>
      </c>
      <c r="T200" s="775">
        <v>0</v>
      </c>
      <c r="U200" s="775">
        <v>0</v>
      </c>
      <c r="V200" s="775">
        <v>0</v>
      </c>
      <c r="W200" s="775">
        <v>0</v>
      </c>
      <c r="X200" s="775">
        <v>0</v>
      </c>
      <c r="Y200" s="775">
        <v>0</v>
      </c>
      <c r="Z200" s="775">
        <v>0</v>
      </c>
      <c r="AA200" s="775">
        <v>0</v>
      </c>
      <c r="AB200" s="775">
        <v>0</v>
      </c>
      <c r="AC200" s="775">
        <v>2.94</v>
      </c>
      <c r="AD200" s="775">
        <v>0</v>
      </c>
      <c r="AE200" s="775">
        <v>0</v>
      </c>
      <c r="AF200" s="775">
        <v>0</v>
      </c>
      <c r="AG200" s="775">
        <v>0</v>
      </c>
      <c r="AH200" s="775">
        <v>0</v>
      </c>
      <c r="AI200" s="775">
        <v>0</v>
      </c>
      <c r="AJ200" s="775">
        <v>0</v>
      </c>
      <c r="AK200" s="775">
        <v>0</v>
      </c>
      <c r="AL200" s="775">
        <v>0</v>
      </c>
      <c r="AM200" s="756"/>
    </row>
    <row r="201" spans="1:39">
      <c r="A201" s="764" t="s">
        <v>120</v>
      </c>
      <c r="B201" s="759"/>
      <c r="C201" s="759"/>
      <c r="D201" s="759"/>
      <c r="E201" s="759"/>
      <c r="F201" s="759"/>
      <c r="G201" s="759"/>
      <c r="H201" s="759"/>
      <c r="I201" s="759"/>
      <c r="J201" s="759"/>
      <c r="K201" s="759"/>
      <c r="L201" s="766" t="s">
        <v>1312</v>
      </c>
      <c r="M201" s="778" t="s">
        <v>347</v>
      </c>
      <c r="N201" s="724" t="s">
        <v>329</v>
      </c>
      <c r="O201" s="755">
        <v>2.94</v>
      </c>
      <c r="P201" s="755"/>
      <c r="Q201" s="755"/>
      <c r="R201" s="755">
        <v>2.94</v>
      </c>
      <c r="S201" s="755">
        <v>2.42</v>
      </c>
      <c r="T201" s="755"/>
      <c r="U201" s="755"/>
      <c r="V201" s="755"/>
      <c r="W201" s="755"/>
      <c r="X201" s="755"/>
      <c r="Y201" s="755"/>
      <c r="Z201" s="755"/>
      <c r="AA201" s="755"/>
      <c r="AB201" s="755"/>
      <c r="AC201" s="755">
        <v>2.94</v>
      </c>
      <c r="AD201" s="755"/>
      <c r="AE201" s="755"/>
      <c r="AF201" s="755"/>
      <c r="AG201" s="755"/>
      <c r="AH201" s="755"/>
      <c r="AI201" s="755"/>
      <c r="AJ201" s="755"/>
      <c r="AK201" s="755"/>
      <c r="AL201" s="755"/>
      <c r="AM201" s="756"/>
    </row>
    <row r="202" spans="1:39">
      <c r="A202" s="764" t="s">
        <v>120</v>
      </c>
      <c r="B202" s="759"/>
      <c r="C202" s="759"/>
      <c r="D202" s="759"/>
      <c r="E202" s="759"/>
      <c r="F202" s="759"/>
      <c r="G202" s="759"/>
      <c r="H202" s="759"/>
      <c r="I202" s="759"/>
      <c r="J202" s="759"/>
      <c r="K202" s="759"/>
      <c r="L202" s="766" t="s">
        <v>1313</v>
      </c>
      <c r="M202" s="778" t="s">
        <v>348</v>
      </c>
      <c r="N202" s="724" t="s">
        <v>329</v>
      </c>
      <c r="O202" s="755"/>
      <c r="P202" s="755"/>
      <c r="Q202" s="755"/>
      <c r="R202" s="755"/>
      <c r="S202" s="755"/>
      <c r="T202" s="755"/>
      <c r="U202" s="755"/>
      <c r="V202" s="755"/>
      <c r="W202" s="755"/>
      <c r="X202" s="755"/>
      <c r="Y202" s="755"/>
      <c r="Z202" s="755"/>
      <c r="AA202" s="755"/>
      <c r="AB202" s="755"/>
      <c r="AC202" s="755"/>
      <c r="AD202" s="755"/>
      <c r="AE202" s="755"/>
      <c r="AF202" s="755"/>
      <c r="AG202" s="755"/>
      <c r="AH202" s="755"/>
      <c r="AI202" s="755"/>
      <c r="AJ202" s="755"/>
      <c r="AK202" s="755"/>
      <c r="AL202" s="755"/>
      <c r="AM202" s="756"/>
    </row>
    <row r="203" spans="1:39">
      <c r="A203" s="764" t="s">
        <v>120</v>
      </c>
      <c r="B203" s="759"/>
      <c r="C203" s="759"/>
      <c r="D203" s="759"/>
      <c r="E203" s="759"/>
      <c r="F203" s="759"/>
      <c r="G203" s="759"/>
      <c r="H203" s="759"/>
      <c r="I203" s="759"/>
      <c r="J203" s="759"/>
      <c r="K203" s="759"/>
      <c r="L203" s="766" t="s">
        <v>1314</v>
      </c>
      <c r="M203" s="777" t="s">
        <v>351</v>
      </c>
      <c r="N203" s="724" t="s">
        <v>329</v>
      </c>
      <c r="O203" s="775">
        <v>0.02</v>
      </c>
      <c r="P203" s="775">
        <v>0</v>
      </c>
      <c r="Q203" s="775">
        <v>0</v>
      </c>
      <c r="R203" s="775">
        <v>0.02</v>
      </c>
      <c r="S203" s="775">
        <v>0.01</v>
      </c>
      <c r="T203" s="775">
        <v>0</v>
      </c>
      <c r="U203" s="775">
        <v>0</v>
      </c>
      <c r="V203" s="775">
        <v>0</v>
      </c>
      <c r="W203" s="775">
        <v>0</v>
      </c>
      <c r="X203" s="775">
        <v>0</v>
      </c>
      <c r="Y203" s="775">
        <v>0</v>
      </c>
      <c r="Z203" s="775">
        <v>0</v>
      </c>
      <c r="AA203" s="775">
        <v>0</v>
      </c>
      <c r="AB203" s="775">
        <v>0</v>
      </c>
      <c r="AC203" s="775">
        <v>0.02</v>
      </c>
      <c r="AD203" s="775">
        <v>0</v>
      </c>
      <c r="AE203" s="775">
        <v>0</v>
      </c>
      <c r="AF203" s="775">
        <v>0</v>
      </c>
      <c r="AG203" s="775">
        <v>0</v>
      </c>
      <c r="AH203" s="775">
        <v>0</v>
      </c>
      <c r="AI203" s="775">
        <v>0</v>
      </c>
      <c r="AJ203" s="775">
        <v>0</v>
      </c>
      <c r="AK203" s="775">
        <v>0</v>
      </c>
      <c r="AL203" s="775">
        <v>0</v>
      </c>
      <c r="AM203" s="756"/>
    </row>
    <row r="204" spans="1:39">
      <c r="A204" s="764" t="s">
        <v>120</v>
      </c>
      <c r="B204" s="759"/>
      <c r="C204" s="759"/>
      <c r="D204" s="759"/>
      <c r="E204" s="759"/>
      <c r="F204" s="759"/>
      <c r="G204" s="759"/>
      <c r="H204" s="759"/>
      <c r="I204" s="759"/>
      <c r="J204" s="759"/>
      <c r="K204" s="759"/>
      <c r="L204" s="766" t="s">
        <v>1315</v>
      </c>
      <c r="M204" s="778" t="s">
        <v>347</v>
      </c>
      <c r="N204" s="724" t="s">
        <v>329</v>
      </c>
      <c r="O204" s="755">
        <v>0.02</v>
      </c>
      <c r="P204" s="755"/>
      <c r="Q204" s="755"/>
      <c r="R204" s="755">
        <v>0.02</v>
      </c>
      <c r="S204" s="755">
        <v>0.01</v>
      </c>
      <c r="T204" s="755"/>
      <c r="U204" s="755"/>
      <c r="V204" s="755"/>
      <c r="W204" s="755"/>
      <c r="X204" s="755"/>
      <c r="Y204" s="755"/>
      <c r="Z204" s="755"/>
      <c r="AA204" s="755"/>
      <c r="AB204" s="755"/>
      <c r="AC204" s="755">
        <v>0.02</v>
      </c>
      <c r="AD204" s="755"/>
      <c r="AE204" s="755"/>
      <c r="AF204" s="755"/>
      <c r="AG204" s="755"/>
      <c r="AH204" s="755"/>
      <c r="AI204" s="755"/>
      <c r="AJ204" s="755"/>
      <c r="AK204" s="755"/>
      <c r="AL204" s="755"/>
      <c r="AM204" s="756"/>
    </row>
    <row r="205" spans="1:39">
      <c r="A205" s="764" t="s">
        <v>120</v>
      </c>
      <c r="B205" s="759"/>
      <c r="C205" s="759"/>
      <c r="D205" s="759"/>
      <c r="E205" s="759"/>
      <c r="F205" s="759"/>
      <c r="G205" s="759"/>
      <c r="H205" s="759"/>
      <c r="I205" s="759"/>
      <c r="J205" s="759"/>
      <c r="K205" s="759"/>
      <c r="L205" s="766" t="s">
        <v>1316</v>
      </c>
      <c r="M205" s="778" t="s">
        <v>348</v>
      </c>
      <c r="N205" s="724" t="s">
        <v>329</v>
      </c>
      <c r="O205" s="755"/>
      <c r="P205" s="755"/>
      <c r="Q205" s="755"/>
      <c r="R205" s="755"/>
      <c r="S205" s="755"/>
      <c r="T205" s="755"/>
      <c r="U205" s="755"/>
      <c r="V205" s="755"/>
      <c r="W205" s="755"/>
      <c r="X205" s="755"/>
      <c r="Y205" s="755"/>
      <c r="Z205" s="755"/>
      <c r="AA205" s="755"/>
      <c r="AB205" s="755"/>
      <c r="AC205" s="755"/>
      <c r="AD205" s="755"/>
      <c r="AE205" s="755"/>
      <c r="AF205" s="755"/>
      <c r="AG205" s="755"/>
      <c r="AH205" s="755"/>
      <c r="AI205" s="755"/>
      <c r="AJ205" s="755"/>
      <c r="AK205" s="755"/>
      <c r="AL205" s="755"/>
      <c r="AM205" s="771"/>
    </row>
    <row r="206" spans="1:39" ht="22.8">
      <c r="A206" s="764" t="s">
        <v>120</v>
      </c>
      <c r="B206" s="759"/>
      <c r="C206" s="759"/>
      <c r="D206" s="759"/>
      <c r="E206" s="759"/>
      <c r="F206" s="759"/>
      <c r="G206" s="759"/>
      <c r="H206" s="759"/>
      <c r="I206" s="759"/>
      <c r="J206" s="759"/>
      <c r="K206" s="759"/>
      <c r="L206" s="766" t="s">
        <v>1317</v>
      </c>
      <c r="M206" s="779" t="s">
        <v>1150</v>
      </c>
      <c r="N206" s="724" t="s">
        <v>329</v>
      </c>
      <c r="O206" s="773"/>
      <c r="P206" s="773"/>
      <c r="Q206" s="773"/>
      <c r="R206" s="773"/>
      <c r="S206" s="773"/>
      <c r="T206" s="773"/>
      <c r="U206" s="773"/>
      <c r="V206" s="773"/>
      <c r="W206" s="773"/>
      <c r="X206" s="773"/>
      <c r="Y206" s="773"/>
      <c r="Z206" s="773"/>
      <c r="AA206" s="773"/>
      <c r="AB206" s="773"/>
      <c r="AC206" s="773"/>
      <c r="AD206" s="773"/>
      <c r="AE206" s="773"/>
      <c r="AF206" s="773"/>
      <c r="AG206" s="773"/>
      <c r="AH206" s="773"/>
      <c r="AI206" s="773"/>
      <c r="AJ206" s="773"/>
      <c r="AK206" s="773"/>
      <c r="AL206" s="773"/>
      <c r="AM206" s="771"/>
    </row>
    <row r="207" spans="1:39">
      <c r="A207" s="764" t="s">
        <v>124</v>
      </c>
      <c r="B207" s="759"/>
      <c r="C207" s="759"/>
      <c r="D207" s="759"/>
      <c r="E207" s="759"/>
      <c r="F207" s="759"/>
      <c r="G207" s="759"/>
      <c r="H207" s="759"/>
      <c r="I207" s="759"/>
      <c r="J207" s="759"/>
      <c r="K207" s="759"/>
      <c r="L207" s="765" t="s">
        <v>2427</v>
      </c>
      <c r="M207" s="673"/>
      <c r="N207" s="673"/>
      <c r="O207" s="673"/>
      <c r="P207" s="673"/>
      <c r="Q207" s="673"/>
      <c r="R207" s="673"/>
      <c r="S207" s="673"/>
      <c r="T207" s="673"/>
      <c r="U207" s="673"/>
      <c r="V207" s="673"/>
      <c r="W207" s="673"/>
      <c r="X207" s="673"/>
      <c r="Y207" s="673"/>
      <c r="Z207" s="673"/>
      <c r="AA207" s="673"/>
      <c r="AB207" s="673"/>
      <c r="AC207" s="673"/>
      <c r="AD207" s="673"/>
      <c r="AE207" s="673"/>
      <c r="AF207" s="673"/>
      <c r="AG207" s="673"/>
      <c r="AH207" s="673"/>
      <c r="AI207" s="673"/>
      <c r="AJ207" s="673"/>
      <c r="AK207" s="673"/>
      <c r="AL207" s="673"/>
      <c r="AM207" s="673"/>
    </row>
    <row r="208" spans="1:39">
      <c r="A208" s="764" t="s">
        <v>124</v>
      </c>
      <c r="B208" s="759"/>
      <c r="C208" s="759"/>
      <c r="D208" s="759"/>
      <c r="E208" s="759"/>
      <c r="F208" s="759"/>
      <c r="G208" s="759"/>
      <c r="H208" s="759"/>
      <c r="I208" s="759"/>
      <c r="J208" s="759"/>
      <c r="K208" s="759"/>
      <c r="L208" s="766" t="s">
        <v>18</v>
      </c>
      <c r="M208" s="767" t="s">
        <v>328</v>
      </c>
      <c r="N208" s="725"/>
      <c r="O208" s="768" t="s">
        <v>1028</v>
      </c>
      <c r="P208" s="769"/>
      <c r="Q208" s="769"/>
      <c r="R208" s="769"/>
      <c r="S208" s="769"/>
      <c r="T208" s="769"/>
      <c r="U208" s="769"/>
      <c r="V208" s="769"/>
      <c r="W208" s="769"/>
      <c r="X208" s="769"/>
      <c r="Y208" s="769"/>
      <c r="Z208" s="769"/>
      <c r="AA208" s="769"/>
      <c r="AB208" s="769"/>
      <c r="AC208" s="769"/>
      <c r="AD208" s="769"/>
      <c r="AE208" s="769"/>
      <c r="AF208" s="769"/>
      <c r="AG208" s="769"/>
      <c r="AH208" s="769"/>
      <c r="AI208" s="769"/>
      <c r="AJ208" s="769"/>
      <c r="AK208" s="769"/>
      <c r="AL208" s="770"/>
      <c r="AM208" s="771"/>
    </row>
    <row r="209" spans="1:39">
      <c r="A209" s="764" t="s">
        <v>124</v>
      </c>
      <c r="B209" s="759"/>
      <c r="C209" s="759"/>
      <c r="D209" s="759"/>
      <c r="E209" s="759"/>
      <c r="F209" s="759"/>
      <c r="G209" s="759"/>
      <c r="H209" s="759"/>
      <c r="I209" s="759"/>
      <c r="J209" s="759"/>
      <c r="K209" s="759"/>
      <c r="L209" s="766" t="s">
        <v>102</v>
      </c>
      <c r="M209" s="772" t="s">
        <v>325</v>
      </c>
      <c r="N209" s="725" t="s">
        <v>326</v>
      </c>
      <c r="O209" s="773">
        <v>10</v>
      </c>
      <c r="P209" s="773"/>
      <c r="Q209" s="773"/>
      <c r="R209" s="773">
        <v>10</v>
      </c>
      <c r="S209" s="773">
        <v>10</v>
      </c>
      <c r="T209" s="773"/>
      <c r="U209" s="773"/>
      <c r="V209" s="773"/>
      <c r="W209" s="773"/>
      <c r="X209" s="773"/>
      <c r="Y209" s="773"/>
      <c r="Z209" s="773"/>
      <c r="AA209" s="773"/>
      <c r="AB209" s="773"/>
      <c r="AC209" s="773">
        <v>10</v>
      </c>
      <c r="AD209" s="773"/>
      <c r="AE209" s="773"/>
      <c r="AF209" s="773"/>
      <c r="AG209" s="773"/>
      <c r="AH209" s="773"/>
      <c r="AI209" s="773"/>
      <c r="AJ209" s="773"/>
      <c r="AK209" s="773"/>
      <c r="AL209" s="773"/>
      <c r="AM209" s="771"/>
    </row>
    <row r="210" spans="1:39">
      <c r="A210" s="764" t="s">
        <v>124</v>
      </c>
      <c r="B210" s="759"/>
      <c r="C210" s="759"/>
      <c r="D210" s="759"/>
      <c r="E210" s="759"/>
      <c r="F210" s="759"/>
      <c r="G210" s="759"/>
      <c r="H210" s="759"/>
      <c r="I210" s="759"/>
      <c r="J210" s="759"/>
      <c r="K210" s="759"/>
      <c r="L210" s="766" t="s">
        <v>103</v>
      </c>
      <c r="M210" s="772" t="s">
        <v>327</v>
      </c>
      <c r="N210" s="725" t="s">
        <v>326</v>
      </c>
      <c r="O210" s="773">
        <v>1</v>
      </c>
      <c r="P210" s="773"/>
      <c r="Q210" s="773"/>
      <c r="R210" s="773">
        <v>1</v>
      </c>
      <c r="S210" s="773">
        <v>1</v>
      </c>
      <c r="T210" s="773"/>
      <c r="U210" s="773"/>
      <c r="V210" s="773"/>
      <c r="W210" s="773"/>
      <c r="X210" s="773"/>
      <c r="Y210" s="773"/>
      <c r="Z210" s="773"/>
      <c r="AA210" s="773"/>
      <c r="AB210" s="773"/>
      <c r="AC210" s="773">
        <v>1</v>
      </c>
      <c r="AD210" s="773"/>
      <c r="AE210" s="773"/>
      <c r="AF210" s="773"/>
      <c r="AG210" s="773"/>
      <c r="AH210" s="773"/>
      <c r="AI210" s="773"/>
      <c r="AJ210" s="773"/>
      <c r="AK210" s="773"/>
      <c r="AL210" s="773"/>
      <c r="AM210" s="771"/>
    </row>
    <row r="211" spans="1:39">
      <c r="A211" s="764" t="s">
        <v>124</v>
      </c>
      <c r="B211" s="759"/>
      <c r="C211" s="759"/>
      <c r="D211" s="759"/>
      <c r="E211" s="759"/>
      <c r="F211" s="759"/>
      <c r="G211" s="759"/>
      <c r="H211" s="759"/>
      <c r="I211" s="759"/>
      <c r="J211" s="759"/>
      <c r="K211" s="759"/>
      <c r="L211" s="766">
        <v>4</v>
      </c>
      <c r="M211" s="774" t="s">
        <v>1171</v>
      </c>
      <c r="N211" s="724" t="s">
        <v>329</v>
      </c>
      <c r="O211" s="775">
        <v>18.71</v>
      </c>
      <c r="P211" s="775">
        <v>0</v>
      </c>
      <c r="Q211" s="775">
        <v>0</v>
      </c>
      <c r="R211" s="775">
        <v>18.71</v>
      </c>
      <c r="S211" s="775">
        <v>19</v>
      </c>
      <c r="T211" s="775">
        <v>0</v>
      </c>
      <c r="U211" s="775">
        <v>0</v>
      </c>
      <c r="V211" s="775">
        <v>0</v>
      </c>
      <c r="W211" s="775">
        <v>0</v>
      </c>
      <c r="X211" s="775">
        <v>0</v>
      </c>
      <c r="Y211" s="775">
        <v>0</v>
      </c>
      <c r="Z211" s="775">
        <v>0</v>
      </c>
      <c r="AA211" s="775">
        <v>0</v>
      </c>
      <c r="AB211" s="775">
        <v>0</v>
      </c>
      <c r="AC211" s="775">
        <v>18.71</v>
      </c>
      <c r="AD211" s="775">
        <v>0</v>
      </c>
      <c r="AE211" s="775">
        <v>0</v>
      </c>
      <c r="AF211" s="775">
        <v>0</v>
      </c>
      <c r="AG211" s="775">
        <v>0</v>
      </c>
      <c r="AH211" s="775">
        <v>0</v>
      </c>
      <c r="AI211" s="775">
        <v>0</v>
      </c>
      <c r="AJ211" s="775">
        <v>0</v>
      </c>
      <c r="AK211" s="775">
        <v>0</v>
      </c>
      <c r="AL211" s="775">
        <v>0</v>
      </c>
      <c r="AM211" s="771"/>
    </row>
    <row r="212" spans="1:39">
      <c r="A212" s="764" t="s">
        <v>124</v>
      </c>
      <c r="B212" s="759"/>
      <c r="C212" s="759"/>
      <c r="D212" s="759"/>
      <c r="E212" s="759"/>
      <c r="F212" s="759"/>
      <c r="G212" s="759"/>
      <c r="H212" s="759"/>
      <c r="I212" s="759"/>
      <c r="J212" s="759"/>
      <c r="K212" s="759"/>
      <c r="L212" s="766" t="s">
        <v>148</v>
      </c>
      <c r="M212" s="750" t="s">
        <v>330</v>
      </c>
      <c r="N212" s="724" t="s">
        <v>329</v>
      </c>
      <c r="O212" s="755"/>
      <c r="P212" s="755"/>
      <c r="Q212" s="755"/>
      <c r="R212" s="755"/>
      <c r="S212" s="755"/>
      <c r="T212" s="755"/>
      <c r="U212" s="755"/>
      <c r="V212" s="755"/>
      <c r="W212" s="755"/>
      <c r="X212" s="755"/>
      <c r="Y212" s="755"/>
      <c r="Z212" s="755"/>
      <c r="AA212" s="755"/>
      <c r="AB212" s="755"/>
      <c r="AC212" s="755"/>
      <c r="AD212" s="755"/>
      <c r="AE212" s="755"/>
      <c r="AF212" s="755"/>
      <c r="AG212" s="755"/>
      <c r="AH212" s="755"/>
      <c r="AI212" s="755"/>
      <c r="AJ212" s="755"/>
      <c r="AK212" s="755"/>
      <c r="AL212" s="755"/>
      <c r="AM212" s="756"/>
    </row>
    <row r="213" spans="1:39">
      <c r="A213" s="764" t="s">
        <v>124</v>
      </c>
      <c r="B213" s="759"/>
      <c r="C213" s="759"/>
      <c r="D213" s="759"/>
      <c r="E213" s="759"/>
      <c r="F213" s="759"/>
      <c r="G213" s="759"/>
      <c r="H213" s="759"/>
      <c r="I213" s="759"/>
      <c r="J213" s="759"/>
      <c r="K213" s="759"/>
      <c r="L213" s="766" t="s">
        <v>391</v>
      </c>
      <c r="M213" s="750" t="s">
        <v>331</v>
      </c>
      <c r="N213" s="724" t="s">
        <v>329</v>
      </c>
      <c r="O213" s="755">
        <v>18.71</v>
      </c>
      <c r="P213" s="755"/>
      <c r="Q213" s="755"/>
      <c r="R213" s="755">
        <v>18.71</v>
      </c>
      <c r="S213" s="755">
        <v>19</v>
      </c>
      <c r="T213" s="755"/>
      <c r="U213" s="755"/>
      <c r="V213" s="755"/>
      <c r="W213" s="755"/>
      <c r="X213" s="755"/>
      <c r="Y213" s="755"/>
      <c r="Z213" s="755"/>
      <c r="AA213" s="755"/>
      <c r="AB213" s="755"/>
      <c r="AC213" s="755">
        <v>18.71</v>
      </c>
      <c r="AD213" s="755"/>
      <c r="AE213" s="755"/>
      <c r="AF213" s="755"/>
      <c r="AG213" s="755"/>
      <c r="AH213" s="755"/>
      <c r="AI213" s="755"/>
      <c r="AJ213" s="755"/>
      <c r="AK213" s="755"/>
      <c r="AL213" s="755"/>
      <c r="AM213" s="756"/>
    </row>
    <row r="214" spans="1:39" ht="22.8">
      <c r="A214" s="764" t="s">
        <v>124</v>
      </c>
      <c r="B214" s="759"/>
      <c r="C214" s="759"/>
      <c r="D214" s="759"/>
      <c r="E214" s="759"/>
      <c r="F214" s="759"/>
      <c r="G214" s="759"/>
      <c r="H214" s="759"/>
      <c r="I214" s="759"/>
      <c r="J214" s="759"/>
      <c r="K214" s="759"/>
      <c r="L214" s="766" t="s">
        <v>392</v>
      </c>
      <c r="M214" s="774" t="s">
        <v>1167</v>
      </c>
      <c r="N214" s="724" t="s">
        <v>329</v>
      </c>
      <c r="O214" s="755"/>
      <c r="P214" s="755"/>
      <c r="Q214" s="755"/>
      <c r="R214" s="755"/>
      <c r="S214" s="755"/>
      <c r="T214" s="755"/>
      <c r="U214" s="755"/>
      <c r="V214" s="755"/>
      <c r="W214" s="755"/>
      <c r="X214" s="755"/>
      <c r="Y214" s="755"/>
      <c r="Z214" s="755"/>
      <c r="AA214" s="755"/>
      <c r="AB214" s="755"/>
      <c r="AC214" s="755"/>
      <c r="AD214" s="755"/>
      <c r="AE214" s="755"/>
      <c r="AF214" s="755"/>
      <c r="AG214" s="755"/>
      <c r="AH214" s="755"/>
      <c r="AI214" s="755"/>
      <c r="AJ214" s="755"/>
      <c r="AK214" s="755"/>
      <c r="AL214" s="755"/>
      <c r="AM214" s="756"/>
    </row>
    <row r="215" spans="1:39">
      <c r="A215" s="764" t="s">
        <v>124</v>
      </c>
      <c r="B215" s="759"/>
      <c r="C215" s="759"/>
      <c r="D215" s="759"/>
      <c r="E215" s="759"/>
      <c r="F215" s="759"/>
      <c r="G215" s="759"/>
      <c r="H215" s="759"/>
      <c r="I215" s="759"/>
      <c r="J215" s="759"/>
      <c r="K215" s="759"/>
      <c r="L215" s="766" t="s">
        <v>120</v>
      </c>
      <c r="M215" s="774" t="s">
        <v>332</v>
      </c>
      <c r="N215" s="724" t="s">
        <v>329</v>
      </c>
      <c r="O215" s="775">
        <v>0</v>
      </c>
      <c r="P215" s="775">
        <v>0</v>
      </c>
      <c r="Q215" s="775">
        <v>0</v>
      </c>
      <c r="R215" s="775">
        <v>0</v>
      </c>
      <c r="S215" s="775">
        <v>0</v>
      </c>
      <c r="T215" s="775">
        <v>0</v>
      </c>
      <c r="U215" s="775">
        <v>0</v>
      </c>
      <c r="V215" s="775">
        <v>0</v>
      </c>
      <c r="W215" s="775">
        <v>0</v>
      </c>
      <c r="X215" s="775">
        <v>0</v>
      </c>
      <c r="Y215" s="775">
        <v>0</v>
      </c>
      <c r="Z215" s="775">
        <v>0</v>
      </c>
      <c r="AA215" s="775">
        <v>0</v>
      </c>
      <c r="AB215" s="775">
        <v>0</v>
      </c>
      <c r="AC215" s="775">
        <v>0</v>
      </c>
      <c r="AD215" s="775">
        <v>0</v>
      </c>
      <c r="AE215" s="775">
        <v>0</v>
      </c>
      <c r="AF215" s="775">
        <v>0</v>
      </c>
      <c r="AG215" s="775">
        <v>0</v>
      </c>
      <c r="AH215" s="775">
        <v>0</v>
      </c>
      <c r="AI215" s="775">
        <v>0</v>
      </c>
      <c r="AJ215" s="775">
        <v>0</v>
      </c>
      <c r="AK215" s="775">
        <v>0</v>
      </c>
      <c r="AL215" s="775">
        <v>0</v>
      </c>
      <c r="AM215" s="756"/>
    </row>
    <row r="216" spans="1:39">
      <c r="A216" s="764" t="s">
        <v>124</v>
      </c>
      <c r="B216" s="759"/>
      <c r="C216" s="759"/>
      <c r="D216" s="759"/>
      <c r="E216" s="759"/>
      <c r="F216" s="759"/>
      <c r="G216" s="759"/>
      <c r="H216" s="759"/>
      <c r="I216" s="759"/>
      <c r="J216" s="759"/>
      <c r="K216" s="759"/>
      <c r="L216" s="766" t="s">
        <v>122</v>
      </c>
      <c r="M216" s="750" t="s">
        <v>1123</v>
      </c>
      <c r="N216" s="724" t="s">
        <v>329</v>
      </c>
      <c r="O216" s="755"/>
      <c r="P216" s="755"/>
      <c r="Q216" s="755"/>
      <c r="R216" s="755"/>
      <c r="S216" s="755"/>
      <c r="T216" s="755"/>
      <c r="U216" s="755"/>
      <c r="V216" s="755"/>
      <c r="W216" s="755"/>
      <c r="X216" s="755"/>
      <c r="Y216" s="755"/>
      <c r="Z216" s="755"/>
      <c r="AA216" s="755"/>
      <c r="AB216" s="755"/>
      <c r="AC216" s="755"/>
      <c r="AD216" s="755"/>
      <c r="AE216" s="755"/>
      <c r="AF216" s="755"/>
      <c r="AG216" s="755"/>
      <c r="AH216" s="755"/>
      <c r="AI216" s="755"/>
      <c r="AJ216" s="755"/>
      <c r="AK216" s="755"/>
      <c r="AL216" s="755"/>
      <c r="AM216" s="756"/>
    </row>
    <row r="217" spans="1:39">
      <c r="A217" s="764" t="s">
        <v>124</v>
      </c>
      <c r="B217" s="759"/>
      <c r="C217" s="759"/>
      <c r="D217" s="759"/>
      <c r="E217" s="759"/>
      <c r="F217" s="759"/>
      <c r="G217" s="759"/>
      <c r="H217" s="759"/>
      <c r="I217" s="759"/>
      <c r="J217" s="759"/>
      <c r="K217" s="759"/>
      <c r="L217" s="766" t="s">
        <v>123</v>
      </c>
      <c r="M217" s="750" t="s">
        <v>333</v>
      </c>
      <c r="N217" s="724" t="s">
        <v>329</v>
      </c>
      <c r="O217" s="755"/>
      <c r="P217" s="755"/>
      <c r="Q217" s="755"/>
      <c r="R217" s="755"/>
      <c r="S217" s="755"/>
      <c r="T217" s="755"/>
      <c r="U217" s="755"/>
      <c r="V217" s="755"/>
      <c r="W217" s="755"/>
      <c r="X217" s="755"/>
      <c r="Y217" s="755"/>
      <c r="Z217" s="755"/>
      <c r="AA217" s="755"/>
      <c r="AB217" s="755"/>
      <c r="AC217" s="755"/>
      <c r="AD217" s="755"/>
      <c r="AE217" s="755"/>
      <c r="AF217" s="755"/>
      <c r="AG217" s="755"/>
      <c r="AH217" s="755"/>
      <c r="AI217" s="755"/>
      <c r="AJ217" s="755"/>
      <c r="AK217" s="755"/>
      <c r="AL217" s="755"/>
      <c r="AM217" s="756"/>
    </row>
    <row r="218" spans="1:39">
      <c r="A218" s="764" t="s">
        <v>124</v>
      </c>
      <c r="B218" s="759"/>
      <c r="C218" s="759"/>
      <c r="D218" s="759"/>
      <c r="E218" s="759"/>
      <c r="F218" s="759"/>
      <c r="G218" s="759"/>
      <c r="H218" s="759"/>
      <c r="I218" s="759"/>
      <c r="J218" s="759"/>
      <c r="K218" s="759"/>
      <c r="L218" s="766" t="s">
        <v>124</v>
      </c>
      <c r="M218" s="767" t="s">
        <v>334</v>
      </c>
      <c r="N218" s="724" t="s">
        <v>329</v>
      </c>
      <c r="O218" s="773"/>
      <c r="P218" s="773"/>
      <c r="Q218" s="773"/>
      <c r="R218" s="773"/>
      <c r="S218" s="773"/>
      <c r="T218" s="773"/>
      <c r="U218" s="773"/>
      <c r="V218" s="773"/>
      <c r="W218" s="773"/>
      <c r="X218" s="773"/>
      <c r="Y218" s="773"/>
      <c r="Z218" s="773"/>
      <c r="AA218" s="773"/>
      <c r="AB218" s="773"/>
      <c r="AC218" s="773"/>
      <c r="AD218" s="773"/>
      <c r="AE218" s="773"/>
      <c r="AF218" s="773"/>
      <c r="AG218" s="773"/>
      <c r="AH218" s="773"/>
      <c r="AI218" s="773"/>
      <c r="AJ218" s="773"/>
      <c r="AK218" s="773"/>
      <c r="AL218" s="773"/>
      <c r="AM218" s="756"/>
    </row>
    <row r="219" spans="1:39">
      <c r="A219" s="764" t="s">
        <v>124</v>
      </c>
      <c r="B219" s="759"/>
      <c r="C219" s="759"/>
      <c r="D219" s="759"/>
      <c r="E219" s="759"/>
      <c r="F219" s="759"/>
      <c r="G219" s="759"/>
      <c r="H219" s="759"/>
      <c r="I219" s="759"/>
      <c r="J219" s="759"/>
      <c r="K219" s="759"/>
      <c r="L219" s="766" t="s">
        <v>125</v>
      </c>
      <c r="M219" s="767" t="s">
        <v>335</v>
      </c>
      <c r="N219" s="724" t="s">
        <v>329</v>
      </c>
      <c r="O219" s="755"/>
      <c r="P219" s="755"/>
      <c r="Q219" s="755"/>
      <c r="R219" s="755"/>
      <c r="S219" s="755"/>
      <c r="T219" s="755"/>
      <c r="U219" s="755"/>
      <c r="V219" s="755"/>
      <c r="W219" s="755"/>
      <c r="X219" s="755"/>
      <c r="Y219" s="755"/>
      <c r="Z219" s="755"/>
      <c r="AA219" s="755"/>
      <c r="AB219" s="755"/>
      <c r="AC219" s="755"/>
      <c r="AD219" s="755"/>
      <c r="AE219" s="755"/>
      <c r="AF219" s="755"/>
      <c r="AG219" s="755"/>
      <c r="AH219" s="755"/>
      <c r="AI219" s="755"/>
      <c r="AJ219" s="755"/>
      <c r="AK219" s="755"/>
      <c r="AL219" s="755"/>
      <c r="AM219" s="756"/>
    </row>
    <row r="220" spans="1:39">
      <c r="A220" s="764" t="s">
        <v>124</v>
      </c>
      <c r="B220" s="759"/>
      <c r="C220" s="759"/>
      <c r="D220" s="759"/>
      <c r="E220" s="759"/>
      <c r="F220" s="759"/>
      <c r="G220" s="759"/>
      <c r="H220" s="759"/>
      <c r="I220" s="759"/>
      <c r="J220" s="759"/>
      <c r="K220" s="759"/>
      <c r="L220" s="766" t="s">
        <v>126</v>
      </c>
      <c r="M220" s="774" t="s">
        <v>336</v>
      </c>
      <c r="N220" s="724" t="s">
        <v>329</v>
      </c>
      <c r="O220" s="775">
        <v>18.71</v>
      </c>
      <c r="P220" s="775">
        <v>0</v>
      </c>
      <c r="Q220" s="775">
        <v>0</v>
      </c>
      <c r="R220" s="775">
        <v>18.71</v>
      </c>
      <c r="S220" s="775">
        <v>19</v>
      </c>
      <c r="T220" s="775">
        <v>0</v>
      </c>
      <c r="U220" s="775">
        <v>0</v>
      </c>
      <c r="V220" s="775">
        <v>0</v>
      </c>
      <c r="W220" s="775">
        <v>0</v>
      </c>
      <c r="X220" s="775">
        <v>0</v>
      </c>
      <c r="Y220" s="775">
        <v>0</v>
      </c>
      <c r="Z220" s="775">
        <v>0</v>
      </c>
      <c r="AA220" s="775">
        <v>0</v>
      </c>
      <c r="AB220" s="775">
        <v>0</v>
      </c>
      <c r="AC220" s="775">
        <v>18.71</v>
      </c>
      <c r="AD220" s="775">
        <v>0</v>
      </c>
      <c r="AE220" s="775">
        <v>0</v>
      </c>
      <c r="AF220" s="775">
        <v>0</v>
      </c>
      <c r="AG220" s="775">
        <v>0</v>
      </c>
      <c r="AH220" s="775">
        <v>0</v>
      </c>
      <c r="AI220" s="775">
        <v>0</v>
      </c>
      <c r="AJ220" s="775">
        <v>0</v>
      </c>
      <c r="AK220" s="775">
        <v>0</v>
      </c>
      <c r="AL220" s="775">
        <v>0</v>
      </c>
      <c r="AM220" s="756"/>
    </row>
    <row r="221" spans="1:39" ht="22.8">
      <c r="A221" s="764" t="s">
        <v>124</v>
      </c>
      <c r="B221" s="759"/>
      <c r="C221" s="759"/>
      <c r="D221" s="759"/>
      <c r="E221" s="759"/>
      <c r="F221" s="759"/>
      <c r="G221" s="759"/>
      <c r="H221" s="759"/>
      <c r="I221" s="759"/>
      <c r="J221" s="759"/>
      <c r="K221" s="759"/>
      <c r="L221" s="766" t="s">
        <v>149</v>
      </c>
      <c r="M221" s="750" t="s">
        <v>337</v>
      </c>
      <c r="N221" s="724" t="s">
        <v>329</v>
      </c>
      <c r="O221" s="755">
        <v>18.71</v>
      </c>
      <c r="P221" s="755"/>
      <c r="Q221" s="755"/>
      <c r="R221" s="755">
        <v>18.71</v>
      </c>
      <c r="S221" s="755">
        <v>19</v>
      </c>
      <c r="T221" s="755"/>
      <c r="U221" s="755"/>
      <c r="V221" s="755"/>
      <c r="W221" s="755"/>
      <c r="X221" s="755"/>
      <c r="Y221" s="755"/>
      <c r="Z221" s="755"/>
      <c r="AA221" s="755"/>
      <c r="AB221" s="755"/>
      <c r="AC221" s="755">
        <v>18.71</v>
      </c>
      <c r="AD221" s="755"/>
      <c r="AE221" s="755"/>
      <c r="AF221" s="755"/>
      <c r="AG221" s="755"/>
      <c r="AH221" s="755"/>
      <c r="AI221" s="755"/>
      <c r="AJ221" s="755"/>
      <c r="AK221" s="755"/>
      <c r="AL221" s="755"/>
      <c r="AM221" s="756"/>
    </row>
    <row r="222" spans="1:39">
      <c r="A222" s="764" t="s">
        <v>124</v>
      </c>
      <c r="B222" s="759"/>
      <c r="C222" s="759"/>
      <c r="D222" s="759"/>
      <c r="E222" s="759"/>
      <c r="F222" s="759"/>
      <c r="G222" s="759"/>
      <c r="H222" s="759"/>
      <c r="I222" s="759"/>
      <c r="J222" s="759"/>
      <c r="K222" s="759"/>
      <c r="L222" s="766" t="s">
        <v>199</v>
      </c>
      <c r="M222" s="750" t="s">
        <v>338</v>
      </c>
      <c r="N222" s="724" t="s">
        <v>329</v>
      </c>
      <c r="O222" s="755"/>
      <c r="P222" s="755"/>
      <c r="Q222" s="755"/>
      <c r="R222" s="755"/>
      <c r="S222" s="755"/>
      <c r="T222" s="755"/>
      <c r="U222" s="755"/>
      <c r="V222" s="755"/>
      <c r="W222" s="755"/>
      <c r="X222" s="755"/>
      <c r="Y222" s="755"/>
      <c r="Z222" s="755"/>
      <c r="AA222" s="755"/>
      <c r="AB222" s="755"/>
      <c r="AC222" s="755"/>
      <c r="AD222" s="755"/>
      <c r="AE222" s="755"/>
      <c r="AF222" s="755"/>
      <c r="AG222" s="755"/>
      <c r="AH222" s="755"/>
      <c r="AI222" s="755"/>
      <c r="AJ222" s="755"/>
      <c r="AK222" s="755"/>
      <c r="AL222" s="755"/>
      <c r="AM222" s="756"/>
    </row>
    <row r="223" spans="1:39" ht="22.8">
      <c r="A223" s="764" t="s">
        <v>124</v>
      </c>
      <c r="B223" s="759"/>
      <c r="C223" s="759"/>
      <c r="D223" s="759"/>
      <c r="E223" s="759"/>
      <c r="F223" s="759"/>
      <c r="G223" s="759"/>
      <c r="H223" s="759"/>
      <c r="I223" s="759"/>
      <c r="J223" s="759"/>
      <c r="K223" s="759"/>
      <c r="L223" s="766" t="s">
        <v>408</v>
      </c>
      <c r="M223" s="750" t="s">
        <v>1168</v>
      </c>
      <c r="N223" s="724" t="s">
        <v>329</v>
      </c>
      <c r="O223" s="755"/>
      <c r="P223" s="755"/>
      <c r="Q223" s="755"/>
      <c r="R223" s="755"/>
      <c r="S223" s="755"/>
      <c r="T223" s="755"/>
      <c r="U223" s="755"/>
      <c r="V223" s="755"/>
      <c r="W223" s="755"/>
      <c r="X223" s="755"/>
      <c r="Y223" s="755"/>
      <c r="Z223" s="755"/>
      <c r="AA223" s="755"/>
      <c r="AB223" s="755"/>
      <c r="AC223" s="755"/>
      <c r="AD223" s="755"/>
      <c r="AE223" s="755"/>
      <c r="AF223" s="755"/>
      <c r="AG223" s="755"/>
      <c r="AH223" s="755"/>
      <c r="AI223" s="755"/>
      <c r="AJ223" s="755"/>
      <c r="AK223" s="755"/>
      <c r="AL223" s="755"/>
      <c r="AM223" s="756"/>
    </row>
    <row r="224" spans="1:39">
      <c r="A224" s="764" t="s">
        <v>124</v>
      </c>
      <c r="B224" s="759"/>
      <c r="C224" s="759"/>
      <c r="D224" s="759"/>
      <c r="E224" s="759"/>
      <c r="F224" s="759"/>
      <c r="G224" s="759"/>
      <c r="H224" s="759"/>
      <c r="I224" s="759"/>
      <c r="J224" s="759"/>
      <c r="K224" s="759"/>
      <c r="L224" s="766" t="s">
        <v>127</v>
      </c>
      <c r="M224" s="767" t="s">
        <v>1188</v>
      </c>
      <c r="N224" s="724" t="s">
        <v>329</v>
      </c>
      <c r="O224" s="755">
        <v>3.71</v>
      </c>
      <c r="P224" s="755"/>
      <c r="Q224" s="755"/>
      <c r="R224" s="755">
        <v>3.71</v>
      </c>
      <c r="S224" s="755">
        <v>5.83</v>
      </c>
      <c r="T224" s="755"/>
      <c r="U224" s="755"/>
      <c r="V224" s="755"/>
      <c r="W224" s="755"/>
      <c r="X224" s="755"/>
      <c r="Y224" s="755"/>
      <c r="Z224" s="755"/>
      <c r="AA224" s="755"/>
      <c r="AB224" s="755"/>
      <c r="AC224" s="755">
        <v>3.71</v>
      </c>
      <c r="AD224" s="755"/>
      <c r="AE224" s="755"/>
      <c r="AF224" s="755"/>
      <c r="AG224" s="755"/>
      <c r="AH224" s="755"/>
      <c r="AI224" s="755"/>
      <c r="AJ224" s="755"/>
      <c r="AK224" s="755"/>
      <c r="AL224" s="755"/>
      <c r="AM224" s="756"/>
    </row>
    <row r="225" spans="1:39">
      <c r="A225" s="764" t="s">
        <v>124</v>
      </c>
      <c r="B225" s="759"/>
      <c r="C225" s="759"/>
      <c r="D225" s="759"/>
      <c r="E225" s="759"/>
      <c r="F225" s="759"/>
      <c r="G225" s="759"/>
      <c r="H225" s="759"/>
      <c r="I225" s="759"/>
      <c r="J225" s="759"/>
      <c r="K225" s="759"/>
      <c r="L225" s="766" t="s">
        <v>1300</v>
      </c>
      <c r="M225" s="776" t="s">
        <v>340</v>
      </c>
      <c r="N225" s="727" t="s">
        <v>145</v>
      </c>
      <c r="O225" s="775">
        <v>19.828968466060928</v>
      </c>
      <c r="P225" s="775">
        <v>0</v>
      </c>
      <c r="Q225" s="775">
        <v>0</v>
      </c>
      <c r="R225" s="775">
        <v>19.828968466060928</v>
      </c>
      <c r="S225" s="775">
        <v>30.684210526315791</v>
      </c>
      <c r="T225" s="775">
        <v>0</v>
      </c>
      <c r="U225" s="775">
        <v>0</v>
      </c>
      <c r="V225" s="775">
        <v>0</v>
      </c>
      <c r="W225" s="775">
        <v>0</v>
      </c>
      <c r="X225" s="775">
        <v>0</v>
      </c>
      <c r="Y225" s="775">
        <v>0</v>
      </c>
      <c r="Z225" s="775">
        <v>0</v>
      </c>
      <c r="AA225" s="775">
        <v>0</v>
      </c>
      <c r="AB225" s="775">
        <v>0</v>
      </c>
      <c r="AC225" s="775">
        <v>19.828968466060928</v>
      </c>
      <c r="AD225" s="775">
        <v>0</v>
      </c>
      <c r="AE225" s="775">
        <v>0</v>
      </c>
      <c r="AF225" s="775">
        <v>0</v>
      </c>
      <c r="AG225" s="775">
        <v>0</v>
      </c>
      <c r="AH225" s="775">
        <v>0</v>
      </c>
      <c r="AI225" s="775">
        <v>0</v>
      </c>
      <c r="AJ225" s="775">
        <v>0</v>
      </c>
      <c r="AK225" s="775">
        <v>0</v>
      </c>
      <c r="AL225" s="775">
        <v>0</v>
      </c>
      <c r="AM225" s="756"/>
    </row>
    <row r="226" spans="1:39">
      <c r="A226" s="764" t="s">
        <v>124</v>
      </c>
      <c r="B226" s="759"/>
      <c r="C226" s="759"/>
      <c r="D226" s="759"/>
      <c r="E226" s="759"/>
      <c r="F226" s="759"/>
      <c r="G226" s="759"/>
      <c r="H226" s="759"/>
      <c r="I226" s="759"/>
      <c r="J226" s="759"/>
      <c r="K226" s="759"/>
      <c r="L226" s="766" t="s">
        <v>128</v>
      </c>
      <c r="M226" s="767" t="s">
        <v>341</v>
      </c>
      <c r="N226" s="724" t="s">
        <v>329</v>
      </c>
      <c r="O226" s="775">
        <v>15</v>
      </c>
      <c r="P226" s="775">
        <v>0</v>
      </c>
      <c r="Q226" s="775">
        <v>0</v>
      </c>
      <c r="R226" s="775">
        <v>15</v>
      </c>
      <c r="S226" s="775">
        <v>13.169999999999998</v>
      </c>
      <c r="T226" s="775">
        <v>0</v>
      </c>
      <c r="U226" s="775">
        <v>0</v>
      </c>
      <c r="V226" s="775">
        <v>0</v>
      </c>
      <c r="W226" s="775">
        <v>0</v>
      </c>
      <c r="X226" s="775">
        <v>0</v>
      </c>
      <c r="Y226" s="775">
        <v>0</v>
      </c>
      <c r="Z226" s="775">
        <v>0</v>
      </c>
      <c r="AA226" s="775">
        <v>0</v>
      </c>
      <c r="AB226" s="775">
        <v>0</v>
      </c>
      <c r="AC226" s="775">
        <v>15</v>
      </c>
      <c r="AD226" s="775">
        <v>0</v>
      </c>
      <c r="AE226" s="775">
        <v>0</v>
      </c>
      <c r="AF226" s="775">
        <v>0</v>
      </c>
      <c r="AG226" s="775">
        <v>0</v>
      </c>
      <c r="AH226" s="775">
        <v>0</v>
      </c>
      <c r="AI226" s="775">
        <v>0</v>
      </c>
      <c r="AJ226" s="775">
        <v>0</v>
      </c>
      <c r="AK226" s="775">
        <v>0</v>
      </c>
      <c r="AL226" s="775">
        <v>0</v>
      </c>
      <c r="AM226" s="756"/>
    </row>
    <row r="227" spans="1:39">
      <c r="A227" s="764" t="s">
        <v>124</v>
      </c>
      <c r="B227" s="759"/>
      <c r="C227" s="759"/>
      <c r="D227" s="759"/>
      <c r="E227" s="759"/>
      <c r="F227" s="759"/>
      <c r="G227" s="759"/>
      <c r="H227" s="759"/>
      <c r="I227" s="759"/>
      <c r="J227" s="759"/>
      <c r="K227" s="759"/>
      <c r="L227" s="766" t="s">
        <v>1237</v>
      </c>
      <c r="M227" s="750" t="s">
        <v>342</v>
      </c>
      <c r="N227" s="724" t="s">
        <v>329</v>
      </c>
      <c r="O227" s="775">
        <v>0</v>
      </c>
      <c r="P227" s="775">
        <v>0</v>
      </c>
      <c r="Q227" s="775">
        <v>0</v>
      </c>
      <c r="R227" s="775">
        <v>0</v>
      </c>
      <c r="S227" s="775">
        <v>0</v>
      </c>
      <c r="T227" s="775">
        <v>0</v>
      </c>
      <c r="U227" s="775">
        <v>0</v>
      </c>
      <c r="V227" s="775">
        <v>0</v>
      </c>
      <c r="W227" s="775">
        <v>0</v>
      </c>
      <c r="X227" s="775">
        <v>0</v>
      </c>
      <c r="Y227" s="775">
        <v>0</v>
      </c>
      <c r="Z227" s="775">
        <v>0</v>
      </c>
      <c r="AA227" s="775">
        <v>0</v>
      </c>
      <c r="AB227" s="775">
        <v>0</v>
      </c>
      <c r="AC227" s="775">
        <v>0</v>
      </c>
      <c r="AD227" s="775">
        <v>0</v>
      </c>
      <c r="AE227" s="775">
        <v>0</v>
      </c>
      <c r="AF227" s="775">
        <v>0</v>
      </c>
      <c r="AG227" s="775">
        <v>0</v>
      </c>
      <c r="AH227" s="775">
        <v>0</v>
      </c>
      <c r="AI227" s="775">
        <v>0</v>
      </c>
      <c r="AJ227" s="775">
        <v>0</v>
      </c>
      <c r="AK227" s="775">
        <v>0</v>
      </c>
      <c r="AL227" s="775">
        <v>0</v>
      </c>
      <c r="AM227" s="756"/>
    </row>
    <row r="228" spans="1:39">
      <c r="A228" s="764" t="s">
        <v>124</v>
      </c>
      <c r="B228" s="759"/>
      <c r="C228" s="759"/>
      <c r="D228" s="759"/>
      <c r="E228" s="759"/>
      <c r="F228" s="759"/>
      <c r="G228" s="759"/>
      <c r="H228" s="759"/>
      <c r="I228" s="759"/>
      <c r="J228" s="759"/>
      <c r="K228" s="759"/>
      <c r="L228" s="766" t="s">
        <v>1301</v>
      </c>
      <c r="M228" s="777" t="s">
        <v>343</v>
      </c>
      <c r="N228" s="724" t="s">
        <v>329</v>
      </c>
      <c r="O228" s="755"/>
      <c r="P228" s="755"/>
      <c r="Q228" s="755"/>
      <c r="R228" s="755"/>
      <c r="S228" s="755"/>
      <c r="T228" s="755"/>
      <c r="U228" s="755"/>
      <c r="V228" s="755"/>
      <c r="W228" s="755"/>
      <c r="X228" s="755"/>
      <c r="Y228" s="755"/>
      <c r="Z228" s="755"/>
      <c r="AA228" s="755"/>
      <c r="AB228" s="755"/>
      <c r="AC228" s="755"/>
      <c r="AD228" s="755"/>
      <c r="AE228" s="755"/>
      <c r="AF228" s="755"/>
      <c r="AG228" s="755"/>
      <c r="AH228" s="755"/>
      <c r="AI228" s="755"/>
      <c r="AJ228" s="755"/>
      <c r="AK228" s="755"/>
      <c r="AL228" s="755"/>
      <c r="AM228" s="756"/>
    </row>
    <row r="229" spans="1:39">
      <c r="A229" s="764" t="s">
        <v>124</v>
      </c>
      <c r="B229" s="759"/>
      <c r="C229" s="759"/>
      <c r="D229" s="759"/>
      <c r="E229" s="759"/>
      <c r="F229" s="759"/>
      <c r="G229" s="759"/>
      <c r="H229" s="759"/>
      <c r="I229" s="759"/>
      <c r="J229" s="759"/>
      <c r="K229" s="759"/>
      <c r="L229" s="766" t="s">
        <v>1302</v>
      </c>
      <c r="M229" s="777" t="s">
        <v>344</v>
      </c>
      <c r="N229" s="724" t="s">
        <v>329</v>
      </c>
      <c r="O229" s="755"/>
      <c r="P229" s="755"/>
      <c r="Q229" s="755"/>
      <c r="R229" s="755"/>
      <c r="S229" s="755"/>
      <c r="T229" s="755"/>
      <c r="U229" s="755"/>
      <c r="V229" s="755"/>
      <c r="W229" s="755"/>
      <c r="X229" s="755"/>
      <c r="Y229" s="755"/>
      <c r="Z229" s="755"/>
      <c r="AA229" s="755"/>
      <c r="AB229" s="755"/>
      <c r="AC229" s="755"/>
      <c r="AD229" s="755"/>
      <c r="AE229" s="755"/>
      <c r="AF229" s="755"/>
      <c r="AG229" s="755"/>
      <c r="AH229" s="755"/>
      <c r="AI229" s="755"/>
      <c r="AJ229" s="755"/>
      <c r="AK229" s="755"/>
      <c r="AL229" s="755"/>
      <c r="AM229" s="756"/>
    </row>
    <row r="230" spans="1:39">
      <c r="A230" s="764" t="s">
        <v>124</v>
      </c>
      <c r="B230" s="759"/>
      <c r="C230" s="759"/>
      <c r="D230" s="759"/>
      <c r="E230" s="759"/>
      <c r="F230" s="759"/>
      <c r="G230" s="759"/>
      <c r="H230" s="759"/>
      <c r="I230" s="759"/>
      <c r="J230" s="759"/>
      <c r="K230" s="759"/>
      <c r="L230" s="766" t="s">
        <v>1303</v>
      </c>
      <c r="M230" s="777" t="s">
        <v>345</v>
      </c>
      <c r="N230" s="724" t="s">
        <v>329</v>
      </c>
      <c r="O230" s="755"/>
      <c r="P230" s="755"/>
      <c r="Q230" s="755"/>
      <c r="R230" s="755"/>
      <c r="S230" s="755"/>
      <c r="T230" s="755"/>
      <c r="U230" s="755"/>
      <c r="V230" s="755"/>
      <c r="W230" s="755"/>
      <c r="X230" s="755"/>
      <c r="Y230" s="755"/>
      <c r="Z230" s="755"/>
      <c r="AA230" s="755"/>
      <c r="AB230" s="755"/>
      <c r="AC230" s="755"/>
      <c r="AD230" s="755"/>
      <c r="AE230" s="755"/>
      <c r="AF230" s="755"/>
      <c r="AG230" s="755"/>
      <c r="AH230" s="755"/>
      <c r="AI230" s="755"/>
      <c r="AJ230" s="755"/>
      <c r="AK230" s="755"/>
      <c r="AL230" s="755"/>
      <c r="AM230" s="756"/>
    </row>
    <row r="231" spans="1:39">
      <c r="A231" s="764" t="s">
        <v>124</v>
      </c>
      <c r="B231" s="759" t="s">
        <v>1165</v>
      </c>
      <c r="C231" s="759"/>
      <c r="D231" s="759"/>
      <c r="E231" s="759"/>
      <c r="F231" s="759"/>
      <c r="G231" s="759"/>
      <c r="H231" s="759"/>
      <c r="I231" s="759"/>
      <c r="J231" s="759"/>
      <c r="K231" s="759"/>
      <c r="L231" s="766" t="s">
        <v>1304</v>
      </c>
      <c r="M231" s="750" t="s">
        <v>346</v>
      </c>
      <c r="N231" s="724" t="s">
        <v>329</v>
      </c>
      <c r="O231" s="775">
        <v>0</v>
      </c>
      <c r="P231" s="775">
        <v>0</v>
      </c>
      <c r="Q231" s="775">
        <v>0</v>
      </c>
      <c r="R231" s="775">
        <v>0</v>
      </c>
      <c r="S231" s="775">
        <v>0</v>
      </c>
      <c r="T231" s="775">
        <v>0</v>
      </c>
      <c r="U231" s="775">
        <v>0</v>
      </c>
      <c r="V231" s="775">
        <v>0</v>
      </c>
      <c r="W231" s="775">
        <v>0</v>
      </c>
      <c r="X231" s="775">
        <v>0</v>
      </c>
      <c r="Y231" s="775">
        <v>0</v>
      </c>
      <c r="Z231" s="775">
        <v>0</v>
      </c>
      <c r="AA231" s="775">
        <v>0</v>
      </c>
      <c r="AB231" s="775">
        <v>0</v>
      </c>
      <c r="AC231" s="775">
        <v>0</v>
      </c>
      <c r="AD231" s="775">
        <v>0</v>
      </c>
      <c r="AE231" s="775">
        <v>0</v>
      </c>
      <c r="AF231" s="775">
        <v>0</v>
      </c>
      <c r="AG231" s="775">
        <v>0</v>
      </c>
      <c r="AH231" s="775">
        <v>0</v>
      </c>
      <c r="AI231" s="775">
        <v>0</v>
      </c>
      <c r="AJ231" s="775">
        <v>0</v>
      </c>
      <c r="AK231" s="775">
        <v>0</v>
      </c>
      <c r="AL231" s="775">
        <v>0</v>
      </c>
      <c r="AM231" s="756"/>
    </row>
    <row r="232" spans="1:39">
      <c r="A232" s="764" t="s">
        <v>124</v>
      </c>
      <c r="B232" s="759"/>
      <c r="C232" s="759"/>
      <c r="D232" s="759"/>
      <c r="E232" s="759"/>
      <c r="F232" s="759"/>
      <c r="G232" s="759"/>
      <c r="H232" s="759"/>
      <c r="I232" s="759"/>
      <c r="J232" s="759"/>
      <c r="K232" s="759"/>
      <c r="L232" s="766" t="s">
        <v>1305</v>
      </c>
      <c r="M232" s="777" t="s">
        <v>347</v>
      </c>
      <c r="N232" s="724" t="s">
        <v>329</v>
      </c>
      <c r="O232" s="755"/>
      <c r="P232" s="755"/>
      <c r="Q232" s="755"/>
      <c r="R232" s="755"/>
      <c r="S232" s="755"/>
      <c r="T232" s="755"/>
      <c r="U232" s="755"/>
      <c r="V232" s="755"/>
      <c r="W232" s="755"/>
      <c r="X232" s="755"/>
      <c r="Y232" s="755"/>
      <c r="Z232" s="755"/>
      <c r="AA232" s="755"/>
      <c r="AB232" s="755"/>
      <c r="AC232" s="755"/>
      <c r="AD232" s="755"/>
      <c r="AE232" s="755"/>
      <c r="AF232" s="755"/>
      <c r="AG232" s="755"/>
      <c r="AH232" s="755"/>
      <c r="AI232" s="755"/>
      <c r="AJ232" s="755"/>
      <c r="AK232" s="755"/>
      <c r="AL232" s="755"/>
      <c r="AM232" s="756"/>
    </row>
    <row r="233" spans="1:39">
      <c r="A233" s="764" t="s">
        <v>124</v>
      </c>
      <c r="B233" s="759"/>
      <c r="C233" s="759"/>
      <c r="D233" s="759"/>
      <c r="E233" s="759"/>
      <c r="F233" s="759"/>
      <c r="G233" s="759"/>
      <c r="H233" s="759"/>
      <c r="I233" s="759"/>
      <c r="J233" s="759"/>
      <c r="K233" s="759"/>
      <c r="L233" s="766" t="s">
        <v>1306</v>
      </c>
      <c r="M233" s="777" t="s">
        <v>348</v>
      </c>
      <c r="N233" s="724" t="s">
        <v>329</v>
      </c>
      <c r="O233" s="755"/>
      <c r="P233" s="755"/>
      <c r="Q233" s="755"/>
      <c r="R233" s="755"/>
      <c r="S233" s="755"/>
      <c r="T233" s="755"/>
      <c r="U233" s="755"/>
      <c r="V233" s="755"/>
      <c r="W233" s="755"/>
      <c r="X233" s="755"/>
      <c r="Y233" s="755"/>
      <c r="Z233" s="755"/>
      <c r="AA233" s="755"/>
      <c r="AB233" s="755"/>
      <c r="AC233" s="755"/>
      <c r="AD233" s="755"/>
      <c r="AE233" s="755"/>
      <c r="AF233" s="755"/>
      <c r="AG233" s="755"/>
      <c r="AH233" s="755"/>
      <c r="AI233" s="755"/>
      <c r="AJ233" s="755"/>
      <c r="AK233" s="755"/>
      <c r="AL233" s="755"/>
      <c r="AM233" s="756"/>
    </row>
    <row r="234" spans="1:39">
      <c r="A234" s="764" t="s">
        <v>124</v>
      </c>
      <c r="B234" s="759" t="s">
        <v>1165</v>
      </c>
      <c r="C234" s="759"/>
      <c r="D234" s="759"/>
      <c r="E234" s="759"/>
      <c r="F234" s="759"/>
      <c r="G234" s="759"/>
      <c r="H234" s="759"/>
      <c r="I234" s="759"/>
      <c r="J234" s="759"/>
      <c r="K234" s="759"/>
      <c r="L234" s="766" t="s">
        <v>1307</v>
      </c>
      <c r="M234" s="750" t="s">
        <v>1189</v>
      </c>
      <c r="N234" s="724" t="s">
        <v>329</v>
      </c>
      <c r="O234" s="775">
        <v>15</v>
      </c>
      <c r="P234" s="775">
        <v>0</v>
      </c>
      <c r="Q234" s="775">
        <v>0</v>
      </c>
      <c r="R234" s="775">
        <v>15</v>
      </c>
      <c r="S234" s="775">
        <v>13.169999999999998</v>
      </c>
      <c r="T234" s="775">
        <v>0</v>
      </c>
      <c r="U234" s="775">
        <v>0</v>
      </c>
      <c r="V234" s="775">
        <v>0</v>
      </c>
      <c r="W234" s="775">
        <v>0</v>
      </c>
      <c r="X234" s="775">
        <v>0</v>
      </c>
      <c r="Y234" s="775">
        <v>0</v>
      </c>
      <c r="Z234" s="775">
        <v>0</v>
      </c>
      <c r="AA234" s="775">
        <v>0</v>
      </c>
      <c r="AB234" s="775">
        <v>0</v>
      </c>
      <c r="AC234" s="775">
        <v>15</v>
      </c>
      <c r="AD234" s="775">
        <v>0</v>
      </c>
      <c r="AE234" s="775">
        <v>0</v>
      </c>
      <c r="AF234" s="775">
        <v>0</v>
      </c>
      <c r="AG234" s="775">
        <v>0</v>
      </c>
      <c r="AH234" s="775">
        <v>0</v>
      </c>
      <c r="AI234" s="775">
        <v>0</v>
      </c>
      <c r="AJ234" s="775">
        <v>0</v>
      </c>
      <c r="AK234" s="775">
        <v>0</v>
      </c>
      <c r="AL234" s="775">
        <v>0</v>
      </c>
      <c r="AM234" s="756"/>
    </row>
    <row r="235" spans="1:39">
      <c r="A235" s="764" t="s">
        <v>124</v>
      </c>
      <c r="B235" s="759"/>
      <c r="C235" s="759"/>
      <c r="D235" s="759"/>
      <c r="E235" s="759"/>
      <c r="F235" s="759"/>
      <c r="G235" s="759"/>
      <c r="H235" s="759"/>
      <c r="I235" s="759"/>
      <c r="J235" s="759"/>
      <c r="K235" s="759"/>
      <c r="L235" s="766" t="s">
        <v>1308</v>
      </c>
      <c r="M235" s="777" t="s">
        <v>349</v>
      </c>
      <c r="N235" s="724" t="s">
        <v>329</v>
      </c>
      <c r="O235" s="775">
        <v>2</v>
      </c>
      <c r="P235" s="775">
        <v>0</v>
      </c>
      <c r="Q235" s="775">
        <v>0</v>
      </c>
      <c r="R235" s="775">
        <v>2</v>
      </c>
      <c r="S235" s="775">
        <v>0.45</v>
      </c>
      <c r="T235" s="775">
        <v>0</v>
      </c>
      <c r="U235" s="775">
        <v>0</v>
      </c>
      <c r="V235" s="775">
        <v>0</v>
      </c>
      <c r="W235" s="775">
        <v>0</v>
      </c>
      <c r="X235" s="775">
        <v>0</v>
      </c>
      <c r="Y235" s="775">
        <v>0</v>
      </c>
      <c r="Z235" s="775">
        <v>0</v>
      </c>
      <c r="AA235" s="775">
        <v>0</v>
      </c>
      <c r="AB235" s="775">
        <v>0</v>
      </c>
      <c r="AC235" s="775">
        <v>2</v>
      </c>
      <c r="AD235" s="775">
        <v>0</v>
      </c>
      <c r="AE235" s="775">
        <v>0</v>
      </c>
      <c r="AF235" s="775">
        <v>0</v>
      </c>
      <c r="AG235" s="775">
        <v>0</v>
      </c>
      <c r="AH235" s="775">
        <v>0</v>
      </c>
      <c r="AI235" s="775">
        <v>0</v>
      </c>
      <c r="AJ235" s="775">
        <v>0</v>
      </c>
      <c r="AK235" s="775">
        <v>0</v>
      </c>
      <c r="AL235" s="775">
        <v>0</v>
      </c>
      <c r="AM235" s="756"/>
    </row>
    <row r="236" spans="1:39">
      <c r="A236" s="764" t="s">
        <v>124</v>
      </c>
      <c r="B236" s="759"/>
      <c r="C236" s="759"/>
      <c r="D236" s="759"/>
      <c r="E236" s="759"/>
      <c r="F236" s="759"/>
      <c r="G236" s="759"/>
      <c r="H236" s="759"/>
      <c r="I236" s="759"/>
      <c r="J236" s="759"/>
      <c r="K236" s="759"/>
      <c r="L236" s="766" t="s">
        <v>1309</v>
      </c>
      <c r="M236" s="778" t="s">
        <v>347</v>
      </c>
      <c r="N236" s="724" t="s">
        <v>329</v>
      </c>
      <c r="O236" s="755">
        <v>2</v>
      </c>
      <c r="P236" s="755"/>
      <c r="Q236" s="755"/>
      <c r="R236" s="755">
        <v>2</v>
      </c>
      <c r="S236" s="755">
        <v>0.45</v>
      </c>
      <c r="T236" s="755"/>
      <c r="U236" s="755"/>
      <c r="V236" s="755"/>
      <c r="W236" s="755"/>
      <c r="X236" s="755"/>
      <c r="Y236" s="755"/>
      <c r="Z236" s="755"/>
      <c r="AA236" s="755"/>
      <c r="AB236" s="755"/>
      <c r="AC236" s="755">
        <v>2</v>
      </c>
      <c r="AD236" s="755"/>
      <c r="AE236" s="755"/>
      <c r="AF236" s="755"/>
      <c r="AG236" s="755"/>
      <c r="AH236" s="755"/>
      <c r="AI236" s="755"/>
      <c r="AJ236" s="755"/>
      <c r="AK236" s="755"/>
      <c r="AL236" s="755"/>
      <c r="AM236" s="756"/>
    </row>
    <row r="237" spans="1:39">
      <c r="A237" s="764" t="s">
        <v>124</v>
      </c>
      <c r="B237" s="759"/>
      <c r="C237" s="759"/>
      <c r="D237" s="759"/>
      <c r="E237" s="759"/>
      <c r="F237" s="759"/>
      <c r="G237" s="759"/>
      <c r="H237" s="759"/>
      <c r="I237" s="759"/>
      <c r="J237" s="759"/>
      <c r="K237" s="759"/>
      <c r="L237" s="766" t="s">
        <v>1310</v>
      </c>
      <c r="M237" s="778" t="s">
        <v>348</v>
      </c>
      <c r="N237" s="724" t="s">
        <v>329</v>
      </c>
      <c r="O237" s="755"/>
      <c r="P237" s="755"/>
      <c r="Q237" s="755"/>
      <c r="R237" s="755"/>
      <c r="S237" s="755"/>
      <c r="T237" s="755"/>
      <c r="U237" s="755"/>
      <c r="V237" s="755"/>
      <c r="W237" s="755"/>
      <c r="X237" s="755"/>
      <c r="Y237" s="755"/>
      <c r="Z237" s="755"/>
      <c r="AA237" s="755"/>
      <c r="AB237" s="755"/>
      <c r="AC237" s="755"/>
      <c r="AD237" s="755"/>
      <c r="AE237" s="755"/>
      <c r="AF237" s="755"/>
      <c r="AG237" s="755"/>
      <c r="AH237" s="755"/>
      <c r="AI237" s="755"/>
      <c r="AJ237" s="755"/>
      <c r="AK237" s="755"/>
      <c r="AL237" s="755"/>
      <c r="AM237" s="756"/>
    </row>
    <row r="238" spans="1:39">
      <c r="A238" s="764" t="s">
        <v>124</v>
      </c>
      <c r="B238" s="759" t="s">
        <v>1166</v>
      </c>
      <c r="C238" s="759"/>
      <c r="D238" s="759"/>
      <c r="E238" s="759"/>
      <c r="F238" s="759"/>
      <c r="G238" s="759"/>
      <c r="H238" s="759"/>
      <c r="I238" s="759"/>
      <c r="J238" s="759"/>
      <c r="K238" s="759"/>
      <c r="L238" s="766" t="s">
        <v>1311</v>
      </c>
      <c r="M238" s="777" t="s">
        <v>350</v>
      </c>
      <c r="N238" s="724" t="s">
        <v>329</v>
      </c>
      <c r="O238" s="775">
        <v>12.9</v>
      </c>
      <c r="P238" s="775">
        <v>0</v>
      </c>
      <c r="Q238" s="775">
        <v>0</v>
      </c>
      <c r="R238" s="775">
        <v>12.9</v>
      </c>
      <c r="S238" s="775">
        <v>12.7</v>
      </c>
      <c r="T238" s="775">
        <v>0</v>
      </c>
      <c r="U238" s="775">
        <v>0</v>
      </c>
      <c r="V238" s="775">
        <v>0</v>
      </c>
      <c r="W238" s="775">
        <v>0</v>
      </c>
      <c r="X238" s="775">
        <v>0</v>
      </c>
      <c r="Y238" s="775">
        <v>0</v>
      </c>
      <c r="Z238" s="775">
        <v>0</v>
      </c>
      <c r="AA238" s="775">
        <v>0</v>
      </c>
      <c r="AB238" s="775">
        <v>0</v>
      </c>
      <c r="AC238" s="775">
        <v>12.9</v>
      </c>
      <c r="AD238" s="775">
        <v>0</v>
      </c>
      <c r="AE238" s="775">
        <v>0</v>
      </c>
      <c r="AF238" s="775">
        <v>0</v>
      </c>
      <c r="AG238" s="775">
        <v>0</v>
      </c>
      <c r="AH238" s="775">
        <v>0</v>
      </c>
      <c r="AI238" s="775">
        <v>0</v>
      </c>
      <c r="AJ238" s="775">
        <v>0</v>
      </c>
      <c r="AK238" s="775">
        <v>0</v>
      </c>
      <c r="AL238" s="775">
        <v>0</v>
      </c>
      <c r="AM238" s="756"/>
    </row>
    <row r="239" spans="1:39">
      <c r="A239" s="764" t="s">
        <v>124</v>
      </c>
      <c r="B239" s="759"/>
      <c r="C239" s="759"/>
      <c r="D239" s="759"/>
      <c r="E239" s="759"/>
      <c r="F239" s="759"/>
      <c r="G239" s="759"/>
      <c r="H239" s="759"/>
      <c r="I239" s="759"/>
      <c r="J239" s="759"/>
      <c r="K239" s="759"/>
      <c r="L239" s="766" t="s">
        <v>1312</v>
      </c>
      <c r="M239" s="778" t="s">
        <v>347</v>
      </c>
      <c r="N239" s="724" t="s">
        <v>329</v>
      </c>
      <c r="O239" s="755">
        <v>12.9</v>
      </c>
      <c r="P239" s="755"/>
      <c r="Q239" s="755"/>
      <c r="R239" s="755">
        <v>12.9</v>
      </c>
      <c r="S239" s="755">
        <v>12.7</v>
      </c>
      <c r="T239" s="755"/>
      <c r="U239" s="755"/>
      <c r="V239" s="755"/>
      <c r="W239" s="755"/>
      <c r="X239" s="755"/>
      <c r="Y239" s="755"/>
      <c r="Z239" s="755"/>
      <c r="AA239" s="755"/>
      <c r="AB239" s="755"/>
      <c r="AC239" s="755">
        <v>12.9</v>
      </c>
      <c r="AD239" s="755"/>
      <c r="AE239" s="755"/>
      <c r="AF239" s="755"/>
      <c r="AG239" s="755"/>
      <c r="AH239" s="755"/>
      <c r="AI239" s="755"/>
      <c r="AJ239" s="755"/>
      <c r="AK239" s="755"/>
      <c r="AL239" s="755"/>
      <c r="AM239" s="756"/>
    </row>
    <row r="240" spans="1:39">
      <c r="A240" s="764" t="s">
        <v>124</v>
      </c>
      <c r="B240" s="759"/>
      <c r="C240" s="759"/>
      <c r="D240" s="759"/>
      <c r="E240" s="759"/>
      <c r="F240" s="759"/>
      <c r="G240" s="759"/>
      <c r="H240" s="759"/>
      <c r="I240" s="759"/>
      <c r="J240" s="759"/>
      <c r="K240" s="759"/>
      <c r="L240" s="766" t="s">
        <v>1313</v>
      </c>
      <c r="M240" s="778" t="s">
        <v>348</v>
      </c>
      <c r="N240" s="724" t="s">
        <v>329</v>
      </c>
      <c r="O240" s="755"/>
      <c r="P240" s="755"/>
      <c r="Q240" s="755"/>
      <c r="R240" s="755"/>
      <c r="S240" s="755"/>
      <c r="T240" s="755"/>
      <c r="U240" s="755"/>
      <c r="V240" s="755"/>
      <c r="W240" s="755"/>
      <c r="X240" s="755"/>
      <c r="Y240" s="755"/>
      <c r="Z240" s="755"/>
      <c r="AA240" s="755"/>
      <c r="AB240" s="755"/>
      <c r="AC240" s="755"/>
      <c r="AD240" s="755"/>
      <c r="AE240" s="755"/>
      <c r="AF240" s="755"/>
      <c r="AG240" s="755"/>
      <c r="AH240" s="755"/>
      <c r="AI240" s="755"/>
      <c r="AJ240" s="755"/>
      <c r="AK240" s="755"/>
      <c r="AL240" s="755"/>
      <c r="AM240" s="756"/>
    </row>
    <row r="241" spans="1:39">
      <c r="A241" s="764" t="s">
        <v>124</v>
      </c>
      <c r="B241" s="759"/>
      <c r="C241" s="759"/>
      <c r="D241" s="759"/>
      <c r="E241" s="759"/>
      <c r="F241" s="759"/>
      <c r="G241" s="759"/>
      <c r="H241" s="759"/>
      <c r="I241" s="759"/>
      <c r="J241" s="759"/>
      <c r="K241" s="759"/>
      <c r="L241" s="766" t="s">
        <v>1314</v>
      </c>
      <c r="M241" s="777" t="s">
        <v>351</v>
      </c>
      <c r="N241" s="724" t="s">
        <v>329</v>
      </c>
      <c r="O241" s="775">
        <v>0.1</v>
      </c>
      <c r="P241" s="775">
        <v>0</v>
      </c>
      <c r="Q241" s="775">
        <v>0</v>
      </c>
      <c r="R241" s="775">
        <v>0.1</v>
      </c>
      <c r="S241" s="775">
        <v>0.02</v>
      </c>
      <c r="T241" s="775">
        <v>0</v>
      </c>
      <c r="U241" s="775">
        <v>0</v>
      </c>
      <c r="V241" s="775">
        <v>0</v>
      </c>
      <c r="W241" s="775">
        <v>0</v>
      </c>
      <c r="X241" s="775">
        <v>0</v>
      </c>
      <c r="Y241" s="775">
        <v>0</v>
      </c>
      <c r="Z241" s="775">
        <v>0</v>
      </c>
      <c r="AA241" s="775">
        <v>0</v>
      </c>
      <c r="AB241" s="775">
        <v>0</v>
      </c>
      <c r="AC241" s="775">
        <v>0.1</v>
      </c>
      <c r="AD241" s="775">
        <v>0</v>
      </c>
      <c r="AE241" s="775">
        <v>0</v>
      </c>
      <c r="AF241" s="775">
        <v>0</v>
      </c>
      <c r="AG241" s="775">
        <v>0</v>
      </c>
      <c r="AH241" s="775">
        <v>0</v>
      </c>
      <c r="AI241" s="775">
        <v>0</v>
      </c>
      <c r="AJ241" s="775">
        <v>0</v>
      </c>
      <c r="AK241" s="775">
        <v>0</v>
      </c>
      <c r="AL241" s="775">
        <v>0</v>
      </c>
      <c r="AM241" s="756"/>
    </row>
    <row r="242" spans="1:39">
      <c r="A242" s="764" t="s">
        <v>124</v>
      </c>
      <c r="B242" s="759"/>
      <c r="C242" s="759"/>
      <c r="D242" s="759"/>
      <c r="E242" s="759"/>
      <c r="F242" s="759"/>
      <c r="G242" s="759"/>
      <c r="H242" s="759"/>
      <c r="I242" s="759"/>
      <c r="J242" s="759"/>
      <c r="K242" s="759"/>
      <c r="L242" s="766" t="s">
        <v>1315</v>
      </c>
      <c r="M242" s="778" t="s">
        <v>347</v>
      </c>
      <c r="N242" s="724" t="s">
        <v>329</v>
      </c>
      <c r="O242" s="755">
        <v>0.1</v>
      </c>
      <c r="P242" s="755"/>
      <c r="Q242" s="755"/>
      <c r="R242" s="755">
        <v>0.1</v>
      </c>
      <c r="S242" s="755">
        <v>0.02</v>
      </c>
      <c r="T242" s="755"/>
      <c r="U242" s="755"/>
      <c r="V242" s="755"/>
      <c r="W242" s="755"/>
      <c r="X242" s="755"/>
      <c r="Y242" s="755"/>
      <c r="Z242" s="755"/>
      <c r="AA242" s="755"/>
      <c r="AB242" s="755"/>
      <c r="AC242" s="755">
        <v>0.1</v>
      </c>
      <c r="AD242" s="755"/>
      <c r="AE242" s="755"/>
      <c r="AF242" s="755"/>
      <c r="AG242" s="755"/>
      <c r="AH242" s="755"/>
      <c r="AI242" s="755"/>
      <c r="AJ242" s="755"/>
      <c r="AK242" s="755"/>
      <c r="AL242" s="755"/>
      <c r="AM242" s="756"/>
    </row>
    <row r="243" spans="1:39">
      <c r="A243" s="764" t="s">
        <v>124</v>
      </c>
      <c r="B243" s="759"/>
      <c r="C243" s="759"/>
      <c r="D243" s="759"/>
      <c r="E243" s="759"/>
      <c r="F243" s="759"/>
      <c r="G243" s="759"/>
      <c r="H243" s="759"/>
      <c r="I243" s="759"/>
      <c r="J243" s="759"/>
      <c r="K243" s="759"/>
      <c r="L243" s="766" t="s">
        <v>1316</v>
      </c>
      <c r="M243" s="778" t="s">
        <v>348</v>
      </c>
      <c r="N243" s="724" t="s">
        <v>329</v>
      </c>
      <c r="O243" s="755"/>
      <c r="P243" s="755"/>
      <c r="Q243" s="755"/>
      <c r="R243" s="755"/>
      <c r="S243" s="755"/>
      <c r="T243" s="755"/>
      <c r="U243" s="755"/>
      <c r="V243" s="755"/>
      <c r="W243" s="755"/>
      <c r="X243" s="755"/>
      <c r="Y243" s="755"/>
      <c r="Z243" s="755"/>
      <c r="AA243" s="755"/>
      <c r="AB243" s="755"/>
      <c r="AC243" s="755"/>
      <c r="AD243" s="755"/>
      <c r="AE243" s="755"/>
      <c r="AF243" s="755"/>
      <c r="AG243" s="755"/>
      <c r="AH243" s="755"/>
      <c r="AI243" s="755"/>
      <c r="AJ243" s="755"/>
      <c r="AK243" s="755"/>
      <c r="AL243" s="755"/>
      <c r="AM243" s="771"/>
    </row>
    <row r="244" spans="1:39" ht="22.8">
      <c r="A244" s="764" t="s">
        <v>124</v>
      </c>
      <c r="B244" s="759"/>
      <c r="C244" s="759"/>
      <c r="D244" s="759"/>
      <c r="E244" s="759"/>
      <c r="F244" s="759"/>
      <c r="G244" s="759"/>
      <c r="H244" s="759"/>
      <c r="I244" s="759"/>
      <c r="J244" s="759"/>
      <c r="K244" s="759"/>
      <c r="L244" s="766" t="s">
        <v>1317</v>
      </c>
      <c r="M244" s="779" t="s">
        <v>1150</v>
      </c>
      <c r="N244" s="724" t="s">
        <v>329</v>
      </c>
      <c r="O244" s="773"/>
      <c r="P244" s="773"/>
      <c r="Q244" s="773"/>
      <c r="R244" s="773"/>
      <c r="S244" s="773"/>
      <c r="T244" s="773"/>
      <c r="U244" s="773"/>
      <c r="V244" s="773"/>
      <c r="W244" s="773"/>
      <c r="X244" s="773"/>
      <c r="Y244" s="773"/>
      <c r="Z244" s="773"/>
      <c r="AA244" s="773"/>
      <c r="AB244" s="773"/>
      <c r="AC244" s="773"/>
      <c r="AD244" s="773"/>
      <c r="AE244" s="773"/>
      <c r="AF244" s="773"/>
      <c r="AG244" s="773"/>
      <c r="AH244" s="773"/>
      <c r="AI244" s="773"/>
      <c r="AJ244" s="773"/>
      <c r="AK244" s="773"/>
      <c r="AL244" s="773"/>
      <c r="AM244" s="771"/>
    </row>
    <row r="245" spans="1:39">
      <c r="A245" s="764" t="s">
        <v>125</v>
      </c>
      <c r="B245" s="759"/>
      <c r="C245" s="759"/>
      <c r="D245" s="759"/>
      <c r="E245" s="759"/>
      <c r="F245" s="759"/>
      <c r="G245" s="759"/>
      <c r="H245" s="759"/>
      <c r="I245" s="759"/>
      <c r="J245" s="759"/>
      <c r="K245" s="759"/>
      <c r="L245" s="765" t="s">
        <v>2429</v>
      </c>
      <c r="M245" s="673"/>
      <c r="N245" s="673"/>
      <c r="O245" s="673"/>
      <c r="P245" s="673"/>
      <c r="Q245" s="673"/>
      <c r="R245" s="673"/>
      <c r="S245" s="673"/>
      <c r="T245" s="673"/>
      <c r="U245" s="673"/>
      <c r="V245" s="673"/>
      <c r="W245" s="673"/>
      <c r="X245" s="673"/>
      <c r="Y245" s="673"/>
      <c r="Z245" s="673"/>
      <c r="AA245" s="673"/>
      <c r="AB245" s="673"/>
      <c r="AC245" s="673"/>
      <c r="AD245" s="673"/>
      <c r="AE245" s="673"/>
      <c r="AF245" s="673"/>
      <c r="AG245" s="673"/>
      <c r="AH245" s="673"/>
      <c r="AI245" s="673"/>
      <c r="AJ245" s="673"/>
      <c r="AK245" s="673"/>
      <c r="AL245" s="673"/>
      <c r="AM245" s="673"/>
    </row>
    <row r="246" spans="1:39">
      <c r="A246" s="764" t="s">
        <v>125</v>
      </c>
      <c r="B246" s="759"/>
      <c r="C246" s="759"/>
      <c r="D246" s="759"/>
      <c r="E246" s="759"/>
      <c r="F246" s="759"/>
      <c r="G246" s="759"/>
      <c r="H246" s="759"/>
      <c r="I246" s="759"/>
      <c r="J246" s="759"/>
      <c r="K246" s="759"/>
      <c r="L246" s="766" t="s">
        <v>18</v>
      </c>
      <c r="M246" s="767" t="s">
        <v>328</v>
      </c>
      <c r="N246" s="725"/>
      <c r="O246" s="768" t="s">
        <v>1028</v>
      </c>
      <c r="P246" s="769"/>
      <c r="Q246" s="769"/>
      <c r="R246" s="769"/>
      <c r="S246" s="769"/>
      <c r="T246" s="769"/>
      <c r="U246" s="769"/>
      <c r="V246" s="769"/>
      <c r="W246" s="769"/>
      <c r="X246" s="769"/>
      <c r="Y246" s="769"/>
      <c r="Z246" s="769"/>
      <c r="AA246" s="769"/>
      <c r="AB246" s="769"/>
      <c r="AC246" s="769"/>
      <c r="AD246" s="769"/>
      <c r="AE246" s="769"/>
      <c r="AF246" s="769"/>
      <c r="AG246" s="769"/>
      <c r="AH246" s="769"/>
      <c r="AI246" s="769"/>
      <c r="AJ246" s="769"/>
      <c r="AK246" s="769"/>
      <c r="AL246" s="770"/>
      <c r="AM246" s="771"/>
    </row>
    <row r="247" spans="1:39">
      <c r="A247" s="764" t="s">
        <v>125</v>
      </c>
      <c r="B247" s="759"/>
      <c r="C247" s="759"/>
      <c r="D247" s="759"/>
      <c r="E247" s="759"/>
      <c r="F247" s="759"/>
      <c r="G247" s="759"/>
      <c r="H247" s="759"/>
      <c r="I247" s="759"/>
      <c r="J247" s="759"/>
      <c r="K247" s="759"/>
      <c r="L247" s="766" t="s">
        <v>102</v>
      </c>
      <c r="M247" s="772" t="s">
        <v>325</v>
      </c>
      <c r="N247" s="725" t="s">
        <v>326</v>
      </c>
      <c r="O247" s="773">
        <v>20</v>
      </c>
      <c r="P247" s="773"/>
      <c r="Q247" s="773"/>
      <c r="R247" s="773">
        <v>20</v>
      </c>
      <c r="S247" s="773">
        <v>20</v>
      </c>
      <c r="T247" s="773"/>
      <c r="U247" s="773"/>
      <c r="V247" s="773"/>
      <c r="W247" s="773"/>
      <c r="X247" s="773"/>
      <c r="Y247" s="773"/>
      <c r="Z247" s="773"/>
      <c r="AA247" s="773"/>
      <c r="AB247" s="773"/>
      <c r="AC247" s="773">
        <v>20</v>
      </c>
      <c r="AD247" s="773"/>
      <c r="AE247" s="773"/>
      <c r="AF247" s="773"/>
      <c r="AG247" s="773"/>
      <c r="AH247" s="773"/>
      <c r="AI247" s="773"/>
      <c r="AJ247" s="773"/>
      <c r="AK247" s="773"/>
      <c r="AL247" s="773"/>
      <c r="AM247" s="771"/>
    </row>
    <row r="248" spans="1:39">
      <c r="A248" s="764" t="s">
        <v>125</v>
      </c>
      <c r="B248" s="759"/>
      <c r="C248" s="759"/>
      <c r="D248" s="759"/>
      <c r="E248" s="759"/>
      <c r="F248" s="759"/>
      <c r="G248" s="759"/>
      <c r="H248" s="759"/>
      <c r="I248" s="759"/>
      <c r="J248" s="759"/>
      <c r="K248" s="759"/>
      <c r="L248" s="766" t="s">
        <v>103</v>
      </c>
      <c r="M248" s="772" t="s">
        <v>327</v>
      </c>
      <c r="N248" s="725" t="s">
        <v>326</v>
      </c>
      <c r="O248" s="773">
        <v>15</v>
      </c>
      <c r="P248" s="773"/>
      <c r="Q248" s="773"/>
      <c r="R248" s="773">
        <v>15</v>
      </c>
      <c r="S248" s="773">
        <v>15</v>
      </c>
      <c r="T248" s="773"/>
      <c r="U248" s="773"/>
      <c r="V248" s="773"/>
      <c r="W248" s="773"/>
      <c r="X248" s="773"/>
      <c r="Y248" s="773"/>
      <c r="Z248" s="773"/>
      <c r="AA248" s="773"/>
      <c r="AB248" s="773"/>
      <c r="AC248" s="773">
        <v>15</v>
      </c>
      <c r="AD248" s="773"/>
      <c r="AE248" s="773"/>
      <c r="AF248" s="773"/>
      <c r="AG248" s="773"/>
      <c r="AH248" s="773"/>
      <c r="AI248" s="773"/>
      <c r="AJ248" s="773"/>
      <c r="AK248" s="773"/>
      <c r="AL248" s="773"/>
      <c r="AM248" s="771"/>
    </row>
    <row r="249" spans="1:39">
      <c r="A249" s="764" t="s">
        <v>125</v>
      </c>
      <c r="B249" s="759"/>
      <c r="C249" s="759"/>
      <c r="D249" s="759"/>
      <c r="E249" s="759"/>
      <c r="F249" s="759"/>
      <c r="G249" s="759"/>
      <c r="H249" s="759"/>
      <c r="I249" s="759"/>
      <c r="J249" s="759"/>
      <c r="K249" s="759"/>
      <c r="L249" s="766">
        <v>4</v>
      </c>
      <c r="M249" s="774" t="s">
        <v>1171</v>
      </c>
      <c r="N249" s="724" t="s">
        <v>329</v>
      </c>
      <c r="O249" s="775">
        <v>29.161000000000001</v>
      </c>
      <c r="P249" s="775">
        <v>0</v>
      </c>
      <c r="Q249" s="775">
        <v>0</v>
      </c>
      <c r="R249" s="775">
        <v>29.161000000000001</v>
      </c>
      <c r="S249" s="775">
        <v>68</v>
      </c>
      <c r="T249" s="775">
        <v>0</v>
      </c>
      <c r="U249" s="775">
        <v>0</v>
      </c>
      <c r="V249" s="775">
        <v>0</v>
      </c>
      <c r="W249" s="775">
        <v>0</v>
      </c>
      <c r="X249" s="775">
        <v>0</v>
      </c>
      <c r="Y249" s="775">
        <v>0</v>
      </c>
      <c r="Z249" s="775">
        <v>0</v>
      </c>
      <c r="AA249" s="775">
        <v>0</v>
      </c>
      <c r="AB249" s="775">
        <v>0</v>
      </c>
      <c r="AC249" s="775">
        <v>29.161000000000001</v>
      </c>
      <c r="AD249" s="775">
        <v>0</v>
      </c>
      <c r="AE249" s="775">
        <v>0</v>
      </c>
      <c r="AF249" s="775">
        <v>0</v>
      </c>
      <c r="AG249" s="775">
        <v>0</v>
      </c>
      <c r="AH249" s="775">
        <v>0</v>
      </c>
      <c r="AI249" s="775">
        <v>0</v>
      </c>
      <c r="AJ249" s="775">
        <v>0</v>
      </c>
      <c r="AK249" s="775">
        <v>0</v>
      </c>
      <c r="AL249" s="775">
        <v>0</v>
      </c>
      <c r="AM249" s="771"/>
    </row>
    <row r="250" spans="1:39">
      <c r="A250" s="764" t="s">
        <v>125</v>
      </c>
      <c r="B250" s="759"/>
      <c r="C250" s="759"/>
      <c r="D250" s="759"/>
      <c r="E250" s="759"/>
      <c r="F250" s="759"/>
      <c r="G250" s="759"/>
      <c r="H250" s="759"/>
      <c r="I250" s="759"/>
      <c r="J250" s="759"/>
      <c r="K250" s="759"/>
      <c r="L250" s="766" t="s">
        <v>148</v>
      </c>
      <c r="M250" s="750" t="s">
        <v>330</v>
      </c>
      <c r="N250" s="724" t="s">
        <v>329</v>
      </c>
      <c r="O250" s="755"/>
      <c r="P250" s="755"/>
      <c r="Q250" s="755"/>
      <c r="R250" s="755"/>
      <c r="S250" s="755"/>
      <c r="T250" s="755"/>
      <c r="U250" s="755"/>
      <c r="V250" s="755"/>
      <c r="W250" s="755"/>
      <c r="X250" s="755"/>
      <c r="Y250" s="755"/>
      <c r="Z250" s="755"/>
      <c r="AA250" s="755"/>
      <c r="AB250" s="755"/>
      <c r="AC250" s="755"/>
      <c r="AD250" s="755"/>
      <c r="AE250" s="755"/>
      <c r="AF250" s="755"/>
      <c r="AG250" s="755"/>
      <c r="AH250" s="755"/>
      <c r="AI250" s="755"/>
      <c r="AJ250" s="755"/>
      <c r="AK250" s="755"/>
      <c r="AL250" s="755"/>
      <c r="AM250" s="756"/>
    </row>
    <row r="251" spans="1:39">
      <c r="A251" s="764" t="s">
        <v>125</v>
      </c>
      <c r="B251" s="759"/>
      <c r="C251" s="759"/>
      <c r="D251" s="759"/>
      <c r="E251" s="759"/>
      <c r="F251" s="759"/>
      <c r="G251" s="759"/>
      <c r="H251" s="759"/>
      <c r="I251" s="759"/>
      <c r="J251" s="759"/>
      <c r="K251" s="759"/>
      <c r="L251" s="766" t="s">
        <v>391</v>
      </c>
      <c r="M251" s="750" t="s">
        <v>331</v>
      </c>
      <c r="N251" s="724" t="s">
        <v>329</v>
      </c>
      <c r="O251" s="755">
        <v>29.16</v>
      </c>
      <c r="P251" s="755"/>
      <c r="Q251" s="755"/>
      <c r="R251" s="755">
        <v>29.16</v>
      </c>
      <c r="S251" s="755">
        <v>68</v>
      </c>
      <c r="T251" s="755"/>
      <c r="U251" s="755"/>
      <c r="V251" s="755"/>
      <c r="W251" s="755"/>
      <c r="X251" s="755"/>
      <c r="Y251" s="755"/>
      <c r="Z251" s="755"/>
      <c r="AA251" s="755"/>
      <c r="AB251" s="755"/>
      <c r="AC251" s="755">
        <v>29.16</v>
      </c>
      <c r="AD251" s="755"/>
      <c r="AE251" s="755"/>
      <c r="AF251" s="755"/>
      <c r="AG251" s="755"/>
      <c r="AH251" s="755"/>
      <c r="AI251" s="755"/>
      <c r="AJ251" s="755"/>
      <c r="AK251" s="755"/>
      <c r="AL251" s="755"/>
      <c r="AM251" s="756"/>
    </row>
    <row r="252" spans="1:39" ht="22.8">
      <c r="A252" s="764" t="s">
        <v>125</v>
      </c>
      <c r="B252" s="759"/>
      <c r="C252" s="759"/>
      <c r="D252" s="759"/>
      <c r="E252" s="759"/>
      <c r="F252" s="759"/>
      <c r="G252" s="759"/>
      <c r="H252" s="759"/>
      <c r="I252" s="759"/>
      <c r="J252" s="759"/>
      <c r="K252" s="759"/>
      <c r="L252" s="766" t="s">
        <v>392</v>
      </c>
      <c r="M252" s="774" t="s">
        <v>1167</v>
      </c>
      <c r="N252" s="724" t="s">
        <v>329</v>
      </c>
      <c r="O252" s="755"/>
      <c r="P252" s="755"/>
      <c r="Q252" s="755"/>
      <c r="R252" s="755"/>
      <c r="S252" s="755"/>
      <c r="T252" s="755"/>
      <c r="U252" s="755"/>
      <c r="V252" s="755"/>
      <c r="W252" s="755"/>
      <c r="X252" s="755"/>
      <c r="Y252" s="755"/>
      <c r="Z252" s="755"/>
      <c r="AA252" s="755"/>
      <c r="AB252" s="755"/>
      <c r="AC252" s="755"/>
      <c r="AD252" s="755"/>
      <c r="AE252" s="755"/>
      <c r="AF252" s="755"/>
      <c r="AG252" s="755"/>
      <c r="AH252" s="755"/>
      <c r="AI252" s="755"/>
      <c r="AJ252" s="755"/>
      <c r="AK252" s="755"/>
      <c r="AL252" s="755"/>
      <c r="AM252" s="756"/>
    </row>
    <row r="253" spans="1:39">
      <c r="A253" s="764" t="s">
        <v>125</v>
      </c>
      <c r="B253" s="759"/>
      <c r="C253" s="759"/>
      <c r="D253" s="759"/>
      <c r="E253" s="759"/>
      <c r="F253" s="759"/>
      <c r="G253" s="759"/>
      <c r="H253" s="759"/>
      <c r="I253" s="759"/>
      <c r="J253" s="759"/>
      <c r="K253" s="759"/>
      <c r="L253" s="766" t="s">
        <v>120</v>
      </c>
      <c r="M253" s="774" t="s">
        <v>332</v>
      </c>
      <c r="N253" s="724" t="s">
        <v>329</v>
      </c>
      <c r="O253" s="775">
        <v>0</v>
      </c>
      <c r="P253" s="775">
        <v>0</v>
      </c>
      <c r="Q253" s="775">
        <v>0</v>
      </c>
      <c r="R253" s="775">
        <v>0</v>
      </c>
      <c r="S253" s="775">
        <v>0</v>
      </c>
      <c r="T253" s="775">
        <v>0</v>
      </c>
      <c r="U253" s="775">
        <v>0</v>
      </c>
      <c r="V253" s="775">
        <v>0</v>
      </c>
      <c r="W253" s="775">
        <v>0</v>
      </c>
      <c r="X253" s="775">
        <v>0</v>
      </c>
      <c r="Y253" s="775">
        <v>0</v>
      </c>
      <c r="Z253" s="775">
        <v>0</v>
      </c>
      <c r="AA253" s="775">
        <v>0</v>
      </c>
      <c r="AB253" s="775">
        <v>0</v>
      </c>
      <c r="AC253" s="775">
        <v>0</v>
      </c>
      <c r="AD253" s="775">
        <v>0</v>
      </c>
      <c r="AE253" s="775">
        <v>0</v>
      </c>
      <c r="AF253" s="775">
        <v>0</v>
      </c>
      <c r="AG253" s="775">
        <v>0</v>
      </c>
      <c r="AH253" s="775">
        <v>0</v>
      </c>
      <c r="AI253" s="775">
        <v>0</v>
      </c>
      <c r="AJ253" s="775">
        <v>0</v>
      </c>
      <c r="AK253" s="775">
        <v>0</v>
      </c>
      <c r="AL253" s="775">
        <v>0</v>
      </c>
      <c r="AM253" s="756"/>
    </row>
    <row r="254" spans="1:39">
      <c r="A254" s="764" t="s">
        <v>125</v>
      </c>
      <c r="B254" s="759"/>
      <c r="C254" s="759"/>
      <c r="D254" s="759"/>
      <c r="E254" s="759"/>
      <c r="F254" s="759"/>
      <c r="G254" s="759"/>
      <c r="H254" s="759"/>
      <c r="I254" s="759"/>
      <c r="J254" s="759"/>
      <c r="K254" s="759"/>
      <c r="L254" s="766" t="s">
        <v>122</v>
      </c>
      <c r="M254" s="750" t="s">
        <v>1123</v>
      </c>
      <c r="N254" s="724" t="s">
        <v>329</v>
      </c>
      <c r="O254" s="755"/>
      <c r="P254" s="755"/>
      <c r="Q254" s="755"/>
      <c r="R254" s="755"/>
      <c r="S254" s="755"/>
      <c r="T254" s="755"/>
      <c r="U254" s="755"/>
      <c r="V254" s="755"/>
      <c r="W254" s="755"/>
      <c r="X254" s="755"/>
      <c r="Y254" s="755"/>
      <c r="Z254" s="755"/>
      <c r="AA254" s="755"/>
      <c r="AB254" s="755"/>
      <c r="AC254" s="755"/>
      <c r="AD254" s="755"/>
      <c r="AE254" s="755"/>
      <c r="AF254" s="755"/>
      <c r="AG254" s="755"/>
      <c r="AH254" s="755"/>
      <c r="AI254" s="755"/>
      <c r="AJ254" s="755"/>
      <c r="AK254" s="755"/>
      <c r="AL254" s="755"/>
      <c r="AM254" s="756"/>
    </row>
    <row r="255" spans="1:39">
      <c r="A255" s="764" t="s">
        <v>125</v>
      </c>
      <c r="B255" s="759"/>
      <c r="C255" s="759"/>
      <c r="D255" s="759"/>
      <c r="E255" s="759"/>
      <c r="F255" s="759"/>
      <c r="G255" s="759"/>
      <c r="H255" s="759"/>
      <c r="I255" s="759"/>
      <c r="J255" s="759"/>
      <c r="K255" s="759"/>
      <c r="L255" s="766" t="s">
        <v>123</v>
      </c>
      <c r="M255" s="750" t="s">
        <v>333</v>
      </c>
      <c r="N255" s="724" t="s">
        <v>329</v>
      </c>
      <c r="O255" s="755"/>
      <c r="P255" s="755"/>
      <c r="Q255" s="755"/>
      <c r="R255" s="755"/>
      <c r="S255" s="755"/>
      <c r="T255" s="755"/>
      <c r="U255" s="755"/>
      <c r="V255" s="755"/>
      <c r="W255" s="755"/>
      <c r="X255" s="755"/>
      <c r="Y255" s="755"/>
      <c r="Z255" s="755"/>
      <c r="AA255" s="755"/>
      <c r="AB255" s="755"/>
      <c r="AC255" s="755"/>
      <c r="AD255" s="755"/>
      <c r="AE255" s="755"/>
      <c r="AF255" s="755"/>
      <c r="AG255" s="755"/>
      <c r="AH255" s="755"/>
      <c r="AI255" s="755"/>
      <c r="AJ255" s="755"/>
      <c r="AK255" s="755"/>
      <c r="AL255" s="755"/>
      <c r="AM255" s="756"/>
    </row>
    <row r="256" spans="1:39">
      <c r="A256" s="764" t="s">
        <v>125</v>
      </c>
      <c r="B256" s="759"/>
      <c r="C256" s="759"/>
      <c r="D256" s="759"/>
      <c r="E256" s="759"/>
      <c r="F256" s="759"/>
      <c r="G256" s="759"/>
      <c r="H256" s="759"/>
      <c r="I256" s="759"/>
      <c r="J256" s="759"/>
      <c r="K256" s="759"/>
      <c r="L256" s="766" t="s">
        <v>124</v>
      </c>
      <c r="M256" s="767" t="s">
        <v>334</v>
      </c>
      <c r="N256" s="724" t="s">
        <v>329</v>
      </c>
      <c r="O256" s="773"/>
      <c r="P256" s="773"/>
      <c r="Q256" s="773"/>
      <c r="R256" s="773"/>
      <c r="S256" s="773"/>
      <c r="T256" s="773"/>
      <c r="U256" s="773"/>
      <c r="V256" s="773"/>
      <c r="W256" s="773"/>
      <c r="X256" s="773"/>
      <c r="Y256" s="773"/>
      <c r="Z256" s="773"/>
      <c r="AA256" s="773"/>
      <c r="AB256" s="773"/>
      <c r="AC256" s="773"/>
      <c r="AD256" s="773"/>
      <c r="AE256" s="773"/>
      <c r="AF256" s="773"/>
      <c r="AG256" s="773"/>
      <c r="AH256" s="773"/>
      <c r="AI256" s="773"/>
      <c r="AJ256" s="773"/>
      <c r="AK256" s="773"/>
      <c r="AL256" s="773"/>
      <c r="AM256" s="756"/>
    </row>
    <row r="257" spans="1:39">
      <c r="A257" s="764" t="s">
        <v>125</v>
      </c>
      <c r="B257" s="759"/>
      <c r="C257" s="759"/>
      <c r="D257" s="759"/>
      <c r="E257" s="759"/>
      <c r="F257" s="759"/>
      <c r="G257" s="759"/>
      <c r="H257" s="759"/>
      <c r="I257" s="759"/>
      <c r="J257" s="759"/>
      <c r="K257" s="759"/>
      <c r="L257" s="766" t="s">
        <v>125</v>
      </c>
      <c r="M257" s="767" t="s">
        <v>335</v>
      </c>
      <c r="N257" s="724" t="s">
        <v>329</v>
      </c>
      <c r="O257" s="755"/>
      <c r="P257" s="755"/>
      <c r="Q257" s="755"/>
      <c r="R257" s="755"/>
      <c r="S257" s="755"/>
      <c r="T257" s="755"/>
      <c r="U257" s="755"/>
      <c r="V257" s="755"/>
      <c r="W257" s="755"/>
      <c r="X257" s="755"/>
      <c r="Y257" s="755"/>
      <c r="Z257" s="755"/>
      <c r="AA257" s="755"/>
      <c r="AB257" s="755"/>
      <c r="AC257" s="755"/>
      <c r="AD257" s="755"/>
      <c r="AE257" s="755"/>
      <c r="AF257" s="755"/>
      <c r="AG257" s="755"/>
      <c r="AH257" s="755"/>
      <c r="AI257" s="755"/>
      <c r="AJ257" s="755"/>
      <c r="AK257" s="755"/>
      <c r="AL257" s="755"/>
      <c r="AM257" s="756"/>
    </row>
    <row r="258" spans="1:39">
      <c r="A258" s="764" t="s">
        <v>125</v>
      </c>
      <c r="B258" s="759"/>
      <c r="C258" s="759"/>
      <c r="D258" s="759"/>
      <c r="E258" s="759"/>
      <c r="F258" s="759"/>
      <c r="G258" s="759"/>
      <c r="H258" s="759"/>
      <c r="I258" s="759"/>
      <c r="J258" s="759"/>
      <c r="K258" s="759"/>
      <c r="L258" s="766" t="s">
        <v>126</v>
      </c>
      <c r="M258" s="774" t="s">
        <v>336</v>
      </c>
      <c r="N258" s="724" t="s">
        <v>329</v>
      </c>
      <c r="O258" s="775">
        <v>29.161000000000001</v>
      </c>
      <c r="P258" s="775">
        <v>0</v>
      </c>
      <c r="Q258" s="775">
        <v>0</v>
      </c>
      <c r="R258" s="775">
        <v>29.161000000000001</v>
      </c>
      <c r="S258" s="775">
        <v>68</v>
      </c>
      <c r="T258" s="775">
        <v>0</v>
      </c>
      <c r="U258" s="775">
        <v>0</v>
      </c>
      <c r="V258" s="775">
        <v>0</v>
      </c>
      <c r="W258" s="775">
        <v>0</v>
      </c>
      <c r="X258" s="775">
        <v>0</v>
      </c>
      <c r="Y258" s="775">
        <v>0</v>
      </c>
      <c r="Z258" s="775">
        <v>0</v>
      </c>
      <c r="AA258" s="775">
        <v>0</v>
      </c>
      <c r="AB258" s="775">
        <v>0</v>
      </c>
      <c r="AC258" s="775">
        <v>29.161000000000001</v>
      </c>
      <c r="AD258" s="775">
        <v>0</v>
      </c>
      <c r="AE258" s="775">
        <v>0</v>
      </c>
      <c r="AF258" s="775">
        <v>0</v>
      </c>
      <c r="AG258" s="775">
        <v>0</v>
      </c>
      <c r="AH258" s="775">
        <v>0</v>
      </c>
      <c r="AI258" s="775">
        <v>0</v>
      </c>
      <c r="AJ258" s="775">
        <v>0</v>
      </c>
      <c r="AK258" s="775">
        <v>0</v>
      </c>
      <c r="AL258" s="775">
        <v>0</v>
      </c>
      <c r="AM258" s="756"/>
    </row>
    <row r="259" spans="1:39" ht="22.8">
      <c r="A259" s="764" t="s">
        <v>125</v>
      </c>
      <c r="B259" s="759"/>
      <c r="C259" s="759"/>
      <c r="D259" s="759"/>
      <c r="E259" s="759"/>
      <c r="F259" s="759"/>
      <c r="G259" s="759"/>
      <c r="H259" s="759"/>
      <c r="I259" s="759"/>
      <c r="J259" s="759"/>
      <c r="K259" s="759"/>
      <c r="L259" s="766" t="s">
        <v>149</v>
      </c>
      <c r="M259" s="750" t="s">
        <v>337</v>
      </c>
      <c r="N259" s="724" t="s">
        <v>329</v>
      </c>
      <c r="O259" s="755">
        <v>29.16</v>
      </c>
      <c r="P259" s="755"/>
      <c r="Q259" s="755"/>
      <c r="R259" s="755">
        <v>29.16</v>
      </c>
      <c r="S259" s="755">
        <v>68</v>
      </c>
      <c r="T259" s="755"/>
      <c r="U259" s="755"/>
      <c r="V259" s="755"/>
      <c r="W259" s="755"/>
      <c r="X259" s="755"/>
      <c r="Y259" s="755"/>
      <c r="Z259" s="755"/>
      <c r="AA259" s="755"/>
      <c r="AB259" s="755"/>
      <c r="AC259" s="755">
        <v>29.16</v>
      </c>
      <c r="AD259" s="755"/>
      <c r="AE259" s="755"/>
      <c r="AF259" s="755"/>
      <c r="AG259" s="755"/>
      <c r="AH259" s="755"/>
      <c r="AI259" s="755"/>
      <c r="AJ259" s="755"/>
      <c r="AK259" s="755"/>
      <c r="AL259" s="755"/>
      <c r="AM259" s="756"/>
    </row>
    <row r="260" spans="1:39">
      <c r="A260" s="764" t="s">
        <v>125</v>
      </c>
      <c r="B260" s="759"/>
      <c r="C260" s="759"/>
      <c r="D260" s="759"/>
      <c r="E260" s="759"/>
      <c r="F260" s="759"/>
      <c r="G260" s="759"/>
      <c r="H260" s="759"/>
      <c r="I260" s="759"/>
      <c r="J260" s="759"/>
      <c r="K260" s="759"/>
      <c r="L260" s="766" t="s">
        <v>199</v>
      </c>
      <c r="M260" s="750" t="s">
        <v>338</v>
      </c>
      <c r="N260" s="724" t="s">
        <v>329</v>
      </c>
      <c r="O260" s="755"/>
      <c r="P260" s="755"/>
      <c r="Q260" s="755"/>
      <c r="R260" s="755"/>
      <c r="S260" s="755"/>
      <c r="T260" s="755"/>
      <c r="U260" s="755"/>
      <c r="V260" s="755"/>
      <c r="W260" s="755"/>
      <c r="X260" s="755"/>
      <c r="Y260" s="755"/>
      <c r="Z260" s="755"/>
      <c r="AA260" s="755"/>
      <c r="AB260" s="755"/>
      <c r="AC260" s="755"/>
      <c r="AD260" s="755"/>
      <c r="AE260" s="755"/>
      <c r="AF260" s="755"/>
      <c r="AG260" s="755"/>
      <c r="AH260" s="755"/>
      <c r="AI260" s="755"/>
      <c r="AJ260" s="755"/>
      <c r="AK260" s="755"/>
      <c r="AL260" s="755"/>
      <c r="AM260" s="756"/>
    </row>
    <row r="261" spans="1:39" ht="22.8">
      <c r="A261" s="764" t="s">
        <v>125</v>
      </c>
      <c r="B261" s="759"/>
      <c r="C261" s="759"/>
      <c r="D261" s="759"/>
      <c r="E261" s="759"/>
      <c r="F261" s="759"/>
      <c r="G261" s="759"/>
      <c r="H261" s="759"/>
      <c r="I261" s="759"/>
      <c r="J261" s="759"/>
      <c r="K261" s="759"/>
      <c r="L261" s="766" t="s">
        <v>408</v>
      </c>
      <c r="M261" s="750" t="s">
        <v>1168</v>
      </c>
      <c r="N261" s="724" t="s">
        <v>329</v>
      </c>
      <c r="O261" s="755"/>
      <c r="P261" s="755"/>
      <c r="Q261" s="755"/>
      <c r="R261" s="755"/>
      <c r="S261" s="755"/>
      <c r="T261" s="755"/>
      <c r="U261" s="755"/>
      <c r="V261" s="755"/>
      <c r="W261" s="755"/>
      <c r="X261" s="755"/>
      <c r="Y261" s="755"/>
      <c r="Z261" s="755"/>
      <c r="AA261" s="755"/>
      <c r="AB261" s="755"/>
      <c r="AC261" s="755"/>
      <c r="AD261" s="755"/>
      <c r="AE261" s="755"/>
      <c r="AF261" s="755"/>
      <c r="AG261" s="755"/>
      <c r="AH261" s="755"/>
      <c r="AI261" s="755"/>
      <c r="AJ261" s="755"/>
      <c r="AK261" s="755"/>
      <c r="AL261" s="755"/>
      <c r="AM261" s="756"/>
    </row>
    <row r="262" spans="1:39">
      <c r="A262" s="764" t="s">
        <v>125</v>
      </c>
      <c r="B262" s="759"/>
      <c r="C262" s="759"/>
      <c r="D262" s="759"/>
      <c r="E262" s="759"/>
      <c r="F262" s="759"/>
      <c r="G262" s="759"/>
      <c r="H262" s="759"/>
      <c r="I262" s="759"/>
      <c r="J262" s="759"/>
      <c r="K262" s="759"/>
      <c r="L262" s="766" t="s">
        <v>127</v>
      </c>
      <c r="M262" s="767" t="s">
        <v>1188</v>
      </c>
      <c r="N262" s="724" t="s">
        <v>329</v>
      </c>
      <c r="O262" s="755">
        <v>5.1609999999999996</v>
      </c>
      <c r="P262" s="755"/>
      <c r="Q262" s="755"/>
      <c r="R262" s="755">
        <v>5.1609999999999996</v>
      </c>
      <c r="S262" s="755">
        <v>47.1</v>
      </c>
      <c r="T262" s="755"/>
      <c r="U262" s="755"/>
      <c r="V262" s="755"/>
      <c r="W262" s="755"/>
      <c r="X262" s="755"/>
      <c r="Y262" s="755"/>
      <c r="Z262" s="755"/>
      <c r="AA262" s="755"/>
      <c r="AB262" s="755"/>
      <c r="AC262" s="755">
        <v>5.1609999999999996</v>
      </c>
      <c r="AD262" s="755"/>
      <c r="AE262" s="755"/>
      <c r="AF262" s="755"/>
      <c r="AG262" s="755"/>
      <c r="AH262" s="755"/>
      <c r="AI262" s="755"/>
      <c r="AJ262" s="755"/>
      <c r="AK262" s="755"/>
      <c r="AL262" s="755"/>
      <c r="AM262" s="756"/>
    </row>
    <row r="263" spans="1:39">
      <c r="A263" s="764" t="s">
        <v>125</v>
      </c>
      <c r="B263" s="759"/>
      <c r="C263" s="759"/>
      <c r="D263" s="759"/>
      <c r="E263" s="759"/>
      <c r="F263" s="759"/>
      <c r="G263" s="759"/>
      <c r="H263" s="759"/>
      <c r="I263" s="759"/>
      <c r="J263" s="759"/>
      <c r="K263" s="759"/>
      <c r="L263" s="766" t="s">
        <v>1300</v>
      </c>
      <c r="M263" s="776" t="s">
        <v>340</v>
      </c>
      <c r="N263" s="727" t="s">
        <v>145</v>
      </c>
      <c r="O263" s="775">
        <v>17.698295668872806</v>
      </c>
      <c r="P263" s="775">
        <v>0</v>
      </c>
      <c r="Q263" s="775">
        <v>0</v>
      </c>
      <c r="R263" s="775">
        <v>17.698295668872806</v>
      </c>
      <c r="S263" s="775">
        <v>69.264705882352942</v>
      </c>
      <c r="T263" s="775">
        <v>0</v>
      </c>
      <c r="U263" s="775">
        <v>0</v>
      </c>
      <c r="V263" s="775">
        <v>0</v>
      </c>
      <c r="W263" s="775">
        <v>0</v>
      </c>
      <c r="X263" s="775">
        <v>0</v>
      </c>
      <c r="Y263" s="775">
        <v>0</v>
      </c>
      <c r="Z263" s="775">
        <v>0</v>
      </c>
      <c r="AA263" s="775">
        <v>0</v>
      </c>
      <c r="AB263" s="775">
        <v>0</v>
      </c>
      <c r="AC263" s="775">
        <v>17.698295668872806</v>
      </c>
      <c r="AD263" s="775">
        <v>0</v>
      </c>
      <c r="AE263" s="775">
        <v>0</v>
      </c>
      <c r="AF263" s="775">
        <v>0</v>
      </c>
      <c r="AG263" s="775">
        <v>0</v>
      </c>
      <c r="AH263" s="775">
        <v>0</v>
      </c>
      <c r="AI263" s="775">
        <v>0</v>
      </c>
      <c r="AJ263" s="775">
        <v>0</v>
      </c>
      <c r="AK263" s="775">
        <v>0</v>
      </c>
      <c r="AL263" s="775">
        <v>0</v>
      </c>
      <c r="AM263" s="756"/>
    </row>
    <row r="264" spans="1:39">
      <c r="A264" s="764" t="s">
        <v>125</v>
      </c>
      <c r="B264" s="759"/>
      <c r="C264" s="759"/>
      <c r="D264" s="759"/>
      <c r="E264" s="759"/>
      <c r="F264" s="759"/>
      <c r="G264" s="759"/>
      <c r="H264" s="759"/>
      <c r="I264" s="759"/>
      <c r="J264" s="759"/>
      <c r="K264" s="759"/>
      <c r="L264" s="766" t="s">
        <v>128</v>
      </c>
      <c r="M264" s="767" t="s">
        <v>341</v>
      </c>
      <c r="N264" s="724" t="s">
        <v>329</v>
      </c>
      <c r="O264" s="775">
        <v>24</v>
      </c>
      <c r="P264" s="775">
        <v>0</v>
      </c>
      <c r="Q264" s="775">
        <v>0</v>
      </c>
      <c r="R264" s="775">
        <v>24</v>
      </c>
      <c r="S264" s="775">
        <v>20.900000000000002</v>
      </c>
      <c r="T264" s="775">
        <v>0</v>
      </c>
      <c r="U264" s="775">
        <v>0</v>
      </c>
      <c r="V264" s="775">
        <v>0</v>
      </c>
      <c r="W264" s="775">
        <v>0</v>
      </c>
      <c r="X264" s="775">
        <v>0</v>
      </c>
      <c r="Y264" s="775">
        <v>0</v>
      </c>
      <c r="Z264" s="775">
        <v>0</v>
      </c>
      <c r="AA264" s="775">
        <v>0</v>
      </c>
      <c r="AB264" s="775">
        <v>0</v>
      </c>
      <c r="AC264" s="775">
        <v>24</v>
      </c>
      <c r="AD264" s="775">
        <v>0</v>
      </c>
      <c r="AE264" s="775">
        <v>0</v>
      </c>
      <c r="AF264" s="775">
        <v>0</v>
      </c>
      <c r="AG264" s="775">
        <v>0</v>
      </c>
      <c r="AH264" s="775">
        <v>0</v>
      </c>
      <c r="AI264" s="775">
        <v>0</v>
      </c>
      <c r="AJ264" s="775">
        <v>0</v>
      </c>
      <c r="AK264" s="775">
        <v>0</v>
      </c>
      <c r="AL264" s="775">
        <v>0</v>
      </c>
      <c r="AM264" s="756"/>
    </row>
    <row r="265" spans="1:39">
      <c r="A265" s="764" t="s">
        <v>125</v>
      </c>
      <c r="B265" s="759"/>
      <c r="C265" s="759"/>
      <c r="D265" s="759"/>
      <c r="E265" s="759"/>
      <c r="F265" s="759"/>
      <c r="G265" s="759"/>
      <c r="H265" s="759"/>
      <c r="I265" s="759"/>
      <c r="J265" s="759"/>
      <c r="K265" s="759"/>
      <c r="L265" s="766" t="s">
        <v>1237</v>
      </c>
      <c r="M265" s="750" t="s">
        <v>342</v>
      </c>
      <c r="N265" s="724" t="s">
        <v>329</v>
      </c>
      <c r="O265" s="775">
        <v>0</v>
      </c>
      <c r="P265" s="775">
        <v>0</v>
      </c>
      <c r="Q265" s="775">
        <v>0</v>
      </c>
      <c r="R265" s="775">
        <v>0</v>
      </c>
      <c r="S265" s="775">
        <v>0</v>
      </c>
      <c r="T265" s="775">
        <v>0</v>
      </c>
      <c r="U265" s="775">
        <v>0</v>
      </c>
      <c r="V265" s="775">
        <v>0</v>
      </c>
      <c r="W265" s="775">
        <v>0</v>
      </c>
      <c r="X265" s="775">
        <v>0</v>
      </c>
      <c r="Y265" s="775">
        <v>0</v>
      </c>
      <c r="Z265" s="775">
        <v>0</v>
      </c>
      <c r="AA265" s="775">
        <v>0</v>
      </c>
      <c r="AB265" s="775">
        <v>0</v>
      </c>
      <c r="AC265" s="775">
        <v>0</v>
      </c>
      <c r="AD265" s="775">
        <v>0</v>
      </c>
      <c r="AE265" s="775">
        <v>0</v>
      </c>
      <c r="AF265" s="775">
        <v>0</v>
      </c>
      <c r="AG265" s="775">
        <v>0</v>
      </c>
      <c r="AH265" s="775">
        <v>0</v>
      </c>
      <c r="AI265" s="775">
        <v>0</v>
      </c>
      <c r="AJ265" s="775">
        <v>0</v>
      </c>
      <c r="AK265" s="775">
        <v>0</v>
      </c>
      <c r="AL265" s="775">
        <v>0</v>
      </c>
      <c r="AM265" s="756"/>
    </row>
    <row r="266" spans="1:39">
      <c r="A266" s="764" t="s">
        <v>125</v>
      </c>
      <c r="B266" s="759"/>
      <c r="C266" s="759"/>
      <c r="D266" s="759"/>
      <c r="E266" s="759"/>
      <c r="F266" s="759"/>
      <c r="G266" s="759"/>
      <c r="H266" s="759"/>
      <c r="I266" s="759"/>
      <c r="J266" s="759"/>
      <c r="K266" s="759"/>
      <c r="L266" s="766" t="s">
        <v>1301</v>
      </c>
      <c r="M266" s="777" t="s">
        <v>343</v>
      </c>
      <c r="N266" s="724" t="s">
        <v>329</v>
      </c>
      <c r="O266" s="755"/>
      <c r="P266" s="755"/>
      <c r="Q266" s="755"/>
      <c r="R266" s="755"/>
      <c r="S266" s="755"/>
      <c r="T266" s="755"/>
      <c r="U266" s="755"/>
      <c r="V266" s="755"/>
      <c r="W266" s="755"/>
      <c r="X266" s="755"/>
      <c r="Y266" s="755"/>
      <c r="Z266" s="755"/>
      <c r="AA266" s="755"/>
      <c r="AB266" s="755"/>
      <c r="AC266" s="755"/>
      <c r="AD266" s="755"/>
      <c r="AE266" s="755"/>
      <c r="AF266" s="755"/>
      <c r="AG266" s="755"/>
      <c r="AH266" s="755"/>
      <c r="AI266" s="755"/>
      <c r="AJ266" s="755"/>
      <c r="AK266" s="755"/>
      <c r="AL266" s="755"/>
      <c r="AM266" s="756"/>
    </row>
    <row r="267" spans="1:39">
      <c r="A267" s="764" t="s">
        <v>125</v>
      </c>
      <c r="B267" s="759"/>
      <c r="C267" s="759"/>
      <c r="D267" s="759"/>
      <c r="E267" s="759"/>
      <c r="F267" s="759"/>
      <c r="G267" s="759"/>
      <c r="H267" s="759"/>
      <c r="I267" s="759"/>
      <c r="J267" s="759"/>
      <c r="K267" s="759"/>
      <c r="L267" s="766" t="s">
        <v>1302</v>
      </c>
      <c r="M267" s="777" t="s">
        <v>344</v>
      </c>
      <c r="N267" s="724" t="s">
        <v>329</v>
      </c>
      <c r="O267" s="755"/>
      <c r="P267" s="755"/>
      <c r="Q267" s="755"/>
      <c r="R267" s="755"/>
      <c r="S267" s="755"/>
      <c r="T267" s="755"/>
      <c r="U267" s="755"/>
      <c r="V267" s="755"/>
      <c r="W267" s="755"/>
      <c r="X267" s="755"/>
      <c r="Y267" s="755"/>
      <c r="Z267" s="755"/>
      <c r="AA267" s="755"/>
      <c r="AB267" s="755"/>
      <c r="AC267" s="755"/>
      <c r="AD267" s="755"/>
      <c r="AE267" s="755"/>
      <c r="AF267" s="755"/>
      <c r="AG267" s="755"/>
      <c r="AH267" s="755"/>
      <c r="AI267" s="755"/>
      <c r="AJ267" s="755"/>
      <c r="AK267" s="755"/>
      <c r="AL267" s="755"/>
      <c r="AM267" s="756"/>
    </row>
    <row r="268" spans="1:39">
      <c r="A268" s="764" t="s">
        <v>125</v>
      </c>
      <c r="B268" s="759"/>
      <c r="C268" s="759"/>
      <c r="D268" s="759"/>
      <c r="E268" s="759"/>
      <c r="F268" s="759"/>
      <c r="G268" s="759"/>
      <c r="H268" s="759"/>
      <c r="I268" s="759"/>
      <c r="J268" s="759"/>
      <c r="K268" s="759"/>
      <c r="L268" s="766" t="s">
        <v>1303</v>
      </c>
      <c r="M268" s="777" t="s">
        <v>345</v>
      </c>
      <c r="N268" s="724" t="s">
        <v>329</v>
      </c>
      <c r="O268" s="755"/>
      <c r="P268" s="755"/>
      <c r="Q268" s="755"/>
      <c r="R268" s="755"/>
      <c r="S268" s="755"/>
      <c r="T268" s="755"/>
      <c r="U268" s="755"/>
      <c r="V268" s="755"/>
      <c r="W268" s="755"/>
      <c r="X268" s="755"/>
      <c r="Y268" s="755"/>
      <c r="Z268" s="755"/>
      <c r="AA268" s="755"/>
      <c r="AB268" s="755"/>
      <c r="AC268" s="755"/>
      <c r="AD268" s="755"/>
      <c r="AE268" s="755"/>
      <c r="AF268" s="755"/>
      <c r="AG268" s="755"/>
      <c r="AH268" s="755"/>
      <c r="AI268" s="755"/>
      <c r="AJ268" s="755"/>
      <c r="AK268" s="755"/>
      <c r="AL268" s="755"/>
      <c r="AM268" s="756"/>
    </row>
    <row r="269" spans="1:39">
      <c r="A269" s="764" t="s">
        <v>125</v>
      </c>
      <c r="B269" s="759" t="s">
        <v>1165</v>
      </c>
      <c r="C269" s="759"/>
      <c r="D269" s="759"/>
      <c r="E269" s="759"/>
      <c r="F269" s="759"/>
      <c r="G269" s="759"/>
      <c r="H269" s="759"/>
      <c r="I269" s="759"/>
      <c r="J269" s="759"/>
      <c r="K269" s="759"/>
      <c r="L269" s="766" t="s">
        <v>1304</v>
      </c>
      <c r="M269" s="750" t="s">
        <v>346</v>
      </c>
      <c r="N269" s="724" t="s">
        <v>329</v>
      </c>
      <c r="O269" s="775">
        <v>0</v>
      </c>
      <c r="P269" s="775">
        <v>0</v>
      </c>
      <c r="Q269" s="775">
        <v>0</v>
      </c>
      <c r="R269" s="775">
        <v>0</v>
      </c>
      <c r="S269" s="775">
        <v>0</v>
      </c>
      <c r="T269" s="775">
        <v>0</v>
      </c>
      <c r="U269" s="775">
        <v>0</v>
      </c>
      <c r="V269" s="775">
        <v>0</v>
      </c>
      <c r="W269" s="775">
        <v>0</v>
      </c>
      <c r="X269" s="775">
        <v>0</v>
      </c>
      <c r="Y269" s="775">
        <v>0</v>
      </c>
      <c r="Z269" s="775">
        <v>0</v>
      </c>
      <c r="AA269" s="775">
        <v>0</v>
      </c>
      <c r="AB269" s="775">
        <v>0</v>
      </c>
      <c r="AC269" s="775">
        <v>0</v>
      </c>
      <c r="AD269" s="775">
        <v>0</v>
      </c>
      <c r="AE269" s="775">
        <v>0</v>
      </c>
      <c r="AF269" s="775">
        <v>0</v>
      </c>
      <c r="AG269" s="775">
        <v>0</v>
      </c>
      <c r="AH269" s="775">
        <v>0</v>
      </c>
      <c r="AI269" s="775">
        <v>0</v>
      </c>
      <c r="AJ269" s="775">
        <v>0</v>
      </c>
      <c r="AK269" s="775">
        <v>0</v>
      </c>
      <c r="AL269" s="775">
        <v>0</v>
      </c>
      <c r="AM269" s="756"/>
    </row>
    <row r="270" spans="1:39">
      <c r="A270" s="764" t="s">
        <v>125</v>
      </c>
      <c r="B270" s="759"/>
      <c r="C270" s="759"/>
      <c r="D270" s="759"/>
      <c r="E270" s="759"/>
      <c r="F270" s="759"/>
      <c r="G270" s="759"/>
      <c r="H270" s="759"/>
      <c r="I270" s="759"/>
      <c r="J270" s="759"/>
      <c r="K270" s="759"/>
      <c r="L270" s="766" t="s">
        <v>1305</v>
      </c>
      <c r="M270" s="777" t="s">
        <v>347</v>
      </c>
      <c r="N270" s="724" t="s">
        <v>329</v>
      </c>
      <c r="O270" s="755"/>
      <c r="P270" s="755"/>
      <c r="Q270" s="755"/>
      <c r="R270" s="755"/>
      <c r="S270" s="755"/>
      <c r="T270" s="755"/>
      <c r="U270" s="755"/>
      <c r="V270" s="755"/>
      <c r="W270" s="755"/>
      <c r="X270" s="755"/>
      <c r="Y270" s="755"/>
      <c r="Z270" s="755"/>
      <c r="AA270" s="755"/>
      <c r="AB270" s="755"/>
      <c r="AC270" s="755"/>
      <c r="AD270" s="755"/>
      <c r="AE270" s="755"/>
      <c r="AF270" s="755"/>
      <c r="AG270" s="755"/>
      <c r="AH270" s="755"/>
      <c r="AI270" s="755"/>
      <c r="AJ270" s="755"/>
      <c r="AK270" s="755"/>
      <c r="AL270" s="755"/>
      <c r="AM270" s="756"/>
    </row>
    <row r="271" spans="1:39">
      <c r="A271" s="764" t="s">
        <v>125</v>
      </c>
      <c r="B271" s="759"/>
      <c r="C271" s="759"/>
      <c r="D271" s="759"/>
      <c r="E271" s="759"/>
      <c r="F271" s="759"/>
      <c r="G271" s="759"/>
      <c r="H271" s="759"/>
      <c r="I271" s="759"/>
      <c r="J271" s="759"/>
      <c r="K271" s="759"/>
      <c r="L271" s="766" t="s">
        <v>1306</v>
      </c>
      <c r="M271" s="777" t="s">
        <v>348</v>
      </c>
      <c r="N271" s="724" t="s">
        <v>329</v>
      </c>
      <c r="O271" s="755"/>
      <c r="P271" s="755"/>
      <c r="Q271" s="755"/>
      <c r="R271" s="755"/>
      <c r="S271" s="755"/>
      <c r="T271" s="755"/>
      <c r="U271" s="755"/>
      <c r="V271" s="755"/>
      <c r="W271" s="755"/>
      <c r="X271" s="755"/>
      <c r="Y271" s="755"/>
      <c r="Z271" s="755"/>
      <c r="AA271" s="755"/>
      <c r="AB271" s="755"/>
      <c r="AC271" s="755"/>
      <c r="AD271" s="755"/>
      <c r="AE271" s="755"/>
      <c r="AF271" s="755"/>
      <c r="AG271" s="755"/>
      <c r="AH271" s="755"/>
      <c r="AI271" s="755"/>
      <c r="AJ271" s="755"/>
      <c r="AK271" s="755"/>
      <c r="AL271" s="755"/>
      <c r="AM271" s="756"/>
    </row>
    <row r="272" spans="1:39">
      <c r="A272" s="764" t="s">
        <v>125</v>
      </c>
      <c r="B272" s="759" t="s">
        <v>1165</v>
      </c>
      <c r="C272" s="759"/>
      <c r="D272" s="759"/>
      <c r="E272" s="759"/>
      <c r="F272" s="759"/>
      <c r="G272" s="759"/>
      <c r="H272" s="759"/>
      <c r="I272" s="759"/>
      <c r="J272" s="759"/>
      <c r="K272" s="759"/>
      <c r="L272" s="766" t="s">
        <v>1307</v>
      </c>
      <c r="M272" s="750" t="s">
        <v>1189</v>
      </c>
      <c r="N272" s="724" t="s">
        <v>329</v>
      </c>
      <c r="O272" s="775">
        <v>24</v>
      </c>
      <c r="P272" s="775">
        <v>0</v>
      </c>
      <c r="Q272" s="775">
        <v>0</v>
      </c>
      <c r="R272" s="775">
        <v>24</v>
      </c>
      <c r="S272" s="775">
        <v>20.900000000000002</v>
      </c>
      <c r="T272" s="775">
        <v>0</v>
      </c>
      <c r="U272" s="775">
        <v>0</v>
      </c>
      <c r="V272" s="775">
        <v>0</v>
      </c>
      <c r="W272" s="775">
        <v>0</v>
      </c>
      <c r="X272" s="775">
        <v>0</v>
      </c>
      <c r="Y272" s="775">
        <v>0</v>
      </c>
      <c r="Z272" s="775">
        <v>0</v>
      </c>
      <c r="AA272" s="775">
        <v>0</v>
      </c>
      <c r="AB272" s="775">
        <v>0</v>
      </c>
      <c r="AC272" s="775">
        <v>24</v>
      </c>
      <c r="AD272" s="775">
        <v>0</v>
      </c>
      <c r="AE272" s="775">
        <v>0</v>
      </c>
      <c r="AF272" s="775">
        <v>0</v>
      </c>
      <c r="AG272" s="775">
        <v>0</v>
      </c>
      <c r="AH272" s="775">
        <v>0</v>
      </c>
      <c r="AI272" s="775">
        <v>0</v>
      </c>
      <c r="AJ272" s="775">
        <v>0</v>
      </c>
      <c r="AK272" s="775">
        <v>0</v>
      </c>
      <c r="AL272" s="775">
        <v>0</v>
      </c>
      <c r="AM272" s="756"/>
    </row>
    <row r="273" spans="1:39">
      <c r="A273" s="764" t="s">
        <v>125</v>
      </c>
      <c r="B273" s="759"/>
      <c r="C273" s="759"/>
      <c r="D273" s="759"/>
      <c r="E273" s="759"/>
      <c r="F273" s="759"/>
      <c r="G273" s="759"/>
      <c r="H273" s="759"/>
      <c r="I273" s="759"/>
      <c r="J273" s="759"/>
      <c r="K273" s="759"/>
      <c r="L273" s="766" t="s">
        <v>1308</v>
      </c>
      <c r="M273" s="777" t="s">
        <v>349</v>
      </c>
      <c r="N273" s="724" t="s">
        <v>329</v>
      </c>
      <c r="O273" s="775">
        <v>1.2</v>
      </c>
      <c r="P273" s="775">
        <v>0</v>
      </c>
      <c r="Q273" s="775">
        <v>0</v>
      </c>
      <c r="R273" s="775">
        <v>1.2</v>
      </c>
      <c r="S273" s="775">
        <v>0.78</v>
      </c>
      <c r="T273" s="775">
        <v>0</v>
      </c>
      <c r="U273" s="775">
        <v>0</v>
      </c>
      <c r="V273" s="775">
        <v>0</v>
      </c>
      <c r="W273" s="775">
        <v>0</v>
      </c>
      <c r="X273" s="775">
        <v>0</v>
      </c>
      <c r="Y273" s="775">
        <v>0</v>
      </c>
      <c r="Z273" s="775">
        <v>0</v>
      </c>
      <c r="AA273" s="775">
        <v>0</v>
      </c>
      <c r="AB273" s="775">
        <v>0</v>
      </c>
      <c r="AC273" s="775">
        <v>1.2</v>
      </c>
      <c r="AD273" s="775">
        <v>0</v>
      </c>
      <c r="AE273" s="775">
        <v>0</v>
      </c>
      <c r="AF273" s="775">
        <v>0</v>
      </c>
      <c r="AG273" s="775">
        <v>0</v>
      </c>
      <c r="AH273" s="775">
        <v>0</v>
      </c>
      <c r="AI273" s="775">
        <v>0</v>
      </c>
      <c r="AJ273" s="775">
        <v>0</v>
      </c>
      <c r="AK273" s="775">
        <v>0</v>
      </c>
      <c r="AL273" s="775">
        <v>0</v>
      </c>
      <c r="AM273" s="756"/>
    </row>
    <row r="274" spans="1:39">
      <c r="A274" s="764" t="s">
        <v>125</v>
      </c>
      <c r="B274" s="759"/>
      <c r="C274" s="759"/>
      <c r="D274" s="759"/>
      <c r="E274" s="759"/>
      <c r="F274" s="759"/>
      <c r="G274" s="759"/>
      <c r="H274" s="759"/>
      <c r="I274" s="759"/>
      <c r="J274" s="759"/>
      <c r="K274" s="759"/>
      <c r="L274" s="766" t="s">
        <v>1309</v>
      </c>
      <c r="M274" s="778" t="s">
        <v>347</v>
      </c>
      <c r="N274" s="724" t="s">
        <v>329</v>
      </c>
      <c r="O274" s="755">
        <v>1.2</v>
      </c>
      <c r="P274" s="755"/>
      <c r="Q274" s="755"/>
      <c r="R274" s="755">
        <v>1.2</v>
      </c>
      <c r="S274" s="755">
        <v>0.78</v>
      </c>
      <c r="T274" s="755"/>
      <c r="U274" s="755"/>
      <c r="V274" s="755"/>
      <c r="W274" s="755"/>
      <c r="X274" s="755"/>
      <c r="Y274" s="755"/>
      <c r="Z274" s="755"/>
      <c r="AA274" s="755"/>
      <c r="AB274" s="755"/>
      <c r="AC274" s="755">
        <v>1.2</v>
      </c>
      <c r="AD274" s="755"/>
      <c r="AE274" s="755"/>
      <c r="AF274" s="755"/>
      <c r="AG274" s="755"/>
      <c r="AH274" s="755"/>
      <c r="AI274" s="755"/>
      <c r="AJ274" s="755"/>
      <c r="AK274" s="755"/>
      <c r="AL274" s="755"/>
      <c r="AM274" s="756"/>
    </row>
    <row r="275" spans="1:39">
      <c r="A275" s="764" t="s">
        <v>125</v>
      </c>
      <c r="B275" s="759"/>
      <c r="C275" s="759"/>
      <c r="D275" s="759"/>
      <c r="E275" s="759"/>
      <c r="F275" s="759"/>
      <c r="G275" s="759"/>
      <c r="H275" s="759"/>
      <c r="I275" s="759"/>
      <c r="J275" s="759"/>
      <c r="K275" s="759"/>
      <c r="L275" s="766" t="s">
        <v>1310</v>
      </c>
      <c r="M275" s="778" t="s">
        <v>348</v>
      </c>
      <c r="N275" s="724" t="s">
        <v>329</v>
      </c>
      <c r="O275" s="755"/>
      <c r="P275" s="755"/>
      <c r="Q275" s="755"/>
      <c r="R275" s="755"/>
      <c r="S275" s="755"/>
      <c r="T275" s="755"/>
      <c r="U275" s="755"/>
      <c r="V275" s="755"/>
      <c r="W275" s="755"/>
      <c r="X275" s="755"/>
      <c r="Y275" s="755"/>
      <c r="Z275" s="755"/>
      <c r="AA275" s="755"/>
      <c r="AB275" s="755"/>
      <c r="AC275" s="755"/>
      <c r="AD275" s="755"/>
      <c r="AE275" s="755"/>
      <c r="AF275" s="755"/>
      <c r="AG275" s="755"/>
      <c r="AH275" s="755"/>
      <c r="AI275" s="755"/>
      <c r="AJ275" s="755"/>
      <c r="AK275" s="755"/>
      <c r="AL275" s="755"/>
      <c r="AM275" s="756"/>
    </row>
    <row r="276" spans="1:39">
      <c r="A276" s="764" t="s">
        <v>125</v>
      </c>
      <c r="B276" s="759" t="s">
        <v>1166</v>
      </c>
      <c r="C276" s="759"/>
      <c r="D276" s="759"/>
      <c r="E276" s="759"/>
      <c r="F276" s="759"/>
      <c r="G276" s="759"/>
      <c r="H276" s="759"/>
      <c r="I276" s="759"/>
      <c r="J276" s="759"/>
      <c r="K276" s="759"/>
      <c r="L276" s="766" t="s">
        <v>1311</v>
      </c>
      <c r="M276" s="777" t="s">
        <v>350</v>
      </c>
      <c r="N276" s="724" t="s">
        <v>329</v>
      </c>
      <c r="O276" s="775">
        <v>21.7</v>
      </c>
      <c r="P276" s="775">
        <v>0</v>
      </c>
      <c r="Q276" s="775">
        <v>0</v>
      </c>
      <c r="R276" s="775">
        <v>21.7</v>
      </c>
      <c r="S276" s="775">
        <v>19.52</v>
      </c>
      <c r="T276" s="775">
        <v>0</v>
      </c>
      <c r="U276" s="775">
        <v>0</v>
      </c>
      <c r="V276" s="775">
        <v>0</v>
      </c>
      <c r="W276" s="775">
        <v>0</v>
      </c>
      <c r="X276" s="775">
        <v>0</v>
      </c>
      <c r="Y276" s="775">
        <v>0</v>
      </c>
      <c r="Z276" s="775">
        <v>0</v>
      </c>
      <c r="AA276" s="775">
        <v>0</v>
      </c>
      <c r="AB276" s="775">
        <v>0</v>
      </c>
      <c r="AC276" s="775">
        <v>21.7</v>
      </c>
      <c r="AD276" s="775">
        <v>0</v>
      </c>
      <c r="AE276" s="775">
        <v>0</v>
      </c>
      <c r="AF276" s="775">
        <v>0</v>
      </c>
      <c r="AG276" s="775">
        <v>0</v>
      </c>
      <c r="AH276" s="775">
        <v>0</v>
      </c>
      <c r="AI276" s="775">
        <v>0</v>
      </c>
      <c r="AJ276" s="775">
        <v>0</v>
      </c>
      <c r="AK276" s="775">
        <v>0</v>
      </c>
      <c r="AL276" s="775">
        <v>0</v>
      </c>
      <c r="AM276" s="756"/>
    </row>
    <row r="277" spans="1:39">
      <c r="A277" s="764" t="s">
        <v>125</v>
      </c>
      <c r="B277" s="759"/>
      <c r="C277" s="759"/>
      <c r="D277" s="759"/>
      <c r="E277" s="759"/>
      <c r="F277" s="759"/>
      <c r="G277" s="759"/>
      <c r="H277" s="759"/>
      <c r="I277" s="759"/>
      <c r="J277" s="759"/>
      <c r="K277" s="759"/>
      <c r="L277" s="766" t="s">
        <v>1312</v>
      </c>
      <c r="M277" s="778" t="s">
        <v>347</v>
      </c>
      <c r="N277" s="724" t="s">
        <v>329</v>
      </c>
      <c r="O277" s="755">
        <v>21.7</v>
      </c>
      <c r="P277" s="755"/>
      <c r="Q277" s="755"/>
      <c r="R277" s="755">
        <v>21.7</v>
      </c>
      <c r="S277" s="755">
        <v>19.52</v>
      </c>
      <c r="T277" s="755"/>
      <c r="U277" s="755"/>
      <c r="V277" s="755"/>
      <c r="W277" s="755"/>
      <c r="X277" s="755"/>
      <c r="Y277" s="755"/>
      <c r="Z277" s="755"/>
      <c r="AA277" s="755"/>
      <c r="AB277" s="755"/>
      <c r="AC277" s="755">
        <v>21.7</v>
      </c>
      <c r="AD277" s="755"/>
      <c r="AE277" s="755"/>
      <c r="AF277" s="755"/>
      <c r="AG277" s="755"/>
      <c r="AH277" s="755"/>
      <c r="AI277" s="755"/>
      <c r="AJ277" s="755"/>
      <c r="AK277" s="755"/>
      <c r="AL277" s="755"/>
      <c r="AM277" s="756"/>
    </row>
    <row r="278" spans="1:39">
      <c r="A278" s="764" t="s">
        <v>125</v>
      </c>
      <c r="B278" s="759"/>
      <c r="C278" s="759"/>
      <c r="D278" s="759"/>
      <c r="E278" s="759"/>
      <c r="F278" s="759"/>
      <c r="G278" s="759"/>
      <c r="H278" s="759"/>
      <c r="I278" s="759"/>
      <c r="J278" s="759"/>
      <c r="K278" s="759"/>
      <c r="L278" s="766" t="s">
        <v>1313</v>
      </c>
      <c r="M278" s="778" t="s">
        <v>348</v>
      </c>
      <c r="N278" s="724" t="s">
        <v>329</v>
      </c>
      <c r="O278" s="755"/>
      <c r="P278" s="755"/>
      <c r="Q278" s="755"/>
      <c r="R278" s="755"/>
      <c r="S278" s="755"/>
      <c r="T278" s="755"/>
      <c r="U278" s="755"/>
      <c r="V278" s="755"/>
      <c r="W278" s="755"/>
      <c r="X278" s="755"/>
      <c r="Y278" s="755"/>
      <c r="Z278" s="755"/>
      <c r="AA278" s="755"/>
      <c r="AB278" s="755"/>
      <c r="AC278" s="755"/>
      <c r="AD278" s="755"/>
      <c r="AE278" s="755"/>
      <c r="AF278" s="755"/>
      <c r="AG278" s="755"/>
      <c r="AH278" s="755"/>
      <c r="AI278" s="755"/>
      <c r="AJ278" s="755"/>
      <c r="AK278" s="755"/>
      <c r="AL278" s="755"/>
      <c r="AM278" s="756"/>
    </row>
    <row r="279" spans="1:39">
      <c r="A279" s="764" t="s">
        <v>125</v>
      </c>
      <c r="B279" s="759"/>
      <c r="C279" s="759"/>
      <c r="D279" s="759"/>
      <c r="E279" s="759"/>
      <c r="F279" s="759"/>
      <c r="G279" s="759"/>
      <c r="H279" s="759"/>
      <c r="I279" s="759"/>
      <c r="J279" s="759"/>
      <c r="K279" s="759"/>
      <c r="L279" s="766" t="s">
        <v>1314</v>
      </c>
      <c r="M279" s="777" t="s">
        <v>351</v>
      </c>
      <c r="N279" s="724" t="s">
        <v>329</v>
      </c>
      <c r="O279" s="775">
        <v>1.1000000000000001</v>
      </c>
      <c r="P279" s="775">
        <v>0</v>
      </c>
      <c r="Q279" s="775">
        <v>0</v>
      </c>
      <c r="R279" s="775">
        <v>1.1000000000000001</v>
      </c>
      <c r="S279" s="775">
        <v>0.6</v>
      </c>
      <c r="T279" s="775">
        <v>0</v>
      </c>
      <c r="U279" s="775">
        <v>0</v>
      </c>
      <c r="V279" s="775">
        <v>0</v>
      </c>
      <c r="W279" s="775">
        <v>0</v>
      </c>
      <c r="X279" s="775">
        <v>0</v>
      </c>
      <c r="Y279" s="775">
        <v>0</v>
      </c>
      <c r="Z279" s="775">
        <v>0</v>
      </c>
      <c r="AA279" s="775">
        <v>0</v>
      </c>
      <c r="AB279" s="775">
        <v>0</v>
      </c>
      <c r="AC279" s="775">
        <v>1.1000000000000001</v>
      </c>
      <c r="AD279" s="775">
        <v>0</v>
      </c>
      <c r="AE279" s="775">
        <v>0</v>
      </c>
      <c r="AF279" s="775">
        <v>0</v>
      </c>
      <c r="AG279" s="775">
        <v>0</v>
      </c>
      <c r="AH279" s="775">
        <v>0</v>
      </c>
      <c r="AI279" s="775">
        <v>0</v>
      </c>
      <c r="AJ279" s="775">
        <v>0</v>
      </c>
      <c r="AK279" s="775">
        <v>0</v>
      </c>
      <c r="AL279" s="775">
        <v>0</v>
      </c>
      <c r="AM279" s="756"/>
    </row>
    <row r="280" spans="1:39">
      <c r="A280" s="764" t="s">
        <v>125</v>
      </c>
      <c r="B280" s="759"/>
      <c r="C280" s="759"/>
      <c r="D280" s="759"/>
      <c r="E280" s="759"/>
      <c r="F280" s="759"/>
      <c r="G280" s="759"/>
      <c r="H280" s="759"/>
      <c r="I280" s="759"/>
      <c r="J280" s="759"/>
      <c r="K280" s="759"/>
      <c r="L280" s="766" t="s">
        <v>1315</v>
      </c>
      <c r="M280" s="778" t="s">
        <v>347</v>
      </c>
      <c r="N280" s="724" t="s">
        <v>329</v>
      </c>
      <c r="O280" s="755">
        <v>1.1000000000000001</v>
      </c>
      <c r="P280" s="755"/>
      <c r="Q280" s="755"/>
      <c r="R280" s="755">
        <v>1.1000000000000001</v>
      </c>
      <c r="S280" s="755">
        <v>0.6</v>
      </c>
      <c r="T280" s="755"/>
      <c r="U280" s="755"/>
      <c r="V280" s="755"/>
      <c r="W280" s="755"/>
      <c r="X280" s="755"/>
      <c r="Y280" s="755"/>
      <c r="Z280" s="755"/>
      <c r="AA280" s="755"/>
      <c r="AB280" s="755"/>
      <c r="AC280" s="755">
        <v>1.1000000000000001</v>
      </c>
      <c r="AD280" s="755"/>
      <c r="AE280" s="755"/>
      <c r="AF280" s="755"/>
      <c r="AG280" s="755"/>
      <c r="AH280" s="755"/>
      <c r="AI280" s="755"/>
      <c r="AJ280" s="755"/>
      <c r="AK280" s="755"/>
      <c r="AL280" s="755"/>
      <c r="AM280" s="756"/>
    </row>
    <row r="281" spans="1:39">
      <c r="A281" s="764" t="s">
        <v>125</v>
      </c>
      <c r="B281" s="759"/>
      <c r="C281" s="759"/>
      <c r="D281" s="759"/>
      <c r="E281" s="759"/>
      <c r="F281" s="759"/>
      <c r="G281" s="759"/>
      <c r="H281" s="759"/>
      <c r="I281" s="759"/>
      <c r="J281" s="759"/>
      <c r="K281" s="759"/>
      <c r="L281" s="766" t="s">
        <v>1316</v>
      </c>
      <c r="M281" s="778" t="s">
        <v>348</v>
      </c>
      <c r="N281" s="724" t="s">
        <v>329</v>
      </c>
      <c r="O281" s="755"/>
      <c r="P281" s="755"/>
      <c r="Q281" s="755"/>
      <c r="R281" s="755"/>
      <c r="S281" s="755"/>
      <c r="T281" s="755"/>
      <c r="U281" s="755"/>
      <c r="V281" s="755"/>
      <c r="W281" s="755"/>
      <c r="X281" s="755"/>
      <c r="Y281" s="755"/>
      <c r="Z281" s="755"/>
      <c r="AA281" s="755"/>
      <c r="AB281" s="755"/>
      <c r="AC281" s="755"/>
      <c r="AD281" s="755"/>
      <c r="AE281" s="755"/>
      <c r="AF281" s="755"/>
      <c r="AG281" s="755"/>
      <c r="AH281" s="755"/>
      <c r="AI281" s="755"/>
      <c r="AJ281" s="755"/>
      <c r="AK281" s="755"/>
      <c r="AL281" s="755"/>
      <c r="AM281" s="771"/>
    </row>
    <row r="282" spans="1:39" ht="22.8">
      <c r="A282" s="764" t="s">
        <v>125</v>
      </c>
      <c r="B282" s="759"/>
      <c r="C282" s="759"/>
      <c r="D282" s="759"/>
      <c r="E282" s="759"/>
      <c r="F282" s="759"/>
      <c r="G282" s="759"/>
      <c r="H282" s="759"/>
      <c r="I282" s="759"/>
      <c r="J282" s="759"/>
      <c r="K282" s="759"/>
      <c r="L282" s="766" t="s">
        <v>1317</v>
      </c>
      <c r="M282" s="779" t="s">
        <v>1150</v>
      </c>
      <c r="N282" s="724" t="s">
        <v>329</v>
      </c>
      <c r="O282" s="773"/>
      <c r="P282" s="773"/>
      <c r="Q282" s="773"/>
      <c r="R282" s="773"/>
      <c r="S282" s="773"/>
      <c r="T282" s="773"/>
      <c r="U282" s="773"/>
      <c r="V282" s="773"/>
      <c r="W282" s="773"/>
      <c r="X282" s="773"/>
      <c r="Y282" s="773"/>
      <c r="Z282" s="773"/>
      <c r="AA282" s="773"/>
      <c r="AB282" s="773"/>
      <c r="AC282" s="773"/>
      <c r="AD282" s="773"/>
      <c r="AE282" s="773"/>
      <c r="AF282" s="773"/>
      <c r="AG282" s="773"/>
      <c r="AH282" s="773"/>
      <c r="AI282" s="773"/>
      <c r="AJ282" s="773"/>
      <c r="AK282" s="773"/>
      <c r="AL282" s="773"/>
      <c r="AM282" s="771"/>
    </row>
    <row r="283" spans="1:39">
      <c r="A283" s="764" t="s">
        <v>126</v>
      </c>
      <c r="B283" s="759"/>
      <c r="C283" s="759"/>
      <c r="D283" s="759"/>
      <c r="E283" s="759"/>
      <c r="F283" s="759"/>
      <c r="G283" s="759"/>
      <c r="H283" s="759"/>
      <c r="I283" s="759"/>
      <c r="J283" s="759"/>
      <c r="K283" s="759"/>
      <c r="L283" s="765" t="s">
        <v>2431</v>
      </c>
      <c r="M283" s="673"/>
      <c r="N283" s="673"/>
      <c r="O283" s="673"/>
      <c r="P283" s="673"/>
      <c r="Q283" s="673"/>
      <c r="R283" s="673"/>
      <c r="S283" s="673"/>
      <c r="T283" s="673"/>
      <c r="U283" s="673"/>
      <c r="V283" s="673"/>
      <c r="W283" s="673"/>
      <c r="X283" s="673"/>
      <c r="Y283" s="673"/>
      <c r="Z283" s="673"/>
      <c r="AA283" s="673"/>
      <c r="AB283" s="673"/>
      <c r="AC283" s="673"/>
      <c r="AD283" s="673"/>
      <c r="AE283" s="673"/>
      <c r="AF283" s="673"/>
      <c r="AG283" s="673"/>
      <c r="AH283" s="673"/>
      <c r="AI283" s="673"/>
      <c r="AJ283" s="673"/>
      <c r="AK283" s="673"/>
      <c r="AL283" s="673"/>
      <c r="AM283" s="673"/>
    </row>
    <row r="284" spans="1:39">
      <c r="A284" s="764" t="s">
        <v>126</v>
      </c>
      <c r="B284" s="759"/>
      <c r="C284" s="759"/>
      <c r="D284" s="759"/>
      <c r="E284" s="759"/>
      <c r="F284" s="759"/>
      <c r="G284" s="759"/>
      <c r="H284" s="759"/>
      <c r="I284" s="759"/>
      <c r="J284" s="759"/>
      <c r="K284" s="759"/>
      <c r="L284" s="766" t="s">
        <v>18</v>
      </c>
      <c r="M284" s="767" t="s">
        <v>328</v>
      </c>
      <c r="N284" s="725"/>
      <c r="O284" s="768" t="s">
        <v>1028</v>
      </c>
      <c r="P284" s="769"/>
      <c r="Q284" s="769"/>
      <c r="R284" s="769"/>
      <c r="S284" s="769"/>
      <c r="T284" s="769"/>
      <c r="U284" s="769"/>
      <c r="V284" s="769"/>
      <c r="W284" s="769"/>
      <c r="X284" s="769"/>
      <c r="Y284" s="769"/>
      <c r="Z284" s="769"/>
      <c r="AA284" s="769"/>
      <c r="AB284" s="769"/>
      <c r="AC284" s="769"/>
      <c r="AD284" s="769"/>
      <c r="AE284" s="769"/>
      <c r="AF284" s="769"/>
      <c r="AG284" s="769"/>
      <c r="AH284" s="769"/>
      <c r="AI284" s="769"/>
      <c r="AJ284" s="769"/>
      <c r="AK284" s="769"/>
      <c r="AL284" s="770"/>
      <c r="AM284" s="771"/>
    </row>
    <row r="285" spans="1:39">
      <c r="A285" s="764" t="s">
        <v>126</v>
      </c>
      <c r="B285" s="759"/>
      <c r="C285" s="759"/>
      <c r="D285" s="759"/>
      <c r="E285" s="759"/>
      <c r="F285" s="759"/>
      <c r="G285" s="759"/>
      <c r="H285" s="759"/>
      <c r="I285" s="759"/>
      <c r="J285" s="759"/>
      <c r="K285" s="759"/>
      <c r="L285" s="766" t="s">
        <v>102</v>
      </c>
      <c r="M285" s="772" t="s">
        <v>325</v>
      </c>
      <c r="N285" s="725" t="s">
        <v>326</v>
      </c>
      <c r="O285" s="773">
        <v>40</v>
      </c>
      <c r="P285" s="773"/>
      <c r="Q285" s="773"/>
      <c r="R285" s="773">
        <v>40</v>
      </c>
      <c r="S285" s="773">
        <v>40</v>
      </c>
      <c r="T285" s="773"/>
      <c r="U285" s="773"/>
      <c r="V285" s="773"/>
      <c r="W285" s="773"/>
      <c r="X285" s="773"/>
      <c r="Y285" s="773"/>
      <c r="Z285" s="773"/>
      <c r="AA285" s="773"/>
      <c r="AB285" s="773"/>
      <c r="AC285" s="773">
        <v>40</v>
      </c>
      <c r="AD285" s="773"/>
      <c r="AE285" s="773"/>
      <c r="AF285" s="773"/>
      <c r="AG285" s="773"/>
      <c r="AH285" s="773"/>
      <c r="AI285" s="773"/>
      <c r="AJ285" s="773"/>
      <c r="AK285" s="773"/>
      <c r="AL285" s="773"/>
      <c r="AM285" s="771"/>
    </row>
    <row r="286" spans="1:39">
      <c r="A286" s="764" t="s">
        <v>126</v>
      </c>
      <c r="B286" s="759"/>
      <c r="C286" s="759"/>
      <c r="D286" s="759"/>
      <c r="E286" s="759"/>
      <c r="F286" s="759"/>
      <c r="G286" s="759"/>
      <c r="H286" s="759"/>
      <c r="I286" s="759"/>
      <c r="J286" s="759"/>
      <c r="K286" s="759"/>
      <c r="L286" s="766" t="s">
        <v>103</v>
      </c>
      <c r="M286" s="772" t="s">
        <v>327</v>
      </c>
      <c r="N286" s="725" t="s">
        <v>326</v>
      </c>
      <c r="O286" s="773">
        <v>25</v>
      </c>
      <c r="P286" s="773"/>
      <c r="Q286" s="773"/>
      <c r="R286" s="773">
        <v>25</v>
      </c>
      <c r="S286" s="773">
        <v>25</v>
      </c>
      <c r="T286" s="773"/>
      <c r="U286" s="773"/>
      <c r="V286" s="773"/>
      <c r="W286" s="773"/>
      <c r="X286" s="773"/>
      <c r="Y286" s="773"/>
      <c r="Z286" s="773"/>
      <c r="AA286" s="773"/>
      <c r="AB286" s="773"/>
      <c r="AC286" s="773">
        <v>25</v>
      </c>
      <c r="AD286" s="773"/>
      <c r="AE286" s="773"/>
      <c r="AF286" s="773"/>
      <c r="AG286" s="773"/>
      <c r="AH286" s="773"/>
      <c r="AI286" s="773"/>
      <c r="AJ286" s="773"/>
      <c r="AK286" s="773"/>
      <c r="AL286" s="773"/>
      <c r="AM286" s="771"/>
    </row>
    <row r="287" spans="1:39">
      <c r="A287" s="764" t="s">
        <v>126</v>
      </c>
      <c r="B287" s="759"/>
      <c r="C287" s="759"/>
      <c r="D287" s="759"/>
      <c r="E287" s="759"/>
      <c r="F287" s="759"/>
      <c r="G287" s="759"/>
      <c r="H287" s="759"/>
      <c r="I287" s="759"/>
      <c r="J287" s="759"/>
      <c r="K287" s="759"/>
      <c r="L287" s="766">
        <v>4</v>
      </c>
      <c r="M287" s="774" t="s">
        <v>1171</v>
      </c>
      <c r="N287" s="724" t="s">
        <v>329</v>
      </c>
      <c r="O287" s="775">
        <v>18.376999999999999</v>
      </c>
      <c r="P287" s="775">
        <v>0</v>
      </c>
      <c r="Q287" s="775">
        <v>0</v>
      </c>
      <c r="R287" s="775">
        <v>18.376999999999999</v>
      </c>
      <c r="S287" s="775">
        <v>24</v>
      </c>
      <c r="T287" s="775">
        <v>0</v>
      </c>
      <c r="U287" s="775">
        <v>0</v>
      </c>
      <c r="V287" s="775">
        <v>0</v>
      </c>
      <c r="W287" s="775">
        <v>0</v>
      </c>
      <c r="X287" s="775">
        <v>0</v>
      </c>
      <c r="Y287" s="775">
        <v>0</v>
      </c>
      <c r="Z287" s="775">
        <v>0</v>
      </c>
      <c r="AA287" s="775">
        <v>0</v>
      </c>
      <c r="AB287" s="775">
        <v>0</v>
      </c>
      <c r="AC287" s="775">
        <v>18.376999999999999</v>
      </c>
      <c r="AD287" s="775">
        <v>0</v>
      </c>
      <c r="AE287" s="775">
        <v>0</v>
      </c>
      <c r="AF287" s="775">
        <v>0</v>
      </c>
      <c r="AG287" s="775">
        <v>0</v>
      </c>
      <c r="AH287" s="775">
        <v>0</v>
      </c>
      <c r="AI287" s="775">
        <v>0</v>
      </c>
      <c r="AJ287" s="775">
        <v>0</v>
      </c>
      <c r="AK287" s="775">
        <v>0</v>
      </c>
      <c r="AL287" s="775">
        <v>0</v>
      </c>
      <c r="AM287" s="771"/>
    </row>
    <row r="288" spans="1:39">
      <c r="A288" s="764" t="s">
        <v>126</v>
      </c>
      <c r="B288" s="759"/>
      <c r="C288" s="759"/>
      <c r="D288" s="759"/>
      <c r="E288" s="759"/>
      <c r="F288" s="759"/>
      <c r="G288" s="759"/>
      <c r="H288" s="759"/>
      <c r="I288" s="759"/>
      <c r="J288" s="759"/>
      <c r="K288" s="759"/>
      <c r="L288" s="766" t="s">
        <v>148</v>
      </c>
      <c r="M288" s="750" t="s">
        <v>330</v>
      </c>
      <c r="N288" s="724" t="s">
        <v>329</v>
      </c>
      <c r="O288" s="755"/>
      <c r="P288" s="755"/>
      <c r="Q288" s="755"/>
      <c r="R288" s="755"/>
      <c r="S288" s="755"/>
      <c r="T288" s="755"/>
      <c r="U288" s="755"/>
      <c r="V288" s="755"/>
      <c r="W288" s="755"/>
      <c r="X288" s="755"/>
      <c r="Y288" s="755"/>
      <c r="Z288" s="755"/>
      <c r="AA288" s="755"/>
      <c r="AB288" s="755"/>
      <c r="AC288" s="755"/>
      <c r="AD288" s="755"/>
      <c r="AE288" s="755"/>
      <c r="AF288" s="755"/>
      <c r="AG288" s="755"/>
      <c r="AH288" s="755"/>
      <c r="AI288" s="755"/>
      <c r="AJ288" s="755"/>
      <c r="AK288" s="755"/>
      <c r="AL288" s="755"/>
      <c r="AM288" s="756"/>
    </row>
    <row r="289" spans="1:39">
      <c r="A289" s="764" t="s">
        <v>126</v>
      </c>
      <c r="B289" s="759"/>
      <c r="C289" s="759"/>
      <c r="D289" s="759"/>
      <c r="E289" s="759"/>
      <c r="F289" s="759"/>
      <c r="G289" s="759"/>
      <c r="H289" s="759"/>
      <c r="I289" s="759"/>
      <c r="J289" s="759"/>
      <c r="K289" s="759"/>
      <c r="L289" s="766" t="s">
        <v>391</v>
      </c>
      <c r="M289" s="750" t="s">
        <v>331</v>
      </c>
      <c r="N289" s="724" t="s">
        <v>329</v>
      </c>
      <c r="O289" s="755">
        <v>18.378</v>
      </c>
      <c r="P289" s="755"/>
      <c r="Q289" s="755"/>
      <c r="R289" s="755">
        <v>18.378</v>
      </c>
      <c r="S289" s="755">
        <v>24</v>
      </c>
      <c r="T289" s="755"/>
      <c r="U289" s="755"/>
      <c r="V289" s="755"/>
      <c r="W289" s="755"/>
      <c r="X289" s="755"/>
      <c r="Y289" s="755"/>
      <c r="Z289" s="755"/>
      <c r="AA289" s="755"/>
      <c r="AB289" s="755"/>
      <c r="AC289" s="755">
        <v>18.378</v>
      </c>
      <c r="AD289" s="755"/>
      <c r="AE289" s="755"/>
      <c r="AF289" s="755"/>
      <c r="AG289" s="755"/>
      <c r="AH289" s="755"/>
      <c r="AI289" s="755"/>
      <c r="AJ289" s="755"/>
      <c r="AK289" s="755"/>
      <c r="AL289" s="755"/>
      <c r="AM289" s="756"/>
    </row>
    <row r="290" spans="1:39" ht="22.8">
      <c r="A290" s="764" t="s">
        <v>126</v>
      </c>
      <c r="B290" s="759"/>
      <c r="C290" s="759"/>
      <c r="D290" s="759"/>
      <c r="E290" s="759"/>
      <c r="F290" s="759"/>
      <c r="G290" s="759"/>
      <c r="H290" s="759"/>
      <c r="I290" s="759"/>
      <c r="J290" s="759"/>
      <c r="K290" s="759"/>
      <c r="L290" s="766" t="s">
        <v>392</v>
      </c>
      <c r="M290" s="774" t="s">
        <v>1167</v>
      </c>
      <c r="N290" s="724" t="s">
        <v>329</v>
      </c>
      <c r="O290" s="755"/>
      <c r="P290" s="755"/>
      <c r="Q290" s="755"/>
      <c r="R290" s="755"/>
      <c r="S290" s="755"/>
      <c r="T290" s="755"/>
      <c r="U290" s="755"/>
      <c r="V290" s="755"/>
      <c r="W290" s="755"/>
      <c r="X290" s="755"/>
      <c r="Y290" s="755"/>
      <c r="Z290" s="755"/>
      <c r="AA290" s="755"/>
      <c r="AB290" s="755"/>
      <c r="AC290" s="755"/>
      <c r="AD290" s="755"/>
      <c r="AE290" s="755"/>
      <c r="AF290" s="755"/>
      <c r="AG290" s="755"/>
      <c r="AH290" s="755"/>
      <c r="AI290" s="755"/>
      <c r="AJ290" s="755"/>
      <c r="AK290" s="755"/>
      <c r="AL290" s="755"/>
      <c r="AM290" s="756"/>
    </row>
    <row r="291" spans="1:39">
      <c r="A291" s="764" t="s">
        <v>126</v>
      </c>
      <c r="B291" s="759"/>
      <c r="C291" s="759"/>
      <c r="D291" s="759"/>
      <c r="E291" s="759"/>
      <c r="F291" s="759"/>
      <c r="G291" s="759"/>
      <c r="H291" s="759"/>
      <c r="I291" s="759"/>
      <c r="J291" s="759"/>
      <c r="K291" s="759"/>
      <c r="L291" s="766" t="s">
        <v>120</v>
      </c>
      <c r="M291" s="774" t="s">
        <v>332</v>
      </c>
      <c r="N291" s="724" t="s">
        <v>329</v>
      </c>
      <c r="O291" s="775">
        <v>0</v>
      </c>
      <c r="P291" s="775">
        <v>0</v>
      </c>
      <c r="Q291" s="775">
        <v>0</v>
      </c>
      <c r="R291" s="775">
        <v>0</v>
      </c>
      <c r="S291" s="775">
        <v>0</v>
      </c>
      <c r="T291" s="775">
        <v>0</v>
      </c>
      <c r="U291" s="775">
        <v>0</v>
      </c>
      <c r="V291" s="775">
        <v>0</v>
      </c>
      <c r="W291" s="775">
        <v>0</v>
      </c>
      <c r="X291" s="775">
        <v>0</v>
      </c>
      <c r="Y291" s="775">
        <v>0</v>
      </c>
      <c r="Z291" s="775">
        <v>0</v>
      </c>
      <c r="AA291" s="775">
        <v>0</v>
      </c>
      <c r="AB291" s="775">
        <v>0</v>
      </c>
      <c r="AC291" s="775">
        <v>0</v>
      </c>
      <c r="AD291" s="775">
        <v>0</v>
      </c>
      <c r="AE291" s="775">
        <v>0</v>
      </c>
      <c r="AF291" s="775">
        <v>0</v>
      </c>
      <c r="AG291" s="775">
        <v>0</v>
      </c>
      <c r="AH291" s="775">
        <v>0</v>
      </c>
      <c r="AI291" s="775">
        <v>0</v>
      </c>
      <c r="AJ291" s="775">
        <v>0</v>
      </c>
      <c r="AK291" s="775">
        <v>0</v>
      </c>
      <c r="AL291" s="775">
        <v>0</v>
      </c>
      <c r="AM291" s="756"/>
    </row>
    <row r="292" spans="1:39">
      <c r="A292" s="764" t="s">
        <v>126</v>
      </c>
      <c r="B292" s="759"/>
      <c r="C292" s="759"/>
      <c r="D292" s="759"/>
      <c r="E292" s="759"/>
      <c r="F292" s="759"/>
      <c r="G292" s="759"/>
      <c r="H292" s="759"/>
      <c r="I292" s="759"/>
      <c r="J292" s="759"/>
      <c r="K292" s="759"/>
      <c r="L292" s="766" t="s">
        <v>122</v>
      </c>
      <c r="M292" s="750" t="s">
        <v>1123</v>
      </c>
      <c r="N292" s="724" t="s">
        <v>329</v>
      </c>
      <c r="O292" s="755"/>
      <c r="P292" s="755"/>
      <c r="Q292" s="755"/>
      <c r="R292" s="755"/>
      <c r="S292" s="755"/>
      <c r="T292" s="755"/>
      <c r="U292" s="755"/>
      <c r="V292" s="755"/>
      <c r="W292" s="755"/>
      <c r="X292" s="755"/>
      <c r="Y292" s="755"/>
      <c r="Z292" s="755"/>
      <c r="AA292" s="755"/>
      <c r="AB292" s="755"/>
      <c r="AC292" s="755"/>
      <c r="AD292" s="755"/>
      <c r="AE292" s="755"/>
      <c r="AF292" s="755"/>
      <c r="AG292" s="755"/>
      <c r="AH292" s="755"/>
      <c r="AI292" s="755"/>
      <c r="AJ292" s="755"/>
      <c r="AK292" s="755"/>
      <c r="AL292" s="755"/>
      <c r="AM292" s="756"/>
    </row>
    <row r="293" spans="1:39">
      <c r="A293" s="764" t="s">
        <v>126</v>
      </c>
      <c r="B293" s="759"/>
      <c r="C293" s="759"/>
      <c r="D293" s="759"/>
      <c r="E293" s="759"/>
      <c r="F293" s="759"/>
      <c r="G293" s="759"/>
      <c r="H293" s="759"/>
      <c r="I293" s="759"/>
      <c r="J293" s="759"/>
      <c r="K293" s="759"/>
      <c r="L293" s="766" t="s">
        <v>123</v>
      </c>
      <c r="M293" s="750" t="s">
        <v>333</v>
      </c>
      <c r="N293" s="724" t="s">
        <v>329</v>
      </c>
      <c r="O293" s="755"/>
      <c r="P293" s="755"/>
      <c r="Q293" s="755"/>
      <c r="R293" s="755"/>
      <c r="S293" s="755"/>
      <c r="T293" s="755"/>
      <c r="U293" s="755"/>
      <c r="V293" s="755"/>
      <c r="W293" s="755"/>
      <c r="X293" s="755"/>
      <c r="Y293" s="755"/>
      <c r="Z293" s="755"/>
      <c r="AA293" s="755"/>
      <c r="AB293" s="755"/>
      <c r="AC293" s="755"/>
      <c r="AD293" s="755"/>
      <c r="AE293" s="755"/>
      <c r="AF293" s="755"/>
      <c r="AG293" s="755"/>
      <c r="AH293" s="755"/>
      <c r="AI293" s="755"/>
      <c r="AJ293" s="755"/>
      <c r="AK293" s="755"/>
      <c r="AL293" s="755"/>
      <c r="AM293" s="756"/>
    </row>
    <row r="294" spans="1:39">
      <c r="A294" s="764" t="s">
        <v>126</v>
      </c>
      <c r="B294" s="759"/>
      <c r="C294" s="759"/>
      <c r="D294" s="759"/>
      <c r="E294" s="759"/>
      <c r="F294" s="759"/>
      <c r="G294" s="759"/>
      <c r="H294" s="759"/>
      <c r="I294" s="759"/>
      <c r="J294" s="759"/>
      <c r="K294" s="759"/>
      <c r="L294" s="766" t="s">
        <v>124</v>
      </c>
      <c r="M294" s="767" t="s">
        <v>334</v>
      </c>
      <c r="N294" s="724" t="s">
        <v>329</v>
      </c>
      <c r="O294" s="773"/>
      <c r="P294" s="773"/>
      <c r="Q294" s="773"/>
      <c r="R294" s="773"/>
      <c r="S294" s="773"/>
      <c r="T294" s="773"/>
      <c r="U294" s="773"/>
      <c r="V294" s="773"/>
      <c r="W294" s="773"/>
      <c r="X294" s="773"/>
      <c r="Y294" s="773"/>
      <c r="Z294" s="773"/>
      <c r="AA294" s="773"/>
      <c r="AB294" s="773"/>
      <c r="AC294" s="773"/>
      <c r="AD294" s="773"/>
      <c r="AE294" s="773"/>
      <c r="AF294" s="773"/>
      <c r="AG294" s="773"/>
      <c r="AH294" s="773"/>
      <c r="AI294" s="773"/>
      <c r="AJ294" s="773"/>
      <c r="AK294" s="773"/>
      <c r="AL294" s="773"/>
      <c r="AM294" s="756"/>
    </row>
    <row r="295" spans="1:39">
      <c r="A295" s="764" t="s">
        <v>126</v>
      </c>
      <c r="B295" s="759"/>
      <c r="C295" s="759"/>
      <c r="D295" s="759"/>
      <c r="E295" s="759"/>
      <c r="F295" s="759"/>
      <c r="G295" s="759"/>
      <c r="H295" s="759"/>
      <c r="I295" s="759"/>
      <c r="J295" s="759"/>
      <c r="K295" s="759"/>
      <c r="L295" s="766" t="s">
        <v>125</v>
      </c>
      <c r="M295" s="767" t="s">
        <v>335</v>
      </c>
      <c r="N295" s="724" t="s">
        <v>329</v>
      </c>
      <c r="O295" s="755"/>
      <c r="P295" s="755"/>
      <c r="Q295" s="755"/>
      <c r="R295" s="755"/>
      <c r="S295" s="755"/>
      <c r="T295" s="755"/>
      <c r="U295" s="755"/>
      <c r="V295" s="755"/>
      <c r="W295" s="755"/>
      <c r="X295" s="755"/>
      <c r="Y295" s="755"/>
      <c r="Z295" s="755"/>
      <c r="AA295" s="755"/>
      <c r="AB295" s="755"/>
      <c r="AC295" s="755"/>
      <c r="AD295" s="755"/>
      <c r="AE295" s="755"/>
      <c r="AF295" s="755"/>
      <c r="AG295" s="755"/>
      <c r="AH295" s="755"/>
      <c r="AI295" s="755"/>
      <c r="AJ295" s="755"/>
      <c r="AK295" s="755"/>
      <c r="AL295" s="755"/>
      <c r="AM295" s="756"/>
    </row>
    <row r="296" spans="1:39">
      <c r="A296" s="764" t="s">
        <v>126</v>
      </c>
      <c r="B296" s="759"/>
      <c r="C296" s="759"/>
      <c r="D296" s="759"/>
      <c r="E296" s="759"/>
      <c r="F296" s="759"/>
      <c r="G296" s="759"/>
      <c r="H296" s="759"/>
      <c r="I296" s="759"/>
      <c r="J296" s="759"/>
      <c r="K296" s="759"/>
      <c r="L296" s="766" t="s">
        <v>126</v>
      </c>
      <c r="M296" s="774" t="s">
        <v>336</v>
      </c>
      <c r="N296" s="724" t="s">
        <v>329</v>
      </c>
      <c r="O296" s="775">
        <v>18.376999999999999</v>
      </c>
      <c r="P296" s="775">
        <v>0</v>
      </c>
      <c r="Q296" s="775">
        <v>0</v>
      </c>
      <c r="R296" s="775">
        <v>18.376999999999999</v>
      </c>
      <c r="S296" s="775">
        <v>24</v>
      </c>
      <c r="T296" s="775">
        <v>0</v>
      </c>
      <c r="U296" s="775">
        <v>0</v>
      </c>
      <c r="V296" s="775">
        <v>0</v>
      </c>
      <c r="W296" s="775">
        <v>0</v>
      </c>
      <c r="X296" s="775">
        <v>0</v>
      </c>
      <c r="Y296" s="775">
        <v>0</v>
      </c>
      <c r="Z296" s="775">
        <v>0</v>
      </c>
      <c r="AA296" s="775">
        <v>0</v>
      </c>
      <c r="AB296" s="775">
        <v>0</v>
      </c>
      <c r="AC296" s="775">
        <v>18.376999999999999</v>
      </c>
      <c r="AD296" s="775">
        <v>0</v>
      </c>
      <c r="AE296" s="775">
        <v>0</v>
      </c>
      <c r="AF296" s="775">
        <v>0</v>
      </c>
      <c r="AG296" s="775">
        <v>0</v>
      </c>
      <c r="AH296" s="775">
        <v>0</v>
      </c>
      <c r="AI296" s="775">
        <v>0</v>
      </c>
      <c r="AJ296" s="775">
        <v>0</v>
      </c>
      <c r="AK296" s="775">
        <v>0</v>
      </c>
      <c r="AL296" s="775">
        <v>0</v>
      </c>
      <c r="AM296" s="756"/>
    </row>
    <row r="297" spans="1:39" ht="22.8">
      <c r="A297" s="764" t="s">
        <v>126</v>
      </c>
      <c r="B297" s="759"/>
      <c r="C297" s="759"/>
      <c r="D297" s="759"/>
      <c r="E297" s="759"/>
      <c r="F297" s="759"/>
      <c r="G297" s="759"/>
      <c r="H297" s="759"/>
      <c r="I297" s="759"/>
      <c r="J297" s="759"/>
      <c r="K297" s="759"/>
      <c r="L297" s="766" t="s">
        <v>149</v>
      </c>
      <c r="M297" s="750" t="s">
        <v>337</v>
      </c>
      <c r="N297" s="724" t="s">
        <v>329</v>
      </c>
      <c r="O297" s="755">
        <v>18.378</v>
      </c>
      <c r="P297" s="755"/>
      <c r="Q297" s="755"/>
      <c r="R297" s="755">
        <v>18.378</v>
      </c>
      <c r="S297" s="755">
        <v>24</v>
      </c>
      <c r="T297" s="755"/>
      <c r="U297" s="755"/>
      <c r="V297" s="755"/>
      <c r="W297" s="755"/>
      <c r="X297" s="755"/>
      <c r="Y297" s="755"/>
      <c r="Z297" s="755"/>
      <c r="AA297" s="755"/>
      <c r="AB297" s="755"/>
      <c r="AC297" s="755">
        <v>18.378</v>
      </c>
      <c r="AD297" s="755"/>
      <c r="AE297" s="755"/>
      <c r="AF297" s="755"/>
      <c r="AG297" s="755"/>
      <c r="AH297" s="755"/>
      <c r="AI297" s="755"/>
      <c r="AJ297" s="755"/>
      <c r="AK297" s="755"/>
      <c r="AL297" s="755"/>
      <c r="AM297" s="756"/>
    </row>
    <row r="298" spans="1:39">
      <c r="A298" s="764" t="s">
        <v>126</v>
      </c>
      <c r="B298" s="759"/>
      <c r="C298" s="759"/>
      <c r="D298" s="759"/>
      <c r="E298" s="759"/>
      <c r="F298" s="759"/>
      <c r="G298" s="759"/>
      <c r="H298" s="759"/>
      <c r="I298" s="759"/>
      <c r="J298" s="759"/>
      <c r="K298" s="759"/>
      <c r="L298" s="766" t="s">
        <v>199</v>
      </c>
      <c r="M298" s="750" t="s">
        <v>338</v>
      </c>
      <c r="N298" s="724" t="s">
        <v>329</v>
      </c>
      <c r="O298" s="755"/>
      <c r="P298" s="755"/>
      <c r="Q298" s="755"/>
      <c r="R298" s="755"/>
      <c r="S298" s="755"/>
      <c r="T298" s="755"/>
      <c r="U298" s="755"/>
      <c r="V298" s="755"/>
      <c r="W298" s="755"/>
      <c r="X298" s="755"/>
      <c r="Y298" s="755"/>
      <c r="Z298" s="755"/>
      <c r="AA298" s="755"/>
      <c r="AB298" s="755"/>
      <c r="AC298" s="755"/>
      <c r="AD298" s="755"/>
      <c r="AE298" s="755"/>
      <c r="AF298" s="755"/>
      <c r="AG298" s="755"/>
      <c r="AH298" s="755"/>
      <c r="AI298" s="755"/>
      <c r="AJ298" s="755"/>
      <c r="AK298" s="755"/>
      <c r="AL298" s="755"/>
      <c r="AM298" s="756"/>
    </row>
    <row r="299" spans="1:39" ht="22.8">
      <c r="A299" s="764" t="s">
        <v>126</v>
      </c>
      <c r="B299" s="759"/>
      <c r="C299" s="759"/>
      <c r="D299" s="759"/>
      <c r="E299" s="759"/>
      <c r="F299" s="759"/>
      <c r="G299" s="759"/>
      <c r="H299" s="759"/>
      <c r="I299" s="759"/>
      <c r="J299" s="759"/>
      <c r="K299" s="759"/>
      <c r="L299" s="766" t="s">
        <v>408</v>
      </c>
      <c r="M299" s="750" t="s">
        <v>1168</v>
      </c>
      <c r="N299" s="724" t="s">
        <v>329</v>
      </c>
      <c r="O299" s="755"/>
      <c r="P299" s="755"/>
      <c r="Q299" s="755"/>
      <c r="R299" s="755"/>
      <c r="S299" s="755"/>
      <c r="T299" s="755"/>
      <c r="U299" s="755"/>
      <c r="V299" s="755"/>
      <c r="W299" s="755"/>
      <c r="X299" s="755"/>
      <c r="Y299" s="755"/>
      <c r="Z299" s="755"/>
      <c r="AA299" s="755"/>
      <c r="AB299" s="755"/>
      <c r="AC299" s="755"/>
      <c r="AD299" s="755"/>
      <c r="AE299" s="755"/>
      <c r="AF299" s="755"/>
      <c r="AG299" s="755"/>
      <c r="AH299" s="755"/>
      <c r="AI299" s="755"/>
      <c r="AJ299" s="755"/>
      <c r="AK299" s="755"/>
      <c r="AL299" s="755"/>
      <c r="AM299" s="756"/>
    </row>
    <row r="300" spans="1:39">
      <c r="A300" s="764" t="s">
        <v>126</v>
      </c>
      <c r="B300" s="759"/>
      <c r="C300" s="759"/>
      <c r="D300" s="759"/>
      <c r="E300" s="759"/>
      <c r="F300" s="759"/>
      <c r="G300" s="759"/>
      <c r="H300" s="759"/>
      <c r="I300" s="759"/>
      <c r="J300" s="759"/>
      <c r="K300" s="759"/>
      <c r="L300" s="766" t="s">
        <v>127</v>
      </c>
      <c r="M300" s="767" t="s">
        <v>1188</v>
      </c>
      <c r="N300" s="724" t="s">
        <v>329</v>
      </c>
      <c r="O300" s="755">
        <v>3.3769999999999998</v>
      </c>
      <c r="P300" s="755"/>
      <c r="Q300" s="755"/>
      <c r="R300" s="755">
        <v>3.3769999999999998</v>
      </c>
      <c r="S300" s="755">
        <v>11.09</v>
      </c>
      <c r="T300" s="755"/>
      <c r="U300" s="755"/>
      <c r="V300" s="755"/>
      <c r="W300" s="755"/>
      <c r="X300" s="755"/>
      <c r="Y300" s="755"/>
      <c r="Z300" s="755"/>
      <c r="AA300" s="755"/>
      <c r="AB300" s="755"/>
      <c r="AC300" s="755">
        <v>3.3769999999999998</v>
      </c>
      <c r="AD300" s="755"/>
      <c r="AE300" s="755"/>
      <c r="AF300" s="755"/>
      <c r="AG300" s="755"/>
      <c r="AH300" s="755"/>
      <c r="AI300" s="755"/>
      <c r="AJ300" s="755"/>
      <c r="AK300" s="755"/>
      <c r="AL300" s="755"/>
      <c r="AM300" s="756"/>
    </row>
    <row r="301" spans="1:39">
      <c r="A301" s="764" t="s">
        <v>126</v>
      </c>
      <c r="B301" s="759"/>
      <c r="C301" s="759"/>
      <c r="D301" s="759"/>
      <c r="E301" s="759"/>
      <c r="F301" s="759"/>
      <c r="G301" s="759"/>
      <c r="H301" s="759"/>
      <c r="I301" s="759"/>
      <c r="J301" s="759"/>
      <c r="K301" s="759"/>
      <c r="L301" s="766" t="s">
        <v>1300</v>
      </c>
      <c r="M301" s="776" t="s">
        <v>340</v>
      </c>
      <c r="N301" s="727" t="s">
        <v>145</v>
      </c>
      <c r="O301" s="775">
        <v>18.37623115851336</v>
      </c>
      <c r="P301" s="775">
        <v>0</v>
      </c>
      <c r="Q301" s="775">
        <v>0</v>
      </c>
      <c r="R301" s="775">
        <v>18.37623115851336</v>
      </c>
      <c r="S301" s="775">
        <v>46.208333333333336</v>
      </c>
      <c r="T301" s="775">
        <v>0</v>
      </c>
      <c r="U301" s="775">
        <v>0</v>
      </c>
      <c r="V301" s="775">
        <v>0</v>
      </c>
      <c r="W301" s="775">
        <v>0</v>
      </c>
      <c r="X301" s="775">
        <v>0</v>
      </c>
      <c r="Y301" s="775">
        <v>0</v>
      </c>
      <c r="Z301" s="775">
        <v>0</v>
      </c>
      <c r="AA301" s="775">
        <v>0</v>
      </c>
      <c r="AB301" s="775">
        <v>0</v>
      </c>
      <c r="AC301" s="775">
        <v>18.37623115851336</v>
      </c>
      <c r="AD301" s="775">
        <v>0</v>
      </c>
      <c r="AE301" s="775">
        <v>0</v>
      </c>
      <c r="AF301" s="775">
        <v>0</v>
      </c>
      <c r="AG301" s="775">
        <v>0</v>
      </c>
      <c r="AH301" s="775">
        <v>0</v>
      </c>
      <c r="AI301" s="775">
        <v>0</v>
      </c>
      <c r="AJ301" s="775">
        <v>0</v>
      </c>
      <c r="AK301" s="775">
        <v>0</v>
      </c>
      <c r="AL301" s="775">
        <v>0</v>
      </c>
      <c r="AM301" s="756"/>
    </row>
    <row r="302" spans="1:39">
      <c r="A302" s="764" t="s">
        <v>126</v>
      </c>
      <c r="B302" s="759"/>
      <c r="C302" s="759"/>
      <c r="D302" s="759"/>
      <c r="E302" s="759"/>
      <c r="F302" s="759"/>
      <c r="G302" s="759"/>
      <c r="H302" s="759"/>
      <c r="I302" s="759"/>
      <c r="J302" s="759"/>
      <c r="K302" s="759"/>
      <c r="L302" s="766" t="s">
        <v>128</v>
      </c>
      <c r="M302" s="767" t="s">
        <v>341</v>
      </c>
      <c r="N302" s="724" t="s">
        <v>329</v>
      </c>
      <c r="O302" s="775">
        <v>15</v>
      </c>
      <c r="P302" s="775">
        <v>0</v>
      </c>
      <c r="Q302" s="775">
        <v>0</v>
      </c>
      <c r="R302" s="775">
        <v>15</v>
      </c>
      <c r="S302" s="775">
        <v>12.91</v>
      </c>
      <c r="T302" s="775">
        <v>0</v>
      </c>
      <c r="U302" s="775">
        <v>0</v>
      </c>
      <c r="V302" s="775">
        <v>0</v>
      </c>
      <c r="W302" s="775">
        <v>0</v>
      </c>
      <c r="X302" s="775">
        <v>0</v>
      </c>
      <c r="Y302" s="775">
        <v>0</v>
      </c>
      <c r="Z302" s="775">
        <v>0</v>
      </c>
      <c r="AA302" s="775">
        <v>0</v>
      </c>
      <c r="AB302" s="775">
        <v>0</v>
      </c>
      <c r="AC302" s="775">
        <v>15</v>
      </c>
      <c r="AD302" s="775">
        <v>0</v>
      </c>
      <c r="AE302" s="775">
        <v>0</v>
      </c>
      <c r="AF302" s="775">
        <v>0</v>
      </c>
      <c r="AG302" s="775">
        <v>0</v>
      </c>
      <c r="AH302" s="775">
        <v>0</v>
      </c>
      <c r="AI302" s="775">
        <v>0</v>
      </c>
      <c r="AJ302" s="775">
        <v>0</v>
      </c>
      <c r="AK302" s="775">
        <v>0</v>
      </c>
      <c r="AL302" s="775">
        <v>0</v>
      </c>
      <c r="AM302" s="756"/>
    </row>
    <row r="303" spans="1:39">
      <c r="A303" s="764" t="s">
        <v>126</v>
      </c>
      <c r="B303" s="759"/>
      <c r="C303" s="759"/>
      <c r="D303" s="759"/>
      <c r="E303" s="759"/>
      <c r="F303" s="759"/>
      <c r="G303" s="759"/>
      <c r="H303" s="759"/>
      <c r="I303" s="759"/>
      <c r="J303" s="759"/>
      <c r="K303" s="759"/>
      <c r="L303" s="766" t="s">
        <v>1237</v>
      </c>
      <c r="M303" s="750" t="s">
        <v>342</v>
      </c>
      <c r="N303" s="724" t="s">
        <v>329</v>
      </c>
      <c r="O303" s="775">
        <v>0</v>
      </c>
      <c r="P303" s="775">
        <v>0</v>
      </c>
      <c r="Q303" s="775">
        <v>0</v>
      </c>
      <c r="R303" s="775">
        <v>0</v>
      </c>
      <c r="S303" s="775">
        <v>0</v>
      </c>
      <c r="T303" s="775">
        <v>0</v>
      </c>
      <c r="U303" s="775">
        <v>0</v>
      </c>
      <c r="V303" s="775">
        <v>0</v>
      </c>
      <c r="W303" s="775">
        <v>0</v>
      </c>
      <c r="X303" s="775">
        <v>0</v>
      </c>
      <c r="Y303" s="775">
        <v>0</v>
      </c>
      <c r="Z303" s="775">
        <v>0</v>
      </c>
      <c r="AA303" s="775">
        <v>0</v>
      </c>
      <c r="AB303" s="775">
        <v>0</v>
      </c>
      <c r="AC303" s="775">
        <v>0</v>
      </c>
      <c r="AD303" s="775">
        <v>0</v>
      </c>
      <c r="AE303" s="775">
        <v>0</v>
      </c>
      <c r="AF303" s="775">
        <v>0</v>
      </c>
      <c r="AG303" s="775">
        <v>0</v>
      </c>
      <c r="AH303" s="775">
        <v>0</v>
      </c>
      <c r="AI303" s="775">
        <v>0</v>
      </c>
      <c r="AJ303" s="775">
        <v>0</v>
      </c>
      <c r="AK303" s="775">
        <v>0</v>
      </c>
      <c r="AL303" s="775">
        <v>0</v>
      </c>
      <c r="AM303" s="756"/>
    </row>
    <row r="304" spans="1:39">
      <c r="A304" s="764" t="s">
        <v>126</v>
      </c>
      <c r="B304" s="759"/>
      <c r="C304" s="759"/>
      <c r="D304" s="759"/>
      <c r="E304" s="759"/>
      <c r="F304" s="759"/>
      <c r="G304" s="759"/>
      <c r="H304" s="759"/>
      <c r="I304" s="759"/>
      <c r="J304" s="759"/>
      <c r="K304" s="759"/>
      <c r="L304" s="766" t="s">
        <v>1301</v>
      </c>
      <c r="M304" s="777" t="s">
        <v>343</v>
      </c>
      <c r="N304" s="724" t="s">
        <v>329</v>
      </c>
      <c r="O304" s="755"/>
      <c r="P304" s="755"/>
      <c r="Q304" s="755"/>
      <c r="R304" s="755"/>
      <c r="S304" s="755"/>
      <c r="T304" s="755"/>
      <c r="U304" s="755"/>
      <c r="V304" s="755"/>
      <c r="W304" s="755"/>
      <c r="X304" s="755"/>
      <c r="Y304" s="755"/>
      <c r="Z304" s="755"/>
      <c r="AA304" s="755"/>
      <c r="AB304" s="755"/>
      <c r="AC304" s="755"/>
      <c r="AD304" s="755"/>
      <c r="AE304" s="755"/>
      <c r="AF304" s="755"/>
      <c r="AG304" s="755"/>
      <c r="AH304" s="755"/>
      <c r="AI304" s="755"/>
      <c r="AJ304" s="755"/>
      <c r="AK304" s="755"/>
      <c r="AL304" s="755"/>
      <c r="AM304" s="756"/>
    </row>
    <row r="305" spans="1:39">
      <c r="A305" s="764" t="s">
        <v>126</v>
      </c>
      <c r="B305" s="759"/>
      <c r="C305" s="759"/>
      <c r="D305" s="759"/>
      <c r="E305" s="759"/>
      <c r="F305" s="759"/>
      <c r="G305" s="759"/>
      <c r="H305" s="759"/>
      <c r="I305" s="759"/>
      <c r="J305" s="759"/>
      <c r="K305" s="759"/>
      <c r="L305" s="766" t="s">
        <v>1302</v>
      </c>
      <c r="M305" s="777" t="s">
        <v>344</v>
      </c>
      <c r="N305" s="724" t="s">
        <v>329</v>
      </c>
      <c r="O305" s="755"/>
      <c r="P305" s="755"/>
      <c r="Q305" s="755"/>
      <c r="R305" s="755"/>
      <c r="S305" s="755"/>
      <c r="T305" s="755"/>
      <c r="U305" s="755"/>
      <c r="V305" s="755"/>
      <c r="W305" s="755"/>
      <c r="X305" s="755"/>
      <c r="Y305" s="755"/>
      <c r="Z305" s="755"/>
      <c r="AA305" s="755"/>
      <c r="AB305" s="755"/>
      <c r="AC305" s="755"/>
      <c r="AD305" s="755"/>
      <c r="AE305" s="755"/>
      <c r="AF305" s="755"/>
      <c r="AG305" s="755"/>
      <c r="AH305" s="755"/>
      <c r="AI305" s="755"/>
      <c r="AJ305" s="755"/>
      <c r="AK305" s="755"/>
      <c r="AL305" s="755"/>
      <c r="AM305" s="756"/>
    </row>
    <row r="306" spans="1:39">
      <c r="A306" s="764" t="s">
        <v>126</v>
      </c>
      <c r="B306" s="759"/>
      <c r="C306" s="759"/>
      <c r="D306" s="759"/>
      <c r="E306" s="759"/>
      <c r="F306" s="759"/>
      <c r="G306" s="759"/>
      <c r="H306" s="759"/>
      <c r="I306" s="759"/>
      <c r="J306" s="759"/>
      <c r="K306" s="759"/>
      <c r="L306" s="766" t="s">
        <v>1303</v>
      </c>
      <c r="M306" s="777" t="s">
        <v>345</v>
      </c>
      <c r="N306" s="724" t="s">
        <v>329</v>
      </c>
      <c r="O306" s="755"/>
      <c r="P306" s="755"/>
      <c r="Q306" s="755"/>
      <c r="R306" s="755"/>
      <c r="S306" s="755"/>
      <c r="T306" s="755"/>
      <c r="U306" s="755"/>
      <c r="V306" s="755"/>
      <c r="W306" s="755"/>
      <c r="X306" s="755"/>
      <c r="Y306" s="755"/>
      <c r="Z306" s="755"/>
      <c r="AA306" s="755"/>
      <c r="AB306" s="755"/>
      <c r="AC306" s="755"/>
      <c r="AD306" s="755"/>
      <c r="AE306" s="755"/>
      <c r="AF306" s="755"/>
      <c r="AG306" s="755"/>
      <c r="AH306" s="755"/>
      <c r="AI306" s="755"/>
      <c r="AJ306" s="755"/>
      <c r="AK306" s="755"/>
      <c r="AL306" s="755"/>
      <c r="AM306" s="756"/>
    </row>
    <row r="307" spans="1:39">
      <c r="A307" s="764" t="s">
        <v>126</v>
      </c>
      <c r="B307" s="759" t="s">
        <v>1165</v>
      </c>
      <c r="C307" s="759"/>
      <c r="D307" s="759"/>
      <c r="E307" s="759"/>
      <c r="F307" s="759"/>
      <c r="G307" s="759"/>
      <c r="H307" s="759"/>
      <c r="I307" s="759"/>
      <c r="J307" s="759"/>
      <c r="K307" s="759"/>
      <c r="L307" s="766" t="s">
        <v>1304</v>
      </c>
      <c r="M307" s="750" t="s">
        <v>346</v>
      </c>
      <c r="N307" s="724" t="s">
        <v>329</v>
      </c>
      <c r="O307" s="775">
        <v>0</v>
      </c>
      <c r="P307" s="775">
        <v>0</v>
      </c>
      <c r="Q307" s="775">
        <v>0</v>
      </c>
      <c r="R307" s="775">
        <v>0</v>
      </c>
      <c r="S307" s="775">
        <v>0</v>
      </c>
      <c r="T307" s="775">
        <v>0</v>
      </c>
      <c r="U307" s="775">
        <v>0</v>
      </c>
      <c r="V307" s="775">
        <v>0</v>
      </c>
      <c r="W307" s="775">
        <v>0</v>
      </c>
      <c r="X307" s="775">
        <v>0</v>
      </c>
      <c r="Y307" s="775">
        <v>0</v>
      </c>
      <c r="Z307" s="775">
        <v>0</v>
      </c>
      <c r="AA307" s="775">
        <v>0</v>
      </c>
      <c r="AB307" s="775">
        <v>0</v>
      </c>
      <c r="AC307" s="775">
        <v>0</v>
      </c>
      <c r="AD307" s="775">
        <v>0</v>
      </c>
      <c r="AE307" s="775">
        <v>0</v>
      </c>
      <c r="AF307" s="775">
        <v>0</v>
      </c>
      <c r="AG307" s="775">
        <v>0</v>
      </c>
      <c r="AH307" s="775">
        <v>0</v>
      </c>
      <c r="AI307" s="775">
        <v>0</v>
      </c>
      <c r="AJ307" s="775">
        <v>0</v>
      </c>
      <c r="AK307" s="775">
        <v>0</v>
      </c>
      <c r="AL307" s="775">
        <v>0</v>
      </c>
      <c r="AM307" s="756"/>
    </row>
    <row r="308" spans="1:39">
      <c r="A308" s="764" t="s">
        <v>126</v>
      </c>
      <c r="B308" s="759"/>
      <c r="C308" s="759"/>
      <c r="D308" s="759"/>
      <c r="E308" s="759"/>
      <c r="F308" s="759"/>
      <c r="G308" s="759"/>
      <c r="H308" s="759"/>
      <c r="I308" s="759"/>
      <c r="J308" s="759"/>
      <c r="K308" s="759"/>
      <c r="L308" s="766" t="s">
        <v>1305</v>
      </c>
      <c r="M308" s="777" t="s">
        <v>347</v>
      </c>
      <c r="N308" s="724" t="s">
        <v>329</v>
      </c>
      <c r="O308" s="755"/>
      <c r="P308" s="755"/>
      <c r="Q308" s="755"/>
      <c r="R308" s="755"/>
      <c r="S308" s="755"/>
      <c r="T308" s="755"/>
      <c r="U308" s="755"/>
      <c r="V308" s="755"/>
      <c r="W308" s="755"/>
      <c r="X308" s="755"/>
      <c r="Y308" s="755"/>
      <c r="Z308" s="755"/>
      <c r="AA308" s="755"/>
      <c r="AB308" s="755"/>
      <c r="AC308" s="755"/>
      <c r="AD308" s="755"/>
      <c r="AE308" s="755"/>
      <c r="AF308" s="755"/>
      <c r="AG308" s="755"/>
      <c r="AH308" s="755"/>
      <c r="AI308" s="755"/>
      <c r="AJ308" s="755"/>
      <c r="AK308" s="755"/>
      <c r="AL308" s="755"/>
      <c r="AM308" s="756"/>
    </row>
    <row r="309" spans="1:39">
      <c r="A309" s="764" t="s">
        <v>126</v>
      </c>
      <c r="B309" s="759"/>
      <c r="C309" s="759"/>
      <c r="D309" s="759"/>
      <c r="E309" s="759"/>
      <c r="F309" s="759"/>
      <c r="G309" s="759"/>
      <c r="H309" s="759"/>
      <c r="I309" s="759"/>
      <c r="J309" s="759"/>
      <c r="K309" s="759"/>
      <c r="L309" s="766" t="s">
        <v>1306</v>
      </c>
      <c r="M309" s="777" t="s">
        <v>348</v>
      </c>
      <c r="N309" s="724" t="s">
        <v>329</v>
      </c>
      <c r="O309" s="755"/>
      <c r="P309" s="755"/>
      <c r="Q309" s="755"/>
      <c r="R309" s="755"/>
      <c r="S309" s="755"/>
      <c r="T309" s="755"/>
      <c r="U309" s="755"/>
      <c r="V309" s="755"/>
      <c r="W309" s="755"/>
      <c r="X309" s="755"/>
      <c r="Y309" s="755"/>
      <c r="Z309" s="755"/>
      <c r="AA309" s="755"/>
      <c r="AB309" s="755"/>
      <c r="AC309" s="755"/>
      <c r="AD309" s="755"/>
      <c r="AE309" s="755"/>
      <c r="AF309" s="755"/>
      <c r="AG309" s="755"/>
      <c r="AH309" s="755"/>
      <c r="AI309" s="755"/>
      <c r="AJ309" s="755"/>
      <c r="AK309" s="755"/>
      <c r="AL309" s="755"/>
      <c r="AM309" s="756"/>
    </row>
    <row r="310" spans="1:39">
      <c r="A310" s="764" t="s">
        <v>126</v>
      </c>
      <c r="B310" s="759" t="s">
        <v>1165</v>
      </c>
      <c r="C310" s="759"/>
      <c r="D310" s="759"/>
      <c r="E310" s="759"/>
      <c r="F310" s="759"/>
      <c r="G310" s="759"/>
      <c r="H310" s="759"/>
      <c r="I310" s="759"/>
      <c r="J310" s="759"/>
      <c r="K310" s="759"/>
      <c r="L310" s="766" t="s">
        <v>1307</v>
      </c>
      <c r="M310" s="750" t="s">
        <v>1189</v>
      </c>
      <c r="N310" s="724" t="s">
        <v>329</v>
      </c>
      <c r="O310" s="775">
        <v>15</v>
      </c>
      <c r="P310" s="775">
        <v>0</v>
      </c>
      <c r="Q310" s="775">
        <v>0</v>
      </c>
      <c r="R310" s="775">
        <v>15</v>
      </c>
      <c r="S310" s="775">
        <v>12.91</v>
      </c>
      <c r="T310" s="775">
        <v>0</v>
      </c>
      <c r="U310" s="775">
        <v>0</v>
      </c>
      <c r="V310" s="775">
        <v>0</v>
      </c>
      <c r="W310" s="775">
        <v>0</v>
      </c>
      <c r="X310" s="775">
        <v>0</v>
      </c>
      <c r="Y310" s="775">
        <v>0</v>
      </c>
      <c r="Z310" s="775">
        <v>0</v>
      </c>
      <c r="AA310" s="775">
        <v>0</v>
      </c>
      <c r="AB310" s="775">
        <v>0</v>
      </c>
      <c r="AC310" s="775">
        <v>15</v>
      </c>
      <c r="AD310" s="775">
        <v>0</v>
      </c>
      <c r="AE310" s="775">
        <v>0</v>
      </c>
      <c r="AF310" s="775">
        <v>0</v>
      </c>
      <c r="AG310" s="775">
        <v>0</v>
      </c>
      <c r="AH310" s="775">
        <v>0</v>
      </c>
      <c r="AI310" s="775">
        <v>0</v>
      </c>
      <c r="AJ310" s="775">
        <v>0</v>
      </c>
      <c r="AK310" s="775">
        <v>0</v>
      </c>
      <c r="AL310" s="775">
        <v>0</v>
      </c>
      <c r="AM310" s="756"/>
    </row>
    <row r="311" spans="1:39">
      <c r="A311" s="764" t="s">
        <v>126</v>
      </c>
      <c r="B311" s="759"/>
      <c r="C311" s="759"/>
      <c r="D311" s="759"/>
      <c r="E311" s="759"/>
      <c r="F311" s="759"/>
      <c r="G311" s="759"/>
      <c r="H311" s="759"/>
      <c r="I311" s="759"/>
      <c r="J311" s="759"/>
      <c r="K311" s="759"/>
      <c r="L311" s="766" t="s">
        <v>1308</v>
      </c>
      <c r="M311" s="777" t="s">
        <v>349</v>
      </c>
      <c r="N311" s="724" t="s">
        <v>329</v>
      </c>
      <c r="O311" s="775">
        <v>0.1</v>
      </c>
      <c r="P311" s="775">
        <v>0</v>
      </c>
      <c r="Q311" s="775">
        <v>0</v>
      </c>
      <c r="R311" s="775">
        <v>0.1</v>
      </c>
      <c r="S311" s="775">
        <v>0.02</v>
      </c>
      <c r="T311" s="775">
        <v>0</v>
      </c>
      <c r="U311" s="775">
        <v>0</v>
      </c>
      <c r="V311" s="775">
        <v>0</v>
      </c>
      <c r="W311" s="775">
        <v>0</v>
      </c>
      <c r="X311" s="775">
        <v>0</v>
      </c>
      <c r="Y311" s="775">
        <v>0</v>
      </c>
      <c r="Z311" s="775">
        <v>0</v>
      </c>
      <c r="AA311" s="775">
        <v>0</v>
      </c>
      <c r="AB311" s="775">
        <v>0</v>
      </c>
      <c r="AC311" s="775">
        <v>0.1</v>
      </c>
      <c r="AD311" s="775">
        <v>0</v>
      </c>
      <c r="AE311" s="775">
        <v>0</v>
      </c>
      <c r="AF311" s="775">
        <v>0</v>
      </c>
      <c r="AG311" s="775">
        <v>0</v>
      </c>
      <c r="AH311" s="775">
        <v>0</v>
      </c>
      <c r="AI311" s="775">
        <v>0</v>
      </c>
      <c r="AJ311" s="775">
        <v>0</v>
      </c>
      <c r="AK311" s="775">
        <v>0</v>
      </c>
      <c r="AL311" s="775">
        <v>0</v>
      </c>
      <c r="AM311" s="756"/>
    </row>
    <row r="312" spans="1:39">
      <c r="A312" s="764" t="s">
        <v>126</v>
      </c>
      <c r="B312" s="759"/>
      <c r="C312" s="759"/>
      <c r="D312" s="759"/>
      <c r="E312" s="759"/>
      <c r="F312" s="759"/>
      <c r="G312" s="759"/>
      <c r="H312" s="759"/>
      <c r="I312" s="759"/>
      <c r="J312" s="759"/>
      <c r="K312" s="759"/>
      <c r="L312" s="766" t="s">
        <v>1309</v>
      </c>
      <c r="M312" s="778" t="s">
        <v>347</v>
      </c>
      <c r="N312" s="724" t="s">
        <v>329</v>
      </c>
      <c r="O312" s="755">
        <v>0.1</v>
      </c>
      <c r="P312" s="755"/>
      <c r="Q312" s="755"/>
      <c r="R312" s="755">
        <v>0.1</v>
      </c>
      <c r="S312" s="755">
        <v>0.02</v>
      </c>
      <c r="T312" s="755"/>
      <c r="U312" s="755"/>
      <c r="V312" s="755"/>
      <c r="W312" s="755"/>
      <c r="X312" s="755"/>
      <c r="Y312" s="755"/>
      <c r="Z312" s="755"/>
      <c r="AA312" s="755"/>
      <c r="AB312" s="755"/>
      <c r="AC312" s="755">
        <v>0.1</v>
      </c>
      <c r="AD312" s="755"/>
      <c r="AE312" s="755"/>
      <c r="AF312" s="755"/>
      <c r="AG312" s="755"/>
      <c r="AH312" s="755"/>
      <c r="AI312" s="755"/>
      <c r="AJ312" s="755"/>
      <c r="AK312" s="755"/>
      <c r="AL312" s="755"/>
      <c r="AM312" s="756"/>
    </row>
    <row r="313" spans="1:39">
      <c r="A313" s="764" t="s">
        <v>126</v>
      </c>
      <c r="B313" s="759"/>
      <c r="C313" s="759"/>
      <c r="D313" s="759"/>
      <c r="E313" s="759"/>
      <c r="F313" s="759"/>
      <c r="G313" s="759"/>
      <c r="H313" s="759"/>
      <c r="I313" s="759"/>
      <c r="J313" s="759"/>
      <c r="K313" s="759"/>
      <c r="L313" s="766" t="s">
        <v>1310</v>
      </c>
      <c r="M313" s="778" t="s">
        <v>348</v>
      </c>
      <c r="N313" s="724" t="s">
        <v>329</v>
      </c>
      <c r="O313" s="755"/>
      <c r="P313" s="755"/>
      <c r="Q313" s="755"/>
      <c r="R313" s="755"/>
      <c r="S313" s="755"/>
      <c r="T313" s="755"/>
      <c r="U313" s="755"/>
      <c r="V313" s="755"/>
      <c r="W313" s="755"/>
      <c r="X313" s="755"/>
      <c r="Y313" s="755"/>
      <c r="Z313" s="755"/>
      <c r="AA313" s="755"/>
      <c r="AB313" s="755"/>
      <c r="AC313" s="755"/>
      <c r="AD313" s="755"/>
      <c r="AE313" s="755"/>
      <c r="AF313" s="755"/>
      <c r="AG313" s="755"/>
      <c r="AH313" s="755"/>
      <c r="AI313" s="755"/>
      <c r="AJ313" s="755"/>
      <c r="AK313" s="755"/>
      <c r="AL313" s="755"/>
      <c r="AM313" s="756"/>
    </row>
    <row r="314" spans="1:39">
      <c r="A314" s="764" t="s">
        <v>126</v>
      </c>
      <c r="B314" s="759" t="s">
        <v>1166</v>
      </c>
      <c r="C314" s="759"/>
      <c r="D314" s="759"/>
      <c r="E314" s="759"/>
      <c r="F314" s="759"/>
      <c r="G314" s="759"/>
      <c r="H314" s="759"/>
      <c r="I314" s="759"/>
      <c r="J314" s="759"/>
      <c r="K314" s="759"/>
      <c r="L314" s="766" t="s">
        <v>1311</v>
      </c>
      <c r="M314" s="777" t="s">
        <v>350</v>
      </c>
      <c r="N314" s="724" t="s">
        <v>329</v>
      </c>
      <c r="O314" s="775">
        <v>14</v>
      </c>
      <c r="P314" s="775">
        <v>0</v>
      </c>
      <c r="Q314" s="775">
        <v>0</v>
      </c>
      <c r="R314" s="775">
        <v>14</v>
      </c>
      <c r="S314" s="775">
        <v>12.22</v>
      </c>
      <c r="T314" s="775">
        <v>0</v>
      </c>
      <c r="U314" s="775">
        <v>0</v>
      </c>
      <c r="V314" s="775">
        <v>0</v>
      </c>
      <c r="W314" s="775">
        <v>0</v>
      </c>
      <c r="X314" s="775">
        <v>0</v>
      </c>
      <c r="Y314" s="775">
        <v>0</v>
      </c>
      <c r="Z314" s="775">
        <v>0</v>
      </c>
      <c r="AA314" s="775">
        <v>0</v>
      </c>
      <c r="AB314" s="775">
        <v>0</v>
      </c>
      <c r="AC314" s="775">
        <v>14</v>
      </c>
      <c r="AD314" s="775">
        <v>0</v>
      </c>
      <c r="AE314" s="775">
        <v>0</v>
      </c>
      <c r="AF314" s="775">
        <v>0</v>
      </c>
      <c r="AG314" s="775">
        <v>0</v>
      </c>
      <c r="AH314" s="775">
        <v>0</v>
      </c>
      <c r="AI314" s="775">
        <v>0</v>
      </c>
      <c r="AJ314" s="775">
        <v>0</v>
      </c>
      <c r="AK314" s="775">
        <v>0</v>
      </c>
      <c r="AL314" s="775">
        <v>0</v>
      </c>
      <c r="AM314" s="756"/>
    </row>
    <row r="315" spans="1:39">
      <c r="A315" s="764" t="s">
        <v>126</v>
      </c>
      <c r="B315" s="759"/>
      <c r="C315" s="759"/>
      <c r="D315" s="759"/>
      <c r="E315" s="759"/>
      <c r="F315" s="759"/>
      <c r="G315" s="759"/>
      <c r="H315" s="759"/>
      <c r="I315" s="759"/>
      <c r="J315" s="759"/>
      <c r="K315" s="759"/>
      <c r="L315" s="766" t="s">
        <v>1312</v>
      </c>
      <c r="M315" s="778" t="s">
        <v>347</v>
      </c>
      <c r="N315" s="724" t="s">
        <v>329</v>
      </c>
      <c r="O315" s="755">
        <v>14</v>
      </c>
      <c r="P315" s="755"/>
      <c r="Q315" s="755"/>
      <c r="R315" s="755">
        <v>14</v>
      </c>
      <c r="S315" s="755">
        <v>12.22</v>
      </c>
      <c r="T315" s="755"/>
      <c r="U315" s="755"/>
      <c r="V315" s="755"/>
      <c r="W315" s="755"/>
      <c r="X315" s="755"/>
      <c r="Y315" s="755"/>
      <c r="Z315" s="755"/>
      <c r="AA315" s="755"/>
      <c r="AB315" s="755"/>
      <c r="AC315" s="755">
        <v>14</v>
      </c>
      <c r="AD315" s="755"/>
      <c r="AE315" s="755"/>
      <c r="AF315" s="755"/>
      <c r="AG315" s="755"/>
      <c r="AH315" s="755"/>
      <c r="AI315" s="755"/>
      <c r="AJ315" s="755"/>
      <c r="AK315" s="755"/>
      <c r="AL315" s="755"/>
      <c r="AM315" s="756"/>
    </row>
    <row r="316" spans="1:39">
      <c r="A316" s="764" t="s">
        <v>126</v>
      </c>
      <c r="B316" s="759"/>
      <c r="C316" s="759"/>
      <c r="D316" s="759"/>
      <c r="E316" s="759"/>
      <c r="F316" s="759"/>
      <c r="G316" s="759"/>
      <c r="H316" s="759"/>
      <c r="I316" s="759"/>
      <c r="J316" s="759"/>
      <c r="K316" s="759"/>
      <c r="L316" s="766" t="s">
        <v>1313</v>
      </c>
      <c r="M316" s="778" t="s">
        <v>348</v>
      </c>
      <c r="N316" s="724" t="s">
        <v>329</v>
      </c>
      <c r="O316" s="755"/>
      <c r="P316" s="755"/>
      <c r="Q316" s="755"/>
      <c r="R316" s="755"/>
      <c r="S316" s="755"/>
      <c r="T316" s="755"/>
      <c r="U316" s="755"/>
      <c r="V316" s="755"/>
      <c r="W316" s="755"/>
      <c r="X316" s="755"/>
      <c r="Y316" s="755"/>
      <c r="Z316" s="755"/>
      <c r="AA316" s="755"/>
      <c r="AB316" s="755"/>
      <c r="AC316" s="755"/>
      <c r="AD316" s="755"/>
      <c r="AE316" s="755"/>
      <c r="AF316" s="755"/>
      <c r="AG316" s="755"/>
      <c r="AH316" s="755"/>
      <c r="AI316" s="755"/>
      <c r="AJ316" s="755"/>
      <c r="AK316" s="755"/>
      <c r="AL316" s="755"/>
      <c r="AM316" s="756"/>
    </row>
    <row r="317" spans="1:39">
      <c r="A317" s="764" t="s">
        <v>126</v>
      </c>
      <c r="B317" s="759"/>
      <c r="C317" s="759"/>
      <c r="D317" s="759"/>
      <c r="E317" s="759"/>
      <c r="F317" s="759"/>
      <c r="G317" s="759"/>
      <c r="H317" s="759"/>
      <c r="I317" s="759"/>
      <c r="J317" s="759"/>
      <c r="K317" s="759"/>
      <c r="L317" s="766" t="s">
        <v>1314</v>
      </c>
      <c r="M317" s="777" t="s">
        <v>351</v>
      </c>
      <c r="N317" s="724" t="s">
        <v>329</v>
      </c>
      <c r="O317" s="775">
        <v>0.9</v>
      </c>
      <c r="P317" s="775">
        <v>0</v>
      </c>
      <c r="Q317" s="775">
        <v>0</v>
      </c>
      <c r="R317" s="775">
        <v>0.9</v>
      </c>
      <c r="S317" s="775">
        <v>0.67</v>
      </c>
      <c r="T317" s="775">
        <v>0</v>
      </c>
      <c r="U317" s="775">
        <v>0</v>
      </c>
      <c r="V317" s="775">
        <v>0</v>
      </c>
      <c r="W317" s="775">
        <v>0</v>
      </c>
      <c r="X317" s="775">
        <v>0</v>
      </c>
      <c r="Y317" s="775">
        <v>0</v>
      </c>
      <c r="Z317" s="775">
        <v>0</v>
      </c>
      <c r="AA317" s="775">
        <v>0</v>
      </c>
      <c r="AB317" s="775">
        <v>0</v>
      </c>
      <c r="AC317" s="775">
        <v>0.9</v>
      </c>
      <c r="AD317" s="775">
        <v>0</v>
      </c>
      <c r="AE317" s="775">
        <v>0</v>
      </c>
      <c r="AF317" s="775">
        <v>0</v>
      </c>
      <c r="AG317" s="775">
        <v>0</v>
      </c>
      <c r="AH317" s="775">
        <v>0</v>
      </c>
      <c r="AI317" s="775">
        <v>0</v>
      </c>
      <c r="AJ317" s="775">
        <v>0</v>
      </c>
      <c r="AK317" s="775">
        <v>0</v>
      </c>
      <c r="AL317" s="775">
        <v>0</v>
      </c>
      <c r="AM317" s="756"/>
    </row>
    <row r="318" spans="1:39">
      <c r="A318" s="764" t="s">
        <v>126</v>
      </c>
      <c r="B318" s="759"/>
      <c r="C318" s="759"/>
      <c r="D318" s="759"/>
      <c r="E318" s="759"/>
      <c r="F318" s="759"/>
      <c r="G318" s="759"/>
      <c r="H318" s="759"/>
      <c r="I318" s="759"/>
      <c r="J318" s="759"/>
      <c r="K318" s="759"/>
      <c r="L318" s="766" t="s">
        <v>1315</v>
      </c>
      <c r="M318" s="778" t="s">
        <v>347</v>
      </c>
      <c r="N318" s="724" t="s">
        <v>329</v>
      </c>
      <c r="O318" s="755">
        <v>0.9</v>
      </c>
      <c r="P318" s="755"/>
      <c r="Q318" s="755"/>
      <c r="R318" s="755">
        <v>0.9</v>
      </c>
      <c r="S318" s="755">
        <v>0.67</v>
      </c>
      <c r="T318" s="755"/>
      <c r="U318" s="755"/>
      <c r="V318" s="755"/>
      <c r="W318" s="755"/>
      <c r="X318" s="755"/>
      <c r="Y318" s="755"/>
      <c r="Z318" s="755"/>
      <c r="AA318" s="755"/>
      <c r="AB318" s="755"/>
      <c r="AC318" s="755">
        <v>0.9</v>
      </c>
      <c r="AD318" s="755"/>
      <c r="AE318" s="755"/>
      <c r="AF318" s="755"/>
      <c r="AG318" s="755"/>
      <c r="AH318" s="755"/>
      <c r="AI318" s="755"/>
      <c r="AJ318" s="755"/>
      <c r="AK318" s="755"/>
      <c r="AL318" s="755"/>
      <c r="AM318" s="756"/>
    </row>
    <row r="319" spans="1:39">
      <c r="A319" s="764" t="s">
        <v>126</v>
      </c>
      <c r="B319" s="759"/>
      <c r="C319" s="759"/>
      <c r="D319" s="759"/>
      <c r="E319" s="759"/>
      <c r="F319" s="759"/>
      <c r="G319" s="759"/>
      <c r="H319" s="759"/>
      <c r="I319" s="759"/>
      <c r="J319" s="759"/>
      <c r="K319" s="759"/>
      <c r="L319" s="766" t="s">
        <v>1316</v>
      </c>
      <c r="M319" s="778" t="s">
        <v>348</v>
      </c>
      <c r="N319" s="724" t="s">
        <v>329</v>
      </c>
      <c r="O319" s="755"/>
      <c r="P319" s="755"/>
      <c r="Q319" s="755"/>
      <c r="R319" s="755"/>
      <c r="S319" s="755"/>
      <c r="T319" s="755"/>
      <c r="U319" s="755"/>
      <c r="V319" s="755"/>
      <c r="W319" s="755"/>
      <c r="X319" s="755"/>
      <c r="Y319" s="755"/>
      <c r="Z319" s="755"/>
      <c r="AA319" s="755"/>
      <c r="AB319" s="755"/>
      <c r="AC319" s="755"/>
      <c r="AD319" s="755"/>
      <c r="AE319" s="755"/>
      <c r="AF319" s="755"/>
      <c r="AG319" s="755"/>
      <c r="AH319" s="755"/>
      <c r="AI319" s="755"/>
      <c r="AJ319" s="755"/>
      <c r="AK319" s="755"/>
      <c r="AL319" s="755"/>
      <c r="AM319" s="771"/>
    </row>
    <row r="320" spans="1:39" ht="22.8">
      <c r="A320" s="764" t="s">
        <v>126</v>
      </c>
      <c r="B320" s="759"/>
      <c r="C320" s="759"/>
      <c r="D320" s="759"/>
      <c r="E320" s="759"/>
      <c r="F320" s="759"/>
      <c r="G320" s="759"/>
      <c r="H320" s="759"/>
      <c r="I320" s="759"/>
      <c r="J320" s="759"/>
      <c r="K320" s="759"/>
      <c r="L320" s="766" t="s">
        <v>1317</v>
      </c>
      <c r="M320" s="779" t="s">
        <v>1150</v>
      </c>
      <c r="N320" s="724" t="s">
        <v>329</v>
      </c>
      <c r="O320" s="773"/>
      <c r="P320" s="773"/>
      <c r="Q320" s="773"/>
      <c r="R320" s="773"/>
      <c r="S320" s="773"/>
      <c r="T320" s="773"/>
      <c r="U320" s="773"/>
      <c r="V320" s="773"/>
      <c r="W320" s="773"/>
      <c r="X320" s="773"/>
      <c r="Y320" s="773"/>
      <c r="Z320" s="773"/>
      <c r="AA320" s="773"/>
      <c r="AB320" s="773"/>
      <c r="AC320" s="773"/>
      <c r="AD320" s="773"/>
      <c r="AE320" s="773"/>
      <c r="AF320" s="773"/>
      <c r="AG320" s="773"/>
      <c r="AH320" s="773"/>
      <c r="AI320" s="773"/>
      <c r="AJ320" s="773"/>
      <c r="AK320" s="773"/>
      <c r="AL320" s="773"/>
      <c r="AM320" s="771"/>
    </row>
    <row r="321" spans="1:39">
      <c r="A321" s="764" t="s">
        <v>127</v>
      </c>
      <c r="B321" s="759"/>
      <c r="C321" s="759"/>
      <c r="D321" s="759"/>
      <c r="E321" s="759"/>
      <c r="F321" s="759"/>
      <c r="G321" s="759"/>
      <c r="H321" s="759"/>
      <c r="I321" s="759"/>
      <c r="J321" s="759"/>
      <c r="K321" s="759"/>
      <c r="L321" s="765" t="s">
        <v>2433</v>
      </c>
      <c r="M321" s="673"/>
      <c r="N321" s="673"/>
      <c r="O321" s="673"/>
      <c r="P321" s="673"/>
      <c r="Q321" s="673"/>
      <c r="R321" s="673"/>
      <c r="S321" s="673"/>
      <c r="T321" s="673"/>
      <c r="U321" s="673"/>
      <c r="V321" s="673"/>
      <c r="W321" s="673"/>
      <c r="X321" s="673"/>
      <c r="Y321" s="673"/>
      <c r="Z321" s="673"/>
      <c r="AA321" s="673"/>
      <c r="AB321" s="673"/>
      <c r="AC321" s="673"/>
      <c r="AD321" s="673"/>
      <c r="AE321" s="673"/>
      <c r="AF321" s="673"/>
      <c r="AG321" s="673"/>
      <c r="AH321" s="673"/>
      <c r="AI321" s="673"/>
      <c r="AJ321" s="673"/>
      <c r="AK321" s="673"/>
      <c r="AL321" s="673"/>
      <c r="AM321" s="673"/>
    </row>
    <row r="322" spans="1:39">
      <c r="A322" s="764" t="s">
        <v>127</v>
      </c>
      <c r="B322" s="759"/>
      <c r="C322" s="759"/>
      <c r="D322" s="759"/>
      <c r="E322" s="759"/>
      <c r="F322" s="759"/>
      <c r="G322" s="759"/>
      <c r="H322" s="759"/>
      <c r="I322" s="759"/>
      <c r="J322" s="759"/>
      <c r="K322" s="759"/>
      <c r="L322" s="766" t="s">
        <v>18</v>
      </c>
      <c r="M322" s="767" t="s">
        <v>328</v>
      </c>
      <c r="N322" s="725"/>
      <c r="O322" s="768" t="s">
        <v>1028</v>
      </c>
      <c r="P322" s="769"/>
      <c r="Q322" s="769"/>
      <c r="R322" s="769"/>
      <c r="S322" s="769"/>
      <c r="T322" s="769"/>
      <c r="U322" s="769"/>
      <c r="V322" s="769"/>
      <c r="W322" s="769"/>
      <c r="X322" s="769"/>
      <c r="Y322" s="769"/>
      <c r="Z322" s="769"/>
      <c r="AA322" s="769"/>
      <c r="AB322" s="769"/>
      <c r="AC322" s="769"/>
      <c r="AD322" s="769"/>
      <c r="AE322" s="769"/>
      <c r="AF322" s="769"/>
      <c r="AG322" s="769"/>
      <c r="AH322" s="769"/>
      <c r="AI322" s="769"/>
      <c r="AJ322" s="769"/>
      <c r="AK322" s="769"/>
      <c r="AL322" s="770"/>
      <c r="AM322" s="771"/>
    </row>
    <row r="323" spans="1:39">
      <c r="A323" s="764" t="s">
        <v>127</v>
      </c>
      <c r="B323" s="759"/>
      <c r="C323" s="759"/>
      <c r="D323" s="759"/>
      <c r="E323" s="759"/>
      <c r="F323" s="759"/>
      <c r="G323" s="759"/>
      <c r="H323" s="759"/>
      <c r="I323" s="759"/>
      <c r="J323" s="759"/>
      <c r="K323" s="759"/>
      <c r="L323" s="766" t="s">
        <v>102</v>
      </c>
      <c r="M323" s="772" t="s">
        <v>325</v>
      </c>
      <c r="N323" s="725" t="s">
        <v>326</v>
      </c>
      <c r="O323" s="773">
        <v>43</v>
      </c>
      <c r="P323" s="773"/>
      <c r="Q323" s="773"/>
      <c r="R323" s="773">
        <v>43</v>
      </c>
      <c r="S323" s="773">
        <v>43</v>
      </c>
      <c r="T323" s="773"/>
      <c r="U323" s="773"/>
      <c r="V323" s="773"/>
      <c r="W323" s="773"/>
      <c r="X323" s="773"/>
      <c r="Y323" s="773"/>
      <c r="Z323" s="773"/>
      <c r="AA323" s="773"/>
      <c r="AB323" s="773"/>
      <c r="AC323" s="773">
        <v>43</v>
      </c>
      <c r="AD323" s="773"/>
      <c r="AE323" s="773"/>
      <c r="AF323" s="773"/>
      <c r="AG323" s="773"/>
      <c r="AH323" s="773"/>
      <c r="AI323" s="773"/>
      <c r="AJ323" s="773"/>
      <c r="AK323" s="773"/>
      <c r="AL323" s="773"/>
      <c r="AM323" s="771"/>
    </row>
    <row r="324" spans="1:39">
      <c r="A324" s="764" t="s">
        <v>127</v>
      </c>
      <c r="B324" s="759"/>
      <c r="C324" s="759"/>
      <c r="D324" s="759"/>
      <c r="E324" s="759"/>
      <c r="F324" s="759"/>
      <c r="G324" s="759"/>
      <c r="H324" s="759"/>
      <c r="I324" s="759"/>
      <c r="J324" s="759"/>
      <c r="K324" s="759"/>
      <c r="L324" s="766" t="s">
        <v>103</v>
      </c>
      <c r="M324" s="772" t="s">
        <v>327</v>
      </c>
      <c r="N324" s="725" t="s">
        <v>326</v>
      </c>
      <c r="O324" s="773">
        <v>32</v>
      </c>
      <c r="P324" s="773"/>
      <c r="Q324" s="773"/>
      <c r="R324" s="773">
        <v>32</v>
      </c>
      <c r="S324" s="773">
        <v>32</v>
      </c>
      <c r="T324" s="773"/>
      <c r="U324" s="773"/>
      <c r="V324" s="773"/>
      <c r="W324" s="773"/>
      <c r="X324" s="773"/>
      <c r="Y324" s="773"/>
      <c r="Z324" s="773"/>
      <c r="AA324" s="773"/>
      <c r="AB324" s="773"/>
      <c r="AC324" s="773">
        <v>32</v>
      </c>
      <c r="AD324" s="773"/>
      <c r="AE324" s="773"/>
      <c r="AF324" s="773"/>
      <c r="AG324" s="773"/>
      <c r="AH324" s="773"/>
      <c r="AI324" s="773"/>
      <c r="AJ324" s="773"/>
      <c r="AK324" s="773"/>
      <c r="AL324" s="773"/>
      <c r="AM324" s="771"/>
    </row>
    <row r="325" spans="1:39">
      <c r="A325" s="764" t="s">
        <v>127</v>
      </c>
      <c r="B325" s="759"/>
      <c r="C325" s="759"/>
      <c r="D325" s="759"/>
      <c r="E325" s="759"/>
      <c r="F325" s="759"/>
      <c r="G325" s="759"/>
      <c r="H325" s="759"/>
      <c r="I325" s="759"/>
      <c r="J325" s="759"/>
      <c r="K325" s="759"/>
      <c r="L325" s="766">
        <v>4</v>
      </c>
      <c r="M325" s="774" t="s">
        <v>1171</v>
      </c>
      <c r="N325" s="724" t="s">
        <v>329</v>
      </c>
      <c r="O325" s="775">
        <v>51.578000000000003</v>
      </c>
      <c r="P325" s="775">
        <v>0</v>
      </c>
      <c r="Q325" s="775">
        <v>0</v>
      </c>
      <c r="R325" s="775">
        <v>51.577500000000001</v>
      </c>
      <c r="S325" s="775">
        <v>52</v>
      </c>
      <c r="T325" s="775">
        <v>0</v>
      </c>
      <c r="U325" s="775">
        <v>0</v>
      </c>
      <c r="V325" s="775">
        <v>0</v>
      </c>
      <c r="W325" s="775">
        <v>0</v>
      </c>
      <c r="X325" s="775">
        <v>0</v>
      </c>
      <c r="Y325" s="775">
        <v>0</v>
      </c>
      <c r="Z325" s="775">
        <v>0</v>
      </c>
      <c r="AA325" s="775">
        <v>0</v>
      </c>
      <c r="AB325" s="775">
        <v>0</v>
      </c>
      <c r="AC325" s="775">
        <v>51.577500000000001</v>
      </c>
      <c r="AD325" s="775">
        <v>0</v>
      </c>
      <c r="AE325" s="775">
        <v>0</v>
      </c>
      <c r="AF325" s="775">
        <v>0</v>
      </c>
      <c r="AG325" s="775">
        <v>0</v>
      </c>
      <c r="AH325" s="775">
        <v>0</v>
      </c>
      <c r="AI325" s="775">
        <v>0</v>
      </c>
      <c r="AJ325" s="775">
        <v>0</v>
      </c>
      <c r="AK325" s="775">
        <v>0</v>
      </c>
      <c r="AL325" s="775">
        <v>0</v>
      </c>
      <c r="AM325" s="771"/>
    </row>
    <row r="326" spans="1:39">
      <c r="A326" s="764" t="s">
        <v>127</v>
      </c>
      <c r="B326" s="759"/>
      <c r="C326" s="759"/>
      <c r="D326" s="759"/>
      <c r="E326" s="759"/>
      <c r="F326" s="759"/>
      <c r="G326" s="759"/>
      <c r="H326" s="759"/>
      <c r="I326" s="759"/>
      <c r="J326" s="759"/>
      <c r="K326" s="759"/>
      <c r="L326" s="766" t="s">
        <v>148</v>
      </c>
      <c r="M326" s="750" t="s">
        <v>330</v>
      </c>
      <c r="N326" s="724" t="s">
        <v>329</v>
      </c>
      <c r="O326" s="755"/>
      <c r="P326" s="755"/>
      <c r="Q326" s="755"/>
      <c r="R326" s="755"/>
      <c r="S326" s="755"/>
      <c r="T326" s="755"/>
      <c r="U326" s="755"/>
      <c r="V326" s="755"/>
      <c r="W326" s="755"/>
      <c r="X326" s="755"/>
      <c r="Y326" s="755"/>
      <c r="Z326" s="755"/>
      <c r="AA326" s="755"/>
      <c r="AB326" s="755"/>
      <c r="AC326" s="755"/>
      <c r="AD326" s="755"/>
      <c r="AE326" s="755"/>
      <c r="AF326" s="755"/>
      <c r="AG326" s="755"/>
      <c r="AH326" s="755"/>
      <c r="AI326" s="755"/>
      <c r="AJ326" s="755"/>
      <c r="AK326" s="755"/>
      <c r="AL326" s="755"/>
      <c r="AM326" s="756"/>
    </row>
    <row r="327" spans="1:39">
      <c r="A327" s="764" t="s">
        <v>127</v>
      </c>
      <c r="B327" s="759"/>
      <c r="C327" s="759"/>
      <c r="D327" s="759"/>
      <c r="E327" s="759"/>
      <c r="F327" s="759"/>
      <c r="G327" s="759"/>
      <c r="H327" s="759"/>
      <c r="I327" s="759"/>
      <c r="J327" s="759"/>
      <c r="K327" s="759"/>
      <c r="L327" s="766" t="s">
        <v>391</v>
      </c>
      <c r="M327" s="750" t="s">
        <v>331</v>
      </c>
      <c r="N327" s="724" t="s">
        <v>329</v>
      </c>
      <c r="O327" s="755">
        <v>51.576999999999998</v>
      </c>
      <c r="P327" s="755"/>
      <c r="Q327" s="755"/>
      <c r="R327" s="755">
        <v>51.576999999999998</v>
      </c>
      <c r="S327" s="755">
        <v>52</v>
      </c>
      <c r="T327" s="755"/>
      <c r="U327" s="755"/>
      <c r="V327" s="755"/>
      <c r="W327" s="755"/>
      <c r="X327" s="755"/>
      <c r="Y327" s="755"/>
      <c r="Z327" s="755"/>
      <c r="AA327" s="755"/>
      <c r="AB327" s="755"/>
      <c r="AC327" s="755">
        <v>51.576999999999998</v>
      </c>
      <c r="AD327" s="755"/>
      <c r="AE327" s="755"/>
      <c r="AF327" s="755"/>
      <c r="AG327" s="755"/>
      <c r="AH327" s="755"/>
      <c r="AI327" s="755"/>
      <c r="AJ327" s="755"/>
      <c r="AK327" s="755"/>
      <c r="AL327" s="755"/>
      <c r="AM327" s="756"/>
    </row>
    <row r="328" spans="1:39" ht="22.8">
      <c r="A328" s="764" t="s">
        <v>127</v>
      </c>
      <c r="B328" s="759"/>
      <c r="C328" s="759"/>
      <c r="D328" s="759"/>
      <c r="E328" s="759"/>
      <c r="F328" s="759"/>
      <c r="G328" s="759"/>
      <c r="H328" s="759"/>
      <c r="I328" s="759"/>
      <c r="J328" s="759"/>
      <c r="K328" s="759"/>
      <c r="L328" s="766" t="s">
        <v>392</v>
      </c>
      <c r="M328" s="774" t="s">
        <v>1167</v>
      </c>
      <c r="N328" s="724" t="s">
        <v>329</v>
      </c>
      <c r="O328" s="755"/>
      <c r="P328" s="755"/>
      <c r="Q328" s="755"/>
      <c r="R328" s="755"/>
      <c r="S328" s="755"/>
      <c r="T328" s="755"/>
      <c r="U328" s="755"/>
      <c r="V328" s="755"/>
      <c r="W328" s="755"/>
      <c r="X328" s="755"/>
      <c r="Y328" s="755"/>
      <c r="Z328" s="755"/>
      <c r="AA328" s="755"/>
      <c r="AB328" s="755"/>
      <c r="AC328" s="755"/>
      <c r="AD328" s="755"/>
      <c r="AE328" s="755"/>
      <c r="AF328" s="755"/>
      <c r="AG328" s="755"/>
      <c r="AH328" s="755"/>
      <c r="AI328" s="755"/>
      <c r="AJ328" s="755"/>
      <c r="AK328" s="755"/>
      <c r="AL328" s="755"/>
      <c r="AM328" s="756"/>
    </row>
    <row r="329" spans="1:39">
      <c r="A329" s="764" t="s">
        <v>127</v>
      </c>
      <c r="B329" s="759"/>
      <c r="C329" s="759"/>
      <c r="D329" s="759"/>
      <c r="E329" s="759"/>
      <c r="F329" s="759"/>
      <c r="G329" s="759"/>
      <c r="H329" s="759"/>
      <c r="I329" s="759"/>
      <c r="J329" s="759"/>
      <c r="K329" s="759"/>
      <c r="L329" s="766" t="s">
        <v>120</v>
      </c>
      <c r="M329" s="774" t="s">
        <v>332</v>
      </c>
      <c r="N329" s="724" t="s">
        <v>329</v>
      </c>
      <c r="O329" s="775">
        <v>0</v>
      </c>
      <c r="P329" s="775">
        <v>0</v>
      </c>
      <c r="Q329" s="775">
        <v>0</v>
      </c>
      <c r="R329" s="775">
        <v>0</v>
      </c>
      <c r="S329" s="775">
        <v>0</v>
      </c>
      <c r="T329" s="775">
        <v>0</v>
      </c>
      <c r="U329" s="775">
        <v>0</v>
      </c>
      <c r="V329" s="775">
        <v>0</v>
      </c>
      <c r="W329" s="775">
        <v>0</v>
      </c>
      <c r="X329" s="775">
        <v>0</v>
      </c>
      <c r="Y329" s="775">
        <v>0</v>
      </c>
      <c r="Z329" s="775">
        <v>0</v>
      </c>
      <c r="AA329" s="775">
        <v>0</v>
      </c>
      <c r="AB329" s="775">
        <v>0</v>
      </c>
      <c r="AC329" s="775">
        <v>0</v>
      </c>
      <c r="AD329" s="775">
        <v>0</v>
      </c>
      <c r="AE329" s="775">
        <v>0</v>
      </c>
      <c r="AF329" s="775">
        <v>0</v>
      </c>
      <c r="AG329" s="775">
        <v>0</v>
      </c>
      <c r="AH329" s="775">
        <v>0</v>
      </c>
      <c r="AI329" s="775">
        <v>0</v>
      </c>
      <c r="AJ329" s="775">
        <v>0</v>
      </c>
      <c r="AK329" s="775">
        <v>0</v>
      </c>
      <c r="AL329" s="775">
        <v>0</v>
      </c>
      <c r="AM329" s="756"/>
    </row>
    <row r="330" spans="1:39">
      <c r="A330" s="764" t="s">
        <v>127</v>
      </c>
      <c r="B330" s="759"/>
      <c r="C330" s="759"/>
      <c r="D330" s="759"/>
      <c r="E330" s="759"/>
      <c r="F330" s="759"/>
      <c r="G330" s="759"/>
      <c r="H330" s="759"/>
      <c r="I330" s="759"/>
      <c r="J330" s="759"/>
      <c r="K330" s="759"/>
      <c r="L330" s="766" t="s">
        <v>122</v>
      </c>
      <c r="M330" s="750" t="s">
        <v>1123</v>
      </c>
      <c r="N330" s="724" t="s">
        <v>329</v>
      </c>
      <c r="O330" s="755"/>
      <c r="P330" s="755"/>
      <c r="Q330" s="755"/>
      <c r="R330" s="755"/>
      <c r="S330" s="755"/>
      <c r="T330" s="755"/>
      <c r="U330" s="755"/>
      <c r="V330" s="755"/>
      <c r="W330" s="755"/>
      <c r="X330" s="755"/>
      <c r="Y330" s="755"/>
      <c r="Z330" s="755"/>
      <c r="AA330" s="755"/>
      <c r="AB330" s="755"/>
      <c r="AC330" s="755"/>
      <c r="AD330" s="755"/>
      <c r="AE330" s="755"/>
      <c r="AF330" s="755"/>
      <c r="AG330" s="755"/>
      <c r="AH330" s="755"/>
      <c r="AI330" s="755"/>
      <c r="AJ330" s="755"/>
      <c r="AK330" s="755"/>
      <c r="AL330" s="755"/>
      <c r="AM330" s="756"/>
    </row>
    <row r="331" spans="1:39">
      <c r="A331" s="764" t="s">
        <v>127</v>
      </c>
      <c r="B331" s="759"/>
      <c r="C331" s="759"/>
      <c r="D331" s="759"/>
      <c r="E331" s="759"/>
      <c r="F331" s="759"/>
      <c r="G331" s="759"/>
      <c r="H331" s="759"/>
      <c r="I331" s="759"/>
      <c r="J331" s="759"/>
      <c r="K331" s="759"/>
      <c r="L331" s="766" t="s">
        <v>123</v>
      </c>
      <c r="M331" s="750" t="s">
        <v>333</v>
      </c>
      <c r="N331" s="724" t="s">
        <v>329</v>
      </c>
      <c r="O331" s="755"/>
      <c r="P331" s="755"/>
      <c r="Q331" s="755"/>
      <c r="R331" s="755"/>
      <c r="S331" s="755"/>
      <c r="T331" s="755"/>
      <c r="U331" s="755"/>
      <c r="V331" s="755"/>
      <c r="W331" s="755"/>
      <c r="X331" s="755"/>
      <c r="Y331" s="755"/>
      <c r="Z331" s="755"/>
      <c r="AA331" s="755"/>
      <c r="AB331" s="755"/>
      <c r="AC331" s="755"/>
      <c r="AD331" s="755"/>
      <c r="AE331" s="755"/>
      <c r="AF331" s="755"/>
      <c r="AG331" s="755"/>
      <c r="AH331" s="755"/>
      <c r="AI331" s="755"/>
      <c r="AJ331" s="755"/>
      <c r="AK331" s="755"/>
      <c r="AL331" s="755"/>
      <c r="AM331" s="756"/>
    </row>
    <row r="332" spans="1:39">
      <c r="A332" s="764" t="s">
        <v>127</v>
      </c>
      <c r="B332" s="759"/>
      <c r="C332" s="759"/>
      <c r="D332" s="759"/>
      <c r="E332" s="759"/>
      <c r="F332" s="759"/>
      <c r="G332" s="759"/>
      <c r="H332" s="759"/>
      <c r="I332" s="759"/>
      <c r="J332" s="759"/>
      <c r="K332" s="759"/>
      <c r="L332" s="766" t="s">
        <v>124</v>
      </c>
      <c r="M332" s="767" t="s">
        <v>334</v>
      </c>
      <c r="N332" s="724" t="s">
        <v>329</v>
      </c>
      <c r="O332" s="773"/>
      <c r="P332" s="773"/>
      <c r="Q332" s="773"/>
      <c r="R332" s="773"/>
      <c r="S332" s="773"/>
      <c r="T332" s="773"/>
      <c r="U332" s="773"/>
      <c r="V332" s="773"/>
      <c r="W332" s="773"/>
      <c r="X332" s="773"/>
      <c r="Y332" s="773"/>
      <c r="Z332" s="773"/>
      <c r="AA332" s="773"/>
      <c r="AB332" s="773"/>
      <c r="AC332" s="773"/>
      <c r="AD332" s="773"/>
      <c r="AE332" s="773"/>
      <c r="AF332" s="773"/>
      <c r="AG332" s="773"/>
      <c r="AH332" s="773"/>
      <c r="AI332" s="773"/>
      <c r="AJ332" s="773"/>
      <c r="AK332" s="773"/>
      <c r="AL332" s="773"/>
      <c r="AM332" s="756"/>
    </row>
    <row r="333" spans="1:39">
      <c r="A333" s="764" t="s">
        <v>127</v>
      </c>
      <c r="B333" s="759"/>
      <c r="C333" s="759"/>
      <c r="D333" s="759"/>
      <c r="E333" s="759"/>
      <c r="F333" s="759"/>
      <c r="G333" s="759"/>
      <c r="H333" s="759"/>
      <c r="I333" s="759"/>
      <c r="J333" s="759"/>
      <c r="K333" s="759"/>
      <c r="L333" s="766" t="s">
        <v>125</v>
      </c>
      <c r="M333" s="767" t="s">
        <v>335</v>
      </c>
      <c r="N333" s="724" t="s">
        <v>329</v>
      </c>
      <c r="O333" s="755"/>
      <c r="P333" s="755"/>
      <c r="Q333" s="755"/>
      <c r="R333" s="755"/>
      <c r="S333" s="755"/>
      <c r="T333" s="755"/>
      <c r="U333" s="755"/>
      <c r="V333" s="755"/>
      <c r="W333" s="755"/>
      <c r="X333" s="755"/>
      <c r="Y333" s="755"/>
      <c r="Z333" s="755"/>
      <c r="AA333" s="755"/>
      <c r="AB333" s="755"/>
      <c r="AC333" s="755"/>
      <c r="AD333" s="755"/>
      <c r="AE333" s="755"/>
      <c r="AF333" s="755"/>
      <c r="AG333" s="755"/>
      <c r="AH333" s="755"/>
      <c r="AI333" s="755"/>
      <c r="AJ333" s="755"/>
      <c r="AK333" s="755"/>
      <c r="AL333" s="755"/>
      <c r="AM333" s="756"/>
    </row>
    <row r="334" spans="1:39">
      <c r="A334" s="764" t="s">
        <v>127</v>
      </c>
      <c r="B334" s="759"/>
      <c r="C334" s="759"/>
      <c r="D334" s="759"/>
      <c r="E334" s="759"/>
      <c r="F334" s="759"/>
      <c r="G334" s="759"/>
      <c r="H334" s="759"/>
      <c r="I334" s="759"/>
      <c r="J334" s="759"/>
      <c r="K334" s="759"/>
      <c r="L334" s="766" t="s">
        <v>126</v>
      </c>
      <c r="M334" s="774" t="s">
        <v>336</v>
      </c>
      <c r="N334" s="724" t="s">
        <v>329</v>
      </c>
      <c r="O334" s="775">
        <v>51.578000000000003</v>
      </c>
      <c r="P334" s="775">
        <v>0</v>
      </c>
      <c r="Q334" s="775">
        <v>0</v>
      </c>
      <c r="R334" s="775">
        <v>51.577500000000001</v>
      </c>
      <c r="S334" s="775">
        <v>52</v>
      </c>
      <c r="T334" s="775">
        <v>0</v>
      </c>
      <c r="U334" s="775">
        <v>0</v>
      </c>
      <c r="V334" s="775">
        <v>0</v>
      </c>
      <c r="W334" s="775">
        <v>0</v>
      </c>
      <c r="X334" s="775">
        <v>0</v>
      </c>
      <c r="Y334" s="775">
        <v>0</v>
      </c>
      <c r="Z334" s="775">
        <v>0</v>
      </c>
      <c r="AA334" s="775">
        <v>0</v>
      </c>
      <c r="AB334" s="775">
        <v>0</v>
      </c>
      <c r="AC334" s="775">
        <v>51.577500000000001</v>
      </c>
      <c r="AD334" s="775">
        <v>0</v>
      </c>
      <c r="AE334" s="775">
        <v>0</v>
      </c>
      <c r="AF334" s="775">
        <v>0</v>
      </c>
      <c r="AG334" s="775">
        <v>0</v>
      </c>
      <c r="AH334" s="775">
        <v>0</v>
      </c>
      <c r="AI334" s="775">
        <v>0</v>
      </c>
      <c r="AJ334" s="775">
        <v>0</v>
      </c>
      <c r="AK334" s="775">
        <v>0</v>
      </c>
      <c r="AL334" s="775">
        <v>0</v>
      </c>
      <c r="AM334" s="756"/>
    </row>
    <row r="335" spans="1:39" ht="22.8">
      <c r="A335" s="764" t="s">
        <v>127</v>
      </c>
      <c r="B335" s="759"/>
      <c r="C335" s="759"/>
      <c r="D335" s="759"/>
      <c r="E335" s="759"/>
      <c r="F335" s="759"/>
      <c r="G335" s="759"/>
      <c r="H335" s="759"/>
      <c r="I335" s="759"/>
      <c r="J335" s="759"/>
      <c r="K335" s="759"/>
      <c r="L335" s="766" t="s">
        <v>149</v>
      </c>
      <c r="M335" s="750" t="s">
        <v>337</v>
      </c>
      <c r="N335" s="724" t="s">
        <v>329</v>
      </c>
      <c r="O335" s="755">
        <v>51.576999999999998</v>
      </c>
      <c r="P335" s="755"/>
      <c r="Q335" s="755"/>
      <c r="R335" s="755">
        <v>51.576999999999998</v>
      </c>
      <c r="S335" s="755">
        <v>52</v>
      </c>
      <c r="T335" s="755"/>
      <c r="U335" s="755"/>
      <c r="V335" s="755"/>
      <c r="W335" s="755"/>
      <c r="X335" s="755"/>
      <c r="Y335" s="755"/>
      <c r="Z335" s="755"/>
      <c r="AA335" s="755"/>
      <c r="AB335" s="755"/>
      <c r="AC335" s="755">
        <v>51.576999999999998</v>
      </c>
      <c r="AD335" s="755"/>
      <c r="AE335" s="755"/>
      <c r="AF335" s="755"/>
      <c r="AG335" s="755"/>
      <c r="AH335" s="755"/>
      <c r="AI335" s="755"/>
      <c r="AJ335" s="755"/>
      <c r="AK335" s="755"/>
      <c r="AL335" s="755"/>
      <c r="AM335" s="756"/>
    </row>
    <row r="336" spans="1:39">
      <c r="A336" s="764" t="s">
        <v>127</v>
      </c>
      <c r="B336" s="759"/>
      <c r="C336" s="759"/>
      <c r="D336" s="759"/>
      <c r="E336" s="759"/>
      <c r="F336" s="759"/>
      <c r="G336" s="759"/>
      <c r="H336" s="759"/>
      <c r="I336" s="759"/>
      <c r="J336" s="759"/>
      <c r="K336" s="759"/>
      <c r="L336" s="766" t="s">
        <v>199</v>
      </c>
      <c r="M336" s="750" t="s">
        <v>338</v>
      </c>
      <c r="N336" s="724" t="s">
        <v>329</v>
      </c>
      <c r="O336" s="755"/>
      <c r="P336" s="755"/>
      <c r="Q336" s="755"/>
      <c r="R336" s="755"/>
      <c r="S336" s="755"/>
      <c r="T336" s="755"/>
      <c r="U336" s="755"/>
      <c r="V336" s="755"/>
      <c r="W336" s="755"/>
      <c r="X336" s="755"/>
      <c r="Y336" s="755"/>
      <c r="Z336" s="755"/>
      <c r="AA336" s="755"/>
      <c r="AB336" s="755"/>
      <c r="AC336" s="755"/>
      <c r="AD336" s="755"/>
      <c r="AE336" s="755"/>
      <c r="AF336" s="755"/>
      <c r="AG336" s="755"/>
      <c r="AH336" s="755"/>
      <c r="AI336" s="755"/>
      <c r="AJ336" s="755"/>
      <c r="AK336" s="755"/>
      <c r="AL336" s="755"/>
      <c r="AM336" s="756"/>
    </row>
    <row r="337" spans="1:39" ht="22.8">
      <c r="A337" s="764" t="s">
        <v>127</v>
      </c>
      <c r="B337" s="759"/>
      <c r="C337" s="759"/>
      <c r="D337" s="759"/>
      <c r="E337" s="759"/>
      <c r="F337" s="759"/>
      <c r="G337" s="759"/>
      <c r="H337" s="759"/>
      <c r="I337" s="759"/>
      <c r="J337" s="759"/>
      <c r="K337" s="759"/>
      <c r="L337" s="766" t="s">
        <v>408</v>
      </c>
      <c r="M337" s="750" t="s">
        <v>1168</v>
      </c>
      <c r="N337" s="724" t="s">
        <v>329</v>
      </c>
      <c r="O337" s="755"/>
      <c r="P337" s="755"/>
      <c r="Q337" s="755"/>
      <c r="R337" s="755"/>
      <c r="S337" s="755"/>
      <c r="T337" s="755"/>
      <c r="U337" s="755"/>
      <c r="V337" s="755"/>
      <c r="W337" s="755"/>
      <c r="X337" s="755"/>
      <c r="Y337" s="755"/>
      <c r="Z337" s="755"/>
      <c r="AA337" s="755"/>
      <c r="AB337" s="755"/>
      <c r="AC337" s="755"/>
      <c r="AD337" s="755"/>
      <c r="AE337" s="755"/>
      <c r="AF337" s="755"/>
      <c r="AG337" s="755"/>
      <c r="AH337" s="755"/>
      <c r="AI337" s="755"/>
      <c r="AJ337" s="755"/>
      <c r="AK337" s="755"/>
      <c r="AL337" s="755"/>
      <c r="AM337" s="756"/>
    </row>
    <row r="338" spans="1:39">
      <c r="A338" s="764" t="s">
        <v>127</v>
      </c>
      <c r="B338" s="759"/>
      <c r="C338" s="759"/>
      <c r="D338" s="759"/>
      <c r="E338" s="759"/>
      <c r="F338" s="759"/>
      <c r="G338" s="759"/>
      <c r="H338" s="759"/>
      <c r="I338" s="759"/>
      <c r="J338" s="759"/>
      <c r="K338" s="759"/>
      <c r="L338" s="766" t="s">
        <v>127</v>
      </c>
      <c r="M338" s="767" t="s">
        <v>1188</v>
      </c>
      <c r="N338" s="724" t="s">
        <v>329</v>
      </c>
      <c r="O338" s="755">
        <v>8.5779999999999994</v>
      </c>
      <c r="P338" s="755"/>
      <c r="Q338" s="755"/>
      <c r="R338" s="755">
        <v>8.5775000000000006</v>
      </c>
      <c r="S338" s="755">
        <v>20.05</v>
      </c>
      <c r="T338" s="755"/>
      <c r="U338" s="755"/>
      <c r="V338" s="755"/>
      <c r="W338" s="755"/>
      <c r="X338" s="755"/>
      <c r="Y338" s="755"/>
      <c r="Z338" s="755"/>
      <c r="AA338" s="755"/>
      <c r="AB338" s="755"/>
      <c r="AC338" s="755">
        <v>8.5775000000000006</v>
      </c>
      <c r="AD338" s="755"/>
      <c r="AE338" s="755"/>
      <c r="AF338" s="755"/>
      <c r="AG338" s="755"/>
      <c r="AH338" s="755"/>
      <c r="AI338" s="755"/>
      <c r="AJ338" s="755"/>
      <c r="AK338" s="755"/>
      <c r="AL338" s="755"/>
      <c r="AM338" s="756"/>
    </row>
    <row r="339" spans="1:39">
      <c r="A339" s="764" t="s">
        <v>127</v>
      </c>
      <c r="B339" s="759"/>
      <c r="C339" s="759"/>
      <c r="D339" s="759"/>
      <c r="E339" s="759"/>
      <c r="F339" s="759"/>
      <c r="G339" s="759"/>
      <c r="H339" s="759"/>
      <c r="I339" s="759"/>
      <c r="J339" s="759"/>
      <c r="K339" s="759"/>
      <c r="L339" s="766" t="s">
        <v>1300</v>
      </c>
      <c r="M339" s="776" t="s">
        <v>340</v>
      </c>
      <c r="N339" s="727" t="s">
        <v>145</v>
      </c>
      <c r="O339" s="775">
        <v>16.63112179611462</v>
      </c>
      <c r="P339" s="775">
        <v>0</v>
      </c>
      <c r="Q339" s="775">
        <v>0</v>
      </c>
      <c r="R339" s="775">
        <v>16.630313605738937</v>
      </c>
      <c r="S339" s="775">
        <v>38.557692307692307</v>
      </c>
      <c r="T339" s="775">
        <v>0</v>
      </c>
      <c r="U339" s="775">
        <v>0</v>
      </c>
      <c r="V339" s="775">
        <v>0</v>
      </c>
      <c r="W339" s="775">
        <v>0</v>
      </c>
      <c r="X339" s="775">
        <v>0</v>
      </c>
      <c r="Y339" s="775">
        <v>0</v>
      </c>
      <c r="Z339" s="775">
        <v>0</v>
      </c>
      <c r="AA339" s="775">
        <v>0</v>
      </c>
      <c r="AB339" s="775">
        <v>0</v>
      </c>
      <c r="AC339" s="775">
        <v>16.630313605738937</v>
      </c>
      <c r="AD339" s="775">
        <v>0</v>
      </c>
      <c r="AE339" s="775">
        <v>0</v>
      </c>
      <c r="AF339" s="775">
        <v>0</v>
      </c>
      <c r="AG339" s="775">
        <v>0</v>
      </c>
      <c r="AH339" s="775">
        <v>0</v>
      </c>
      <c r="AI339" s="775">
        <v>0</v>
      </c>
      <c r="AJ339" s="775">
        <v>0</v>
      </c>
      <c r="AK339" s="775">
        <v>0</v>
      </c>
      <c r="AL339" s="775">
        <v>0</v>
      </c>
      <c r="AM339" s="756"/>
    </row>
    <row r="340" spans="1:39">
      <c r="A340" s="764" t="s">
        <v>127</v>
      </c>
      <c r="B340" s="759"/>
      <c r="C340" s="759"/>
      <c r="D340" s="759"/>
      <c r="E340" s="759"/>
      <c r="F340" s="759"/>
      <c r="G340" s="759"/>
      <c r="H340" s="759"/>
      <c r="I340" s="759"/>
      <c r="J340" s="759"/>
      <c r="K340" s="759"/>
      <c r="L340" s="766" t="s">
        <v>128</v>
      </c>
      <c r="M340" s="767" t="s">
        <v>341</v>
      </c>
      <c r="N340" s="724" t="s">
        <v>329</v>
      </c>
      <c r="O340" s="775">
        <v>43</v>
      </c>
      <c r="P340" s="775">
        <v>0</v>
      </c>
      <c r="Q340" s="775">
        <v>0</v>
      </c>
      <c r="R340" s="775">
        <v>43</v>
      </c>
      <c r="S340" s="775">
        <v>31.95</v>
      </c>
      <c r="T340" s="775">
        <v>0</v>
      </c>
      <c r="U340" s="775">
        <v>0</v>
      </c>
      <c r="V340" s="775">
        <v>0</v>
      </c>
      <c r="W340" s="775">
        <v>0</v>
      </c>
      <c r="X340" s="775">
        <v>0</v>
      </c>
      <c r="Y340" s="775">
        <v>0</v>
      </c>
      <c r="Z340" s="775">
        <v>0</v>
      </c>
      <c r="AA340" s="775">
        <v>0</v>
      </c>
      <c r="AB340" s="775">
        <v>0</v>
      </c>
      <c r="AC340" s="775">
        <v>43</v>
      </c>
      <c r="AD340" s="775">
        <v>0</v>
      </c>
      <c r="AE340" s="775">
        <v>0</v>
      </c>
      <c r="AF340" s="775">
        <v>0</v>
      </c>
      <c r="AG340" s="775">
        <v>0</v>
      </c>
      <c r="AH340" s="775">
        <v>0</v>
      </c>
      <c r="AI340" s="775">
        <v>0</v>
      </c>
      <c r="AJ340" s="775">
        <v>0</v>
      </c>
      <c r="AK340" s="775">
        <v>0</v>
      </c>
      <c r="AL340" s="775">
        <v>0</v>
      </c>
      <c r="AM340" s="756"/>
    </row>
    <row r="341" spans="1:39">
      <c r="A341" s="764" t="s">
        <v>127</v>
      </c>
      <c r="B341" s="759"/>
      <c r="C341" s="759"/>
      <c r="D341" s="759"/>
      <c r="E341" s="759"/>
      <c r="F341" s="759"/>
      <c r="G341" s="759"/>
      <c r="H341" s="759"/>
      <c r="I341" s="759"/>
      <c r="J341" s="759"/>
      <c r="K341" s="759"/>
      <c r="L341" s="766" t="s">
        <v>1237</v>
      </c>
      <c r="M341" s="750" t="s">
        <v>342</v>
      </c>
      <c r="N341" s="724" t="s">
        <v>329</v>
      </c>
      <c r="O341" s="775">
        <v>0</v>
      </c>
      <c r="P341" s="775">
        <v>0</v>
      </c>
      <c r="Q341" s="775">
        <v>0</v>
      </c>
      <c r="R341" s="775">
        <v>0</v>
      </c>
      <c r="S341" s="775">
        <v>0</v>
      </c>
      <c r="T341" s="775">
        <v>0</v>
      </c>
      <c r="U341" s="775">
        <v>0</v>
      </c>
      <c r="V341" s="775">
        <v>0</v>
      </c>
      <c r="W341" s="775">
        <v>0</v>
      </c>
      <c r="X341" s="775">
        <v>0</v>
      </c>
      <c r="Y341" s="775">
        <v>0</v>
      </c>
      <c r="Z341" s="775">
        <v>0</v>
      </c>
      <c r="AA341" s="775">
        <v>0</v>
      </c>
      <c r="AB341" s="775">
        <v>0</v>
      </c>
      <c r="AC341" s="775">
        <v>0</v>
      </c>
      <c r="AD341" s="775">
        <v>0</v>
      </c>
      <c r="AE341" s="775">
        <v>0</v>
      </c>
      <c r="AF341" s="775">
        <v>0</v>
      </c>
      <c r="AG341" s="775">
        <v>0</v>
      </c>
      <c r="AH341" s="775">
        <v>0</v>
      </c>
      <c r="AI341" s="775">
        <v>0</v>
      </c>
      <c r="AJ341" s="775">
        <v>0</v>
      </c>
      <c r="AK341" s="775">
        <v>0</v>
      </c>
      <c r="AL341" s="775">
        <v>0</v>
      </c>
      <c r="AM341" s="756"/>
    </row>
    <row r="342" spans="1:39">
      <c r="A342" s="764" t="s">
        <v>127</v>
      </c>
      <c r="B342" s="759"/>
      <c r="C342" s="759"/>
      <c r="D342" s="759"/>
      <c r="E342" s="759"/>
      <c r="F342" s="759"/>
      <c r="G342" s="759"/>
      <c r="H342" s="759"/>
      <c r="I342" s="759"/>
      <c r="J342" s="759"/>
      <c r="K342" s="759"/>
      <c r="L342" s="766" t="s">
        <v>1301</v>
      </c>
      <c r="M342" s="777" t="s">
        <v>343</v>
      </c>
      <c r="N342" s="724" t="s">
        <v>329</v>
      </c>
      <c r="O342" s="755"/>
      <c r="P342" s="755"/>
      <c r="Q342" s="755"/>
      <c r="R342" s="755"/>
      <c r="S342" s="755"/>
      <c r="T342" s="755"/>
      <c r="U342" s="755"/>
      <c r="V342" s="755"/>
      <c r="W342" s="755"/>
      <c r="X342" s="755"/>
      <c r="Y342" s="755"/>
      <c r="Z342" s="755"/>
      <c r="AA342" s="755"/>
      <c r="AB342" s="755"/>
      <c r="AC342" s="755"/>
      <c r="AD342" s="755"/>
      <c r="AE342" s="755"/>
      <c r="AF342" s="755"/>
      <c r="AG342" s="755"/>
      <c r="AH342" s="755"/>
      <c r="AI342" s="755"/>
      <c r="AJ342" s="755"/>
      <c r="AK342" s="755"/>
      <c r="AL342" s="755"/>
      <c r="AM342" s="756"/>
    </row>
    <row r="343" spans="1:39">
      <c r="A343" s="764" t="s">
        <v>127</v>
      </c>
      <c r="B343" s="759"/>
      <c r="C343" s="759"/>
      <c r="D343" s="759"/>
      <c r="E343" s="759"/>
      <c r="F343" s="759"/>
      <c r="G343" s="759"/>
      <c r="H343" s="759"/>
      <c r="I343" s="759"/>
      <c r="J343" s="759"/>
      <c r="K343" s="759"/>
      <c r="L343" s="766" t="s">
        <v>1302</v>
      </c>
      <c r="M343" s="777" t="s">
        <v>344</v>
      </c>
      <c r="N343" s="724" t="s">
        <v>329</v>
      </c>
      <c r="O343" s="755"/>
      <c r="P343" s="755"/>
      <c r="Q343" s="755"/>
      <c r="R343" s="755"/>
      <c r="S343" s="755"/>
      <c r="T343" s="755"/>
      <c r="U343" s="755"/>
      <c r="V343" s="755"/>
      <c r="W343" s="755"/>
      <c r="X343" s="755"/>
      <c r="Y343" s="755"/>
      <c r="Z343" s="755"/>
      <c r="AA343" s="755"/>
      <c r="AB343" s="755"/>
      <c r="AC343" s="755"/>
      <c r="AD343" s="755"/>
      <c r="AE343" s="755"/>
      <c r="AF343" s="755"/>
      <c r="AG343" s="755"/>
      <c r="AH343" s="755"/>
      <c r="AI343" s="755"/>
      <c r="AJ343" s="755"/>
      <c r="AK343" s="755"/>
      <c r="AL343" s="755"/>
      <c r="AM343" s="756"/>
    </row>
    <row r="344" spans="1:39">
      <c r="A344" s="764" t="s">
        <v>127</v>
      </c>
      <c r="B344" s="759"/>
      <c r="C344" s="759"/>
      <c r="D344" s="759"/>
      <c r="E344" s="759"/>
      <c r="F344" s="759"/>
      <c r="G344" s="759"/>
      <c r="H344" s="759"/>
      <c r="I344" s="759"/>
      <c r="J344" s="759"/>
      <c r="K344" s="759"/>
      <c r="L344" s="766" t="s">
        <v>1303</v>
      </c>
      <c r="M344" s="777" t="s">
        <v>345</v>
      </c>
      <c r="N344" s="724" t="s">
        <v>329</v>
      </c>
      <c r="O344" s="755"/>
      <c r="P344" s="755"/>
      <c r="Q344" s="755"/>
      <c r="R344" s="755"/>
      <c r="S344" s="755"/>
      <c r="T344" s="755"/>
      <c r="U344" s="755"/>
      <c r="V344" s="755"/>
      <c r="W344" s="755"/>
      <c r="X344" s="755"/>
      <c r="Y344" s="755"/>
      <c r="Z344" s="755"/>
      <c r="AA344" s="755"/>
      <c r="AB344" s="755"/>
      <c r="AC344" s="755"/>
      <c r="AD344" s="755"/>
      <c r="AE344" s="755"/>
      <c r="AF344" s="755"/>
      <c r="AG344" s="755"/>
      <c r="AH344" s="755"/>
      <c r="AI344" s="755"/>
      <c r="AJ344" s="755"/>
      <c r="AK344" s="755"/>
      <c r="AL344" s="755"/>
      <c r="AM344" s="756"/>
    </row>
    <row r="345" spans="1:39">
      <c r="A345" s="764" t="s">
        <v>127</v>
      </c>
      <c r="B345" s="759" t="s">
        <v>1165</v>
      </c>
      <c r="C345" s="759"/>
      <c r="D345" s="759"/>
      <c r="E345" s="759"/>
      <c r="F345" s="759"/>
      <c r="G345" s="759"/>
      <c r="H345" s="759"/>
      <c r="I345" s="759"/>
      <c r="J345" s="759"/>
      <c r="K345" s="759"/>
      <c r="L345" s="766" t="s">
        <v>1304</v>
      </c>
      <c r="M345" s="750" t="s">
        <v>346</v>
      </c>
      <c r="N345" s="724" t="s">
        <v>329</v>
      </c>
      <c r="O345" s="775">
        <v>0</v>
      </c>
      <c r="P345" s="775">
        <v>0</v>
      </c>
      <c r="Q345" s="775">
        <v>0</v>
      </c>
      <c r="R345" s="775">
        <v>0</v>
      </c>
      <c r="S345" s="775">
        <v>0</v>
      </c>
      <c r="T345" s="775">
        <v>0</v>
      </c>
      <c r="U345" s="775">
        <v>0</v>
      </c>
      <c r="V345" s="775">
        <v>0</v>
      </c>
      <c r="W345" s="775">
        <v>0</v>
      </c>
      <c r="X345" s="775">
        <v>0</v>
      </c>
      <c r="Y345" s="775">
        <v>0</v>
      </c>
      <c r="Z345" s="775">
        <v>0</v>
      </c>
      <c r="AA345" s="775">
        <v>0</v>
      </c>
      <c r="AB345" s="775">
        <v>0</v>
      </c>
      <c r="AC345" s="775">
        <v>0</v>
      </c>
      <c r="AD345" s="775">
        <v>0</v>
      </c>
      <c r="AE345" s="775">
        <v>0</v>
      </c>
      <c r="AF345" s="775">
        <v>0</v>
      </c>
      <c r="AG345" s="775">
        <v>0</v>
      </c>
      <c r="AH345" s="775">
        <v>0</v>
      </c>
      <c r="AI345" s="775">
        <v>0</v>
      </c>
      <c r="AJ345" s="775">
        <v>0</v>
      </c>
      <c r="AK345" s="775">
        <v>0</v>
      </c>
      <c r="AL345" s="775">
        <v>0</v>
      </c>
      <c r="AM345" s="756"/>
    </row>
    <row r="346" spans="1:39">
      <c r="A346" s="764" t="s">
        <v>127</v>
      </c>
      <c r="B346" s="759"/>
      <c r="C346" s="759"/>
      <c r="D346" s="759"/>
      <c r="E346" s="759"/>
      <c r="F346" s="759"/>
      <c r="G346" s="759"/>
      <c r="H346" s="759"/>
      <c r="I346" s="759"/>
      <c r="J346" s="759"/>
      <c r="K346" s="759"/>
      <c r="L346" s="766" t="s">
        <v>1305</v>
      </c>
      <c r="M346" s="777" t="s">
        <v>347</v>
      </c>
      <c r="N346" s="724" t="s">
        <v>329</v>
      </c>
      <c r="O346" s="755"/>
      <c r="P346" s="755"/>
      <c r="Q346" s="755"/>
      <c r="R346" s="755"/>
      <c r="S346" s="755"/>
      <c r="T346" s="755"/>
      <c r="U346" s="755"/>
      <c r="V346" s="755"/>
      <c r="W346" s="755"/>
      <c r="X346" s="755"/>
      <c r="Y346" s="755"/>
      <c r="Z346" s="755"/>
      <c r="AA346" s="755"/>
      <c r="AB346" s="755"/>
      <c r="AC346" s="755"/>
      <c r="AD346" s="755"/>
      <c r="AE346" s="755"/>
      <c r="AF346" s="755"/>
      <c r="AG346" s="755"/>
      <c r="AH346" s="755"/>
      <c r="AI346" s="755"/>
      <c r="AJ346" s="755"/>
      <c r="AK346" s="755"/>
      <c r="AL346" s="755"/>
      <c r="AM346" s="756"/>
    </row>
    <row r="347" spans="1:39">
      <c r="A347" s="764" t="s">
        <v>127</v>
      </c>
      <c r="B347" s="759"/>
      <c r="C347" s="759"/>
      <c r="D347" s="759"/>
      <c r="E347" s="759"/>
      <c r="F347" s="759"/>
      <c r="G347" s="759"/>
      <c r="H347" s="759"/>
      <c r="I347" s="759"/>
      <c r="J347" s="759"/>
      <c r="K347" s="759"/>
      <c r="L347" s="766" t="s">
        <v>1306</v>
      </c>
      <c r="M347" s="777" t="s">
        <v>348</v>
      </c>
      <c r="N347" s="724" t="s">
        <v>329</v>
      </c>
      <c r="O347" s="755"/>
      <c r="P347" s="755"/>
      <c r="Q347" s="755"/>
      <c r="R347" s="755"/>
      <c r="S347" s="755"/>
      <c r="T347" s="755"/>
      <c r="U347" s="755"/>
      <c r="V347" s="755"/>
      <c r="W347" s="755"/>
      <c r="X347" s="755"/>
      <c r="Y347" s="755"/>
      <c r="Z347" s="755"/>
      <c r="AA347" s="755"/>
      <c r="AB347" s="755"/>
      <c r="AC347" s="755"/>
      <c r="AD347" s="755"/>
      <c r="AE347" s="755"/>
      <c r="AF347" s="755"/>
      <c r="AG347" s="755"/>
      <c r="AH347" s="755"/>
      <c r="AI347" s="755"/>
      <c r="AJ347" s="755"/>
      <c r="AK347" s="755"/>
      <c r="AL347" s="755"/>
      <c r="AM347" s="756"/>
    </row>
    <row r="348" spans="1:39">
      <c r="A348" s="764" t="s">
        <v>127</v>
      </c>
      <c r="B348" s="759" t="s">
        <v>1165</v>
      </c>
      <c r="C348" s="759"/>
      <c r="D348" s="759"/>
      <c r="E348" s="759"/>
      <c r="F348" s="759"/>
      <c r="G348" s="759"/>
      <c r="H348" s="759"/>
      <c r="I348" s="759"/>
      <c r="J348" s="759"/>
      <c r="K348" s="759"/>
      <c r="L348" s="766" t="s">
        <v>1307</v>
      </c>
      <c r="M348" s="750" t="s">
        <v>1189</v>
      </c>
      <c r="N348" s="724" t="s">
        <v>329</v>
      </c>
      <c r="O348" s="775">
        <v>43</v>
      </c>
      <c r="P348" s="775">
        <v>0</v>
      </c>
      <c r="Q348" s="775">
        <v>0</v>
      </c>
      <c r="R348" s="775">
        <v>43</v>
      </c>
      <c r="S348" s="775">
        <v>31.95</v>
      </c>
      <c r="T348" s="775">
        <v>0</v>
      </c>
      <c r="U348" s="775">
        <v>0</v>
      </c>
      <c r="V348" s="775">
        <v>0</v>
      </c>
      <c r="W348" s="775">
        <v>0</v>
      </c>
      <c r="X348" s="775">
        <v>0</v>
      </c>
      <c r="Y348" s="775">
        <v>0</v>
      </c>
      <c r="Z348" s="775">
        <v>0</v>
      </c>
      <c r="AA348" s="775">
        <v>0</v>
      </c>
      <c r="AB348" s="775">
        <v>0</v>
      </c>
      <c r="AC348" s="775">
        <v>43</v>
      </c>
      <c r="AD348" s="775">
        <v>0</v>
      </c>
      <c r="AE348" s="775">
        <v>0</v>
      </c>
      <c r="AF348" s="775">
        <v>0</v>
      </c>
      <c r="AG348" s="775">
        <v>0</v>
      </c>
      <c r="AH348" s="775">
        <v>0</v>
      </c>
      <c r="AI348" s="775">
        <v>0</v>
      </c>
      <c r="AJ348" s="775">
        <v>0</v>
      </c>
      <c r="AK348" s="775">
        <v>0</v>
      </c>
      <c r="AL348" s="775">
        <v>0</v>
      </c>
      <c r="AM348" s="756"/>
    </row>
    <row r="349" spans="1:39">
      <c r="A349" s="764" t="s">
        <v>127</v>
      </c>
      <c r="B349" s="759"/>
      <c r="C349" s="759"/>
      <c r="D349" s="759"/>
      <c r="E349" s="759"/>
      <c r="F349" s="759"/>
      <c r="G349" s="759"/>
      <c r="H349" s="759"/>
      <c r="I349" s="759"/>
      <c r="J349" s="759"/>
      <c r="K349" s="759"/>
      <c r="L349" s="766" t="s">
        <v>1308</v>
      </c>
      <c r="M349" s="777" t="s">
        <v>349</v>
      </c>
      <c r="N349" s="724" t="s">
        <v>329</v>
      </c>
      <c r="O349" s="775">
        <v>0.02</v>
      </c>
      <c r="P349" s="775">
        <v>0</v>
      </c>
      <c r="Q349" s="775">
        <v>0</v>
      </c>
      <c r="R349" s="775">
        <v>0.02</v>
      </c>
      <c r="S349" s="775">
        <v>1.2</v>
      </c>
      <c r="T349" s="775">
        <v>0</v>
      </c>
      <c r="U349" s="775">
        <v>0</v>
      </c>
      <c r="V349" s="775">
        <v>0</v>
      </c>
      <c r="W349" s="775">
        <v>0</v>
      </c>
      <c r="X349" s="775">
        <v>0</v>
      </c>
      <c r="Y349" s="775">
        <v>0</v>
      </c>
      <c r="Z349" s="775">
        <v>0</v>
      </c>
      <c r="AA349" s="775">
        <v>0</v>
      </c>
      <c r="AB349" s="775">
        <v>0</v>
      </c>
      <c r="AC349" s="775">
        <v>0.02</v>
      </c>
      <c r="AD349" s="775">
        <v>0</v>
      </c>
      <c r="AE349" s="775">
        <v>0</v>
      </c>
      <c r="AF349" s="775">
        <v>0</v>
      </c>
      <c r="AG349" s="775">
        <v>0</v>
      </c>
      <c r="AH349" s="775">
        <v>0</v>
      </c>
      <c r="AI349" s="775">
        <v>0</v>
      </c>
      <c r="AJ349" s="775">
        <v>0</v>
      </c>
      <c r="AK349" s="775">
        <v>0</v>
      </c>
      <c r="AL349" s="775">
        <v>0</v>
      </c>
      <c r="AM349" s="756"/>
    </row>
    <row r="350" spans="1:39">
      <c r="A350" s="764" t="s">
        <v>127</v>
      </c>
      <c r="B350" s="759"/>
      <c r="C350" s="759"/>
      <c r="D350" s="759"/>
      <c r="E350" s="759"/>
      <c r="F350" s="759"/>
      <c r="G350" s="759"/>
      <c r="H350" s="759"/>
      <c r="I350" s="759"/>
      <c r="J350" s="759"/>
      <c r="K350" s="759"/>
      <c r="L350" s="766" t="s">
        <v>1309</v>
      </c>
      <c r="M350" s="778" t="s">
        <v>347</v>
      </c>
      <c r="N350" s="724" t="s">
        <v>329</v>
      </c>
      <c r="O350" s="755">
        <v>0.02</v>
      </c>
      <c r="P350" s="755"/>
      <c r="Q350" s="755"/>
      <c r="R350" s="755">
        <v>0.02</v>
      </c>
      <c r="S350" s="755">
        <v>1.2</v>
      </c>
      <c r="T350" s="755"/>
      <c r="U350" s="755"/>
      <c r="V350" s="755"/>
      <c r="W350" s="755"/>
      <c r="X350" s="755"/>
      <c r="Y350" s="755"/>
      <c r="Z350" s="755"/>
      <c r="AA350" s="755"/>
      <c r="AB350" s="755"/>
      <c r="AC350" s="755">
        <v>0.02</v>
      </c>
      <c r="AD350" s="755"/>
      <c r="AE350" s="755"/>
      <c r="AF350" s="755"/>
      <c r="AG350" s="755"/>
      <c r="AH350" s="755"/>
      <c r="AI350" s="755"/>
      <c r="AJ350" s="755"/>
      <c r="AK350" s="755"/>
      <c r="AL350" s="755"/>
      <c r="AM350" s="756"/>
    </row>
    <row r="351" spans="1:39">
      <c r="A351" s="764" t="s">
        <v>127</v>
      </c>
      <c r="B351" s="759"/>
      <c r="C351" s="759"/>
      <c r="D351" s="759"/>
      <c r="E351" s="759"/>
      <c r="F351" s="759"/>
      <c r="G351" s="759"/>
      <c r="H351" s="759"/>
      <c r="I351" s="759"/>
      <c r="J351" s="759"/>
      <c r="K351" s="759"/>
      <c r="L351" s="766" t="s">
        <v>1310</v>
      </c>
      <c r="M351" s="778" t="s">
        <v>348</v>
      </c>
      <c r="N351" s="724" t="s">
        <v>329</v>
      </c>
      <c r="O351" s="755"/>
      <c r="P351" s="755"/>
      <c r="Q351" s="755"/>
      <c r="R351" s="755"/>
      <c r="S351" s="755"/>
      <c r="T351" s="755"/>
      <c r="U351" s="755"/>
      <c r="V351" s="755"/>
      <c r="W351" s="755"/>
      <c r="X351" s="755"/>
      <c r="Y351" s="755"/>
      <c r="Z351" s="755"/>
      <c r="AA351" s="755"/>
      <c r="AB351" s="755"/>
      <c r="AC351" s="755"/>
      <c r="AD351" s="755"/>
      <c r="AE351" s="755"/>
      <c r="AF351" s="755"/>
      <c r="AG351" s="755"/>
      <c r="AH351" s="755"/>
      <c r="AI351" s="755"/>
      <c r="AJ351" s="755"/>
      <c r="AK351" s="755"/>
      <c r="AL351" s="755"/>
      <c r="AM351" s="756"/>
    </row>
    <row r="352" spans="1:39">
      <c r="A352" s="764" t="s">
        <v>127</v>
      </c>
      <c r="B352" s="759" t="s">
        <v>1166</v>
      </c>
      <c r="C352" s="759"/>
      <c r="D352" s="759"/>
      <c r="E352" s="759"/>
      <c r="F352" s="759"/>
      <c r="G352" s="759"/>
      <c r="H352" s="759"/>
      <c r="I352" s="759"/>
      <c r="J352" s="759"/>
      <c r="K352" s="759"/>
      <c r="L352" s="766" t="s">
        <v>1311</v>
      </c>
      <c r="M352" s="777" t="s">
        <v>350</v>
      </c>
      <c r="N352" s="724" t="s">
        <v>329</v>
      </c>
      <c r="O352" s="775">
        <v>41.48</v>
      </c>
      <c r="P352" s="775">
        <v>0</v>
      </c>
      <c r="Q352" s="775">
        <v>0</v>
      </c>
      <c r="R352" s="775">
        <v>41.48</v>
      </c>
      <c r="S352" s="775">
        <v>30.74</v>
      </c>
      <c r="T352" s="775">
        <v>0</v>
      </c>
      <c r="U352" s="775">
        <v>0</v>
      </c>
      <c r="V352" s="775">
        <v>0</v>
      </c>
      <c r="W352" s="775">
        <v>0</v>
      </c>
      <c r="X352" s="775">
        <v>0</v>
      </c>
      <c r="Y352" s="775">
        <v>0</v>
      </c>
      <c r="Z352" s="775">
        <v>0</v>
      </c>
      <c r="AA352" s="775">
        <v>0</v>
      </c>
      <c r="AB352" s="775">
        <v>0</v>
      </c>
      <c r="AC352" s="775">
        <v>41.48</v>
      </c>
      <c r="AD352" s="775">
        <v>0</v>
      </c>
      <c r="AE352" s="775">
        <v>0</v>
      </c>
      <c r="AF352" s="775">
        <v>0</v>
      </c>
      <c r="AG352" s="775">
        <v>0</v>
      </c>
      <c r="AH352" s="775">
        <v>0</v>
      </c>
      <c r="AI352" s="775">
        <v>0</v>
      </c>
      <c r="AJ352" s="775">
        <v>0</v>
      </c>
      <c r="AK352" s="775">
        <v>0</v>
      </c>
      <c r="AL352" s="775">
        <v>0</v>
      </c>
      <c r="AM352" s="756"/>
    </row>
    <row r="353" spans="1:39">
      <c r="A353" s="764" t="s">
        <v>127</v>
      </c>
      <c r="B353" s="759"/>
      <c r="C353" s="759"/>
      <c r="D353" s="759"/>
      <c r="E353" s="759"/>
      <c r="F353" s="759"/>
      <c r="G353" s="759"/>
      <c r="H353" s="759"/>
      <c r="I353" s="759"/>
      <c r="J353" s="759"/>
      <c r="K353" s="759"/>
      <c r="L353" s="766" t="s">
        <v>1312</v>
      </c>
      <c r="M353" s="778" t="s">
        <v>347</v>
      </c>
      <c r="N353" s="724" t="s">
        <v>329</v>
      </c>
      <c r="O353" s="755">
        <v>41.48</v>
      </c>
      <c r="P353" s="755"/>
      <c r="Q353" s="755"/>
      <c r="R353" s="755">
        <v>41.48</v>
      </c>
      <c r="S353" s="755">
        <v>30.74</v>
      </c>
      <c r="T353" s="755"/>
      <c r="U353" s="755"/>
      <c r="V353" s="755"/>
      <c r="W353" s="755"/>
      <c r="X353" s="755"/>
      <c r="Y353" s="755"/>
      <c r="Z353" s="755"/>
      <c r="AA353" s="755"/>
      <c r="AB353" s="755"/>
      <c r="AC353" s="755">
        <v>41.48</v>
      </c>
      <c r="AD353" s="755"/>
      <c r="AE353" s="755"/>
      <c r="AF353" s="755"/>
      <c r="AG353" s="755"/>
      <c r="AH353" s="755"/>
      <c r="AI353" s="755"/>
      <c r="AJ353" s="755"/>
      <c r="AK353" s="755"/>
      <c r="AL353" s="755"/>
      <c r="AM353" s="756"/>
    </row>
    <row r="354" spans="1:39">
      <c r="A354" s="764" t="s">
        <v>127</v>
      </c>
      <c r="B354" s="759"/>
      <c r="C354" s="759"/>
      <c r="D354" s="759"/>
      <c r="E354" s="759"/>
      <c r="F354" s="759"/>
      <c r="G354" s="759"/>
      <c r="H354" s="759"/>
      <c r="I354" s="759"/>
      <c r="J354" s="759"/>
      <c r="K354" s="759"/>
      <c r="L354" s="766" t="s">
        <v>1313</v>
      </c>
      <c r="M354" s="778" t="s">
        <v>348</v>
      </c>
      <c r="N354" s="724" t="s">
        <v>329</v>
      </c>
      <c r="O354" s="755"/>
      <c r="P354" s="755"/>
      <c r="Q354" s="755"/>
      <c r="R354" s="755"/>
      <c r="S354" s="755"/>
      <c r="T354" s="755"/>
      <c r="U354" s="755"/>
      <c r="V354" s="755"/>
      <c r="W354" s="755"/>
      <c r="X354" s="755"/>
      <c r="Y354" s="755"/>
      <c r="Z354" s="755"/>
      <c r="AA354" s="755"/>
      <c r="AB354" s="755"/>
      <c r="AC354" s="755"/>
      <c r="AD354" s="755"/>
      <c r="AE354" s="755"/>
      <c r="AF354" s="755"/>
      <c r="AG354" s="755"/>
      <c r="AH354" s="755"/>
      <c r="AI354" s="755"/>
      <c r="AJ354" s="755"/>
      <c r="AK354" s="755"/>
      <c r="AL354" s="755"/>
      <c r="AM354" s="756"/>
    </row>
    <row r="355" spans="1:39">
      <c r="A355" s="764" t="s">
        <v>127</v>
      </c>
      <c r="B355" s="759"/>
      <c r="C355" s="759"/>
      <c r="D355" s="759"/>
      <c r="E355" s="759"/>
      <c r="F355" s="759"/>
      <c r="G355" s="759"/>
      <c r="H355" s="759"/>
      <c r="I355" s="759"/>
      <c r="J355" s="759"/>
      <c r="K355" s="759"/>
      <c r="L355" s="766" t="s">
        <v>1314</v>
      </c>
      <c r="M355" s="777" t="s">
        <v>351</v>
      </c>
      <c r="N355" s="724" t="s">
        <v>329</v>
      </c>
      <c r="O355" s="775">
        <v>1.5</v>
      </c>
      <c r="P355" s="775">
        <v>0</v>
      </c>
      <c r="Q355" s="775">
        <v>0</v>
      </c>
      <c r="R355" s="775">
        <v>1.5</v>
      </c>
      <c r="S355" s="775">
        <v>0.01</v>
      </c>
      <c r="T355" s="775">
        <v>0</v>
      </c>
      <c r="U355" s="775">
        <v>0</v>
      </c>
      <c r="V355" s="775">
        <v>0</v>
      </c>
      <c r="W355" s="775">
        <v>0</v>
      </c>
      <c r="X355" s="775">
        <v>0</v>
      </c>
      <c r="Y355" s="775">
        <v>0</v>
      </c>
      <c r="Z355" s="775">
        <v>0</v>
      </c>
      <c r="AA355" s="775">
        <v>0</v>
      </c>
      <c r="AB355" s="775">
        <v>0</v>
      </c>
      <c r="AC355" s="775">
        <v>1.5</v>
      </c>
      <c r="AD355" s="775">
        <v>0</v>
      </c>
      <c r="AE355" s="775">
        <v>0</v>
      </c>
      <c r="AF355" s="775">
        <v>0</v>
      </c>
      <c r="AG355" s="775">
        <v>0</v>
      </c>
      <c r="AH355" s="775">
        <v>0</v>
      </c>
      <c r="AI355" s="775">
        <v>0</v>
      </c>
      <c r="AJ355" s="775">
        <v>0</v>
      </c>
      <c r="AK355" s="775">
        <v>0</v>
      </c>
      <c r="AL355" s="775">
        <v>0</v>
      </c>
      <c r="AM355" s="756"/>
    </row>
    <row r="356" spans="1:39">
      <c r="A356" s="764" t="s">
        <v>127</v>
      </c>
      <c r="B356" s="759"/>
      <c r="C356" s="759"/>
      <c r="D356" s="759"/>
      <c r="E356" s="759"/>
      <c r="F356" s="759"/>
      <c r="G356" s="759"/>
      <c r="H356" s="759"/>
      <c r="I356" s="759"/>
      <c r="J356" s="759"/>
      <c r="K356" s="759"/>
      <c r="L356" s="766" t="s">
        <v>1315</v>
      </c>
      <c r="M356" s="778" t="s">
        <v>347</v>
      </c>
      <c r="N356" s="724" t="s">
        <v>329</v>
      </c>
      <c r="O356" s="755">
        <v>1.5</v>
      </c>
      <c r="P356" s="755"/>
      <c r="Q356" s="755"/>
      <c r="R356" s="755">
        <v>1.5</v>
      </c>
      <c r="S356" s="755">
        <v>0.01</v>
      </c>
      <c r="T356" s="755"/>
      <c r="U356" s="755"/>
      <c r="V356" s="755"/>
      <c r="W356" s="755"/>
      <c r="X356" s="755"/>
      <c r="Y356" s="755"/>
      <c r="Z356" s="755"/>
      <c r="AA356" s="755"/>
      <c r="AB356" s="755"/>
      <c r="AC356" s="755">
        <v>1.5</v>
      </c>
      <c r="AD356" s="755"/>
      <c r="AE356" s="755"/>
      <c r="AF356" s="755"/>
      <c r="AG356" s="755"/>
      <c r="AH356" s="755"/>
      <c r="AI356" s="755"/>
      <c r="AJ356" s="755"/>
      <c r="AK356" s="755"/>
      <c r="AL356" s="755"/>
      <c r="AM356" s="756"/>
    </row>
    <row r="357" spans="1:39">
      <c r="A357" s="764" t="s">
        <v>127</v>
      </c>
      <c r="B357" s="759"/>
      <c r="C357" s="759"/>
      <c r="D357" s="759"/>
      <c r="E357" s="759"/>
      <c r="F357" s="759"/>
      <c r="G357" s="759"/>
      <c r="H357" s="759"/>
      <c r="I357" s="759"/>
      <c r="J357" s="759"/>
      <c r="K357" s="759"/>
      <c r="L357" s="766" t="s">
        <v>1316</v>
      </c>
      <c r="M357" s="778" t="s">
        <v>348</v>
      </c>
      <c r="N357" s="724" t="s">
        <v>329</v>
      </c>
      <c r="O357" s="755"/>
      <c r="P357" s="755"/>
      <c r="Q357" s="755"/>
      <c r="R357" s="755"/>
      <c r="S357" s="755"/>
      <c r="T357" s="755"/>
      <c r="U357" s="755"/>
      <c r="V357" s="755"/>
      <c r="W357" s="755"/>
      <c r="X357" s="755"/>
      <c r="Y357" s="755"/>
      <c r="Z357" s="755"/>
      <c r="AA357" s="755"/>
      <c r="AB357" s="755"/>
      <c r="AC357" s="755"/>
      <c r="AD357" s="755"/>
      <c r="AE357" s="755"/>
      <c r="AF357" s="755"/>
      <c r="AG357" s="755"/>
      <c r="AH357" s="755"/>
      <c r="AI357" s="755"/>
      <c r="AJ357" s="755"/>
      <c r="AK357" s="755"/>
      <c r="AL357" s="755"/>
      <c r="AM357" s="771"/>
    </row>
    <row r="358" spans="1:39" ht="22.8">
      <c r="A358" s="764" t="s">
        <v>127</v>
      </c>
      <c r="B358" s="759"/>
      <c r="C358" s="759"/>
      <c r="D358" s="759"/>
      <c r="E358" s="759"/>
      <c r="F358" s="759"/>
      <c r="G358" s="759"/>
      <c r="H358" s="759"/>
      <c r="I358" s="759"/>
      <c r="J358" s="759"/>
      <c r="K358" s="759"/>
      <c r="L358" s="766" t="s">
        <v>1317</v>
      </c>
      <c r="M358" s="779" t="s">
        <v>1150</v>
      </c>
      <c r="N358" s="724" t="s">
        <v>329</v>
      </c>
      <c r="O358" s="773"/>
      <c r="P358" s="773"/>
      <c r="Q358" s="773"/>
      <c r="R358" s="773"/>
      <c r="S358" s="773"/>
      <c r="T358" s="773"/>
      <c r="U358" s="773"/>
      <c r="V358" s="773"/>
      <c r="W358" s="773"/>
      <c r="X358" s="773"/>
      <c r="Y358" s="773"/>
      <c r="Z358" s="773"/>
      <c r="AA358" s="773"/>
      <c r="AB358" s="773"/>
      <c r="AC358" s="773"/>
      <c r="AD358" s="773"/>
      <c r="AE358" s="773"/>
      <c r="AF358" s="773"/>
      <c r="AG358" s="773"/>
      <c r="AH358" s="773"/>
      <c r="AI358" s="773"/>
      <c r="AJ358" s="773"/>
      <c r="AK358" s="773"/>
      <c r="AL358" s="773"/>
      <c r="AM358" s="771"/>
    </row>
    <row r="359" spans="1:39">
      <c r="A359" s="764" t="s">
        <v>128</v>
      </c>
      <c r="B359" s="759"/>
      <c r="C359" s="759"/>
      <c r="D359" s="759"/>
      <c r="E359" s="759"/>
      <c r="F359" s="759"/>
      <c r="G359" s="759"/>
      <c r="H359" s="759"/>
      <c r="I359" s="759"/>
      <c r="J359" s="759"/>
      <c r="K359" s="759"/>
      <c r="L359" s="765" t="s">
        <v>2435</v>
      </c>
      <c r="M359" s="673"/>
      <c r="N359" s="673"/>
      <c r="O359" s="673"/>
      <c r="P359" s="673"/>
      <c r="Q359" s="673"/>
      <c r="R359" s="673"/>
      <c r="S359" s="673"/>
      <c r="T359" s="673"/>
      <c r="U359" s="673"/>
      <c r="V359" s="673"/>
      <c r="W359" s="673"/>
      <c r="X359" s="673"/>
      <c r="Y359" s="673"/>
      <c r="Z359" s="673"/>
      <c r="AA359" s="673"/>
      <c r="AB359" s="673"/>
      <c r="AC359" s="673"/>
      <c r="AD359" s="673"/>
      <c r="AE359" s="673"/>
      <c r="AF359" s="673"/>
      <c r="AG359" s="673"/>
      <c r="AH359" s="673"/>
      <c r="AI359" s="673"/>
      <c r="AJ359" s="673"/>
      <c r="AK359" s="673"/>
      <c r="AL359" s="673"/>
      <c r="AM359" s="673"/>
    </row>
    <row r="360" spans="1:39">
      <c r="A360" s="764" t="s">
        <v>128</v>
      </c>
      <c r="B360" s="759"/>
      <c r="C360" s="759"/>
      <c r="D360" s="759"/>
      <c r="E360" s="759"/>
      <c r="F360" s="759"/>
      <c r="G360" s="759"/>
      <c r="H360" s="759"/>
      <c r="I360" s="759"/>
      <c r="J360" s="759"/>
      <c r="K360" s="759"/>
      <c r="L360" s="766" t="s">
        <v>18</v>
      </c>
      <c r="M360" s="767" t="s">
        <v>328</v>
      </c>
      <c r="N360" s="725"/>
      <c r="O360" s="768" t="s">
        <v>1028</v>
      </c>
      <c r="P360" s="769"/>
      <c r="Q360" s="769"/>
      <c r="R360" s="769"/>
      <c r="S360" s="769"/>
      <c r="T360" s="769"/>
      <c r="U360" s="769"/>
      <c r="V360" s="769"/>
      <c r="W360" s="769"/>
      <c r="X360" s="769"/>
      <c r="Y360" s="769"/>
      <c r="Z360" s="769"/>
      <c r="AA360" s="769"/>
      <c r="AB360" s="769"/>
      <c r="AC360" s="769"/>
      <c r="AD360" s="769"/>
      <c r="AE360" s="769"/>
      <c r="AF360" s="769"/>
      <c r="AG360" s="769"/>
      <c r="AH360" s="769"/>
      <c r="AI360" s="769"/>
      <c r="AJ360" s="769"/>
      <c r="AK360" s="769"/>
      <c r="AL360" s="770"/>
      <c r="AM360" s="771"/>
    </row>
    <row r="361" spans="1:39">
      <c r="A361" s="764" t="s">
        <v>128</v>
      </c>
      <c r="B361" s="759"/>
      <c r="C361" s="759"/>
      <c r="D361" s="759"/>
      <c r="E361" s="759"/>
      <c r="F361" s="759"/>
      <c r="G361" s="759"/>
      <c r="H361" s="759"/>
      <c r="I361" s="759"/>
      <c r="J361" s="759"/>
      <c r="K361" s="759"/>
      <c r="L361" s="766" t="s">
        <v>102</v>
      </c>
      <c r="M361" s="772" t="s">
        <v>325</v>
      </c>
      <c r="N361" s="725" t="s">
        <v>326</v>
      </c>
      <c r="O361" s="773">
        <v>40</v>
      </c>
      <c r="P361" s="773"/>
      <c r="Q361" s="773"/>
      <c r="R361" s="773">
        <v>40</v>
      </c>
      <c r="S361" s="773">
        <v>40</v>
      </c>
      <c r="T361" s="773"/>
      <c r="U361" s="773"/>
      <c r="V361" s="773"/>
      <c r="W361" s="773"/>
      <c r="X361" s="773"/>
      <c r="Y361" s="773"/>
      <c r="Z361" s="773"/>
      <c r="AA361" s="773"/>
      <c r="AB361" s="773"/>
      <c r="AC361" s="773">
        <v>40</v>
      </c>
      <c r="AD361" s="773"/>
      <c r="AE361" s="773"/>
      <c r="AF361" s="773"/>
      <c r="AG361" s="773"/>
      <c r="AH361" s="773"/>
      <c r="AI361" s="773"/>
      <c r="AJ361" s="773"/>
      <c r="AK361" s="773"/>
      <c r="AL361" s="773"/>
      <c r="AM361" s="771"/>
    </row>
    <row r="362" spans="1:39">
      <c r="A362" s="764" t="s">
        <v>128</v>
      </c>
      <c r="B362" s="759"/>
      <c r="C362" s="759"/>
      <c r="D362" s="759"/>
      <c r="E362" s="759"/>
      <c r="F362" s="759"/>
      <c r="G362" s="759"/>
      <c r="H362" s="759"/>
      <c r="I362" s="759"/>
      <c r="J362" s="759"/>
      <c r="K362" s="759"/>
      <c r="L362" s="766" t="s">
        <v>103</v>
      </c>
      <c r="M362" s="772" t="s">
        <v>327</v>
      </c>
      <c r="N362" s="725" t="s">
        <v>326</v>
      </c>
      <c r="O362" s="773">
        <v>25</v>
      </c>
      <c r="P362" s="773"/>
      <c r="Q362" s="773"/>
      <c r="R362" s="773">
        <v>25</v>
      </c>
      <c r="S362" s="773">
        <v>25</v>
      </c>
      <c r="T362" s="773"/>
      <c r="U362" s="773"/>
      <c r="V362" s="773"/>
      <c r="W362" s="773"/>
      <c r="X362" s="773"/>
      <c r="Y362" s="773"/>
      <c r="Z362" s="773"/>
      <c r="AA362" s="773"/>
      <c r="AB362" s="773"/>
      <c r="AC362" s="773">
        <v>25</v>
      </c>
      <c r="AD362" s="773"/>
      <c r="AE362" s="773"/>
      <c r="AF362" s="773"/>
      <c r="AG362" s="773"/>
      <c r="AH362" s="773"/>
      <c r="AI362" s="773"/>
      <c r="AJ362" s="773"/>
      <c r="AK362" s="773"/>
      <c r="AL362" s="773"/>
      <c r="AM362" s="771"/>
    </row>
    <row r="363" spans="1:39">
      <c r="A363" s="764" t="s">
        <v>128</v>
      </c>
      <c r="B363" s="759"/>
      <c r="C363" s="759"/>
      <c r="D363" s="759"/>
      <c r="E363" s="759"/>
      <c r="F363" s="759"/>
      <c r="G363" s="759"/>
      <c r="H363" s="759"/>
      <c r="I363" s="759"/>
      <c r="J363" s="759"/>
      <c r="K363" s="759"/>
      <c r="L363" s="766">
        <v>4</v>
      </c>
      <c r="M363" s="774" t="s">
        <v>1171</v>
      </c>
      <c r="N363" s="724" t="s">
        <v>329</v>
      </c>
      <c r="O363" s="775">
        <v>32.980000000000004</v>
      </c>
      <c r="P363" s="775">
        <v>0</v>
      </c>
      <c r="Q363" s="775">
        <v>0</v>
      </c>
      <c r="R363" s="775">
        <v>32.980000000000004</v>
      </c>
      <c r="S363" s="775">
        <v>33</v>
      </c>
      <c r="T363" s="775">
        <v>0</v>
      </c>
      <c r="U363" s="775">
        <v>0</v>
      </c>
      <c r="V363" s="775">
        <v>0</v>
      </c>
      <c r="W363" s="775">
        <v>0</v>
      </c>
      <c r="X363" s="775">
        <v>0</v>
      </c>
      <c r="Y363" s="775">
        <v>0</v>
      </c>
      <c r="Z363" s="775">
        <v>0</v>
      </c>
      <c r="AA363" s="775">
        <v>0</v>
      </c>
      <c r="AB363" s="775">
        <v>0</v>
      </c>
      <c r="AC363" s="775">
        <v>32.980000000000004</v>
      </c>
      <c r="AD363" s="775">
        <v>0</v>
      </c>
      <c r="AE363" s="775">
        <v>0</v>
      </c>
      <c r="AF363" s="775">
        <v>0</v>
      </c>
      <c r="AG363" s="775">
        <v>0</v>
      </c>
      <c r="AH363" s="775">
        <v>0</v>
      </c>
      <c r="AI363" s="775">
        <v>0</v>
      </c>
      <c r="AJ363" s="775">
        <v>0</v>
      </c>
      <c r="AK363" s="775">
        <v>0</v>
      </c>
      <c r="AL363" s="775">
        <v>0</v>
      </c>
      <c r="AM363" s="771"/>
    </row>
    <row r="364" spans="1:39">
      <c r="A364" s="764" t="s">
        <v>128</v>
      </c>
      <c r="B364" s="759"/>
      <c r="C364" s="759"/>
      <c r="D364" s="759"/>
      <c r="E364" s="759"/>
      <c r="F364" s="759"/>
      <c r="G364" s="759"/>
      <c r="H364" s="759"/>
      <c r="I364" s="759"/>
      <c r="J364" s="759"/>
      <c r="K364" s="759"/>
      <c r="L364" s="766" t="s">
        <v>148</v>
      </c>
      <c r="M364" s="750" t="s">
        <v>330</v>
      </c>
      <c r="N364" s="724" t="s">
        <v>329</v>
      </c>
      <c r="O364" s="755"/>
      <c r="P364" s="755"/>
      <c r="Q364" s="755"/>
      <c r="R364" s="755"/>
      <c r="S364" s="755"/>
      <c r="T364" s="755"/>
      <c r="U364" s="755"/>
      <c r="V364" s="755"/>
      <c r="W364" s="755"/>
      <c r="X364" s="755"/>
      <c r="Y364" s="755"/>
      <c r="Z364" s="755"/>
      <c r="AA364" s="755"/>
      <c r="AB364" s="755"/>
      <c r="AC364" s="755"/>
      <c r="AD364" s="755"/>
      <c r="AE364" s="755"/>
      <c r="AF364" s="755"/>
      <c r="AG364" s="755"/>
      <c r="AH364" s="755"/>
      <c r="AI364" s="755"/>
      <c r="AJ364" s="755"/>
      <c r="AK364" s="755"/>
      <c r="AL364" s="755"/>
      <c r="AM364" s="756"/>
    </row>
    <row r="365" spans="1:39">
      <c r="A365" s="764" t="s">
        <v>128</v>
      </c>
      <c r="B365" s="759"/>
      <c r="C365" s="759"/>
      <c r="D365" s="759"/>
      <c r="E365" s="759"/>
      <c r="F365" s="759"/>
      <c r="G365" s="759"/>
      <c r="H365" s="759"/>
      <c r="I365" s="759"/>
      <c r="J365" s="759"/>
      <c r="K365" s="759"/>
      <c r="L365" s="766" t="s">
        <v>391</v>
      </c>
      <c r="M365" s="750" t="s">
        <v>331</v>
      </c>
      <c r="N365" s="724" t="s">
        <v>329</v>
      </c>
      <c r="O365" s="755">
        <v>32.979999999999997</v>
      </c>
      <c r="P365" s="755"/>
      <c r="Q365" s="755"/>
      <c r="R365" s="755">
        <v>32.979999999999997</v>
      </c>
      <c r="S365" s="755">
        <v>33</v>
      </c>
      <c r="T365" s="755"/>
      <c r="U365" s="755"/>
      <c r="V365" s="755"/>
      <c r="W365" s="755"/>
      <c r="X365" s="755"/>
      <c r="Y365" s="755"/>
      <c r="Z365" s="755"/>
      <c r="AA365" s="755"/>
      <c r="AB365" s="755"/>
      <c r="AC365" s="755">
        <v>32.979999999999997</v>
      </c>
      <c r="AD365" s="755"/>
      <c r="AE365" s="755"/>
      <c r="AF365" s="755"/>
      <c r="AG365" s="755"/>
      <c r="AH365" s="755"/>
      <c r="AI365" s="755"/>
      <c r="AJ365" s="755"/>
      <c r="AK365" s="755"/>
      <c r="AL365" s="755"/>
      <c r="AM365" s="756"/>
    </row>
    <row r="366" spans="1:39" ht="22.8">
      <c r="A366" s="764" t="s">
        <v>128</v>
      </c>
      <c r="B366" s="759"/>
      <c r="C366" s="759"/>
      <c r="D366" s="759"/>
      <c r="E366" s="759"/>
      <c r="F366" s="759"/>
      <c r="G366" s="759"/>
      <c r="H366" s="759"/>
      <c r="I366" s="759"/>
      <c r="J366" s="759"/>
      <c r="K366" s="759"/>
      <c r="L366" s="766" t="s">
        <v>392</v>
      </c>
      <c r="M366" s="774" t="s">
        <v>1167</v>
      </c>
      <c r="N366" s="724" t="s">
        <v>329</v>
      </c>
      <c r="O366" s="755"/>
      <c r="P366" s="755"/>
      <c r="Q366" s="755"/>
      <c r="R366" s="755"/>
      <c r="S366" s="755"/>
      <c r="T366" s="755"/>
      <c r="U366" s="755"/>
      <c r="V366" s="755"/>
      <c r="W366" s="755"/>
      <c r="X366" s="755"/>
      <c r="Y366" s="755"/>
      <c r="Z366" s="755"/>
      <c r="AA366" s="755"/>
      <c r="AB366" s="755"/>
      <c r="AC366" s="755"/>
      <c r="AD366" s="755"/>
      <c r="AE366" s="755"/>
      <c r="AF366" s="755"/>
      <c r="AG366" s="755"/>
      <c r="AH366" s="755"/>
      <c r="AI366" s="755"/>
      <c r="AJ366" s="755"/>
      <c r="AK366" s="755"/>
      <c r="AL366" s="755"/>
      <c r="AM366" s="756"/>
    </row>
    <row r="367" spans="1:39">
      <c r="A367" s="764" t="s">
        <v>128</v>
      </c>
      <c r="B367" s="759"/>
      <c r="C367" s="759"/>
      <c r="D367" s="759"/>
      <c r="E367" s="759"/>
      <c r="F367" s="759"/>
      <c r="G367" s="759"/>
      <c r="H367" s="759"/>
      <c r="I367" s="759"/>
      <c r="J367" s="759"/>
      <c r="K367" s="759"/>
      <c r="L367" s="766" t="s">
        <v>120</v>
      </c>
      <c r="M367" s="774" t="s">
        <v>332</v>
      </c>
      <c r="N367" s="724" t="s">
        <v>329</v>
      </c>
      <c r="O367" s="775">
        <v>0</v>
      </c>
      <c r="P367" s="775">
        <v>0</v>
      </c>
      <c r="Q367" s="775">
        <v>0</v>
      </c>
      <c r="R367" s="775">
        <v>0</v>
      </c>
      <c r="S367" s="775">
        <v>0</v>
      </c>
      <c r="T367" s="775">
        <v>0</v>
      </c>
      <c r="U367" s="775">
        <v>0</v>
      </c>
      <c r="V367" s="775">
        <v>0</v>
      </c>
      <c r="W367" s="775">
        <v>0</v>
      </c>
      <c r="X367" s="775">
        <v>0</v>
      </c>
      <c r="Y367" s="775">
        <v>0</v>
      </c>
      <c r="Z367" s="775">
        <v>0</v>
      </c>
      <c r="AA367" s="775">
        <v>0</v>
      </c>
      <c r="AB367" s="775">
        <v>0</v>
      </c>
      <c r="AC367" s="775">
        <v>0</v>
      </c>
      <c r="AD367" s="775">
        <v>0</v>
      </c>
      <c r="AE367" s="775">
        <v>0</v>
      </c>
      <c r="AF367" s="775">
        <v>0</v>
      </c>
      <c r="AG367" s="775">
        <v>0</v>
      </c>
      <c r="AH367" s="775">
        <v>0</v>
      </c>
      <c r="AI367" s="775">
        <v>0</v>
      </c>
      <c r="AJ367" s="775">
        <v>0</v>
      </c>
      <c r="AK367" s="775">
        <v>0</v>
      </c>
      <c r="AL367" s="775">
        <v>0</v>
      </c>
      <c r="AM367" s="756"/>
    </row>
    <row r="368" spans="1:39">
      <c r="A368" s="764" t="s">
        <v>128</v>
      </c>
      <c r="B368" s="759"/>
      <c r="C368" s="759"/>
      <c r="D368" s="759"/>
      <c r="E368" s="759"/>
      <c r="F368" s="759"/>
      <c r="G368" s="759"/>
      <c r="H368" s="759"/>
      <c r="I368" s="759"/>
      <c r="J368" s="759"/>
      <c r="K368" s="759"/>
      <c r="L368" s="766" t="s">
        <v>122</v>
      </c>
      <c r="M368" s="750" t="s">
        <v>1123</v>
      </c>
      <c r="N368" s="724" t="s">
        <v>329</v>
      </c>
      <c r="O368" s="755"/>
      <c r="P368" s="755"/>
      <c r="Q368" s="755"/>
      <c r="R368" s="755"/>
      <c r="S368" s="755"/>
      <c r="T368" s="755"/>
      <c r="U368" s="755"/>
      <c r="V368" s="755"/>
      <c r="W368" s="755"/>
      <c r="X368" s="755"/>
      <c r="Y368" s="755"/>
      <c r="Z368" s="755"/>
      <c r="AA368" s="755"/>
      <c r="AB368" s="755"/>
      <c r="AC368" s="755"/>
      <c r="AD368" s="755"/>
      <c r="AE368" s="755"/>
      <c r="AF368" s="755"/>
      <c r="AG368" s="755"/>
      <c r="AH368" s="755"/>
      <c r="AI368" s="755"/>
      <c r="AJ368" s="755"/>
      <c r="AK368" s="755"/>
      <c r="AL368" s="755"/>
      <c r="AM368" s="756"/>
    </row>
    <row r="369" spans="1:39">
      <c r="A369" s="764" t="s">
        <v>128</v>
      </c>
      <c r="B369" s="759"/>
      <c r="C369" s="759"/>
      <c r="D369" s="759"/>
      <c r="E369" s="759"/>
      <c r="F369" s="759"/>
      <c r="G369" s="759"/>
      <c r="H369" s="759"/>
      <c r="I369" s="759"/>
      <c r="J369" s="759"/>
      <c r="K369" s="759"/>
      <c r="L369" s="766" t="s">
        <v>123</v>
      </c>
      <c r="M369" s="750" t="s">
        <v>333</v>
      </c>
      <c r="N369" s="724" t="s">
        <v>329</v>
      </c>
      <c r="O369" s="755"/>
      <c r="P369" s="755"/>
      <c r="Q369" s="755"/>
      <c r="R369" s="755"/>
      <c r="S369" s="755"/>
      <c r="T369" s="755"/>
      <c r="U369" s="755"/>
      <c r="V369" s="755"/>
      <c r="W369" s="755"/>
      <c r="X369" s="755"/>
      <c r="Y369" s="755"/>
      <c r="Z369" s="755"/>
      <c r="AA369" s="755"/>
      <c r="AB369" s="755"/>
      <c r="AC369" s="755"/>
      <c r="AD369" s="755"/>
      <c r="AE369" s="755"/>
      <c r="AF369" s="755"/>
      <c r="AG369" s="755"/>
      <c r="AH369" s="755"/>
      <c r="AI369" s="755"/>
      <c r="AJ369" s="755"/>
      <c r="AK369" s="755"/>
      <c r="AL369" s="755"/>
      <c r="AM369" s="756"/>
    </row>
    <row r="370" spans="1:39">
      <c r="A370" s="764" t="s">
        <v>128</v>
      </c>
      <c r="B370" s="759"/>
      <c r="C370" s="759"/>
      <c r="D370" s="759"/>
      <c r="E370" s="759"/>
      <c r="F370" s="759"/>
      <c r="G370" s="759"/>
      <c r="H370" s="759"/>
      <c r="I370" s="759"/>
      <c r="J370" s="759"/>
      <c r="K370" s="759"/>
      <c r="L370" s="766" t="s">
        <v>124</v>
      </c>
      <c r="M370" s="767" t="s">
        <v>334</v>
      </c>
      <c r="N370" s="724" t="s">
        <v>329</v>
      </c>
      <c r="O370" s="773"/>
      <c r="P370" s="773"/>
      <c r="Q370" s="773"/>
      <c r="R370" s="773"/>
      <c r="S370" s="773"/>
      <c r="T370" s="773"/>
      <c r="U370" s="773"/>
      <c r="V370" s="773"/>
      <c r="W370" s="773"/>
      <c r="X370" s="773"/>
      <c r="Y370" s="773"/>
      <c r="Z370" s="773"/>
      <c r="AA370" s="773"/>
      <c r="AB370" s="773"/>
      <c r="AC370" s="773"/>
      <c r="AD370" s="773"/>
      <c r="AE370" s="773"/>
      <c r="AF370" s="773"/>
      <c r="AG370" s="773"/>
      <c r="AH370" s="773"/>
      <c r="AI370" s="773"/>
      <c r="AJ370" s="773"/>
      <c r="AK370" s="773"/>
      <c r="AL370" s="773"/>
      <c r="AM370" s="756"/>
    </row>
    <row r="371" spans="1:39">
      <c r="A371" s="764" t="s">
        <v>128</v>
      </c>
      <c r="B371" s="759"/>
      <c r="C371" s="759"/>
      <c r="D371" s="759"/>
      <c r="E371" s="759"/>
      <c r="F371" s="759"/>
      <c r="G371" s="759"/>
      <c r="H371" s="759"/>
      <c r="I371" s="759"/>
      <c r="J371" s="759"/>
      <c r="K371" s="759"/>
      <c r="L371" s="766" t="s">
        <v>125</v>
      </c>
      <c r="M371" s="767" t="s">
        <v>335</v>
      </c>
      <c r="N371" s="724" t="s">
        <v>329</v>
      </c>
      <c r="O371" s="755"/>
      <c r="P371" s="755"/>
      <c r="Q371" s="755"/>
      <c r="R371" s="755"/>
      <c r="S371" s="755"/>
      <c r="T371" s="755"/>
      <c r="U371" s="755"/>
      <c r="V371" s="755"/>
      <c r="W371" s="755"/>
      <c r="X371" s="755"/>
      <c r="Y371" s="755"/>
      <c r="Z371" s="755"/>
      <c r="AA371" s="755"/>
      <c r="AB371" s="755"/>
      <c r="AC371" s="755"/>
      <c r="AD371" s="755"/>
      <c r="AE371" s="755"/>
      <c r="AF371" s="755"/>
      <c r="AG371" s="755"/>
      <c r="AH371" s="755"/>
      <c r="AI371" s="755"/>
      <c r="AJ371" s="755"/>
      <c r="AK371" s="755"/>
      <c r="AL371" s="755"/>
      <c r="AM371" s="756"/>
    </row>
    <row r="372" spans="1:39">
      <c r="A372" s="764" t="s">
        <v>128</v>
      </c>
      <c r="B372" s="759"/>
      <c r="C372" s="759"/>
      <c r="D372" s="759"/>
      <c r="E372" s="759"/>
      <c r="F372" s="759"/>
      <c r="G372" s="759"/>
      <c r="H372" s="759"/>
      <c r="I372" s="759"/>
      <c r="J372" s="759"/>
      <c r="K372" s="759"/>
      <c r="L372" s="766" t="s">
        <v>126</v>
      </c>
      <c r="M372" s="774" t="s">
        <v>336</v>
      </c>
      <c r="N372" s="724" t="s">
        <v>329</v>
      </c>
      <c r="O372" s="775">
        <v>32.980000000000004</v>
      </c>
      <c r="P372" s="775">
        <v>0</v>
      </c>
      <c r="Q372" s="775">
        <v>0</v>
      </c>
      <c r="R372" s="775">
        <v>32.980000000000004</v>
      </c>
      <c r="S372" s="775">
        <v>33</v>
      </c>
      <c r="T372" s="775">
        <v>0</v>
      </c>
      <c r="U372" s="775">
        <v>0</v>
      </c>
      <c r="V372" s="775">
        <v>0</v>
      </c>
      <c r="W372" s="775">
        <v>0</v>
      </c>
      <c r="X372" s="775">
        <v>0</v>
      </c>
      <c r="Y372" s="775">
        <v>0</v>
      </c>
      <c r="Z372" s="775">
        <v>0</v>
      </c>
      <c r="AA372" s="775">
        <v>0</v>
      </c>
      <c r="AB372" s="775">
        <v>0</v>
      </c>
      <c r="AC372" s="775">
        <v>32.980000000000004</v>
      </c>
      <c r="AD372" s="775">
        <v>0</v>
      </c>
      <c r="AE372" s="775">
        <v>0</v>
      </c>
      <c r="AF372" s="775">
        <v>0</v>
      </c>
      <c r="AG372" s="775">
        <v>0</v>
      </c>
      <c r="AH372" s="775">
        <v>0</v>
      </c>
      <c r="AI372" s="775">
        <v>0</v>
      </c>
      <c r="AJ372" s="775">
        <v>0</v>
      </c>
      <c r="AK372" s="775">
        <v>0</v>
      </c>
      <c r="AL372" s="775">
        <v>0</v>
      </c>
      <c r="AM372" s="756"/>
    </row>
    <row r="373" spans="1:39" ht="22.8">
      <c r="A373" s="764" t="s">
        <v>128</v>
      </c>
      <c r="B373" s="759"/>
      <c r="C373" s="759"/>
      <c r="D373" s="759"/>
      <c r="E373" s="759"/>
      <c r="F373" s="759"/>
      <c r="G373" s="759"/>
      <c r="H373" s="759"/>
      <c r="I373" s="759"/>
      <c r="J373" s="759"/>
      <c r="K373" s="759"/>
      <c r="L373" s="766" t="s">
        <v>149</v>
      </c>
      <c r="M373" s="750" t="s">
        <v>337</v>
      </c>
      <c r="N373" s="724" t="s">
        <v>329</v>
      </c>
      <c r="O373" s="755">
        <v>32.979999999999997</v>
      </c>
      <c r="P373" s="755"/>
      <c r="Q373" s="755"/>
      <c r="R373" s="755">
        <v>32.979999999999997</v>
      </c>
      <c r="S373" s="755">
        <v>33</v>
      </c>
      <c r="T373" s="755"/>
      <c r="U373" s="755"/>
      <c r="V373" s="755"/>
      <c r="W373" s="755"/>
      <c r="X373" s="755"/>
      <c r="Y373" s="755"/>
      <c r="Z373" s="755"/>
      <c r="AA373" s="755"/>
      <c r="AB373" s="755"/>
      <c r="AC373" s="755">
        <v>32.979999999999997</v>
      </c>
      <c r="AD373" s="755"/>
      <c r="AE373" s="755"/>
      <c r="AF373" s="755"/>
      <c r="AG373" s="755"/>
      <c r="AH373" s="755"/>
      <c r="AI373" s="755"/>
      <c r="AJ373" s="755"/>
      <c r="AK373" s="755"/>
      <c r="AL373" s="755"/>
      <c r="AM373" s="756"/>
    </row>
    <row r="374" spans="1:39">
      <c r="A374" s="764" t="s">
        <v>128</v>
      </c>
      <c r="B374" s="759"/>
      <c r="C374" s="759"/>
      <c r="D374" s="759"/>
      <c r="E374" s="759"/>
      <c r="F374" s="759"/>
      <c r="G374" s="759"/>
      <c r="H374" s="759"/>
      <c r="I374" s="759"/>
      <c r="J374" s="759"/>
      <c r="K374" s="759"/>
      <c r="L374" s="766" t="s">
        <v>199</v>
      </c>
      <c r="M374" s="750" t="s">
        <v>338</v>
      </c>
      <c r="N374" s="724" t="s">
        <v>329</v>
      </c>
      <c r="O374" s="755"/>
      <c r="P374" s="755"/>
      <c r="Q374" s="755"/>
      <c r="R374" s="755"/>
      <c r="S374" s="755"/>
      <c r="T374" s="755"/>
      <c r="U374" s="755"/>
      <c r="V374" s="755"/>
      <c r="W374" s="755"/>
      <c r="X374" s="755"/>
      <c r="Y374" s="755"/>
      <c r="Z374" s="755"/>
      <c r="AA374" s="755"/>
      <c r="AB374" s="755"/>
      <c r="AC374" s="755"/>
      <c r="AD374" s="755"/>
      <c r="AE374" s="755"/>
      <c r="AF374" s="755"/>
      <c r="AG374" s="755"/>
      <c r="AH374" s="755"/>
      <c r="AI374" s="755"/>
      <c r="AJ374" s="755"/>
      <c r="AK374" s="755"/>
      <c r="AL374" s="755"/>
      <c r="AM374" s="756"/>
    </row>
    <row r="375" spans="1:39" ht="22.8">
      <c r="A375" s="764" t="s">
        <v>128</v>
      </c>
      <c r="B375" s="759"/>
      <c r="C375" s="759"/>
      <c r="D375" s="759"/>
      <c r="E375" s="759"/>
      <c r="F375" s="759"/>
      <c r="G375" s="759"/>
      <c r="H375" s="759"/>
      <c r="I375" s="759"/>
      <c r="J375" s="759"/>
      <c r="K375" s="759"/>
      <c r="L375" s="766" t="s">
        <v>408</v>
      </c>
      <c r="M375" s="750" t="s">
        <v>1168</v>
      </c>
      <c r="N375" s="724" t="s">
        <v>329</v>
      </c>
      <c r="O375" s="755"/>
      <c r="P375" s="755"/>
      <c r="Q375" s="755"/>
      <c r="R375" s="755"/>
      <c r="S375" s="755"/>
      <c r="T375" s="755"/>
      <c r="U375" s="755"/>
      <c r="V375" s="755"/>
      <c r="W375" s="755"/>
      <c r="X375" s="755"/>
      <c r="Y375" s="755"/>
      <c r="Z375" s="755"/>
      <c r="AA375" s="755"/>
      <c r="AB375" s="755"/>
      <c r="AC375" s="755"/>
      <c r="AD375" s="755"/>
      <c r="AE375" s="755"/>
      <c r="AF375" s="755"/>
      <c r="AG375" s="755"/>
      <c r="AH375" s="755"/>
      <c r="AI375" s="755"/>
      <c r="AJ375" s="755"/>
      <c r="AK375" s="755"/>
      <c r="AL375" s="755"/>
      <c r="AM375" s="756"/>
    </row>
    <row r="376" spans="1:39">
      <c r="A376" s="764" t="s">
        <v>128</v>
      </c>
      <c r="B376" s="759"/>
      <c r="C376" s="759"/>
      <c r="D376" s="759"/>
      <c r="E376" s="759"/>
      <c r="F376" s="759"/>
      <c r="G376" s="759"/>
      <c r="H376" s="759"/>
      <c r="I376" s="759"/>
      <c r="J376" s="759"/>
      <c r="K376" s="759"/>
      <c r="L376" s="766" t="s">
        <v>127</v>
      </c>
      <c r="M376" s="767" t="s">
        <v>1188</v>
      </c>
      <c r="N376" s="724" t="s">
        <v>329</v>
      </c>
      <c r="O376" s="755">
        <v>5.48</v>
      </c>
      <c r="P376" s="755"/>
      <c r="Q376" s="755"/>
      <c r="R376" s="755">
        <v>5.48</v>
      </c>
      <c r="S376" s="755">
        <v>9.66</v>
      </c>
      <c r="T376" s="755"/>
      <c r="U376" s="755"/>
      <c r="V376" s="755"/>
      <c r="W376" s="755"/>
      <c r="X376" s="755"/>
      <c r="Y376" s="755"/>
      <c r="Z376" s="755"/>
      <c r="AA376" s="755"/>
      <c r="AB376" s="755"/>
      <c r="AC376" s="755">
        <v>5.48</v>
      </c>
      <c r="AD376" s="755"/>
      <c r="AE376" s="755"/>
      <c r="AF376" s="755"/>
      <c r="AG376" s="755"/>
      <c r="AH376" s="755"/>
      <c r="AI376" s="755"/>
      <c r="AJ376" s="755"/>
      <c r="AK376" s="755"/>
      <c r="AL376" s="755"/>
      <c r="AM376" s="756"/>
    </row>
    <row r="377" spans="1:39">
      <c r="A377" s="764" t="s">
        <v>128</v>
      </c>
      <c r="B377" s="759"/>
      <c r="C377" s="759"/>
      <c r="D377" s="759"/>
      <c r="E377" s="759"/>
      <c r="F377" s="759"/>
      <c r="G377" s="759"/>
      <c r="H377" s="759"/>
      <c r="I377" s="759"/>
      <c r="J377" s="759"/>
      <c r="K377" s="759"/>
      <c r="L377" s="766" t="s">
        <v>1300</v>
      </c>
      <c r="M377" s="776" t="s">
        <v>340</v>
      </c>
      <c r="N377" s="727" t="s">
        <v>145</v>
      </c>
      <c r="O377" s="775">
        <v>16.616130988477863</v>
      </c>
      <c r="P377" s="775">
        <v>0</v>
      </c>
      <c r="Q377" s="775">
        <v>0</v>
      </c>
      <c r="R377" s="775">
        <v>16.616130988477863</v>
      </c>
      <c r="S377" s="775">
        <v>29.272727272727273</v>
      </c>
      <c r="T377" s="775">
        <v>0</v>
      </c>
      <c r="U377" s="775">
        <v>0</v>
      </c>
      <c r="V377" s="775">
        <v>0</v>
      </c>
      <c r="W377" s="775">
        <v>0</v>
      </c>
      <c r="X377" s="775">
        <v>0</v>
      </c>
      <c r="Y377" s="775">
        <v>0</v>
      </c>
      <c r="Z377" s="775">
        <v>0</v>
      </c>
      <c r="AA377" s="775">
        <v>0</v>
      </c>
      <c r="AB377" s="775">
        <v>0</v>
      </c>
      <c r="AC377" s="775">
        <v>16.616130988477863</v>
      </c>
      <c r="AD377" s="775">
        <v>0</v>
      </c>
      <c r="AE377" s="775">
        <v>0</v>
      </c>
      <c r="AF377" s="775">
        <v>0</v>
      </c>
      <c r="AG377" s="775">
        <v>0</v>
      </c>
      <c r="AH377" s="775">
        <v>0</v>
      </c>
      <c r="AI377" s="775">
        <v>0</v>
      </c>
      <c r="AJ377" s="775">
        <v>0</v>
      </c>
      <c r="AK377" s="775">
        <v>0</v>
      </c>
      <c r="AL377" s="775">
        <v>0</v>
      </c>
      <c r="AM377" s="756"/>
    </row>
    <row r="378" spans="1:39">
      <c r="A378" s="764" t="s">
        <v>128</v>
      </c>
      <c r="B378" s="759"/>
      <c r="C378" s="759"/>
      <c r="D378" s="759"/>
      <c r="E378" s="759"/>
      <c r="F378" s="759"/>
      <c r="G378" s="759"/>
      <c r="H378" s="759"/>
      <c r="I378" s="759"/>
      <c r="J378" s="759"/>
      <c r="K378" s="759"/>
      <c r="L378" s="766" t="s">
        <v>128</v>
      </c>
      <c r="M378" s="767" t="s">
        <v>341</v>
      </c>
      <c r="N378" s="724" t="s">
        <v>329</v>
      </c>
      <c r="O378" s="775">
        <v>27.5</v>
      </c>
      <c r="P378" s="775">
        <v>0</v>
      </c>
      <c r="Q378" s="775">
        <v>0</v>
      </c>
      <c r="R378" s="775">
        <v>27.5</v>
      </c>
      <c r="S378" s="775">
        <v>23.34</v>
      </c>
      <c r="T378" s="775">
        <v>0</v>
      </c>
      <c r="U378" s="775">
        <v>0</v>
      </c>
      <c r="V378" s="775">
        <v>0</v>
      </c>
      <c r="W378" s="775">
        <v>0</v>
      </c>
      <c r="X378" s="775">
        <v>0</v>
      </c>
      <c r="Y378" s="775">
        <v>0</v>
      </c>
      <c r="Z378" s="775">
        <v>0</v>
      </c>
      <c r="AA378" s="775">
        <v>0</v>
      </c>
      <c r="AB378" s="775">
        <v>0</v>
      </c>
      <c r="AC378" s="775">
        <v>27.5</v>
      </c>
      <c r="AD378" s="775">
        <v>0</v>
      </c>
      <c r="AE378" s="775">
        <v>0</v>
      </c>
      <c r="AF378" s="775">
        <v>0</v>
      </c>
      <c r="AG378" s="775">
        <v>0</v>
      </c>
      <c r="AH378" s="775">
        <v>0</v>
      </c>
      <c r="AI378" s="775">
        <v>0</v>
      </c>
      <c r="AJ378" s="775">
        <v>0</v>
      </c>
      <c r="AK378" s="775">
        <v>0</v>
      </c>
      <c r="AL378" s="775">
        <v>0</v>
      </c>
      <c r="AM378" s="756"/>
    </row>
    <row r="379" spans="1:39">
      <c r="A379" s="764" t="s">
        <v>128</v>
      </c>
      <c r="B379" s="759"/>
      <c r="C379" s="759"/>
      <c r="D379" s="759"/>
      <c r="E379" s="759"/>
      <c r="F379" s="759"/>
      <c r="G379" s="759"/>
      <c r="H379" s="759"/>
      <c r="I379" s="759"/>
      <c r="J379" s="759"/>
      <c r="K379" s="759"/>
      <c r="L379" s="766" t="s">
        <v>1237</v>
      </c>
      <c r="M379" s="750" t="s">
        <v>342</v>
      </c>
      <c r="N379" s="724" t="s">
        <v>329</v>
      </c>
      <c r="O379" s="775">
        <v>0</v>
      </c>
      <c r="P379" s="775">
        <v>0</v>
      </c>
      <c r="Q379" s="775">
        <v>0</v>
      </c>
      <c r="R379" s="775">
        <v>0</v>
      </c>
      <c r="S379" s="775">
        <v>0</v>
      </c>
      <c r="T379" s="775">
        <v>0</v>
      </c>
      <c r="U379" s="775">
        <v>0</v>
      </c>
      <c r="V379" s="775">
        <v>0</v>
      </c>
      <c r="W379" s="775">
        <v>0</v>
      </c>
      <c r="X379" s="775">
        <v>0</v>
      </c>
      <c r="Y379" s="775">
        <v>0</v>
      </c>
      <c r="Z379" s="775">
        <v>0</v>
      </c>
      <c r="AA379" s="775">
        <v>0</v>
      </c>
      <c r="AB379" s="775">
        <v>0</v>
      </c>
      <c r="AC379" s="775">
        <v>0</v>
      </c>
      <c r="AD379" s="775">
        <v>0</v>
      </c>
      <c r="AE379" s="775">
        <v>0</v>
      </c>
      <c r="AF379" s="775">
        <v>0</v>
      </c>
      <c r="AG379" s="775">
        <v>0</v>
      </c>
      <c r="AH379" s="775">
        <v>0</v>
      </c>
      <c r="AI379" s="775">
        <v>0</v>
      </c>
      <c r="AJ379" s="775">
        <v>0</v>
      </c>
      <c r="AK379" s="775">
        <v>0</v>
      </c>
      <c r="AL379" s="775">
        <v>0</v>
      </c>
      <c r="AM379" s="756"/>
    </row>
    <row r="380" spans="1:39">
      <c r="A380" s="764" t="s">
        <v>128</v>
      </c>
      <c r="B380" s="759"/>
      <c r="C380" s="759"/>
      <c r="D380" s="759"/>
      <c r="E380" s="759"/>
      <c r="F380" s="759"/>
      <c r="G380" s="759"/>
      <c r="H380" s="759"/>
      <c r="I380" s="759"/>
      <c r="J380" s="759"/>
      <c r="K380" s="759"/>
      <c r="L380" s="766" t="s">
        <v>1301</v>
      </c>
      <c r="M380" s="777" t="s">
        <v>343</v>
      </c>
      <c r="N380" s="724" t="s">
        <v>329</v>
      </c>
      <c r="O380" s="755"/>
      <c r="P380" s="755"/>
      <c r="Q380" s="755"/>
      <c r="R380" s="755"/>
      <c r="S380" s="755"/>
      <c r="T380" s="755"/>
      <c r="U380" s="755"/>
      <c r="V380" s="755"/>
      <c r="W380" s="755"/>
      <c r="X380" s="755"/>
      <c r="Y380" s="755"/>
      <c r="Z380" s="755"/>
      <c r="AA380" s="755"/>
      <c r="AB380" s="755"/>
      <c r="AC380" s="755"/>
      <c r="AD380" s="755"/>
      <c r="AE380" s="755"/>
      <c r="AF380" s="755"/>
      <c r="AG380" s="755"/>
      <c r="AH380" s="755"/>
      <c r="AI380" s="755"/>
      <c r="AJ380" s="755"/>
      <c r="AK380" s="755"/>
      <c r="AL380" s="755"/>
      <c r="AM380" s="756"/>
    </row>
    <row r="381" spans="1:39">
      <c r="A381" s="764" t="s">
        <v>128</v>
      </c>
      <c r="B381" s="759"/>
      <c r="C381" s="759"/>
      <c r="D381" s="759"/>
      <c r="E381" s="759"/>
      <c r="F381" s="759"/>
      <c r="G381" s="759"/>
      <c r="H381" s="759"/>
      <c r="I381" s="759"/>
      <c r="J381" s="759"/>
      <c r="K381" s="759"/>
      <c r="L381" s="766" t="s">
        <v>1302</v>
      </c>
      <c r="M381" s="777" t="s">
        <v>344</v>
      </c>
      <c r="N381" s="724" t="s">
        <v>329</v>
      </c>
      <c r="O381" s="755"/>
      <c r="P381" s="755"/>
      <c r="Q381" s="755"/>
      <c r="R381" s="755"/>
      <c r="S381" s="755"/>
      <c r="T381" s="755"/>
      <c r="U381" s="755"/>
      <c r="V381" s="755"/>
      <c r="W381" s="755"/>
      <c r="X381" s="755"/>
      <c r="Y381" s="755"/>
      <c r="Z381" s="755"/>
      <c r="AA381" s="755"/>
      <c r="AB381" s="755"/>
      <c r="AC381" s="755"/>
      <c r="AD381" s="755"/>
      <c r="AE381" s="755"/>
      <c r="AF381" s="755"/>
      <c r="AG381" s="755"/>
      <c r="AH381" s="755"/>
      <c r="AI381" s="755"/>
      <c r="AJ381" s="755"/>
      <c r="AK381" s="755"/>
      <c r="AL381" s="755"/>
      <c r="AM381" s="756"/>
    </row>
    <row r="382" spans="1:39">
      <c r="A382" s="764" t="s">
        <v>128</v>
      </c>
      <c r="B382" s="759"/>
      <c r="C382" s="759"/>
      <c r="D382" s="759"/>
      <c r="E382" s="759"/>
      <c r="F382" s="759"/>
      <c r="G382" s="759"/>
      <c r="H382" s="759"/>
      <c r="I382" s="759"/>
      <c r="J382" s="759"/>
      <c r="K382" s="759"/>
      <c r="L382" s="766" t="s">
        <v>1303</v>
      </c>
      <c r="M382" s="777" t="s">
        <v>345</v>
      </c>
      <c r="N382" s="724" t="s">
        <v>329</v>
      </c>
      <c r="O382" s="755"/>
      <c r="P382" s="755"/>
      <c r="Q382" s="755"/>
      <c r="R382" s="755"/>
      <c r="S382" s="755"/>
      <c r="T382" s="755"/>
      <c r="U382" s="755"/>
      <c r="V382" s="755"/>
      <c r="W382" s="755"/>
      <c r="X382" s="755"/>
      <c r="Y382" s="755"/>
      <c r="Z382" s="755"/>
      <c r="AA382" s="755"/>
      <c r="AB382" s="755"/>
      <c r="AC382" s="755"/>
      <c r="AD382" s="755"/>
      <c r="AE382" s="755"/>
      <c r="AF382" s="755"/>
      <c r="AG382" s="755"/>
      <c r="AH382" s="755"/>
      <c r="AI382" s="755"/>
      <c r="AJ382" s="755"/>
      <c r="AK382" s="755"/>
      <c r="AL382" s="755"/>
      <c r="AM382" s="756"/>
    </row>
    <row r="383" spans="1:39">
      <c r="A383" s="764" t="s">
        <v>128</v>
      </c>
      <c r="B383" s="759" t="s">
        <v>1165</v>
      </c>
      <c r="C383" s="759"/>
      <c r="D383" s="759"/>
      <c r="E383" s="759"/>
      <c r="F383" s="759"/>
      <c r="G383" s="759"/>
      <c r="H383" s="759"/>
      <c r="I383" s="759"/>
      <c r="J383" s="759"/>
      <c r="K383" s="759"/>
      <c r="L383" s="766" t="s">
        <v>1304</v>
      </c>
      <c r="M383" s="750" t="s">
        <v>346</v>
      </c>
      <c r="N383" s="724" t="s">
        <v>329</v>
      </c>
      <c r="O383" s="775">
        <v>0</v>
      </c>
      <c r="P383" s="775">
        <v>0</v>
      </c>
      <c r="Q383" s="775">
        <v>0</v>
      </c>
      <c r="R383" s="775">
        <v>0</v>
      </c>
      <c r="S383" s="775">
        <v>0</v>
      </c>
      <c r="T383" s="775">
        <v>0</v>
      </c>
      <c r="U383" s="775">
        <v>0</v>
      </c>
      <c r="V383" s="775">
        <v>0</v>
      </c>
      <c r="W383" s="775">
        <v>0</v>
      </c>
      <c r="X383" s="775">
        <v>0</v>
      </c>
      <c r="Y383" s="775">
        <v>0</v>
      </c>
      <c r="Z383" s="775">
        <v>0</v>
      </c>
      <c r="AA383" s="775">
        <v>0</v>
      </c>
      <c r="AB383" s="775">
        <v>0</v>
      </c>
      <c r="AC383" s="775">
        <v>0</v>
      </c>
      <c r="AD383" s="775">
        <v>0</v>
      </c>
      <c r="AE383" s="775">
        <v>0</v>
      </c>
      <c r="AF383" s="775">
        <v>0</v>
      </c>
      <c r="AG383" s="775">
        <v>0</v>
      </c>
      <c r="AH383" s="775">
        <v>0</v>
      </c>
      <c r="AI383" s="775">
        <v>0</v>
      </c>
      <c r="AJ383" s="775">
        <v>0</v>
      </c>
      <c r="AK383" s="775">
        <v>0</v>
      </c>
      <c r="AL383" s="775">
        <v>0</v>
      </c>
      <c r="AM383" s="756"/>
    </row>
    <row r="384" spans="1:39">
      <c r="A384" s="764" t="s">
        <v>128</v>
      </c>
      <c r="B384" s="759"/>
      <c r="C384" s="759"/>
      <c r="D384" s="759"/>
      <c r="E384" s="759"/>
      <c r="F384" s="759"/>
      <c r="G384" s="759"/>
      <c r="H384" s="759"/>
      <c r="I384" s="759"/>
      <c r="J384" s="759"/>
      <c r="K384" s="759"/>
      <c r="L384" s="766" t="s">
        <v>1305</v>
      </c>
      <c r="M384" s="777" t="s">
        <v>347</v>
      </c>
      <c r="N384" s="724" t="s">
        <v>329</v>
      </c>
      <c r="O384" s="755"/>
      <c r="P384" s="755"/>
      <c r="Q384" s="755"/>
      <c r="R384" s="755"/>
      <c r="S384" s="755"/>
      <c r="T384" s="755"/>
      <c r="U384" s="755"/>
      <c r="V384" s="755"/>
      <c r="W384" s="755"/>
      <c r="X384" s="755"/>
      <c r="Y384" s="755"/>
      <c r="Z384" s="755"/>
      <c r="AA384" s="755"/>
      <c r="AB384" s="755"/>
      <c r="AC384" s="755"/>
      <c r="AD384" s="755"/>
      <c r="AE384" s="755"/>
      <c r="AF384" s="755"/>
      <c r="AG384" s="755"/>
      <c r="AH384" s="755"/>
      <c r="AI384" s="755"/>
      <c r="AJ384" s="755"/>
      <c r="AK384" s="755"/>
      <c r="AL384" s="755"/>
      <c r="AM384" s="756"/>
    </row>
    <row r="385" spans="1:39">
      <c r="A385" s="764" t="s">
        <v>128</v>
      </c>
      <c r="B385" s="759"/>
      <c r="C385" s="759"/>
      <c r="D385" s="759"/>
      <c r="E385" s="759"/>
      <c r="F385" s="759"/>
      <c r="G385" s="759"/>
      <c r="H385" s="759"/>
      <c r="I385" s="759"/>
      <c r="J385" s="759"/>
      <c r="K385" s="759"/>
      <c r="L385" s="766" t="s">
        <v>1306</v>
      </c>
      <c r="M385" s="777" t="s">
        <v>348</v>
      </c>
      <c r="N385" s="724" t="s">
        <v>329</v>
      </c>
      <c r="O385" s="755"/>
      <c r="P385" s="755"/>
      <c r="Q385" s="755"/>
      <c r="R385" s="755"/>
      <c r="S385" s="755"/>
      <c r="T385" s="755"/>
      <c r="U385" s="755"/>
      <c r="V385" s="755"/>
      <c r="W385" s="755"/>
      <c r="X385" s="755"/>
      <c r="Y385" s="755"/>
      <c r="Z385" s="755"/>
      <c r="AA385" s="755"/>
      <c r="AB385" s="755"/>
      <c r="AC385" s="755"/>
      <c r="AD385" s="755"/>
      <c r="AE385" s="755"/>
      <c r="AF385" s="755"/>
      <c r="AG385" s="755"/>
      <c r="AH385" s="755"/>
      <c r="AI385" s="755"/>
      <c r="AJ385" s="755"/>
      <c r="AK385" s="755"/>
      <c r="AL385" s="755"/>
      <c r="AM385" s="756"/>
    </row>
    <row r="386" spans="1:39">
      <c r="A386" s="764" t="s">
        <v>128</v>
      </c>
      <c r="B386" s="759" t="s">
        <v>1165</v>
      </c>
      <c r="C386" s="759"/>
      <c r="D386" s="759"/>
      <c r="E386" s="759"/>
      <c r="F386" s="759"/>
      <c r="G386" s="759"/>
      <c r="H386" s="759"/>
      <c r="I386" s="759"/>
      <c r="J386" s="759"/>
      <c r="K386" s="759"/>
      <c r="L386" s="766" t="s">
        <v>1307</v>
      </c>
      <c r="M386" s="750" t="s">
        <v>1189</v>
      </c>
      <c r="N386" s="724" t="s">
        <v>329</v>
      </c>
      <c r="O386" s="775">
        <v>27.5</v>
      </c>
      <c r="P386" s="775">
        <v>0</v>
      </c>
      <c r="Q386" s="775">
        <v>0</v>
      </c>
      <c r="R386" s="775">
        <v>27.5</v>
      </c>
      <c r="S386" s="775">
        <v>23.34</v>
      </c>
      <c r="T386" s="775">
        <v>0</v>
      </c>
      <c r="U386" s="775">
        <v>0</v>
      </c>
      <c r="V386" s="775">
        <v>0</v>
      </c>
      <c r="W386" s="775">
        <v>0</v>
      </c>
      <c r="X386" s="775">
        <v>0</v>
      </c>
      <c r="Y386" s="775">
        <v>0</v>
      </c>
      <c r="Z386" s="775">
        <v>0</v>
      </c>
      <c r="AA386" s="775">
        <v>0</v>
      </c>
      <c r="AB386" s="775">
        <v>0</v>
      </c>
      <c r="AC386" s="775">
        <v>27.5</v>
      </c>
      <c r="AD386" s="775">
        <v>0</v>
      </c>
      <c r="AE386" s="775">
        <v>0</v>
      </c>
      <c r="AF386" s="775">
        <v>0</v>
      </c>
      <c r="AG386" s="775">
        <v>0</v>
      </c>
      <c r="AH386" s="775">
        <v>0</v>
      </c>
      <c r="AI386" s="775">
        <v>0</v>
      </c>
      <c r="AJ386" s="775">
        <v>0</v>
      </c>
      <c r="AK386" s="775">
        <v>0</v>
      </c>
      <c r="AL386" s="775">
        <v>0</v>
      </c>
      <c r="AM386" s="756"/>
    </row>
    <row r="387" spans="1:39">
      <c r="A387" s="764" t="s">
        <v>128</v>
      </c>
      <c r="B387" s="759"/>
      <c r="C387" s="759"/>
      <c r="D387" s="759"/>
      <c r="E387" s="759"/>
      <c r="F387" s="759"/>
      <c r="G387" s="759"/>
      <c r="H387" s="759"/>
      <c r="I387" s="759"/>
      <c r="J387" s="759"/>
      <c r="K387" s="759"/>
      <c r="L387" s="766" t="s">
        <v>1308</v>
      </c>
      <c r="M387" s="777" t="s">
        <v>349</v>
      </c>
      <c r="N387" s="724" t="s">
        <v>329</v>
      </c>
      <c r="O387" s="775">
        <v>0.02</v>
      </c>
      <c r="P387" s="775">
        <v>0</v>
      </c>
      <c r="Q387" s="775">
        <v>0</v>
      </c>
      <c r="R387" s="775">
        <v>0.02</v>
      </c>
      <c r="S387" s="775">
        <v>0.65</v>
      </c>
      <c r="T387" s="775">
        <v>0</v>
      </c>
      <c r="U387" s="775">
        <v>0</v>
      </c>
      <c r="V387" s="775">
        <v>0</v>
      </c>
      <c r="W387" s="775">
        <v>0</v>
      </c>
      <c r="X387" s="775">
        <v>0</v>
      </c>
      <c r="Y387" s="775">
        <v>0</v>
      </c>
      <c r="Z387" s="775">
        <v>0</v>
      </c>
      <c r="AA387" s="775">
        <v>0</v>
      </c>
      <c r="AB387" s="775">
        <v>0</v>
      </c>
      <c r="AC387" s="775">
        <v>0.02</v>
      </c>
      <c r="AD387" s="775">
        <v>0</v>
      </c>
      <c r="AE387" s="775">
        <v>0</v>
      </c>
      <c r="AF387" s="775">
        <v>0</v>
      </c>
      <c r="AG387" s="775">
        <v>0</v>
      </c>
      <c r="AH387" s="775">
        <v>0</v>
      </c>
      <c r="AI387" s="775">
        <v>0</v>
      </c>
      <c r="AJ387" s="775">
        <v>0</v>
      </c>
      <c r="AK387" s="775">
        <v>0</v>
      </c>
      <c r="AL387" s="775">
        <v>0</v>
      </c>
      <c r="AM387" s="756"/>
    </row>
    <row r="388" spans="1:39">
      <c r="A388" s="764" t="s">
        <v>128</v>
      </c>
      <c r="B388" s="759"/>
      <c r="C388" s="759"/>
      <c r="D388" s="759"/>
      <c r="E388" s="759"/>
      <c r="F388" s="759"/>
      <c r="G388" s="759"/>
      <c r="H388" s="759"/>
      <c r="I388" s="759"/>
      <c r="J388" s="759"/>
      <c r="K388" s="759"/>
      <c r="L388" s="766" t="s">
        <v>1309</v>
      </c>
      <c r="M388" s="778" t="s">
        <v>347</v>
      </c>
      <c r="N388" s="724" t="s">
        <v>329</v>
      </c>
      <c r="O388" s="755">
        <v>0.02</v>
      </c>
      <c r="P388" s="755"/>
      <c r="Q388" s="755"/>
      <c r="R388" s="755">
        <v>0.02</v>
      </c>
      <c r="S388" s="755">
        <v>0.65</v>
      </c>
      <c r="T388" s="755"/>
      <c r="U388" s="755"/>
      <c r="V388" s="755"/>
      <c r="W388" s="755"/>
      <c r="X388" s="755"/>
      <c r="Y388" s="755"/>
      <c r="Z388" s="755"/>
      <c r="AA388" s="755"/>
      <c r="AB388" s="755"/>
      <c r="AC388" s="755">
        <v>0.02</v>
      </c>
      <c r="AD388" s="755"/>
      <c r="AE388" s="755"/>
      <c r="AF388" s="755"/>
      <c r="AG388" s="755"/>
      <c r="AH388" s="755"/>
      <c r="AI388" s="755"/>
      <c r="AJ388" s="755"/>
      <c r="AK388" s="755"/>
      <c r="AL388" s="755"/>
      <c r="AM388" s="756"/>
    </row>
    <row r="389" spans="1:39">
      <c r="A389" s="764" t="s">
        <v>128</v>
      </c>
      <c r="B389" s="759"/>
      <c r="C389" s="759"/>
      <c r="D389" s="759"/>
      <c r="E389" s="759"/>
      <c r="F389" s="759"/>
      <c r="G389" s="759"/>
      <c r="H389" s="759"/>
      <c r="I389" s="759"/>
      <c r="J389" s="759"/>
      <c r="K389" s="759"/>
      <c r="L389" s="766" t="s">
        <v>1310</v>
      </c>
      <c r="M389" s="778" t="s">
        <v>348</v>
      </c>
      <c r="N389" s="724" t="s">
        <v>329</v>
      </c>
      <c r="O389" s="755"/>
      <c r="P389" s="755"/>
      <c r="Q389" s="755"/>
      <c r="R389" s="755"/>
      <c r="S389" s="755"/>
      <c r="T389" s="755"/>
      <c r="U389" s="755"/>
      <c r="V389" s="755"/>
      <c r="W389" s="755"/>
      <c r="X389" s="755"/>
      <c r="Y389" s="755"/>
      <c r="Z389" s="755"/>
      <c r="AA389" s="755"/>
      <c r="AB389" s="755"/>
      <c r="AC389" s="755"/>
      <c r="AD389" s="755"/>
      <c r="AE389" s="755"/>
      <c r="AF389" s="755"/>
      <c r="AG389" s="755"/>
      <c r="AH389" s="755"/>
      <c r="AI389" s="755"/>
      <c r="AJ389" s="755"/>
      <c r="AK389" s="755"/>
      <c r="AL389" s="755"/>
      <c r="AM389" s="756"/>
    </row>
    <row r="390" spans="1:39">
      <c r="A390" s="764" t="s">
        <v>128</v>
      </c>
      <c r="B390" s="759" t="s">
        <v>1166</v>
      </c>
      <c r="C390" s="759"/>
      <c r="D390" s="759"/>
      <c r="E390" s="759"/>
      <c r="F390" s="759"/>
      <c r="G390" s="759"/>
      <c r="H390" s="759"/>
      <c r="I390" s="759"/>
      <c r="J390" s="759"/>
      <c r="K390" s="759"/>
      <c r="L390" s="766" t="s">
        <v>1311</v>
      </c>
      <c r="M390" s="777" t="s">
        <v>350</v>
      </c>
      <c r="N390" s="724" t="s">
        <v>329</v>
      </c>
      <c r="O390" s="775">
        <v>26.63</v>
      </c>
      <c r="P390" s="775">
        <v>0</v>
      </c>
      <c r="Q390" s="775">
        <v>0</v>
      </c>
      <c r="R390" s="775">
        <v>26.63</v>
      </c>
      <c r="S390" s="775">
        <v>22.64</v>
      </c>
      <c r="T390" s="775">
        <v>0</v>
      </c>
      <c r="U390" s="775">
        <v>0</v>
      </c>
      <c r="V390" s="775">
        <v>0</v>
      </c>
      <c r="W390" s="775">
        <v>0</v>
      </c>
      <c r="X390" s="775">
        <v>0</v>
      </c>
      <c r="Y390" s="775">
        <v>0</v>
      </c>
      <c r="Z390" s="775">
        <v>0</v>
      </c>
      <c r="AA390" s="775">
        <v>0</v>
      </c>
      <c r="AB390" s="775">
        <v>0</v>
      </c>
      <c r="AC390" s="775">
        <v>26.63</v>
      </c>
      <c r="AD390" s="775">
        <v>0</v>
      </c>
      <c r="AE390" s="775">
        <v>0</v>
      </c>
      <c r="AF390" s="775">
        <v>0</v>
      </c>
      <c r="AG390" s="775">
        <v>0</v>
      </c>
      <c r="AH390" s="775">
        <v>0</v>
      </c>
      <c r="AI390" s="775">
        <v>0</v>
      </c>
      <c r="AJ390" s="775">
        <v>0</v>
      </c>
      <c r="AK390" s="775">
        <v>0</v>
      </c>
      <c r="AL390" s="775">
        <v>0</v>
      </c>
      <c r="AM390" s="756"/>
    </row>
    <row r="391" spans="1:39">
      <c r="A391" s="764" t="s">
        <v>128</v>
      </c>
      <c r="B391" s="759"/>
      <c r="C391" s="759"/>
      <c r="D391" s="759"/>
      <c r="E391" s="759"/>
      <c r="F391" s="759"/>
      <c r="G391" s="759"/>
      <c r="H391" s="759"/>
      <c r="I391" s="759"/>
      <c r="J391" s="759"/>
      <c r="K391" s="759"/>
      <c r="L391" s="766" t="s">
        <v>1312</v>
      </c>
      <c r="M391" s="778" t="s">
        <v>347</v>
      </c>
      <c r="N391" s="724" t="s">
        <v>329</v>
      </c>
      <c r="O391" s="755">
        <v>26.63</v>
      </c>
      <c r="P391" s="755"/>
      <c r="Q391" s="755"/>
      <c r="R391" s="755">
        <v>26.63</v>
      </c>
      <c r="S391" s="755">
        <v>22.64</v>
      </c>
      <c r="T391" s="755"/>
      <c r="U391" s="755"/>
      <c r="V391" s="755"/>
      <c r="W391" s="755"/>
      <c r="X391" s="755"/>
      <c r="Y391" s="755"/>
      <c r="Z391" s="755"/>
      <c r="AA391" s="755"/>
      <c r="AB391" s="755"/>
      <c r="AC391" s="755">
        <v>26.63</v>
      </c>
      <c r="AD391" s="755"/>
      <c r="AE391" s="755"/>
      <c r="AF391" s="755"/>
      <c r="AG391" s="755"/>
      <c r="AH391" s="755"/>
      <c r="AI391" s="755"/>
      <c r="AJ391" s="755"/>
      <c r="AK391" s="755"/>
      <c r="AL391" s="755"/>
      <c r="AM391" s="756"/>
    </row>
    <row r="392" spans="1:39">
      <c r="A392" s="764" t="s">
        <v>128</v>
      </c>
      <c r="B392" s="759"/>
      <c r="C392" s="759"/>
      <c r="D392" s="759"/>
      <c r="E392" s="759"/>
      <c r="F392" s="759"/>
      <c r="G392" s="759"/>
      <c r="H392" s="759"/>
      <c r="I392" s="759"/>
      <c r="J392" s="759"/>
      <c r="K392" s="759"/>
      <c r="L392" s="766" t="s">
        <v>1313</v>
      </c>
      <c r="M392" s="778" t="s">
        <v>348</v>
      </c>
      <c r="N392" s="724" t="s">
        <v>329</v>
      </c>
      <c r="O392" s="755"/>
      <c r="P392" s="755"/>
      <c r="Q392" s="755"/>
      <c r="R392" s="755"/>
      <c r="S392" s="755"/>
      <c r="T392" s="755"/>
      <c r="U392" s="755"/>
      <c r="V392" s="755"/>
      <c r="W392" s="755"/>
      <c r="X392" s="755"/>
      <c r="Y392" s="755"/>
      <c r="Z392" s="755"/>
      <c r="AA392" s="755"/>
      <c r="AB392" s="755"/>
      <c r="AC392" s="755"/>
      <c r="AD392" s="755"/>
      <c r="AE392" s="755"/>
      <c r="AF392" s="755"/>
      <c r="AG392" s="755"/>
      <c r="AH392" s="755"/>
      <c r="AI392" s="755"/>
      <c r="AJ392" s="755"/>
      <c r="AK392" s="755"/>
      <c r="AL392" s="755"/>
      <c r="AM392" s="756"/>
    </row>
    <row r="393" spans="1:39">
      <c r="A393" s="764" t="s">
        <v>128</v>
      </c>
      <c r="B393" s="759"/>
      <c r="C393" s="759"/>
      <c r="D393" s="759"/>
      <c r="E393" s="759"/>
      <c r="F393" s="759"/>
      <c r="G393" s="759"/>
      <c r="H393" s="759"/>
      <c r="I393" s="759"/>
      <c r="J393" s="759"/>
      <c r="K393" s="759"/>
      <c r="L393" s="766" t="s">
        <v>1314</v>
      </c>
      <c r="M393" s="777" t="s">
        <v>351</v>
      </c>
      <c r="N393" s="724" t="s">
        <v>329</v>
      </c>
      <c r="O393" s="775">
        <v>0.85</v>
      </c>
      <c r="P393" s="775">
        <v>0</v>
      </c>
      <c r="Q393" s="775">
        <v>0</v>
      </c>
      <c r="R393" s="775">
        <v>0.85</v>
      </c>
      <c r="S393" s="775">
        <v>0.05</v>
      </c>
      <c r="T393" s="775">
        <v>0</v>
      </c>
      <c r="U393" s="775">
        <v>0</v>
      </c>
      <c r="V393" s="775">
        <v>0</v>
      </c>
      <c r="W393" s="775">
        <v>0</v>
      </c>
      <c r="X393" s="775">
        <v>0</v>
      </c>
      <c r="Y393" s="775">
        <v>0</v>
      </c>
      <c r="Z393" s="775">
        <v>0</v>
      </c>
      <c r="AA393" s="775">
        <v>0</v>
      </c>
      <c r="AB393" s="775">
        <v>0</v>
      </c>
      <c r="AC393" s="775">
        <v>0.85</v>
      </c>
      <c r="AD393" s="775">
        <v>0</v>
      </c>
      <c r="AE393" s="775">
        <v>0</v>
      </c>
      <c r="AF393" s="775">
        <v>0</v>
      </c>
      <c r="AG393" s="775">
        <v>0</v>
      </c>
      <c r="AH393" s="775">
        <v>0</v>
      </c>
      <c r="AI393" s="775">
        <v>0</v>
      </c>
      <c r="AJ393" s="775">
        <v>0</v>
      </c>
      <c r="AK393" s="775">
        <v>0</v>
      </c>
      <c r="AL393" s="775">
        <v>0</v>
      </c>
      <c r="AM393" s="756"/>
    </row>
    <row r="394" spans="1:39">
      <c r="A394" s="764" t="s">
        <v>128</v>
      </c>
      <c r="B394" s="759"/>
      <c r="C394" s="759"/>
      <c r="D394" s="759"/>
      <c r="E394" s="759"/>
      <c r="F394" s="759"/>
      <c r="G394" s="759"/>
      <c r="H394" s="759"/>
      <c r="I394" s="759"/>
      <c r="J394" s="759"/>
      <c r="K394" s="759"/>
      <c r="L394" s="766" t="s">
        <v>1315</v>
      </c>
      <c r="M394" s="778" t="s">
        <v>347</v>
      </c>
      <c r="N394" s="724" t="s">
        <v>329</v>
      </c>
      <c r="O394" s="755">
        <v>0.85</v>
      </c>
      <c r="P394" s="755"/>
      <c r="Q394" s="755"/>
      <c r="R394" s="755">
        <v>0.85</v>
      </c>
      <c r="S394" s="755">
        <v>0.05</v>
      </c>
      <c r="T394" s="755"/>
      <c r="U394" s="755"/>
      <c r="V394" s="755"/>
      <c r="W394" s="755"/>
      <c r="X394" s="755"/>
      <c r="Y394" s="755"/>
      <c r="Z394" s="755"/>
      <c r="AA394" s="755"/>
      <c r="AB394" s="755"/>
      <c r="AC394" s="755">
        <v>0.85</v>
      </c>
      <c r="AD394" s="755"/>
      <c r="AE394" s="755"/>
      <c r="AF394" s="755"/>
      <c r="AG394" s="755"/>
      <c r="AH394" s="755"/>
      <c r="AI394" s="755"/>
      <c r="AJ394" s="755"/>
      <c r="AK394" s="755"/>
      <c r="AL394" s="755"/>
      <c r="AM394" s="756"/>
    </row>
    <row r="395" spans="1:39">
      <c r="A395" s="764" t="s">
        <v>128</v>
      </c>
      <c r="B395" s="759"/>
      <c r="C395" s="759"/>
      <c r="D395" s="759"/>
      <c r="E395" s="759"/>
      <c r="F395" s="759"/>
      <c r="G395" s="759"/>
      <c r="H395" s="759"/>
      <c r="I395" s="759"/>
      <c r="J395" s="759"/>
      <c r="K395" s="759"/>
      <c r="L395" s="766" t="s">
        <v>1316</v>
      </c>
      <c r="M395" s="778" t="s">
        <v>348</v>
      </c>
      <c r="N395" s="724" t="s">
        <v>329</v>
      </c>
      <c r="O395" s="755"/>
      <c r="P395" s="755"/>
      <c r="Q395" s="755"/>
      <c r="R395" s="755"/>
      <c r="S395" s="755"/>
      <c r="T395" s="755"/>
      <c r="U395" s="755"/>
      <c r="V395" s="755"/>
      <c r="W395" s="755"/>
      <c r="X395" s="755"/>
      <c r="Y395" s="755"/>
      <c r="Z395" s="755"/>
      <c r="AA395" s="755"/>
      <c r="AB395" s="755"/>
      <c r="AC395" s="755"/>
      <c r="AD395" s="755"/>
      <c r="AE395" s="755"/>
      <c r="AF395" s="755"/>
      <c r="AG395" s="755"/>
      <c r="AH395" s="755"/>
      <c r="AI395" s="755"/>
      <c r="AJ395" s="755"/>
      <c r="AK395" s="755"/>
      <c r="AL395" s="755"/>
      <c r="AM395" s="771"/>
    </row>
    <row r="396" spans="1:39" ht="22.8">
      <c r="A396" s="764" t="s">
        <v>128</v>
      </c>
      <c r="B396" s="759"/>
      <c r="C396" s="759"/>
      <c r="D396" s="759"/>
      <c r="E396" s="759"/>
      <c r="F396" s="759"/>
      <c r="G396" s="759"/>
      <c r="H396" s="759"/>
      <c r="I396" s="759"/>
      <c r="J396" s="759"/>
      <c r="K396" s="759"/>
      <c r="L396" s="766" t="s">
        <v>1317</v>
      </c>
      <c r="M396" s="779" t="s">
        <v>1150</v>
      </c>
      <c r="N396" s="724" t="s">
        <v>329</v>
      </c>
      <c r="O396" s="773"/>
      <c r="P396" s="773"/>
      <c r="Q396" s="773"/>
      <c r="R396" s="773"/>
      <c r="S396" s="773"/>
      <c r="T396" s="773"/>
      <c r="U396" s="773"/>
      <c r="V396" s="773"/>
      <c r="W396" s="773"/>
      <c r="X396" s="773"/>
      <c r="Y396" s="773"/>
      <c r="Z396" s="773"/>
      <c r="AA396" s="773"/>
      <c r="AB396" s="773"/>
      <c r="AC396" s="773"/>
      <c r="AD396" s="773"/>
      <c r="AE396" s="773"/>
      <c r="AF396" s="773"/>
      <c r="AG396" s="773"/>
      <c r="AH396" s="773"/>
      <c r="AI396" s="773"/>
      <c r="AJ396" s="773"/>
      <c r="AK396" s="773"/>
      <c r="AL396" s="773"/>
      <c r="AM396" s="771"/>
    </row>
    <row r="397" spans="1:39">
      <c r="A397" s="764" t="s">
        <v>129</v>
      </c>
      <c r="B397" s="759"/>
      <c r="C397" s="759"/>
      <c r="D397" s="759"/>
      <c r="E397" s="759"/>
      <c r="F397" s="759"/>
      <c r="G397" s="759"/>
      <c r="H397" s="759"/>
      <c r="I397" s="759"/>
      <c r="J397" s="759"/>
      <c r="K397" s="759"/>
      <c r="L397" s="765" t="s">
        <v>2437</v>
      </c>
      <c r="M397" s="673"/>
      <c r="N397" s="673"/>
      <c r="O397" s="673"/>
      <c r="P397" s="673"/>
      <c r="Q397" s="673"/>
      <c r="R397" s="673"/>
      <c r="S397" s="673"/>
      <c r="T397" s="673"/>
      <c r="U397" s="673"/>
      <c r="V397" s="673"/>
      <c r="W397" s="673"/>
      <c r="X397" s="673"/>
      <c r="Y397" s="673"/>
      <c r="Z397" s="673"/>
      <c r="AA397" s="673"/>
      <c r="AB397" s="673"/>
      <c r="AC397" s="673"/>
      <c r="AD397" s="673"/>
      <c r="AE397" s="673"/>
      <c r="AF397" s="673"/>
      <c r="AG397" s="673"/>
      <c r="AH397" s="673"/>
      <c r="AI397" s="673"/>
      <c r="AJ397" s="673"/>
      <c r="AK397" s="673"/>
      <c r="AL397" s="673"/>
      <c r="AM397" s="673"/>
    </row>
    <row r="398" spans="1:39">
      <c r="A398" s="764" t="s">
        <v>129</v>
      </c>
      <c r="B398" s="759"/>
      <c r="C398" s="759"/>
      <c r="D398" s="759"/>
      <c r="E398" s="759"/>
      <c r="F398" s="759"/>
      <c r="G398" s="759"/>
      <c r="H398" s="759"/>
      <c r="I398" s="759"/>
      <c r="J398" s="759"/>
      <c r="K398" s="759"/>
      <c r="L398" s="766" t="s">
        <v>18</v>
      </c>
      <c r="M398" s="767" t="s">
        <v>328</v>
      </c>
      <c r="N398" s="725"/>
      <c r="O398" s="768" t="s">
        <v>1028</v>
      </c>
      <c r="P398" s="769"/>
      <c r="Q398" s="769"/>
      <c r="R398" s="769"/>
      <c r="S398" s="769"/>
      <c r="T398" s="769"/>
      <c r="U398" s="769"/>
      <c r="V398" s="769"/>
      <c r="W398" s="769"/>
      <c r="X398" s="769"/>
      <c r="Y398" s="769"/>
      <c r="Z398" s="769"/>
      <c r="AA398" s="769"/>
      <c r="AB398" s="769"/>
      <c r="AC398" s="769"/>
      <c r="AD398" s="769"/>
      <c r="AE398" s="769"/>
      <c r="AF398" s="769"/>
      <c r="AG398" s="769"/>
      <c r="AH398" s="769"/>
      <c r="AI398" s="769"/>
      <c r="AJ398" s="769"/>
      <c r="AK398" s="769"/>
      <c r="AL398" s="770"/>
      <c r="AM398" s="771"/>
    </row>
    <row r="399" spans="1:39">
      <c r="A399" s="764" t="s">
        <v>129</v>
      </c>
      <c r="B399" s="759"/>
      <c r="C399" s="759"/>
      <c r="D399" s="759"/>
      <c r="E399" s="759"/>
      <c r="F399" s="759"/>
      <c r="G399" s="759"/>
      <c r="H399" s="759"/>
      <c r="I399" s="759"/>
      <c r="J399" s="759"/>
      <c r="K399" s="759"/>
      <c r="L399" s="766" t="s">
        <v>102</v>
      </c>
      <c r="M399" s="772" t="s">
        <v>325</v>
      </c>
      <c r="N399" s="725" t="s">
        <v>326</v>
      </c>
      <c r="O399" s="773">
        <v>10</v>
      </c>
      <c r="P399" s="773"/>
      <c r="Q399" s="773"/>
      <c r="R399" s="773">
        <v>10</v>
      </c>
      <c r="S399" s="773">
        <v>10</v>
      </c>
      <c r="T399" s="773"/>
      <c r="U399" s="773"/>
      <c r="V399" s="773"/>
      <c r="W399" s="773"/>
      <c r="X399" s="773"/>
      <c r="Y399" s="773"/>
      <c r="Z399" s="773"/>
      <c r="AA399" s="773"/>
      <c r="AB399" s="773"/>
      <c r="AC399" s="773">
        <v>10</v>
      </c>
      <c r="AD399" s="773"/>
      <c r="AE399" s="773"/>
      <c r="AF399" s="773"/>
      <c r="AG399" s="773"/>
      <c r="AH399" s="773"/>
      <c r="AI399" s="773"/>
      <c r="AJ399" s="773"/>
      <c r="AK399" s="773"/>
      <c r="AL399" s="773"/>
      <c r="AM399" s="771"/>
    </row>
    <row r="400" spans="1:39">
      <c r="A400" s="764" t="s">
        <v>129</v>
      </c>
      <c r="B400" s="759"/>
      <c r="C400" s="759"/>
      <c r="D400" s="759"/>
      <c r="E400" s="759"/>
      <c r="F400" s="759"/>
      <c r="G400" s="759"/>
      <c r="H400" s="759"/>
      <c r="I400" s="759"/>
      <c r="J400" s="759"/>
      <c r="K400" s="759"/>
      <c r="L400" s="766" t="s">
        <v>103</v>
      </c>
      <c r="M400" s="772" t="s">
        <v>327</v>
      </c>
      <c r="N400" s="725" t="s">
        <v>326</v>
      </c>
      <c r="O400" s="773">
        <v>8</v>
      </c>
      <c r="P400" s="773"/>
      <c r="Q400" s="773"/>
      <c r="R400" s="773">
        <v>8</v>
      </c>
      <c r="S400" s="773">
        <v>8</v>
      </c>
      <c r="T400" s="773"/>
      <c r="U400" s="773"/>
      <c r="V400" s="773"/>
      <c r="W400" s="773"/>
      <c r="X400" s="773"/>
      <c r="Y400" s="773"/>
      <c r="Z400" s="773"/>
      <c r="AA400" s="773"/>
      <c r="AB400" s="773"/>
      <c r="AC400" s="773">
        <v>8</v>
      </c>
      <c r="AD400" s="773"/>
      <c r="AE400" s="773"/>
      <c r="AF400" s="773"/>
      <c r="AG400" s="773"/>
      <c r="AH400" s="773"/>
      <c r="AI400" s="773"/>
      <c r="AJ400" s="773"/>
      <c r="AK400" s="773"/>
      <c r="AL400" s="773"/>
      <c r="AM400" s="771"/>
    </row>
    <row r="401" spans="1:39">
      <c r="A401" s="764" t="s">
        <v>129</v>
      </c>
      <c r="B401" s="759"/>
      <c r="C401" s="759"/>
      <c r="D401" s="759"/>
      <c r="E401" s="759"/>
      <c r="F401" s="759"/>
      <c r="G401" s="759"/>
      <c r="H401" s="759"/>
      <c r="I401" s="759"/>
      <c r="J401" s="759"/>
      <c r="K401" s="759"/>
      <c r="L401" s="766">
        <v>4</v>
      </c>
      <c r="M401" s="774" t="s">
        <v>1171</v>
      </c>
      <c r="N401" s="724" t="s">
        <v>329</v>
      </c>
      <c r="O401" s="775">
        <v>10.8</v>
      </c>
      <c r="P401" s="775">
        <v>0</v>
      </c>
      <c r="Q401" s="775">
        <v>0</v>
      </c>
      <c r="R401" s="775">
        <v>10.8</v>
      </c>
      <c r="S401" s="775">
        <v>11</v>
      </c>
      <c r="T401" s="775">
        <v>0</v>
      </c>
      <c r="U401" s="775">
        <v>0</v>
      </c>
      <c r="V401" s="775">
        <v>0</v>
      </c>
      <c r="W401" s="775">
        <v>0</v>
      </c>
      <c r="X401" s="775">
        <v>0</v>
      </c>
      <c r="Y401" s="775">
        <v>0</v>
      </c>
      <c r="Z401" s="775">
        <v>0</v>
      </c>
      <c r="AA401" s="775">
        <v>0</v>
      </c>
      <c r="AB401" s="775">
        <v>0</v>
      </c>
      <c r="AC401" s="775">
        <v>10.8</v>
      </c>
      <c r="AD401" s="775">
        <v>0</v>
      </c>
      <c r="AE401" s="775">
        <v>0</v>
      </c>
      <c r="AF401" s="775">
        <v>0</v>
      </c>
      <c r="AG401" s="775">
        <v>0</v>
      </c>
      <c r="AH401" s="775">
        <v>0</v>
      </c>
      <c r="AI401" s="775">
        <v>0</v>
      </c>
      <c r="AJ401" s="775">
        <v>0</v>
      </c>
      <c r="AK401" s="775">
        <v>0</v>
      </c>
      <c r="AL401" s="775">
        <v>0</v>
      </c>
      <c r="AM401" s="771"/>
    </row>
    <row r="402" spans="1:39">
      <c r="A402" s="764" t="s">
        <v>129</v>
      </c>
      <c r="B402" s="759"/>
      <c r="C402" s="759"/>
      <c r="D402" s="759"/>
      <c r="E402" s="759"/>
      <c r="F402" s="759"/>
      <c r="G402" s="759"/>
      <c r="H402" s="759"/>
      <c r="I402" s="759"/>
      <c r="J402" s="759"/>
      <c r="K402" s="759"/>
      <c r="L402" s="766" t="s">
        <v>148</v>
      </c>
      <c r="M402" s="750" t="s">
        <v>330</v>
      </c>
      <c r="N402" s="724" t="s">
        <v>329</v>
      </c>
      <c r="O402" s="755"/>
      <c r="P402" s="755"/>
      <c r="Q402" s="755"/>
      <c r="R402" s="755"/>
      <c r="S402" s="755"/>
      <c r="T402" s="755"/>
      <c r="U402" s="755"/>
      <c r="V402" s="755"/>
      <c r="W402" s="755"/>
      <c r="X402" s="755"/>
      <c r="Y402" s="755"/>
      <c r="Z402" s="755"/>
      <c r="AA402" s="755"/>
      <c r="AB402" s="755"/>
      <c r="AC402" s="755"/>
      <c r="AD402" s="755"/>
      <c r="AE402" s="755"/>
      <c r="AF402" s="755"/>
      <c r="AG402" s="755"/>
      <c r="AH402" s="755"/>
      <c r="AI402" s="755"/>
      <c r="AJ402" s="755"/>
      <c r="AK402" s="755"/>
      <c r="AL402" s="755"/>
      <c r="AM402" s="756"/>
    </row>
    <row r="403" spans="1:39">
      <c r="A403" s="764" t="s">
        <v>129</v>
      </c>
      <c r="B403" s="759"/>
      <c r="C403" s="759"/>
      <c r="D403" s="759"/>
      <c r="E403" s="759"/>
      <c r="F403" s="759"/>
      <c r="G403" s="759"/>
      <c r="H403" s="759"/>
      <c r="I403" s="759"/>
      <c r="J403" s="759"/>
      <c r="K403" s="759"/>
      <c r="L403" s="766" t="s">
        <v>391</v>
      </c>
      <c r="M403" s="750" t="s">
        <v>331</v>
      </c>
      <c r="N403" s="724" t="s">
        <v>329</v>
      </c>
      <c r="O403" s="755">
        <v>10.8</v>
      </c>
      <c r="P403" s="755"/>
      <c r="Q403" s="755"/>
      <c r="R403" s="755">
        <v>10.8</v>
      </c>
      <c r="S403" s="755">
        <v>11</v>
      </c>
      <c r="T403" s="755"/>
      <c r="U403" s="755"/>
      <c r="V403" s="755"/>
      <c r="W403" s="755"/>
      <c r="X403" s="755"/>
      <c r="Y403" s="755"/>
      <c r="Z403" s="755"/>
      <c r="AA403" s="755"/>
      <c r="AB403" s="755"/>
      <c r="AC403" s="755">
        <v>10.8</v>
      </c>
      <c r="AD403" s="755"/>
      <c r="AE403" s="755"/>
      <c r="AF403" s="755"/>
      <c r="AG403" s="755"/>
      <c r="AH403" s="755"/>
      <c r="AI403" s="755"/>
      <c r="AJ403" s="755"/>
      <c r="AK403" s="755"/>
      <c r="AL403" s="755"/>
      <c r="AM403" s="756"/>
    </row>
    <row r="404" spans="1:39" ht="22.8">
      <c r="A404" s="764" t="s">
        <v>129</v>
      </c>
      <c r="B404" s="759"/>
      <c r="C404" s="759"/>
      <c r="D404" s="759"/>
      <c r="E404" s="759"/>
      <c r="F404" s="759"/>
      <c r="G404" s="759"/>
      <c r="H404" s="759"/>
      <c r="I404" s="759"/>
      <c r="J404" s="759"/>
      <c r="K404" s="759"/>
      <c r="L404" s="766" t="s">
        <v>392</v>
      </c>
      <c r="M404" s="774" t="s">
        <v>1167</v>
      </c>
      <c r="N404" s="724" t="s">
        <v>329</v>
      </c>
      <c r="O404" s="755"/>
      <c r="P404" s="755"/>
      <c r="Q404" s="755"/>
      <c r="R404" s="755"/>
      <c r="S404" s="755"/>
      <c r="T404" s="755"/>
      <c r="U404" s="755"/>
      <c r="V404" s="755"/>
      <c r="W404" s="755"/>
      <c r="X404" s="755"/>
      <c r="Y404" s="755"/>
      <c r="Z404" s="755"/>
      <c r="AA404" s="755"/>
      <c r="AB404" s="755"/>
      <c r="AC404" s="755"/>
      <c r="AD404" s="755"/>
      <c r="AE404" s="755"/>
      <c r="AF404" s="755"/>
      <c r="AG404" s="755"/>
      <c r="AH404" s="755"/>
      <c r="AI404" s="755"/>
      <c r="AJ404" s="755"/>
      <c r="AK404" s="755"/>
      <c r="AL404" s="755"/>
      <c r="AM404" s="756"/>
    </row>
    <row r="405" spans="1:39">
      <c r="A405" s="764" t="s">
        <v>129</v>
      </c>
      <c r="B405" s="759"/>
      <c r="C405" s="759"/>
      <c r="D405" s="759"/>
      <c r="E405" s="759"/>
      <c r="F405" s="759"/>
      <c r="G405" s="759"/>
      <c r="H405" s="759"/>
      <c r="I405" s="759"/>
      <c r="J405" s="759"/>
      <c r="K405" s="759"/>
      <c r="L405" s="766" t="s">
        <v>120</v>
      </c>
      <c r="M405" s="774" t="s">
        <v>332</v>
      </c>
      <c r="N405" s="724" t="s">
        <v>329</v>
      </c>
      <c r="O405" s="775">
        <v>0</v>
      </c>
      <c r="P405" s="775">
        <v>0</v>
      </c>
      <c r="Q405" s="775">
        <v>0</v>
      </c>
      <c r="R405" s="775">
        <v>0</v>
      </c>
      <c r="S405" s="775">
        <v>0</v>
      </c>
      <c r="T405" s="775">
        <v>0</v>
      </c>
      <c r="U405" s="775">
        <v>0</v>
      </c>
      <c r="V405" s="775">
        <v>0</v>
      </c>
      <c r="W405" s="775">
        <v>0</v>
      </c>
      <c r="X405" s="775">
        <v>0</v>
      </c>
      <c r="Y405" s="775">
        <v>0</v>
      </c>
      <c r="Z405" s="775">
        <v>0</v>
      </c>
      <c r="AA405" s="775">
        <v>0</v>
      </c>
      <c r="AB405" s="775">
        <v>0</v>
      </c>
      <c r="AC405" s="775">
        <v>0</v>
      </c>
      <c r="AD405" s="775">
        <v>0</v>
      </c>
      <c r="AE405" s="775">
        <v>0</v>
      </c>
      <c r="AF405" s="775">
        <v>0</v>
      </c>
      <c r="AG405" s="775">
        <v>0</v>
      </c>
      <c r="AH405" s="775">
        <v>0</v>
      </c>
      <c r="AI405" s="775">
        <v>0</v>
      </c>
      <c r="AJ405" s="775">
        <v>0</v>
      </c>
      <c r="AK405" s="775">
        <v>0</v>
      </c>
      <c r="AL405" s="775">
        <v>0</v>
      </c>
      <c r="AM405" s="756"/>
    </row>
    <row r="406" spans="1:39">
      <c r="A406" s="764" t="s">
        <v>129</v>
      </c>
      <c r="B406" s="759"/>
      <c r="C406" s="759"/>
      <c r="D406" s="759"/>
      <c r="E406" s="759"/>
      <c r="F406" s="759"/>
      <c r="G406" s="759"/>
      <c r="H406" s="759"/>
      <c r="I406" s="759"/>
      <c r="J406" s="759"/>
      <c r="K406" s="759"/>
      <c r="L406" s="766" t="s">
        <v>122</v>
      </c>
      <c r="M406" s="750" t="s">
        <v>1123</v>
      </c>
      <c r="N406" s="724" t="s">
        <v>329</v>
      </c>
      <c r="O406" s="755"/>
      <c r="P406" s="755"/>
      <c r="Q406" s="755"/>
      <c r="R406" s="755"/>
      <c r="S406" s="755"/>
      <c r="T406" s="755"/>
      <c r="U406" s="755"/>
      <c r="V406" s="755"/>
      <c r="W406" s="755"/>
      <c r="X406" s="755"/>
      <c r="Y406" s="755"/>
      <c r="Z406" s="755"/>
      <c r="AA406" s="755"/>
      <c r="AB406" s="755"/>
      <c r="AC406" s="755"/>
      <c r="AD406" s="755"/>
      <c r="AE406" s="755"/>
      <c r="AF406" s="755"/>
      <c r="AG406" s="755"/>
      <c r="AH406" s="755"/>
      <c r="AI406" s="755"/>
      <c r="AJ406" s="755"/>
      <c r="AK406" s="755"/>
      <c r="AL406" s="755"/>
      <c r="AM406" s="756"/>
    </row>
    <row r="407" spans="1:39">
      <c r="A407" s="764" t="s">
        <v>129</v>
      </c>
      <c r="B407" s="759"/>
      <c r="C407" s="759"/>
      <c r="D407" s="759"/>
      <c r="E407" s="759"/>
      <c r="F407" s="759"/>
      <c r="G407" s="759"/>
      <c r="H407" s="759"/>
      <c r="I407" s="759"/>
      <c r="J407" s="759"/>
      <c r="K407" s="759"/>
      <c r="L407" s="766" t="s">
        <v>123</v>
      </c>
      <c r="M407" s="750" t="s">
        <v>333</v>
      </c>
      <c r="N407" s="724" t="s">
        <v>329</v>
      </c>
      <c r="O407" s="755"/>
      <c r="P407" s="755"/>
      <c r="Q407" s="755"/>
      <c r="R407" s="755"/>
      <c r="S407" s="755"/>
      <c r="T407" s="755"/>
      <c r="U407" s="755"/>
      <c r="V407" s="755"/>
      <c r="W407" s="755"/>
      <c r="X407" s="755"/>
      <c r="Y407" s="755"/>
      <c r="Z407" s="755"/>
      <c r="AA407" s="755"/>
      <c r="AB407" s="755"/>
      <c r="AC407" s="755"/>
      <c r="AD407" s="755"/>
      <c r="AE407" s="755"/>
      <c r="AF407" s="755"/>
      <c r="AG407" s="755"/>
      <c r="AH407" s="755"/>
      <c r="AI407" s="755"/>
      <c r="AJ407" s="755"/>
      <c r="AK407" s="755"/>
      <c r="AL407" s="755"/>
      <c r="AM407" s="756"/>
    </row>
    <row r="408" spans="1:39">
      <c r="A408" s="764" t="s">
        <v>129</v>
      </c>
      <c r="B408" s="759"/>
      <c r="C408" s="759"/>
      <c r="D408" s="759"/>
      <c r="E408" s="759"/>
      <c r="F408" s="759"/>
      <c r="G408" s="759"/>
      <c r="H408" s="759"/>
      <c r="I408" s="759"/>
      <c r="J408" s="759"/>
      <c r="K408" s="759"/>
      <c r="L408" s="766" t="s">
        <v>124</v>
      </c>
      <c r="M408" s="767" t="s">
        <v>334</v>
      </c>
      <c r="N408" s="724" t="s">
        <v>329</v>
      </c>
      <c r="O408" s="773"/>
      <c r="P408" s="773"/>
      <c r="Q408" s="773"/>
      <c r="R408" s="773"/>
      <c r="S408" s="773"/>
      <c r="T408" s="773"/>
      <c r="U408" s="773"/>
      <c r="V408" s="773"/>
      <c r="W408" s="773"/>
      <c r="X408" s="773"/>
      <c r="Y408" s="773"/>
      <c r="Z408" s="773"/>
      <c r="AA408" s="773"/>
      <c r="AB408" s="773"/>
      <c r="AC408" s="773"/>
      <c r="AD408" s="773"/>
      <c r="AE408" s="773"/>
      <c r="AF408" s="773"/>
      <c r="AG408" s="773"/>
      <c r="AH408" s="773"/>
      <c r="AI408" s="773"/>
      <c r="AJ408" s="773"/>
      <c r="AK408" s="773"/>
      <c r="AL408" s="773"/>
      <c r="AM408" s="756"/>
    </row>
    <row r="409" spans="1:39">
      <c r="A409" s="764" t="s">
        <v>129</v>
      </c>
      <c r="B409" s="759"/>
      <c r="C409" s="759"/>
      <c r="D409" s="759"/>
      <c r="E409" s="759"/>
      <c r="F409" s="759"/>
      <c r="G409" s="759"/>
      <c r="H409" s="759"/>
      <c r="I409" s="759"/>
      <c r="J409" s="759"/>
      <c r="K409" s="759"/>
      <c r="L409" s="766" t="s">
        <v>125</v>
      </c>
      <c r="M409" s="767" t="s">
        <v>335</v>
      </c>
      <c r="N409" s="724" t="s">
        <v>329</v>
      </c>
      <c r="O409" s="755"/>
      <c r="P409" s="755"/>
      <c r="Q409" s="755"/>
      <c r="R409" s="755"/>
      <c r="S409" s="755"/>
      <c r="T409" s="755"/>
      <c r="U409" s="755"/>
      <c r="V409" s="755"/>
      <c r="W409" s="755"/>
      <c r="X409" s="755"/>
      <c r="Y409" s="755"/>
      <c r="Z409" s="755"/>
      <c r="AA409" s="755"/>
      <c r="AB409" s="755"/>
      <c r="AC409" s="755"/>
      <c r="AD409" s="755"/>
      <c r="AE409" s="755"/>
      <c r="AF409" s="755"/>
      <c r="AG409" s="755"/>
      <c r="AH409" s="755"/>
      <c r="AI409" s="755"/>
      <c r="AJ409" s="755"/>
      <c r="AK409" s="755"/>
      <c r="AL409" s="755"/>
      <c r="AM409" s="756"/>
    </row>
    <row r="410" spans="1:39">
      <c r="A410" s="764" t="s">
        <v>129</v>
      </c>
      <c r="B410" s="759"/>
      <c r="C410" s="759"/>
      <c r="D410" s="759"/>
      <c r="E410" s="759"/>
      <c r="F410" s="759"/>
      <c r="G410" s="759"/>
      <c r="H410" s="759"/>
      <c r="I410" s="759"/>
      <c r="J410" s="759"/>
      <c r="K410" s="759"/>
      <c r="L410" s="766" t="s">
        <v>126</v>
      </c>
      <c r="M410" s="774" t="s">
        <v>336</v>
      </c>
      <c r="N410" s="724" t="s">
        <v>329</v>
      </c>
      <c r="O410" s="775">
        <v>10.8</v>
      </c>
      <c r="P410" s="775">
        <v>0</v>
      </c>
      <c r="Q410" s="775">
        <v>0</v>
      </c>
      <c r="R410" s="775">
        <v>10.8</v>
      </c>
      <c r="S410" s="775">
        <v>11</v>
      </c>
      <c r="T410" s="775">
        <v>0</v>
      </c>
      <c r="U410" s="775">
        <v>0</v>
      </c>
      <c r="V410" s="775">
        <v>0</v>
      </c>
      <c r="W410" s="775">
        <v>0</v>
      </c>
      <c r="X410" s="775">
        <v>0</v>
      </c>
      <c r="Y410" s="775">
        <v>0</v>
      </c>
      <c r="Z410" s="775">
        <v>0</v>
      </c>
      <c r="AA410" s="775">
        <v>0</v>
      </c>
      <c r="AB410" s="775">
        <v>0</v>
      </c>
      <c r="AC410" s="775">
        <v>10.8</v>
      </c>
      <c r="AD410" s="775">
        <v>0</v>
      </c>
      <c r="AE410" s="775">
        <v>0</v>
      </c>
      <c r="AF410" s="775">
        <v>0</v>
      </c>
      <c r="AG410" s="775">
        <v>0</v>
      </c>
      <c r="AH410" s="775">
        <v>0</v>
      </c>
      <c r="AI410" s="775">
        <v>0</v>
      </c>
      <c r="AJ410" s="775">
        <v>0</v>
      </c>
      <c r="AK410" s="775">
        <v>0</v>
      </c>
      <c r="AL410" s="775">
        <v>0</v>
      </c>
      <c r="AM410" s="756"/>
    </row>
    <row r="411" spans="1:39" ht="22.8">
      <c r="A411" s="764" t="s">
        <v>129</v>
      </c>
      <c r="B411" s="759"/>
      <c r="C411" s="759"/>
      <c r="D411" s="759"/>
      <c r="E411" s="759"/>
      <c r="F411" s="759"/>
      <c r="G411" s="759"/>
      <c r="H411" s="759"/>
      <c r="I411" s="759"/>
      <c r="J411" s="759"/>
      <c r="K411" s="759"/>
      <c r="L411" s="766" t="s">
        <v>149</v>
      </c>
      <c r="M411" s="750" t="s">
        <v>337</v>
      </c>
      <c r="N411" s="724" t="s">
        <v>329</v>
      </c>
      <c r="O411" s="755">
        <v>10.8</v>
      </c>
      <c r="P411" s="755"/>
      <c r="Q411" s="755"/>
      <c r="R411" s="755">
        <v>10.8</v>
      </c>
      <c r="S411" s="755">
        <v>11</v>
      </c>
      <c r="T411" s="755"/>
      <c r="U411" s="755"/>
      <c r="V411" s="755"/>
      <c r="W411" s="755"/>
      <c r="X411" s="755"/>
      <c r="Y411" s="755"/>
      <c r="Z411" s="755"/>
      <c r="AA411" s="755"/>
      <c r="AB411" s="755"/>
      <c r="AC411" s="755">
        <v>10.8</v>
      </c>
      <c r="AD411" s="755"/>
      <c r="AE411" s="755"/>
      <c r="AF411" s="755"/>
      <c r="AG411" s="755"/>
      <c r="AH411" s="755"/>
      <c r="AI411" s="755"/>
      <c r="AJ411" s="755"/>
      <c r="AK411" s="755"/>
      <c r="AL411" s="755"/>
      <c r="AM411" s="756"/>
    </row>
    <row r="412" spans="1:39">
      <c r="A412" s="764" t="s">
        <v>129</v>
      </c>
      <c r="B412" s="759"/>
      <c r="C412" s="759"/>
      <c r="D412" s="759"/>
      <c r="E412" s="759"/>
      <c r="F412" s="759"/>
      <c r="G412" s="759"/>
      <c r="H412" s="759"/>
      <c r="I412" s="759"/>
      <c r="J412" s="759"/>
      <c r="K412" s="759"/>
      <c r="L412" s="766" t="s">
        <v>199</v>
      </c>
      <c r="M412" s="750" t="s">
        <v>338</v>
      </c>
      <c r="N412" s="724" t="s">
        <v>329</v>
      </c>
      <c r="O412" s="755"/>
      <c r="P412" s="755"/>
      <c r="Q412" s="755"/>
      <c r="R412" s="755"/>
      <c r="S412" s="755"/>
      <c r="T412" s="755"/>
      <c r="U412" s="755"/>
      <c r="V412" s="755"/>
      <c r="W412" s="755"/>
      <c r="X412" s="755"/>
      <c r="Y412" s="755"/>
      <c r="Z412" s="755"/>
      <c r="AA412" s="755"/>
      <c r="AB412" s="755"/>
      <c r="AC412" s="755"/>
      <c r="AD412" s="755"/>
      <c r="AE412" s="755"/>
      <c r="AF412" s="755"/>
      <c r="AG412" s="755"/>
      <c r="AH412" s="755"/>
      <c r="AI412" s="755"/>
      <c r="AJ412" s="755"/>
      <c r="AK412" s="755"/>
      <c r="AL412" s="755"/>
      <c r="AM412" s="756"/>
    </row>
    <row r="413" spans="1:39" ht="22.8">
      <c r="A413" s="764" t="s">
        <v>129</v>
      </c>
      <c r="B413" s="759"/>
      <c r="C413" s="759"/>
      <c r="D413" s="759"/>
      <c r="E413" s="759"/>
      <c r="F413" s="759"/>
      <c r="G413" s="759"/>
      <c r="H413" s="759"/>
      <c r="I413" s="759"/>
      <c r="J413" s="759"/>
      <c r="K413" s="759"/>
      <c r="L413" s="766" t="s">
        <v>408</v>
      </c>
      <c r="M413" s="750" t="s">
        <v>1168</v>
      </c>
      <c r="N413" s="724" t="s">
        <v>329</v>
      </c>
      <c r="O413" s="755"/>
      <c r="P413" s="755"/>
      <c r="Q413" s="755"/>
      <c r="R413" s="755"/>
      <c r="S413" s="755"/>
      <c r="T413" s="755"/>
      <c r="U413" s="755"/>
      <c r="V413" s="755"/>
      <c r="W413" s="755"/>
      <c r="X413" s="755"/>
      <c r="Y413" s="755"/>
      <c r="Z413" s="755"/>
      <c r="AA413" s="755"/>
      <c r="AB413" s="755"/>
      <c r="AC413" s="755"/>
      <c r="AD413" s="755"/>
      <c r="AE413" s="755"/>
      <c r="AF413" s="755"/>
      <c r="AG413" s="755"/>
      <c r="AH413" s="755"/>
      <c r="AI413" s="755"/>
      <c r="AJ413" s="755"/>
      <c r="AK413" s="755"/>
      <c r="AL413" s="755"/>
      <c r="AM413" s="756"/>
    </row>
    <row r="414" spans="1:39">
      <c r="A414" s="764" t="s">
        <v>129</v>
      </c>
      <c r="B414" s="759"/>
      <c r="C414" s="759"/>
      <c r="D414" s="759"/>
      <c r="E414" s="759"/>
      <c r="F414" s="759"/>
      <c r="G414" s="759"/>
      <c r="H414" s="759"/>
      <c r="I414" s="759"/>
      <c r="J414" s="759"/>
      <c r="K414" s="759"/>
      <c r="L414" s="766" t="s">
        <v>127</v>
      </c>
      <c r="M414" s="767" t="s">
        <v>1188</v>
      </c>
      <c r="N414" s="724" t="s">
        <v>329</v>
      </c>
      <c r="O414" s="755">
        <v>1.8</v>
      </c>
      <c r="P414" s="755"/>
      <c r="Q414" s="755"/>
      <c r="R414" s="755">
        <v>1.8</v>
      </c>
      <c r="S414" s="755">
        <v>2.88</v>
      </c>
      <c r="T414" s="755"/>
      <c r="U414" s="755"/>
      <c r="V414" s="755"/>
      <c r="W414" s="755"/>
      <c r="X414" s="755"/>
      <c r="Y414" s="755"/>
      <c r="Z414" s="755"/>
      <c r="AA414" s="755"/>
      <c r="AB414" s="755"/>
      <c r="AC414" s="755">
        <v>1.8</v>
      </c>
      <c r="AD414" s="755"/>
      <c r="AE414" s="755"/>
      <c r="AF414" s="755"/>
      <c r="AG414" s="755"/>
      <c r="AH414" s="755"/>
      <c r="AI414" s="755"/>
      <c r="AJ414" s="755"/>
      <c r="AK414" s="755"/>
      <c r="AL414" s="755"/>
      <c r="AM414" s="756"/>
    </row>
    <row r="415" spans="1:39">
      <c r="A415" s="764" t="s">
        <v>129</v>
      </c>
      <c r="B415" s="759"/>
      <c r="C415" s="759"/>
      <c r="D415" s="759"/>
      <c r="E415" s="759"/>
      <c r="F415" s="759"/>
      <c r="G415" s="759"/>
      <c r="H415" s="759"/>
      <c r="I415" s="759"/>
      <c r="J415" s="759"/>
      <c r="K415" s="759"/>
      <c r="L415" s="766" t="s">
        <v>1300</v>
      </c>
      <c r="M415" s="776" t="s">
        <v>340</v>
      </c>
      <c r="N415" s="727" t="s">
        <v>145</v>
      </c>
      <c r="O415" s="775">
        <v>16.666666666666664</v>
      </c>
      <c r="P415" s="775">
        <v>0</v>
      </c>
      <c r="Q415" s="775">
        <v>0</v>
      </c>
      <c r="R415" s="775">
        <v>16.666666666666664</v>
      </c>
      <c r="S415" s="775">
        <v>26.18181818181818</v>
      </c>
      <c r="T415" s="775">
        <v>0</v>
      </c>
      <c r="U415" s="775">
        <v>0</v>
      </c>
      <c r="V415" s="775">
        <v>0</v>
      </c>
      <c r="W415" s="775">
        <v>0</v>
      </c>
      <c r="X415" s="775">
        <v>0</v>
      </c>
      <c r="Y415" s="775">
        <v>0</v>
      </c>
      <c r="Z415" s="775">
        <v>0</v>
      </c>
      <c r="AA415" s="775">
        <v>0</v>
      </c>
      <c r="AB415" s="775">
        <v>0</v>
      </c>
      <c r="AC415" s="775">
        <v>16.666666666666664</v>
      </c>
      <c r="AD415" s="775">
        <v>0</v>
      </c>
      <c r="AE415" s="775">
        <v>0</v>
      </c>
      <c r="AF415" s="775">
        <v>0</v>
      </c>
      <c r="AG415" s="775">
        <v>0</v>
      </c>
      <c r="AH415" s="775">
        <v>0</v>
      </c>
      <c r="AI415" s="775">
        <v>0</v>
      </c>
      <c r="AJ415" s="775">
        <v>0</v>
      </c>
      <c r="AK415" s="775">
        <v>0</v>
      </c>
      <c r="AL415" s="775">
        <v>0</v>
      </c>
      <c r="AM415" s="756"/>
    </row>
    <row r="416" spans="1:39">
      <c r="A416" s="764" t="s">
        <v>129</v>
      </c>
      <c r="B416" s="759"/>
      <c r="C416" s="759"/>
      <c r="D416" s="759"/>
      <c r="E416" s="759"/>
      <c r="F416" s="759"/>
      <c r="G416" s="759"/>
      <c r="H416" s="759"/>
      <c r="I416" s="759"/>
      <c r="J416" s="759"/>
      <c r="K416" s="759"/>
      <c r="L416" s="766" t="s">
        <v>128</v>
      </c>
      <c r="M416" s="767" t="s">
        <v>341</v>
      </c>
      <c r="N416" s="724" t="s">
        <v>329</v>
      </c>
      <c r="O416" s="775">
        <v>9</v>
      </c>
      <c r="P416" s="775">
        <v>0</v>
      </c>
      <c r="Q416" s="775">
        <v>0</v>
      </c>
      <c r="R416" s="775">
        <v>9</v>
      </c>
      <c r="S416" s="775">
        <v>8.1199999999999992</v>
      </c>
      <c r="T416" s="775">
        <v>0</v>
      </c>
      <c r="U416" s="775">
        <v>0</v>
      </c>
      <c r="V416" s="775">
        <v>0</v>
      </c>
      <c r="W416" s="775">
        <v>0</v>
      </c>
      <c r="X416" s="775">
        <v>0</v>
      </c>
      <c r="Y416" s="775">
        <v>0</v>
      </c>
      <c r="Z416" s="775">
        <v>0</v>
      </c>
      <c r="AA416" s="775">
        <v>0</v>
      </c>
      <c r="AB416" s="775">
        <v>0</v>
      </c>
      <c r="AC416" s="775">
        <v>9</v>
      </c>
      <c r="AD416" s="775">
        <v>0</v>
      </c>
      <c r="AE416" s="775">
        <v>0</v>
      </c>
      <c r="AF416" s="775">
        <v>0</v>
      </c>
      <c r="AG416" s="775">
        <v>0</v>
      </c>
      <c r="AH416" s="775">
        <v>0</v>
      </c>
      <c r="AI416" s="775">
        <v>0</v>
      </c>
      <c r="AJ416" s="775">
        <v>0</v>
      </c>
      <c r="AK416" s="775">
        <v>0</v>
      </c>
      <c r="AL416" s="775">
        <v>0</v>
      </c>
      <c r="AM416" s="756"/>
    </row>
    <row r="417" spans="1:39">
      <c r="A417" s="764" t="s">
        <v>129</v>
      </c>
      <c r="B417" s="759"/>
      <c r="C417" s="759"/>
      <c r="D417" s="759"/>
      <c r="E417" s="759"/>
      <c r="F417" s="759"/>
      <c r="G417" s="759"/>
      <c r="H417" s="759"/>
      <c r="I417" s="759"/>
      <c r="J417" s="759"/>
      <c r="K417" s="759"/>
      <c r="L417" s="766" t="s">
        <v>1237</v>
      </c>
      <c r="M417" s="750" t="s">
        <v>342</v>
      </c>
      <c r="N417" s="724" t="s">
        <v>329</v>
      </c>
      <c r="O417" s="775">
        <v>0</v>
      </c>
      <c r="P417" s="775">
        <v>0</v>
      </c>
      <c r="Q417" s="775">
        <v>0</v>
      </c>
      <c r="R417" s="775">
        <v>0</v>
      </c>
      <c r="S417" s="775">
        <v>0</v>
      </c>
      <c r="T417" s="775">
        <v>0</v>
      </c>
      <c r="U417" s="775">
        <v>0</v>
      </c>
      <c r="V417" s="775">
        <v>0</v>
      </c>
      <c r="W417" s="775">
        <v>0</v>
      </c>
      <c r="X417" s="775">
        <v>0</v>
      </c>
      <c r="Y417" s="775">
        <v>0</v>
      </c>
      <c r="Z417" s="775">
        <v>0</v>
      </c>
      <c r="AA417" s="775">
        <v>0</v>
      </c>
      <c r="AB417" s="775">
        <v>0</v>
      </c>
      <c r="AC417" s="775">
        <v>0</v>
      </c>
      <c r="AD417" s="775">
        <v>0</v>
      </c>
      <c r="AE417" s="775">
        <v>0</v>
      </c>
      <c r="AF417" s="775">
        <v>0</v>
      </c>
      <c r="AG417" s="775">
        <v>0</v>
      </c>
      <c r="AH417" s="775">
        <v>0</v>
      </c>
      <c r="AI417" s="775">
        <v>0</v>
      </c>
      <c r="AJ417" s="775">
        <v>0</v>
      </c>
      <c r="AK417" s="775">
        <v>0</v>
      </c>
      <c r="AL417" s="775">
        <v>0</v>
      </c>
      <c r="AM417" s="756"/>
    </row>
    <row r="418" spans="1:39">
      <c r="A418" s="764" t="s">
        <v>129</v>
      </c>
      <c r="B418" s="759"/>
      <c r="C418" s="759"/>
      <c r="D418" s="759"/>
      <c r="E418" s="759"/>
      <c r="F418" s="759"/>
      <c r="G418" s="759"/>
      <c r="H418" s="759"/>
      <c r="I418" s="759"/>
      <c r="J418" s="759"/>
      <c r="K418" s="759"/>
      <c r="L418" s="766" t="s">
        <v>1301</v>
      </c>
      <c r="M418" s="777" t="s">
        <v>343</v>
      </c>
      <c r="N418" s="724" t="s">
        <v>329</v>
      </c>
      <c r="O418" s="755"/>
      <c r="P418" s="755"/>
      <c r="Q418" s="755"/>
      <c r="R418" s="755"/>
      <c r="S418" s="755"/>
      <c r="T418" s="755"/>
      <c r="U418" s="755"/>
      <c r="V418" s="755"/>
      <c r="W418" s="755"/>
      <c r="X418" s="755"/>
      <c r="Y418" s="755"/>
      <c r="Z418" s="755"/>
      <c r="AA418" s="755"/>
      <c r="AB418" s="755"/>
      <c r="AC418" s="755"/>
      <c r="AD418" s="755"/>
      <c r="AE418" s="755"/>
      <c r="AF418" s="755"/>
      <c r="AG418" s="755"/>
      <c r="AH418" s="755"/>
      <c r="AI418" s="755"/>
      <c r="AJ418" s="755"/>
      <c r="AK418" s="755"/>
      <c r="AL418" s="755"/>
      <c r="AM418" s="756"/>
    </row>
    <row r="419" spans="1:39">
      <c r="A419" s="764" t="s">
        <v>129</v>
      </c>
      <c r="B419" s="759"/>
      <c r="C419" s="759"/>
      <c r="D419" s="759"/>
      <c r="E419" s="759"/>
      <c r="F419" s="759"/>
      <c r="G419" s="759"/>
      <c r="H419" s="759"/>
      <c r="I419" s="759"/>
      <c r="J419" s="759"/>
      <c r="K419" s="759"/>
      <c r="L419" s="766" t="s">
        <v>1302</v>
      </c>
      <c r="M419" s="777" t="s">
        <v>344</v>
      </c>
      <c r="N419" s="724" t="s">
        <v>329</v>
      </c>
      <c r="O419" s="755"/>
      <c r="P419" s="755"/>
      <c r="Q419" s="755"/>
      <c r="R419" s="755"/>
      <c r="S419" s="755"/>
      <c r="T419" s="755"/>
      <c r="U419" s="755"/>
      <c r="V419" s="755"/>
      <c r="W419" s="755"/>
      <c r="X419" s="755"/>
      <c r="Y419" s="755"/>
      <c r="Z419" s="755"/>
      <c r="AA419" s="755"/>
      <c r="AB419" s="755"/>
      <c r="AC419" s="755"/>
      <c r="AD419" s="755"/>
      <c r="AE419" s="755"/>
      <c r="AF419" s="755"/>
      <c r="AG419" s="755"/>
      <c r="AH419" s="755"/>
      <c r="AI419" s="755"/>
      <c r="AJ419" s="755"/>
      <c r="AK419" s="755"/>
      <c r="AL419" s="755"/>
      <c r="AM419" s="756"/>
    </row>
    <row r="420" spans="1:39">
      <c r="A420" s="764" t="s">
        <v>129</v>
      </c>
      <c r="B420" s="759"/>
      <c r="C420" s="759"/>
      <c r="D420" s="759"/>
      <c r="E420" s="759"/>
      <c r="F420" s="759"/>
      <c r="G420" s="759"/>
      <c r="H420" s="759"/>
      <c r="I420" s="759"/>
      <c r="J420" s="759"/>
      <c r="K420" s="759"/>
      <c r="L420" s="766" t="s">
        <v>1303</v>
      </c>
      <c r="M420" s="777" t="s">
        <v>345</v>
      </c>
      <c r="N420" s="724" t="s">
        <v>329</v>
      </c>
      <c r="O420" s="755"/>
      <c r="P420" s="755"/>
      <c r="Q420" s="755"/>
      <c r="R420" s="755"/>
      <c r="S420" s="755"/>
      <c r="T420" s="755"/>
      <c r="U420" s="755"/>
      <c r="V420" s="755"/>
      <c r="W420" s="755"/>
      <c r="X420" s="755"/>
      <c r="Y420" s="755"/>
      <c r="Z420" s="755"/>
      <c r="AA420" s="755"/>
      <c r="AB420" s="755"/>
      <c r="AC420" s="755"/>
      <c r="AD420" s="755"/>
      <c r="AE420" s="755"/>
      <c r="AF420" s="755"/>
      <c r="AG420" s="755"/>
      <c r="AH420" s="755"/>
      <c r="AI420" s="755"/>
      <c r="AJ420" s="755"/>
      <c r="AK420" s="755"/>
      <c r="AL420" s="755"/>
      <c r="AM420" s="756"/>
    </row>
    <row r="421" spans="1:39">
      <c r="A421" s="764" t="s">
        <v>129</v>
      </c>
      <c r="B421" s="759" t="s">
        <v>1165</v>
      </c>
      <c r="C421" s="759"/>
      <c r="D421" s="759"/>
      <c r="E421" s="759"/>
      <c r="F421" s="759"/>
      <c r="G421" s="759"/>
      <c r="H421" s="759"/>
      <c r="I421" s="759"/>
      <c r="J421" s="759"/>
      <c r="K421" s="759"/>
      <c r="L421" s="766" t="s">
        <v>1304</v>
      </c>
      <c r="M421" s="750" t="s">
        <v>346</v>
      </c>
      <c r="N421" s="724" t="s">
        <v>329</v>
      </c>
      <c r="O421" s="775">
        <v>0</v>
      </c>
      <c r="P421" s="775">
        <v>0</v>
      </c>
      <c r="Q421" s="775">
        <v>0</v>
      </c>
      <c r="R421" s="775">
        <v>0</v>
      </c>
      <c r="S421" s="775">
        <v>0</v>
      </c>
      <c r="T421" s="775">
        <v>0</v>
      </c>
      <c r="U421" s="775">
        <v>0</v>
      </c>
      <c r="V421" s="775">
        <v>0</v>
      </c>
      <c r="W421" s="775">
        <v>0</v>
      </c>
      <c r="X421" s="775">
        <v>0</v>
      </c>
      <c r="Y421" s="775">
        <v>0</v>
      </c>
      <c r="Z421" s="775">
        <v>0</v>
      </c>
      <c r="AA421" s="775">
        <v>0</v>
      </c>
      <c r="AB421" s="775">
        <v>0</v>
      </c>
      <c r="AC421" s="775">
        <v>0</v>
      </c>
      <c r="AD421" s="775">
        <v>0</v>
      </c>
      <c r="AE421" s="775">
        <v>0</v>
      </c>
      <c r="AF421" s="775">
        <v>0</v>
      </c>
      <c r="AG421" s="775">
        <v>0</v>
      </c>
      <c r="AH421" s="775">
        <v>0</v>
      </c>
      <c r="AI421" s="775">
        <v>0</v>
      </c>
      <c r="AJ421" s="775">
        <v>0</v>
      </c>
      <c r="AK421" s="775">
        <v>0</v>
      </c>
      <c r="AL421" s="775">
        <v>0</v>
      </c>
      <c r="AM421" s="756"/>
    </row>
    <row r="422" spans="1:39">
      <c r="A422" s="764" t="s">
        <v>129</v>
      </c>
      <c r="B422" s="759"/>
      <c r="C422" s="759"/>
      <c r="D422" s="759"/>
      <c r="E422" s="759"/>
      <c r="F422" s="759"/>
      <c r="G422" s="759"/>
      <c r="H422" s="759"/>
      <c r="I422" s="759"/>
      <c r="J422" s="759"/>
      <c r="K422" s="759"/>
      <c r="L422" s="766" t="s">
        <v>1305</v>
      </c>
      <c r="M422" s="777" t="s">
        <v>347</v>
      </c>
      <c r="N422" s="724" t="s">
        <v>329</v>
      </c>
      <c r="O422" s="755"/>
      <c r="P422" s="755"/>
      <c r="Q422" s="755"/>
      <c r="R422" s="755"/>
      <c r="S422" s="755"/>
      <c r="T422" s="755"/>
      <c r="U422" s="755"/>
      <c r="V422" s="755"/>
      <c r="W422" s="755"/>
      <c r="X422" s="755"/>
      <c r="Y422" s="755"/>
      <c r="Z422" s="755"/>
      <c r="AA422" s="755"/>
      <c r="AB422" s="755"/>
      <c r="AC422" s="755"/>
      <c r="AD422" s="755"/>
      <c r="AE422" s="755"/>
      <c r="AF422" s="755"/>
      <c r="AG422" s="755"/>
      <c r="AH422" s="755"/>
      <c r="AI422" s="755"/>
      <c r="AJ422" s="755"/>
      <c r="AK422" s="755"/>
      <c r="AL422" s="755"/>
      <c r="AM422" s="756"/>
    </row>
    <row r="423" spans="1:39">
      <c r="A423" s="764" t="s">
        <v>129</v>
      </c>
      <c r="B423" s="759"/>
      <c r="C423" s="759"/>
      <c r="D423" s="759"/>
      <c r="E423" s="759"/>
      <c r="F423" s="759"/>
      <c r="G423" s="759"/>
      <c r="H423" s="759"/>
      <c r="I423" s="759"/>
      <c r="J423" s="759"/>
      <c r="K423" s="759"/>
      <c r="L423" s="766" t="s">
        <v>1306</v>
      </c>
      <c r="M423" s="777" t="s">
        <v>348</v>
      </c>
      <c r="N423" s="724" t="s">
        <v>329</v>
      </c>
      <c r="O423" s="755"/>
      <c r="P423" s="755"/>
      <c r="Q423" s="755"/>
      <c r="R423" s="755"/>
      <c r="S423" s="755"/>
      <c r="T423" s="755"/>
      <c r="U423" s="755"/>
      <c r="V423" s="755"/>
      <c r="W423" s="755"/>
      <c r="X423" s="755"/>
      <c r="Y423" s="755"/>
      <c r="Z423" s="755"/>
      <c r="AA423" s="755"/>
      <c r="AB423" s="755"/>
      <c r="AC423" s="755"/>
      <c r="AD423" s="755"/>
      <c r="AE423" s="755"/>
      <c r="AF423" s="755"/>
      <c r="AG423" s="755"/>
      <c r="AH423" s="755"/>
      <c r="AI423" s="755"/>
      <c r="AJ423" s="755"/>
      <c r="AK423" s="755"/>
      <c r="AL423" s="755"/>
      <c r="AM423" s="756"/>
    </row>
    <row r="424" spans="1:39">
      <c r="A424" s="764" t="s">
        <v>129</v>
      </c>
      <c r="B424" s="759" t="s">
        <v>1165</v>
      </c>
      <c r="C424" s="759"/>
      <c r="D424" s="759"/>
      <c r="E424" s="759"/>
      <c r="F424" s="759"/>
      <c r="G424" s="759"/>
      <c r="H424" s="759"/>
      <c r="I424" s="759"/>
      <c r="J424" s="759"/>
      <c r="K424" s="759"/>
      <c r="L424" s="766" t="s">
        <v>1307</v>
      </c>
      <c r="M424" s="750" t="s">
        <v>1189</v>
      </c>
      <c r="N424" s="724" t="s">
        <v>329</v>
      </c>
      <c r="O424" s="775">
        <v>9</v>
      </c>
      <c r="P424" s="775">
        <v>0</v>
      </c>
      <c r="Q424" s="775">
        <v>0</v>
      </c>
      <c r="R424" s="775">
        <v>9</v>
      </c>
      <c r="S424" s="775">
        <v>8.1199999999999992</v>
      </c>
      <c r="T424" s="775">
        <v>0</v>
      </c>
      <c r="U424" s="775">
        <v>0</v>
      </c>
      <c r="V424" s="775">
        <v>0</v>
      </c>
      <c r="W424" s="775">
        <v>0</v>
      </c>
      <c r="X424" s="775">
        <v>0</v>
      </c>
      <c r="Y424" s="775">
        <v>0</v>
      </c>
      <c r="Z424" s="775">
        <v>0</v>
      </c>
      <c r="AA424" s="775">
        <v>0</v>
      </c>
      <c r="AB424" s="775">
        <v>0</v>
      </c>
      <c r="AC424" s="775">
        <v>9</v>
      </c>
      <c r="AD424" s="775">
        <v>0</v>
      </c>
      <c r="AE424" s="775">
        <v>0</v>
      </c>
      <c r="AF424" s="775">
        <v>0</v>
      </c>
      <c r="AG424" s="775">
        <v>0</v>
      </c>
      <c r="AH424" s="775">
        <v>0</v>
      </c>
      <c r="AI424" s="775">
        <v>0</v>
      </c>
      <c r="AJ424" s="775">
        <v>0</v>
      </c>
      <c r="AK424" s="775">
        <v>0</v>
      </c>
      <c r="AL424" s="775">
        <v>0</v>
      </c>
      <c r="AM424" s="756"/>
    </row>
    <row r="425" spans="1:39">
      <c r="A425" s="764" t="s">
        <v>129</v>
      </c>
      <c r="B425" s="759"/>
      <c r="C425" s="759"/>
      <c r="D425" s="759"/>
      <c r="E425" s="759"/>
      <c r="F425" s="759"/>
      <c r="G425" s="759"/>
      <c r="H425" s="759"/>
      <c r="I425" s="759"/>
      <c r="J425" s="759"/>
      <c r="K425" s="759"/>
      <c r="L425" s="766" t="s">
        <v>1308</v>
      </c>
      <c r="M425" s="777" t="s">
        <v>349</v>
      </c>
      <c r="N425" s="724" t="s">
        <v>329</v>
      </c>
      <c r="O425" s="775">
        <v>0.03</v>
      </c>
      <c r="P425" s="775">
        <v>0</v>
      </c>
      <c r="Q425" s="775">
        <v>0</v>
      </c>
      <c r="R425" s="775">
        <v>0.03</v>
      </c>
      <c r="S425" s="775">
        <v>1.1100000000000001</v>
      </c>
      <c r="T425" s="775">
        <v>0</v>
      </c>
      <c r="U425" s="775">
        <v>0</v>
      </c>
      <c r="V425" s="775">
        <v>0</v>
      </c>
      <c r="W425" s="775">
        <v>0</v>
      </c>
      <c r="X425" s="775">
        <v>0</v>
      </c>
      <c r="Y425" s="775">
        <v>0</v>
      </c>
      <c r="Z425" s="775">
        <v>0</v>
      </c>
      <c r="AA425" s="775">
        <v>0</v>
      </c>
      <c r="AB425" s="775">
        <v>0</v>
      </c>
      <c r="AC425" s="775">
        <v>0.03</v>
      </c>
      <c r="AD425" s="775">
        <v>0</v>
      </c>
      <c r="AE425" s="775">
        <v>0</v>
      </c>
      <c r="AF425" s="775">
        <v>0</v>
      </c>
      <c r="AG425" s="775">
        <v>0</v>
      </c>
      <c r="AH425" s="775">
        <v>0</v>
      </c>
      <c r="AI425" s="775">
        <v>0</v>
      </c>
      <c r="AJ425" s="775">
        <v>0</v>
      </c>
      <c r="AK425" s="775">
        <v>0</v>
      </c>
      <c r="AL425" s="775">
        <v>0</v>
      </c>
      <c r="AM425" s="756"/>
    </row>
    <row r="426" spans="1:39">
      <c r="A426" s="764" t="s">
        <v>129</v>
      </c>
      <c r="B426" s="759"/>
      <c r="C426" s="759"/>
      <c r="D426" s="759"/>
      <c r="E426" s="759"/>
      <c r="F426" s="759"/>
      <c r="G426" s="759"/>
      <c r="H426" s="759"/>
      <c r="I426" s="759"/>
      <c r="J426" s="759"/>
      <c r="K426" s="759"/>
      <c r="L426" s="766" t="s">
        <v>1309</v>
      </c>
      <c r="M426" s="778" t="s">
        <v>347</v>
      </c>
      <c r="N426" s="724" t="s">
        <v>329</v>
      </c>
      <c r="O426" s="755">
        <v>0.03</v>
      </c>
      <c r="P426" s="755"/>
      <c r="Q426" s="755"/>
      <c r="R426" s="755">
        <v>0.03</v>
      </c>
      <c r="S426" s="755">
        <v>1.1100000000000001</v>
      </c>
      <c r="T426" s="755"/>
      <c r="U426" s="755"/>
      <c r="V426" s="755"/>
      <c r="W426" s="755"/>
      <c r="X426" s="755"/>
      <c r="Y426" s="755"/>
      <c r="Z426" s="755"/>
      <c r="AA426" s="755"/>
      <c r="AB426" s="755"/>
      <c r="AC426" s="755">
        <v>0.03</v>
      </c>
      <c r="AD426" s="755"/>
      <c r="AE426" s="755"/>
      <c r="AF426" s="755"/>
      <c r="AG426" s="755"/>
      <c r="AH426" s="755"/>
      <c r="AI426" s="755"/>
      <c r="AJ426" s="755"/>
      <c r="AK426" s="755"/>
      <c r="AL426" s="755"/>
      <c r="AM426" s="756"/>
    </row>
    <row r="427" spans="1:39">
      <c r="A427" s="764" t="s">
        <v>129</v>
      </c>
      <c r="B427" s="759"/>
      <c r="C427" s="759"/>
      <c r="D427" s="759"/>
      <c r="E427" s="759"/>
      <c r="F427" s="759"/>
      <c r="G427" s="759"/>
      <c r="H427" s="759"/>
      <c r="I427" s="759"/>
      <c r="J427" s="759"/>
      <c r="K427" s="759"/>
      <c r="L427" s="766" t="s">
        <v>1310</v>
      </c>
      <c r="M427" s="778" t="s">
        <v>348</v>
      </c>
      <c r="N427" s="724" t="s">
        <v>329</v>
      </c>
      <c r="O427" s="755"/>
      <c r="P427" s="755"/>
      <c r="Q427" s="755"/>
      <c r="R427" s="755"/>
      <c r="S427" s="755"/>
      <c r="T427" s="755"/>
      <c r="U427" s="755"/>
      <c r="V427" s="755"/>
      <c r="W427" s="755"/>
      <c r="X427" s="755"/>
      <c r="Y427" s="755"/>
      <c r="Z427" s="755"/>
      <c r="AA427" s="755"/>
      <c r="AB427" s="755"/>
      <c r="AC427" s="755"/>
      <c r="AD427" s="755"/>
      <c r="AE427" s="755"/>
      <c r="AF427" s="755"/>
      <c r="AG427" s="755"/>
      <c r="AH427" s="755"/>
      <c r="AI427" s="755"/>
      <c r="AJ427" s="755"/>
      <c r="AK427" s="755"/>
      <c r="AL427" s="755"/>
      <c r="AM427" s="756"/>
    </row>
    <row r="428" spans="1:39">
      <c r="A428" s="764" t="s">
        <v>129</v>
      </c>
      <c r="B428" s="759" t="s">
        <v>1166</v>
      </c>
      <c r="C428" s="759"/>
      <c r="D428" s="759"/>
      <c r="E428" s="759"/>
      <c r="F428" s="759"/>
      <c r="G428" s="759"/>
      <c r="H428" s="759"/>
      <c r="I428" s="759"/>
      <c r="J428" s="759"/>
      <c r="K428" s="759"/>
      <c r="L428" s="766" t="s">
        <v>1311</v>
      </c>
      <c r="M428" s="777" t="s">
        <v>350</v>
      </c>
      <c r="N428" s="724" t="s">
        <v>329</v>
      </c>
      <c r="O428" s="775">
        <v>8.73</v>
      </c>
      <c r="P428" s="775">
        <v>0</v>
      </c>
      <c r="Q428" s="775">
        <v>0</v>
      </c>
      <c r="R428" s="775">
        <v>8.73</v>
      </c>
      <c r="S428" s="775">
        <v>6.91</v>
      </c>
      <c r="T428" s="775">
        <v>0</v>
      </c>
      <c r="U428" s="775">
        <v>0</v>
      </c>
      <c r="V428" s="775">
        <v>0</v>
      </c>
      <c r="W428" s="775">
        <v>0</v>
      </c>
      <c r="X428" s="775">
        <v>0</v>
      </c>
      <c r="Y428" s="775">
        <v>0</v>
      </c>
      <c r="Z428" s="775">
        <v>0</v>
      </c>
      <c r="AA428" s="775">
        <v>0</v>
      </c>
      <c r="AB428" s="775">
        <v>0</v>
      </c>
      <c r="AC428" s="775">
        <v>8.73</v>
      </c>
      <c r="AD428" s="775">
        <v>0</v>
      </c>
      <c r="AE428" s="775">
        <v>0</v>
      </c>
      <c r="AF428" s="775">
        <v>0</v>
      </c>
      <c r="AG428" s="775">
        <v>0</v>
      </c>
      <c r="AH428" s="775">
        <v>0</v>
      </c>
      <c r="AI428" s="775">
        <v>0</v>
      </c>
      <c r="AJ428" s="775">
        <v>0</v>
      </c>
      <c r="AK428" s="775">
        <v>0</v>
      </c>
      <c r="AL428" s="775">
        <v>0</v>
      </c>
      <c r="AM428" s="756"/>
    </row>
    <row r="429" spans="1:39">
      <c r="A429" s="764" t="s">
        <v>129</v>
      </c>
      <c r="B429" s="759"/>
      <c r="C429" s="759"/>
      <c r="D429" s="759"/>
      <c r="E429" s="759"/>
      <c r="F429" s="759"/>
      <c r="G429" s="759"/>
      <c r="H429" s="759"/>
      <c r="I429" s="759"/>
      <c r="J429" s="759"/>
      <c r="K429" s="759"/>
      <c r="L429" s="766" t="s">
        <v>1312</v>
      </c>
      <c r="M429" s="778" t="s">
        <v>347</v>
      </c>
      <c r="N429" s="724" t="s">
        <v>329</v>
      </c>
      <c r="O429" s="755">
        <v>8.73</v>
      </c>
      <c r="P429" s="755"/>
      <c r="Q429" s="755"/>
      <c r="R429" s="755">
        <v>8.73</v>
      </c>
      <c r="S429" s="755">
        <v>6.91</v>
      </c>
      <c r="T429" s="755"/>
      <c r="U429" s="755"/>
      <c r="V429" s="755"/>
      <c r="W429" s="755"/>
      <c r="X429" s="755"/>
      <c r="Y429" s="755"/>
      <c r="Z429" s="755"/>
      <c r="AA429" s="755"/>
      <c r="AB429" s="755"/>
      <c r="AC429" s="755">
        <v>8.73</v>
      </c>
      <c r="AD429" s="755"/>
      <c r="AE429" s="755"/>
      <c r="AF429" s="755"/>
      <c r="AG429" s="755"/>
      <c r="AH429" s="755"/>
      <c r="AI429" s="755"/>
      <c r="AJ429" s="755"/>
      <c r="AK429" s="755"/>
      <c r="AL429" s="755"/>
      <c r="AM429" s="756"/>
    </row>
    <row r="430" spans="1:39">
      <c r="A430" s="764" t="s">
        <v>129</v>
      </c>
      <c r="B430" s="759"/>
      <c r="C430" s="759"/>
      <c r="D430" s="759"/>
      <c r="E430" s="759"/>
      <c r="F430" s="759"/>
      <c r="G430" s="759"/>
      <c r="H430" s="759"/>
      <c r="I430" s="759"/>
      <c r="J430" s="759"/>
      <c r="K430" s="759"/>
      <c r="L430" s="766" t="s">
        <v>1313</v>
      </c>
      <c r="M430" s="778" t="s">
        <v>348</v>
      </c>
      <c r="N430" s="724" t="s">
        <v>329</v>
      </c>
      <c r="O430" s="755"/>
      <c r="P430" s="755"/>
      <c r="Q430" s="755"/>
      <c r="R430" s="755"/>
      <c r="S430" s="755"/>
      <c r="T430" s="755"/>
      <c r="U430" s="755"/>
      <c r="V430" s="755"/>
      <c r="W430" s="755"/>
      <c r="X430" s="755"/>
      <c r="Y430" s="755"/>
      <c r="Z430" s="755"/>
      <c r="AA430" s="755"/>
      <c r="AB430" s="755"/>
      <c r="AC430" s="755"/>
      <c r="AD430" s="755"/>
      <c r="AE430" s="755"/>
      <c r="AF430" s="755"/>
      <c r="AG430" s="755"/>
      <c r="AH430" s="755"/>
      <c r="AI430" s="755"/>
      <c r="AJ430" s="755"/>
      <c r="AK430" s="755"/>
      <c r="AL430" s="755"/>
      <c r="AM430" s="756"/>
    </row>
    <row r="431" spans="1:39">
      <c r="A431" s="764" t="s">
        <v>129</v>
      </c>
      <c r="B431" s="759"/>
      <c r="C431" s="759"/>
      <c r="D431" s="759"/>
      <c r="E431" s="759"/>
      <c r="F431" s="759"/>
      <c r="G431" s="759"/>
      <c r="H431" s="759"/>
      <c r="I431" s="759"/>
      <c r="J431" s="759"/>
      <c r="K431" s="759"/>
      <c r="L431" s="766" t="s">
        <v>1314</v>
      </c>
      <c r="M431" s="777" t="s">
        <v>351</v>
      </c>
      <c r="N431" s="724" t="s">
        <v>329</v>
      </c>
      <c r="O431" s="775">
        <v>0.24</v>
      </c>
      <c r="P431" s="775">
        <v>0</v>
      </c>
      <c r="Q431" s="775">
        <v>0</v>
      </c>
      <c r="R431" s="775">
        <v>0.24</v>
      </c>
      <c r="S431" s="775">
        <v>0.1</v>
      </c>
      <c r="T431" s="775">
        <v>0</v>
      </c>
      <c r="U431" s="775">
        <v>0</v>
      </c>
      <c r="V431" s="775">
        <v>0</v>
      </c>
      <c r="W431" s="775">
        <v>0</v>
      </c>
      <c r="X431" s="775">
        <v>0</v>
      </c>
      <c r="Y431" s="775">
        <v>0</v>
      </c>
      <c r="Z431" s="775">
        <v>0</v>
      </c>
      <c r="AA431" s="775">
        <v>0</v>
      </c>
      <c r="AB431" s="775">
        <v>0</v>
      </c>
      <c r="AC431" s="775">
        <v>0.24</v>
      </c>
      <c r="AD431" s="775">
        <v>0</v>
      </c>
      <c r="AE431" s="775">
        <v>0</v>
      </c>
      <c r="AF431" s="775">
        <v>0</v>
      </c>
      <c r="AG431" s="775">
        <v>0</v>
      </c>
      <c r="AH431" s="775">
        <v>0</v>
      </c>
      <c r="AI431" s="775">
        <v>0</v>
      </c>
      <c r="AJ431" s="775">
        <v>0</v>
      </c>
      <c r="AK431" s="775">
        <v>0</v>
      </c>
      <c r="AL431" s="775">
        <v>0</v>
      </c>
      <c r="AM431" s="756"/>
    </row>
    <row r="432" spans="1:39">
      <c r="A432" s="764" t="s">
        <v>129</v>
      </c>
      <c r="B432" s="759"/>
      <c r="C432" s="759"/>
      <c r="D432" s="759"/>
      <c r="E432" s="759"/>
      <c r="F432" s="759"/>
      <c r="G432" s="759"/>
      <c r="H432" s="759"/>
      <c r="I432" s="759"/>
      <c r="J432" s="759"/>
      <c r="K432" s="759"/>
      <c r="L432" s="766" t="s">
        <v>1315</v>
      </c>
      <c r="M432" s="778" t="s">
        <v>347</v>
      </c>
      <c r="N432" s="724" t="s">
        <v>329</v>
      </c>
      <c r="O432" s="755">
        <v>0.24</v>
      </c>
      <c r="P432" s="755"/>
      <c r="Q432" s="755"/>
      <c r="R432" s="755">
        <v>0.24</v>
      </c>
      <c r="S432" s="755">
        <v>0.1</v>
      </c>
      <c r="T432" s="755"/>
      <c r="U432" s="755"/>
      <c r="V432" s="755"/>
      <c r="W432" s="755"/>
      <c r="X432" s="755"/>
      <c r="Y432" s="755"/>
      <c r="Z432" s="755"/>
      <c r="AA432" s="755"/>
      <c r="AB432" s="755"/>
      <c r="AC432" s="755">
        <v>0.24</v>
      </c>
      <c r="AD432" s="755"/>
      <c r="AE432" s="755"/>
      <c r="AF432" s="755"/>
      <c r="AG432" s="755"/>
      <c r="AH432" s="755"/>
      <c r="AI432" s="755"/>
      <c r="AJ432" s="755"/>
      <c r="AK432" s="755"/>
      <c r="AL432" s="755"/>
      <c r="AM432" s="756"/>
    </row>
    <row r="433" spans="1:39">
      <c r="A433" s="764" t="s">
        <v>129</v>
      </c>
      <c r="B433" s="759"/>
      <c r="C433" s="759"/>
      <c r="D433" s="759"/>
      <c r="E433" s="759"/>
      <c r="F433" s="759"/>
      <c r="G433" s="759"/>
      <c r="H433" s="759"/>
      <c r="I433" s="759"/>
      <c r="J433" s="759"/>
      <c r="K433" s="759"/>
      <c r="L433" s="766" t="s">
        <v>1316</v>
      </c>
      <c r="M433" s="778" t="s">
        <v>348</v>
      </c>
      <c r="N433" s="724" t="s">
        <v>329</v>
      </c>
      <c r="O433" s="755"/>
      <c r="P433" s="755"/>
      <c r="Q433" s="755"/>
      <c r="R433" s="755"/>
      <c r="S433" s="755"/>
      <c r="T433" s="755"/>
      <c r="U433" s="755"/>
      <c r="V433" s="755"/>
      <c r="W433" s="755"/>
      <c r="X433" s="755"/>
      <c r="Y433" s="755"/>
      <c r="Z433" s="755"/>
      <c r="AA433" s="755"/>
      <c r="AB433" s="755"/>
      <c r="AC433" s="755"/>
      <c r="AD433" s="755"/>
      <c r="AE433" s="755"/>
      <c r="AF433" s="755"/>
      <c r="AG433" s="755"/>
      <c r="AH433" s="755"/>
      <c r="AI433" s="755"/>
      <c r="AJ433" s="755"/>
      <c r="AK433" s="755"/>
      <c r="AL433" s="755"/>
      <c r="AM433" s="771"/>
    </row>
    <row r="434" spans="1:39" ht="22.8">
      <c r="A434" s="764" t="s">
        <v>129</v>
      </c>
      <c r="B434" s="759"/>
      <c r="C434" s="759"/>
      <c r="D434" s="759"/>
      <c r="E434" s="759"/>
      <c r="F434" s="759"/>
      <c r="G434" s="759"/>
      <c r="H434" s="759"/>
      <c r="I434" s="759"/>
      <c r="J434" s="759"/>
      <c r="K434" s="759"/>
      <c r="L434" s="766" t="s">
        <v>1317</v>
      </c>
      <c r="M434" s="779" t="s">
        <v>1150</v>
      </c>
      <c r="N434" s="724" t="s">
        <v>329</v>
      </c>
      <c r="O434" s="773"/>
      <c r="P434" s="773"/>
      <c r="Q434" s="773"/>
      <c r="R434" s="773"/>
      <c r="S434" s="773"/>
      <c r="T434" s="773"/>
      <c r="U434" s="773"/>
      <c r="V434" s="773"/>
      <c r="W434" s="773"/>
      <c r="X434" s="773"/>
      <c r="Y434" s="773"/>
      <c r="Z434" s="773"/>
      <c r="AA434" s="773"/>
      <c r="AB434" s="773"/>
      <c r="AC434" s="773"/>
      <c r="AD434" s="773"/>
      <c r="AE434" s="773"/>
      <c r="AF434" s="773"/>
      <c r="AG434" s="773"/>
      <c r="AH434" s="773"/>
      <c r="AI434" s="773"/>
      <c r="AJ434" s="773"/>
      <c r="AK434" s="773"/>
      <c r="AL434" s="773"/>
      <c r="AM434" s="771"/>
    </row>
    <row r="435" spans="1:39" s="90" customFormat="1">
      <c r="A435" s="729"/>
      <c r="B435" s="729"/>
      <c r="C435" s="729"/>
      <c r="D435" s="729"/>
      <c r="E435" s="729"/>
      <c r="F435" s="729"/>
      <c r="G435" s="760" t="b">
        <v>1</v>
      </c>
      <c r="H435" s="729"/>
      <c r="I435" s="729"/>
      <c r="J435" s="729"/>
      <c r="K435" s="729"/>
      <c r="L435" s="780"/>
      <c r="M435" s="780"/>
      <c r="N435" s="780"/>
      <c r="O435" s="781"/>
      <c r="P435" s="781"/>
      <c r="Q435" s="781"/>
      <c r="R435" s="781"/>
      <c r="S435" s="781"/>
      <c r="T435" s="781"/>
      <c r="U435" s="781"/>
      <c r="V435" s="781"/>
      <c r="W435" s="781"/>
      <c r="X435" s="781"/>
      <c r="Y435" s="781"/>
      <c r="Z435" s="781"/>
      <c r="AA435" s="781"/>
      <c r="AB435" s="781"/>
      <c r="AC435" s="781"/>
      <c r="AD435" s="781"/>
      <c r="AE435" s="781"/>
      <c r="AF435" s="781"/>
      <c r="AG435" s="781"/>
      <c r="AH435" s="781"/>
      <c r="AI435" s="781"/>
      <c r="AJ435" s="781"/>
      <c r="AK435" s="781"/>
      <c r="AL435" s="781"/>
      <c r="AM435" s="782"/>
    </row>
    <row r="436" spans="1:39" s="89" customFormat="1" ht="15" hidden="1" customHeight="1">
      <c r="A436" s="760"/>
      <c r="B436" s="760"/>
      <c r="C436" s="760"/>
      <c r="D436" s="760"/>
      <c r="E436" s="760"/>
      <c r="F436" s="760"/>
      <c r="G436" s="760" t="b">
        <v>0</v>
      </c>
      <c r="H436" s="760"/>
      <c r="I436" s="760"/>
      <c r="J436" s="760"/>
      <c r="K436" s="760"/>
      <c r="L436" s="1107" t="s">
        <v>1297</v>
      </c>
      <c r="M436" s="1107"/>
      <c r="N436" s="1107"/>
      <c r="O436" s="1107"/>
      <c r="P436" s="1107"/>
      <c r="Q436" s="1107"/>
      <c r="R436" s="1107"/>
      <c r="S436" s="1107"/>
      <c r="T436" s="1107"/>
      <c r="U436" s="1107"/>
      <c r="V436" s="1107"/>
      <c r="W436" s="1107"/>
      <c r="X436" s="1107"/>
      <c r="Y436" s="1107"/>
      <c r="Z436" s="1107"/>
      <c r="AA436" s="1107"/>
      <c r="AB436" s="1107"/>
      <c r="AC436" s="1107"/>
      <c r="AD436" s="1107"/>
      <c r="AE436" s="1107"/>
      <c r="AF436" s="1107"/>
      <c r="AG436" s="1107"/>
      <c r="AH436" s="1107"/>
      <c r="AI436" s="1107"/>
      <c r="AJ436" s="1107"/>
      <c r="AK436" s="1107"/>
      <c r="AL436" s="1107"/>
      <c r="AM436" s="1107"/>
    </row>
    <row r="437" spans="1:39" s="90" customFormat="1" ht="15" hidden="1" customHeight="1">
      <c r="A437" s="729"/>
      <c r="B437" s="729"/>
      <c r="C437" s="729"/>
      <c r="D437" s="729"/>
      <c r="E437" s="729"/>
      <c r="F437" s="729"/>
      <c r="G437" s="760" t="b">
        <v>0</v>
      </c>
      <c r="H437" s="729"/>
      <c r="I437" s="729"/>
      <c r="J437" s="729"/>
      <c r="K437" s="729"/>
      <c r="L437" s="1109" t="s">
        <v>16</v>
      </c>
      <c r="M437" s="1110" t="s">
        <v>121</v>
      </c>
      <c r="N437" s="1106" t="s">
        <v>143</v>
      </c>
      <c r="O437" s="761" t="s">
        <v>2438</v>
      </c>
      <c r="P437" s="761" t="s">
        <v>2438</v>
      </c>
      <c r="Q437" s="761" t="s">
        <v>2438</v>
      </c>
      <c r="R437" s="762" t="s">
        <v>2439</v>
      </c>
      <c r="S437" s="725" t="s">
        <v>2440</v>
      </c>
      <c r="T437" s="725" t="s">
        <v>2469</v>
      </c>
      <c r="U437" s="725" t="s">
        <v>2470</v>
      </c>
      <c r="V437" s="725" t="s">
        <v>2471</v>
      </c>
      <c r="W437" s="725" t="s">
        <v>2472</v>
      </c>
      <c r="X437" s="725" t="s">
        <v>2473</v>
      </c>
      <c r="Y437" s="725" t="s">
        <v>2474</v>
      </c>
      <c r="Z437" s="725" t="s">
        <v>2475</v>
      </c>
      <c r="AA437" s="725" t="s">
        <v>2476</v>
      </c>
      <c r="AB437" s="725" t="s">
        <v>2477</v>
      </c>
      <c r="AC437" s="725" t="s">
        <v>2440</v>
      </c>
      <c r="AD437" s="725" t="s">
        <v>2469</v>
      </c>
      <c r="AE437" s="725" t="s">
        <v>2470</v>
      </c>
      <c r="AF437" s="725" t="s">
        <v>2471</v>
      </c>
      <c r="AG437" s="725" t="s">
        <v>2472</v>
      </c>
      <c r="AH437" s="725" t="s">
        <v>2473</v>
      </c>
      <c r="AI437" s="725" t="s">
        <v>2474</v>
      </c>
      <c r="AJ437" s="725" t="s">
        <v>2475</v>
      </c>
      <c r="AK437" s="725" t="s">
        <v>2476</v>
      </c>
      <c r="AL437" s="725" t="s">
        <v>2477</v>
      </c>
      <c r="AM437" s="1108" t="s">
        <v>323</v>
      </c>
    </row>
    <row r="438" spans="1:39" s="90" customFormat="1" ht="69.900000000000006" hidden="1" customHeight="1">
      <c r="A438" s="729"/>
      <c r="B438" s="729"/>
      <c r="C438" s="729"/>
      <c r="D438" s="729"/>
      <c r="E438" s="729"/>
      <c r="F438" s="729"/>
      <c r="G438" s="760" t="b">
        <v>0</v>
      </c>
      <c r="H438" s="729"/>
      <c r="I438" s="729"/>
      <c r="J438" s="729"/>
      <c r="K438" s="729"/>
      <c r="L438" s="1109"/>
      <c r="M438" s="1111"/>
      <c r="N438" s="1106"/>
      <c r="O438" s="725" t="s">
        <v>286</v>
      </c>
      <c r="P438" s="725" t="s">
        <v>324</v>
      </c>
      <c r="Q438" s="725" t="s">
        <v>304</v>
      </c>
      <c r="R438" s="725" t="s">
        <v>286</v>
      </c>
      <c r="S438" s="763" t="s">
        <v>287</v>
      </c>
      <c r="T438" s="763" t="s">
        <v>287</v>
      </c>
      <c r="U438" s="763" t="s">
        <v>287</v>
      </c>
      <c r="V438" s="763" t="s">
        <v>287</v>
      </c>
      <c r="W438" s="763" t="s">
        <v>287</v>
      </c>
      <c r="X438" s="763" t="s">
        <v>287</v>
      </c>
      <c r="Y438" s="763" t="s">
        <v>287</v>
      </c>
      <c r="Z438" s="763" t="s">
        <v>287</v>
      </c>
      <c r="AA438" s="763" t="s">
        <v>287</v>
      </c>
      <c r="AB438" s="763" t="s">
        <v>287</v>
      </c>
      <c r="AC438" s="763" t="s">
        <v>286</v>
      </c>
      <c r="AD438" s="763" t="s">
        <v>286</v>
      </c>
      <c r="AE438" s="763" t="s">
        <v>286</v>
      </c>
      <c r="AF438" s="763" t="s">
        <v>286</v>
      </c>
      <c r="AG438" s="763" t="s">
        <v>286</v>
      </c>
      <c r="AH438" s="763" t="s">
        <v>286</v>
      </c>
      <c r="AI438" s="763" t="s">
        <v>286</v>
      </c>
      <c r="AJ438" s="763" t="s">
        <v>286</v>
      </c>
      <c r="AK438" s="763" t="s">
        <v>286</v>
      </c>
      <c r="AL438" s="763" t="s">
        <v>286</v>
      </c>
      <c r="AM438" s="1108"/>
    </row>
    <row r="439" spans="1:39" ht="15" hidden="1" customHeight="1">
      <c r="A439" s="759"/>
      <c r="B439" s="759"/>
      <c r="C439" s="759"/>
      <c r="D439" s="759"/>
      <c r="E439" s="759"/>
      <c r="F439" s="759"/>
      <c r="G439" s="760" t="b">
        <v>0</v>
      </c>
      <c r="H439" s="759"/>
      <c r="I439" s="759"/>
      <c r="J439" s="759"/>
      <c r="K439" s="759"/>
      <c r="L439" s="780"/>
      <c r="M439" s="780"/>
      <c r="N439" s="780"/>
      <c r="O439" s="780"/>
      <c r="P439" s="780"/>
      <c r="Q439" s="780"/>
      <c r="R439" s="780"/>
      <c r="S439" s="780"/>
      <c r="T439" s="780"/>
      <c r="U439" s="780"/>
      <c r="V439" s="780"/>
      <c r="W439" s="780"/>
      <c r="X439" s="780"/>
      <c r="Y439" s="780"/>
      <c r="Z439" s="780"/>
      <c r="AA439" s="780"/>
      <c r="AB439" s="780"/>
      <c r="AC439" s="780"/>
      <c r="AD439" s="780"/>
      <c r="AE439" s="780"/>
      <c r="AF439" s="780"/>
      <c r="AG439" s="780"/>
      <c r="AH439" s="780"/>
      <c r="AI439" s="780"/>
      <c r="AJ439" s="780"/>
      <c r="AK439" s="780"/>
      <c r="AL439" s="780"/>
      <c r="AM439" s="780"/>
    </row>
    <row r="440" spans="1:39" s="89" customFormat="1" ht="15" hidden="1" customHeight="1">
      <c r="A440" s="760"/>
      <c r="B440" s="760"/>
      <c r="C440" s="760"/>
      <c r="D440" s="760"/>
      <c r="E440" s="760"/>
      <c r="F440" s="760"/>
      <c r="G440" s="760" t="b">
        <v>0</v>
      </c>
      <c r="H440" s="760"/>
      <c r="I440" s="760"/>
      <c r="J440" s="760"/>
      <c r="K440" s="760"/>
      <c r="L440" s="1107" t="s">
        <v>1298</v>
      </c>
      <c r="M440" s="1107"/>
      <c r="N440" s="1107"/>
      <c r="O440" s="1107"/>
      <c r="P440" s="1107"/>
      <c r="Q440" s="1107"/>
      <c r="R440" s="1107"/>
      <c r="S440" s="1107"/>
      <c r="T440" s="1107"/>
      <c r="U440" s="1107"/>
      <c r="V440" s="1107"/>
      <c r="W440" s="1107"/>
      <c r="X440" s="1107"/>
      <c r="Y440" s="1107"/>
      <c r="Z440" s="1107"/>
      <c r="AA440" s="1107"/>
      <c r="AB440" s="1107"/>
      <c r="AC440" s="1107"/>
      <c r="AD440" s="1107"/>
      <c r="AE440" s="1107"/>
      <c r="AF440" s="1107"/>
      <c r="AG440" s="1107"/>
      <c r="AH440" s="1107"/>
      <c r="AI440" s="1107"/>
      <c r="AJ440" s="1107"/>
      <c r="AK440" s="1107"/>
      <c r="AL440" s="1107"/>
      <c r="AM440" s="1107"/>
    </row>
    <row r="441" spans="1:39" s="90" customFormat="1" ht="15" hidden="1" customHeight="1">
      <c r="A441" s="729"/>
      <c r="B441" s="729"/>
      <c r="C441" s="729"/>
      <c r="D441" s="729"/>
      <c r="E441" s="729"/>
      <c r="F441" s="729"/>
      <c r="G441" s="760" t="b">
        <v>0</v>
      </c>
      <c r="H441" s="729"/>
      <c r="I441" s="729"/>
      <c r="J441" s="729"/>
      <c r="K441" s="729"/>
      <c r="L441" s="1109" t="s">
        <v>16</v>
      </c>
      <c r="M441" s="1110" t="s">
        <v>121</v>
      </c>
      <c r="N441" s="1106" t="s">
        <v>143</v>
      </c>
      <c r="O441" s="761" t="s">
        <v>2438</v>
      </c>
      <c r="P441" s="761" t="s">
        <v>2438</v>
      </c>
      <c r="Q441" s="761" t="s">
        <v>2438</v>
      </c>
      <c r="R441" s="762" t="s">
        <v>2439</v>
      </c>
      <c r="S441" s="725" t="s">
        <v>2440</v>
      </c>
      <c r="T441" s="725" t="s">
        <v>2469</v>
      </c>
      <c r="U441" s="725" t="s">
        <v>2470</v>
      </c>
      <c r="V441" s="725" t="s">
        <v>2471</v>
      </c>
      <c r="W441" s="725" t="s">
        <v>2472</v>
      </c>
      <c r="X441" s="725" t="s">
        <v>2473</v>
      </c>
      <c r="Y441" s="725" t="s">
        <v>2474</v>
      </c>
      <c r="Z441" s="725" t="s">
        <v>2475</v>
      </c>
      <c r="AA441" s="725" t="s">
        <v>2476</v>
      </c>
      <c r="AB441" s="725" t="s">
        <v>2477</v>
      </c>
      <c r="AC441" s="725" t="s">
        <v>2440</v>
      </c>
      <c r="AD441" s="725" t="s">
        <v>2469</v>
      </c>
      <c r="AE441" s="725" t="s">
        <v>2470</v>
      </c>
      <c r="AF441" s="725" t="s">
        <v>2471</v>
      </c>
      <c r="AG441" s="725" t="s">
        <v>2472</v>
      </c>
      <c r="AH441" s="725" t="s">
        <v>2473</v>
      </c>
      <c r="AI441" s="725" t="s">
        <v>2474</v>
      </c>
      <c r="AJ441" s="725" t="s">
        <v>2475</v>
      </c>
      <c r="AK441" s="725" t="s">
        <v>2476</v>
      </c>
      <c r="AL441" s="725" t="s">
        <v>2477</v>
      </c>
      <c r="AM441" s="1108" t="s">
        <v>323</v>
      </c>
    </row>
    <row r="442" spans="1:39" s="90" customFormat="1" ht="69.900000000000006" hidden="1" customHeight="1">
      <c r="A442" s="729"/>
      <c r="B442" s="729"/>
      <c r="C442" s="729"/>
      <c r="D442" s="729"/>
      <c r="E442" s="729"/>
      <c r="F442" s="729"/>
      <c r="G442" s="760" t="b">
        <v>0</v>
      </c>
      <c r="H442" s="729"/>
      <c r="I442" s="729"/>
      <c r="J442" s="729"/>
      <c r="K442" s="729"/>
      <c r="L442" s="1109"/>
      <c r="M442" s="1111"/>
      <c r="N442" s="1106"/>
      <c r="O442" s="725" t="s">
        <v>286</v>
      </c>
      <c r="P442" s="725" t="s">
        <v>324</v>
      </c>
      <c r="Q442" s="725" t="s">
        <v>304</v>
      </c>
      <c r="R442" s="725" t="s">
        <v>286</v>
      </c>
      <c r="S442" s="763" t="s">
        <v>287</v>
      </c>
      <c r="T442" s="763" t="s">
        <v>287</v>
      </c>
      <c r="U442" s="763" t="s">
        <v>287</v>
      </c>
      <c r="V442" s="763" t="s">
        <v>287</v>
      </c>
      <c r="W442" s="763" t="s">
        <v>287</v>
      </c>
      <c r="X442" s="763" t="s">
        <v>287</v>
      </c>
      <c r="Y442" s="763" t="s">
        <v>287</v>
      </c>
      <c r="Z442" s="763" t="s">
        <v>287</v>
      </c>
      <c r="AA442" s="763" t="s">
        <v>287</v>
      </c>
      <c r="AB442" s="763" t="s">
        <v>287</v>
      </c>
      <c r="AC442" s="763" t="s">
        <v>286</v>
      </c>
      <c r="AD442" s="763" t="s">
        <v>286</v>
      </c>
      <c r="AE442" s="763" t="s">
        <v>286</v>
      </c>
      <c r="AF442" s="763" t="s">
        <v>286</v>
      </c>
      <c r="AG442" s="763" t="s">
        <v>286</v>
      </c>
      <c r="AH442" s="763" t="s">
        <v>286</v>
      </c>
      <c r="AI442" s="763" t="s">
        <v>286</v>
      </c>
      <c r="AJ442" s="763" t="s">
        <v>286</v>
      </c>
      <c r="AK442" s="763" t="s">
        <v>286</v>
      </c>
      <c r="AL442" s="763" t="s">
        <v>286</v>
      </c>
      <c r="AM442" s="1108"/>
    </row>
    <row r="443" spans="1:39" ht="15" hidden="1" customHeight="1">
      <c r="A443" s="759"/>
      <c r="B443" s="759"/>
      <c r="C443" s="759"/>
      <c r="D443" s="759"/>
      <c r="E443" s="759"/>
      <c r="F443" s="759"/>
      <c r="G443" s="760" t="b">
        <v>0</v>
      </c>
      <c r="H443" s="759"/>
      <c r="I443" s="759"/>
      <c r="J443" s="759"/>
      <c r="K443" s="759"/>
      <c r="L443" s="729"/>
      <c r="M443" s="729"/>
      <c r="N443" s="729"/>
      <c r="O443" s="759"/>
      <c r="P443" s="759"/>
      <c r="Q443" s="759"/>
      <c r="R443" s="759"/>
      <c r="S443" s="759"/>
      <c r="T443" s="759"/>
      <c r="U443" s="759"/>
      <c r="V443" s="759"/>
      <c r="W443" s="759"/>
      <c r="X443" s="759"/>
      <c r="Y443" s="759"/>
      <c r="Z443" s="759"/>
      <c r="AA443" s="759"/>
      <c r="AB443" s="759"/>
      <c r="AC443" s="759"/>
      <c r="AD443" s="759"/>
      <c r="AE443" s="759"/>
      <c r="AF443" s="759"/>
      <c r="AG443" s="759"/>
      <c r="AH443" s="759"/>
      <c r="AI443" s="759"/>
      <c r="AJ443" s="759"/>
      <c r="AK443" s="759"/>
      <c r="AL443" s="759"/>
      <c r="AM443" s="729"/>
    </row>
    <row r="444" spans="1:39" s="89" customFormat="1" ht="15" hidden="1" customHeight="1">
      <c r="A444" s="760"/>
      <c r="B444" s="760"/>
      <c r="C444" s="760"/>
      <c r="D444" s="760"/>
      <c r="E444" s="760"/>
      <c r="F444" s="760"/>
      <c r="G444" s="760" t="b">
        <v>0</v>
      </c>
      <c r="H444" s="760"/>
      <c r="I444" s="760"/>
      <c r="J444" s="760"/>
      <c r="K444" s="760"/>
      <c r="L444" s="1117" t="s">
        <v>1299</v>
      </c>
      <c r="M444" s="1117"/>
      <c r="N444" s="1117"/>
      <c r="O444" s="1117"/>
      <c r="P444" s="1117"/>
      <c r="Q444" s="1117"/>
      <c r="R444" s="1117"/>
      <c r="S444" s="1117"/>
      <c r="T444" s="1117"/>
      <c r="U444" s="1117"/>
      <c r="V444" s="1117"/>
      <c r="W444" s="1117"/>
      <c r="X444" s="1117"/>
      <c r="Y444" s="1117"/>
      <c r="Z444" s="1117"/>
      <c r="AA444" s="1117"/>
      <c r="AB444" s="1117"/>
      <c r="AC444" s="1117"/>
      <c r="AD444" s="1117"/>
      <c r="AE444" s="1117"/>
      <c r="AF444" s="1117"/>
      <c r="AG444" s="1117"/>
      <c r="AH444" s="1117"/>
      <c r="AI444" s="1117"/>
      <c r="AJ444" s="1117"/>
      <c r="AK444" s="1117"/>
      <c r="AL444" s="1117"/>
      <c r="AM444" s="1117"/>
    </row>
    <row r="445" spans="1:39" s="90" customFormat="1" ht="15" hidden="1" customHeight="1">
      <c r="A445" s="729"/>
      <c r="B445" s="729"/>
      <c r="C445" s="729"/>
      <c r="D445" s="729"/>
      <c r="E445" s="729"/>
      <c r="F445" s="729"/>
      <c r="G445" s="760" t="b">
        <v>0</v>
      </c>
      <c r="H445" s="729"/>
      <c r="I445" s="729"/>
      <c r="J445" s="729"/>
      <c r="K445" s="729"/>
      <c r="L445" s="1109" t="s">
        <v>16</v>
      </c>
      <c r="M445" s="1110" t="s">
        <v>121</v>
      </c>
      <c r="N445" s="1106" t="s">
        <v>143</v>
      </c>
      <c r="O445" s="761" t="s">
        <v>2438</v>
      </c>
      <c r="P445" s="761" t="s">
        <v>2438</v>
      </c>
      <c r="Q445" s="761" t="s">
        <v>2438</v>
      </c>
      <c r="R445" s="762" t="s">
        <v>2439</v>
      </c>
      <c r="S445" s="725" t="s">
        <v>2440</v>
      </c>
      <c r="T445" s="725" t="s">
        <v>2469</v>
      </c>
      <c r="U445" s="725" t="s">
        <v>2470</v>
      </c>
      <c r="V445" s="725" t="s">
        <v>2471</v>
      </c>
      <c r="W445" s="725" t="s">
        <v>2472</v>
      </c>
      <c r="X445" s="725" t="s">
        <v>2473</v>
      </c>
      <c r="Y445" s="725" t="s">
        <v>2474</v>
      </c>
      <c r="Z445" s="725" t="s">
        <v>2475</v>
      </c>
      <c r="AA445" s="725" t="s">
        <v>2476</v>
      </c>
      <c r="AB445" s="725" t="s">
        <v>2477</v>
      </c>
      <c r="AC445" s="725" t="s">
        <v>2440</v>
      </c>
      <c r="AD445" s="725" t="s">
        <v>2469</v>
      </c>
      <c r="AE445" s="725" t="s">
        <v>2470</v>
      </c>
      <c r="AF445" s="725" t="s">
        <v>2471</v>
      </c>
      <c r="AG445" s="725" t="s">
        <v>2472</v>
      </c>
      <c r="AH445" s="725" t="s">
        <v>2473</v>
      </c>
      <c r="AI445" s="725" t="s">
        <v>2474</v>
      </c>
      <c r="AJ445" s="725" t="s">
        <v>2475</v>
      </c>
      <c r="AK445" s="725" t="s">
        <v>2476</v>
      </c>
      <c r="AL445" s="725" t="s">
        <v>2477</v>
      </c>
      <c r="AM445" s="1108" t="s">
        <v>323</v>
      </c>
    </row>
    <row r="446" spans="1:39" s="90" customFormat="1" ht="69.900000000000006" hidden="1" customHeight="1">
      <c r="A446" s="729"/>
      <c r="B446" s="729"/>
      <c r="C446" s="729"/>
      <c r="D446" s="729"/>
      <c r="E446" s="729"/>
      <c r="F446" s="729"/>
      <c r="G446" s="760" t="b">
        <v>0</v>
      </c>
      <c r="H446" s="729"/>
      <c r="I446" s="729"/>
      <c r="J446" s="729"/>
      <c r="K446" s="729"/>
      <c r="L446" s="1109"/>
      <c r="M446" s="1111"/>
      <c r="N446" s="1106"/>
      <c r="O446" s="725" t="s">
        <v>286</v>
      </c>
      <c r="P446" s="725" t="s">
        <v>324</v>
      </c>
      <c r="Q446" s="725" t="s">
        <v>304</v>
      </c>
      <c r="R446" s="725" t="s">
        <v>286</v>
      </c>
      <c r="S446" s="763" t="s">
        <v>287</v>
      </c>
      <c r="T446" s="763" t="s">
        <v>287</v>
      </c>
      <c r="U446" s="763" t="s">
        <v>287</v>
      </c>
      <c r="V446" s="763" t="s">
        <v>287</v>
      </c>
      <c r="W446" s="763" t="s">
        <v>287</v>
      </c>
      <c r="X446" s="763" t="s">
        <v>287</v>
      </c>
      <c r="Y446" s="763" t="s">
        <v>287</v>
      </c>
      <c r="Z446" s="763" t="s">
        <v>287</v>
      </c>
      <c r="AA446" s="763" t="s">
        <v>287</v>
      </c>
      <c r="AB446" s="763" t="s">
        <v>287</v>
      </c>
      <c r="AC446" s="763" t="s">
        <v>286</v>
      </c>
      <c r="AD446" s="763" t="s">
        <v>286</v>
      </c>
      <c r="AE446" s="763" t="s">
        <v>286</v>
      </c>
      <c r="AF446" s="763" t="s">
        <v>286</v>
      </c>
      <c r="AG446" s="763" t="s">
        <v>286</v>
      </c>
      <c r="AH446" s="763" t="s">
        <v>286</v>
      </c>
      <c r="AI446" s="763" t="s">
        <v>286</v>
      </c>
      <c r="AJ446" s="763" t="s">
        <v>286</v>
      </c>
      <c r="AK446" s="763" t="s">
        <v>286</v>
      </c>
      <c r="AL446" s="763" t="s">
        <v>286</v>
      </c>
      <c r="AM446" s="1108"/>
    </row>
    <row r="447" spans="1:39" hidden="1">
      <c r="A447" s="759"/>
      <c r="B447" s="759"/>
      <c r="C447" s="759"/>
      <c r="D447" s="759"/>
      <c r="E447" s="759"/>
      <c r="F447" s="759"/>
      <c r="G447" s="760" t="b">
        <v>0</v>
      </c>
      <c r="H447" s="759"/>
      <c r="I447" s="759"/>
      <c r="J447" s="759"/>
      <c r="K447" s="759"/>
      <c r="L447" s="729"/>
      <c r="M447" s="729"/>
      <c r="N447" s="729"/>
      <c r="O447" s="759"/>
      <c r="P447" s="759"/>
      <c r="Q447" s="759"/>
      <c r="R447" s="759"/>
      <c r="S447" s="759"/>
      <c r="T447" s="759"/>
      <c r="U447" s="759"/>
      <c r="V447" s="759"/>
      <c r="W447" s="759"/>
      <c r="X447" s="759"/>
      <c r="Y447" s="759"/>
      <c r="Z447" s="759"/>
      <c r="AA447" s="759"/>
      <c r="AB447" s="759"/>
      <c r="AC447" s="759"/>
      <c r="AD447" s="759"/>
      <c r="AE447" s="759"/>
      <c r="AF447" s="759"/>
      <c r="AG447" s="759"/>
      <c r="AH447" s="759"/>
      <c r="AI447" s="759"/>
      <c r="AJ447" s="759"/>
      <c r="AK447" s="759"/>
      <c r="AL447" s="759"/>
      <c r="AM447" s="729"/>
    </row>
    <row r="448" spans="1:39" ht="15" customHeight="1">
      <c r="A448" s="759"/>
      <c r="B448" s="759"/>
      <c r="C448" s="759"/>
      <c r="D448" s="759"/>
      <c r="E448" s="759"/>
      <c r="F448" s="759"/>
      <c r="G448" s="760"/>
      <c r="H448" s="759"/>
      <c r="I448" s="759"/>
      <c r="J448" s="759"/>
      <c r="K448" s="759"/>
      <c r="L448" s="1112" t="s">
        <v>1402</v>
      </c>
      <c r="M448" s="1112"/>
      <c r="N448" s="1112"/>
      <c r="O448" s="1113"/>
      <c r="P448" s="1113"/>
      <c r="Q448" s="1113"/>
      <c r="R448" s="1113"/>
      <c r="S448" s="1113"/>
      <c r="T448" s="1113"/>
      <c r="U448" s="1113"/>
      <c r="V448" s="1113"/>
      <c r="W448" s="1113"/>
      <c r="X448" s="1113"/>
      <c r="Y448" s="1113"/>
      <c r="Z448" s="1113"/>
      <c r="AA448" s="1113"/>
      <c r="AB448" s="1113"/>
      <c r="AC448" s="1113"/>
      <c r="AD448" s="1113"/>
      <c r="AE448" s="1113"/>
      <c r="AF448" s="1113"/>
      <c r="AG448" s="1113"/>
      <c r="AH448" s="1113"/>
      <c r="AI448" s="1113"/>
      <c r="AJ448" s="1113"/>
      <c r="AK448" s="1113"/>
      <c r="AL448" s="1113"/>
      <c r="AM448" s="1113"/>
    </row>
    <row r="449" spans="1:39" ht="33" customHeight="1">
      <c r="A449" s="759"/>
      <c r="B449" s="759"/>
      <c r="C449" s="759"/>
      <c r="D449" s="759"/>
      <c r="E449" s="759"/>
      <c r="F449" s="759"/>
      <c r="G449" s="760"/>
      <c r="H449" s="759"/>
      <c r="I449" s="759"/>
      <c r="J449" s="759"/>
      <c r="K449" s="649"/>
      <c r="L449" s="1114" t="s">
        <v>2372</v>
      </c>
      <c r="M449" s="1115"/>
      <c r="N449" s="1115"/>
      <c r="O449" s="1115"/>
      <c r="P449" s="1115"/>
      <c r="Q449" s="1115"/>
      <c r="R449" s="1115"/>
      <c r="S449" s="1115"/>
      <c r="T449" s="1115"/>
      <c r="U449" s="1115"/>
      <c r="V449" s="1115"/>
      <c r="W449" s="1115"/>
      <c r="X449" s="1115"/>
      <c r="Y449" s="1115"/>
      <c r="Z449" s="1115"/>
      <c r="AA449" s="1115"/>
      <c r="AB449" s="1115"/>
      <c r="AC449" s="1115"/>
      <c r="AD449" s="1115"/>
      <c r="AE449" s="1115"/>
      <c r="AF449" s="1115"/>
      <c r="AG449" s="1115"/>
      <c r="AH449" s="1115"/>
      <c r="AI449" s="1115"/>
      <c r="AJ449" s="1115"/>
      <c r="AK449" s="1115"/>
      <c r="AL449" s="1115"/>
      <c r="AM449" s="1116"/>
    </row>
  </sheetData>
  <sheetProtection formatColumns="0" formatRows="0" autoFilter="0"/>
  <mergeCells count="22">
    <mergeCell ref="L440:AM440"/>
    <mergeCell ref="AM441:AM442"/>
    <mergeCell ref="N441:N442"/>
    <mergeCell ref="L441:L442"/>
    <mergeCell ref="M441:M442"/>
    <mergeCell ref="L448:AM448"/>
    <mergeCell ref="L449:AM449"/>
    <mergeCell ref="AM445:AM446"/>
    <mergeCell ref="L444:AM444"/>
    <mergeCell ref="N445:N446"/>
    <mergeCell ref="L445:L446"/>
    <mergeCell ref="M445:M446"/>
    <mergeCell ref="L14:AM14"/>
    <mergeCell ref="N15:N16"/>
    <mergeCell ref="AM15:AM16"/>
    <mergeCell ref="L15:L16"/>
    <mergeCell ref="M15:M16"/>
    <mergeCell ref="L436:AM436"/>
    <mergeCell ref="N437:N438"/>
    <mergeCell ref="AM437:AM438"/>
    <mergeCell ref="L437:L438"/>
    <mergeCell ref="M437:M438"/>
  </mergeCells>
  <dataValidations count="1">
    <dataValidation type="decimal" allowBlank="1" showErrorMessage="1" errorTitle="Ошибка" error="Допускается ввод только неотрицательных чисел!" sqref="O19:AL20 O22:AL24 O26:AL29 O31:AL34 O38:AL40 O42:AL43 O46:AL47 O49:AL50 O52:AL54 O57:AL58 O60:AL62 O64:AL67 O69:AL72 O76:AL78 O80:AL81 O84:AL85 O87:AL88 O90:AL92 O95:AL96 O98:AL100 O102:AL105 O107:AL110 O114:AL116 O118:AL119 O122:AL123 O125:AL126 O128:AL130 O133:AL134 O136:AL138 O140:AL143 O145:AL148 O152:AL154 O156:AL157 O160:AL161 O163:AL164 O166:AL168 O171:AL172 O174:AL176 O178:AL181 O183:AL186 O190:AL192 O194:AL195 O198:AL199 O201:AL202 O204:AL206 O209:AL210 O212:AL214 O216:AL219 O221:AL224 O228:AL230 O232:AL233 O236:AL237 O239:AL240 O242:AL244 O247:AL248 O250:AL252 O254:AL257 O259:AL262 O266:AL268 O270:AL271 O274:AL275 O277:AL278 O280:AL282 O285:AL286 O288:AL290 O292:AL295 O297:AL300 O304:AL306 O308:AL309 O312:AL313 O315:AL316 O318:AL320 O323:AL324 O326:AL328 O330:AL333 O335:AL338 O342:AL344 O346:AL347 O350:AL351 O353:AL354 O356:AL358 O361:AL362 O364:AL366 O368:AL371 O373:AL376 O380:AL382 O384:AL385 O388:AL389 O391:AL392 O394:AL396 O399:AL400 O402:AL404 O406:AL409 O411:AL414 O418:AL420 O422:AL423 O426:AL427 O429:AL430 O432:AL434">
      <formula1>0</formula1>
      <formula2>9.99999999999999E+23</formula2>
    </dataValidation>
  </dataValidations>
  <printOptions horizontalCentered="1"/>
  <pageMargins left="0.35433070866141736" right="0.35433070866141736" top="0.39370078740157483" bottom="0.47244094488188981" header="7.874015748031496E-2" footer="7.874015748031496E-2"/>
  <pageSetup paperSize="9" scale="60" firstPageNumber="8" fitToWidth="0" fitToHeight="0" orientation="landscape" r:id="rId1"/>
  <headerFooter>
    <oddFooter>&amp;C&amp;A
&amp;P из &amp;N</oddFooter>
    <firstFooter>&amp;C&amp;P</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
    <tabColor rgb="FF002060"/>
    <outlinePr summaryBelow="0" summaryRight="0"/>
  </sheetPr>
  <dimension ref="A1:AM62"/>
  <sheetViews>
    <sheetView showGridLines="0" view="pageBreakPreview" topLeftCell="A11" zoomScaleNormal="100" zoomScaleSheetLayoutView="100" workbookViewId="0">
      <pane xSplit="14" ySplit="5" topLeftCell="O35" activePane="bottomRight" state="frozen"/>
      <selection activeCell="M11" sqref="M11"/>
      <selection pane="topRight" activeCell="M11" sqref="M11"/>
      <selection pane="bottomLeft" activeCell="M11" sqref="M11"/>
      <selection pane="bottomRight" activeCell="AC29" sqref="AC29"/>
    </sheetView>
  </sheetViews>
  <sheetFormatPr defaultColWidth="9.125" defaultRowHeight="11.4"/>
  <cols>
    <col min="1" max="10" width="2.75" style="88" hidden="1" customWidth="1"/>
    <col min="11" max="11" width="3.75" style="88" hidden="1" customWidth="1"/>
    <col min="12" max="12" width="5.75" style="88" customWidth="1"/>
    <col min="13" max="13" width="20.75" style="88" customWidth="1"/>
    <col min="14" max="14" width="9.25" style="88" customWidth="1"/>
    <col min="15" max="19" width="13.25" style="88" customWidth="1"/>
    <col min="20" max="28" width="13.25" style="88" hidden="1" customWidth="1"/>
    <col min="29" max="29" width="13.25" style="88" customWidth="1"/>
    <col min="30" max="38" width="13.25" style="88" hidden="1" customWidth="1"/>
    <col min="39" max="39" width="20.75" style="88" customWidth="1"/>
    <col min="40" max="16384" width="9.125" style="88"/>
  </cols>
  <sheetData>
    <row r="1" spans="1:39" hidden="1">
      <c r="A1" s="759"/>
      <c r="B1" s="759"/>
      <c r="C1" s="759"/>
      <c r="D1" s="759"/>
      <c r="E1" s="759"/>
      <c r="F1" s="759"/>
      <c r="G1" s="759"/>
      <c r="H1" s="759"/>
      <c r="I1" s="759"/>
      <c r="J1" s="759"/>
      <c r="K1" s="759"/>
      <c r="L1" s="759"/>
      <c r="M1" s="759"/>
      <c r="N1" s="759"/>
      <c r="O1" s="759"/>
      <c r="P1" s="759"/>
      <c r="Q1" s="759"/>
      <c r="R1" s="759"/>
      <c r="S1" s="759">
        <v>2024</v>
      </c>
      <c r="T1" s="759">
        <v>2025</v>
      </c>
      <c r="U1" s="759">
        <v>2026</v>
      </c>
      <c r="V1" s="759">
        <v>2027</v>
      </c>
      <c r="W1" s="759">
        <v>2028</v>
      </c>
      <c r="X1" s="759">
        <v>2029</v>
      </c>
      <c r="Y1" s="759">
        <v>2030</v>
      </c>
      <c r="Z1" s="759">
        <v>2031</v>
      </c>
      <c r="AA1" s="759">
        <v>2032</v>
      </c>
      <c r="AB1" s="759">
        <v>2033</v>
      </c>
      <c r="AC1" s="759">
        <v>2024</v>
      </c>
      <c r="AD1" s="759">
        <v>2025</v>
      </c>
      <c r="AE1" s="759">
        <v>2026</v>
      </c>
      <c r="AF1" s="759">
        <v>2027</v>
      </c>
      <c r="AG1" s="759">
        <v>2028</v>
      </c>
      <c r="AH1" s="759">
        <v>2029</v>
      </c>
      <c r="AI1" s="759">
        <v>2030</v>
      </c>
      <c r="AJ1" s="759">
        <v>2031</v>
      </c>
      <c r="AK1" s="759">
        <v>2032</v>
      </c>
      <c r="AL1" s="759">
        <v>2033</v>
      </c>
      <c r="AM1" s="759"/>
    </row>
    <row r="2" spans="1:39" hidden="1">
      <c r="A2" s="759"/>
      <c r="B2" s="759"/>
      <c r="C2" s="759"/>
      <c r="D2" s="759"/>
      <c r="E2" s="759"/>
      <c r="F2" s="759"/>
      <c r="G2" s="759"/>
      <c r="H2" s="759"/>
      <c r="I2" s="759"/>
      <c r="J2" s="759"/>
      <c r="K2" s="759"/>
      <c r="L2" s="759"/>
      <c r="M2" s="759"/>
      <c r="N2" s="759"/>
      <c r="O2" s="759"/>
      <c r="P2" s="759"/>
      <c r="Q2" s="759"/>
      <c r="R2" s="759"/>
      <c r="S2" s="759"/>
      <c r="T2" s="759"/>
      <c r="U2" s="759"/>
      <c r="V2" s="759"/>
      <c r="W2" s="759"/>
      <c r="X2" s="759"/>
      <c r="Y2" s="759"/>
      <c r="Z2" s="759"/>
      <c r="AA2" s="759"/>
      <c r="AB2" s="759"/>
      <c r="AC2" s="759"/>
      <c r="AD2" s="759"/>
      <c r="AE2" s="759"/>
      <c r="AF2" s="759"/>
      <c r="AG2" s="759"/>
      <c r="AH2" s="759"/>
      <c r="AI2" s="759"/>
      <c r="AJ2" s="759"/>
      <c r="AK2" s="759"/>
      <c r="AL2" s="759"/>
      <c r="AM2" s="759"/>
    </row>
    <row r="3" spans="1:39" hidden="1">
      <c r="A3" s="759"/>
      <c r="B3" s="759"/>
      <c r="C3" s="759"/>
      <c r="D3" s="759"/>
      <c r="E3" s="759"/>
      <c r="F3" s="759"/>
      <c r="G3" s="759"/>
      <c r="H3" s="759"/>
      <c r="I3" s="759"/>
      <c r="J3" s="759"/>
      <c r="K3" s="759"/>
      <c r="L3" s="759"/>
      <c r="M3" s="759"/>
      <c r="N3" s="759"/>
      <c r="O3" s="759"/>
      <c r="P3" s="759"/>
      <c r="Q3" s="759"/>
      <c r="R3" s="759"/>
      <c r="S3" s="759"/>
      <c r="T3" s="759"/>
      <c r="U3" s="759"/>
      <c r="V3" s="759"/>
      <c r="W3" s="759"/>
      <c r="X3" s="759"/>
      <c r="Y3" s="759"/>
      <c r="Z3" s="759"/>
      <c r="AA3" s="759"/>
      <c r="AB3" s="759"/>
      <c r="AC3" s="759"/>
      <c r="AD3" s="759"/>
      <c r="AE3" s="759"/>
      <c r="AF3" s="759"/>
      <c r="AG3" s="759"/>
      <c r="AH3" s="759"/>
      <c r="AI3" s="759"/>
      <c r="AJ3" s="759"/>
      <c r="AK3" s="759"/>
      <c r="AL3" s="759"/>
      <c r="AM3" s="759"/>
    </row>
    <row r="4" spans="1:39" hidden="1">
      <c r="A4" s="759"/>
      <c r="B4" s="759"/>
      <c r="C4" s="759"/>
      <c r="D4" s="759"/>
      <c r="E4" s="759"/>
      <c r="F4" s="759"/>
      <c r="G4" s="759"/>
      <c r="H4" s="759"/>
      <c r="I4" s="759"/>
      <c r="J4" s="759"/>
      <c r="K4" s="759"/>
      <c r="L4" s="759"/>
      <c r="M4" s="759"/>
      <c r="N4" s="759"/>
      <c r="O4" s="759"/>
      <c r="P4" s="759"/>
      <c r="Q4" s="759"/>
      <c r="R4" s="759"/>
      <c r="S4" s="759"/>
      <c r="T4" s="759"/>
      <c r="U4" s="759"/>
      <c r="V4" s="759"/>
      <c r="W4" s="759"/>
      <c r="X4" s="759"/>
      <c r="Y4" s="759"/>
      <c r="Z4" s="759"/>
      <c r="AA4" s="759"/>
      <c r="AB4" s="759"/>
      <c r="AC4" s="759"/>
      <c r="AD4" s="759"/>
      <c r="AE4" s="759"/>
      <c r="AF4" s="759"/>
      <c r="AG4" s="759"/>
      <c r="AH4" s="759"/>
      <c r="AI4" s="759"/>
      <c r="AJ4" s="759"/>
      <c r="AK4" s="759"/>
      <c r="AL4" s="759"/>
      <c r="AM4" s="759"/>
    </row>
    <row r="5" spans="1:39" hidden="1">
      <c r="A5" s="759"/>
      <c r="B5" s="759"/>
      <c r="C5" s="759"/>
      <c r="D5" s="759"/>
      <c r="E5" s="759"/>
      <c r="F5" s="759"/>
      <c r="G5" s="759"/>
      <c r="H5" s="759"/>
      <c r="I5" s="759"/>
      <c r="J5" s="759"/>
      <c r="K5" s="759"/>
      <c r="L5" s="759"/>
      <c r="M5" s="759"/>
      <c r="N5" s="759"/>
      <c r="O5" s="759"/>
      <c r="P5" s="759"/>
      <c r="Q5" s="759"/>
      <c r="R5" s="759"/>
      <c r="S5" s="759"/>
      <c r="T5" s="759"/>
      <c r="U5" s="759"/>
      <c r="V5" s="759"/>
      <c r="W5" s="759"/>
      <c r="X5" s="759"/>
      <c r="Y5" s="759"/>
      <c r="Z5" s="759"/>
      <c r="AA5" s="759"/>
      <c r="AB5" s="759"/>
      <c r="AC5" s="759"/>
      <c r="AD5" s="759"/>
      <c r="AE5" s="759"/>
      <c r="AF5" s="759"/>
      <c r="AG5" s="759"/>
      <c r="AH5" s="759"/>
      <c r="AI5" s="759"/>
      <c r="AJ5" s="759"/>
      <c r="AK5" s="759"/>
      <c r="AL5" s="759"/>
      <c r="AM5" s="759"/>
    </row>
    <row r="6" spans="1:39" hidden="1">
      <c r="A6" s="759"/>
      <c r="B6" s="759"/>
      <c r="C6" s="759"/>
      <c r="D6" s="759"/>
      <c r="E6" s="759"/>
      <c r="F6" s="759"/>
      <c r="G6" s="759"/>
      <c r="H6" s="759"/>
      <c r="I6" s="759"/>
      <c r="J6" s="759"/>
      <c r="K6" s="759"/>
      <c r="L6" s="759"/>
      <c r="M6" s="759"/>
      <c r="N6" s="759"/>
      <c r="O6" s="759"/>
      <c r="P6" s="759"/>
      <c r="Q6" s="759"/>
      <c r="R6" s="759"/>
      <c r="S6" s="759"/>
      <c r="T6" s="759"/>
      <c r="U6" s="759"/>
      <c r="V6" s="759"/>
      <c r="W6" s="759"/>
      <c r="X6" s="759"/>
      <c r="Y6" s="759"/>
      <c r="Z6" s="759"/>
      <c r="AA6" s="759"/>
      <c r="AB6" s="759"/>
      <c r="AC6" s="759"/>
      <c r="AD6" s="759"/>
      <c r="AE6" s="759"/>
      <c r="AF6" s="759"/>
      <c r="AG6" s="759"/>
      <c r="AH6" s="759"/>
      <c r="AI6" s="759"/>
      <c r="AJ6" s="759"/>
      <c r="AK6" s="759"/>
      <c r="AL6" s="759"/>
      <c r="AM6" s="759"/>
    </row>
    <row r="7" spans="1:39" hidden="1">
      <c r="A7" s="759"/>
      <c r="B7" s="759"/>
      <c r="C7" s="759"/>
      <c r="D7" s="759"/>
      <c r="E7" s="759"/>
      <c r="F7" s="759"/>
      <c r="G7" s="759"/>
      <c r="H7" s="759"/>
      <c r="I7" s="759"/>
      <c r="J7" s="759"/>
      <c r="K7" s="759"/>
      <c r="L7" s="759"/>
      <c r="M7" s="759"/>
      <c r="N7" s="759"/>
      <c r="O7" s="759"/>
      <c r="P7" s="759"/>
      <c r="Q7" s="759"/>
      <c r="R7" s="759"/>
      <c r="S7" s="709" t="b">
        <v>1</v>
      </c>
      <c r="T7" s="709" t="b">
        <v>0</v>
      </c>
      <c r="U7" s="709" t="b">
        <v>0</v>
      </c>
      <c r="V7" s="709" t="b">
        <v>0</v>
      </c>
      <c r="W7" s="709" t="b">
        <v>0</v>
      </c>
      <c r="X7" s="709" t="b">
        <v>0</v>
      </c>
      <c r="Y7" s="709" t="b">
        <v>0</v>
      </c>
      <c r="Z7" s="709" t="b">
        <v>0</v>
      </c>
      <c r="AA7" s="709" t="b">
        <v>0</v>
      </c>
      <c r="AB7" s="709" t="b">
        <v>0</v>
      </c>
      <c r="AC7" s="709" t="b">
        <v>1</v>
      </c>
      <c r="AD7" s="709" t="b">
        <v>0</v>
      </c>
      <c r="AE7" s="709" t="b">
        <v>0</v>
      </c>
      <c r="AF7" s="709" t="b">
        <v>0</v>
      </c>
      <c r="AG7" s="709" t="b">
        <v>0</v>
      </c>
      <c r="AH7" s="709" t="b">
        <v>0</v>
      </c>
      <c r="AI7" s="709" t="b">
        <v>0</v>
      </c>
      <c r="AJ7" s="709" t="b">
        <v>0</v>
      </c>
      <c r="AK7" s="709" t="b">
        <v>0</v>
      </c>
      <c r="AL7" s="709" t="b">
        <v>0</v>
      </c>
      <c r="AM7" s="759"/>
    </row>
    <row r="8" spans="1:39" hidden="1">
      <c r="A8" s="759"/>
      <c r="B8" s="759"/>
      <c r="C8" s="759"/>
      <c r="D8" s="759"/>
      <c r="E8" s="759"/>
      <c r="F8" s="759"/>
      <c r="G8" s="759"/>
      <c r="H8" s="759"/>
      <c r="I8" s="759"/>
      <c r="J8" s="759"/>
      <c r="K8" s="759"/>
      <c r="L8" s="759"/>
      <c r="M8" s="759"/>
      <c r="N8" s="759"/>
      <c r="O8" s="759"/>
      <c r="P8" s="759"/>
      <c r="Q8" s="759"/>
      <c r="R8" s="759"/>
      <c r="S8" s="759"/>
      <c r="T8" s="759"/>
      <c r="U8" s="759"/>
      <c r="V8" s="759"/>
      <c r="W8" s="759"/>
      <c r="X8" s="759"/>
      <c r="Y8" s="759"/>
      <c r="Z8" s="759"/>
      <c r="AA8" s="759"/>
      <c r="AB8" s="759"/>
      <c r="AC8" s="759"/>
      <c r="AD8" s="759"/>
      <c r="AE8" s="759"/>
      <c r="AF8" s="759"/>
      <c r="AG8" s="759"/>
      <c r="AH8" s="759"/>
      <c r="AI8" s="759"/>
      <c r="AJ8" s="759"/>
      <c r="AK8" s="759"/>
      <c r="AL8" s="759"/>
      <c r="AM8" s="759"/>
    </row>
    <row r="9" spans="1:39" hidden="1">
      <c r="A9" s="759"/>
      <c r="B9" s="759"/>
      <c r="C9" s="759"/>
      <c r="D9" s="759"/>
      <c r="E9" s="759"/>
      <c r="F9" s="759"/>
      <c r="G9" s="759"/>
      <c r="H9" s="759"/>
      <c r="I9" s="759"/>
      <c r="J9" s="759"/>
      <c r="K9" s="759"/>
      <c r="L9" s="759"/>
      <c r="M9" s="759"/>
      <c r="N9" s="759"/>
      <c r="O9" s="759"/>
      <c r="P9" s="759"/>
      <c r="Q9" s="759"/>
      <c r="R9" s="759"/>
      <c r="S9" s="759"/>
      <c r="T9" s="759"/>
      <c r="U9" s="759"/>
      <c r="V9" s="759"/>
      <c r="W9" s="759"/>
      <c r="X9" s="759"/>
      <c r="Y9" s="759"/>
      <c r="Z9" s="759"/>
      <c r="AA9" s="759"/>
      <c r="AB9" s="759"/>
      <c r="AC9" s="759"/>
      <c r="AD9" s="759"/>
      <c r="AE9" s="759"/>
      <c r="AF9" s="759"/>
      <c r="AG9" s="759"/>
      <c r="AH9" s="759"/>
      <c r="AI9" s="759"/>
      <c r="AJ9" s="759"/>
      <c r="AK9" s="759"/>
      <c r="AL9" s="759"/>
      <c r="AM9" s="759"/>
    </row>
    <row r="10" spans="1:39" hidden="1">
      <c r="A10" s="759"/>
      <c r="B10" s="759"/>
      <c r="C10" s="759"/>
      <c r="D10" s="759"/>
      <c r="E10" s="759"/>
      <c r="F10" s="759"/>
      <c r="G10" s="759"/>
      <c r="H10" s="759"/>
      <c r="I10" s="759"/>
      <c r="J10" s="759"/>
      <c r="K10" s="759"/>
      <c r="L10" s="759"/>
      <c r="M10" s="759"/>
      <c r="N10" s="759"/>
      <c r="O10" s="759"/>
      <c r="P10" s="759"/>
      <c r="Q10" s="759"/>
      <c r="R10" s="759"/>
      <c r="S10" s="759"/>
      <c r="T10" s="759"/>
      <c r="U10" s="759"/>
      <c r="V10" s="759"/>
      <c r="W10" s="759"/>
      <c r="X10" s="759"/>
      <c r="Y10" s="759"/>
      <c r="Z10" s="759"/>
      <c r="AA10" s="759"/>
      <c r="AB10" s="759"/>
      <c r="AC10" s="759"/>
      <c r="AD10" s="759"/>
      <c r="AE10" s="759"/>
      <c r="AF10" s="759"/>
      <c r="AG10" s="759"/>
      <c r="AH10" s="759"/>
      <c r="AI10" s="759"/>
      <c r="AJ10" s="759"/>
      <c r="AK10" s="759"/>
      <c r="AL10" s="759"/>
      <c r="AM10" s="759"/>
    </row>
    <row r="11" spans="1:39" ht="15" hidden="1" customHeight="1">
      <c r="A11" s="759"/>
      <c r="B11" s="759"/>
      <c r="C11" s="759"/>
      <c r="D11" s="759"/>
      <c r="E11" s="759"/>
      <c r="F11" s="759"/>
      <c r="G11" s="759"/>
      <c r="H11" s="759"/>
      <c r="I11" s="759"/>
      <c r="J11" s="759"/>
      <c r="K11" s="759"/>
      <c r="L11" s="759"/>
      <c r="M11" s="715"/>
      <c r="N11" s="759"/>
      <c r="O11" s="759"/>
      <c r="P11" s="759"/>
      <c r="Q11" s="759"/>
      <c r="R11" s="759"/>
      <c r="S11" s="759"/>
      <c r="T11" s="759"/>
      <c r="U11" s="759"/>
      <c r="V11" s="759"/>
      <c r="W11" s="759"/>
      <c r="X11" s="759"/>
      <c r="Y11" s="759"/>
      <c r="Z11" s="759"/>
      <c r="AA11" s="759"/>
      <c r="AB11" s="759"/>
      <c r="AC11" s="759"/>
      <c r="AD11" s="759"/>
      <c r="AE11" s="759"/>
      <c r="AF11" s="759"/>
      <c r="AG11" s="759"/>
      <c r="AH11" s="759"/>
      <c r="AI11" s="759"/>
      <c r="AJ11" s="759"/>
      <c r="AK11" s="759"/>
      <c r="AL11" s="759"/>
      <c r="AM11" s="759"/>
    </row>
    <row r="12" spans="1:39" s="89" customFormat="1" ht="15" customHeight="1">
      <c r="A12" s="760"/>
      <c r="B12" s="760"/>
      <c r="C12" s="760"/>
      <c r="D12" s="760"/>
      <c r="E12" s="760"/>
      <c r="F12" s="760"/>
      <c r="G12" s="760"/>
      <c r="H12" s="760"/>
      <c r="I12" s="760"/>
      <c r="J12" s="760"/>
      <c r="K12" s="760"/>
      <c r="L12" s="482" t="s">
        <v>1279</v>
      </c>
      <c r="M12" s="198"/>
      <c r="N12" s="198"/>
      <c r="O12" s="198"/>
      <c r="P12" s="198"/>
      <c r="Q12" s="198"/>
      <c r="R12" s="198"/>
      <c r="S12" s="198"/>
      <c r="T12" s="198"/>
      <c r="U12" s="198"/>
      <c r="V12" s="198"/>
      <c r="W12" s="198"/>
      <c r="X12" s="198"/>
      <c r="Y12" s="198"/>
      <c r="Z12" s="198"/>
      <c r="AA12" s="198"/>
      <c r="AB12" s="198"/>
      <c r="AC12" s="198"/>
      <c r="AD12" s="198"/>
      <c r="AE12" s="198"/>
      <c r="AF12" s="198"/>
      <c r="AG12" s="198"/>
      <c r="AH12" s="198"/>
      <c r="AI12" s="198"/>
      <c r="AJ12" s="198"/>
      <c r="AK12" s="198"/>
      <c r="AL12" s="198"/>
      <c r="AM12" s="198"/>
    </row>
    <row r="13" spans="1:39" s="195" customFormat="1">
      <c r="L13" s="196"/>
      <c r="M13" s="196"/>
      <c r="N13" s="196"/>
      <c r="O13" s="197"/>
      <c r="P13" s="197"/>
      <c r="Q13" s="197"/>
      <c r="R13" s="197"/>
      <c r="S13" s="196"/>
      <c r="T13" s="196"/>
      <c r="U13" s="196"/>
      <c r="V13" s="196"/>
      <c r="W13" s="196"/>
      <c r="X13" s="196"/>
      <c r="Y13" s="196"/>
      <c r="Z13" s="196"/>
      <c r="AA13" s="196"/>
      <c r="AB13" s="196"/>
      <c r="AC13" s="196"/>
      <c r="AD13" s="196"/>
      <c r="AE13" s="196"/>
      <c r="AF13" s="196"/>
      <c r="AG13" s="196"/>
      <c r="AH13" s="196"/>
      <c r="AI13" s="196"/>
      <c r="AJ13" s="196"/>
      <c r="AK13" s="196"/>
      <c r="AL13" s="196"/>
      <c r="AM13" s="196"/>
    </row>
    <row r="14" spans="1:39" s="90" customFormat="1" ht="15" customHeight="1">
      <c r="A14" s="729"/>
      <c r="B14" s="729"/>
      <c r="C14" s="729"/>
      <c r="D14" s="729"/>
      <c r="E14" s="729"/>
      <c r="F14" s="729"/>
      <c r="G14" s="729"/>
      <c r="H14" s="729"/>
      <c r="I14" s="729"/>
      <c r="J14" s="729"/>
      <c r="K14" s="729"/>
      <c r="L14" s="1123" t="s">
        <v>16</v>
      </c>
      <c r="M14" s="1123" t="s">
        <v>121</v>
      </c>
      <c r="N14" s="1123" t="s">
        <v>143</v>
      </c>
      <c r="O14" s="761" t="s">
        <v>2438</v>
      </c>
      <c r="P14" s="761" t="s">
        <v>2438</v>
      </c>
      <c r="Q14" s="761" t="s">
        <v>2438</v>
      </c>
      <c r="R14" s="762" t="s">
        <v>2439</v>
      </c>
      <c r="S14" s="725" t="s">
        <v>2440</v>
      </c>
      <c r="T14" s="725" t="s">
        <v>2469</v>
      </c>
      <c r="U14" s="725" t="s">
        <v>2470</v>
      </c>
      <c r="V14" s="725" t="s">
        <v>2471</v>
      </c>
      <c r="W14" s="725" t="s">
        <v>2472</v>
      </c>
      <c r="X14" s="725" t="s">
        <v>2473</v>
      </c>
      <c r="Y14" s="725" t="s">
        <v>2474</v>
      </c>
      <c r="Z14" s="725" t="s">
        <v>2475</v>
      </c>
      <c r="AA14" s="725" t="s">
        <v>2476</v>
      </c>
      <c r="AB14" s="725" t="s">
        <v>2477</v>
      </c>
      <c r="AC14" s="725" t="s">
        <v>2440</v>
      </c>
      <c r="AD14" s="725" t="s">
        <v>2469</v>
      </c>
      <c r="AE14" s="725" t="s">
        <v>2470</v>
      </c>
      <c r="AF14" s="725" t="s">
        <v>2471</v>
      </c>
      <c r="AG14" s="725" t="s">
        <v>2472</v>
      </c>
      <c r="AH14" s="725" t="s">
        <v>2473</v>
      </c>
      <c r="AI14" s="725" t="s">
        <v>2474</v>
      </c>
      <c r="AJ14" s="725" t="s">
        <v>2475</v>
      </c>
      <c r="AK14" s="725" t="s">
        <v>2476</v>
      </c>
      <c r="AL14" s="725" t="s">
        <v>2477</v>
      </c>
      <c r="AM14" s="1108" t="s">
        <v>323</v>
      </c>
    </row>
    <row r="15" spans="1:39" s="90" customFormat="1" ht="50.1" customHeight="1">
      <c r="A15" s="729" t="s">
        <v>1155</v>
      </c>
      <c r="B15" s="729"/>
      <c r="C15" s="729"/>
      <c r="D15" s="729"/>
      <c r="E15" s="729"/>
      <c r="F15" s="729"/>
      <c r="G15" s="729"/>
      <c r="H15" s="729"/>
      <c r="I15" s="729"/>
      <c r="J15" s="729"/>
      <c r="K15" s="729"/>
      <c r="L15" s="1123"/>
      <c r="M15" s="1123"/>
      <c r="N15" s="1123"/>
      <c r="O15" s="725" t="s">
        <v>286</v>
      </c>
      <c r="P15" s="725" t="s">
        <v>324</v>
      </c>
      <c r="Q15" s="725" t="s">
        <v>304</v>
      </c>
      <c r="R15" s="725" t="s">
        <v>286</v>
      </c>
      <c r="S15" s="763" t="s">
        <v>287</v>
      </c>
      <c r="T15" s="763" t="s">
        <v>287</v>
      </c>
      <c r="U15" s="763" t="s">
        <v>287</v>
      </c>
      <c r="V15" s="763" t="s">
        <v>287</v>
      </c>
      <c r="W15" s="763" t="s">
        <v>287</v>
      </c>
      <c r="X15" s="763" t="s">
        <v>287</v>
      </c>
      <c r="Y15" s="763" t="s">
        <v>287</v>
      </c>
      <c r="Z15" s="763" t="s">
        <v>287</v>
      </c>
      <c r="AA15" s="763" t="s">
        <v>287</v>
      </c>
      <c r="AB15" s="763" t="s">
        <v>287</v>
      </c>
      <c r="AC15" s="763" t="s">
        <v>286</v>
      </c>
      <c r="AD15" s="763" t="s">
        <v>286</v>
      </c>
      <c r="AE15" s="763" t="s">
        <v>286</v>
      </c>
      <c r="AF15" s="763" t="s">
        <v>286</v>
      </c>
      <c r="AG15" s="763" t="s">
        <v>286</v>
      </c>
      <c r="AH15" s="763" t="s">
        <v>286</v>
      </c>
      <c r="AI15" s="763" t="s">
        <v>286</v>
      </c>
      <c r="AJ15" s="763" t="s">
        <v>286</v>
      </c>
      <c r="AK15" s="763" t="s">
        <v>286</v>
      </c>
      <c r="AL15" s="763" t="s">
        <v>286</v>
      </c>
      <c r="AM15" s="1108"/>
    </row>
    <row r="16" spans="1:39" s="90" customFormat="1">
      <c r="A16" s="764" t="s">
        <v>18</v>
      </c>
      <c r="B16" s="729"/>
      <c r="C16" s="729"/>
      <c r="D16" s="729"/>
      <c r="E16" s="729"/>
      <c r="F16" s="729"/>
      <c r="G16" s="729"/>
      <c r="H16" s="729"/>
      <c r="I16" s="729"/>
      <c r="J16" s="729"/>
      <c r="K16" s="729"/>
      <c r="L16" s="690" t="s">
        <v>2396</v>
      </c>
      <c r="M16" s="673"/>
      <c r="N16" s="674"/>
      <c r="O16" s="674"/>
      <c r="P16" s="674"/>
      <c r="Q16" s="674"/>
      <c r="R16" s="674"/>
      <c r="S16" s="674"/>
      <c r="T16" s="674"/>
      <c r="U16" s="674"/>
      <c r="V16" s="674"/>
      <c r="W16" s="674"/>
      <c r="X16" s="674"/>
      <c r="Y16" s="674"/>
      <c r="Z16" s="674"/>
      <c r="AA16" s="674"/>
      <c r="AB16" s="674"/>
      <c r="AC16" s="674"/>
      <c r="AD16" s="674"/>
      <c r="AE16" s="674"/>
      <c r="AF16" s="674"/>
      <c r="AG16" s="674"/>
      <c r="AH16" s="674"/>
      <c r="AI16" s="674"/>
      <c r="AJ16" s="674"/>
      <c r="AK16" s="674"/>
      <c r="AL16" s="674"/>
      <c r="AM16" s="674"/>
    </row>
    <row r="17" spans="1:39" s="92" customFormat="1">
      <c r="A17" s="783" t="s">
        <v>18</v>
      </c>
      <c r="B17" s="784"/>
      <c r="C17" s="784"/>
      <c r="D17" s="784"/>
      <c r="E17" s="784"/>
      <c r="F17" s="784"/>
      <c r="G17" s="784"/>
      <c r="H17" s="784"/>
      <c r="I17" s="784"/>
      <c r="J17" s="784"/>
      <c r="K17" s="784"/>
      <c r="L17" s="785"/>
      <c r="M17" s="190" t="s">
        <v>1055</v>
      </c>
      <c r="N17" s="173" t="s">
        <v>370</v>
      </c>
      <c r="O17" s="786">
        <v>0</v>
      </c>
      <c r="P17" s="786">
        <v>3.4</v>
      </c>
      <c r="Q17" s="786">
        <v>0</v>
      </c>
      <c r="R17" s="786">
        <v>0</v>
      </c>
      <c r="S17" s="786">
        <v>0</v>
      </c>
      <c r="T17" s="786">
        <v>0</v>
      </c>
      <c r="U17" s="786">
        <v>0</v>
      </c>
      <c r="V17" s="786">
        <v>0</v>
      </c>
      <c r="W17" s="786">
        <v>0</v>
      </c>
      <c r="X17" s="786">
        <v>0</v>
      </c>
      <c r="Y17" s="786">
        <v>0</v>
      </c>
      <c r="Z17" s="786">
        <v>0</v>
      </c>
      <c r="AA17" s="786">
        <v>0</v>
      </c>
      <c r="AB17" s="786">
        <v>0</v>
      </c>
      <c r="AC17" s="786">
        <v>0</v>
      </c>
      <c r="AD17" s="786">
        <v>0</v>
      </c>
      <c r="AE17" s="786">
        <v>0</v>
      </c>
      <c r="AF17" s="786">
        <v>0</v>
      </c>
      <c r="AG17" s="786">
        <v>0</v>
      </c>
      <c r="AH17" s="786">
        <v>0</v>
      </c>
      <c r="AI17" s="786">
        <v>0</v>
      </c>
      <c r="AJ17" s="786">
        <v>0</v>
      </c>
      <c r="AK17" s="786">
        <v>0</v>
      </c>
      <c r="AL17" s="786">
        <v>0</v>
      </c>
      <c r="AM17" s="771"/>
    </row>
    <row r="18" spans="1:39" s="92" customFormat="1" ht="0.15" customHeight="1">
      <c r="A18" s="783" t="s">
        <v>18</v>
      </c>
      <c r="B18" s="784"/>
      <c r="C18" s="784"/>
      <c r="D18" s="784"/>
      <c r="E18" s="784"/>
      <c r="F18" s="784"/>
      <c r="G18" s="784"/>
      <c r="H18" s="784"/>
      <c r="I18" s="784"/>
      <c r="J18" s="784"/>
      <c r="K18" s="784"/>
      <c r="L18" s="785" t="s">
        <v>1054</v>
      </c>
      <c r="M18" s="190"/>
      <c r="N18" s="173"/>
      <c r="O18" s="192"/>
      <c r="P18" s="192"/>
      <c r="Q18" s="192"/>
      <c r="R18" s="192"/>
      <c r="S18" s="192"/>
      <c r="T18" s="192"/>
      <c r="U18" s="192"/>
      <c r="V18" s="192"/>
      <c r="W18" s="192"/>
      <c r="X18" s="192"/>
      <c r="Y18" s="192"/>
      <c r="Z18" s="192"/>
      <c r="AA18" s="192"/>
      <c r="AB18" s="192"/>
      <c r="AC18" s="192"/>
      <c r="AD18" s="192"/>
      <c r="AE18" s="192"/>
      <c r="AF18" s="192"/>
      <c r="AG18" s="192"/>
      <c r="AH18" s="192"/>
      <c r="AI18" s="192"/>
      <c r="AJ18" s="192"/>
      <c r="AK18" s="192"/>
      <c r="AL18" s="192"/>
      <c r="AM18" s="193"/>
    </row>
    <row r="19" spans="1:39" s="92" customFormat="1" ht="13.8">
      <c r="A19" s="675">
        <v>1</v>
      </c>
      <c r="B19" s="784"/>
      <c r="C19" s="784"/>
      <c r="D19" s="784"/>
      <c r="E19" s="784"/>
      <c r="F19" s="784"/>
      <c r="G19" s="784"/>
      <c r="H19" s="784"/>
      <c r="I19" s="784"/>
      <c r="J19" s="784"/>
      <c r="K19" s="649"/>
      <c r="L19" s="785" t="s">
        <v>18</v>
      </c>
      <c r="M19" s="681" t="s">
        <v>2358</v>
      </c>
      <c r="N19" s="173" t="s">
        <v>370</v>
      </c>
      <c r="O19" s="787"/>
      <c r="P19" s="787">
        <v>3.4</v>
      </c>
      <c r="Q19" s="787"/>
      <c r="R19" s="787"/>
      <c r="S19" s="787">
        <v>0</v>
      </c>
      <c r="T19" s="787"/>
      <c r="U19" s="787"/>
      <c r="V19" s="787"/>
      <c r="W19" s="787"/>
      <c r="X19" s="787"/>
      <c r="Y19" s="787"/>
      <c r="Z19" s="787"/>
      <c r="AA19" s="787"/>
      <c r="AB19" s="787"/>
      <c r="AC19" s="787">
        <v>0</v>
      </c>
      <c r="AD19" s="787"/>
      <c r="AE19" s="787"/>
      <c r="AF19" s="787"/>
      <c r="AG19" s="787"/>
      <c r="AH19" s="787"/>
      <c r="AI19" s="787"/>
      <c r="AJ19" s="787"/>
      <c r="AK19" s="787"/>
      <c r="AL19" s="787"/>
      <c r="AM19" s="771"/>
    </row>
    <row r="20" spans="1:39" s="90" customFormat="1">
      <c r="A20" s="764" t="s">
        <v>102</v>
      </c>
      <c r="B20" s="729"/>
      <c r="C20" s="729"/>
      <c r="D20" s="729"/>
      <c r="E20" s="729"/>
      <c r="F20" s="729"/>
      <c r="G20" s="729"/>
      <c r="H20" s="729"/>
      <c r="I20" s="729"/>
      <c r="J20" s="729"/>
      <c r="K20" s="729"/>
      <c r="L20" s="690" t="s">
        <v>2419</v>
      </c>
      <c r="M20" s="673"/>
      <c r="N20" s="674"/>
      <c r="O20" s="674"/>
      <c r="P20" s="674"/>
      <c r="Q20" s="674"/>
      <c r="R20" s="674"/>
      <c r="S20" s="674"/>
      <c r="T20" s="674"/>
      <c r="U20" s="674"/>
      <c r="V20" s="674"/>
      <c r="W20" s="674"/>
      <c r="X20" s="674"/>
      <c r="Y20" s="674"/>
      <c r="Z20" s="674"/>
      <c r="AA20" s="674"/>
      <c r="AB20" s="674"/>
      <c r="AC20" s="674"/>
      <c r="AD20" s="674"/>
      <c r="AE20" s="674"/>
      <c r="AF20" s="674"/>
      <c r="AG20" s="674"/>
      <c r="AH20" s="674"/>
      <c r="AI20" s="674"/>
      <c r="AJ20" s="674"/>
      <c r="AK20" s="674"/>
      <c r="AL20" s="674"/>
      <c r="AM20" s="674"/>
    </row>
    <row r="21" spans="1:39" s="92" customFormat="1">
      <c r="A21" s="783" t="s">
        <v>102</v>
      </c>
      <c r="B21" s="784"/>
      <c r="C21" s="784"/>
      <c r="D21" s="784"/>
      <c r="E21" s="784"/>
      <c r="F21" s="784"/>
      <c r="G21" s="784"/>
      <c r="H21" s="784"/>
      <c r="I21" s="784"/>
      <c r="J21" s="784"/>
      <c r="K21" s="784"/>
      <c r="L21" s="785"/>
      <c r="M21" s="190" t="s">
        <v>1055</v>
      </c>
      <c r="N21" s="173" t="s">
        <v>370</v>
      </c>
      <c r="O21" s="786">
        <v>0</v>
      </c>
      <c r="P21" s="786">
        <v>0</v>
      </c>
      <c r="Q21" s="786">
        <v>0</v>
      </c>
      <c r="R21" s="786">
        <v>0</v>
      </c>
      <c r="S21" s="786">
        <v>1.6</v>
      </c>
      <c r="T21" s="786">
        <v>0</v>
      </c>
      <c r="U21" s="786">
        <v>0</v>
      </c>
      <c r="V21" s="786">
        <v>0</v>
      </c>
      <c r="W21" s="786">
        <v>0</v>
      </c>
      <c r="X21" s="786">
        <v>0</v>
      </c>
      <c r="Y21" s="786">
        <v>0</v>
      </c>
      <c r="Z21" s="786">
        <v>0</v>
      </c>
      <c r="AA21" s="786">
        <v>0</v>
      </c>
      <c r="AB21" s="786">
        <v>0</v>
      </c>
      <c r="AC21" s="786">
        <v>0</v>
      </c>
      <c r="AD21" s="786">
        <v>0</v>
      </c>
      <c r="AE21" s="786">
        <v>0</v>
      </c>
      <c r="AF21" s="786">
        <v>0</v>
      </c>
      <c r="AG21" s="786">
        <v>0</v>
      </c>
      <c r="AH21" s="786">
        <v>0</v>
      </c>
      <c r="AI21" s="786">
        <v>0</v>
      </c>
      <c r="AJ21" s="786">
        <v>0</v>
      </c>
      <c r="AK21" s="786">
        <v>0</v>
      </c>
      <c r="AL21" s="786">
        <v>0</v>
      </c>
      <c r="AM21" s="771"/>
    </row>
    <row r="22" spans="1:39" s="92" customFormat="1" ht="0.15" customHeight="1">
      <c r="A22" s="783" t="s">
        <v>102</v>
      </c>
      <c r="B22" s="784"/>
      <c r="C22" s="784"/>
      <c r="D22" s="784"/>
      <c r="E22" s="784"/>
      <c r="F22" s="784"/>
      <c r="G22" s="784"/>
      <c r="H22" s="784"/>
      <c r="I22" s="784"/>
      <c r="J22" s="784"/>
      <c r="K22" s="784"/>
      <c r="L22" s="785" t="s">
        <v>1054</v>
      </c>
      <c r="M22" s="190"/>
      <c r="N22" s="173"/>
      <c r="O22" s="192"/>
      <c r="P22" s="192"/>
      <c r="Q22" s="192"/>
      <c r="R22" s="192"/>
      <c r="S22" s="192"/>
      <c r="T22" s="192"/>
      <c r="U22" s="192"/>
      <c r="V22" s="192"/>
      <c r="W22" s="192"/>
      <c r="X22" s="192"/>
      <c r="Y22" s="192"/>
      <c r="Z22" s="192"/>
      <c r="AA22" s="192"/>
      <c r="AB22" s="192"/>
      <c r="AC22" s="192"/>
      <c r="AD22" s="192"/>
      <c r="AE22" s="192"/>
      <c r="AF22" s="192"/>
      <c r="AG22" s="192"/>
      <c r="AH22" s="192"/>
      <c r="AI22" s="192"/>
      <c r="AJ22" s="192"/>
      <c r="AK22" s="192"/>
      <c r="AL22" s="192"/>
      <c r="AM22" s="193"/>
    </row>
    <row r="23" spans="1:39" s="92" customFormat="1" ht="13.8">
      <c r="A23" s="675">
        <v>2</v>
      </c>
      <c r="B23" s="784"/>
      <c r="C23" s="784"/>
      <c r="D23" s="784"/>
      <c r="E23" s="784"/>
      <c r="F23" s="784"/>
      <c r="G23" s="784"/>
      <c r="H23" s="784"/>
      <c r="I23" s="784"/>
      <c r="J23" s="784"/>
      <c r="K23" s="649"/>
      <c r="L23" s="785" t="s">
        <v>18</v>
      </c>
      <c r="M23" s="788" t="s">
        <v>2358</v>
      </c>
      <c r="N23" s="173" t="s">
        <v>370</v>
      </c>
      <c r="O23" s="787"/>
      <c r="P23" s="787">
        <v>0</v>
      </c>
      <c r="Q23" s="787"/>
      <c r="R23" s="787"/>
      <c r="S23" s="787">
        <v>1.6</v>
      </c>
      <c r="T23" s="787"/>
      <c r="U23" s="787"/>
      <c r="V23" s="787"/>
      <c r="W23" s="787"/>
      <c r="X23" s="787"/>
      <c r="Y23" s="787"/>
      <c r="Z23" s="787"/>
      <c r="AA23" s="787"/>
      <c r="AB23" s="787"/>
      <c r="AC23" s="787">
        <v>0</v>
      </c>
      <c r="AD23" s="787"/>
      <c r="AE23" s="787"/>
      <c r="AF23" s="787"/>
      <c r="AG23" s="787"/>
      <c r="AH23" s="787"/>
      <c r="AI23" s="787"/>
      <c r="AJ23" s="787"/>
      <c r="AK23" s="787"/>
      <c r="AL23" s="787"/>
      <c r="AM23" s="771"/>
    </row>
    <row r="24" spans="1:39" s="90" customFormat="1">
      <c r="A24" s="764" t="s">
        <v>103</v>
      </c>
      <c r="B24" s="729"/>
      <c r="C24" s="729"/>
      <c r="D24" s="729"/>
      <c r="E24" s="729"/>
      <c r="F24" s="729"/>
      <c r="G24" s="729"/>
      <c r="H24" s="729"/>
      <c r="I24" s="729"/>
      <c r="J24" s="729"/>
      <c r="K24" s="729"/>
      <c r="L24" s="690" t="s">
        <v>2421</v>
      </c>
      <c r="M24" s="673"/>
      <c r="N24" s="674"/>
      <c r="O24" s="674"/>
      <c r="P24" s="674"/>
      <c r="Q24" s="674"/>
      <c r="R24" s="674"/>
      <c r="S24" s="674"/>
      <c r="T24" s="674"/>
      <c r="U24" s="674"/>
      <c r="V24" s="674"/>
      <c r="W24" s="674"/>
      <c r="X24" s="674"/>
      <c r="Y24" s="674"/>
      <c r="Z24" s="674"/>
      <c r="AA24" s="674"/>
      <c r="AB24" s="674"/>
      <c r="AC24" s="674"/>
      <c r="AD24" s="674"/>
      <c r="AE24" s="674"/>
      <c r="AF24" s="674"/>
      <c r="AG24" s="674"/>
      <c r="AH24" s="674"/>
      <c r="AI24" s="674"/>
      <c r="AJ24" s="674"/>
      <c r="AK24" s="674"/>
      <c r="AL24" s="674"/>
      <c r="AM24" s="674"/>
    </row>
    <row r="25" spans="1:39" s="92" customFormat="1">
      <c r="A25" s="783" t="s">
        <v>103</v>
      </c>
      <c r="B25" s="784"/>
      <c r="C25" s="784"/>
      <c r="D25" s="784"/>
      <c r="E25" s="784"/>
      <c r="F25" s="784"/>
      <c r="G25" s="784"/>
      <c r="H25" s="784"/>
      <c r="I25" s="784"/>
      <c r="J25" s="784"/>
      <c r="K25" s="784"/>
      <c r="L25" s="785"/>
      <c r="M25" s="190" t="s">
        <v>1055</v>
      </c>
      <c r="N25" s="173" t="s">
        <v>370</v>
      </c>
      <c r="O25" s="786">
        <v>0</v>
      </c>
      <c r="P25" s="786">
        <v>0</v>
      </c>
      <c r="Q25" s="786">
        <v>0</v>
      </c>
      <c r="R25" s="786">
        <v>0</v>
      </c>
      <c r="S25" s="786">
        <v>1.6</v>
      </c>
      <c r="T25" s="786">
        <v>0</v>
      </c>
      <c r="U25" s="786">
        <v>0</v>
      </c>
      <c r="V25" s="786">
        <v>0</v>
      </c>
      <c r="W25" s="786">
        <v>0</v>
      </c>
      <c r="X25" s="786">
        <v>0</v>
      </c>
      <c r="Y25" s="786">
        <v>0</v>
      </c>
      <c r="Z25" s="786">
        <v>0</v>
      </c>
      <c r="AA25" s="786">
        <v>0</v>
      </c>
      <c r="AB25" s="786">
        <v>0</v>
      </c>
      <c r="AC25" s="786">
        <v>0</v>
      </c>
      <c r="AD25" s="786">
        <v>0</v>
      </c>
      <c r="AE25" s="786">
        <v>0</v>
      </c>
      <c r="AF25" s="786">
        <v>0</v>
      </c>
      <c r="AG25" s="786">
        <v>0</v>
      </c>
      <c r="AH25" s="786">
        <v>0</v>
      </c>
      <c r="AI25" s="786">
        <v>0</v>
      </c>
      <c r="AJ25" s="786">
        <v>0</v>
      </c>
      <c r="AK25" s="786">
        <v>0</v>
      </c>
      <c r="AL25" s="786">
        <v>0</v>
      </c>
      <c r="AM25" s="771"/>
    </row>
    <row r="26" spans="1:39" s="92" customFormat="1" ht="0.15" customHeight="1">
      <c r="A26" s="783" t="s">
        <v>103</v>
      </c>
      <c r="B26" s="784"/>
      <c r="C26" s="784"/>
      <c r="D26" s="784"/>
      <c r="E26" s="784"/>
      <c r="F26" s="784"/>
      <c r="G26" s="784"/>
      <c r="H26" s="784"/>
      <c r="I26" s="784"/>
      <c r="J26" s="784"/>
      <c r="K26" s="784"/>
      <c r="L26" s="785" t="s">
        <v>1054</v>
      </c>
      <c r="M26" s="190"/>
      <c r="N26" s="173"/>
      <c r="O26" s="192"/>
      <c r="P26" s="192"/>
      <c r="Q26" s="192"/>
      <c r="R26" s="192"/>
      <c r="S26" s="192"/>
      <c r="T26" s="192"/>
      <c r="U26" s="192"/>
      <c r="V26" s="192"/>
      <c r="W26" s="192"/>
      <c r="X26" s="192"/>
      <c r="Y26" s="192"/>
      <c r="Z26" s="192"/>
      <c r="AA26" s="192"/>
      <c r="AB26" s="192"/>
      <c r="AC26" s="192"/>
      <c r="AD26" s="192"/>
      <c r="AE26" s="192"/>
      <c r="AF26" s="192"/>
      <c r="AG26" s="192"/>
      <c r="AH26" s="192"/>
      <c r="AI26" s="192"/>
      <c r="AJ26" s="192"/>
      <c r="AK26" s="192"/>
      <c r="AL26" s="192"/>
      <c r="AM26" s="193"/>
    </row>
    <row r="27" spans="1:39" s="92" customFormat="1" ht="13.8">
      <c r="A27" s="675">
        <v>3</v>
      </c>
      <c r="B27" s="784"/>
      <c r="C27" s="784"/>
      <c r="D27" s="784"/>
      <c r="E27" s="784"/>
      <c r="F27" s="784"/>
      <c r="G27" s="784"/>
      <c r="H27" s="784"/>
      <c r="I27" s="784"/>
      <c r="J27" s="784"/>
      <c r="K27" s="649"/>
      <c r="L27" s="785" t="s">
        <v>18</v>
      </c>
      <c r="M27" s="788" t="s">
        <v>2358</v>
      </c>
      <c r="N27" s="173" t="s">
        <v>370</v>
      </c>
      <c r="O27" s="787"/>
      <c r="P27" s="787">
        <v>0</v>
      </c>
      <c r="Q27" s="787"/>
      <c r="R27" s="787"/>
      <c r="S27" s="787">
        <v>1.6</v>
      </c>
      <c r="T27" s="787"/>
      <c r="U27" s="787"/>
      <c r="V27" s="787"/>
      <c r="W27" s="787"/>
      <c r="X27" s="787"/>
      <c r="Y27" s="787"/>
      <c r="Z27" s="787"/>
      <c r="AA27" s="787"/>
      <c r="AB27" s="787"/>
      <c r="AC27" s="787">
        <v>0</v>
      </c>
      <c r="AD27" s="787"/>
      <c r="AE27" s="787"/>
      <c r="AF27" s="787"/>
      <c r="AG27" s="787"/>
      <c r="AH27" s="787"/>
      <c r="AI27" s="787"/>
      <c r="AJ27" s="787"/>
      <c r="AK27" s="787"/>
      <c r="AL27" s="787"/>
      <c r="AM27" s="771"/>
    </row>
    <row r="28" spans="1:39" s="90" customFormat="1">
      <c r="A28" s="764" t="s">
        <v>104</v>
      </c>
      <c r="B28" s="729"/>
      <c r="C28" s="729"/>
      <c r="D28" s="729"/>
      <c r="E28" s="729"/>
      <c r="F28" s="729"/>
      <c r="G28" s="729"/>
      <c r="H28" s="729"/>
      <c r="I28" s="729"/>
      <c r="J28" s="729"/>
      <c r="K28" s="729"/>
      <c r="L28" s="690" t="s">
        <v>2423</v>
      </c>
      <c r="M28" s="673"/>
      <c r="N28" s="674"/>
      <c r="O28" s="674"/>
      <c r="P28" s="674"/>
      <c r="Q28" s="674"/>
      <c r="R28" s="674"/>
      <c r="S28" s="674"/>
      <c r="T28" s="674"/>
      <c r="U28" s="674"/>
      <c r="V28" s="674"/>
      <c r="W28" s="674"/>
      <c r="X28" s="674"/>
      <c r="Y28" s="674"/>
      <c r="Z28" s="674"/>
      <c r="AA28" s="674"/>
      <c r="AB28" s="674"/>
      <c r="AC28" s="674"/>
      <c r="AD28" s="674"/>
      <c r="AE28" s="674"/>
      <c r="AF28" s="674"/>
      <c r="AG28" s="674"/>
      <c r="AH28" s="674"/>
      <c r="AI28" s="674"/>
      <c r="AJ28" s="674"/>
      <c r="AK28" s="674"/>
      <c r="AL28" s="674"/>
      <c r="AM28" s="674"/>
    </row>
    <row r="29" spans="1:39" s="92" customFormat="1">
      <c r="A29" s="783" t="s">
        <v>104</v>
      </c>
      <c r="B29" s="784"/>
      <c r="C29" s="784"/>
      <c r="D29" s="784"/>
      <c r="E29" s="784"/>
      <c r="F29" s="784"/>
      <c r="G29" s="784"/>
      <c r="H29" s="784"/>
      <c r="I29" s="784"/>
      <c r="J29" s="784"/>
      <c r="K29" s="784"/>
      <c r="L29" s="785"/>
      <c r="M29" s="190" t="s">
        <v>1055</v>
      </c>
      <c r="N29" s="173" t="s">
        <v>370</v>
      </c>
      <c r="O29" s="786">
        <v>0</v>
      </c>
      <c r="P29" s="786">
        <v>0</v>
      </c>
      <c r="Q29" s="786">
        <v>0</v>
      </c>
      <c r="R29" s="786">
        <v>0</v>
      </c>
      <c r="S29" s="786">
        <v>1.6</v>
      </c>
      <c r="T29" s="786">
        <v>0</v>
      </c>
      <c r="U29" s="786">
        <v>0</v>
      </c>
      <c r="V29" s="786">
        <v>0</v>
      </c>
      <c r="W29" s="786">
        <v>0</v>
      </c>
      <c r="X29" s="786">
        <v>0</v>
      </c>
      <c r="Y29" s="786">
        <v>0</v>
      </c>
      <c r="Z29" s="786">
        <v>0</v>
      </c>
      <c r="AA29" s="786">
        <v>0</v>
      </c>
      <c r="AB29" s="786">
        <v>0</v>
      </c>
      <c r="AC29" s="786">
        <v>0</v>
      </c>
      <c r="AD29" s="786">
        <v>0</v>
      </c>
      <c r="AE29" s="786">
        <v>0</v>
      </c>
      <c r="AF29" s="786">
        <v>0</v>
      </c>
      <c r="AG29" s="786">
        <v>0</v>
      </c>
      <c r="AH29" s="786">
        <v>0</v>
      </c>
      <c r="AI29" s="786">
        <v>0</v>
      </c>
      <c r="AJ29" s="786">
        <v>0</v>
      </c>
      <c r="AK29" s="786">
        <v>0</v>
      </c>
      <c r="AL29" s="786">
        <v>0</v>
      </c>
      <c r="AM29" s="771"/>
    </row>
    <row r="30" spans="1:39" s="92" customFormat="1" ht="0.15" customHeight="1">
      <c r="A30" s="783" t="s">
        <v>104</v>
      </c>
      <c r="B30" s="784"/>
      <c r="C30" s="784"/>
      <c r="D30" s="784"/>
      <c r="E30" s="784"/>
      <c r="F30" s="784"/>
      <c r="G30" s="784"/>
      <c r="H30" s="784"/>
      <c r="I30" s="784"/>
      <c r="J30" s="784"/>
      <c r="K30" s="784"/>
      <c r="L30" s="785" t="s">
        <v>1054</v>
      </c>
      <c r="M30" s="190"/>
      <c r="N30" s="173"/>
      <c r="O30" s="192"/>
      <c r="P30" s="192"/>
      <c r="Q30" s="192"/>
      <c r="R30" s="192"/>
      <c r="S30" s="192"/>
      <c r="T30" s="192"/>
      <c r="U30" s="192"/>
      <c r="V30" s="192"/>
      <c r="W30" s="192"/>
      <c r="X30" s="192"/>
      <c r="Y30" s="192"/>
      <c r="Z30" s="192"/>
      <c r="AA30" s="192"/>
      <c r="AB30" s="192"/>
      <c r="AC30" s="192"/>
      <c r="AD30" s="192"/>
      <c r="AE30" s="192"/>
      <c r="AF30" s="192"/>
      <c r="AG30" s="192"/>
      <c r="AH30" s="192"/>
      <c r="AI30" s="192"/>
      <c r="AJ30" s="192"/>
      <c r="AK30" s="192"/>
      <c r="AL30" s="192"/>
      <c r="AM30" s="193"/>
    </row>
    <row r="31" spans="1:39" s="92" customFormat="1" ht="13.8">
      <c r="A31" s="675">
        <v>4</v>
      </c>
      <c r="B31" s="784"/>
      <c r="C31" s="784"/>
      <c r="D31" s="784"/>
      <c r="E31" s="784"/>
      <c r="F31" s="784"/>
      <c r="G31" s="784"/>
      <c r="H31" s="784"/>
      <c r="I31" s="784"/>
      <c r="J31" s="784"/>
      <c r="K31" s="649"/>
      <c r="L31" s="785" t="s">
        <v>18</v>
      </c>
      <c r="M31" s="788" t="s">
        <v>2358</v>
      </c>
      <c r="N31" s="173" t="s">
        <v>370</v>
      </c>
      <c r="O31" s="787"/>
      <c r="P31" s="787">
        <v>0</v>
      </c>
      <c r="Q31" s="787"/>
      <c r="R31" s="787"/>
      <c r="S31" s="787">
        <v>1.6</v>
      </c>
      <c r="T31" s="787"/>
      <c r="U31" s="787"/>
      <c r="V31" s="787"/>
      <c r="W31" s="787"/>
      <c r="X31" s="787"/>
      <c r="Y31" s="787"/>
      <c r="Z31" s="787"/>
      <c r="AA31" s="787"/>
      <c r="AB31" s="787"/>
      <c r="AC31" s="787">
        <v>0</v>
      </c>
      <c r="AD31" s="787"/>
      <c r="AE31" s="787"/>
      <c r="AF31" s="787"/>
      <c r="AG31" s="787"/>
      <c r="AH31" s="787"/>
      <c r="AI31" s="787"/>
      <c r="AJ31" s="787"/>
      <c r="AK31" s="787"/>
      <c r="AL31" s="787"/>
      <c r="AM31" s="771"/>
    </row>
    <row r="32" spans="1:39" s="90" customFormat="1">
      <c r="A32" s="764" t="s">
        <v>120</v>
      </c>
      <c r="B32" s="729"/>
      <c r="C32" s="729"/>
      <c r="D32" s="729"/>
      <c r="E32" s="729"/>
      <c r="F32" s="729"/>
      <c r="G32" s="729"/>
      <c r="H32" s="729"/>
      <c r="I32" s="729"/>
      <c r="J32" s="729"/>
      <c r="K32" s="729"/>
      <c r="L32" s="690" t="s">
        <v>2425</v>
      </c>
      <c r="M32" s="673"/>
      <c r="N32" s="674"/>
      <c r="O32" s="674"/>
      <c r="P32" s="674"/>
      <c r="Q32" s="674"/>
      <c r="R32" s="674"/>
      <c r="S32" s="674"/>
      <c r="T32" s="674"/>
      <c r="U32" s="674"/>
      <c r="V32" s="674"/>
      <c r="W32" s="674"/>
      <c r="X32" s="674"/>
      <c r="Y32" s="674"/>
      <c r="Z32" s="674"/>
      <c r="AA32" s="674"/>
      <c r="AB32" s="674"/>
      <c r="AC32" s="674"/>
      <c r="AD32" s="674"/>
      <c r="AE32" s="674"/>
      <c r="AF32" s="674"/>
      <c r="AG32" s="674"/>
      <c r="AH32" s="674"/>
      <c r="AI32" s="674"/>
      <c r="AJ32" s="674"/>
      <c r="AK32" s="674"/>
      <c r="AL32" s="674"/>
      <c r="AM32" s="674"/>
    </row>
    <row r="33" spans="1:39" s="92" customFormat="1">
      <c r="A33" s="783" t="s">
        <v>120</v>
      </c>
      <c r="B33" s="784"/>
      <c r="C33" s="784"/>
      <c r="D33" s="784"/>
      <c r="E33" s="784"/>
      <c r="F33" s="784"/>
      <c r="G33" s="784"/>
      <c r="H33" s="784"/>
      <c r="I33" s="784"/>
      <c r="J33" s="784"/>
      <c r="K33" s="784"/>
      <c r="L33" s="785"/>
      <c r="M33" s="190" t="s">
        <v>1055</v>
      </c>
      <c r="N33" s="173" t="s">
        <v>370</v>
      </c>
      <c r="O33" s="786">
        <v>0</v>
      </c>
      <c r="P33" s="786">
        <v>0</v>
      </c>
      <c r="Q33" s="786">
        <v>0</v>
      </c>
      <c r="R33" s="786">
        <v>0</v>
      </c>
      <c r="S33" s="786">
        <v>1.6</v>
      </c>
      <c r="T33" s="786">
        <v>0</v>
      </c>
      <c r="U33" s="786">
        <v>0</v>
      </c>
      <c r="V33" s="786">
        <v>0</v>
      </c>
      <c r="W33" s="786">
        <v>0</v>
      </c>
      <c r="X33" s="786">
        <v>0</v>
      </c>
      <c r="Y33" s="786">
        <v>0</v>
      </c>
      <c r="Z33" s="786">
        <v>0</v>
      </c>
      <c r="AA33" s="786">
        <v>0</v>
      </c>
      <c r="AB33" s="786">
        <v>0</v>
      </c>
      <c r="AC33" s="786">
        <v>0</v>
      </c>
      <c r="AD33" s="786">
        <v>0</v>
      </c>
      <c r="AE33" s="786">
        <v>0</v>
      </c>
      <c r="AF33" s="786">
        <v>0</v>
      </c>
      <c r="AG33" s="786">
        <v>0</v>
      </c>
      <c r="AH33" s="786">
        <v>0</v>
      </c>
      <c r="AI33" s="786">
        <v>0</v>
      </c>
      <c r="AJ33" s="786">
        <v>0</v>
      </c>
      <c r="AK33" s="786">
        <v>0</v>
      </c>
      <c r="AL33" s="786">
        <v>0</v>
      </c>
      <c r="AM33" s="771"/>
    </row>
    <row r="34" spans="1:39" s="92" customFormat="1" ht="0.15" customHeight="1">
      <c r="A34" s="783" t="s">
        <v>120</v>
      </c>
      <c r="B34" s="784"/>
      <c r="C34" s="784"/>
      <c r="D34" s="784"/>
      <c r="E34" s="784"/>
      <c r="F34" s="784"/>
      <c r="G34" s="784"/>
      <c r="H34" s="784"/>
      <c r="I34" s="784"/>
      <c r="J34" s="784"/>
      <c r="K34" s="784"/>
      <c r="L34" s="785" t="s">
        <v>1054</v>
      </c>
      <c r="M34" s="190"/>
      <c r="N34" s="173"/>
      <c r="O34" s="192"/>
      <c r="P34" s="192"/>
      <c r="Q34" s="192"/>
      <c r="R34" s="192"/>
      <c r="S34" s="192"/>
      <c r="T34" s="192"/>
      <c r="U34" s="192"/>
      <c r="V34" s="192"/>
      <c r="W34" s="192"/>
      <c r="X34" s="192"/>
      <c r="Y34" s="192"/>
      <c r="Z34" s="192"/>
      <c r="AA34" s="192"/>
      <c r="AB34" s="192"/>
      <c r="AC34" s="192"/>
      <c r="AD34" s="192"/>
      <c r="AE34" s="192"/>
      <c r="AF34" s="192"/>
      <c r="AG34" s="192"/>
      <c r="AH34" s="192"/>
      <c r="AI34" s="192"/>
      <c r="AJ34" s="192"/>
      <c r="AK34" s="192"/>
      <c r="AL34" s="192"/>
      <c r="AM34" s="193"/>
    </row>
    <row r="35" spans="1:39" s="92" customFormat="1" ht="13.8">
      <c r="A35" s="675">
        <v>5</v>
      </c>
      <c r="B35" s="784"/>
      <c r="C35" s="784"/>
      <c r="D35" s="784"/>
      <c r="E35" s="784"/>
      <c r="F35" s="784"/>
      <c r="G35" s="784"/>
      <c r="H35" s="784"/>
      <c r="I35" s="784"/>
      <c r="J35" s="784"/>
      <c r="K35" s="649"/>
      <c r="L35" s="785" t="s">
        <v>18</v>
      </c>
      <c r="M35" s="788" t="s">
        <v>2358</v>
      </c>
      <c r="N35" s="173" t="s">
        <v>370</v>
      </c>
      <c r="O35" s="787"/>
      <c r="P35" s="787">
        <v>0</v>
      </c>
      <c r="Q35" s="787"/>
      <c r="R35" s="787"/>
      <c r="S35" s="787">
        <v>1.6</v>
      </c>
      <c r="T35" s="787"/>
      <c r="U35" s="787"/>
      <c r="V35" s="787"/>
      <c r="W35" s="787"/>
      <c r="X35" s="787"/>
      <c r="Y35" s="787"/>
      <c r="Z35" s="787"/>
      <c r="AA35" s="787"/>
      <c r="AB35" s="787"/>
      <c r="AC35" s="787">
        <v>0</v>
      </c>
      <c r="AD35" s="787"/>
      <c r="AE35" s="787"/>
      <c r="AF35" s="787"/>
      <c r="AG35" s="787"/>
      <c r="AH35" s="787"/>
      <c r="AI35" s="787"/>
      <c r="AJ35" s="787"/>
      <c r="AK35" s="787"/>
      <c r="AL35" s="787"/>
      <c r="AM35" s="771"/>
    </row>
    <row r="36" spans="1:39" s="90" customFormat="1">
      <c r="A36" s="764" t="s">
        <v>124</v>
      </c>
      <c r="B36" s="729"/>
      <c r="C36" s="729"/>
      <c r="D36" s="729"/>
      <c r="E36" s="729"/>
      <c r="F36" s="729"/>
      <c r="G36" s="729"/>
      <c r="H36" s="729"/>
      <c r="I36" s="729"/>
      <c r="J36" s="729"/>
      <c r="K36" s="729"/>
      <c r="L36" s="690" t="s">
        <v>2427</v>
      </c>
      <c r="M36" s="673"/>
      <c r="N36" s="674"/>
      <c r="O36" s="674"/>
      <c r="P36" s="674"/>
      <c r="Q36" s="674"/>
      <c r="R36" s="674"/>
      <c r="S36" s="674"/>
      <c r="T36" s="674"/>
      <c r="U36" s="674"/>
      <c r="V36" s="674"/>
      <c r="W36" s="674"/>
      <c r="X36" s="674"/>
      <c r="Y36" s="674"/>
      <c r="Z36" s="674"/>
      <c r="AA36" s="674"/>
      <c r="AB36" s="674"/>
      <c r="AC36" s="674"/>
      <c r="AD36" s="674"/>
      <c r="AE36" s="674"/>
      <c r="AF36" s="674"/>
      <c r="AG36" s="674"/>
      <c r="AH36" s="674"/>
      <c r="AI36" s="674"/>
      <c r="AJ36" s="674"/>
      <c r="AK36" s="674"/>
      <c r="AL36" s="674"/>
      <c r="AM36" s="674"/>
    </row>
    <row r="37" spans="1:39" s="92" customFormat="1">
      <c r="A37" s="783" t="s">
        <v>124</v>
      </c>
      <c r="B37" s="784"/>
      <c r="C37" s="784"/>
      <c r="D37" s="784"/>
      <c r="E37" s="784"/>
      <c r="F37" s="784"/>
      <c r="G37" s="784"/>
      <c r="H37" s="784"/>
      <c r="I37" s="784"/>
      <c r="J37" s="784"/>
      <c r="K37" s="784"/>
      <c r="L37" s="785"/>
      <c r="M37" s="190" t="s">
        <v>1055</v>
      </c>
      <c r="N37" s="173" t="s">
        <v>370</v>
      </c>
      <c r="O37" s="786">
        <v>0</v>
      </c>
      <c r="P37" s="786">
        <v>0</v>
      </c>
      <c r="Q37" s="786">
        <v>0</v>
      </c>
      <c r="R37" s="786">
        <v>0</v>
      </c>
      <c r="S37" s="786">
        <v>1.6</v>
      </c>
      <c r="T37" s="786">
        <v>0</v>
      </c>
      <c r="U37" s="786">
        <v>0</v>
      </c>
      <c r="V37" s="786">
        <v>0</v>
      </c>
      <c r="W37" s="786">
        <v>0</v>
      </c>
      <c r="X37" s="786">
        <v>0</v>
      </c>
      <c r="Y37" s="786">
        <v>0</v>
      </c>
      <c r="Z37" s="786">
        <v>0</v>
      </c>
      <c r="AA37" s="786">
        <v>0</v>
      </c>
      <c r="AB37" s="786">
        <v>0</v>
      </c>
      <c r="AC37" s="786">
        <v>0</v>
      </c>
      <c r="AD37" s="786">
        <v>0</v>
      </c>
      <c r="AE37" s="786">
        <v>0</v>
      </c>
      <c r="AF37" s="786">
        <v>0</v>
      </c>
      <c r="AG37" s="786">
        <v>0</v>
      </c>
      <c r="AH37" s="786">
        <v>0</v>
      </c>
      <c r="AI37" s="786">
        <v>0</v>
      </c>
      <c r="AJ37" s="786">
        <v>0</v>
      </c>
      <c r="AK37" s="786">
        <v>0</v>
      </c>
      <c r="AL37" s="786">
        <v>0</v>
      </c>
      <c r="AM37" s="771"/>
    </row>
    <row r="38" spans="1:39" s="92" customFormat="1" ht="0.15" customHeight="1">
      <c r="A38" s="783" t="s">
        <v>124</v>
      </c>
      <c r="B38" s="784"/>
      <c r="C38" s="784"/>
      <c r="D38" s="784"/>
      <c r="E38" s="784"/>
      <c r="F38" s="784"/>
      <c r="G38" s="784"/>
      <c r="H38" s="784"/>
      <c r="I38" s="784"/>
      <c r="J38" s="784"/>
      <c r="K38" s="784"/>
      <c r="L38" s="785" t="s">
        <v>1054</v>
      </c>
      <c r="M38" s="190"/>
      <c r="N38" s="173"/>
      <c r="O38" s="192"/>
      <c r="P38" s="192"/>
      <c r="Q38" s="192"/>
      <c r="R38" s="192"/>
      <c r="S38" s="192"/>
      <c r="T38" s="192"/>
      <c r="U38" s="192"/>
      <c r="V38" s="192"/>
      <c r="W38" s="192"/>
      <c r="X38" s="192"/>
      <c r="Y38" s="192"/>
      <c r="Z38" s="192"/>
      <c r="AA38" s="192"/>
      <c r="AB38" s="192"/>
      <c r="AC38" s="192"/>
      <c r="AD38" s="192"/>
      <c r="AE38" s="192"/>
      <c r="AF38" s="192"/>
      <c r="AG38" s="192"/>
      <c r="AH38" s="192"/>
      <c r="AI38" s="192"/>
      <c r="AJ38" s="192"/>
      <c r="AK38" s="192"/>
      <c r="AL38" s="192"/>
      <c r="AM38" s="193"/>
    </row>
    <row r="39" spans="1:39" s="92" customFormat="1" ht="13.8">
      <c r="A39" s="675">
        <v>6</v>
      </c>
      <c r="B39" s="784"/>
      <c r="C39" s="784"/>
      <c r="D39" s="784"/>
      <c r="E39" s="784"/>
      <c r="F39" s="784"/>
      <c r="G39" s="784"/>
      <c r="H39" s="784"/>
      <c r="I39" s="784"/>
      <c r="J39" s="784"/>
      <c r="K39" s="649"/>
      <c r="L39" s="785" t="s">
        <v>18</v>
      </c>
      <c r="M39" s="788" t="s">
        <v>2358</v>
      </c>
      <c r="N39" s="173" t="s">
        <v>370</v>
      </c>
      <c r="O39" s="787"/>
      <c r="P39" s="787">
        <v>0</v>
      </c>
      <c r="Q39" s="787"/>
      <c r="R39" s="787"/>
      <c r="S39" s="787">
        <v>1.6</v>
      </c>
      <c r="T39" s="787"/>
      <c r="U39" s="787"/>
      <c r="V39" s="787"/>
      <c r="W39" s="787"/>
      <c r="X39" s="787"/>
      <c r="Y39" s="787"/>
      <c r="Z39" s="787"/>
      <c r="AA39" s="787"/>
      <c r="AB39" s="787"/>
      <c r="AC39" s="787">
        <v>0</v>
      </c>
      <c r="AD39" s="787"/>
      <c r="AE39" s="787"/>
      <c r="AF39" s="787"/>
      <c r="AG39" s="787"/>
      <c r="AH39" s="787"/>
      <c r="AI39" s="787"/>
      <c r="AJ39" s="787"/>
      <c r="AK39" s="787"/>
      <c r="AL39" s="787"/>
      <c r="AM39" s="771"/>
    </row>
    <row r="40" spans="1:39" s="90" customFormat="1">
      <c r="A40" s="764" t="s">
        <v>125</v>
      </c>
      <c r="B40" s="729"/>
      <c r="C40" s="729"/>
      <c r="D40" s="729"/>
      <c r="E40" s="729"/>
      <c r="F40" s="729"/>
      <c r="G40" s="729"/>
      <c r="H40" s="729"/>
      <c r="I40" s="729"/>
      <c r="J40" s="729"/>
      <c r="K40" s="729"/>
      <c r="L40" s="690" t="s">
        <v>2429</v>
      </c>
      <c r="M40" s="673"/>
      <c r="N40" s="674"/>
      <c r="O40" s="674"/>
      <c r="P40" s="674"/>
      <c r="Q40" s="674"/>
      <c r="R40" s="674"/>
      <c r="S40" s="674"/>
      <c r="T40" s="674"/>
      <c r="U40" s="674"/>
      <c r="V40" s="674"/>
      <c r="W40" s="674"/>
      <c r="X40" s="674"/>
      <c r="Y40" s="674"/>
      <c r="Z40" s="674"/>
      <c r="AA40" s="674"/>
      <c r="AB40" s="674"/>
      <c r="AC40" s="674"/>
      <c r="AD40" s="674"/>
      <c r="AE40" s="674"/>
      <c r="AF40" s="674"/>
      <c r="AG40" s="674"/>
      <c r="AH40" s="674"/>
      <c r="AI40" s="674"/>
      <c r="AJ40" s="674"/>
      <c r="AK40" s="674"/>
      <c r="AL40" s="674"/>
      <c r="AM40" s="674"/>
    </row>
    <row r="41" spans="1:39" s="92" customFormat="1">
      <c r="A41" s="783" t="s">
        <v>125</v>
      </c>
      <c r="B41" s="784"/>
      <c r="C41" s="784"/>
      <c r="D41" s="784"/>
      <c r="E41" s="784"/>
      <c r="F41" s="784"/>
      <c r="G41" s="784"/>
      <c r="H41" s="784"/>
      <c r="I41" s="784"/>
      <c r="J41" s="784"/>
      <c r="K41" s="784"/>
      <c r="L41" s="785"/>
      <c r="M41" s="190" t="s">
        <v>1055</v>
      </c>
      <c r="N41" s="173" t="s">
        <v>370</v>
      </c>
      <c r="O41" s="786">
        <v>0</v>
      </c>
      <c r="P41" s="786">
        <v>0</v>
      </c>
      <c r="Q41" s="786">
        <v>0</v>
      </c>
      <c r="R41" s="786">
        <v>0</v>
      </c>
      <c r="S41" s="786">
        <v>1.6</v>
      </c>
      <c r="T41" s="786">
        <v>0</v>
      </c>
      <c r="U41" s="786">
        <v>0</v>
      </c>
      <c r="V41" s="786">
        <v>0</v>
      </c>
      <c r="W41" s="786">
        <v>0</v>
      </c>
      <c r="X41" s="786">
        <v>0</v>
      </c>
      <c r="Y41" s="786">
        <v>0</v>
      </c>
      <c r="Z41" s="786">
        <v>0</v>
      </c>
      <c r="AA41" s="786">
        <v>0</v>
      </c>
      <c r="AB41" s="786">
        <v>0</v>
      </c>
      <c r="AC41" s="786">
        <v>0</v>
      </c>
      <c r="AD41" s="786">
        <v>0</v>
      </c>
      <c r="AE41" s="786">
        <v>0</v>
      </c>
      <c r="AF41" s="786">
        <v>0</v>
      </c>
      <c r="AG41" s="786">
        <v>0</v>
      </c>
      <c r="AH41" s="786">
        <v>0</v>
      </c>
      <c r="AI41" s="786">
        <v>0</v>
      </c>
      <c r="AJ41" s="786">
        <v>0</v>
      </c>
      <c r="AK41" s="786">
        <v>0</v>
      </c>
      <c r="AL41" s="786">
        <v>0</v>
      </c>
      <c r="AM41" s="771"/>
    </row>
    <row r="42" spans="1:39" s="92" customFormat="1" ht="0.15" customHeight="1">
      <c r="A42" s="783" t="s">
        <v>125</v>
      </c>
      <c r="B42" s="784"/>
      <c r="C42" s="784"/>
      <c r="D42" s="784"/>
      <c r="E42" s="784"/>
      <c r="F42" s="784"/>
      <c r="G42" s="784"/>
      <c r="H42" s="784"/>
      <c r="I42" s="784"/>
      <c r="J42" s="784"/>
      <c r="K42" s="784"/>
      <c r="L42" s="785" t="s">
        <v>1054</v>
      </c>
      <c r="M42" s="190"/>
      <c r="N42" s="173"/>
      <c r="O42" s="192"/>
      <c r="P42" s="192"/>
      <c r="Q42" s="192"/>
      <c r="R42" s="192"/>
      <c r="S42" s="192"/>
      <c r="T42" s="192"/>
      <c r="U42" s="192"/>
      <c r="V42" s="192"/>
      <c r="W42" s="192"/>
      <c r="X42" s="192"/>
      <c r="Y42" s="192"/>
      <c r="Z42" s="192"/>
      <c r="AA42" s="192"/>
      <c r="AB42" s="192"/>
      <c r="AC42" s="192"/>
      <c r="AD42" s="192"/>
      <c r="AE42" s="192"/>
      <c r="AF42" s="192"/>
      <c r="AG42" s="192"/>
      <c r="AH42" s="192"/>
      <c r="AI42" s="192"/>
      <c r="AJ42" s="192"/>
      <c r="AK42" s="192"/>
      <c r="AL42" s="192"/>
      <c r="AM42" s="193"/>
    </row>
    <row r="43" spans="1:39" s="92" customFormat="1" ht="13.8">
      <c r="A43" s="675">
        <v>7</v>
      </c>
      <c r="B43" s="784"/>
      <c r="C43" s="784"/>
      <c r="D43" s="784"/>
      <c r="E43" s="784"/>
      <c r="F43" s="784"/>
      <c r="G43" s="784"/>
      <c r="H43" s="784"/>
      <c r="I43" s="784"/>
      <c r="J43" s="784"/>
      <c r="K43" s="649"/>
      <c r="L43" s="785" t="s">
        <v>18</v>
      </c>
      <c r="M43" s="788" t="s">
        <v>2358</v>
      </c>
      <c r="N43" s="173" t="s">
        <v>370</v>
      </c>
      <c r="O43" s="787"/>
      <c r="P43" s="787">
        <v>0</v>
      </c>
      <c r="Q43" s="787"/>
      <c r="R43" s="787"/>
      <c r="S43" s="787">
        <v>1.6</v>
      </c>
      <c r="T43" s="787"/>
      <c r="U43" s="787"/>
      <c r="V43" s="787"/>
      <c r="W43" s="787"/>
      <c r="X43" s="787"/>
      <c r="Y43" s="787"/>
      <c r="Z43" s="787"/>
      <c r="AA43" s="787"/>
      <c r="AB43" s="787"/>
      <c r="AC43" s="787">
        <v>0</v>
      </c>
      <c r="AD43" s="787"/>
      <c r="AE43" s="787"/>
      <c r="AF43" s="787"/>
      <c r="AG43" s="787"/>
      <c r="AH43" s="787"/>
      <c r="AI43" s="787"/>
      <c r="AJ43" s="787"/>
      <c r="AK43" s="787"/>
      <c r="AL43" s="787"/>
      <c r="AM43" s="771"/>
    </row>
    <row r="44" spans="1:39" s="90" customFormat="1">
      <c r="A44" s="764" t="s">
        <v>126</v>
      </c>
      <c r="B44" s="729"/>
      <c r="C44" s="729"/>
      <c r="D44" s="729"/>
      <c r="E44" s="729"/>
      <c r="F44" s="729"/>
      <c r="G44" s="729"/>
      <c r="H44" s="729"/>
      <c r="I44" s="729"/>
      <c r="J44" s="729"/>
      <c r="K44" s="729"/>
      <c r="L44" s="690" t="s">
        <v>2431</v>
      </c>
      <c r="M44" s="673"/>
      <c r="N44" s="674"/>
      <c r="O44" s="674"/>
      <c r="P44" s="674"/>
      <c r="Q44" s="674"/>
      <c r="R44" s="674"/>
      <c r="S44" s="674"/>
      <c r="T44" s="674"/>
      <c r="U44" s="674"/>
      <c r="V44" s="674"/>
      <c r="W44" s="674"/>
      <c r="X44" s="674"/>
      <c r="Y44" s="674"/>
      <c r="Z44" s="674"/>
      <c r="AA44" s="674"/>
      <c r="AB44" s="674"/>
      <c r="AC44" s="674"/>
      <c r="AD44" s="674"/>
      <c r="AE44" s="674"/>
      <c r="AF44" s="674"/>
      <c r="AG44" s="674"/>
      <c r="AH44" s="674"/>
      <c r="AI44" s="674"/>
      <c r="AJ44" s="674"/>
      <c r="AK44" s="674"/>
      <c r="AL44" s="674"/>
      <c r="AM44" s="674"/>
    </row>
    <row r="45" spans="1:39" s="92" customFormat="1">
      <c r="A45" s="783" t="s">
        <v>126</v>
      </c>
      <c r="B45" s="784"/>
      <c r="C45" s="784"/>
      <c r="D45" s="784"/>
      <c r="E45" s="784"/>
      <c r="F45" s="784"/>
      <c r="G45" s="784"/>
      <c r="H45" s="784"/>
      <c r="I45" s="784"/>
      <c r="J45" s="784"/>
      <c r="K45" s="784"/>
      <c r="L45" s="785"/>
      <c r="M45" s="190" t="s">
        <v>1055</v>
      </c>
      <c r="N45" s="173" t="s">
        <v>370</v>
      </c>
      <c r="O45" s="786">
        <v>0</v>
      </c>
      <c r="P45" s="786">
        <v>0</v>
      </c>
      <c r="Q45" s="786">
        <v>0</v>
      </c>
      <c r="R45" s="786">
        <v>0</v>
      </c>
      <c r="S45" s="786">
        <v>1.6</v>
      </c>
      <c r="T45" s="786">
        <v>0</v>
      </c>
      <c r="U45" s="786">
        <v>0</v>
      </c>
      <c r="V45" s="786">
        <v>0</v>
      </c>
      <c r="W45" s="786">
        <v>0</v>
      </c>
      <c r="X45" s="786">
        <v>0</v>
      </c>
      <c r="Y45" s="786">
        <v>0</v>
      </c>
      <c r="Z45" s="786">
        <v>0</v>
      </c>
      <c r="AA45" s="786">
        <v>0</v>
      </c>
      <c r="AB45" s="786">
        <v>0</v>
      </c>
      <c r="AC45" s="786">
        <v>0</v>
      </c>
      <c r="AD45" s="786">
        <v>0</v>
      </c>
      <c r="AE45" s="786">
        <v>0</v>
      </c>
      <c r="AF45" s="786">
        <v>0</v>
      </c>
      <c r="AG45" s="786">
        <v>0</v>
      </c>
      <c r="AH45" s="786">
        <v>0</v>
      </c>
      <c r="AI45" s="786">
        <v>0</v>
      </c>
      <c r="AJ45" s="786">
        <v>0</v>
      </c>
      <c r="AK45" s="786">
        <v>0</v>
      </c>
      <c r="AL45" s="786">
        <v>0</v>
      </c>
      <c r="AM45" s="771"/>
    </row>
    <row r="46" spans="1:39" s="92" customFormat="1" ht="0.15" customHeight="1">
      <c r="A46" s="783" t="s">
        <v>126</v>
      </c>
      <c r="B46" s="784"/>
      <c r="C46" s="784"/>
      <c r="D46" s="784"/>
      <c r="E46" s="784"/>
      <c r="F46" s="784"/>
      <c r="G46" s="784"/>
      <c r="H46" s="784"/>
      <c r="I46" s="784"/>
      <c r="J46" s="784"/>
      <c r="K46" s="784"/>
      <c r="L46" s="785" t="s">
        <v>1054</v>
      </c>
      <c r="M46" s="190"/>
      <c r="N46" s="173"/>
      <c r="O46" s="192"/>
      <c r="P46" s="192"/>
      <c r="Q46" s="192"/>
      <c r="R46" s="192"/>
      <c r="S46" s="192"/>
      <c r="T46" s="192"/>
      <c r="U46" s="192"/>
      <c r="V46" s="192"/>
      <c r="W46" s="192"/>
      <c r="X46" s="192"/>
      <c r="Y46" s="192"/>
      <c r="Z46" s="192"/>
      <c r="AA46" s="192"/>
      <c r="AB46" s="192"/>
      <c r="AC46" s="192"/>
      <c r="AD46" s="192"/>
      <c r="AE46" s="192"/>
      <c r="AF46" s="192"/>
      <c r="AG46" s="192"/>
      <c r="AH46" s="192"/>
      <c r="AI46" s="192"/>
      <c r="AJ46" s="192"/>
      <c r="AK46" s="192"/>
      <c r="AL46" s="192"/>
      <c r="AM46" s="193"/>
    </row>
    <row r="47" spans="1:39" s="92" customFormat="1" ht="13.8">
      <c r="A47" s="675">
        <v>8</v>
      </c>
      <c r="B47" s="784"/>
      <c r="C47" s="784"/>
      <c r="D47" s="784"/>
      <c r="E47" s="784"/>
      <c r="F47" s="784"/>
      <c r="G47" s="784"/>
      <c r="H47" s="784"/>
      <c r="I47" s="784"/>
      <c r="J47" s="784"/>
      <c r="K47" s="649"/>
      <c r="L47" s="785" t="s">
        <v>18</v>
      </c>
      <c r="M47" s="788" t="s">
        <v>2358</v>
      </c>
      <c r="N47" s="173" t="s">
        <v>370</v>
      </c>
      <c r="O47" s="787"/>
      <c r="P47" s="787">
        <v>0</v>
      </c>
      <c r="Q47" s="787"/>
      <c r="R47" s="787"/>
      <c r="S47" s="787">
        <v>1.6</v>
      </c>
      <c r="T47" s="787"/>
      <c r="U47" s="787"/>
      <c r="V47" s="787"/>
      <c r="W47" s="787"/>
      <c r="X47" s="787"/>
      <c r="Y47" s="787"/>
      <c r="Z47" s="787"/>
      <c r="AA47" s="787"/>
      <c r="AB47" s="787"/>
      <c r="AC47" s="787">
        <v>0</v>
      </c>
      <c r="AD47" s="787"/>
      <c r="AE47" s="787"/>
      <c r="AF47" s="787"/>
      <c r="AG47" s="787"/>
      <c r="AH47" s="787"/>
      <c r="AI47" s="787"/>
      <c r="AJ47" s="787"/>
      <c r="AK47" s="787"/>
      <c r="AL47" s="787"/>
      <c r="AM47" s="771"/>
    </row>
    <row r="48" spans="1:39" s="90" customFormat="1">
      <c r="A48" s="764" t="s">
        <v>127</v>
      </c>
      <c r="B48" s="729"/>
      <c r="C48" s="729"/>
      <c r="D48" s="729"/>
      <c r="E48" s="729"/>
      <c r="F48" s="729"/>
      <c r="G48" s="729"/>
      <c r="H48" s="729"/>
      <c r="I48" s="729"/>
      <c r="J48" s="729"/>
      <c r="K48" s="729"/>
      <c r="L48" s="690" t="s">
        <v>2433</v>
      </c>
      <c r="M48" s="673"/>
      <c r="N48" s="674"/>
      <c r="O48" s="674"/>
      <c r="P48" s="674"/>
      <c r="Q48" s="674"/>
      <c r="R48" s="674"/>
      <c r="S48" s="674"/>
      <c r="T48" s="674"/>
      <c r="U48" s="674"/>
      <c r="V48" s="674"/>
      <c r="W48" s="674"/>
      <c r="X48" s="674"/>
      <c r="Y48" s="674"/>
      <c r="Z48" s="674"/>
      <c r="AA48" s="674"/>
      <c r="AB48" s="674"/>
      <c r="AC48" s="674"/>
      <c r="AD48" s="674"/>
      <c r="AE48" s="674"/>
      <c r="AF48" s="674"/>
      <c r="AG48" s="674"/>
      <c r="AH48" s="674"/>
      <c r="AI48" s="674"/>
      <c r="AJ48" s="674"/>
      <c r="AK48" s="674"/>
      <c r="AL48" s="674"/>
      <c r="AM48" s="674"/>
    </row>
    <row r="49" spans="1:39" s="92" customFormat="1">
      <c r="A49" s="783" t="s">
        <v>127</v>
      </c>
      <c r="B49" s="784"/>
      <c r="C49" s="784"/>
      <c r="D49" s="784"/>
      <c r="E49" s="784"/>
      <c r="F49" s="784"/>
      <c r="G49" s="784"/>
      <c r="H49" s="784"/>
      <c r="I49" s="784"/>
      <c r="J49" s="784"/>
      <c r="K49" s="784"/>
      <c r="L49" s="785"/>
      <c r="M49" s="190" t="s">
        <v>1055</v>
      </c>
      <c r="N49" s="173" t="s">
        <v>370</v>
      </c>
      <c r="O49" s="786">
        <v>0</v>
      </c>
      <c r="P49" s="786">
        <v>0</v>
      </c>
      <c r="Q49" s="786">
        <v>0</v>
      </c>
      <c r="R49" s="786">
        <v>0</v>
      </c>
      <c r="S49" s="786">
        <v>1.6</v>
      </c>
      <c r="T49" s="786">
        <v>0</v>
      </c>
      <c r="U49" s="786">
        <v>0</v>
      </c>
      <c r="V49" s="786">
        <v>0</v>
      </c>
      <c r="W49" s="786">
        <v>0</v>
      </c>
      <c r="X49" s="786">
        <v>0</v>
      </c>
      <c r="Y49" s="786">
        <v>0</v>
      </c>
      <c r="Z49" s="786">
        <v>0</v>
      </c>
      <c r="AA49" s="786">
        <v>0</v>
      </c>
      <c r="AB49" s="786">
        <v>0</v>
      </c>
      <c r="AC49" s="786">
        <v>0</v>
      </c>
      <c r="AD49" s="786">
        <v>0</v>
      </c>
      <c r="AE49" s="786">
        <v>0</v>
      </c>
      <c r="AF49" s="786">
        <v>0</v>
      </c>
      <c r="AG49" s="786">
        <v>0</v>
      </c>
      <c r="AH49" s="786">
        <v>0</v>
      </c>
      <c r="AI49" s="786">
        <v>0</v>
      </c>
      <c r="AJ49" s="786">
        <v>0</v>
      </c>
      <c r="AK49" s="786">
        <v>0</v>
      </c>
      <c r="AL49" s="786">
        <v>0</v>
      </c>
      <c r="AM49" s="771"/>
    </row>
    <row r="50" spans="1:39" s="92" customFormat="1" ht="0.15" customHeight="1">
      <c r="A50" s="783" t="s">
        <v>127</v>
      </c>
      <c r="B50" s="784"/>
      <c r="C50" s="784"/>
      <c r="D50" s="784"/>
      <c r="E50" s="784"/>
      <c r="F50" s="784"/>
      <c r="G50" s="784"/>
      <c r="H50" s="784"/>
      <c r="I50" s="784"/>
      <c r="J50" s="784"/>
      <c r="K50" s="784"/>
      <c r="L50" s="785" t="s">
        <v>1054</v>
      </c>
      <c r="M50" s="190"/>
      <c r="N50" s="173"/>
      <c r="O50" s="192"/>
      <c r="P50" s="192"/>
      <c r="Q50" s="192"/>
      <c r="R50" s="192"/>
      <c r="S50" s="192"/>
      <c r="T50" s="192"/>
      <c r="U50" s="192"/>
      <c r="V50" s="192"/>
      <c r="W50" s="192"/>
      <c r="X50" s="192"/>
      <c r="Y50" s="192"/>
      <c r="Z50" s="192"/>
      <c r="AA50" s="192"/>
      <c r="AB50" s="192"/>
      <c r="AC50" s="192"/>
      <c r="AD50" s="192"/>
      <c r="AE50" s="192"/>
      <c r="AF50" s="192"/>
      <c r="AG50" s="192"/>
      <c r="AH50" s="192"/>
      <c r="AI50" s="192"/>
      <c r="AJ50" s="192"/>
      <c r="AK50" s="192"/>
      <c r="AL50" s="192"/>
      <c r="AM50" s="193"/>
    </row>
    <row r="51" spans="1:39" s="92" customFormat="1" ht="13.8">
      <c r="A51" s="675">
        <v>9</v>
      </c>
      <c r="B51" s="784"/>
      <c r="C51" s="784"/>
      <c r="D51" s="784"/>
      <c r="E51" s="784"/>
      <c r="F51" s="784"/>
      <c r="G51" s="784"/>
      <c r="H51" s="784"/>
      <c r="I51" s="784"/>
      <c r="J51" s="784"/>
      <c r="K51" s="649"/>
      <c r="L51" s="785" t="s">
        <v>18</v>
      </c>
      <c r="M51" s="788" t="s">
        <v>2358</v>
      </c>
      <c r="N51" s="173" t="s">
        <v>370</v>
      </c>
      <c r="O51" s="787"/>
      <c r="P51" s="787">
        <v>0</v>
      </c>
      <c r="Q51" s="787"/>
      <c r="R51" s="787"/>
      <c r="S51" s="787">
        <v>1.6</v>
      </c>
      <c r="T51" s="787"/>
      <c r="U51" s="787"/>
      <c r="V51" s="787"/>
      <c r="W51" s="787"/>
      <c r="X51" s="787"/>
      <c r="Y51" s="787"/>
      <c r="Z51" s="787"/>
      <c r="AA51" s="787"/>
      <c r="AB51" s="787"/>
      <c r="AC51" s="787">
        <v>0</v>
      </c>
      <c r="AD51" s="787"/>
      <c r="AE51" s="787"/>
      <c r="AF51" s="787"/>
      <c r="AG51" s="787"/>
      <c r="AH51" s="787"/>
      <c r="AI51" s="787"/>
      <c r="AJ51" s="787"/>
      <c r="AK51" s="787"/>
      <c r="AL51" s="787"/>
      <c r="AM51" s="771"/>
    </row>
    <row r="52" spans="1:39" s="90" customFormat="1">
      <c r="A52" s="764" t="s">
        <v>128</v>
      </c>
      <c r="B52" s="729"/>
      <c r="C52" s="729"/>
      <c r="D52" s="729"/>
      <c r="E52" s="729"/>
      <c r="F52" s="729"/>
      <c r="G52" s="729"/>
      <c r="H52" s="729"/>
      <c r="I52" s="729"/>
      <c r="J52" s="729"/>
      <c r="K52" s="729"/>
      <c r="L52" s="690" t="s">
        <v>2435</v>
      </c>
      <c r="M52" s="673"/>
      <c r="N52" s="674"/>
      <c r="O52" s="674"/>
      <c r="P52" s="674"/>
      <c r="Q52" s="674"/>
      <c r="R52" s="674"/>
      <c r="S52" s="674"/>
      <c r="T52" s="674"/>
      <c r="U52" s="674"/>
      <c r="V52" s="674"/>
      <c r="W52" s="674"/>
      <c r="X52" s="674"/>
      <c r="Y52" s="674"/>
      <c r="Z52" s="674"/>
      <c r="AA52" s="674"/>
      <c r="AB52" s="674"/>
      <c r="AC52" s="674"/>
      <c r="AD52" s="674"/>
      <c r="AE52" s="674"/>
      <c r="AF52" s="674"/>
      <c r="AG52" s="674"/>
      <c r="AH52" s="674"/>
      <c r="AI52" s="674"/>
      <c r="AJ52" s="674"/>
      <c r="AK52" s="674"/>
      <c r="AL52" s="674"/>
      <c r="AM52" s="674"/>
    </row>
    <row r="53" spans="1:39" s="92" customFormat="1">
      <c r="A53" s="783" t="s">
        <v>128</v>
      </c>
      <c r="B53" s="784"/>
      <c r="C53" s="784"/>
      <c r="D53" s="784"/>
      <c r="E53" s="784"/>
      <c r="F53" s="784"/>
      <c r="G53" s="784"/>
      <c r="H53" s="784"/>
      <c r="I53" s="784"/>
      <c r="J53" s="784"/>
      <c r="K53" s="784"/>
      <c r="L53" s="785"/>
      <c r="M53" s="190" t="s">
        <v>1055</v>
      </c>
      <c r="N53" s="173" t="s">
        <v>370</v>
      </c>
      <c r="O53" s="786">
        <v>0</v>
      </c>
      <c r="P53" s="786">
        <v>0</v>
      </c>
      <c r="Q53" s="786">
        <v>0</v>
      </c>
      <c r="R53" s="786">
        <v>0</v>
      </c>
      <c r="S53" s="786">
        <v>1.6</v>
      </c>
      <c r="T53" s="786">
        <v>0</v>
      </c>
      <c r="U53" s="786">
        <v>0</v>
      </c>
      <c r="V53" s="786">
        <v>0</v>
      </c>
      <c r="W53" s="786">
        <v>0</v>
      </c>
      <c r="X53" s="786">
        <v>0</v>
      </c>
      <c r="Y53" s="786">
        <v>0</v>
      </c>
      <c r="Z53" s="786">
        <v>0</v>
      </c>
      <c r="AA53" s="786">
        <v>0</v>
      </c>
      <c r="AB53" s="786">
        <v>0</v>
      </c>
      <c r="AC53" s="786">
        <v>0</v>
      </c>
      <c r="AD53" s="786">
        <v>0</v>
      </c>
      <c r="AE53" s="786">
        <v>0</v>
      </c>
      <c r="AF53" s="786">
        <v>0</v>
      </c>
      <c r="AG53" s="786">
        <v>0</v>
      </c>
      <c r="AH53" s="786">
        <v>0</v>
      </c>
      <c r="AI53" s="786">
        <v>0</v>
      </c>
      <c r="AJ53" s="786">
        <v>0</v>
      </c>
      <c r="AK53" s="786">
        <v>0</v>
      </c>
      <c r="AL53" s="786">
        <v>0</v>
      </c>
      <c r="AM53" s="771"/>
    </row>
    <row r="54" spans="1:39" s="92" customFormat="1" ht="0.15" customHeight="1">
      <c r="A54" s="783" t="s">
        <v>128</v>
      </c>
      <c r="B54" s="784"/>
      <c r="C54" s="784"/>
      <c r="D54" s="784"/>
      <c r="E54" s="784"/>
      <c r="F54" s="784"/>
      <c r="G54" s="784"/>
      <c r="H54" s="784"/>
      <c r="I54" s="784"/>
      <c r="J54" s="784"/>
      <c r="K54" s="784"/>
      <c r="L54" s="785" t="s">
        <v>1054</v>
      </c>
      <c r="M54" s="190"/>
      <c r="N54" s="173"/>
      <c r="O54" s="192"/>
      <c r="P54" s="192"/>
      <c r="Q54" s="192"/>
      <c r="R54" s="192"/>
      <c r="S54" s="192"/>
      <c r="T54" s="192"/>
      <c r="U54" s="192"/>
      <c r="V54" s="192"/>
      <c r="W54" s="192"/>
      <c r="X54" s="192"/>
      <c r="Y54" s="192"/>
      <c r="Z54" s="192"/>
      <c r="AA54" s="192"/>
      <c r="AB54" s="192"/>
      <c r="AC54" s="192"/>
      <c r="AD54" s="192"/>
      <c r="AE54" s="192"/>
      <c r="AF54" s="192"/>
      <c r="AG54" s="192"/>
      <c r="AH54" s="192"/>
      <c r="AI54" s="192"/>
      <c r="AJ54" s="192"/>
      <c r="AK54" s="192"/>
      <c r="AL54" s="192"/>
      <c r="AM54" s="193"/>
    </row>
    <row r="55" spans="1:39" s="92" customFormat="1" ht="13.8">
      <c r="A55" s="675">
        <v>10</v>
      </c>
      <c r="B55" s="784"/>
      <c r="C55" s="784"/>
      <c r="D55" s="784"/>
      <c r="E55" s="784"/>
      <c r="F55" s="784"/>
      <c r="G55" s="784"/>
      <c r="H55" s="784"/>
      <c r="I55" s="784"/>
      <c r="J55" s="784"/>
      <c r="K55" s="649"/>
      <c r="L55" s="785" t="s">
        <v>18</v>
      </c>
      <c r="M55" s="788" t="s">
        <v>2358</v>
      </c>
      <c r="N55" s="173" t="s">
        <v>370</v>
      </c>
      <c r="O55" s="787"/>
      <c r="P55" s="787">
        <v>0</v>
      </c>
      <c r="Q55" s="787"/>
      <c r="R55" s="787"/>
      <c r="S55" s="787">
        <v>1.6</v>
      </c>
      <c r="T55" s="787"/>
      <c r="U55" s="787"/>
      <c r="V55" s="787"/>
      <c r="W55" s="787"/>
      <c r="X55" s="787"/>
      <c r="Y55" s="787"/>
      <c r="Z55" s="787"/>
      <c r="AA55" s="787"/>
      <c r="AB55" s="787"/>
      <c r="AC55" s="787">
        <v>0</v>
      </c>
      <c r="AD55" s="787"/>
      <c r="AE55" s="787"/>
      <c r="AF55" s="787"/>
      <c r="AG55" s="787"/>
      <c r="AH55" s="787"/>
      <c r="AI55" s="787"/>
      <c r="AJ55" s="787"/>
      <c r="AK55" s="787"/>
      <c r="AL55" s="787"/>
      <c r="AM55" s="771"/>
    </row>
    <row r="56" spans="1:39" s="90" customFormat="1">
      <c r="A56" s="764" t="s">
        <v>129</v>
      </c>
      <c r="B56" s="729"/>
      <c r="C56" s="729"/>
      <c r="D56" s="729"/>
      <c r="E56" s="729"/>
      <c r="F56" s="729"/>
      <c r="G56" s="729"/>
      <c r="H56" s="729"/>
      <c r="I56" s="729"/>
      <c r="J56" s="729"/>
      <c r="K56" s="729"/>
      <c r="L56" s="690" t="s">
        <v>2437</v>
      </c>
      <c r="M56" s="673"/>
      <c r="N56" s="674"/>
      <c r="O56" s="674"/>
      <c r="P56" s="674"/>
      <c r="Q56" s="674"/>
      <c r="R56" s="674"/>
      <c r="S56" s="674"/>
      <c r="T56" s="674"/>
      <c r="U56" s="674"/>
      <c r="V56" s="674"/>
      <c r="W56" s="674"/>
      <c r="X56" s="674"/>
      <c r="Y56" s="674"/>
      <c r="Z56" s="674"/>
      <c r="AA56" s="674"/>
      <c r="AB56" s="674"/>
      <c r="AC56" s="674"/>
      <c r="AD56" s="674"/>
      <c r="AE56" s="674"/>
      <c r="AF56" s="674"/>
      <c r="AG56" s="674"/>
      <c r="AH56" s="674"/>
      <c r="AI56" s="674"/>
      <c r="AJ56" s="674"/>
      <c r="AK56" s="674"/>
      <c r="AL56" s="674"/>
      <c r="AM56" s="674"/>
    </row>
    <row r="57" spans="1:39" s="92" customFormat="1">
      <c r="A57" s="783" t="s">
        <v>129</v>
      </c>
      <c r="B57" s="784"/>
      <c r="C57" s="784"/>
      <c r="D57" s="784"/>
      <c r="E57" s="784"/>
      <c r="F57" s="784"/>
      <c r="G57" s="784"/>
      <c r="H57" s="784"/>
      <c r="I57" s="784"/>
      <c r="J57" s="784"/>
      <c r="K57" s="784"/>
      <c r="L57" s="785"/>
      <c r="M57" s="190" t="s">
        <v>1055</v>
      </c>
      <c r="N57" s="173" t="s">
        <v>370</v>
      </c>
      <c r="O57" s="786">
        <v>0</v>
      </c>
      <c r="P57" s="786">
        <v>0</v>
      </c>
      <c r="Q57" s="786">
        <v>0</v>
      </c>
      <c r="R57" s="786">
        <v>0</v>
      </c>
      <c r="S57" s="786">
        <v>1.6</v>
      </c>
      <c r="T57" s="786">
        <v>0</v>
      </c>
      <c r="U57" s="786">
        <v>0</v>
      </c>
      <c r="V57" s="786">
        <v>0</v>
      </c>
      <c r="W57" s="786">
        <v>0</v>
      </c>
      <c r="X57" s="786">
        <v>0</v>
      </c>
      <c r="Y57" s="786">
        <v>0</v>
      </c>
      <c r="Z57" s="786">
        <v>0</v>
      </c>
      <c r="AA57" s="786">
        <v>0</v>
      </c>
      <c r="AB57" s="786">
        <v>0</v>
      </c>
      <c r="AC57" s="786">
        <v>0</v>
      </c>
      <c r="AD57" s="786">
        <v>0</v>
      </c>
      <c r="AE57" s="786">
        <v>0</v>
      </c>
      <c r="AF57" s="786">
        <v>0</v>
      </c>
      <c r="AG57" s="786">
        <v>0</v>
      </c>
      <c r="AH57" s="786">
        <v>0</v>
      </c>
      <c r="AI57" s="786">
        <v>0</v>
      </c>
      <c r="AJ57" s="786">
        <v>0</v>
      </c>
      <c r="AK57" s="786">
        <v>0</v>
      </c>
      <c r="AL57" s="786">
        <v>0</v>
      </c>
      <c r="AM57" s="771"/>
    </row>
    <row r="58" spans="1:39" s="92" customFormat="1" ht="0.15" customHeight="1">
      <c r="A58" s="783" t="s">
        <v>129</v>
      </c>
      <c r="B58" s="784"/>
      <c r="C58" s="784"/>
      <c r="D58" s="784"/>
      <c r="E58" s="784"/>
      <c r="F58" s="784"/>
      <c r="G58" s="784"/>
      <c r="H58" s="784"/>
      <c r="I58" s="784"/>
      <c r="J58" s="784"/>
      <c r="K58" s="784"/>
      <c r="L58" s="785" t="s">
        <v>1054</v>
      </c>
      <c r="M58" s="190"/>
      <c r="N58" s="173"/>
      <c r="O58" s="192"/>
      <c r="P58" s="192"/>
      <c r="Q58" s="192"/>
      <c r="R58" s="192"/>
      <c r="S58" s="192"/>
      <c r="T58" s="192"/>
      <c r="U58" s="192"/>
      <c r="V58" s="192"/>
      <c r="W58" s="192"/>
      <c r="X58" s="192"/>
      <c r="Y58" s="192"/>
      <c r="Z58" s="192"/>
      <c r="AA58" s="192"/>
      <c r="AB58" s="192"/>
      <c r="AC58" s="192"/>
      <c r="AD58" s="192"/>
      <c r="AE58" s="192"/>
      <c r="AF58" s="192"/>
      <c r="AG58" s="192"/>
      <c r="AH58" s="192"/>
      <c r="AI58" s="192"/>
      <c r="AJ58" s="192"/>
      <c r="AK58" s="192"/>
      <c r="AL58" s="192"/>
      <c r="AM58" s="193"/>
    </row>
    <row r="59" spans="1:39" s="92" customFormat="1" ht="13.8">
      <c r="A59" s="675">
        <v>11</v>
      </c>
      <c r="B59" s="784"/>
      <c r="C59" s="784"/>
      <c r="D59" s="784"/>
      <c r="E59" s="784"/>
      <c r="F59" s="784"/>
      <c r="G59" s="784"/>
      <c r="H59" s="784"/>
      <c r="I59" s="784"/>
      <c r="J59" s="784"/>
      <c r="K59" s="649"/>
      <c r="L59" s="785" t="s">
        <v>18</v>
      </c>
      <c r="M59" s="788" t="s">
        <v>2358</v>
      </c>
      <c r="N59" s="173" t="s">
        <v>370</v>
      </c>
      <c r="O59" s="787"/>
      <c r="P59" s="787">
        <v>0</v>
      </c>
      <c r="Q59" s="787"/>
      <c r="R59" s="787"/>
      <c r="S59" s="787">
        <v>1.6</v>
      </c>
      <c r="T59" s="787"/>
      <c r="U59" s="787"/>
      <c r="V59" s="787"/>
      <c r="W59" s="787"/>
      <c r="X59" s="787"/>
      <c r="Y59" s="787"/>
      <c r="Z59" s="787"/>
      <c r="AA59" s="787"/>
      <c r="AB59" s="787"/>
      <c r="AC59" s="787">
        <v>0</v>
      </c>
      <c r="AD59" s="787"/>
      <c r="AE59" s="787"/>
      <c r="AF59" s="787"/>
      <c r="AG59" s="787"/>
      <c r="AH59" s="787"/>
      <c r="AI59" s="787"/>
      <c r="AJ59" s="787"/>
      <c r="AK59" s="787"/>
      <c r="AL59" s="787"/>
      <c r="AM59" s="771"/>
    </row>
    <row r="60" spans="1:39">
      <c r="A60" s="759"/>
      <c r="B60" s="759"/>
      <c r="C60" s="759"/>
      <c r="D60" s="759"/>
      <c r="E60" s="759"/>
      <c r="F60" s="759"/>
      <c r="G60" s="759"/>
      <c r="H60" s="759"/>
      <c r="I60" s="759"/>
      <c r="J60" s="759"/>
      <c r="K60" s="759"/>
      <c r="L60" s="759"/>
      <c r="M60" s="759"/>
      <c r="N60" s="759"/>
      <c r="O60" s="759"/>
      <c r="P60" s="759"/>
      <c r="Q60" s="759"/>
      <c r="R60" s="759"/>
      <c r="S60" s="759"/>
      <c r="T60" s="759"/>
      <c r="U60" s="759"/>
      <c r="V60" s="759"/>
      <c r="W60" s="759"/>
      <c r="X60" s="759"/>
      <c r="Y60" s="759"/>
      <c r="Z60" s="759"/>
      <c r="AA60" s="759"/>
      <c r="AB60" s="759"/>
      <c r="AC60" s="759"/>
      <c r="AD60" s="759"/>
      <c r="AE60" s="759"/>
      <c r="AF60" s="759"/>
      <c r="AG60" s="759"/>
      <c r="AH60" s="759"/>
      <c r="AI60" s="759"/>
      <c r="AJ60" s="759"/>
      <c r="AK60" s="759"/>
      <c r="AL60" s="759"/>
      <c r="AM60" s="759"/>
    </row>
    <row r="61" spans="1:39" ht="15" customHeight="1">
      <c r="A61" s="759"/>
      <c r="B61" s="759"/>
      <c r="C61" s="759"/>
      <c r="D61" s="759"/>
      <c r="E61" s="759"/>
      <c r="F61" s="759"/>
      <c r="G61" s="759"/>
      <c r="H61" s="759"/>
      <c r="I61" s="759"/>
      <c r="J61" s="759"/>
      <c r="K61" s="759"/>
      <c r="L61" s="1118" t="s">
        <v>1402</v>
      </c>
      <c r="M61" s="1118"/>
      <c r="N61" s="1118"/>
      <c r="O61" s="1118"/>
      <c r="P61" s="1118"/>
      <c r="Q61" s="1118"/>
      <c r="R61" s="1118"/>
      <c r="S61" s="1119"/>
      <c r="T61" s="1119"/>
      <c r="U61" s="1119"/>
      <c r="V61" s="1119"/>
      <c r="W61" s="1119"/>
      <c r="X61" s="1119"/>
      <c r="Y61" s="1119"/>
      <c r="Z61" s="1119"/>
      <c r="AA61" s="1119"/>
      <c r="AB61" s="1119"/>
      <c r="AC61" s="1119"/>
      <c r="AD61" s="1119"/>
      <c r="AE61" s="1119"/>
      <c r="AF61" s="1119"/>
      <c r="AG61" s="1119"/>
      <c r="AH61" s="1119"/>
      <c r="AI61" s="1119"/>
      <c r="AJ61" s="1119"/>
      <c r="AK61" s="1119"/>
      <c r="AL61" s="1119"/>
      <c r="AM61" s="1119"/>
    </row>
    <row r="62" spans="1:39" ht="43.8" customHeight="1">
      <c r="A62" s="759"/>
      <c r="B62" s="759"/>
      <c r="C62" s="759"/>
      <c r="D62" s="759"/>
      <c r="E62" s="759"/>
      <c r="F62" s="759"/>
      <c r="G62" s="759"/>
      <c r="H62" s="759"/>
      <c r="I62" s="759"/>
      <c r="J62" s="759"/>
      <c r="K62" s="649"/>
      <c r="L62" s="1120" t="s">
        <v>2383</v>
      </c>
      <c r="M62" s="1121"/>
      <c r="N62" s="1121"/>
      <c r="O62" s="1121"/>
      <c r="P62" s="1121"/>
      <c r="Q62" s="1121"/>
      <c r="R62" s="1121"/>
      <c r="S62" s="1122"/>
      <c r="T62" s="1122"/>
      <c r="U62" s="1122"/>
      <c r="V62" s="1122"/>
      <c r="W62" s="1122"/>
      <c r="X62" s="1122"/>
      <c r="Y62" s="1122"/>
      <c r="Z62" s="1122"/>
      <c r="AA62" s="1122"/>
      <c r="AB62" s="1122"/>
      <c r="AC62" s="1122"/>
      <c r="AD62" s="1122"/>
      <c r="AE62" s="1122"/>
      <c r="AF62" s="1122"/>
      <c r="AG62" s="1122"/>
      <c r="AH62" s="1122"/>
      <c r="AI62" s="1122"/>
      <c r="AJ62" s="1122"/>
      <c r="AK62" s="1122"/>
      <c r="AL62" s="1122"/>
      <c r="AM62" s="1122"/>
    </row>
  </sheetData>
  <sheetProtection formatColumns="0" formatRows="0" autoFilter="0"/>
  <mergeCells count="6">
    <mergeCell ref="L61:AM61"/>
    <mergeCell ref="L62:AM62"/>
    <mergeCell ref="L14:L15"/>
    <mergeCell ref="M14:M15"/>
    <mergeCell ref="N14:N15"/>
    <mergeCell ref="AM14:AM15"/>
  </mergeCells>
  <dataValidations count="2">
    <dataValidation type="textLength" operator="lessThanOrEqual" allowBlank="1" showInputMessage="1" showErrorMessage="1" errorTitle="Ошибка" error="Допускается ввод не более 900 символов!" sqref="AM17 AM21 AM25 AM29 AM33 AM37 AM41 AM45 AM49 AM53 AM57 AM19 AM23 AM27 AM31 AM35 AM39 AM43 AM47 AM51 AM55 AM59">
      <formula1>900</formula1>
    </dataValidation>
    <dataValidation type="decimal" allowBlank="1" showErrorMessage="1" errorTitle="Ошибка" error="Допускается ввод только неотрицательных чисел!" sqref="O19:AL19 O23:AL23 O27:AL27 O31:AL31 O35:AL35 O39:AL39 O43:AL43 O47:AL47 O51:AL51 O55:AL55 O59:AL59">
      <formula1>0</formula1>
      <formula2>9.99999999999999E+23</formula2>
    </dataValidation>
  </dataValidations>
  <printOptions horizontalCentered="1"/>
  <pageMargins left="0.35433070866141736" right="0.35433070866141736" top="0.39370078740157483" bottom="0.47244094488188981" header="7.874015748031496E-2" footer="7.874015748031496E-2"/>
  <pageSetup paperSize="9" scale="85" firstPageNumber="11" fitToWidth="0" fitToHeight="0" orientation="landscape" useFirstPageNumber="1" r:id="rId1"/>
  <headerFooter>
    <oddFooter>&amp;C&amp;A
&amp;P из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
    <tabColor rgb="FF002060"/>
    <outlinePr summaryBelow="0" summaryRight="0"/>
  </sheetPr>
  <dimension ref="A1:AM140"/>
  <sheetViews>
    <sheetView showGridLines="0" view="pageBreakPreview" zoomScale="80" zoomScaleNormal="100" zoomScaleSheetLayoutView="80" workbookViewId="0">
      <pane xSplit="14" ySplit="15" topLeftCell="O16" activePane="bottomRight" state="frozen"/>
      <selection activeCell="M11" sqref="M11"/>
      <selection pane="topRight" activeCell="M11" sqref="M11"/>
      <selection pane="bottomLeft" activeCell="M11" sqref="M11"/>
      <selection pane="bottomRight" activeCell="L162" sqref="L162:AM162"/>
    </sheetView>
  </sheetViews>
  <sheetFormatPr defaultColWidth="9.125" defaultRowHeight="11.4"/>
  <cols>
    <col min="1" max="10" width="2.75" style="88" hidden="1" customWidth="1"/>
    <col min="11" max="11" width="3.75" style="88" hidden="1" customWidth="1"/>
    <col min="12" max="12" width="7" style="88" customWidth="1"/>
    <col min="13" max="13" width="35.75" style="88" customWidth="1"/>
    <col min="14" max="19" width="13.25" style="88" customWidth="1"/>
    <col min="20" max="28" width="13.25" style="88" hidden="1" customWidth="1"/>
    <col min="29" max="29" width="13.25" style="88" customWidth="1"/>
    <col min="30" max="38" width="13.25" style="88" hidden="1" customWidth="1"/>
    <col min="39" max="39" width="20.75" style="88" customWidth="1"/>
    <col min="40" max="40" width="13.125" style="88" customWidth="1"/>
    <col min="41" max="16384" width="9.125" style="88"/>
  </cols>
  <sheetData>
    <row r="1" spans="1:39" hidden="1">
      <c r="A1" s="759"/>
      <c r="B1" s="759"/>
      <c r="C1" s="759"/>
      <c r="D1" s="759"/>
      <c r="E1" s="759"/>
      <c r="F1" s="759"/>
      <c r="G1" s="759"/>
      <c r="H1" s="759"/>
      <c r="I1" s="759"/>
      <c r="J1" s="759"/>
      <c r="K1" s="759"/>
      <c r="L1" s="759"/>
      <c r="M1" s="759"/>
      <c r="N1" s="759"/>
      <c r="O1" s="759">
        <v>2022</v>
      </c>
      <c r="P1" s="759">
        <v>2022</v>
      </c>
      <c r="Q1" s="759">
        <v>2022</v>
      </c>
      <c r="R1" s="759">
        <v>2023</v>
      </c>
      <c r="S1" s="759">
        <v>2024</v>
      </c>
      <c r="T1" s="759">
        <v>2025</v>
      </c>
      <c r="U1" s="759">
        <v>2026</v>
      </c>
      <c r="V1" s="759">
        <v>2027</v>
      </c>
      <c r="W1" s="759">
        <v>2028</v>
      </c>
      <c r="X1" s="759">
        <v>2029</v>
      </c>
      <c r="Y1" s="759">
        <v>2030</v>
      </c>
      <c r="Z1" s="759">
        <v>2031</v>
      </c>
      <c r="AA1" s="759">
        <v>2032</v>
      </c>
      <c r="AB1" s="759">
        <v>2033</v>
      </c>
      <c r="AC1" s="759">
        <v>2024</v>
      </c>
      <c r="AD1" s="759">
        <v>2025</v>
      </c>
      <c r="AE1" s="759">
        <v>2026</v>
      </c>
      <c r="AF1" s="759">
        <v>2027</v>
      </c>
      <c r="AG1" s="759">
        <v>2028</v>
      </c>
      <c r="AH1" s="759">
        <v>2029</v>
      </c>
      <c r="AI1" s="759">
        <v>2030</v>
      </c>
      <c r="AJ1" s="759">
        <v>2031</v>
      </c>
      <c r="AK1" s="759">
        <v>2032</v>
      </c>
      <c r="AL1" s="759">
        <v>2033</v>
      </c>
      <c r="AM1" s="759"/>
    </row>
    <row r="2" spans="1:39" hidden="1">
      <c r="A2" s="759"/>
      <c r="B2" s="759"/>
      <c r="C2" s="759"/>
      <c r="D2" s="759"/>
      <c r="E2" s="759"/>
      <c r="F2" s="759"/>
      <c r="G2" s="759"/>
      <c r="H2" s="759"/>
      <c r="I2" s="759"/>
      <c r="J2" s="759"/>
      <c r="K2" s="759"/>
      <c r="L2" s="759"/>
      <c r="M2" s="759"/>
      <c r="N2" s="759"/>
      <c r="O2" s="759" t="s">
        <v>286</v>
      </c>
      <c r="P2" s="759" t="s">
        <v>324</v>
      </c>
      <c r="Q2" s="759" t="s">
        <v>304</v>
      </c>
      <c r="R2" s="759" t="s">
        <v>286</v>
      </c>
      <c r="S2" s="759" t="s">
        <v>287</v>
      </c>
      <c r="T2" s="759" t="s">
        <v>287</v>
      </c>
      <c r="U2" s="759" t="s">
        <v>287</v>
      </c>
      <c r="V2" s="759" t="s">
        <v>287</v>
      </c>
      <c r="W2" s="759" t="s">
        <v>287</v>
      </c>
      <c r="X2" s="759" t="s">
        <v>287</v>
      </c>
      <c r="Y2" s="759" t="s">
        <v>287</v>
      </c>
      <c r="Z2" s="759" t="s">
        <v>287</v>
      </c>
      <c r="AA2" s="759" t="s">
        <v>287</v>
      </c>
      <c r="AB2" s="759" t="s">
        <v>287</v>
      </c>
      <c r="AC2" s="759" t="s">
        <v>286</v>
      </c>
      <c r="AD2" s="759" t="s">
        <v>286</v>
      </c>
      <c r="AE2" s="759" t="s">
        <v>286</v>
      </c>
      <c r="AF2" s="759" t="s">
        <v>286</v>
      </c>
      <c r="AG2" s="759" t="s">
        <v>286</v>
      </c>
      <c r="AH2" s="759" t="s">
        <v>286</v>
      </c>
      <c r="AI2" s="759" t="s">
        <v>286</v>
      </c>
      <c r="AJ2" s="759" t="s">
        <v>286</v>
      </c>
      <c r="AK2" s="759" t="s">
        <v>286</v>
      </c>
      <c r="AL2" s="759" t="s">
        <v>286</v>
      </c>
      <c r="AM2" s="759"/>
    </row>
    <row r="3" spans="1:39" hidden="1">
      <c r="A3" s="759"/>
      <c r="B3" s="759"/>
      <c r="C3" s="759"/>
      <c r="D3" s="759"/>
      <c r="E3" s="759"/>
      <c r="F3" s="759"/>
      <c r="G3" s="759"/>
      <c r="H3" s="759"/>
      <c r="I3" s="759"/>
      <c r="J3" s="759"/>
      <c r="K3" s="759"/>
      <c r="L3" s="759"/>
      <c r="M3" s="759"/>
      <c r="N3" s="759"/>
      <c r="O3" s="759" t="s">
        <v>2441</v>
      </c>
      <c r="P3" s="759" t="s">
        <v>2442</v>
      </c>
      <c r="Q3" s="759" t="s">
        <v>2443</v>
      </c>
      <c r="R3" s="759" t="s">
        <v>2445</v>
      </c>
      <c r="S3" s="759" t="s">
        <v>2446</v>
      </c>
      <c r="T3" s="759" t="s">
        <v>2451</v>
      </c>
      <c r="U3" s="759" t="s">
        <v>2453</v>
      </c>
      <c r="V3" s="759" t="s">
        <v>2455</v>
      </c>
      <c r="W3" s="759" t="s">
        <v>2457</v>
      </c>
      <c r="X3" s="759" t="s">
        <v>2459</v>
      </c>
      <c r="Y3" s="759" t="s">
        <v>2461</v>
      </c>
      <c r="Z3" s="759" t="s">
        <v>2463</v>
      </c>
      <c r="AA3" s="759" t="s">
        <v>2465</v>
      </c>
      <c r="AB3" s="759" t="s">
        <v>2467</v>
      </c>
      <c r="AC3" s="759" t="s">
        <v>2447</v>
      </c>
      <c r="AD3" s="759" t="s">
        <v>2452</v>
      </c>
      <c r="AE3" s="759" t="s">
        <v>2454</v>
      </c>
      <c r="AF3" s="759" t="s">
        <v>2456</v>
      </c>
      <c r="AG3" s="759" t="s">
        <v>2458</v>
      </c>
      <c r="AH3" s="759" t="s">
        <v>2460</v>
      </c>
      <c r="AI3" s="759" t="s">
        <v>2462</v>
      </c>
      <c r="AJ3" s="759" t="s">
        <v>2464</v>
      </c>
      <c r="AK3" s="759" t="s">
        <v>2466</v>
      </c>
      <c r="AL3" s="759" t="s">
        <v>2468</v>
      </c>
      <c r="AM3" s="759"/>
    </row>
    <row r="4" spans="1:39" hidden="1">
      <c r="A4" s="759"/>
      <c r="B4" s="759"/>
      <c r="C4" s="759"/>
      <c r="D4" s="759"/>
      <c r="E4" s="759"/>
      <c r="F4" s="759"/>
      <c r="G4" s="759"/>
      <c r="H4" s="759"/>
      <c r="I4" s="759"/>
      <c r="J4" s="759"/>
      <c r="K4" s="759"/>
      <c r="L4" s="759"/>
      <c r="M4" s="759"/>
      <c r="N4" s="759"/>
      <c r="O4" s="759"/>
      <c r="P4" s="759"/>
      <c r="Q4" s="759"/>
      <c r="R4" s="759"/>
      <c r="S4" s="759"/>
      <c r="T4" s="759"/>
      <c r="U4" s="759"/>
      <c r="V4" s="759"/>
      <c r="W4" s="759"/>
      <c r="X4" s="759"/>
      <c r="Y4" s="759"/>
      <c r="Z4" s="759"/>
      <c r="AA4" s="759"/>
      <c r="AB4" s="759"/>
      <c r="AC4" s="759"/>
      <c r="AD4" s="759"/>
      <c r="AE4" s="759"/>
      <c r="AF4" s="759"/>
      <c r="AG4" s="759"/>
      <c r="AH4" s="759"/>
      <c r="AI4" s="759"/>
      <c r="AJ4" s="759"/>
      <c r="AK4" s="759"/>
      <c r="AL4" s="759"/>
      <c r="AM4" s="759"/>
    </row>
    <row r="5" spans="1:39" hidden="1">
      <c r="A5" s="759"/>
      <c r="B5" s="759"/>
      <c r="C5" s="759"/>
      <c r="D5" s="759"/>
      <c r="E5" s="759"/>
      <c r="F5" s="759"/>
      <c r="G5" s="759"/>
      <c r="H5" s="759"/>
      <c r="I5" s="759"/>
      <c r="J5" s="759"/>
      <c r="K5" s="759"/>
      <c r="L5" s="759"/>
      <c r="M5" s="759"/>
      <c r="N5" s="759"/>
      <c r="O5" s="759"/>
      <c r="P5" s="759"/>
      <c r="Q5" s="759"/>
      <c r="R5" s="759"/>
      <c r="S5" s="759"/>
      <c r="T5" s="759"/>
      <c r="U5" s="759"/>
      <c r="V5" s="759"/>
      <c r="W5" s="759"/>
      <c r="X5" s="759"/>
      <c r="Y5" s="759"/>
      <c r="Z5" s="759"/>
      <c r="AA5" s="759"/>
      <c r="AB5" s="759"/>
      <c r="AC5" s="759"/>
      <c r="AD5" s="759"/>
      <c r="AE5" s="759"/>
      <c r="AF5" s="759"/>
      <c r="AG5" s="759"/>
      <c r="AH5" s="759"/>
      <c r="AI5" s="759"/>
      <c r="AJ5" s="759"/>
      <c r="AK5" s="759"/>
      <c r="AL5" s="759"/>
      <c r="AM5" s="759"/>
    </row>
    <row r="6" spans="1:39" hidden="1">
      <c r="A6" s="759"/>
      <c r="B6" s="759"/>
      <c r="C6" s="759"/>
      <c r="D6" s="759"/>
      <c r="E6" s="759"/>
      <c r="F6" s="759"/>
      <c r="G6" s="759"/>
      <c r="H6" s="759"/>
      <c r="I6" s="759"/>
      <c r="J6" s="759"/>
      <c r="K6" s="759"/>
      <c r="L6" s="759"/>
      <c r="M6" s="759"/>
      <c r="N6" s="759"/>
      <c r="O6" s="759"/>
      <c r="P6" s="759"/>
      <c r="Q6" s="759"/>
      <c r="R6" s="759"/>
      <c r="S6" s="759"/>
      <c r="T6" s="759"/>
      <c r="U6" s="759"/>
      <c r="V6" s="759"/>
      <c r="W6" s="759"/>
      <c r="X6" s="759"/>
      <c r="Y6" s="759"/>
      <c r="Z6" s="759"/>
      <c r="AA6" s="759"/>
      <c r="AB6" s="759"/>
      <c r="AC6" s="759"/>
      <c r="AD6" s="759"/>
      <c r="AE6" s="759"/>
      <c r="AF6" s="759"/>
      <c r="AG6" s="759"/>
      <c r="AH6" s="759"/>
      <c r="AI6" s="759"/>
      <c r="AJ6" s="759"/>
      <c r="AK6" s="759"/>
      <c r="AL6" s="759"/>
      <c r="AM6" s="759"/>
    </row>
    <row r="7" spans="1:39" hidden="1">
      <c r="A7" s="759"/>
      <c r="B7" s="759"/>
      <c r="C7" s="759"/>
      <c r="D7" s="759"/>
      <c r="E7" s="759"/>
      <c r="F7" s="759"/>
      <c r="G7" s="759"/>
      <c r="H7" s="759"/>
      <c r="I7" s="759"/>
      <c r="J7" s="759"/>
      <c r="K7" s="759"/>
      <c r="L7" s="759"/>
      <c r="M7" s="759"/>
      <c r="N7" s="759"/>
      <c r="O7" s="759"/>
      <c r="P7" s="759"/>
      <c r="Q7" s="759"/>
      <c r="R7" s="759"/>
      <c r="S7" s="709" t="b">
        <v>1</v>
      </c>
      <c r="T7" s="709" t="b">
        <v>0</v>
      </c>
      <c r="U7" s="709" t="b">
        <v>0</v>
      </c>
      <c r="V7" s="709" t="b">
        <v>0</v>
      </c>
      <c r="W7" s="709" t="b">
        <v>0</v>
      </c>
      <c r="X7" s="709" t="b">
        <v>0</v>
      </c>
      <c r="Y7" s="709" t="b">
        <v>0</v>
      </c>
      <c r="Z7" s="709" t="b">
        <v>0</v>
      </c>
      <c r="AA7" s="709" t="b">
        <v>0</v>
      </c>
      <c r="AB7" s="709" t="b">
        <v>0</v>
      </c>
      <c r="AC7" s="709" t="b">
        <v>1</v>
      </c>
      <c r="AD7" s="709" t="b">
        <v>0</v>
      </c>
      <c r="AE7" s="709" t="b">
        <v>0</v>
      </c>
      <c r="AF7" s="709" t="b">
        <v>0</v>
      </c>
      <c r="AG7" s="709" t="b">
        <v>0</v>
      </c>
      <c r="AH7" s="709" t="b">
        <v>0</v>
      </c>
      <c r="AI7" s="709" t="b">
        <v>0</v>
      </c>
      <c r="AJ7" s="709" t="b">
        <v>0</v>
      </c>
      <c r="AK7" s="709" t="b">
        <v>0</v>
      </c>
      <c r="AL7" s="709" t="b">
        <v>0</v>
      </c>
      <c r="AM7" s="759"/>
    </row>
    <row r="8" spans="1:39" hidden="1">
      <c r="A8" s="759"/>
      <c r="B8" s="759"/>
      <c r="C8" s="759"/>
      <c r="D8" s="759"/>
      <c r="E8" s="759"/>
      <c r="F8" s="759"/>
      <c r="G8" s="759"/>
      <c r="H8" s="759"/>
      <c r="I8" s="759"/>
      <c r="J8" s="759"/>
      <c r="K8" s="759"/>
      <c r="L8" s="759"/>
      <c r="M8" s="759"/>
      <c r="N8" s="759"/>
      <c r="O8" s="759"/>
      <c r="P8" s="759"/>
      <c r="Q8" s="759"/>
      <c r="R8" s="759"/>
      <c r="S8" s="759"/>
      <c r="T8" s="759"/>
      <c r="U8" s="759"/>
      <c r="V8" s="759"/>
      <c r="W8" s="759"/>
      <c r="X8" s="759"/>
      <c r="Y8" s="759"/>
      <c r="Z8" s="759"/>
      <c r="AA8" s="759"/>
      <c r="AB8" s="759"/>
      <c r="AC8" s="759"/>
      <c r="AD8" s="759"/>
      <c r="AE8" s="759"/>
      <c r="AF8" s="759"/>
      <c r="AG8" s="759"/>
      <c r="AH8" s="759"/>
      <c r="AI8" s="759"/>
      <c r="AJ8" s="759"/>
      <c r="AK8" s="759"/>
      <c r="AL8" s="759"/>
      <c r="AM8" s="759"/>
    </row>
    <row r="9" spans="1:39" hidden="1">
      <c r="A9" s="759"/>
      <c r="B9" s="759"/>
      <c r="C9" s="759"/>
      <c r="D9" s="759"/>
      <c r="E9" s="759"/>
      <c r="F9" s="759"/>
      <c r="G9" s="759"/>
      <c r="H9" s="759"/>
      <c r="I9" s="759"/>
      <c r="J9" s="759"/>
      <c r="K9" s="759"/>
      <c r="L9" s="759"/>
      <c r="M9" s="759"/>
      <c r="N9" s="759"/>
      <c r="O9" s="759"/>
      <c r="P9" s="759"/>
      <c r="Q9" s="759"/>
      <c r="R9" s="759"/>
      <c r="S9" s="759"/>
      <c r="T9" s="759"/>
      <c r="U9" s="759"/>
      <c r="V9" s="759"/>
      <c r="W9" s="759"/>
      <c r="X9" s="759"/>
      <c r="Y9" s="759"/>
      <c r="Z9" s="759"/>
      <c r="AA9" s="759"/>
      <c r="AB9" s="759"/>
      <c r="AC9" s="759"/>
      <c r="AD9" s="759"/>
      <c r="AE9" s="759"/>
      <c r="AF9" s="759"/>
      <c r="AG9" s="759"/>
      <c r="AH9" s="759"/>
      <c r="AI9" s="759"/>
      <c r="AJ9" s="759"/>
      <c r="AK9" s="759"/>
      <c r="AL9" s="759"/>
      <c r="AM9" s="759"/>
    </row>
    <row r="10" spans="1:39" hidden="1">
      <c r="A10" s="759"/>
      <c r="B10" s="759"/>
      <c r="C10" s="759"/>
      <c r="D10" s="759"/>
      <c r="E10" s="759"/>
      <c r="F10" s="759"/>
      <c r="G10" s="759"/>
      <c r="H10" s="759"/>
      <c r="I10" s="759"/>
      <c r="J10" s="759"/>
      <c r="K10" s="759"/>
      <c r="L10" s="759"/>
      <c r="M10" s="759"/>
      <c r="N10" s="759"/>
      <c r="O10" s="759"/>
      <c r="P10" s="759"/>
      <c r="Q10" s="759"/>
      <c r="R10" s="759"/>
      <c r="S10" s="759"/>
      <c r="T10" s="759"/>
      <c r="U10" s="759"/>
      <c r="V10" s="759"/>
      <c r="W10" s="759"/>
      <c r="X10" s="759"/>
      <c r="Y10" s="759"/>
      <c r="Z10" s="759"/>
      <c r="AA10" s="759"/>
      <c r="AB10" s="759"/>
      <c r="AC10" s="759"/>
      <c r="AD10" s="759"/>
      <c r="AE10" s="759"/>
      <c r="AF10" s="759"/>
      <c r="AG10" s="759"/>
      <c r="AH10" s="759"/>
      <c r="AI10" s="759"/>
      <c r="AJ10" s="759"/>
      <c r="AK10" s="759"/>
      <c r="AL10" s="759"/>
      <c r="AM10" s="759"/>
    </row>
    <row r="11" spans="1:39" ht="15" hidden="1" customHeight="1">
      <c r="A11" s="759"/>
      <c r="B11" s="759"/>
      <c r="C11" s="759"/>
      <c r="D11" s="759"/>
      <c r="E11" s="759"/>
      <c r="F11" s="759"/>
      <c r="G11" s="759"/>
      <c r="H11" s="759"/>
      <c r="I11" s="759"/>
      <c r="J11" s="759"/>
      <c r="K11" s="759"/>
      <c r="L11" s="759"/>
      <c r="M11" s="715"/>
      <c r="N11" s="759"/>
      <c r="O11" s="759"/>
      <c r="P11" s="759"/>
      <c r="Q11" s="759"/>
      <c r="R11" s="759"/>
      <c r="S11" s="759"/>
      <c r="T11" s="759"/>
      <c r="U11" s="759"/>
      <c r="V11" s="759"/>
      <c r="W11" s="759"/>
      <c r="X11" s="759"/>
      <c r="Y11" s="759"/>
      <c r="Z11" s="759"/>
      <c r="AA11" s="759"/>
      <c r="AB11" s="759"/>
      <c r="AC11" s="759"/>
      <c r="AD11" s="759"/>
      <c r="AE11" s="759"/>
      <c r="AF11" s="759"/>
      <c r="AG11" s="759"/>
      <c r="AH11" s="759"/>
      <c r="AI11" s="759"/>
      <c r="AJ11" s="759"/>
      <c r="AK11" s="759"/>
      <c r="AL11" s="759"/>
      <c r="AM11" s="759"/>
    </row>
    <row r="12" spans="1:39" s="89" customFormat="1" ht="20.100000000000001" customHeight="1">
      <c r="A12" s="760"/>
      <c r="B12" s="760"/>
      <c r="C12" s="760"/>
      <c r="D12" s="760"/>
      <c r="E12" s="760"/>
      <c r="F12" s="760"/>
      <c r="G12" s="760"/>
      <c r="H12" s="760"/>
      <c r="I12" s="760"/>
      <c r="J12" s="760"/>
      <c r="K12" s="760"/>
      <c r="L12" s="482" t="s">
        <v>1280</v>
      </c>
      <c r="M12" s="207"/>
      <c r="N12" s="207"/>
      <c r="O12" s="207"/>
      <c r="P12" s="207"/>
      <c r="Q12" s="207"/>
      <c r="R12" s="207"/>
      <c r="S12" s="207"/>
      <c r="T12" s="207"/>
      <c r="U12" s="207"/>
      <c r="V12" s="207"/>
      <c r="W12" s="207"/>
      <c r="X12" s="207"/>
      <c r="Y12" s="207"/>
      <c r="Z12" s="207"/>
      <c r="AA12" s="207"/>
      <c r="AB12" s="207"/>
      <c r="AC12" s="207"/>
      <c r="AD12" s="207"/>
      <c r="AE12" s="207"/>
      <c r="AF12" s="207"/>
      <c r="AG12" s="207"/>
      <c r="AH12" s="207"/>
      <c r="AI12" s="207"/>
      <c r="AJ12" s="207"/>
      <c r="AK12" s="207"/>
      <c r="AL12" s="207"/>
      <c r="AM12" s="207"/>
    </row>
    <row r="13" spans="1:39" s="195" customFormat="1">
      <c r="L13" s="196"/>
      <c r="M13" s="196"/>
      <c r="N13" s="196"/>
      <c r="O13" s="197"/>
      <c r="P13" s="197"/>
      <c r="Q13" s="197"/>
      <c r="R13" s="197"/>
      <c r="S13" s="196"/>
      <c r="T13" s="196"/>
      <c r="U13" s="196"/>
      <c r="V13" s="196"/>
      <c r="W13" s="196"/>
      <c r="X13" s="196"/>
      <c r="Y13" s="196"/>
      <c r="Z13" s="196"/>
      <c r="AA13" s="196"/>
      <c r="AB13" s="196"/>
      <c r="AC13" s="196"/>
      <c r="AD13" s="196"/>
      <c r="AE13" s="196"/>
      <c r="AF13" s="196"/>
      <c r="AG13" s="196"/>
      <c r="AH13" s="196"/>
      <c r="AI13" s="196"/>
      <c r="AJ13" s="196"/>
      <c r="AK13" s="196"/>
      <c r="AL13" s="196"/>
      <c r="AM13" s="196"/>
    </row>
    <row r="14" spans="1:39" s="90" customFormat="1" ht="15" customHeight="1">
      <c r="A14" s="729"/>
      <c r="B14" s="729"/>
      <c r="C14" s="729"/>
      <c r="D14" s="729"/>
      <c r="E14" s="729"/>
      <c r="F14" s="729"/>
      <c r="G14" s="729"/>
      <c r="H14" s="729"/>
      <c r="I14" s="729"/>
      <c r="J14" s="729"/>
      <c r="K14" s="729"/>
      <c r="L14" s="1123" t="s">
        <v>16</v>
      </c>
      <c r="M14" s="1123" t="s">
        <v>121</v>
      </c>
      <c r="N14" s="1123" t="s">
        <v>143</v>
      </c>
      <c r="O14" s="761" t="s">
        <v>2438</v>
      </c>
      <c r="P14" s="761" t="s">
        <v>2438</v>
      </c>
      <c r="Q14" s="761" t="s">
        <v>2438</v>
      </c>
      <c r="R14" s="762" t="s">
        <v>2439</v>
      </c>
      <c r="S14" s="725" t="s">
        <v>2440</v>
      </c>
      <c r="T14" s="725" t="s">
        <v>2469</v>
      </c>
      <c r="U14" s="725" t="s">
        <v>2470</v>
      </c>
      <c r="V14" s="725" t="s">
        <v>2471</v>
      </c>
      <c r="W14" s="725" t="s">
        <v>2472</v>
      </c>
      <c r="X14" s="725" t="s">
        <v>2473</v>
      </c>
      <c r="Y14" s="725" t="s">
        <v>2474</v>
      </c>
      <c r="Z14" s="725" t="s">
        <v>2475</v>
      </c>
      <c r="AA14" s="725" t="s">
        <v>2476</v>
      </c>
      <c r="AB14" s="725" t="s">
        <v>2477</v>
      </c>
      <c r="AC14" s="725" t="s">
        <v>2440</v>
      </c>
      <c r="AD14" s="725" t="s">
        <v>2469</v>
      </c>
      <c r="AE14" s="725" t="s">
        <v>2470</v>
      </c>
      <c r="AF14" s="725" t="s">
        <v>2471</v>
      </c>
      <c r="AG14" s="725" t="s">
        <v>2472</v>
      </c>
      <c r="AH14" s="725" t="s">
        <v>2473</v>
      </c>
      <c r="AI14" s="725" t="s">
        <v>2474</v>
      </c>
      <c r="AJ14" s="725" t="s">
        <v>2475</v>
      </c>
      <c r="AK14" s="725" t="s">
        <v>2476</v>
      </c>
      <c r="AL14" s="725" t="s">
        <v>2477</v>
      </c>
      <c r="AM14" s="1108" t="s">
        <v>323</v>
      </c>
    </row>
    <row r="15" spans="1:39" s="90" customFormat="1" ht="50.1" customHeight="1">
      <c r="A15" s="729"/>
      <c r="B15" s="729"/>
      <c r="C15" s="729"/>
      <c r="D15" s="729"/>
      <c r="E15" s="729"/>
      <c r="F15" s="729"/>
      <c r="G15" s="729"/>
      <c r="H15" s="729"/>
      <c r="I15" s="729"/>
      <c r="J15" s="729"/>
      <c r="K15" s="729"/>
      <c r="L15" s="1123"/>
      <c r="M15" s="1123"/>
      <c r="N15" s="1123"/>
      <c r="O15" s="725" t="s">
        <v>286</v>
      </c>
      <c r="P15" s="725" t="s">
        <v>324</v>
      </c>
      <c r="Q15" s="725" t="s">
        <v>304</v>
      </c>
      <c r="R15" s="725" t="s">
        <v>286</v>
      </c>
      <c r="S15" s="763" t="s">
        <v>287</v>
      </c>
      <c r="T15" s="763" t="s">
        <v>287</v>
      </c>
      <c r="U15" s="763" t="s">
        <v>287</v>
      </c>
      <c r="V15" s="763" t="s">
        <v>287</v>
      </c>
      <c r="W15" s="763" t="s">
        <v>287</v>
      </c>
      <c r="X15" s="763" t="s">
        <v>287</v>
      </c>
      <c r="Y15" s="763" t="s">
        <v>287</v>
      </c>
      <c r="Z15" s="763" t="s">
        <v>287</v>
      </c>
      <c r="AA15" s="763" t="s">
        <v>287</v>
      </c>
      <c r="AB15" s="763" t="s">
        <v>287</v>
      </c>
      <c r="AC15" s="763" t="s">
        <v>286</v>
      </c>
      <c r="AD15" s="763" t="s">
        <v>286</v>
      </c>
      <c r="AE15" s="763" t="s">
        <v>286</v>
      </c>
      <c r="AF15" s="763" t="s">
        <v>286</v>
      </c>
      <c r="AG15" s="763" t="s">
        <v>286</v>
      </c>
      <c r="AH15" s="763" t="s">
        <v>286</v>
      </c>
      <c r="AI15" s="763" t="s">
        <v>286</v>
      </c>
      <c r="AJ15" s="763" t="s">
        <v>286</v>
      </c>
      <c r="AK15" s="763" t="s">
        <v>286</v>
      </c>
      <c r="AL15" s="763" t="s">
        <v>286</v>
      </c>
      <c r="AM15" s="1108"/>
    </row>
    <row r="16" spans="1:39" s="90" customFormat="1">
      <c r="A16" s="764" t="s">
        <v>18</v>
      </c>
      <c r="B16" s="729"/>
      <c r="C16" s="729"/>
      <c r="D16" s="729"/>
      <c r="E16" s="729"/>
      <c r="F16" s="729"/>
      <c r="G16" s="729"/>
      <c r="H16" s="729"/>
      <c r="I16" s="729"/>
      <c r="J16" s="729"/>
      <c r="K16" s="729"/>
      <c r="L16" s="690" t="s">
        <v>2396</v>
      </c>
      <c r="M16" s="673"/>
      <c r="N16" s="674"/>
      <c r="O16" s="674"/>
      <c r="P16" s="674"/>
      <c r="Q16" s="674"/>
      <c r="R16" s="674"/>
      <c r="S16" s="674"/>
      <c r="T16" s="674"/>
      <c r="U16" s="674"/>
      <c r="V16" s="674"/>
      <c r="W16" s="674"/>
      <c r="X16" s="674"/>
      <c r="Y16" s="674"/>
      <c r="Z16" s="674"/>
      <c r="AA16" s="674"/>
      <c r="AB16" s="674"/>
      <c r="AC16" s="674"/>
      <c r="AD16" s="674"/>
      <c r="AE16" s="674"/>
      <c r="AF16" s="674"/>
      <c r="AG16" s="674"/>
      <c r="AH16" s="674"/>
      <c r="AI16" s="674"/>
      <c r="AJ16" s="674"/>
      <c r="AK16" s="674"/>
      <c r="AL16" s="674"/>
      <c r="AM16" s="730"/>
    </row>
    <row r="17" spans="1:39" s="92" customFormat="1">
      <c r="A17" s="789">
        <v>1</v>
      </c>
      <c r="B17" s="784"/>
      <c r="C17" s="784"/>
      <c r="D17" s="784"/>
      <c r="E17" s="784"/>
      <c r="F17" s="784"/>
      <c r="G17" s="784"/>
      <c r="H17" s="784"/>
      <c r="I17" s="784"/>
      <c r="J17" s="784"/>
      <c r="K17" s="784"/>
      <c r="L17" s="785" t="s">
        <v>18</v>
      </c>
      <c r="M17" s="190" t="s">
        <v>1055</v>
      </c>
      <c r="N17" s="727" t="s">
        <v>370</v>
      </c>
      <c r="O17" s="192">
        <v>6185.75</v>
      </c>
      <c r="P17" s="192">
        <v>10948.43</v>
      </c>
      <c r="Q17" s="192">
        <v>0</v>
      </c>
      <c r="R17" s="192">
        <v>6611.3</v>
      </c>
      <c r="S17" s="192">
        <v>10944</v>
      </c>
      <c r="T17" s="192">
        <v>0</v>
      </c>
      <c r="U17" s="192">
        <v>0</v>
      </c>
      <c r="V17" s="192">
        <v>0</v>
      </c>
      <c r="W17" s="192">
        <v>0</v>
      </c>
      <c r="X17" s="192">
        <v>0</v>
      </c>
      <c r="Y17" s="192">
        <v>0</v>
      </c>
      <c r="Z17" s="192">
        <v>0</v>
      </c>
      <c r="AA17" s="192">
        <v>0</v>
      </c>
      <c r="AB17" s="192">
        <v>0</v>
      </c>
      <c r="AC17" s="192">
        <v>6929.47</v>
      </c>
      <c r="AD17" s="192">
        <v>0</v>
      </c>
      <c r="AE17" s="192">
        <v>0</v>
      </c>
      <c r="AF17" s="192">
        <v>0</v>
      </c>
      <c r="AG17" s="192">
        <v>0</v>
      </c>
      <c r="AH17" s="192">
        <v>0</v>
      </c>
      <c r="AI17" s="192">
        <v>0</v>
      </c>
      <c r="AJ17" s="192">
        <v>0</v>
      </c>
      <c r="AK17" s="192">
        <v>0</v>
      </c>
      <c r="AL17" s="192">
        <v>0</v>
      </c>
      <c r="AM17" s="771"/>
    </row>
    <row r="18" spans="1:39" s="92" customFormat="1" ht="22.8">
      <c r="A18" s="789">
        <v>1</v>
      </c>
      <c r="B18" s="784"/>
      <c r="C18" s="784"/>
      <c r="D18" s="784"/>
      <c r="E18" s="784"/>
      <c r="F18" s="784"/>
      <c r="G18" s="784"/>
      <c r="H18" s="784"/>
      <c r="I18" s="784"/>
      <c r="J18" s="784"/>
      <c r="K18" s="784"/>
      <c r="L18" s="785" t="s">
        <v>102</v>
      </c>
      <c r="M18" s="190" t="s">
        <v>1172</v>
      </c>
      <c r="N18" s="725" t="s">
        <v>1244</v>
      </c>
      <c r="O18" s="192">
        <v>759.92</v>
      </c>
      <c r="P18" s="192">
        <v>1307.3050000000001</v>
      </c>
      <c r="Q18" s="192">
        <v>0</v>
      </c>
      <c r="R18" s="192">
        <v>759.92</v>
      </c>
      <c r="S18" s="192">
        <v>1200</v>
      </c>
      <c r="T18" s="192">
        <v>0</v>
      </c>
      <c r="U18" s="192">
        <v>0</v>
      </c>
      <c r="V18" s="192">
        <v>0</v>
      </c>
      <c r="W18" s="192">
        <v>0</v>
      </c>
      <c r="X18" s="192">
        <v>0</v>
      </c>
      <c r="Y18" s="192">
        <v>0</v>
      </c>
      <c r="Z18" s="192">
        <v>0</v>
      </c>
      <c r="AA18" s="192">
        <v>0</v>
      </c>
      <c r="AB18" s="192">
        <v>0</v>
      </c>
      <c r="AC18" s="192">
        <v>759.81</v>
      </c>
      <c r="AD18" s="192">
        <v>0</v>
      </c>
      <c r="AE18" s="192">
        <v>0</v>
      </c>
      <c r="AF18" s="192">
        <v>0</v>
      </c>
      <c r="AG18" s="192">
        <v>0</v>
      </c>
      <c r="AH18" s="192">
        <v>0</v>
      </c>
      <c r="AI18" s="192">
        <v>0</v>
      </c>
      <c r="AJ18" s="192">
        <v>0</v>
      </c>
      <c r="AK18" s="192">
        <v>0</v>
      </c>
      <c r="AL18" s="192">
        <v>0</v>
      </c>
      <c r="AM18" s="771"/>
    </row>
    <row r="19" spans="1:39" s="92" customFormat="1">
      <c r="A19" s="789">
        <v>1</v>
      </c>
      <c r="B19" s="784"/>
      <c r="C19" s="784"/>
      <c r="D19" s="784"/>
      <c r="E19" s="784"/>
      <c r="F19" s="784"/>
      <c r="G19" s="784"/>
      <c r="H19" s="784"/>
      <c r="I19" s="784"/>
      <c r="J19" s="784"/>
      <c r="K19" s="784"/>
      <c r="L19" s="785" t="s">
        <v>103</v>
      </c>
      <c r="M19" s="190" t="s">
        <v>1173</v>
      </c>
      <c r="N19" s="725" t="s">
        <v>504</v>
      </c>
      <c r="O19" s="790">
        <v>285</v>
      </c>
      <c r="P19" s="790"/>
      <c r="Q19" s="790"/>
      <c r="R19" s="790">
        <v>285</v>
      </c>
      <c r="S19" s="790">
        <v>450</v>
      </c>
      <c r="T19" s="790">
        <v>0</v>
      </c>
      <c r="U19" s="790">
        <v>0</v>
      </c>
      <c r="V19" s="790">
        <v>0</v>
      </c>
      <c r="W19" s="790">
        <v>0</v>
      </c>
      <c r="X19" s="790">
        <v>0</v>
      </c>
      <c r="Y19" s="790">
        <v>0</v>
      </c>
      <c r="Z19" s="790">
        <v>0</v>
      </c>
      <c r="AA19" s="790">
        <v>0</v>
      </c>
      <c r="AB19" s="790">
        <v>0</v>
      </c>
      <c r="AC19" s="790">
        <v>285</v>
      </c>
      <c r="AD19" s="790"/>
      <c r="AE19" s="790"/>
      <c r="AF19" s="790"/>
      <c r="AG19" s="790"/>
      <c r="AH19" s="790"/>
      <c r="AI19" s="790"/>
      <c r="AJ19" s="790"/>
      <c r="AK19" s="790"/>
      <c r="AL19" s="790"/>
      <c r="AM19" s="771"/>
    </row>
    <row r="20" spans="1:39" s="92" customFormat="1">
      <c r="A20" s="789">
        <v>1</v>
      </c>
      <c r="B20" s="784"/>
      <c r="C20" s="784"/>
      <c r="D20" s="784"/>
      <c r="E20" s="784"/>
      <c r="F20" s="784"/>
      <c r="G20" s="784"/>
      <c r="H20" s="784"/>
      <c r="I20" s="784"/>
      <c r="J20" s="784"/>
      <c r="K20" s="784"/>
      <c r="L20" s="785" t="s">
        <v>104</v>
      </c>
      <c r="M20" s="190" t="s">
        <v>372</v>
      </c>
      <c r="N20" s="725" t="s">
        <v>506</v>
      </c>
      <c r="O20" s="192">
        <v>8.1400015791135907</v>
      </c>
      <c r="P20" s="192">
        <v>8.3748092449734379</v>
      </c>
      <c r="Q20" s="192">
        <v>0</v>
      </c>
      <c r="R20" s="192">
        <v>8.6999947362880317</v>
      </c>
      <c r="S20" s="192">
        <v>9.1199999999999992</v>
      </c>
      <c r="T20" s="192">
        <v>0</v>
      </c>
      <c r="U20" s="192">
        <v>0</v>
      </c>
      <c r="V20" s="192">
        <v>0</v>
      </c>
      <c r="W20" s="192">
        <v>0</v>
      </c>
      <c r="X20" s="192">
        <v>0</v>
      </c>
      <c r="Y20" s="192">
        <v>0</v>
      </c>
      <c r="Z20" s="192">
        <v>0</v>
      </c>
      <c r="AA20" s="192">
        <v>0</v>
      </c>
      <c r="AB20" s="192">
        <v>0</v>
      </c>
      <c r="AC20" s="192">
        <v>9.1200036851318096</v>
      </c>
      <c r="AD20" s="192">
        <v>0</v>
      </c>
      <c r="AE20" s="192">
        <v>0</v>
      </c>
      <c r="AF20" s="192">
        <v>0</v>
      </c>
      <c r="AG20" s="192">
        <v>0</v>
      </c>
      <c r="AH20" s="192">
        <v>0</v>
      </c>
      <c r="AI20" s="192">
        <v>0</v>
      </c>
      <c r="AJ20" s="192">
        <v>0</v>
      </c>
      <c r="AK20" s="192">
        <v>0</v>
      </c>
      <c r="AL20" s="192">
        <v>0</v>
      </c>
      <c r="AM20" s="771"/>
    </row>
    <row r="21" spans="1:39" s="92" customFormat="1">
      <c r="A21" s="789">
        <v>1</v>
      </c>
      <c r="B21" s="784"/>
      <c r="C21" s="784"/>
      <c r="D21" s="784"/>
      <c r="E21" s="784"/>
      <c r="F21" s="784"/>
      <c r="G21" s="784"/>
      <c r="H21" s="784"/>
      <c r="I21" s="784"/>
      <c r="J21" s="784"/>
      <c r="K21" s="784"/>
      <c r="L21" s="785" t="s">
        <v>120</v>
      </c>
      <c r="M21" s="190" t="s">
        <v>373</v>
      </c>
      <c r="N21" s="725" t="s">
        <v>502</v>
      </c>
      <c r="O21" s="791">
        <v>2.6663859649122807</v>
      </c>
      <c r="P21" s="791">
        <v>0</v>
      </c>
      <c r="Q21" s="791">
        <v>0</v>
      </c>
      <c r="R21" s="791">
        <v>2.6663859649122807</v>
      </c>
      <c r="S21" s="791">
        <v>2.6666666666666665</v>
      </c>
      <c r="T21" s="791">
        <v>0</v>
      </c>
      <c r="U21" s="791">
        <v>0</v>
      </c>
      <c r="V21" s="791">
        <v>0</v>
      </c>
      <c r="W21" s="791">
        <v>0</v>
      </c>
      <c r="X21" s="791">
        <v>0</v>
      </c>
      <c r="Y21" s="791">
        <v>0</v>
      </c>
      <c r="Z21" s="791">
        <v>0</v>
      </c>
      <c r="AA21" s="791">
        <v>0</v>
      </c>
      <c r="AB21" s="791">
        <v>0</v>
      </c>
      <c r="AC21" s="791">
        <v>2.6659999999999999</v>
      </c>
      <c r="AD21" s="791">
        <v>0</v>
      </c>
      <c r="AE21" s="791">
        <v>0</v>
      </c>
      <c r="AF21" s="791">
        <v>0</v>
      </c>
      <c r="AG21" s="791">
        <v>0</v>
      </c>
      <c r="AH21" s="791">
        <v>0</v>
      </c>
      <c r="AI21" s="791">
        <v>0</v>
      </c>
      <c r="AJ21" s="791">
        <v>0</v>
      </c>
      <c r="AK21" s="791">
        <v>0</v>
      </c>
      <c r="AL21" s="791">
        <v>0</v>
      </c>
      <c r="AM21" s="771"/>
    </row>
    <row r="22" spans="1:39" s="92" customFormat="1" ht="22.8">
      <c r="A22" s="789">
        <v>1</v>
      </c>
      <c r="B22" s="784"/>
      <c r="C22" s="784"/>
      <c r="D22" s="784"/>
      <c r="E22" s="784"/>
      <c r="F22" s="784"/>
      <c r="G22" s="784"/>
      <c r="H22" s="784"/>
      <c r="I22" s="784"/>
      <c r="J22" s="792" t="s">
        <v>1059</v>
      </c>
      <c r="K22" s="784"/>
      <c r="L22" s="793"/>
      <c r="M22" s="794" t="s">
        <v>1157</v>
      </c>
      <c r="N22" s="795"/>
      <c r="O22" s="796"/>
      <c r="P22" s="796"/>
      <c r="Q22" s="796"/>
      <c r="R22" s="796"/>
      <c r="S22" s="796"/>
      <c r="T22" s="796"/>
      <c r="U22" s="796"/>
      <c r="V22" s="796"/>
      <c r="W22" s="796"/>
      <c r="X22" s="796"/>
      <c r="Y22" s="796"/>
      <c r="Z22" s="796"/>
      <c r="AA22" s="796"/>
      <c r="AB22" s="796"/>
      <c r="AC22" s="796"/>
      <c r="AD22" s="796"/>
      <c r="AE22" s="796"/>
      <c r="AF22" s="796"/>
      <c r="AG22" s="796"/>
      <c r="AH22" s="796"/>
      <c r="AI22" s="796"/>
      <c r="AJ22" s="796"/>
      <c r="AK22" s="796"/>
      <c r="AL22" s="796"/>
      <c r="AM22" s="797"/>
    </row>
    <row r="23" spans="1:39" s="92" customFormat="1" ht="13.8">
      <c r="A23" s="675">
        <v>1</v>
      </c>
      <c r="B23" s="784"/>
      <c r="C23" s="784"/>
      <c r="D23" s="784"/>
      <c r="E23" s="784"/>
      <c r="F23" s="784"/>
      <c r="G23" s="784"/>
      <c r="H23" s="784"/>
      <c r="I23" s="784"/>
      <c r="J23" s="1124" t="s">
        <v>195</v>
      </c>
      <c r="K23" s="649"/>
      <c r="L23" s="785" t="s">
        <v>195</v>
      </c>
      <c r="M23" s="798" t="s">
        <v>1226</v>
      </c>
      <c r="N23" s="727" t="s">
        <v>370</v>
      </c>
      <c r="O23" s="787">
        <v>6185.75</v>
      </c>
      <c r="P23" s="787">
        <v>10948.43</v>
      </c>
      <c r="Q23" s="787"/>
      <c r="R23" s="787">
        <v>6611.3</v>
      </c>
      <c r="S23" s="787">
        <v>10944</v>
      </c>
      <c r="T23" s="787"/>
      <c r="U23" s="787"/>
      <c r="V23" s="787"/>
      <c r="W23" s="787"/>
      <c r="X23" s="787"/>
      <c r="Y23" s="787"/>
      <c r="Z23" s="787"/>
      <c r="AA23" s="787"/>
      <c r="AB23" s="787"/>
      <c r="AC23" s="787">
        <v>6929.47</v>
      </c>
      <c r="AD23" s="787"/>
      <c r="AE23" s="787"/>
      <c r="AF23" s="787"/>
      <c r="AG23" s="787"/>
      <c r="AH23" s="787"/>
      <c r="AI23" s="787"/>
      <c r="AJ23" s="787"/>
      <c r="AK23" s="787"/>
      <c r="AL23" s="787"/>
      <c r="AM23" s="771"/>
    </row>
    <row r="24" spans="1:39" s="92" customFormat="1">
      <c r="A24" s="675">
        <v>1</v>
      </c>
      <c r="B24" s="784"/>
      <c r="C24" s="784"/>
      <c r="D24" s="784"/>
      <c r="E24" s="784"/>
      <c r="F24" s="784"/>
      <c r="G24" s="784"/>
      <c r="H24" s="784"/>
      <c r="I24" s="784"/>
      <c r="J24" s="1124"/>
      <c r="K24" s="784"/>
      <c r="L24" s="799" t="s">
        <v>1318</v>
      </c>
      <c r="M24" s="209" t="s">
        <v>1060</v>
      </c>
      <c r="N24" s="725" t="s">
        <v>506</v>
      </c>
      <c r="O24" s="786">
        <v>8.1400015791135907</v>
      </c>
      <c r="P24" s="786">
        <v>8.3748092449734379</v>
      </c>
      <c r="Q24" s="786">
        <v>0</v>
      </c>
      <c r="R24" s="786">
        <v>8.6999947362880317</v>
      </c>
      <c r="S24" s="786">
        <v>9.1199999999999992</v>
      </c>
      <c r="T24" s="786">
        <v>0</v>
      </c>
      <c r="U24" s="786">
        <v>0</v>
      </c>
      <c r="V24" s="786">
        <v>0</v>
      </c>
      <c r="W24" s="786">
        <v>0</v>
      </c>
      <c r="X24" s="786">
        <v>0</v>
      </c>
      <c r="Y24" s="786">
        <v>0</v>
      </c>
      <c r="Z24" s="786">
        <v>0</v>
      </c>
      <c r="AA24" s="786">
        <v>0</v>
      </c>
      <c r="AB24" s="786">
        <v>0</v>
      </c>
      <c r="AC24" s="786">
        <v>9.1200036851318096</v>
      </c>
      <c r="AD24" s="786">
        <v>0</v>
      </c>
      <c r="AE24" s="786">
        <v>0</v>
      </c>
      <c r="AF24" s="786">
        <v>0</v>
      </c>
      <c r="AG24" s="786">
        <v>0</v>
      </c>
      <c r="AH24" s="786">
        <v>0</v>
      </c>
      <c r="AI24" s="786">
        <v>0</v>
      </c>
      <c r="AJ24" s="786">
        <v>0</v>
      </c>
      <c r="AK24" s="786">
        <v>0</v>
      </c>
      <c r="AL24" s="786">
        <v>0</v>
      </c>
      <c r="AM24" s="771"/>
    </row>
    <row r="25" spans="1:39" s="92" customFormat="1">
      <c r="A25" s="675">
        <v>1</v>
      </c>
      <c r="B25" s="784"/>
      <c r="C25" s="784"/>
      <c r="D25" s="784"/>
      <c r="E25" s="784"/>
      <c r="F25" s="784"/>
      <c r="G25" s="784"/>
      <c r="H25" s="784"/>
      <c r="I25" s="784"/>
      <c r="J25" s="1124"/>
      <c r="K25" s="784"/>
      <c r="L25" s="799" t="s">
        <v>1319</v>
      </c>
      <c r="M25" s="209" t="s">
        <v>1174</v>
      </c>
      <c r="N25" s="725" t="s">
        <v>1244</v>
      </c>
      <c r="O25" s="787">
        <v>759.92</v>
      </c>
      <c r="P25" s="787">
        <v>1307.3050000000001</v>
      </c>
      <c r="Q25" s="787"/>
      <c r="R25" s="787">
        <v>759.92</v>
      </c>
      <c r="S25" s="787">
        <v>1200</v>
      </c>
      <c r="T25" s="787"/>
      <c r="U25" s="787"/>
      <c r="V25" s="787"/>
      <c r="W25" s="787"/>
      <c r="X25" s="787"/>
      <c r="Y25" s="787"/>
      <c r="Z25" s="787"/>
      <c r="AA25" s="787"/>
      <c r="AB25" s="787"/>
      <c r="AC25" s="787">
        <v>759.81</v>
      </c>
      <c r="AD25" s="787"/>
      <c r="AE25" s="787"/>
      <c r="AF25" s="787"/>
      <c r="AG25" s="787"/>
      <c r="AH25" s="787"/>
      <c r="AI25" s="787"/>
      <c r="AJ25" s="787"/>
      <c r="AK25" s="787"/>
      <c r="AL25" s="787"/>
      <c r="AM25" s="771"/>
    </row>
    <row r="26" spans="1:39" s="92" customFormat="1" ht="22.8">
      <c r="A26" s="789">
        <v>1</v>
      </c>
      <c r="B26" s="784"/>
      <c r="C26" s="784"/>
      <c r="D26" s="784"/>
      <c r="E26" s="784"/>
      <c r="F26" s="784"/>
      <c r="G26" s="784"/>
      <c r="H26" s="784"/>
      <c r="I26" s="784"/>
      <c r="J26" s="792" t="s">
        <v>1141</v>
      </c>
      <c r="K26" s="784"/>
      <c r="L26" s="793"/>
      <c r="M26" s="794" t="s">
        <v>1158</v>
      </c>
      <c r="N26" s="795"/>
      <c r="O26" s="796"/>
      <c r="P26" s="796"/>
      <c r="Q26" s="796"/>
      <c r="R26" s="796"/>
      <c r="S26" s="796"/>
      <c r="T26" s="796"/>
      <c r="U26" s="796"/>
      <c r="V26" s="796"/>
      <c r="W26" s="796"/>
      <c r="X26" s="796"/>
      <c r="Y26" s="796"/>
      <c r="Z26" s="796"/>
      <c r="AA26" s="796"/>
      <c r="AB26" s="796"/>
      <c r="AC26" s="796"/>
      <c r="AD26" s="796"/>
      <c r="AE26" s="796"/>
      <c r="AF26" s="796"/>
      <c r="AG26" s="796"/>
      <c r="AH26" s="796"/>
      <c r="AI26" s="796"/>
      <c r="AJ26" s="796"/>
      <c r="AK26" s="796"/>
      <c r="AL26" s="796"/>
      <c r="AM26" s="797"/>
    </row>
    <row r="27" spans="1:39" s="90" customFormat="1">
      <c r="A27" s="764" t="s">
        <v>102</v>
      </c>
      <c r="B27" s="729"/>
      <c r="C27" s="729"/>
      <c r="D27" s="729"/>
      <c r="E27" s="729"/>
      <c r="F27" s="729"/>
      <c r="G27" s="729"/>
      <c r="H27" s="729"/>
      <c r="I27" s="729"/>
      <c r="J27" s="729"/>
      <c r="K27" s="729"/>
      <c r="L27" s="690" t="s">
        <v>2419</v>
      </c>
      <c r="M27" s="673"/>
      <c r="N27" s="674"/>
      <c r="O27" s="674"/>
      <c r="P27" s="674"/>
      <c r="Q27" s="674"/>
      <c r="R27" s="674"/>
      <c r="S27" s="674"/>
      <c r="T27" s="674"/>
      <c r="U27" s="674"/>
      <c r="V27" s="674"/>
      <c r="W27" s="674"/>
      <c r="X27" s="674"/>
      <c r="Y27" s="674"/>
      <c r="Z27" s="674"/>
      <c r="AA27" s="674"/>
      <c r="AB27" s="674"/>
      <c r="AC27" s="674"/>
      <c r="AD27" s="674"/>
      <c r="AE27" s="674"/>
      <c r="AF27" s="674"/>
      <c r="AG27" s="674"/>
      <c r="AH27" s="674"/>
      <c r="AI27" s="674"/>
      <c r="AJ27" s="674"/>
      <c r="AK27" s="674"/>
      <c r="AL27" s="674"/>
      <c r="AM27" s="730"/>
    </row>
    <row r="28" spans="1:39" s="92" customFormat="1">
      <c r="A28" s="789">
        <v>2</v>
      </c>
      <c r="B28" s="784"/>
      <c r="C28" s="784"/>
      <c r="D28" s="784"/>
      <c r="E28" s="784"/>
      <c r="F28" s="784"/>
      <c r="G28" s="784"/>
      <c r="H28" s="784"/>
      <c r="I28" s="784"/>
      <c r="J28" s="784"/>
      <c r="K28" s="784"/>
      <c r="L28" s="785" t="s">
        <v>18</v>
      </c>
      <c r="M28" s="190" t="s">
        <v>1055</v>
      </c>
      <c r="N28" s="727" t="s">
        <v>370</v>
      </c>
      <c r="O28" s="192">
        <v>240.37</v>
      </c>
      <c r="P28" s="192">
        <v>762.75</v>
      </c>
      <c r="Q28" s="192">
        <v>0</v>
      </c>
      <c r="R28" s="192">
        <v>256.91000000000003</v>
      </c>
      <c r="S28" s="192">
        <v>820.8</v>
      </c>
      <c r="T28" s="192">
        <v>0</v>
      </c>
      <c r="U28" s="192">
        <v>0</v>
      </c>
      <c r="V28" s="192">
        <v>0</v>
      </c>
      <c r="W28" s="192">
        <v>0</v>
      </c>
      <c r="X28" s="192">
        <v>0</v>
      </c>
      <c r="Y28" s="192">
        <v>0</v>
      </c>
      <c r="Z28" s="192">
        <v>0</v>
      </c>
      <c r="AA28" s="192">
        <v>0</v>
      </c>
      <c r="AB28" s="192">
        <v>0</v>
      </c>
      <c r="AC28" s="192">
        <v>269.27</v>
      </c>
      <c r="AD28" s="192">
        <v>0</v>
      </c>
      <c r="AE28" s="192">
        <v>0</v>
      </c>
      <c r="AF28" s="192">
        <v>0</v>
      </c>
      <c r="AG28" s="192">
        <v>0</v>
      </c>
      <c r="AH28" s="192">
        <v>0</v>
      </c>
      <c r="AI28" s="192">
        <v>0</v>
      </c>
      <c r="AJ28" s="192">
        <v>0</v>
      </c>
      <c r="AK28" s="192">
        <v>0</v>
      </c>
      <c r="AL28" s="192">
        <v>0</v>
      </c>
      <c r="AM28" s="771"/>
    </row>
    <row r="29" spans="1:39" s="92" customFormat="1" ht="22.8">
      <c r="A29" s="789">
        <v>2</v>
      </c>
      <c r="B29" s="784"/>
      <c r="C29" s="784"/>
      <c r="D29" s="784"/>
      <c r="E29" s="784"/>
      <c r="F29" s="784"/>
      <c r="G29" s="784"/>
      <c r="H29" s="784"/>
      <c r="I29" s="784"/>
      <c r="J29" s="784"/>
      <c r="K29" s="784"/>
      <c r="L29" s="785" t="s">
        <v>102</v>
      </c>
      <c r="M29" s="190" t="s">
        <v>1172</v>
      </c>
      <c r="N29" s="725" t="s">
        <v>1244</v>
      </c>
      <c r="O29" s="192">
        <v>29.53</v>
      </c>
      <c r="P29" s="192">
        <v>91.08</v>
      </c>
      <c r="Q29" s="192">
        <v>0</v>
      </c>
      <c r="R29" s="192">
        <v>29.53</v>
      </c>
      <c r="S29" s="192">
        <v>90</v>
      </c>
      <c r="T29" s="192">
        <v>0</v>
      </c>
      <c r="U29" s="192">
        <v>0</v>
      </c>
      <c r="V29" s="192">
        <v>0</v>
      </c>
      <c r="W29" s="192">
        <v>0</v>
      </c>
      <c r="X29" s="192">
        <v>0</v>
      </c>
      <c r="Y29" s="192">
        <v>0</v>
      </c>
      <c r="Z29" s="192">
        <v>0</v>
      </c>
      <c r="AA29" s="192">
        <v>0</v>
      </c>
      <c r="AB29" s="192">
        <v>0</v>
      </c>
      <c r="AC29" s="192">
        <v>29.53</v>
      </c>
      <c r="AD29" s="192">
        <v>0</v>
      </c>
      <c r="AE29" s="192">
        <v>0</v>
      </c>
      <c r="AF29" s="192">
        <v>0</v>
      </c>
      <c r="AG29" s="192">
        <v>0</v>
      </c>
      <c r="AH29" s="192">
        <v>0</v>
      </c>
      <c r="AI29" s="192">
        <v>0</v>
      </c>
      <c r="AJ29" s="192">
        <v>0</v>
      </c>
      <c r="AK29" s="192">
        <v>0</v>
      </c>
      <c r="AL29" s="192">
        <v>0</v>
      </c>
      <c r="AM29" s="771"/>
    </row>
    <row r="30" spans="1:39" s="92" customFormat="1">
      <c r="A30" s="789">
        <v>2</v>
      </c>
      <c r="B30" s="784"/>
      <c r="C30" s="784"/>
      <c r="D30" s="784"/>
      <c r="E30" s="784"/>
      <c r="F30" s="784"/>
      <c r="G30" s="784"/>
      <c r="H30" s="784"/>
      <c r="I30" s="784"/>
      <c r="J30" s="784"/>
      <c r="K30" s="784"/>
      <c r="L30" s="785" t="s">
        <v>103</v>
      </c>
      <c r="M30" s="190" t="s">
        <v>1173</v>
      </c>
      <c r="N30" s="725" t="s">
        <v>504</v>
      </c>
      <c r="O30" s="790">
        <v>25</v>
      </c>
      <c r="P30" s="790"/>
      <c r="Q30" s="790"/>
      <c r="R30" s="790">
        <v>25</v>
      </c>
      <c r="S30" s="790">
        <v>100</v>
      </c>
      <c r="T30" s="790">
        <v>0</v>
      </c>
      <c r="U30" s="790">
        <v>0</v>
      </c>
      <c r="V30" s="790">
        <v>0</v>
      </c>
      <c r="W30" s="790">
        <v>0</v>
      </c>
      <c r="X30" s="790">
        <v>0</v>
      </c>
      <c r="Y30" s="790">
        <v>0</v>
      </c>
      <c r="Z30" s="790">
        <v>0</v>
      </c>
      <c r="AA30" s="790">
        <v>0</v>
      </c>
      <c r="AB30" s="790">
        <v>0</v>
      </c>
      <c r="AC30" s="790">
        <v>25</v>
      </c>
      <c r="AD30" s="790"/>
      <c r="AE30" s="790"/>
      <c r="AF30" s="790"/>
      <c r="AG30" s="790"/>
      <c r="AH30" s="790"/>
      <c r="AI30" s="790"/>
      <c r="AJ30" s="790"/>
      <c r="AK30" s="790"/>
      <c r="AL30" s="790"/>
      <c r="AM30" s="771"/>
    </row>
    <row r="31" spans="1:39" s="92" customFormat="1">
      <c r="A31" s="789">
        <v>2</v>
      </c>
      <c r="B31" s="784"/>
      <c r="C31" s="784"/>
      <c r="D31" s="784"/>
      <c r="E31" s="784"/>
      <c r="F31" s="784"/>
      <c r="G31" s="784"/>
      <c r="H31" s="784"/>
      <c r="I31" s="784"/>
      <c r="J31" s="784"/>
      <c r="K31" s="784"/>
      <c r="L31" s="785" t="s">
        <v>104</v>
      </c>
      <c r="M31" s="190" t="s">
        <v>372</v>
      </c>
      <c r="N31" s="725" t="s">
        <v>506</v>
      </c>
      <c r="O31" s="192">
        <v>8.1398577717575353</v>
      </c>
      <c r="P31" s="192">
        <v>8.3745059288537558</v>
      </c>
      <c r="Q31" s="192">
        <v>0</v>
      </c>
      <c r="R31" s="192">
        <v>8.6999661361327476</v>
      </c>
      <c r="S31" s="192">
        <v>9.1199999999999992</v>
      </c>
      <c r="T31" s="192">
        <v>0</v>
      </c>
      <c r="U31" s="192">
        <v>0</v>
      </c>
      <c r="V31" s="192">
        <v>0</v>
      </c>
      <c r="W31" s="192">
        <v>0</v>
      </c>
      <c r="X31" s="192">
        <v>0</v>
      </c>
      <c r="Y31" s="192">
        <v>0</v>
      </c>
      <c r="Z31" s="192">
        <v>0</v>
      </c>
      <c r="AA31" s="192">
        <v>0</v>
      </c>
      <c r="AB31" s="192">
        <v>0</v>
      </c>
      <c r="AC31" s="192">
        <v>9.118523535387741</v>
      </c>
      <c r="AD31" s="192">
        <v>0</v>
      </c>
      <c r="AE31" s="192">
        <v>0</v>
      </c>
      <c r="AF31" s="192">
        <v>0</v>
      </c>
      <c r="AG31" s="192">
        <v>0</v>
      </c>
      <c r="AH31" s="192">
        <v>0</v>
      </c>
      <c r="AI31" s="192">
        <v>0</v>
      </c>
      <c r="AJ31" s="192">
        <v>0</v>
      </c>
      <c r="AK31" s="192">
        <v>0</v>
      </c>
      <c r="AL31" s="192">
        <v>0</v>
      </c>
      <c r="AM31" s="771"/>
    </row>
    <row r="32" spans="1:39" s="92" customFormat="1">
      <c r="A32" s="789">
        <v>2</v>
      </c>
      <c r="B32" s="784"/>
      <c r="C32" s="784"/>
      <c r="D32" s="784"/>
      <c r="E32" s="784"/>
      <c r="F32" s="784"/>
      <c r="G32" s="784"/>
      <c r="H32" s="784"/>
      <c r="I32" s="784"/>
      <c r="J32" s="784"/>
      <c r="K32" s="784"/>
      <c r="L32" s="785" t="s">
        <v>120</v>
      </c>
      <c r="M32" s="190" t="s">
        <v>373</v>
      </c>
      <c r="N32" s="725" t="s">
        <v>502</v>
      </c>
      <c r="O32" s="791">
        <v>1.1812</v>
      </c>
      <c r="P32" s="791">
        <v>0</v>
      </c>
      <c r="Q32" s="791">
        <v>0</v>
      </c>
      <c r="R32" s="791">
        <v>1.1812</v>
      </c>
      <c r="S32" s="791">
        <v>0.9</v>
      </c>
      <c r="T32" s="791">
        <v>0</v>
      </c>
      <c r="U32" s="791">
        <v>0</v>
      </c>
      <c r="V32" s="791">
        <v>0</v>
      </c>
      <c r="W32" s="791">
        <v>0</v>
      </c>
      <c r="X32" s="791">
        <v>0</v>
      </c>
      <c r="Y32" s="791">
        <v>0</v>
      </c>
      <c r="Z32" s="791">
        <v>0</v>
      </c>
      <c r="AA32" s="791">
        <v>0</v>
      </c>
      <c r="AB32" s="791">
        <v>0</v>
      </c>
      <c r="AC32" s="791">
        <v>1.1812</v>
      </c>
      <c r="AD32" s="791">
        <v>0</v>
      </c>
      <c r="AE32" s="791">
        <v>0</v>
      </c>
      <c r="AF32" s="791">
        <v>0</v>
      </c>
      <c r="AG32" s="791">
        <v>0</v>
      </c>
      <c r="AH32" s="791">
        <v>0</v>
      </c>
      <c r="AI32" s="791">
        <v>0</v>
      </c>
      <c r="AJ32" s="791">
        <v>0</v>
      </c>
      <c r="AK32" s="791">
        <v>0</v>
      </c>
      <c r="AL32" s="791">
        <v>0</v>
      </c>
      <c r="AM32" s="771"/>
    </row>
    <row r="33" spans="1:39" s="92" customFormat="1" ht="22.8">
      <c r="A33" s="789">
        <v>2</v>
      </c>
      <c r="B33" s="784"/>
      <c r="C33" s="784"/>
      <c r="D33" s="784"/>
      <c r="E33" s="784"/>
      <c r="F33" s="784"/>
      <c r="G33" s="784"/>
      <c r="H33" s="784"/>
      <c r="I33" s="784"/>
      <c r="J33" s="792" t="s">
        <v>1059</v>
      </c>
      <c r="K33" s="784"/>
      <c r="L33" s="793"/>
      <c r="M33" s="794" t="s">
        <v>1157</v>
      </c>
      <c r="N33" s="795"/>
      <c r="O33" s="796"/>
      <c r="P33" s="796"/>
      <c r="Q33" s="796"/>
      <c r="R33" s="796"/>
      <c r="S33" s="796"/>
      <c r="T33" s="796"/>
      <c r="U33" s="796"/>
      <c r="V33" s="796"/>
      <c r="W33" s="796"/>
      <c r="X33" s="796"/>
      <c r="Y33" s="796"/>
      <c r="Z33" s="796"/>
      <c r="AA33" s="796"/>
      <c r="AB33" s="796"/>
      <c r="AC33" s="796"/>
      <c r="AD33" s="796"/>
      <c r="AE33" s="796"/>
      <c r="AF33" s="796"/>
      <c r="AG33" s="796"/>
      <c r="AH33" s="796"/>
      <c r="AI33" s="796"/>
      <c r="AJ33" s="796"/>
      <c r="AK33" s="796"/>
      <c r="AL33" s="796"/>
      <c r="AM33" s="797"/>
    </row>
    <row r="34" spans="1:39" s="92" customFormat="1" ht="13.8">
      <c r="A34" s="675">
        <v>2</v>
      </c>
      <c r="B34" s="784"/>
      <c r="C34" s="784"/>
      <c r="D34" s="784"/>
      <c r="E34" s="784"/>
      <c r="F34" s="784"/>
      <c r="G34" s="784"/>
      <c r="H34" s="784"/>
      <c r="I34" s="784"/>
      <c r="J34" s="1124" t="s">
        <v>195</v>
      </c>
      <c r="K34" s="649"/>
      <c r="L34" s="785" t="s">
        <v>195</v>
      </c>
      <c r="M34" s="798" t="s">
        <v>1226</v>
      </c>
      <c r="N34" s="727" t="s">
        <v>370</v>
      </c>
      <c r="O34" s="787">
        <v>240.37</v>
      </c>
      <c r="P34" s="787">
        <v>762.75</v>
      </c>
      <c r="Q34" s="787"/>
      <c r="R34" s="787">
        <v>256.91000000000003</v>
      </c>
      <c r="S34" s="787">
        <v>820.8</v>
      </c>
      <c r="T34" s="787"/>
      <c r="U34" s="787"/>
      <c r="V34" s="787"/>
      <c r="W34" s="787"/>
      <c r="X34" s="787"/>
      <c r="Y34" s="787"/>
      <c r="Z34" s="787"/>
      <c r="AA34" s="787"/>
      <c r="AB34" s="787"/>
      <c r="AC34" s="787">
        <v>269.27</v>
      </c>
      <c r="AD34" s="787"/>
      <c r="AE34" s="787"/>
      <c r="AF34" s="787"/>
      <c r="AG34" s="787"/>
      <c r="AH34" s="787"/>
      <c r="AI34" s="787"/>
      <c r="AJ34" s="787"/>
      <c r="AK34" s="787"/>
      <c r="AL34" s="787"/>
      <c r="AM34" s="771"/>
    </row>
    <row r="35" spans="1:39" s="92" customFormat="1">
      <c r="A35" s="675">
        <v>2</v>
      </c>
      <c r="B35" s="784"/>
      <c r="C35" s="784"/>
      <c r="D35" s="784"/>
      <c r="E35" s="784"/>
      <c r="F35" s="784"/>
      <c r="G35" s="784"/>
      <c r="H35" s="784"/>
      <c r="I35" s="784"/>
      <c r="J35" s="1124"/>
      <c r="K35" s="784"/>
      <c r="L35" s="799" t="s">
        <v>1318</v>
      </c>
      <c r="M35" s="209" t="s">
        <v>1060</v>
      </c>
      <c r="N35" s="725" t="s">
        <v>506</v>
      </c>
      <c r="O35" s="786">
        <v>8.1398577717575353</v>
      </c>
      <c r="P35" s="786">
        <v>8.3745059288537558</v>
      </c>
      <c r="Q35" s="786">
        <v>0</v>
      </c>
      <c r="R35" s="786">
        <v>8.6999661361327476</v>
      </c>
      <c r="S35" s="786">
        <v>9.1199999999999992</v>
      </c>
      <c r="T35" s="786">
        <v>0</v>
      </c>
      <c r="U35" s="786">
        <v>0</v>
      </c>
      <c r="V35" s="786">
        <v>0</v>
      </c>
      <c r="W35" s="786">
        <v>0</v>
      </c>
      <c r="X35" s="786">
        <v>0</v>
      </c>
      <c r="Y35" s="786">
        <v>0</v>
      </c>
      <c r="Z35" s="786">
        <v>0</v>
      </c>
      <c r="AA35" s="786">
        <v>0</v>
      </c>
      <c r="AB35" s="786">
        <v>0</v>
      </c>
      <c r="AC35" s="786">
        <v>9.118523535387741</v>
      </c>
      <c r="AD35" s="786">
        <v>0</v>
      </c>
      <c r="AE35" s="786">
        <v>0</v>
      </c>
      <c r="AF35" s="786">
        <v>0</v>
      </c>
      <c r="AG35" s="786">
        <v>0</v>
      </c>
      <c r="AH35" s="786">
        <v>0</v>
      </c>
      <c r="AI35" s="786">
        <v>0</v>
      </c>
      <c r="AJ35" s="786">
        <v>0</v>
      </c>
      <c r="AK35" s="786">
        <v>0</v>
      </c>
      <c r="AL35" s="786">
        <v>0</v>
      </c>
      <c r="AM35" s="771"/>
    </row>
    <row r="36" spans="1:39" s="92" customFormat="1">
      <c r="A36" s="675">
        <v>2</v>
      </c>
      <c r="B36" s="784"/>
      <c r="C36" s="784"/>
      <c r="D36" s="784"/>
      <c r="E36" s="784"/>
      <c r="F36" s="784"/>
      <c r="G36" s="784"/>
      <c r="H36" s="784"/>
      <c r="I36" s="784"/>
      <c r="J36" s="1124"/>
      <c r="K36" s="784"/>
      <c r="L36" s="799" t="s">
        <v>1319</v>
      </c>
      <c r="M36" s="209" t="s">
        <v>1174</v>
      </c>
      <c r="N36" s="725" t="s">
        <v>1244</v>
      </c>
      <c r="O36" s="787">
        <v>29.53</v>
      </c>
      <c r="P36" s="787">
        <v>91.08</v>
      </c>
      <c r="Q36" s="787"/>
      <c r="R36" s="787">
        <v>29.53</v>
      </c>
      <c r="S36" s="787">
        <v>90</v>
      </c>
      <c r="T36" s="787"/>
      <c r="U36" s="787"/>
      <c r="V36" s="787"/>
      <c r="W36" s="787"/>
      <c r="X36" s="787"/>
      <c r="Y36" s="787"/>
      <c r="Z36" s="787"/>
      <c r="AA36" s="787"/>
      <c r="AB36" s="787"/>
      <c r="AC36" s="787">
        <v>29.53</v>
      </c>
      <c r="AD36" s="787"/>
      <c r="AE36" s="787"/>
      <c r="AF36" s="787"/>
      <c r="AG36" s="787"/>
      <c r="AH36" s="787"/>
      <c r="AI36" s="787"/>
      <c r="AJ36" s="787"/>
      <c r="AK36" s="787"/>
      <c r="AL36" s="787"/>
      <c r="AM36" s="771"/>
    </row>
    <row r="37" spans="1:39" s="92" customFormat="1" ht="22.8">
      <c r="A37" s="789">
        <v>2</v>
      </c>
      <c r="B37" s="784"/>
      <c r="C37" s="784"/>
      <c r="D37" s="784"/>
      <c r="E37" s="784"/>
      <c r="F37" s="784"/>
      <c r="G37" s="784"/>
      <c r="H37" s="784"/>
      <c r="I37" s="784"/>
      <c r="J37" s="792" t="s">
        <v>1141</v>
      </c>
      <c r="K37" s="784"/>
      <c r="L37" s="793"/>
      <c r="M37" s="794" t="s">
        <v>1158</v>
      </c>
      <c r="N37" s="795"/>
      <c r="O37" s="796"/>
      <c r="P37" s="796"/>
      <c r="Q37" s="796"/>
      <c r="R37" s="796"/>
      <c r="S37" s="796"/>
      <c r="T37" s="796"/>
      <c r="U37" s="796"/>
      <c r="V37" s="796"/>
      <c r="W37" s="796"/>
      <c r="X37" s="796"/>
      <c r="Y37" s="796"/>
      <c r="Z37" s="796"/>
      <c r="AA37" s="796"/>
      <c r="AB37" s="796"/>
      <c r="AC37" s="796"/>
      <c r="AD37" s="796"/>
      <c r="AE37" s="796"/>
      <c r="AF37" s="796"/>
      <c r="AG37" s="796"/>
      <c r="AH37" s="796"/>
      <c r="AI37" s="796"/>
      <c r="AJ37" s="796"/>
      <c r="AK37" s="796"/>
      <c r="AL37" s="796"/>
      <c r="AM37" s="797"/>
    </row>
    <row r="38" spans="1:39" s="90" customFormat="1">
      <c r="A38" s="764" t="s">
        <v>103</v>
      </c>
      <c r="B38" s="729"/>
      <c r="C38" s="729"/>
      <c r="D38" s="729"/>
      <c r="E38" s="729"/>
      <c r="F38" s="729"/>
      <c r="G38" s="729"/>
      <c r="H38" s="729"/>
      <c r="I38" s="729"/>
      <c r="J38" s="729"/>
      <c r="K38" s="729"/>
      <c r="L38" s="690" t="s">
        <v>2421</v>
      </c>
      <c r="M38" s="673"/>
      <c r="N38" s="674"/>
      <c r="O38" s="674"/>
      <c r="P38" s="674"/>
      <c r="Q38" s="674"/>
      <c r="R38" s="674"/>
      <c r="S38" s="674"/>
      <c r="T38" s="674"/>
      <c r="U38" s="674"/>
      <c r="V38" s="674"/>
      <c r="W38" s="674"/>
      <c r="X38" s="674"/>
      <c r="Y38" s="674"/>
      <c r="Z38" s="674"/>
      <c r="AA38" s="674"/>
      <c r="AB38" s="674"/>
      <c r="AC38" s="674"/>
      <c r="AD38" s="674"/>
      <c r="AE38" s="674"/>
      <c r="AF38" s="674"/>
      <c r="AG38" s="674"/>
      <c r="AH38" s="674"/>
      <c r="AI38" s="674"/>
      <c r="AJ38" s="674"/>
      <c r="AK38" s="674"/>
      <c r="AL38" s="674"/>
      <c r="AM38" s="730"/>
    </row>
    <row r="39" spans="1:39" s="92" customFormat="1">
      <c r="A39" s="789">
        <v>3</v>
      </c>
      <c r="B39" s="784"/>
      <c r="C39" s="784"/>
      <c r="D39" s="784"/>
      <c r="E39" s="784"/>
      <c r="F39" s="784"/>
      <c r="G39" s="784"/>
      <c r="H39" s="784"/>
      <c r="I39" s="784"/>
      <c r="J39" s="784"/>
      <c r="K39" s="784"/>
      <c r="L39" s="785" t="s">
        <v>18</v>
      </c>
      <c r="M39" s="190" t="s">
        <v>1055</v>
      </c>
      <c r="N39" s="727" t="s">
        <v>370</v>
      </c>
      <c r="O39" s="192">
        <v>161.86000000000001</v>
      </c>
      <c r="P39" s="192">
        <v>1150.8699999999999</v>
      </c>
      <c r="Q39" s="192">
        <v>0</v>
      </c>
      <c r="R39" s="192">
        <v>173</v>
      </c>
      <c r="S39" s="192">
        <v>1231.2</v>
      </c>
      <c r="T39" s="192">
        <v>0</v>
      </c>
      <c r="U39" s="192">
        <v>0</v>
      </c>
      <c r="V39" s="192">
        <v>0</v>
      </c>
      <c r="W39" s="192">
        <v>0</v>
      </c>
      <c r="X39" s="192">
        <v>0</v>
      </c>
      <c r="Y39" s="192">
        <v>0</v>
      </c>
      <c r="Z39" s="192">
        <v>0</v>
      </c>
      <c r="AA39" s="192">
        <v>0</v>
      </c>
      <c r="AB39" s="192">
        <v>0</v>
      </c>
      <c r="AC39" s="192">
        <v>181.35</v>
      </c>
      <c r="AD39" s="192">
        <v>0</v>
      </c>
      <c r="AE39" s="192">
        <v>0</v>
      </c>
      <c r="AF39" s="192">
        <v>0</v>
      </c>
      <c r="AG39" s="192">
        <v>0</v>
      </c>
      <c r="AH39" s="192">
        <v>0</v>
      </c>
      <c r="AI39" s="192">
        <v>0</v>
      </c>
      <c r="AJ39" s="192">
        <v>0</v>
      </c>
      <c r="AK39" s="192">
        <v>0</v>
      </c>
      <c r="AL39" s="192">
        <v>0</v>
      </c>
      <c r="AM39" s="771"/>
    </row>
    <row r="40" spans="1:39" s="92" customFormat="1" ht="22.8">
      <c r="A40" s="789">
        <v>3</v>
      </c>
      <c r="B40" s="784"/>
      <c r="C40" s="784"/>
      <c r="D40" s="784"/>
      <c r="E40" s="784"/>
      <c r="F40" s="784"/>
      <c r="G40" s="784"/>
      <c r="H40" s="784"/>
      <c r="I40" s="784"/>
      <c r="J40" s="784"/>
      <c r="K40" s="784"/>
      <c r="L40" s="785" t="s">
        <v>102</v>
      </c>
      <c r="M40" s="190" t="s">
        <v>1172</v>
      </c>
      <c r="N40" s="725" t="s">
        <v>1244</v>
      </c>
      <c r="O40" s="192">
        <v>19.885000000000002</v>
      </c>
      <c r="P40" s="192">
        <v>137.41999999999999</v>
      </c>
      <c r="Q40" s="192">
        <v>0</v>
      </c>
      <c r="R40" s="192">
        <v>19.885000000000002</v>
      </c>
      <c r="S40" s="192">
        <v>135</v>
      </c>
      <c r="T40" s="192">
        <v>0</v>
      </c>
      <c r="U40" s="192">
        <v>0</v>
      </c>
      <c r="V40" s="192">
        <v>0</v>
      </c>
      <c r="W40" s="192">
        <v>0</v>
      </c>
      <c r="X40" s="192">
        <v>0</v>
      </c>
      <c r="Y40" s="192">
        <v>0</v>
      </c>
      <c r="Z40" s="192">
        <v>0</v>
      </c>
      <c r="AA40" s="192">
        <v>0</v>
      </c>
      <c r="AB40" s="192">
        <v>0</v>
      </c>
      <c r="AC40" s="192">
        <v>19.89</v>
      </c>
      <c r="AD40" s="192">
        <v>0</v>
      </c>
      <c r="AE40" s="192">
        <v>0</v>
      </c>
      <c r="AF40" s="192">
        <v>0</v>
      </c>
      <c r="AG40" s="192">
        <v>0</v>
      </c>
      <c r="AH40" s="192">
        <v>0</v>
      </c>
      <c r="AI40" s="192">
        <v>0</v>
      </c>
      <c r="AJ40" s="192">
        <v>0</v>
      </c>
      <c r="AK40" s="192">
        <v>0</v>
      </c>
      <c r="AL40" s="192">
        <v>0</v>
      </c>
      <c r="AM40" s="771"/>
    </row>
    <row r="41" spans="1:39" s="92" customFormat="1">
      <c r="A41" s="789">
        <v>3</v>
      </c>
      <c r="B41" s="784"/>
      <c r="C41" s="784"/>
      <c r="D41" s="784"/>
      <c r="E41" s="784"/>
      <c r="F41" s="784"/>
      <c r="G41" s="784"/>
      <c r="H41" s="784"/>
      <c r="I41" s="784"/>
      <c r="J41" s="784"/>
      <c r="K41" s="784"/>
      <c r="L41" s="785" t="s">
        <v>103</v>
      </c>
      <c r="M41" s="190" t="s">
        <v>1173</v>
      </c>
      <c r="N41" s="725" t="s">
        <v>504</v>
      </c>
      <c r="O41" s="790">
        <v>12.466999999999999</v>
      </c>
      <c r="P41" s="790"/>
      <c r="Q41" s="790"/>
      <c r="R41" s="790">
        <v>12.466999999999999</v>
      </c>
      <c r="S41" s="790">
        <v>45</v>
      </c>
      <c r="T41" s="790">
        <v>0</v>
      </c>
      <c r="U41" s="790">
        <v>0</v>
      </c>
      <c r="V41" s="790">
        <v>0</v>
      </c>
      <c r="W41" s="790">
        <v>0</v>
      </c>
      <c r="X41" s="790">
        <v>0</v>
      </c>
      <c r="Y41" s="790">
        <v>0</v>
      </c>
      <c r="Z41" s="790">
        <v>0</v>
      </c>
      <c r="AA41" s="790">
        <v>0</v>
      </c>
      <c r="AB41" s="790">
        <v>0</v>
      </c>
      <c r="AC41" s="790">
        <v>12.466999999999999</v>
      </c>
      <c r="AD41" s="790"/>
      <c r="AE41" s="790"/>
      <c r="AF41" s="790"/>
      <c r="AG41" s="790"/>
      <c r="AH41" s="790"/>
      <c r="AI41" s="790"/>
      <c r="AJ41" s="790"/>
      <c r="AK41" s="790"/>
      <c r="AL41" s="790"/>
      <c r="AM41" s="771"/>
    </row>
    <row r="42" spans="1:39" s="92" customFormat="1">
      <c r="A42" s="789">
        <v>3</v>
      </c>
      <c r="B42" s="784"/>
      <c r="C42" s="784"/>
      <c r="D42" s="784"/>
      <c r="E42" s="784"/>
      <c r="F42" s="784"/>
      <c r="G42" s="784"/>
      <c r="H42" s="784"/>
      <c r="I42" s="784"/>
      <c r="J42" s="784"/>
      <c r="K42" s="784"/>
      <c r="L42" s="785" t="s">
        <v>104</v>
      </c>
      <c r="M42" s="190" t="s">
        <v>372</v>
      </c>
      <c r="N42" s="725" t="s">
        <v>506</v>
      </c>
      <c r="O42" s="192">
        <v>8.1398038722655262</v>
      </c>
      <c r="P42" s="192">
        <v>8.3748362683743274</v>
      </c>
      <c r="Q42" s="192">
        <v>0</v>
      </c>
      <c r="R42" s="192">
        <v>8.7000251445813426</v>
      </c>
      <c r="S42" s="192">
        <v>9.120000000000001</v>
      </c>
      <c r="T42" s="192">
        <v>0</v>
      </c>
      <c r="U42" s="192">
        <v>0</v>
      </c>
      <c r="V42" s="192">
        <v>0</v>
      </c>
      <c r="W42" s="192">
        <v>0</v>
      </c>
      <c r="X42" s="192">
        <v>0</v>
      </c>
      <c r="Y42" s="192">
        <v>0</v>
      </c>
      <c r="Z42" s="192">
        <v>0</v>
      </c>
      <c r="AA42" s="192">
        <v>0</v>
      </c>
      <c r="AB42" s="192">
        <v>0</v>
      </c>
      <c r="AC42" s="192">
        <v>9.117647058823529</v>
      </c>
      <c r="AD42" s="192">
        <v>0</v>
      </c>
      <c r="AE42" s="192">
        <v>0</v>
      </c>
      <c r="AF42" s="192">
        <v>0</v>
      </c>
      <c r="AG42" s="192">
        <v>0</v>
      </c>
      <c r="AH42" s="192">
        <v>0</v>
      </c>
      <c r="AI42" s="192">
        <v>0</v>
      </c>
      <c r="AJ42" s="192">
        <v>0</v>
      </c>
      <c r="AK42" s="192">
        <v>0</v>
      </c>
      <c r="AL42" s="192">
        <v>0</v>
      </c>
      <c r="AM42" s="771"/>
    </row>
    <row r="43" spans="1:39" s="92" customFormat="1">
      <c r="A43" s="789">
        <v>3</v>
      </c>
      <c r="B43" s="784"/>
      <c r="C43" s="784"/>
      <c r="D43" s="784"/>
      <c r="E43" s="784"/>
      <c r="F43" s="784"/>
      <c r="G43" s="784"/>
      <c r="H43" s="784"/>
      <c r="I43" s="784"/>
      <c r="J43" s="784"/>
      <c r="K43" s="784"/>
      <c r="L43" s="785" t="s">
        <v>120</v>
      </c>
      <c r="M43" s="190" t="s">
        <v>373</v>
      </c>
      <c r="N43" s="725" t="s">
        <v>502</v>
      </c>
      <c r="O43" s="791">
        <v>1.5950108285874711</v>
      </c>
      <c r="P43" s="791">
        <v>0</v>
      </c>
      <c r="Q43" s="791">
        <v>0</v>
      </c>
      <c r="R43" s="791">
        <v>1.5950108285874711</v>
      </c>
      <c r="S43" s="791">
        <v>3</v>
      </c>
      <c r="T43" s="791">
        <v>0</v>
      </c>
      <c r="U43" s="791">
        <v>0</v>
      </c>
      <c r="V43" s="791">
        <v>0</v>
      </c>
      <c r="W43" s="791">
        <v>0</v>
      </c>
      <c r="X43" s="791">
        <v>0</v>
      </c>
      <c r="Y43" s="791">
        <v>0</v>
      </c>
      <c r="Z43" s="791">
        <v>0</v>
      </c>
      <c r="AA43" s="791">
        <v>0</v>
      </c>
      <c r="AB43" s="791">
        <v>0</v>
      </c>
      <c r="AC43" s="791">
        <v>1.5954118873826906</v>
      </c>
      <c r="AD43" s="791">
        <v>0</v>
      </c>
      <c r="AE43" s="791">
        <v>0</v>
      </c>
      <c r="AF43" s="791">
        <v>0</v>
      </c>
      <c r="AG43" s="791">
        <v>0</v>
      </c>
      <c r="AH43" s="791">
        <v>0</v>
      </c>
      <c r="AI43" s="791">
        <v>0</v>
      </c>
      <c r="AJ43" s="791">
        <v>0</v>
      </c>
      <c r="AK43" s="791">
        <v>0</v>
      </c>
      <c r="AL43" s="791">
        <v>0</v>
      </c>
      <c r="AM43" s="771"/>
    </row>
    <row r="44" spans="1:39" s="92" customFormat="1" ht="22.8">
      <c r="A44" s="789">
        <v>3</v>
      </c>
      <c r="B44" s="784"/>
      <c r="C44" s="784"/>
      <c r="D44" s="784"/>
      <c r="E44" s="784"/>
      <c r="F44" s="784"/>
      <c r="G44" s="784"/>
      <c r="H44" s="784"/>
      <c r="I44" s="784"/>
      <c r="J44" s="792" t="s">
        <v>1059</v>
      </c>
      <c r="K44" s="784"/>
      <c r="L44" s="793"/>
      <c r="M44" s="794" t="s">
        <v>1157</v>
      </c>
      <c r="N44" s="795"/>
      <c r="O44" s="796"/>
      <c r="P44" s="796"/>
      <c r="Q44" s="796"/>
      <c r="R44" s="796"/>
      <c r="S44" s="796"/>
      <c r="T44" s="796"/>
      <c r="U44" s="796"/>
      <c r="V44" s="796"/>
      <c r="W44" s="796"/>
      <c r="X44" s="796"/>
      <c r="Y44" s="796"/>
      <c r="Z44" s="796"/>
      <c r="AA44" s="796"/>
      <c r="AB44" s="796"/>
      <c r="AC44" s="796"/>
      <c r="AD44" s="796"/>
      <c r="AE44" s="796"/>
      <c r="AF44" s="796"/>
      <c r="AG44" s="796"/>
      <c r="AH44" s="796"/>
      <c r="AI44" s="796"/>
      <c r="AJ44" s="796"/>
      <c r="AK44" s="796"/>
      <c r="AL44" s="796"/>
      <c r="AM44" s="797"/>
    </row>
    <row r="45" spans="1:39" s="92" customFormat="1" ht="13.8">
      <c r="A45" s="675">
        <v>3</v>
      </c>
      <c r="B45" s="784"/>
      <c r="C45" s="784"/>
      <c r="D45" s="784"/>
      <c r="E45" s="784"/>
      <c r="F45" s="784"/>
      <c r="G45" s="784"/>
      <c r="H45" s="784"/>
      <c r="I45" s="784"/>
      <c r="J45" s="1124" t="s">
        <v>195</v>
      </c>
      <c r="K45" s="649"/>
      <c r="L45" s="785" t="s">
        <v>195</v>
      </c>
      <c r="M45" s="798" t="s">
        <v>1226</v>
      </c>
      <c r="N45" s="727" t="s">
        <v>370</v>
      </c>
      <c r="O45" s="787">
        <v>161.86000000000001</v>
      </c>
      <c r="P45" s="787">
        <v>1150.8699999999999</v>
      </c>
      <c r="Q45" s="787"/>
      <c r="R45" s="787">
        <v>173</v>
      </c>
      <c r="S45" s="787">
        <v>1231.2</v>
      </c>
      <c r="T45" s="787"/>
      <c r="U45" s="787"/>
      <c r="V45" s="787"/>
      <c r="W45" s="787"/>
      <c r="X45" s="787"/>
      <c r="Y45" s="787"/>
      <c r="Z45" s="787"/>
      <c r="AA45" s="787"/>
      <c r="AB45" s="787"/>
      <c r="AC45" s="787">
        <v>181.35</v>
      </c>
      <c r="AD45" s="787"/>
      <c r="AE45" s="787"/>
      <c r="AF45" s="787"/>
      <c r="AG45" s="787"/>
      <c r="AH45" s="787"/>
      <c r="AI45" s="787"/>
      <c r="AJ45" s="787"/>
      <c r="AK45" s="787"/>
      <c r="AL45" s="787"/>
      <c r="AM45" s="771"/>
    </row>
    <row r="46" spans="1:39" s="92" customFormat="1">
      <c r="A46" s="675">
        <v>3</v>
      </c>
      <c r="B46" s="784"/>
      <c r="C46" s="784"/>
      <c r="D46" s="784"/>
      <c r="E46" s="784"/>
      <c r="F46" s="784"/>
      <c r="G46" s="784"/>
      <c r="H46" s="784"/>
      <c r="I46" s="784"/>
      <c r="J46" s="1124"/>
      <c r="K46" s="784"/>
      <c r="L46" s="799" t="s">
        <v>1318</v>
      </c>
      <c r="M46" s="209" t="s">
        <v>1060</v>
      </c>
      <c r="N46" s="725" t="s">
        <v>506</v>
      </c>
      <c r="O46" s="786">
        <v>8.1398038722655262</v>
      </c>
      <c r="P46" s="786">
        <v>8.3748362683743274</v>
      </c>
      <c r="Q46" s="786">
        <v>0</v>
      </c>
      <c r="R46" s="786">
        <v>8.7000251445813426</v>
      </c>
      <c r="S46" s="786">
        <v>9.120000000000001</v>
      </c>
      <c r="T46" s="786">
        <v>0</v>
      </c>
      <c r="U46" s="786">
        <v>0</v>
      </c>
      <c r="V46" s="786">
        <v>0</v>
      </c>
      <c r="W46" s="786">
        <v>0</v>
      </c>
      <c r="X46" s="786">
        <v>0</v>
      </c>
      <c r="Y46" s="786">
        <v>0</v>
      </c>
      <c r="Z46" s="786">
        <v>0</v>
      </c>
      <c r="AA46" s="786">
        <v>0</v>
      </c>
      <c r="AB46" s="786">
        <v>0</v>
      </c>
      <c r="AC46" s="786">
        <v>9.117647058823529</v>
      </c>
      <c r="AD46" s="786">
        <v>0</v>
      </c>
      <c r="AE46" s="786">
        <v>0</v>
      </c>
      <c r="AF46" s="786">
        <v>0</v>
      </c>
      <c r="AG46" s="786">
        <v>0</v>
      </c>
      <c r="AH46" s="786">
        <v>0</v>
      </c>
      <c r="AI46" s="786">
        <v>0</v>
      </c>
      <c r="AJ46" s="786">
        <v>0</v>
      </c>
      <c r="AK46" s="786">
        <v>0</v>
      </c>
      <c r="AL46" s="786">
        <v>0</v>
      </c>
      <c r="AM46" s="771"/>
    </row>
    <row r="47" spans="1:39" s="92" customFormat="1">
      <c r="A47" s="675">
        <v>3</v>
      </c>
      <c r="B47" s="784"/>
      <c r="C47" s="784"/>
      <c r="D47" s="784"/>
      <c r="E47" s="784"/>
      <c r="F47" s="784"/>
      <c r="G47" s="784"/>
      <c r="H47" s="784"/>
      <c r="I47" s="784"/>
      <c r="J47" s="1124"/>
      <c r="K47" s="784"/>
      <c r="L47" s="799" t="s">
        <v>1319</v>
      </c>
      <c r="M47" s="209" t="s">
        <v>1174</v>
      </c>
      <c r="N47" s="725" t="s">
        <v>1244</v>
      </c>
      <c r="O47" s="787">
        <v>19.885000000000002</v>
      </c>
      <c r="P47" s="787">
        <v>137.41999999999999</v>
      </c>
      <c r="Q47" s="787"/>
      <c r="R47" s="787">
        <v>19.885000000000002</v>
      </c>
      <c r="S47" s="787">
        <v>135</v>
      </c>
      <c r="T47" s="787"/>
      <c r="U47" s="787"/>
      <c r="V47" s="787"/>
      <c r="W47" s="787"/>
      <c r="X47" s="787"/>
      <c r="Y47" s="787"/>
      <c r="Z47" s="787"/>
      <c r="AA47" s="787"/>
      <c r="AB47" s="787"/>
      <c r="AC47" s="787">
        <v>19.89</v>
      </c>
      <c r="AD47" s="787"/>
      <c r="AE47" s="787"/>
      <c r="AF47" s="787"/>
      <c r="AG47" s="787"/>
      <c r="AH47" s="787"/>
      <c r="AI47" s="787"/>
      <c r="AJ47" s="787"/>
      <c r="AK47" s="787"/>
      <c r="AL47" s="787"/>
      <c r="AM47" s="771"/>
    </row>
    <row r="48" spans="1:39" s="92" customFormat="1" ht="22.8">
      <c r="A48" s="789">
        <v>3</v>
      </c>
      <c r="B48" s="784"/>
      <c r="C48" s="784"/>
      <c r="D48" s="784"/>
      <c r="E48" s="784"/>
      <c r="F48" s="784"/>
      <c r="G48" s="784"/>
      <c r="H48" s="784"/>
      <c r="I48" s="784"/>
      <c r="J48" s="792" t="s">
        <v>1141</v>
      </c>
      <c r="K48" s="784"/>
      <c r="L48" s="793"/>
      <c r="M48" s="794" t="s">
        <v>1158</v>
      </c>
      <c r="N48" s="795"/>
      <c r="O48" s="796"/>
      <c r="P48" s="796"/>
      <c r="Q48" s="796"/>
      <c r="R48" s="796"/>
      <c r="S48" s="796"/>
      <c r="T48" s="796"/>
      <c r="U48" s="796"/>
      <c r="V48" s="796"/>
      <c r="W48" s="796"/>
      <c r="X48" s="796"/>
      <c r="Y48" s="796"/>
      <c r="Z48" s="796"/>
      <c r="AA48" s="796"/>
      <c r="AB48" s="796"/>
      <c r="AC48" s="796"/>
      <c r="AD48" s="796"/>
      <c r="AE48" s="796"/>
      <c r="AF48" s="796"/>
      <c r="AG48" s="796"/>
      <c r="AH48" s="796"/>
      <c r="AI48" s="796"/>
      <c r="AJ48" s="796"/>
      <c r="AK48" s="796"/>
      <c r="AL48" s="796"/>
      <c r="AM48" s="797"/>
    </row>
    <row r="49" spans="1:39" s="90" customFormat="1">
      <c r="A49" s="764" t="s">
        <v>104</v>
      </c>
      <c r="B49" s="729"/>
      <c r="C49" s="729"/>
      <c r="D49" s="729"/>
      <c r="E49" s="729"/>
      <c r="F49" s="729"/>
      <c r="G49" s="729"/>
      <c r="H49" s="729"/>
      <c r="I49" s="729"/>
      <c r="J49" s="729"/>
      <c r="K49" s="729"/>
      <c r="L49" s="690" t="s">
        <v>2423</v>
      </c>
      <c r="M49" s="673"/>
      <c r="N49" s="674"/>
      <c r="O49" s="674"/>
      <c r="P49" s="674"/>
      <c r="Q49" s="674"/>
      <c r="R49" s="674"/>
      <c r="S49" s="674"/>
      <c r="T49" s="674"/>
      <c r="U49" s="674"/>
      <c r="V49" s="674"/>
      <c r="W49" s="674"/>
      <c r="X49" s="674"/>
      <c r="Y49" s="674"/>
      <c r="Z49" s="674"/>
      <c r="AA49" s="674"/>
      <c r="AB49" s="674"/>
      <c r="AC49" s="674"/>
      <c r="AD49" s="674"/>
      <c r="AE49" s="674"/>
      <c r="AF49" s="674"/>
      <c r="AG49" s="674"/>
      <c r="AH49" s="674"/>
      <c r="AI49" s="674"/>
      <c r="AJ49" s="674"/>
      <c r="AK49" s="674"/>
      <c r="AL49" s="674"/>
      <c r="AM49" s="730"/>
    </row>
    <row r="50" spans="1:39" s="92" customFormat="1">
      <c r="A50" s="789">
        <v>4</v>
      </c>
      <c r="B50" s="784"/>
      <c r="C50" s="784"/>
      <c r="D50" s="784"/>
      <c r="E50" s="784"/>
      <c r="F50" s="784"/>
      <c r="G50" s="784"/>
      <c r="H50" s="784"/>
      <c r="I50" s="784"/>
      <c r="J50" s="784"/>
      <c r="K50" s="784"/>
      <c r="L50" s="785" t="s">
        <v>18</v>
      </c>
      <c r="M50" s="190" t="s">
        <v>1055</v>
      </c>
      <c r="N50" s="727" t="s">
        <v>370</v>
      </c>
      <c r="O50" s="192">
        <v>217.06899999999999</v>
      </c>
      <c r="P50" s="192">
        <v>643.37</v>
      </c>
      <c r="Q50" s="192">
        <v>0</v>
      </c>
      <c r="R50" s="192">
        <v>232.00399999999999</v>
      </c>
      <c r="S50" s="192">
        <v>592.79999999999995</v>
      </c>
      <c r="T50" s="192">
        <v>0</v>
      </c>
      <c r="U50" s="192">
        <v>0</v>
      </c>
      <c r="V50" s="192">
        <v>0</v>
      </c>
      <c r="W50" s="192">
        <v>0</v>
      </c>
      <c r="X50" s="192">
        <v>0</v>
      </c>
      <c r="Y50" s="192">
        <v>0</v>
      </c>
      <c r="Z50" s="192">
        <v>0</v>
      </c>
      <c r="AA50" s="192">
        <v>0</v>
      </c>
      <c r="AB50" s="192">
        <v>0</v>
      </c>
      <c r="AC50" s="192">
        <v>243.23</v>
      </c>
      <c r="AD50" s="192">
        <v>0</v>
      </c>
      <c r="AE50" s="192">
        <v>0</v>
      </c>
      <c r="AF50" s="192">
        <v>0</v>
      </c>
      <c r="AG50" s="192">
        <v>0</v>
      </c>
      <c r="AH50" s="192">
        <v>0</v>
      </c>
      <c r="AI50" s="192">
        <v>0</v>
      </c>
      <c r="AJ50" s="192">
        <v>0</v>
      </c>
      <c r="AK50" s="192">
        <v>0</v>
      </c>
      <c r="AL50" s="192">
        <v>0</v>
      </c>
      <c r="AM50" s="771"/>
    </row>
    <row r="51" spans="1:39" s="92" customFormat="1" ht="22.8">
      <c r="A51" s="789">
        <v>4</v>
      </c>
      <c r="B51" s="784"/>
      <c r="C51" s="784"/>
      <c r="D51" s="784"/>
      <c r="E51" s="784"/>
      <c r="F51" s="784"/>
      <c r="G51" s="784"/>
      <c r="H51" s="784"/>
      <c r="I51" s="784"/>
      <c r="J51" s="784"/>
      <c r="K51" s="784"/>
      <c r="L51" s="785" t="s">
        <v>102</v>
      </c>
      <c r="M51" s="190" t="s">
        <v>1172</v>
      </c>
      <c r="N51" s="725" t="s">
        <v>1244</v>
      </c>
      <c r="O51" s="192">
        <v>26.667100000000001</v>
      </c>
      <c r="P51" s="192">
        <v>76.819999999999993</v>
      </c>
      <c r="Q51" s="192">
        <v>0</v>
      </c>
      <c r="R51" s="192">
        <v>26.667100000000001</v>
      </c>
      <c r="S51" s="192">
        <v>65</v>
      </c>
      <c r="T51" s="192">
        <v>0</v>
      </c>
      <c r="U51" s="192">
        <v>0</v>
      </c>
      <c r="V51" s="192">
        <v>0</v>
      </c>
      <c r="W51" s="192">
        <v>0</v>
      </c>
      <c r="X51" s="192">
        <v>0</v>
      </c>
      <c r="Y51" s="192">
        <v>0</v>
      </c>
      <c r="Z51" s="192">
        <v>0</v>
      </c>
      <c r="AA51" s="192">
        <v>0</v>
      </c>
      <c r="AB51" s="192">
        <v>0</v>
      </c>
      <c r="AC51" s="192">
        <v>26.67</v>
      </c>
      <c r="AD51" s="192">
        <v>0</v>
      </c>
      <c r="AE51" s="192">
        <v>0</v>
      </c>
      <c r="AF51" s="192">
        <v>0</v>
      </c>
      <c r="AG51" s="192">
        <v>0</v>
      </c>
      <c r="AH51" s="192">
        <v>0</v>
      </c>
      <c r="AI51" s="192">
        <v>0</v>
      </c>
      <c r="AJ51" s="192">
        <v>0</v>
      </c>
      <c r="AK51" s="192">
        <v>0</v>
      </c>
      <c r="AL51" s="192">
        <v>0</v>
      </c>
      <c r="AM51" s="771"/>
    </row>
    <row r="52" spans="1:39" s="92" customFormat="1">
      <c r="A52" s="789">
        <v>4</v>
      </c>
      <c r="B52" s="784"/>
      <c r="C52" s="784"/>
      <c r="D52" s="784"/>
      <c r="E52" s="784"/>
      <c r="F52" s="784"/>
      <c r="G52" s="784"/>
      <c r="H52" s="784"/>
      <c r="I52" s="784"/>
      <c r="J52" s="784"/>
      <c r="K52" s="784"/>
      <c r="L52" s="785" t="s">
        <v>103</v>
      </c>
      <c r="M52" s="190" t="s">
        <v>1173</v>
      </c>
      <c r="N52" s="725" t="s">
        <v>504</v>
      </c>
      <c r="O52" s="790">
        <v>15</v>
      </c>
      <c r="P52" s="790"/>
      <c r="Q52" s="790"/>
      <c r="R52" s="790">
        <v>15</v>
      </c>
      <c r="S52" s="790">
        <v>18</v>
      </c>
      <c r="T52" s="790">
        <v>0</v>
      </c>
      <c r="U52" s="790">
        <v>0</v>
      </c>
      <c r="V52" s="790">
        <v>0</v>
      </c>
      <c r="W52" s="790">
        <v>0</v>
      </c>
      <c r="X52" s="790">
        <v>0</v>
      </c>
      <c r="Y52" s="790">
        <v>0</v>
      </c>
      <c r="Z52" s="790">
        <v>0</v>
      </c>
      <c r="AA52" s="790">
        <v>0</v>
      </c>
      <c r="AB52" s="790">
        <v>0</v>
      </c>
      <c r="AC52" s="790">
        <v>15</v>
      </c>
      <c r="AD52" s="790"/>
      <c r="AE52" s="790"/>
      <c r="AF52" s="790"/>
      <c r="AG52" s="790"/>
      <c r="AH52" s="790"/>
      <c r="AI52" s="790"/>
      <c r="AJ52" s="790"/>
      <c r="AK52" s="790"/>
      <c r="AL52" s="790"/>
      <c r="AM52" s="771"/>
    </row>
    <row r="53" spans="1:39" s="92" customFormat="1">
      <c r="A53" s="789">
        <v>4</v>
      </c>
      <c r="B53" s="784"/>
      <c r="C53" s="784"/>
      <c r="D53" s="784"/>
      <c r="E53" s="784"/>
      <c r="F53" s="784"/>
      <c r="G53" s="784"/>
      <c r="H53" s="784"/>
      <c r="I53" s="784"/>
      <c r="J53" s="784"/>
      <c r="K53" s="784"/>
      <c r="L53" s="785" t="s">
        <v>104</v>
      </c>
      <c r="M53" s="190" t="s">
        <v>372</v>
      </c>
      <c r="N53" s="725" t="s">
        <v>506</v>
      </c>
      <c r="O53" s="192">
        <v>8.1399552257275811</v>
      </c>
      <c r="P53" s="192">
        <v>8.3750325436084356</v>
      </c>
      <c r="Q53" s="192">
        <v>0</v>
      </c>
      <c r="R53" s="192">
        <v>8.7000086248598461</v>
      </c>
      <c r="S53" s="192">
        <v>9.1199999999999992</v>
      </c>
      <c r="T53" s="192">
        <v>0</v>
      </c>
      <c r="U53" s="192">
        <v>0</v>
      </c>
      <c r="V53" s="192">
        <v>0</v>
      </c>
      <c r="W53" s="192">
        <v>0</v>
      </c>
      <c r="X53" s="192">
        <v>0</v>
      </c>
      <c r="Y53" s="192">
        <v>0</v>
      </c>
      <c r="Z53" s="192">
        <v>0</v>
      </c>
      <c r="AA53" s="192">
        <v>0</v>
      </c>
      <c r="AB53" s="192">
        <v>0</v>
      </c>
      <c r="AC53" s="192">
        <v>9.119985001874765</v>
      </c>
      <c r="AD53" s="192">
        <v>0</v>
      </c>
      <c r="AE53" s="192">
        <v>0</v>
      </c>
      <c r="AF53" s="192">
        <v>0</v>
      </c>
      <c r="AG53" s="192">
        <v>0</v>
      </c>
      <c r="AH53" s="192">
        <v>0</v>
      </c>
      <c r="AI53" s="192">
        <v>0</v>
      </c>
      <c r="AJ53" s="192">
        <v>0</v>
      </c>
      <c r="AK53" s="192">
        <v>0</v>
      </c>
      <c r="AL53" s="192">
        <v>0</v>
      </c>
      <c r="AM53" s="771"/>
    </row>
    <row r="54" spans="1:39" s="92" customFormat="1">
      <c r="A54" s="789">
        <v>4</v>
      </c>
      <c r="B54" s="784"/>
      <c r="C54" s="784"/>
      <c r="D54" s="784"/>
      <c r="E54" s="784"/>
      <c r="F54" s="784"/>
      <c r="G54" s="784"/>
      <c r="H54" s="784"/>
      <c r="I54" s="784"/>
      <c r="J54" s="784"/>
      <c r="K54" s="784"/>
      <c r="L54" s="785" t="s">
        <v>120</v>
      </c>
      <c r="M54" s="190" t="s">
        <v>373</v>
      </c>
      <c r="N54" s="725" t="s">
        <v>502</v>
      </c>
      <c r="O54" s="791">
        <v>1.7778066666666668</v>
      </c>
      <c r="P54" s="791">
        <v>0</v>
      </c>
      <c r="Q54" s="791">
        <v>0</v>
      </c>
      <c r="R54" s="791">
        <v>1.7778066666666668</v>
      </c>
      <c r="S54" s="791">
        <v>3.6111111111111112</v>
      </c>
      <c r="T54" s="791">
        <v>0</v>
      </c>
      <c r="U54" s="791">
        <v>0</v>
      </c>
      <c r="V54" s="791">
        <v>0</v>
      </c>
      <c r="W54" s="791">
        <v>0</v>
      </c>
      <c r="X54" s="791">
        <v>0</v>
      </c>
      <c r="Y54" s="791">
        <v>0</v>
      </c>
      <c r="Z54" s="791">
        <v>0</v>
      </c>
      <c r="AA54" s="791">
        <v>0</v>
      </c>
      <c r="AB54" s="791">
        <v>0</v>
      </c>
      <c r="AC54" s="791">
        <v>1.778</v>
      </c>
      <c r="AD54" s="791">
        <v>0</v>
      </c>
      <c r="AE54" s="791">
        <v>0</v>
      </c>
      <c r="AF54" s="791">
        <v>0</v>
      </c>
      <c r="AG54" s="791">
        <v>0</v>
      </c>
      <c r="AH54" s="791">
        <v>0</v>
      </c>
      <c r="AI54" s="791">
        <v>0</v>
      </c>
      <c r="AJ54" s="791">
        <v>0</v>
      </c>
      <c r="AK54" s="791">
        <v>0</v>
      </c>
      <c r="AL54" s="791">
        <v>0</v>
      </c>
      <c r="AM54" s="771"/>
    </row>
    <row r="55" spans="1:39" s="92" customFormat="1" ht="22.8">
      <c r="A55" s="789">
        <v>4</v>
      </c>
      <c r="B55" s="784"/>
      <c r="C55" s="784"/>
      <c r="D55" s="784"/>
      <c r="E55" s="784"/>
      <c r="F55" s="784"/>
      <c r="G55" s="784"/>
      <c r="H55" s="784"/>
      <c r="I55" s="784"/>
      <c r="J55" s="792" t="s">
        <v>1059</v>
      </c>
      <c r="K55" s="784"/>
      <c r="L55" s="793"/>
      <c r="M55" s="794" t="s">
        <v>1157</v>
      </c>
      <c r="N55" s="795"/>
      <c r="O55" s="796"/>
      <c r="P55" s="796"/>
      <c r="Q55" s="796"/>
      <c r="R55" s="796"/>
      <c r="S55" s="796"/>
      <c r="T55" s="796"/>
      <c r="U55" s="796"/>
      <c r="V55" s="796"/>
      <c r="W55" s="796"/>
      <c r="X55" s="796"/>
      <c r="Y55" s="796"/>
      <c r="Z55" s="796"/>
      <c r="AA55" s="796"/>
      <c r="AB55" s="796"/>
      <c r="AC55" s="796"/>
      <c r="AD55" s="796"/>
      <c r="AE55" s="796"/>
      <c r="AF55" s="796"/>
      <c r="AG55" s="796"/>
      <c r="AH55" s="796"/>
      <c r="AI55" s="796"/>
      <c r="AJ55" s="796"/>
      <c r="AK55" s="796"/>
      <c r="AL55" s="796"/>
      <c r="AM55" s="797"/>
    </row>
    <row r="56" spans="1:39" s="92" customFormat="1" ht="13.8">
      <c r="A56" s="675">
        <v>4</v>
      </c>
      <c r="B56" s="784"/>
      <c r="C56" s="784"/>
      <c r="D56" s="784"/>
      <c r="E56" s="784"/>
      <c r="F56" s="784"/>
      <c r="G56" s="784"/>
      <c r="H56" s="784"/>
      <c r="I56" s="784"/>
      <c r="J56" s="1124" t="s">
        <v>195</v>
      </c>
      <c r="K56" s="649"/>
      <c r="L56" s="785" t="s">
        <v>195</v>
      </c>
      <c r="M56" s="798" t="s">
        <v>1226</v>
      </c>
      <c r="N56" s="727" t="s">
        <v>370</v>
      </c>
      <c r="O56" s="787">
        <v>217.06899999999999</v>
      </c>
      <c r="P56" s="787">
        <v>643.37</v>
      </c>
      <c r="Q56" s="787"/>
      <c r="R56" s="787">
        <v>232.00399999999999</v>
      </c>
      <c r="S56" s="787">
        <v>592.79999999999995</v>
      </c>
      <c r="T56" s="787"/>
      <c r="U56" s="787"/>
      <c r="V56" s="787"/>
      <c r="W56" s="787"/>
      <c r="X56" s="787"/>
      <c r="Y56" s="787"/>
      <c r="Z56" s="787"/>
      <c r="AA56" s="787"/>
      <c r="AB56" s="787"/>
      <c r="AC56" s="787">
        <v>243.23</v>
      </c>
      <c r="AD56" s="787"/>
      <c r="AE56" s="787"/>
      <c r="AF56" s="787"/>
      <c r="AG56" s="787"/>
      <c r="AH56" s="787"/>
      <c r="AI56" s="787"/>
      <c r="AJ56" s="787"/>
      <c r="AK56" s="787"/>
      <c r="AL56" s="787"/>
      <c r="AM56" s="771"/>
    </row>
    <row r="57" spans="1:39" s="92" customFormat="1">
      <c r="A57" s="675">
        <v>4</v>
      </c>
      <c r="B57" s="784"/>
      <c r="C57" s="784"/>
      <c r="D57" s="784"/>
      <c r="E57" s="784"/>
      <c r="F57" s="784"/>
      <c r="G57" s="784"/>
      <c r="H57" s="784"/>
      <c r="I57" s="784"/>
      <c r="J57" s="1124"/>
      <c r="K57" s="784"/>
      <c r="L57" s="799" t="s">
        <v>1318</v>
      </c>
      <c r="M57" s="209" t="s">
        <v>1060</v>
      </c>
      <c r="N57" s="725" t="s">
        <v>506</v>
      </c>
      <c r="O57" s="786">
        <v>8.1399552257275811</v>
      </c>
      <c r="P57" s="786">
        <v>8.3750325436084356</v>
      </c>
      <c r="Q57" s="786">
        <v>0</v>
      </c>
      <c r="R57" s="786">
        <v>8.7000086248598461</v>
      </c>
      <c r="S57" s="786">
        <v>9.1199999999999992</v>
      </c>
      <c r="T57" s="786">
        <v>0</v>
      </c>
      <c r="U57" s="786">
        <v>0</v>
      </c>
      <c r="V57" s="786">
        <v>0</v>
      </c>
      <c r="W57" s="786">
        <v>0</v>
      </c>
      <c r="X57" s="786">
        <v>0</v>
      </c>
      <c r="Y57" s="786">
        <v>0</v>
      </c>
      <c r="Z57" s="786">
        <v>0</v>
      </c>
      <c r="AA57" s="786">
        <v>0</v>
      </c>
      <c r="AB57" s="786">
        <v>0</v>
      </c>
      <c r="AC57" s="786">
        <v>9.119985001874765</v>
      </c>
      <c r="AD57" s="786">
        <v>0</v>
      </c>
      <c r="AE57" s="786">
        <v>0</v>
      </c>
      <c r="AF57" s="786">
        <v>0</v>
      </c>
      <c r="AG57" s="786">
        <v>0</v>
      </c>
      <c r="AH57" s="786">
        <v>0</v>
      </c>
      <c r="AI57" s="786">
        <v>0</v>
      </c>
      <c r="AJ57" s="786">
        <v>0</v>
      </c>
      <c r="AK57" s="786">
        <v>0</v>
      </c>
      <c r="AL57" s="786">
        <v>0</v>
      </c>
      <c r="AM57" s="771"/>
    </row>
    <row r="58" spans="1:39" s="92" customFormat="1">
      <c r="A58" s="675">
        <v>4</v>
      </c>
      <c r="B58" s="784"/>
      <c r="C58" s="784"/>
      <c r="D58" s="784"/>
      <c r="E58" s="784"/>
      <c r="F58" s="784"/>
      <c r="G58" s="784"/>
      <c r="H58" s="784"/>
      <c r="I58" s="784"/>
      <c r="J58" s="1124"/>
      <c r="K58" s="784"/>
      <c r="L58" s="799" t="s">
        <v>1319</v>
      </c>
      <c r="M58" s="209" t="s">
        <v>1174</v>
      </c>
      <c r="N58" s="725" t="s">
        <v>1244</v>
      </c>
      <c r="O58" s="787">
        <v>26.667100000000001</v>
      </c>
      <c r="P58" s="787">
        <v>76.819999999999993</v>
      </c>
      <c r="Q58" s="787"/>
      <c r="R58" s="787">
        <v>26.667100000000001</v>
      </c>
      <c r="S58" s="787">
        <v>65</v>
      </c>
      <c r="T58" s="787"/>
      <c r="U58" s="787"/>
      <c r="V58" s="787"/>
      <c r="W58" s="787"/>
      <c r="X58" s="787"/>
      <c r="Y58" s="787"/>
      <c r="Z58" s="787"/>
      <c r="AA58" s="787"/>
      <c r="AB58" s="787"/>
      <c r="AC58" s="787">
        <v>26.67</v>
      </c>
      <c r="AD58" s="787"/>
      <c r="AE58" s="787"/>
      <c r="AF58" s="787"/>
      <c r="AG58" s="787"/>
      <c r="AH58" s="787"/>
      <c r="AI58" s="787"/>
      <c r="AJ58" s="787"/>
      <c r="AK58" s="787"/>
      <c r="AL58" s="787"/>
      <c r="AM58" s="771"/>
    </row>
    <row r="59" spans="1:39" s="92" customFormat="1" ht="22.8">
      <c r="A59" s="789">
        <v>4</v>
      </c>
      <c r="B59" s="784"/>
      <c r="C59" s="784"/>
      <c r="D59" s="784"/>
      <c r="E59" s="784"/>
      <c r="F59" s="784"/>
      <c r="G59" s="784"/>
      <c r="H59" s="784"/>
      <c r="I59" s="784"/>
      <c r="J59" s="792" t="s">
        <v>1141</v>
      </c>
      <c r="K59" s="784"/>
      <c r="L59" s="793"/>
      <c r="M59" s="794" t="s">
        <v>1158</v>
      </c>
      <c r="N59" s="795"/>
      <c r="O59" s="796"/>
      <c r="P59" s="796"/>
      <c r="Q59" s="796"/>
      <c r="R59" s="796"/>
      <c r="S59" s="796"/>
      <c r="T59" s="796"/>
      <c r="U59" s="796"/>
      <c r="V59" s="796"/>
      <c r="W59" s="796"/>
      <c r="X59" s="796"/>
      <c r="Y59" s="796"/>
      <c r="Z59" s="796"/>
      <c r="AA59" s="796"/>
      <c r="AB59" s="796"/>
      <c r="AC59" s="796"/>
      <c r="AD59" s="796"/>
      <c r="AE59" s="796"/>
      <c r="AF59" s="796"/>
      <c r="AG59" s="796"/>
      <c r="AH59" s="796"/>
      <c r="AI59" s="796"/>
      <c r="AJ59" s="796"/>
      <c r="AK59" s="796"/>
      <c r="AL59" s="796"/>
      <c r="AM59" s="797"/>
    </row>
    <row r="60" spans="1:39" s="90" customFormat="1">
      <c r="A60" s="764" t="s">
        <v>120</v>
      </c>
      <c r="B60" s="729"/>
      <c r="C60" s="729"/>
      <c r="D60" s="729"/>
      <c r="E60" s="729"/>
      <c r="F60" s="729"/>
      <c r="G60" s="729"/>
      <c r="H60" s="729"/>
      <c r="I60" s="729"/>
      <c r="J60" s="729"/>
      <c r="K60" s="729"/>
      <c r="L60" s="690" t="s">
        <v>2425</v>
      </c>
      <c r="M60" s="673"/>
      <c r="N60" s="674"/>
      <c r="O60" s="674"/>
      <c r="P60" s="674"/>
      <c r="Q60" s="674"/>
      <c r="R60" s="674"/>
      <c r="S60" s="674"/>
      <c r="T60" s="674"/>
      <c r="U60" s="674"/>
      <c r="V60" s="674"/>
      <c r="W60" s="674"/>
      <c r="X60" s="674"/>
      <c r="Y60" s="674"/>
      <c r="Z60" s="674"/>
      <c r="AA60" s="674"/>
      <c r="AB60" s="674"/>
      <c r="AC60" s="674"/>
      <c r="AD60" s="674"/>
      <c r="AE60" s="674"/>
      <c r="AF60" s="674"/>
      <c r="AG60" s="674"/>
      <c r="AH60" s="674"/>
      <c r="AI60" s="674"/>
      <c r="AJ60" s="674"/>
      <c r="AK60" s="674"/>
      <c r="AL60" s="674"/>
      <c r="AM60" s="730"/>
    </row>
    <row r="61" spans="1:39" s="92" customFormat="1">
      <c r="A61" s="789">
        <v>5</v>
      </c>
      <c r="B61" s="784"/>
      <c r="C61" s="784"/>
      <c r="D61" s="784"/>
      <c r="E61" s="784"/>
      <c r="F61" s="784"/>
      <c r="G61" s="784"/>
      <c r="H61" s="784"/>
      <c r="I61" s="784"/>
      <c r="J61" s="784"/>
      <c r="K61" s="784"/>
      <c r="L61" s="785" t="s">
        <v>18</v>
      </c>
      <c r="M61" s="190" t="s">
        <v>1055</v>
      </c>
      <c r="N61" s="727" t="s">
        <v>370</v>
      </c>
      <c r="O61" s="192">
        <v>44.24</v>
      </c>
      <c r="P61" s="192">
        <v>551.22</v>
      </c>
      <c r="Q61" s="192">
        <v>0</v>
      </c>
      <c r="R61" s="192">
        <v>47.280999999999999</v>
      </c>
      <c r="S61" s="192">
        <v>492.48</v>
      </c>
      <c r="T61" s="192">
        <v>0</v>
      </c>
      <c r="U61" s="192">
        <v>0</v>
      </c>
      <c r="V61" s="192">
        <v>0</v>
      </c>
      <c r="W61" s="192">
        <v>0</v>
      </c>
      <c r="X61" s="192">
        <v>0</v>
      </c>
      <c r="Y61" s="192">
        <v>0</v>
      </c>
      <c r="Z61" s="192">
        <v>0</v>
      </c>
      <c r="AA61" s="192">
        <v>0</v>
      </c>
      <c r="AB61" s="192">
        <v>0</v>
      </c>
      <c r="AC61" s="192">
        <v>49.56</v>
      </c>
      <c r="AD61" s="192">
        <v>0</v>
      </c>
      <c r="AE61" s="192">
        <v>0</v>
      </c>
      <c r="AF61" s="192">
        <v>0</v>
      </c>
      <c r="AG61" s="192">
        <v>0</v>
      </c>
      <c r="AH61" s="192">
        <v>0</v>
      </c>
      <c r="AI61" s="192">
        <v>0</v>
      </c>
      <c r="AJ61" s="192">
        <v>0</v>
      </c>
      <c r="AK61" s="192">
        <v>0</v>
      </c>
      <c r="AL61" s="192">
        <v>0</v>
      </c>
      <c r="AM61" s="771"/>
    </row>
    <row r="62" spans="1:39" s="92" customFormat="1" ht="22.8">
      <c r="A62" s="789">
        <v>5</v>
      </c>
      <c r="B62" s="784"/>
      <c r="C62" s="784"/>
      <c r="D62" s="784"/>
      <c r="E62" s="784"/>
      <c r="F62" s="784"/>
      <c r="G62" s="784"/>
      <c r="H62" s="784"/>
      <c r="I62" s="784"/>
      <c r="J62" s="784"/>
      <c r="K62" s="784"/>
      <c r="L62" s="785" t="s">
        <v>102</v>
      </c>
      <c r="M62" s="190" t="s">
        <v>1172</v>
      </c>
      <c r="N62" s="725" t="s">
        <v>1244</v>
      </c>
      <c r="O62" s="192">
        <v>5.4349999999999996</v>
      </c>
      <c r="P62" s="192">
        <v>65.819000000000003</v>
      </c>
      <c r="Q62" s="192">
        <v>0</v>
      </c>
      <c r="R62" s="192">
        <v>5.4349999999999996</v>
      </c>
      <c r="S62" s="192">
        <v>54</v>
      </c>
      <c r="T62" s="192">
        <v>0</v>
      </c>
      <c r="U62" s="192">
        <v>0</v>
      </c>
      <c r="V62" s="192">
        <v>0</v>
      </c>
      <c r="W62" s="192">
        <v>0</v>
      </c>
      <c r="X62" s="192">
        <v>0</v>
      </c>
      <c r="Y62" s="192">
        <v>0</v>
      </c>
      <c r="Z62" s="192">
        <v>0</v>
      </c>
      <c r="AA62" s="192">
        <v>0</v>
      </c>
      <c r="AB62" s="192">
        <v>0</v>
      </c>
      <c r="AC62" s="192">
        <v>5.4340000000000002</v>
      </c>
      <c r="AD62" s="192">
        <v>0</v>
      </c>
      <c r="AE62" s="192">
        <v>0</v>
      </c>
      <c r="AF62" s="192">
        <v>0</v>
      </c>
      <c r="AG62" s="192">
        <v>0</v>
      </c>
      <c r="AH62" s="192">
        <v>0</v>
      </c>
      <c r="AI62" s="192">
        <v>0</v>
      </c>
      <c r="AJ62" s="192">
        <v>0</v>
      </c>
      <c r="AK62" s="192">
        <v>0</v>
      </c>
      <c r="AL62" s="192">
        <v>0</v>
      </c>
      <c r="AM62" s="771"/>
    </row>
    <row r="63" spans="1:39" s="92" customFormat="1">
      <c r="A63" s="789">
        <v>5</v>
      </c>
      <c r="B63" s="784"/>
      <c r="C63" s="784"/>
      <c r="D63" s="784"/>
      <c r="E63" s="784"/>
      <c r="F63" s="784"/>
      <c r="G63" s="784"/>
      <c r="H63" s="784"/>
      <c r="I63" s="784"/>
      <c r="J63" s="784"/>
      <c r="K63" s="784"/>
      <c r="L63" s="785" t="s">
        <v>103</v>
      </c>
      <c r="M63" s="190" t="s">
        <v>1173</v>
      </c>
      <c r="N63" s="725" t="s">
        <v>504</v>
      </c>
      <c r="O63" s="790">
        <v>3.75</v>
      </c>
      <c r="P63" s="790"/>
      <c r="Q63" s="790"/>
      <c r="R63" s="790">
        <v>3.75</v>
      </c>
      <c r="S63" s="790">
        <v>24</v>
      </c>
      <c r="T63" s="790">
        <v>0</v>
      </c>
      <c r="U63" s="790">
        <v>0</v>
      </c>
      <c r="V63" s="790">
        <v>0</v>
      </c>
      <c r="W63" s="790">
        <v>0</v>
      </c>
      <c r="X63" s="790">
        <v>0</v>
      </c>
      <c r="Y63" s="790">
        <v>0</v>
      </c>
      <c r="Z63" s="790">
        <v>0</v>
      </c>
      <c r="AA63" s="790">
        <v>0</v>
      </c>
      <c r="AB63" s="790">
        <v>0</v>
      </c>
      <c r="AC63" s="790">
        <v>3.75</v>
      </c>
      <c r="AD63" s="790"/>
      <c r="AE63" s="790"/>
      <c r="AF63" s="790"/>
      <c r="AG63" s="790"/>
      <c r="AH63" s="790"/>
      <c r="AI63" s="790"/>
      <c r="AJ63" s="790"/>
      <c r="AK63" s="790"/>
      <c r="AL63" s="790"/>
      <c r="AM63" s="771"/>
    </row>
    <row r="64" spans="1:39" s="92" customFormat="1">
      <c r="A64" s="789">
        <v>5</v>
      </c>
      <c r="B64" s="784"/>
      <c r="C64" s="784"/>
      <c r="D64" s="784"/>
      <c r="E64" s="784"/>
      <c r="F64" s="784"/>
      <c r="G64" s="784"/>
      <c r="H64" s="784"/>
      <c r="I64" s="784"/>
      <c r="J64" s="784"/>
      <c r="K64" s="784"/>
      <c r="L64" s="785" t="s">
        <v>104</v>
      </c>
      <c r="M64" s="190" t="s">
        <v>372</v>
      </c>
      <c r="N64" s="725" t="s">
        <v>506</v>
      </c>
      <c r="O64" s="192">
        <v>8.139834406623736</v>
      </c>
      <c r="P64" s="192">
        <v>8.3747853963141345</v>
      </c>
      <c r="Q64" s="192">
        <v>0</v>
      </c>
      <c r="R64" s="192">
        <v>8.6993560257589699</v>
      </c>
      <c r="S64" s="192">
        <v>9.120000000000001</v>
      </c>
      <c r="T64" s="192">
        <v>0</v>
      </c>
      <c r="U64" s="192">
        <v>0</v>
      </c>
      <c r="V64" s="192">
        <v>0</v>
      </c>
      <c r="W64" s="192">
        <v>0</v>
      </c>
      <c r="X64" s="192">
        <v>0</v>
      </c>
      <c r="Y64" s="192">
        <v>0</v>
      </c>
      <c r="Z64" s="192">
        <v>0</v>
      </c>
      <c r="AA64" s="192">
        <v>0</v>
      </c>
      <c r="AB64" s="192">
        <v>0</v>
      </c>
      <c r="AC64" s="192">
        <v>9.1203533308796469</v>
      </c>
      <c r="AD64" s="192">
        <v>0</v>
      </c>
      <c r="AE64" s="192">
        <v>0</v>
      </c>
      <c r="AF64" s="192">
        <v>0</v>
      </c>
      <c r="AG64" s="192">
        <v>0</v>
      </c>
      <c r="AH64" s="192">
        <v>0</v>
      </c>
      <c r="AI64" s="192">
        <v>0</v>
      </c>
      <c r="AJ64" s="192">
        <v>0</v>
      </c>
      <c r="AK64" s="192">
        <v>0</v>
      </c>
      <c r="AL64" s="192">
        <v>0</v>
      </c>
      <c r="AM64" s="771"/>
    </row>
    <row r="65" spans="1:39" s="92" customFormat="1">
      <c r="A65" s="789">
        <v>5</v>
      </c>
      <c r="B65" s="784"/>
      <c r="C65" s="784"/>
      <c r="D65" s="784"/>
      <c r="E65" s="784"/>
      <c r="F65" s="784"/>
      <c r="G65" s="784"/>
      <c r="H65" s="784"/>
      <c r="I65" s="784"/>
      <c r="J65" s="784"/>
      <c r="K65" s="784"/>
      <c r="L65" s="785" t="s">
        <v>120</v>
      </c>
      <c r="M65" s="190" t="s">
        <v>373</v>
      </c>
      <c r="N65" s="725" t="s">
        <v>502</v>
      </c>
      <c r="O65" s="791">
        <v>1.4493333333333331</v>
      </c>
      <c r="P65" s="791">
        <v>0</v>
      </c>
      <c r="Q65" s="791">
        <v>0</v>
      </c>
      <c r="R65" s="791">
        <v>1.4493333333333331</v>
      </c>
      <c r="S65" s="791">
        <v>2.25</v>
      </c>
      <c r="T65" s="791">
        <v>0</v>
      </c>
      <c r="U65" s="791">
        <v>0</v>
      </c>
      <c r="V65" s="791">
        <v>0</v>
      </c>
      <c r="W65" s="791">
        <v>0</v>
      </c>
      <c r="X65" s="791">
        <v>0</v>
      </c>
      <c r="Y65" s="791">
        <v>0</v>
      </c>
      <c r="Z65" s="791">
        <v>0</v>
      </c>
      <c r="AA65" s="791">
        <v>0</v>
      </c>
      <c r="AB65" s="791">
        <v>0</v>
      </c>
      <c r="AC65" s="791">
        <v>1.4490666666666667</v>
      </c>
      <c r="AD65" s="791">
        <v>0</v>
      </c>
      <c r="AE65" s="791">
        <v>0</v>
      </c>
      <c r="AF65" s="791">
        <v>0</v>
      </c>
      <c r="AG65" s="791">
        <v>0</v>
      </c>
      <c r="AH65" s="791">
        <v>0</v>
      </c>
      <c r="AI65" s="791">
        <v>0</v>
      </c>
      <c r="AJ65" s="791">
        <v>0</v>
      </c>
      <c r="AK65" s="791">
        <v>0</v>
      </c>
      <c r="AL65" s="791">
        <v>0</v>
      </c>
      <c r="AM65" s="771"/>
    </row>
    <row r="66" spans="1:39" s="92" customFormat="1" ht="22.8">
      <c r="A66" s="789">
        <v>5</v>
      </c>
      <c r="B66" s="784"/>
      <c r="C66" s="784"/>
      <c r="D66" s="784"/>
      <c r="E66" s="784"/>
      <c r="F66" s="784"/>
      <c r="G66" s="784"/>
      <c r="H66" s="784"/>
      <c r="I66" s="784"/>
      <c r="J66" s="792" t="s">
        <v>1059</v>
      </c>
      <c r="K66" s="784"/>
      <c r="L66" s="793"/>
      <c r="M66" s="794" t="s">
        <v>1157</v>
      </c>
      <c r="N66" s="795"/>
      <c r="O66" s="796"/>
      <c r="P66" s="796"/>
      <c r="Q66" s="796"/>
      <c r="R66" s="796"/>
      <c r="S66" s="796"/>
      <c r="T66" s="796"/>
      <c r="U66" s="796"/>
      <c r="V66" s="796"/>
      <c r="W66" s="796"/>
      <c r="X66" s="796"/>
      <c r="Y66" s="796"/>
      <c r="Z66" s="796"/>
      <c r="AA66" s="796"/>
      <c r="AB66" s="796"/>
      <c r="AC66" s="796"/>
      <c r="AD66" s="796"/>
      <c r="AE66" s="796"/>
      <c r="AF66" s="796"/>
      <c r="AG66" s="796"/>
      <c r="AH66" s="796"/>
      <c r="AI66" s="796"/>
      <c r="AJ66" s="796"/>
      <c r="AK66" s="796"/>
      <c r="AL66" s="796"/>
      <c r="AM66" s="797"/>
    </row>
    <row r="67" spans="1:39" s="92" customFormat="1" ht="13.8">
      <c r="A67" s="675">
        <v>5</v>
      </c>
      <c r="B67" s="784"/>
      <c r="C67" s="784"/>
      <c r="D67" s="784"/>
      <c r="E67" s="784"/>
      <c r="F67" s="784"/>
      <c r="G67" s="784"/>
      <c r="H67" s="784"/>
      <c r="I67" s="784"/>
      <c r="J67" s="1124" t="s">
        <v>195</v>
      </c>
      <c r="K67" s="649"/>
      <c r="L67" s="785" t="s">
        <v>195</v>
      </c>
      <c r="M67" s="798" t="s">
        <v>1226</v>
      </c>
      <c r="N67" s="727" t="s">
        <v>370</v>
      </c>
      <c r="O67" s="787">
        <v>44.24</v>
      </c>
      <c r="P67" s="787">
        <v>551.22</v>
      </c>
      <c r="Q67" s="787"/>
      <c r="R67" s="787">
        <v>47.280999999999999</v>
      </c>
      <c r="S67" s="787">
        <v>492.48</v>
      </c>
      <c r="T67" s="787"/>
      <c r="U67" s="787"/>
      <c r="V67" s="787"/>
      <c r="W67" s="787"/>
      <c r="X67" s="787"/>
      <c r="Y67" s="787"/>
      <c r="Z67" s="787"/>
      <c r="AA67" s="787"/>
      <c r="AB67" s="787"/>
      <c r="AC67" s="787">
        <v>49.56</v>
      </c>
      <c r="AD67" s="787"/>
      <c r="AE67" s="787"/>
      <c r="AF67" s="787"/>
      <c r="AG67" s="787"/>
      <c r="AH67" s="787"/>
      <c r="AI67" s="787"/>
      <c r="AJ67" s="787"/>
      <c r="AK67" s="787"/>
      <c r="AL67" s="787"/>
      <c r="AM67" s="771"/>
    </row>
    <row r="68" spans="1:39" s="92" customFormat="1">
      <c r="A68" s="675">
        <v>5</v>
      </c>
      <c r="B68" s="784"/>
      <c r="C68" s="784"/>
      <c r="D68" s="784"/>
      <c r="E68" s="784"/>
      <c r="F68" s="784"/>
      <c r="G68" s="784"/>
      <c r="H68" s="784"/>
      <c r="I68" s="784"/>
      <c r="J68" s="1124"/>
      <c r="K68" s="784"/>
      <c r="L68" s="799" t="s">
        <v>1318</v>
      </c>
      <c r="M68" s="209" t="s">
        <v>1060</v>
      </c>
      <c r="N68" s="725" t="s">
        <v>506</v>
      </c>
      <c r="O68" s="786">
        <v>8.139834406623736</v>
      </c>
      <c r="P68" s="786">
        <v>8.3747853963141345</v>
      </c>
      <c r="Q68" s="786">
        <v>0</v>
      </c>
      <c r="R68" s="786">
        <v>8.6993560257589699</v>
      </c>
      <c r="S68" s="786">
        <v>9.120000000000001</v>
      </c>
      <c r="T68" s="786">
        <v>0</v>
      </c>
      <c r="U68" s="786">
        <v>0</v>
      </c>
      <c r="V68" s="786">
        <v>0</v>
      </c>
      <c r="W68" s="786">
        <v>0</v>
      </c>
      <c r="X68" s="786">
        <v>0</v>
      </c>
      <c r="Y68" s="786">
        <v>0</v>
      </c>
      <c r="Z68" s="786">
        <v>0</v>
      </c>
      <c r="AA68" s="786">
        <v>0</v>
      </c>
      <c r="AB68" s="786">
        <v>0</v>
      </c>
      <c r="AC68" s="786">
        <v>9.1203533308796469</v>
      </c>
      <c r="AD68" s="786">
        <v>0</v>
      </c>
      <c r="AE68" s="786">
        <v>0</v>
      </c>
      <c r="AF68" s="786">
        <v>0</v>
      </c>
      <c r="AG68" s="786">
        <v>0</v>
      </c>
      <c r="AH68" s="786">
        <v>0</v>
      </c>
      <c r="AI68" s="786">
        <v>0</v>
      </c>
      <c r="AJ68" s="786">
        <v>0</v>
      </c>
      <c r="AK68" s="786">
        <v>0</v>
      </c>
      <c r="AL68" s="786">
        <v>0</v>
      </c>
      <c r="AM68" s="771"/>
    </row>
    <row r="69" spans="1:39" s="92" customFormat="1">
      <c r="A69" s="675">
        <v>5</v>
      </c>
      <c r="B69" s="784"/>
      <c r="C69" s="784"/>
      <c r="D69" s="784"/>
      <c r="E69" s="784"/>
      <c r="F69" s="784"/>
      <c r="G69" s="784"/>
      <c r="H69" s="784"/>
      <c r="I69" s="784"/>
      <c r="J69" s="1124"/>
      <c r="K69" s="784"/>
      <c r="L69" s="799" t="s">
        <v>1319</v>
      </c>
      <c r="M69" s="209" t="s">
        <v>1174</v>
      </c>
      <c r="N69" s="725" t="s">
        <v>1244</v>
      </c>
      <c r="O69" s="787">
        <v>5.4349999999999996</v>
      </c>
      <c r="P69" s="787">
        <v>65.819000000000003</v>
      </c>
      <c r="Q69" s="787"/>
      <c r="R69" s="787">
        <v>5.4349999999999996</v>
      </c>
      <c r="S69" s="787">
        <v>54</v>
      </c>
      <c r="T69" s="787"/>
      <c r="U69" s="787"/>
      <c r="V69" s="787"/>
      <c r="W69" s="787"/>
      <c r="X69" s="787"/>
      <c r="Y69" s="787"/>
      <c r="Z69" s="787"/>
      <c r="AA69" s="787"/>
      <c r="AB69" s="787"/>
      <c r="AC69" s="787">
        <v>5.4340000000000002</v>
      </c>
      <c r="AD69" s="787"/>
      <c r="AE69" s="787"/>
      <c r="AF69" s="787"/>
      <c r="AG69" s="787"/>
      <c r="AH69" s="787"/>
      <c r="AI69" s="787"/>
      <c r="AJ69" s="787"/>
      <c r="AK69" s="787"/>
      <c r="AL69" s="787"/>
      <c r="AM69" s="771"/>
    </row>
    <row r="70" spans="1:39" s="92" customFormat="1" ht="22.8">
      <c r="A70" s="789">
        <v>5</v>
      </c>
      <c r="B70" s="784"/>
      <c r="C70" s="784"/>
      <c r="D70" s="784"/>
      <c r="E70" s="784"/>
      <c r="F70" s="784"/>
      <c r="G70" s="784"/>
      <c r="H70" s="784"/>
      <c r="I70" s="784"/>
      <c r="J70" s="792" t="s">
        <v>1141</v>
      </c>
      <c r="K70" s="784"/>
      <c r="L70" s="793"/>
      <c r="M70" s="794" t="s">
        <v>1158</v>
      </c>
      <c r="N70" s="795"/>
      <c r="O70" s="796"/>
      <c r="P70" s="796"/>
      <c r="Q70" s="796"/>
      <c r="R70" s="796"/>
      <c r="S70" s="796"/>
      <c r="T70" s="796"/>
      <c r="U70" s="796"/>
      <c r="V70" s="796"/>
      <c r="W70" s="796"/>
      <c r="X70" s="796"/>
      <c r="Y70" s="796"/>
      <c r="Z70" s="796"/>
      <c r="AA70" s="796"/>
      <c r="AB70" s="796"/>
      <c r="AC70" s="796"/>
      <c r="AD70" s="796"/>
      <c r="AE70" s="796"/>
      <c r="AF70" s="796"/>
      <c r="AG70" s="796"/>
      <c r="AH70" s="796"/>
      <c r="AI70" s="796"/>
      <c r="AJ70" s="796"/>
      <c r="AK70" s="796"/>
      <c r="AL70" s="796"/>
      <c r="AM70" s="797"/>
    </row>
    <row r="71" spans="1:39" s="90" customFormat="1">
      <c r="A71" s="764" t="s">
        <v>124</v>
      </c>
      <c r="B71" s="729"/>
      <c r="C71" s="729"/>
      <c r="D71" s="729"/>
      <c r="E71" s="729"/>
      <c r="F71" s="729"/>
      <c r="G71" s="729"/>
      <c r="H71" s="729"/>
      <c r="I71" s="729"/>
      <c r="J71" s="729"/>
      <c r="K71" s="729"/>
      <c r="L71" s="690" t="s">
        <v>2427</v>
      </c>
      <c r="M71" s="673"/>
      <c r="N71" s="674"/>
      <c r="O71" s="674"/>
      <c r="P71" s="674"/>
      <c r="Q71" s="674"/>
      <c r="R71" s="674"/>
      <c r="S71" s="674"/>
      <c r="T71" s="674"/>
      <c r="U71" s="674"/>
      <c r="V71" s="674"/>
      <c r="W71" s="674"/>
      <c r="X71" s="674"/>
      <c r="Y71" s="674"/>
      <c r="Z71" s="674"/>
      <c r="AA71" s="674"/>
      <c r="AB71" s="674"/>
      <c r="AC71" s="674"/>
      <c r="AD71" s="674"/>
      <c r="AE71" s="674"/>
      <c r="AF71" s="674"/>
      <c r="AG71" s="674"/>
      <c r="AH71" s="674"/>
      <c r="AI71" s="674"/>
      <c r="AJ71" s="674"/>
      <c r="AK71" s="674"/>
      <c r="AL71" s="674"/>
      <c r="AM71" s="730"/>
    </row>
    <row r="72" spans="1:39" s="92" customFormat="1">
      <c r="A72" s="789">
        <v>6</v>
      </c>
      <c r="B72" s="784"/>
      <c r="C72" s="784"/>
      <c r="D72" s="784"/>
      <c r="E72" s="784"/>
      <c r="F72" s="784"/>
      <c r="G72" s="784"/>
      <c r="H72" s="784"/>
      <c r="I72" s="784"/>
      <c r="J72" s="784"/>
      <c r="K72" s="784"/>
      <c r="L72" s="785" t="s">
        <v>18</v>
      </c>
      <c r="M72" s="190" t="s">
        <v>1055</v>
      </c>
      <c r="N72" s="727" t="s">
        <v>370</v>
      </c>
      <c r="O72" s="192">
        <v>109.33</v>
      </c>
      <c r="P72" s="192">
        <v>326.45</v>
      </c>
      <c r="Q72" s="192">
        <v>0</v>
      </c>
      <c r="R72" s="192">
        <v>116.85</v>
      </c>
      <c r="S72" s="192">
        <v>127.68</v>
      </c>
      <c r="T72" s="192">
        <v>0</v>
      </c>
      <c r="U72" s="192">
        <v>0</v>
      </c>
      <c r="V72" s="192">
        <v>0</v>
      </c>
      <c r="W72" s="192">
        <v>0</v>
      </c>
      <c r="X72" s="192">
        <v>0</v>
      </c>
      <c r="Y72" s="192">
        <v>0</v>
      </c>
      <c r="Z72" s="192">
        <v>0</v>
      </c>
      <c r="AA72" s="192">
        <v>0</v>
      </c>
      <c r="AB72" s="192">
        <v>0</v>
      </c>
      <c r="AC72" s="192">
        <v>122.52</v>
      </c>
      <c r="AD72" s="192">
        <v>0</v>
      </c>
      <c r="AE72" s="192">
        <v>0</v>
      </c>
      <c r="AF72" s="192">
        <v>0</v>
      </c>
      <c r="AG72" s="192">
        <v>0</v>
      </c>
      <c r="AH72" s="192">
        <v>0</v>
      </c>
      <c r="AI72" s="192">
        <v>0</v>
      </c>
      <c r="AJ72" s="192">
        <v>0</v>
      </c>
      <c r="AK72" s="192">
        <v>0</v>
      </c>
      <c r="AL72" s="192">
        <v>0</v>
      </c>
      <c r="AM72" s="771"/>
    </row>
    <row r="73" spans="1:39" s="92" customFormat="1" ht="22.8">
      <c r="A73" s="789">
        <v>6</v>
      </c>
      <c r="B73" s="784"/>
      <c r="C73" s="784"/>
      <c r="D73" s="784"/>
      <c r="E73" s="784"/>
      <c r="F73" s="784"/>
      <c r="G73" s="784"/>
      <c r="H73" s="784"/>
      <c r="I73" s="784"/>
      <c r="J73" s="784"/>
      <c r="K73" s="784"/>
      <c r="L73" s="785" t="s">
        <v>102</v>
      </c>
      <c r="M73" s="190" t="s">
        <v>1172</v>
      </c>
      <c r="N73" s="725" t="s">
        <v>1244</v>
      </c>
      <c r="O73" s="192">
        <v>13.4312</v>
      </c>
      <c r="P73" s="192">
        <v>38.979999999999997</v>
      </c>
      <c r="Q73" s="192">
        <v>0</v>
      </c>
      <c r="R73" s="192">
        <v>13.4312</v>
      </c>
      <c r="S73" s="192">
        <v>14</v>
      </c>
      <c r="T73" s="192">
        <v>0</v>
      </c>
      <c r="U73" s="192">
        <v>0</v>
      </c>
      <c r="V73" s="192">
        <v>0</v>
      </c>
      <c r="W73" s="192">
        <v>0</v>
      </c>
      <c r="X73" s="192">
        <v>0</v>
      </c>
      <c r="Y73" s="192">
        <v>0</v>
      </c>
      <c r="Z73" s="192">
        <v>0</v>
      </c>
      <c r="AA73" s="192">
        <v>0</v>
      </c>
      <c r="AB73" s="192">
        <v>0</v>
      </c>
      <c r="AC73" s="192">
        <v>13.43</v>
      </c>
      <c r="AD73" s="192">
        <v>0</v>
      </c>
      <c r="AE73" s="192">
        <v>0</v>
      </c>
      <c r="AF73" s="192">
        <v>0</v>
      </c>
      <c r="AG73" s="192">
        <v>0</v>
      </c>
      <c r="AH73" s="192">
        <v>0</v>
      </c>
      <c r="AI73" s="192">
        <v>0</v>
      </c>
      <c r="AJ73" s="192">
        <v>0</v>
      </c>
      <c r="AK73" s="192">
        <v>0</v>
      </c>
      <c r="AL73" s="192">
        <v>0</v>
      </c>
      <c r="AM73" s="771"/>
    </row>
    <row r="74" spans="1:39" s="92" customFormat="1">
      <c r="A74" s="789">
        <v>6</v>
      </c>
      <c r="B74" s="784"/>
      <c r="C74" s="784"/>
      <c r="D74" s="784"/>
      <c r="E74" s="784"/>
      <c r="F74" s="784"/>
      <c r="G74" s="784"/>
      <c r="H74" s="784"/>
      <c r="I74" s="784"/>
      <c r="J74" s="784"/>
      <c r="K74" s="784"/>
      <c r="L74" s="785" t="s">
        <v>103</v>
      </c>
      <c r="M74" s="190" t="s">
        <v>1173</v>
      </c>
      <c r="N74" s="725" t="s">
        <v>504</v>
      </c>
      <c r="O74" s="790">
        <v>18.71</v>
      </c>
      <c r="P74" s="790"/>
      <c r="Q74" s="790"/>
      <c r="R74" s="790">
        <v>18.71</v>
      </c>
      <c r="S74" s="790">
        <v>19</v>
      </c>
      <c r="T74" s="790">
        <v>0</v>
      </c>
      <c r="U74" s="790">
        <v>0</v>
      </c>
      <c r="V74" s="790">
        <v>0</v>
      </c>
      <c r="W74" s="790">
        <v>0</v>
      </c>
      <c r="X74" s="790">
        <v>0</v>
      </c>
      <c r="Y74" s="790">
        <v>0</v>
      </c>
      <c r="Z74" s="790">
        <v>0</v>
      </c>
      <c r="AA74" s="790">
        <v>0</v>
      </c>
      <c r="AB74" s="790">
        <v>0</v>
      </c>
      <c r="AC74" s="790">
        <v>18.71</v>
      </c>
      <c r="AD74" s="790"/>
      <c r="AE74" s="790"/>
      <c r="AF74" s="790"/>
      <c r="AG74" s="790"/>
      <c r="AH74" s="790"/>
      <c r="AI74" s="790"/>
      <c r="AJ74" s="790"/>
      <c r="AK74" s="790"/>
      <c r="AL74" s="790"/>
      <c r="AM74" s="771"/>
    </row>
    <row r="75" spans="1:39" s="92" customFormat="1">
      <c r="A75" s="789">
        <v>6</v>
      </c>
      <c r="B75" s="784"/>
      <c r="C75" s="784"/>
      <c r="D75" s="784"/>
      <c r="E75" s="784"/>
      <c r="F75" s="784"/>
      <c r="G75" s="784"/>
      <c r="H75" s="784"/>
      <c r="I75" s="784"/>
      <c r="J75" s="784"/>
      <c r="K75" s="784"/>
      <c r="L75" s="785" t="s">
        <v>104</v>
      </c>
      <c r="M75" s="190" t="s">
        <v>372</v>
      </c>
      <c r="N75" s="725" t="s">
        <v>506</v>
      </c>
      <c r="O75" s="192">
        <v>8.1400023825123586</v>
      </c>
      <c r="P75" s="192">
        <v>8.3748075936377635</v>
      </c>
      <c r="Q75" s="192">
        <v>0</v>
      </c>
      <c r="R75" s="192">
        <v>8.6998927869438312</v>
      </c>
      <c r="S75" s="192">
        <v>9.120000000000001</v>
      </c>
      <c r="T75" s="192">
        <v>0</v>
      </c>
      <c r="U75" s="192">
        <v>0</v>
      </c>
      <c r="V75" s="192">
        <v>0</v>
      </c>
      <c r="W75" s="192">
        <v>0</v>
      </c>
      <c r="X75" s="192">
        <v>0</v>
      </c>
      <c r="Y75" s="192">
        <v>0</v>
      </c>
      <c r="Z75" s="192">
        <v>0</v>
      </c>
      <c r="AA75" s="192">
        <v>0</v>
      </c>
      <c r="AB75" s="192">
        <v>0</v>
      </c>
      <c r="AC75" s="192">
        <v>9.1228592702903946</v>
      </c>
      <c r="AD75" s="192">
        <v>0</v>
      </c>
      <c r="AE75" s="192">
        <v>0</v>
      </c>
      <c r="AF75" s="192">
        <v>0</v>
      </c>
      <c r="AG75" s="192">
        <v>0</v>
      </c>
      <c r="AH75" s="192">
        <v>0</v>
      </c>
      <c r="AI75" s="192">
        <v>0</v>
      </c>
      <c r="AJ75" s="192">
        <v>0</v>
      </c>
      <c r="AK75" s="192">
        <v>0</v>
      </c>
      <c r="AL75" s="192">
        <v>0</v>
      </c>
      <c r="AM75" s="771"/>
    </row>
    <row r="76" spans="1:39" s="92" customFormat="1">
      <c r="A76" s="789">
        <v>6</v>
      </c>
      <c r="B76" s="784"/>
      <c r="C76" s="784"/>
      <c r="D76" s="784"/>
      <c r="E76" s="784"/>
      <c r="F76" s="784"/>
      <c r="G76" s="784"/>
      <c r="H76" s="784"/>
      <c r="I76" s="784"/>
      <c r="J76" s="784"/>
      <c r="K76" s="784"/>
      <c r="L76" s="785" t="s">
        <v>120</v>
      </c>
      <c r="M76" s="190" t="s">
        <v>373</v>
      </c>
      <c r="N76" s="725" t="s">
        <v>502</v>
      </c>
      <c r="O76" s="791">
        <v>0.7178621058257616</v>
      </c>
      <c r="P76" s="791">
        <v>0</v>
      </c>
      <c r="Q76" s="791">
        <v>0</v>
      </c>
      <c r="R76" s="791">
        <v>0.7178621058257616</v>
      </c>
      <c r="S76" s="791">
        <v>0.73684210526315785</v>
      </c>
      <c r="T76" s="791">
        <v>0</v>
      </c>
      <c r="U76" s="791">
        <v>0</v>
      </c>
      <c r="V76" s="791">
        <v>0</v>
      </c>
      <c r="W76" s="791">
        <v>0</v>
      </c>
      <c r="X76" s="791">
        <v>0</v>
      </c>
      <c r="Y76" s="791">
        <v>0</v>
      </c>
      <c r="Z76" s="791">
        <v>0</v>
      </c>
      <c r="AA76" s="791">
        <v>0</v>
      </c>
      <c r="AB76" s="791">
        <v>0</v>
      </c>
      <c r="AC76" s="791">
        <v>0.71779796900053439</v>
      </c>
      <c r="AD76" s="791">
        <v>0</v>
      </c>
      <c r="AE76" s="791">
        <v>0</v>
      </c>
      <c r="AF76" s="791">
        <v>0</v>
      </c>
      <c r="AG76" s="791">
        <v>0</v>
      </c>
      <c r="AH76" s="791">
        <v>0</v>
      </c>
      <c r="AI76" s="791">
        <v>0</v>
      </c>
      <c r="AJ76" s="791">
        <v>0</v>
      </c>
      <c r="AK76" s="791">
        <v>0</v>
      </c>
      <c r="AL76" s="791">
        <v>0</v>
      </c>
      <c r="AM76" s="771"/>
    </row>
    <row r="77" spans="1:39" s="92" customFormat="1" ht="22.8">
      <c r="A77" s="789">
        <v>6</v>
      </c>
      <c r="B77" s="784"/>
      <c r="C77" s="784"/>
      <c r="D77" s="784"/>
      <c r="E77" s="784"/>
      <c r="F77" s="784"/>
      <c r="G77" s="784"/>
      <c r="H77" s="784"/>
      <c r="I77" s="784"/>
      <c r="J77" s="792" t="s">
        <v>1059</v>
      </c>
      <c r="K77" s="784"/>
      <c r="L77" s="793"/>
      <c r="M77" s="794" t="s">
        <v>1157</v>
      </c>
      <c r="N77" s="795"/>
      <c r="O77" s="796"/>
      <c r="P77" s="796"/>
      <c r="Q77" s="796"/>
      <c r="R77" s="796"/>
      <c r="S77" s="796"/>
      <c r="T77" s="796"/>
      <c r="U77" s="796"/>
      <c r="V77" s="796"/>
      <c r="W77" s="796"/>
      <c r="X77" s="796"/>
      <c r="Y77" s="796"/>
      <c r="Z77" s="796"/>
      <c r="AA77" s="796"/>
      <c r="AB77" s="796"/>
      <c r="AC77" s="796"/>
      <c r="AD77" s="796"/>
      <c r="AE77" s="796"/>
      <c r="AF77" s="796"/>
      <c r="AG77" s="796"/>
      <c r="AH77" s="796"/>
      <c r="AI77" s="796"/>
      <c r="AJ77" s="796"/>
      <c r="AK77" s="796"/>
      <c r="AL77" s="796"/>
      <c r="AM77" s="797"/>
    </row>
    <row r="78" spans="1:39" s="92" customFormat="1" ht="13.8">
      <c r="A78" s="675">
        <v>6</v>
      </c>
      <c r="B78" s="784"/>
      <c r="C78" s="784"/>
      <c r="D78" s="784"/>
      <c r="E78" s="784"/>
      <c r="F78" s="784"/>
      <c r="G78" s="784"/>
      <c r="H78" s="784"/>
      <c r="I78" s="784"/>
      <c r="J78" s="1124" t="s">
        <v>195</v>
      </c>
      <c r="K78" s="649"/>
      <c r="L78" s="785" t="s">
        <v>195</v>
      </c>
      <c r="M78" s="798" t="s">
        <v>1226</v>
      </c>
      <c r="N78" s="727" t="s">
        <v>370</v>
      </c>
      <c r="O78" s="787">
        <v>109.33</v>
      </c>
      <c r="P78" s="787">
        <v>326.45</v>
      </c>
      <c r="Q78" s="787"/>
      <c r="R78" s="787">
        <v>116.85</v>
      </c>
      <c r="S78" s="787">
        <v>127.68</v>
      </c>
      <c r="T78" s="787"/>
      <c r="U78" s="787"/>
      <c r="V78" s="787"/>
      <c r="W78" s="787"/>
      <c r="X78" s="787"/>
      <c r="Y78" s="787"/>
      <c r="Z78" s="787"/>
      <c r="AA78" s="787"/>
      <c r="AB78" s="787"/>
      <c r="AC78" s="787">
        <v>122.52</v>
      </c>
      <c r="AD78" s="787"/>
      <c r="AE78" s="787"/>
      <c r="AF78" s="787"/>
      <c r="AG78" s="787"/>
      <c r="AH78" s="787"/>
      <c r="AI78" s="787"/>
      <c r="AJ78" s="787"/>
      <c r="AK78" s="787"/>
      <c r="AL78" s="787"/>
      <c r="AM78" s="771"/>
    </row>
    <row r="79" spans="1:39" s="92" customFormat="1">
      <c r="A79" s="675">
        <v>6</v>
      </c>
      <c r="B79" s="784"/>
      <c r="C79" s="784"/>
      <c r="D79" s="784"/>
      <c r="E79" s="784"/>
      <c r="F79" s="784"/>
      <c r="G79" s="784"/>
      <c r="H79" s="784"/>
      <c r="I79" s="784"/>
      <c r="J79" s="1124"/>
      <c r="K79" s="784"/>
      <c r="L79" s="799" t="s">
        <v>1318</v>
      </c>
      <c r="M79" s="209" t="s">
        <v>1060</v>
      </c>
      <c r="N79" s="725" t="s">
        <v>506</v>
      </c>
      <c r="O79" s="786">
        <v>8.1400023825123586</v>
      </c>
      <c r="P79" s="786">
        <v>8.3748075936377635</v>
      </c>
      <c r="Q79" s="786">
        <v>0</v>
      </c>
      <c r="R79" s="786">
        <v>8.6998927869438312</v>
      </c>
      <c r="S79" s="786">
        <v>9.120000000000001</v>
      </c>
      <c r="T79" s="786">
        <v>0</v>
      </c>
      <c r="U79" s="786">
        <v>0</v>
      </c>
      <c r="V79" s="786">
        <v>0</v>
      </c>
      <c r="W79" s="786">
        <v>0</v>
      </c>
      <c r="X79" s="786">
        <v>0</v>
      </c>
      <c r="Y79" s="786">
        <v>0</v>
      </c>
      <c r="Z79" s="786">
        <v>0</v>
      </c>
      <c r="AA79" s="786">
        <v>0</v>
      </c>
      <c r="AB79" s="786">
        <v>0</v>
      </c>
      <c r="AC79" s="786">
        <v>9.1228592702903946</v>
      </c>
      <c r="AD79" s="786">
        <v>0</v>
      </c>
      <c r="AE79" s="786">
        <v>0</v>
      </c>
      <c r="AF79" s="786">
        <v>0</v>
      </c>
      <c r="AG79" s="786">
        <v>0</v>
      </c>
      <c r="AH79" s="786">
        <v>0</v>
      </c>
      <c r="AI79" s="786">
        <v>0</v>
      </c>
      <c r="AJ79" s="786">
        <v>0</v>
      </c>
      <c r="AK79" s="786">
        <v>0</v>
      </c>
      <c r="AL79" s="786">
        <v>0</v>
      </c>
      <c r="AM79" s="771"/>
    </row>
    <row r="80" spans="1:39" s="92" customFormat="1">
      <c r="A80" s="675">
        <v>6</v>
      </c>
      <c r="B80" s="784"/>
      <c r="C80" s="784"/>
      <c r="D80" s="784"/>
      <c r="E80" s="784"/>
      <c r="F80" s="784"/>
      <c r="G80" s="784"/>
      <c r="H80" s="784"/>
      <c r="I80" s="784"/>
      <c r="J80" s="1124"/>
      <c r="K80" s="784"/>
      <c r="L80" s="799" t="s">
        <v>1319</v>
      </c>
      <c r="M80" s="209" t="s">
        <v>1174</v>
      </c>
      <c r="N80" s="725" t="s">
        <v>1244</v>
      </c>
      <c r="O80" s="787">
        <v>13.4312</v>
      </c>
      <c r="P80" s="787">
        <v>38.979999999999997</v>
      </c>
      <c r="Q80" s="787"/>
      <c r="R80" s="787">
        <v>13.4312</v>
      </c>
      <c r="S80" s="787">
        <v>14</v>
      </c>
      <c r="T80" s="787"/>
      <c r="U80" s="787"/>
      <c r="V80" s="787"/>
      <c r="W80" s="787"/>
      <c r="X80" s="787"/>
      <c r="Y80" s="787"/>
      <c r="Z80" s="787"/>
      <c r="AA80" s="787"/>
      <c r="AB80" s="787"/>
      <c r="AC80" s="787">
        <v>13.43</v>
      </c>
      <c r="AD80" s="787"/>
      <c r="AE80" s="787"/>
      <c r="AF80" s="787"/>
      <c r="AG80" s="787"/>
      <c r="AH80" s="787"/>
      <c r="AI80" s="787"/>
      <c r="AJ80" s="787"/>
      <c r="AK80" s="787"/>
      <c r="AL80" s="787"/>
      <c r="AM80" s="771"/>
    </row>
    <row r="81" spans="1:39" s="92" customFormat="1" ht="22.8">
      <c r="A81" s="789">
        <v>6</v>
      </c>
      <c r="B81" s="784"/>
      <c r="C81" s="784"/>
      <c r="D81" s="784"/>
      <c r="E81" s="784"/>
      <c r="F81" s="784"/>
      <c r="G81" s="784"/>
      <c r="H81" s="784"/>
      <c r="I81" s="784"/>
      <c r="J81" s="792" t="s">
        <v>1141</v>
      </c>
      <c r="K81" s="784"/>
      <c r="L81" s="793"/>
      <c r="M81" s="794" t="s">
        <v>1158</v>
      </c>
      <c r="N81" s="795"/>
      <c r="O81" s="796"/>
      <c r="P81" s="796"/>
      <c r="Q81" s="796"/>
      <c r="R81" s="796"/>
      <c r="S81" s="796"/>
      <c r="T81" s="796"/>
      <c r="U81" s="796"/>
      <c r="V81" s="796"/>
      <c r="W81" s="796"/>
      <c r="X81" s="796"/>
      <c r="Y81" s="796"/>
      <c r="Z81" s="796"/>
      <c r="AA81" s="796"/>
      <c r="AB81" s="796"/>
      <c r="AC81" s="796"/>
      <c r="AD81" s="796"/>
      <c r="AE81" s="796"/>
      <c r="AF81" s="796"/>
      <c r="AG81" s="796"/>
      <c r="AH81" s="796"/>
      <c r="AI81" s="796"/>
      <c r="AJ81" s="796"/>
      <c r="AK81" s="796"/>
      <c r="AL81" s="796"/>
      <c r="AM81" s="797"/>
    </row>
    <row r="82" spans="1:39" s="90" customFormat="1">
      <c r="A82" s="764" t="s">
        <v>125</v>
      </c>
      <c r="B82" s="729"/>
      <c r="C82" s="729"/>
      <c r="D82" s="729"/>
      <c r="E82" s="729"/>
      <c r="F82" s="729"/>
      <c r="G82" s="729"/>
      <c r="H82" s="729"/>
      <c r="I82" s="729"/>
      <c r="J82" s="729"/>
      <c r="K82" s="729"/>
      <c r="L82" s="690" t="s">
        <v>2429</v>
      </c>
      <c r="M82" s="673"/>
      <c r="N82" s="674"/>
      <c r="O82" s="674"/>
      <c r="P82" s="674"/>
      <c r="Q82" s="674"/>
      <c r="R82" s="674"/>
      <c r="S82" s="674"/>
      <c r="T82" s="674"/>
      <c r="U82" s="674"/>
      <c r="V82" s="674"/>
      <c r="W82" s="674"/>
      <c r="X82" s="674"/>
      <c r="Y82" s="674"/>
      <c r="Z82" s="674"/>
      <c r="AA82" s="674"/>
      <c r="AB82" s="674"/>
      <c r="AC82" s="674"/>
      <c r="AD82" s="674"/>
      <c r="AE82" s="674"/>
      <c r="AF82" s="674"/>
      <c r="AG82" s="674"/>
      <c r="AH82" s="674"/>
      <c r="AI82" s="674"/>
      <c r="AJ82" s="674"/>
      <c r="AK82" s="674"/>
      <c r="AL82" s="674"/>
      <c r="AM82" s="730"/>
    </row>
    <row r="83" spans="1:39" s="92" customFormat="1">
      <c r="A83" s="789">
        <v>7</v>
      </c>
      <c r="B83" s="784"/>
      <c r="C83" s="784"/>
      <c r="D83" s="784"/>
      <c r="E83" s="784"/>
      <c r="F83" s="784"/>
      <c r="G83" s="784"/>
      <c r="H83" s="784"/>
      <c r="I83" s="784"/>
      <c r="J83" s="784"/>
      <c r="K83" s="784"/>
      <c r="L83" s="785" t="s">
        <v>18</v>
      </c>
      <c r="M83" s="190" t="s">
        <v>1055</v>
      </c>
      <c r="N83" s="727" t="s">
        <v>370</v>
      </c>
      <c r="O83" s="192">
        <v>312.83</v>
      </c>
      <c r="P83" s="192">
        <v>1020.52</v>
      </c>
      <c r="Q83" s="192">
        <v>0</v>
      </c>
      <c r="R83" s="192">
        <v>334.35</v>
      </c>
      <c r="S83" s="192">
        <v>912</v>
      </c>
      <c r="T83" s="192">
        <v>0</v>
      </c>
      <c r="U83" s="192">
        <v>0</v>
      </c>
      <c r="V83" s="192">
        <v>0</v>
      </c>
      <c r="W83" s="192">
        <v>0</v>
      </c>
      <c r="X83" s="192">
        <v>0</v>
      </c>
      <c r="Y83" s="192">
        <v>0</v>
      </c>
      <c r="Z83" s="192">
        <v>0</v>
      </c>
      <c r="AA83" s="192">
        <v>0</v>
      </c>
      <c r="AB83" s="192">
        <v>0</v>
      </c>
      <c r="AC83" s="192">
        <v>350.53</v>
      </c>
      <c r="AD83" s="192">
        <v>0</v>
      </c>
      <c r="AE83" s="192">
        <v>0</v>
      </c>
      <c r="AF83" s="192">
        <v>0</v>
      </c>
      <c r="AG83" s="192">
        <v>0</v>
      </c>
      <c r="AH83" s="192">
        <v>0</v>
      </c>
      <c r="AI83" s="192">
        <v>0</v>
      </c>
      <c r="AJ83" s="192">
        <v>0</v>
      </c>
      <c r="AK83" s="192">
        <v>0</v>
      </c>
      <c r="AL83" s="192">
        <v>0</v>
      </c>
      <c r="AM83" s="771"/>
    </row>
    <row r="84" spans="1:39" s="92" customFormat="1" ht="22.8">
      <c r="A84" s="789">
        <v>7</v>
      </c>
      <c r="B84" s="784"/>
      <c r="C84" s="784"/>
      <c r="D84" s="784"/>
      <c r="E84" s="784"/>
      <c r="F84" s="784"/>
      <c r="G84" s="784"/>
      <c r="H84" s="784"/>
      <c r="I84" s="784"/>
      <c r="J84" s="784"/>
      <c r="K84" s="784"/>
      <c r="L84" s="785" t="s">
        <v>102</v>
      </c>
      <c r="M84" s="190" t="s">
        <v>1172</v>
      </c>
      <c r="N84" s="725" t="s">
        <v>1244</v>
      </c>
      <c r="O84" s="192">
        <v>38.4313</v>
      </c>
      <c r="P84" s="192">
        <v>121.85599999999999</v>
      </c>
      <c r="Q84" s="192">
        <v>0</v>
      </c>
      <c r="R84" s="192">
        <v>38.4313</v>
      </c>
      <c r="S84" s="192">
        <v>100</v>
      </c>
      <c r="T84" s="192">
        <v>0</v>
      </c>
      <c r="U84" s="192">
        <v>0</v>
      </c>
      <c r="V84" s="192">
        <v>0</v>
      </c>
      <c r="W84" s="192">
        <v>0</v>
      </c>
      <c r="X84" s="192">
        <v>0</v>
      </c>
      <c r="Y84" s="192">
        <v>0</v>
      </c>
      <c r="Z84" s="192">
        <v>0</v>
      </c>
      <c r="AA84" s="192">
        <v>0</v>
      </c>
      <c r="AB84" s="192">
        <v>0</v>
      </c>
      <c r="AC84" s="192">
        <v>38.43</v>
      </c>
      <c r="AD84" s="192">
        <v>0</v>
      </c>
      <c r="AE84" s="192">
        <v>0</v>
      </c>
      <c r="AF84" s="192">
        <v>0</v>
      </c>
      <c r="AG84" s="192">
        <v>0</v>
      </c>
      <c r="AH84" s="192">
        <v>0</v>
      </c>
      <c r="AI84" s="192">
        <v>0</v>
      </c>
      <c r="AJ84" s="192">
        <v>0</v>
      </c>
      <c r="AK84" s="192">
        <v>0</v>
      </c>
      <c r="AL84" s="192">
        <v>0</v>
      </c>
      <c r="AM84" s="771"/>
    </row>
    <row r="85" spans="1:39" s="92" customFormat="1">
      <c r="A85" s="789">
        <v>7</v>
      </c>
      <c r="B85" s="784"/>
      <c r="C85" s="784"/>
      <c r="D85" s="784"/>
      <c r="E85" s="784"/>
      <c r="F85" s="784"/>
      <c r="G85" s="784"/>
      <c r="H85" s="784"/>
      <c r="I85" s="784"/>
      <c r="J85" s="784"/>
      <c r="K85" s="784"/>
      <c r="L85" s="785" t="s">
        <v>103</v>
      </c>
      <c r="M85" s="190" t="s">
        <v>1173</v>
      </c>
      <c r="N85" s="725" t="s">
        <v>504</v>
      </c>
      <c r="O85" s="790">
        <v>29.161000000000001</v>
      </c>
      <c r="P85" s="790"/>
      <c r="Q85" s="790"/>
      <c r="R85" s="790">
        <v>29.161000000000001</v>
      </c>
      <c r="S85" s="790">
        <v>68</v>
      </c>
      <c r="T85" s="790">
        <v>0</v>
      </c>
      <c r="U85" s="790">
        <v>0</v>
      </c>
      <c r="V85" s="790">
        <v>0</v>
      </c>
      <c r="W85" s="790">
        <v>0</v>
      </c>
      <c r="X85" s="790">
        <v>0</v>
      </c>
      <c r="Y85" s="790">
        <v>0</v>
      </c>
      <c r="Z85" s="790">
        <v>0</v>
      </c>
      <c r="AA85" s="790">
        <v>0</v>
      </c>
      <c r="AB85" s="790">
        <v>0</v>
      </c>
      <c r="AC85" s="790">
        <v>29.161000000000001</v>
      </c>
      <c r="AD85" s="790"/>
      <c r="AE85" s="790"/>
      <c r="AF85" s="790"/>
      <c r="AG85" s="790"/>
      <c r="AH85" s="790"/>
      <c r="AI85" s="790"/>
      <c r="AJ85" s="790"/>
      <c r="AK85" s="790"/>
      <c r="AL85" s="790"/>
      <c r="AM85" s="771"/>
    </row>
    <row r="86" spans="1:39" s="92" customFormat="1">
      <c r="A86" s="789">
        <v>7</v>
      </c>
      <c r="B86" s="784"/>
      <c r="C86" s="784"/>
      <c r="D86" s="784"/>
      <c r="E86" s="784"/>
      <c r="F86" s="784"/>
      <c r="G86" s="784"/>
      <c r="H86" s="784"/>
      <c r="I86" s="784"/>
      <c r="J86" s="784"/>
      <c r="K86" s="784"/>
      <c r="L86" s="785" t="s">
        <v>104</v>
      </c>
      <c r="M86" s="190" t="s">
        <v>372</v>
      </c>
      <c r="N86" s="725" t="s">
        <v>506</v>
      </c>
      <c r="O86" s="192">
        <v>8.1399796520024044</v>
      </c>
      <c r="P86" s="192">
        <v>8.3748030462184868</v>
      </c>
      <c r="Q86" s="192">
        <v>0</v>
      </c>
      <c r="R86" s="192">
        <v>8.6999398927436751</v>
      </c>
      <c r="S86" s="192">
        <v>9.1199999999999992</v>
      </c>
      <c r="T86" s="192">
        <v>0</v>
      </c>
      <c r="U86" s="192">
        <v>0</v>
      </c>
      <c r="V86" s="192">
        <v>0</v>
      </c>
      <c r="W86" s="192">
        <v>0</v>
      </c>
      <c r="X86" s="192">
        <v>0</v>
      </c>
      <c r="Y86" s="192">
        <v>0</v>
      </c>
      <c r="Z86" s="192">
        <v>0</v>
      </c>
      <c r="AA86" s="192">
        <v>0</v>
      </c>
      <c r="AB86" s="192">
        <v>0</v>
      </c>
      <c r="AC86" s="192">
        <v>9.121259432734842</v>
      </c>
      <c r="AD86" s="192">
        <v>0</v>
      </c>
      <c r="AE86" s="192">
        <v>0</v>
      </c>
      <c r="AF86" s="192">
        <v>0</v>
      </c>
      <c r="AG86" s="192">
        <v>0</v>
      </c>
      <c r="AH86" s="192">
        <v>0</v>
      </c>
      <c r="AI86" s="192">
        <v>0</v>
      </c>
      <c r="AJ86" s="192">
        <v>0</v>
      </c>
      <c r="AK86" s="192">
        <v>0</v>
      </c>
      <c r="AL86" s="192">
        <v>0</v>
      </c>
      <c r="AM86" s="771"/>
    </row>
    <row r="87" spans="1:39" s="92" customFormat="1">
      <c r="A87" s="789">
        <v>7</v>
      </c>
      <c r="B87" s="784"/>
      <c r="C87" s="784"/>
      <c r="D87" s="784"/>
      <c r="E87" s="784"/>
      <c r="F87" s="784"/>
      <c r="G87" s="784"/>
      <c r="H87" s="784"/>
      <c r="I87" s="784"/>
      <c r="J87" s="784"/>
      <c r="K87" s="784"/>
      <c r="L87" s="785" t="s">
        <v>120</v>
      </c>
      <c r="M87" s="190" t="s">
        <v>373</v>
      </c>
      <c r="N87" s="725" t="s">
        <v>502</v>
      </c>
      <c r="O87" s="791">
        <v>1.3179006206920201</v>
      </c>
      <c r="P87" s="791">
        <v>0</v>
      </c>
      <c r="Q87" s="791">
        <v>0</v>
      </c>
      <c r="R87" s="791">
        <v>1.3179006206920201</v>
      </c>
      <c r="S87" s="791">
        <v>1.4705882352941178</v>
      </c>
      <c r="T87" s="791">
        <v>0</v>
      </c>
      <c r="U87" s="791">
        <v>0</v>
      </c>
      <c r="V87" s="791">
        <v>0</v>
      </c>
      <c r="W87" s="791">
        <v>0</v>
      </c>
      <c r="X87" s="791">
        <v>0</v>
      </c>
      <c r="Y87" s="791">
        <v>0</v>
      </c>
      <c r="Z87" s="791">
        <v>0</v>
      </c>
      <c r="AA87" s="791">
        <v>0</v>
      </c>
      <c r="AB87" s="791">
        <v>0</v>
      </c>
      <c r="AC87" s="791">
        <v>1.317856040602174</v>
      </c>
      <c r="AD87" s="791">
        <v>0</v>
      </c>
      <c r="AE87" s="791">
        <v>0</v>
      </c>
      <c r="AF87" s="791">
        <v>0</v>
      </c>
      <c r="AG87" s="791">
        <v>0</v>
      </c>
      <c r="AH87" s="791">
        <v>0</v>
      </c>
      <c r="AI87" s="791">
        <v>0</v>
      </c>
      <c r="AJ87" s="791">
        <v>0</v>
      </c>
      <c r="AK87" s="791">
        <v>0</v>
      </c>
      <c r="AL87" s="791">
        <v>0</v>
      </c>
      <c r="AM87" s="771"/>
    </row>
    <row r="88" spans="1:39" s="92" customFormat="1" ht="22.8">
      <c r="A88" s="789">
        <v>7</v>
      </c>
      <c r="B88" s="784"/>
      <c r="C88" s="784"/>
      <c r="D88" s="784"/>
      <c r="E88" s="784"/>
      <c r="F88" s="784"/>
      <c r="G88" s="784"/>
      <c r="H88" s="784"/>
      <c r="I88" s="784"/>
      <c r="J88" s="792" t="s">
        <v>1059</v>
      </c>
      <c r="K88" s="784"/>
      <c r="L88" s="793"/>
      <c r="M88" s="794" t="s">
        <v>1157</v>
      </c>
      <c r="N88" s="795"/>
      <c r="O88" s="796"/>
      <c r="P88" s="796"/>
      <c r="Q88" s="796"/>
      <c r="R88" s="796"/>
      <c r="S88" s="796"/>
      <c r="T88" s="796"/>
      <c r="U88" s="796"/>
      <c r="V88" s="796"/>
      <c r="W88" s="796"/>
      <c r="X88" s="796"/>
      <c r="Y88" s="796"/>
      <c r="Z88" s="796"/>
      <c r="AA88" s="796"/>
      <c r="AB88" s="796"/>
      <c r="AC88" s="796"/>
      <c r="AD88" s="796"/>
      <c r="AE88" s="796"/>
      <c r="AF88" s="796"/>
      <c r="AG88" s="796"/>
      <c r="AH88" s="796"/>
      <c r="AI88" s="796"/>
      <c r="AJ88" s="796"/>
      <c r="AK88" s="796"/>
      <c r="AL88" s="796"/>
      <c r="AM88" s="797"/>
    </row>
    <row r="89" spans="1:39" s="92" customFormat="1" ht="13.8">
      <c r="A89" s="675">
        <v>7</v>
      </c>
      <c r="B89" s="784"/>
      <c r="C89" s="784"/>
      <c r="D89" s="784"/>
      <c r="E89" s="784"/>
      <c r="F89" s="784"/>
      <c r="G89" s="784"/>
      <c r="H89" s="784"/>
      <c r="I89" s="784"/>
      <c r="J89" s="1124" t="s">
        <v>195</v>
      </c>
      <c r="K89" s="649"/>
      <c r="L89" s="785" t="s">
        <v>195</v>
      </c>
      <c r="M89" s="798" t="s">
        <v>1226</v>
      </c>
      <c r="N89" s="727" t="s">
        <v>370</v>
      </c>
      <c r="O89" s="787">
        <v>312.83</v>
      </c>
      <c r="P89" s="787">
        <v>1020.52</v>
      </c>
      <c r="Q89" s="787"/>
      <c r="R89" s="787">
        <v>334.35</v>
      </c>
      <c r="S89" s="787">
        <v>912</v>
      </c>
      <c r="T89" s="787"/>
      <c r="U89" s="787"/>
      <c r="V89" s="787"/>
      <c r="W89" s="787"/>
      <c r="X89" s="787"/>
      <c r="Y89" s="787"/>
      <c r="Z89" s="787"/>
      <c r="AA89" s="787"/>
      <c r="AB89" s="787"/>
      <c r="AC89" s="787">
        <v>350.53</v>
      </c>
      <c r="AD89" s="787"/>
      <c r="AE89" s="787"/>
      <c r="AF89" s="787"/>
      <c r="AG89" s="787"/>
      <c r="AH89" s="787"/>
      <c r="AI89" s="787"/>
      <c r="AJ89" s="787"/>
      <c r="AK89" s="787"/>
      <c r="AL89" s="787"/>
      <c r="AM89" s="771"/>
    </row>
    <row r="90" spans="1:39" s="92" customFormat="1">
      <c r="A90" s="675">
        <v>7</v>
      </c>
      <c r="B90" s="784"/>
      <c r="C90" s="784"/>
      <c r="D90" s="784"/>
      <c r="E90" s="784"/>
      <c r="F90" s="784"/>
      <c r="G90" s="784"/>
      <c r="H90" s="784"/>
      <c r="I90" s="784"/>
      <c r="J90" s="1124"/>
      <c r="K90" s="784"/>
      <c r="L90" s="799" t="s">
        <v>1318</v>
      </c>
      <c r="M90" s="209" t="s">
        <v>1060</v>
      </c>
      <c r="N90" s="725" t="s">
        <v>506</v>
      </c>
      <c r="O90" s="786">
        <v>8.1399796520024044</v>
      </c>
      <c r="P90" s="786">
        <v>8.3748030462184868</v>
      </c>
      <c r="Q90" s="786">
        <v>0</v>
      </c>
      <c r="R90" s="786">
        <v>8.6999398927436751</v>
      </c>
      <c r="S90" s="786">
        <v>9.1199999999999992</v>
      </c>
      <c r="T90" s="786">
        <v>0</v>
      </c>
      <c r="U90" s="786">
        <v>0</v>
      </c>
      <c r="V90" s="786">
        <v>0</v>
      </c>
      <c r="W90" s="786">
        <v>0</v>
      </c>
      <c r="X90" s="786">
        <v>0</v>
      </c>
      <c r="Y90" s="786">
        <v>0</v>
      </c>
      <c r="Z90" s="786">
        <v>0</v>
      </c>
      <c r="AA90" s="786">
        <v>0</v>
      </c>
      <c r="AB90" s="786">
        <v>0</v>
      </c>
      <c r="AC90" s="786">
        <v>9.121259432734842</v>
      </c>
      <c r="AD90" s="786">
        <v>0</v>
      </c>
      <c r="AE90" s="786">
        <v>0</v>
      </c>
      <c r="AF90" s="786">
        <v>0</v>
      </c>
      <c r="AG90" s="786">
        <v>0</v>
      </c>
      <c r="AH90" s="786">
        <v>0</v>
      </c>
      <c r="AI90" s="786">
        <v>0</v>
      </c>
      <c r="AJ90" s="786">
        <v>0</v>
      </c>
      <c r="AK90" s="786">
        <v>0</v>
      </c>
      <c r="AL90" s="786">
        <v>0</v>
      </c>
      <c r="AM90" s="771"/>
    </row>
    <row r="91" spans="1:39" s="92" customFormat="1">
      <c r="A91" s="675">
        <v>7</v>
      </c>
      <c r="B91" s="784"/>
      <c r="C91" s="784"/>
      <c r="D91" s="784"/>
      <c r="E91" s="784"/>
      <c r="F91" s="784"/>
      <c r="G91" s="784"/>
      <c r="H91" s="784"/>
      <c r="I91" s="784"/>
      <c r="J91" s="1124"/>
      <c r="K91" s="784"/>
      <c r="L91" s="799" t="s">
        <v>1319</v>
      </c>
      <c r="M91" s="209" t="s">
        <v>1174</v>
      </c>
      <c r="N91" s="725" t="s">
        <v>1244</v>
      </c>
      <c r="O91" s="787">
        <v>38.4313</v>
      </c>
      <c r="P91" s="787">
        <v>121.85599999999999</v>
      </c>
      <c r="Q91" s="787"/>
      <c r="R91" s="787">
        <v>38.4313</v>
      </c>
      <c r="S91" s="787">
        <v>100</v>
      </c>
      <c r="T91" s="787"/>
      <c r="U91" s="787"/>
      <c r="V91" s="787"/>
      <c r="W91" s="787"/>
      <c r="X91" s="787"/>
      <c r="Y91" s="787"/>
      <c r="Z91" s="787"/>
      <c r="AA91" s="787"/>
      <c r="AB91" s="787"/>
      <c r="AC91" s="787">
        <v>38.43</v>
      </c>
      <c r="AD91" s="787"/>
      <c r="AE91" s="787"/>
      <c r="AF91" s="787"/>
      <c r="AG91" s="787"/>
      <c r="AH91" s="787"/>
      <c r="AI91" s="787"/>
      <c r="AJ91" s="787"/>
      <c r="AK91" s="787"/>
      <c r="AL91" s="787"/>
      <c r="AM91" s="771"/>
    </row>
    <row r="92" spans="1:39" s="92" customFormat="1" ht="22.8">
      <c r="A92" s="789">
        <v>7</v>
      </c>
      <c r="B92" s="784"/>
      <c r="C92" s="784"/>
      <c r="D92" s="784"/>
      <c r="E92" s="784"/>
      <c r="F92" s="784"/>
      <c r="G92" s="784"/>
      <c r="H92" s="784"/>
      <c r="I92" s="784"/>
      <c r="J92" s="792" t="s">
        <v>1141</v>
      </c>
      <c r="K92" s="784"/>
      <c r="L92" s="793"/>
      <c r="M92" s="794" t="s">
        <v>1158</v>
      </c>
      <c r="N92" s="795"/>
      <c r="O92" s="796"/>
      <c r="P92" s="796"/>
      <c r="Q92" s="796"/>
      <c r="R92" s="796"/>
      <c r="S92" s="796"/>
      <c r="T92" s="796"/>
      <c r="U92" s="796"/>
      <c r="V92" s="796"/>
      <c r="W92" s="796"/>
      <c r="X92" s="796"/>
      <c r="Y92" s="796"/>
      <c r="Z92" s="796"/>
      <c r="AA92" s="796"/>
      <c r="AB92" s="796"/>
      <c r="AC92" s="796"/>
      <c r="AD92" s="796"/>
      <c r="AE92" s="796"/>
      <c r="AF92" s="796"/>
      <c r="AG92" s="796"/>
      <c r="AH92" s="796"/>
      <c r="AI92" s="796"/>
      <c r="AJ92" s="796"/>
      <c r="AK92" s="796"/>
      <c r="AL92" s="796"/>
      <c r="AM92" s="797"/>
    </row>
    <row r="93" spans="1:39" s="90" customFormat="1">
      <c r="A93" s="764" t="s">
        <v>126</v>
      </c>
      <c r="B93" s="729"/>
      <c r="C93" s="729"/>
      <c r="D93" s="729"/>
      <c r="E93" s="729"/>
      <c r="F93" s="729"/>
      <c r="G93" s="729"/>
      <c r="H93" s="729"/>
      <c r="I93" s="729"/>
      <c r="J93" s="729"/>
      <c r="K93" s="729"/>
      <c r="L93" s="690" t="s">
        <v>2431</v>
      </c>
      <c r="M93" s="673"/>
      <c r="N93" s="674"/>
      <c r="O93" s="674"/>
      <c r="P93" s="674"/>
      <c r="Q93" s="674"/>
      <c r="R93" s="674"/>
      <c r="S93" s="674"/>
      <c r="T93" s="674"/>
      <c r="U93" s="674"/>
      <c r="V93" s="674"/>
      <c r="W93" s="674"/>
      <c r="X93" s="674"/>
      <c r="Y93" s="674"/>
      <c r="Z93" s="674"/>
      <c r="AA93" s="674"/>
      <c r="AB93" s="674"/>
      <c r="AC93" s="674"/>
      <c r="AD93" s="674"/>
      <c r="AE93" s="674"/>
      <c r="AF93" s="674"/>
      <c r="AG93" s="674"/>
      <c r="AH93" s="674"/>
      <c r="AI93" s="674"/>
      <c r="AJ93" s="674"/>
      <c r="AK93" s="674"/>
      <c r="AL93" s="674"/>
      <c r="AM93" s="730"/>
    </row>
    <row r="94" spans="1:39" s="92" customFormat="1">
      <c r="A94" s="789">
        <v>8</v>
      </c>
      <c r="B94" s="784"/>
      <c r="C94" s="784"/>
      <c r="D94" s="784"/>
      <c r="E94" s="784"/>
      <c r="F94" s="784"/>
      <c r="G94" s="784"/>
      <c r="H94" s="784"/>
      <c r="I94" s="784"/>
      <c r="J94" s="784"/>
      <c r="K94" s="784"/>
      <c r="L94" s="785" t="s">
        <v>18</v>
      </c>
      <c r="M94" s="190" t="s">
        <v>1055</v>
      </c>
      <c r="N94" s="727" t="s">
        <v>370</v>
      </c>
      <c r="O94" s="192">
        <v>311.64</v>
      </c>
      <c r="P94" s="192">
        <v>678.29</v>
      </c>
      <c r="Q94" s="192">
        <v>0</v>
      </c>
      <c r="R94" s="192">
        <v>333.08</v>
      </c>
      <c r="S94" s="192">
        <v>456</v>
      </c>
      <c r="T94" s="192">
        <v>0</v>
      </c>
      <c r="U94" s="192">
        <v>0</v>
      </c>
      <c r="V94" s="192">
        <v>0</v>
      </c>
      <c r="W94" s="192">
        <v>0</v>
      </c>
      <c r="X94" s="192">
        <v>0</v>
      </c>
      <c r="Y94" s="192">
        <v>0</v>
      </c>
      <c r="Z94" s="192">
        <v>0</v>
      </c>
      <c r="AA94" s="192">
        <v>0</v>
      </c>
      <c r="AB94" s="192">
        <v>0</v>
      </c>
      <c r="AC94" s="192">
        <v>349.12</v>
      </c>
      <c r="AD94" s="192">
        <v>0</v>
      </c>
      <c r="AE94" s="192">
        <v>0</v>
      </c>
      <c r="AF94" s="192">
        <v>0</v>
      </c>
      <c r="AG94" s="192">
        <v>0</v>
      </c>
      <c r="AH94" s="192">
        <v>0</v>
      </c>
      <c r="AI94" s="192">
        <v>0</v>
      </c>
      <c r="AJ94" s="192">
        <v>0</v>
      </c>
      <c r="AK94" s="192">
        <v>0</v>
      </c>
      <c r="AL94" s="192">
        <v>0</v>
      </c>
      <c r="AM94" s="771"/>
    </row>
    <row r="95" spans="1:39" s="92" customFormat="1" ht="22.8">
      <c r="A95" s="789">
        <v>8</v>
      </c>
      <c r="B95" s="784"/>
      <c r="C95" s="784"/>
      <c r="D95" s="784"/>
      <c r="E95" s="784"/>
      <c r="F95" s="784"/>
      <c r="G95" s="784"/>
      <c r="H95" s="784"/>
      <c r="I95" s="784"/>
      <c r="J95" s="784"/>
      <c r="K95" s="784"/>
      <c r="L95" s="785" t="s">
        <v>102</v>
      </c>
      <c r="M95" s="190" t="s">
        <v>1172</v>
      </c>
      <c r="N95" s="725" t="s">
        <v>1244</v>
      </c>
      <c r="O95" s="192">
        <v>38.284999999999997</v>
      </c>
      <c r="P95" s="192">
        <v>80.992000000000004</v>
      </c>
      <c r="Q95" s="192">
        <v>0</v>
      </c>
      <c r="R95" s="192">
        <v>38.284999999999997</v>
      </c>
      <c r="S95" s="192">
        <v>50</v>
      </c>
      <c r="T95" s="192">
        <v>0</v>
      </c>
      <c r="U95" s="192">
        <v>0</v>
      </c>
      <c r="V95" s="192">
        <v>0</v>
      </c>
      <c r="W95" s="192">
        <v>0</v>
      </c>
      <c r="X95" s="192">
        <v>0</v>
      </c>
      <c r="Y95" s="192">
        <v>0</v>
      </c>
      <c r="Z95" s="192">
        <v>0</v>
      </c>
      <c r="AA95" s="192">
        <v>0</v>
      </c>
      <c r="AB95" s="192">
        <v>0</v>
      </c>
      <c r="AC95" s="192">
        <v>38.280999999999999</v>
      </c>
      <c r="AD95" s="192">
        <v>0</v>
      </c>
      <c r="AE95" s="192">
        <v>0</v>
      </c>
      <c r="AF95" s="192">
        <v>0</v>
      </c>
      <c r="AG95" s="192">
        <v>0</v>
      </c>
      <c r="AH95" s="192">
        <v>0</v>
      </c>
      <c r="AI95" s="192">
        <v>0</v>
      </c>
      <c r="AJ95" s="192">
        <v>0</v>
      </c>
      <c r="AK95" s="192">
        <v>0</v>
      </c>
      <c r="AL95" s="192">
        <v>0</v>
      </c>
      <c r="AM95" s="771"/>
    </row>
    <row r="96" spans="1:39" s="92" customFormat="1">
      <c r="A96" s="789">
        <v>8</v>
      </c>
      <c r="B96" s="784"/>
      <c r="C96" s="784"/>
      <c r="D96" s="784"/>
      <c r="E96" s="784"/>
      <c r="F96" s="784"/>
      <c r="G96" s="784"/>
      <c r="H96" s="784"/>
      <c r="I96" s="784"/>
      <c r="J96" s="784"/>
      <c r="K96" s="784"/>
      <c r="L96" s="785" t="s">
        <v>103</v>
      </c>
      <c r="M96" s="190" t="s">
        <v>1173</v>
      </c>
      <c r="N96" s="725" t="s">
        <v>504</v>
      </c>
      <c r="O96" s="790">
        <v>18.376999999999999</v>
      </c>
      <c r="P96" s="790"/>
      <c r="Q96" s="790"/>
      <c r="R96" s="790">
        <v>18.376999999999999</v>
      </c>
      <c r="S96" s="790">
        <v>24</v>
      </c>
      <c r="T96" s="790">
        <v>0</v>
      </c>
      <c r="U96" s="790">
        <v>0</v>
      </c>
      <c r="V96" s="790">
        <v>0</v>
      </c>
      <c r="W96" s="790">
        <v>0</v>
      </c>
      <c r="X96" s="790">
        <v>0</v>
      </c>
      <c r="Y96" s="790">
        <v>0</v>
      </c>
      <c r="Z96" s="790">
        <v>0</v>
      </c>
      <c r="AA96" s="790">
        <v>0</v>
      </c>
      <c r="AB96" s="790">
        <v>0</v>
      </c>
      <c r="AC96" s="790">
        <v>18.376999999999999</v>
      </c>
      <c r="AD96" s="790">
        <v>0</v>
      </c>
      <c r="AE96" s="790">
        <v>0</v>
      </c>
      <c r="AF96" s="790">
        <v>0</v>
      </c>
      <c r="AG96" s="790">
        <v>0</v>
      </c>
      <c r="AH96" s="790">
        <v>0</v>
      </c>
      <c r="AI96" s="790">
        <v>0</v>
      </c>
      <c r="AJ96" s="790">
        <v>0</v>
      </c>
      <c r="AK96" s="790">
        <v>0</v>
      </c>
      <c r="AL96" s="790">
        <v>0</v>
      </c>
      <c r="AM96" s="771"/>
    </row>
    <row r="97" spans="1:39" s="92" customFormat="1">
      <c r="A97" s="789">
        <v>8</v>
      </c>
      <c r="B97" s="784"/>
      <c r="C97" s="784"/>
      <c r="D97" s="784"/>
      <c r="E97" s="784"/>
      <c r="F97" s="784"/>
      <c r="G97" s="784"/>
      <c r="H97" s="784"/>
      <c r="I97" s="784"/>
      <c r="J97" s="784"/>
      <c r="K97" s="784"/>
      <c r="L97" s="785" t="s">
        <v>104</v>
      </c>
      <c r="M97" s="190" t="s">
        <v>372</v>
      </c>
      <c r="N97" s="725" t="s">
        <v>506</v>
      </c>
      <c r="O97" s="192">
        <v>8.1400026119890292</v>
      </c>
      <c r="P97" s="192">
        <v>8.3747777558277345</v>
      </c>
      <c r="Q97" s="192">
        <v>0</v>
      </c>
      <c r="R97" s="192">
        <v>8.7000130599451477</v>
      </c>
      <c r="S97" s="192">
        <v>9.1199999999999992</v>
      </c>
      <c r="T97" s="192">
        <v>0</v>
      </c>
      <c r="U97" s="192">
        <v>0</v>
      </c>
      <c r="V97" s="192">
        <v>0</v>
      </c>
      <c r="W97" s="192">
        <v>0</v>
      </c>
      <c r="X97" s="192">
        <v>0</v>
      </c>
      <c r="Y97" s="192">
        <v>0</v>
      </c>
      <c r="Z97" s="192">
        <v>0</v>
      </c>
      <c r="AA97" s="192">
        <v>0</v>
      </c>
      <c r="AB97" s="192">
        <v>0</v>
      </c>
      <c r="AC97" s="192">
        <v>9.1199289464747526</v>
      </c>
      <c r="AD97" s="192">
        <v>0</v>
      </c>
      <c r="AE97" s="192">
        <v>0</v>
      </c>
      <c r="AF97" s="192">
        <v>0</v>
      </c>
      <c r="AG97" s="192">
        <v>0</v>
      </c>
      <c r="AH97" s="192">
        <v>0</v>
      </c>
      <c r="AI97" s="192">
        <v>0</v>
      </c>
      <c r="AJ97" s="192">
        <v>0</v>
      </c>
      <c r="AK97" s="192">
        <v>0</v>
      </c>
      <c r="AL97" s="192">
        <v>0</v>
      </c>
      <c r="AM97" s="771"/>
    </row>
    <row r="98" spans="1:39" s="92" customFormat="1">
      <c r="A98" s="789">
        <v>8</v>
      </c>
      <c r="B98" s="784"/>
      <c r="C98" s="784"/>
      <c r="D98" s="784"/>
      <c r="E98" s="784"/>
      <c r="F98" s="784"/>
      <c r="G98" s="784"/>
      <c r="H98" s="784"/>
      <c r="I98" s="784"/>
      <c r="J98" s="784"/>
      <c r="K98" s="784"/>
      <c r="L98" s="785" t="s">
        <v>120</v>
      </c>
      <c r="M98" s="190" t="s">
        <v>373</v>
      </c>
      <c r="N98" s="725" t="s">
        <v>502</v>
      </c>
      <c r="O98" s="791">
        <v>2.0833106600642108</v>
      </c>
      <c r="P98" s="791">
        <v>0</v>
      </c>
      <c r="Q98" s="791">
        <v>0</v>
      </c>
      <c r="R98" s="791">
        <v>2.0833106600642108</v>
      </c>
      <c r="S98" s="791">
        <v>2.0833333333333335</v>
      </c>
      <c r="T98" s="791">
        <v>0</v>
      </c>
      <c r="U98" s="791">
        <v>0</v>
      </c>
      <c r="V98" s="791">
        <v>0</v>
      </c>
      <c r="W98" s="791">
        <v>0</v>
      </c>
      <c r="X98" s="791">
        <v>0</v>
      </c>
      <c r="Y98" s="791">
        <v>0</v>
      </c>
      <c r="Z98" s="791">
        <v>0</v>
      </c>
      <c r="AA98" s="791">
        <v>0</v>
      </c>
      <c r="AB98" s="791">
        <v>0</v>
      </c>
      <c r="AC98" s="791">
        <v>2.0830929966806333</v>
      </c>
      <c r="AD98" s="791">
        <v>0</v>
      </c>
      <c r="AE98" s="791">
        <v>0</v>
      </c>
      <c r="AF98" s="791">
        <v>0</v>
      </c>
      <c r="AG98" s="791">
        <v>0</v>
      </c>
      <c r="AH98" s="791">
        <v>0</v>
      </c>
      <c r="AI98" s="791">
        <v>0</v>
      </c>
      <c r="AJ98" s="791">
        <v>0</v>
      </c>
      <c r="AK98" s="791">
        <v>0</v>
      </c>
      <c r="AL98" s="791">
        <v>0</v>
      </c>
      <c r="AM98" s="771"/>
    </row>
    <row r="99" spans="1:39" s="92" customFormat="1" ht="22.8">
      <c r="A99" s="789">
        <v>8</v>
      </c>
      <c r="B99" s="784"/>
      <c r="C99" s="784"/>
      <c r="D99" s="784"/>
      <c r="E99" s="784"/>
      <c r="F99" s="784"/>
      <c r="G99" s="784"/>
      <c r="H99" s="784"/>
      <c r="I99" s="784"/>
      <c r="J99" s="792" t="s">
        <v>1059</v>
      </c>
      <c r="K99" s="784"/>
      <c r="L99" s="793"/>
      <c r="M99" s="794" t="s">
        <v>1157</v>
      </c>
      <c r="N99" s="795"/>
      <c r="O99" s="796"/>
      <c r="P99" s="796"/>
      <c r="Q99" s="796"/>
      <c r="R99" s="796"/>
      <c r="S99" s="796"/>
      <c r="T99" s="796"/>
      <c r="U99" s="796"/>
      <c r="V99" s="796"/>
      <c r="W99" s="796"/>
      <c r="X99" s="796"/>
      <c r="Y99" s="796"/>
      <c r="Z99" s="796"/>
      <c r="AA99" s="796"/>
      <c r="AB99" s="796"/>
      <c r="AC99" s="796"/>
      <c r="AD99" s="796"/>
      <c r="AE99" s="796"/>
      <c r="AF99" s="796"/>
      <c r="AG99" s="796"/>
      <c r="AH99" s="796"/>
      <c r="AI99" s="796"/>
      <c r="AJ99" s="796"/>
      <c r="AK99" s="796"/>
      <c r="AL99" s="796"/>
      <c r="AM99" s="797"/>
    </row>
    <row r="100" spans="1:39" s="92" customFormat="1" ht="13.8">
      <c r="A100" s="675">
        <v>8</v>
      </c>
      <c r="B100" s="784"/>
      <c r="C100" s="784"/>
      <c r="D100" s="784"/>
      <c r="E100" s="784"/>
      <c r="F100" s="784"/>
      <c r="G100" s="784"/>
      <c r="H100" s="784"/>
      <c r="I100" s="784"/>
      <c r="J100" s="1124" t="s">
        <v>195</v>
      </c>
      <c r="K100" s="649"/>
      <c r="L100" s="785" t="s">
        <v>195</v>
      </c>
      <c r="M100" s="798" t="s">
        <v>1226</v>
      </c>
      <c r="N100" s="727" t="s">
        <v>370</v>
      </c>
      <c r="O100" s="787">
        <v>311.64</v>
      </c>
      <c r="P100" s="787">
        <v>678.29</v>
      </c>
      <c r="Q100" s="787"/>
      <c r="R100" s="787">
        <v>333.08</v>
      </c>
      <c r="S100" s="787">
        <v>456</v>
      </c>
      <c r="T100" s="787"/>
      <c r="U100" s="787"/>
      <c r="V100" s="787"/>
      <c r="W100" s="787"/>
      <c r="X100" s="787"/>
      <c r="Y100" s="787"/>
      <c r="Z100" s="787"/>
      <c r="AA100" s="787"/>
      <c r="AB100" s="787"/>
      <c r="AC100" s="787">
        <v>349.12</v>
      </c>
      <c r="AD100" s="787"/>
      <c r="AE100" s="787"/>
      <c r="AF100" s="787"/>
      <c r="AG100" s="787"/>
      <c r="AH100" s="787"/>
      <c r="AI100" s="787"/>
      <c r="AJ100" s="787"/>
      <c r="AK100" s="787"/>
      <c r="AL100" s="787"/>
      <c r="AM100" s="771"/>
    </row>
    <row r="101" spans="1:39" s="92" customFormat="1">
      <c r="A101" s="675">
        <v>8</v>
      </c>
      <c r="B101" s="784"/>
      <c r="C101" s="784"/>
      <c r="D101" s="784"/>
      <c r="E101" s="784"/>
      <c r="F101" s="784"/>
      <c r="G101" s="784"/>
      <c r="H101" s="784"/>
      <c r="I101" s="784"/>
      <c r="J101" s="1124"/>
      <c r="K101" s="784"/>
      <c r="L101" s="799" t="s">
        <v>1318</v>
      </c>
      <c r="M101" s="209" t="s">
        <v>1060</v>
      </c>
      <c r="N101" s="725" t="s">
        <v>506</v>
      </c>
      <c r="O101" s="786">
        <v>8.1400026119890292</v>
      </c>
      <c r="P101" s="786">
        <v>8.3747777558277345</v>
      </c>
      <c r="Q101" s="786">
        <v>0</v>
      </c>
      <c r="R101" s="786">
        <v>8.7000130599451477</v>
      </c>
      <c r="S101" s="786">
        <v>9.1199999999999992</v>
      </c>
      <c r="T101" s="786">
        <v>0</v>
      </c>
      <c r="U101" s="786">
        <v>0</v>
      </c>
      <c r="V101" s="786">
        <v>0</v>
      </c>
      <c r="W101" s="786">
        <v>0</v>
      </c>
      <c r="X101" s="786">
        <v>0</v>
      </c>
      <c r="Y101" s="786">
        <v>0</v>
      </c>
      <c r="Z101" s="786">
        <v>0</v>
      </c>
      <c r="AA101" s="786">
        <v>0</v>
      </c>
      <c r="AB101" s="786">
        <v>0</v>
      </c>
      <c r="AC101" s="786">
        <v>9.1199289464747526</v>
      </c>
      <c r="AD101" s="786">
        <v>0</v>
      </c>
      <c r="AE101" s="786">
        <v>0</v>
      </c>
      <c r="AF101" s="786">
        <v>0</v>
      </c>
      <c r="AG101" s="786">
        <v>0</v>
      </c>
      <c r="AH101" s="786">
        <v>0</v>
      </c>
      <c r="AI101" s="786">
        <v>0</v>
      </c>
      <c r="AJ101" s="786">
        <v>0</v>
      </c>
      <c r="AK101" s="786">
        <v>0</v>
      </c>
      <c r="AL101" s="786">
        <v>0</v>
      </c>
      <c r="AM101" s="771"/>
    </row>
    <row r="102" spans="1:39" s="92" customFormat="1">
      <c r="A102" s="675">
        <v>8</v>
      </c>
      <c r="B102" s="784"/>
      <c r="C102" s="784"/>
      <c r="D102" s="784"/>
      <c r="E102" s="784"/>
      <c r="F102" s="784"/>
      <c r="G102" s="784"/>
      <c r="H102" s="784"/>
      <c r="I102" s="784"/>
      <c r="J102" s="1124"/>
      <c r="K102" s="784"/>
      <c r="L102" s="799" t="s">
        <v>1319</v>
      </c>
      <c r="M102" s="209" t="s">
        <v>1174</v>
      </c>
      <c r="N102" s="725" t="s">
        <v>1244</v>
      </c>
      <c r="O102" s="787">
        <v>38.284999999999997</v>
      </c>
      <c r="P102" s="787">
        <v>80.992000000000004</v>
      </c>
      <c r="Q102" s="787"/>
      <c r="R102" s="787">
        <v>38.284999999999997</v>
      </c>
      <c r="S102" s="787">
        <v>50</v>
      </c>
      <c r="T102" s="787"/>
      <c r="U102" s="787"/>
      <c r="V102" s="787"/>
      <c r="W102" s="787"/>
      <c r="X102" s="787"/>
      <c r="Y102" s="787"/>
      <c r="Z102" s="787"/>
      <c r="AA102" s="787"/>
      <c r="AB102" s="787"/>
      <c r="AC102" s="787">
        <v>38.280999999999999</v>
      </c>
      <c r="AD102" s="787"/>
      <c r="AE102" s="787"/>
      <c r="AF102" s="787"/>
      <c r="AG102" s="787"/>
      <c r="AH102" s="787"/>
      <c r="AI102" s="787"/>
      <c r="AJ102" s="787"/>
      <c r="AK102" s="787"/>
      <c r="AL102" s="787"/>
      <c r="AM102" s="771"/>
    </row>
    <row r="103" spans="1:39" s="92" customFormat="1" ht="22.8">
      <c r="A103" s="789">
        <v>8</v>
      </c>
      <c r="B103" s="784"/>
      <c r="C103" s="784"/>
      <c r="D103" s="784"/>
      <c r="E103" s="784"/>
      <c r="F103" s="784"/>
      <c r="G103" s="784"/>
      <c r="H103" s="784"/>
      <c r="I103" s="784"/>
      <c r="J103" s="792" t="s">
        <v>1141</v>
      </c>
      <c r="K103" s="784"/>
      <c r="L103" s="793"/>
      <c r="M103" s="794" t="s">
        <v>1158</v>
      </c>
      <c r="N103" s="795"/>
      <c r="O103" s="796"/>
      <c r="P103" s="796"/>
      <c r="Q103" s="796"/>
      <c r="R103" s="796"/>
      <c r="S103" s="796"/>
      <c r="T103" s="796"/>
      <c r="U103" s="796"/>
      <c r="V103" s="796"/>
      <c r="W103" s="796"/>
      <c r="X103" s="796"/>
      <c r="Y103" s="796"/>
      <c r="Z103" s="796"/>
      <c r="AA103" s="796"/>
      <c r="AB103" s="796"/>
      <c r="AC103" s="796"/>
      <c r="AD103" s="796"/>
      <c r="AE103" s="796"/>
      <c r="AF103" s="796"/>
      <c r="AG103" s="796"/>
      <c r="AH103" s="796"/>
      <c r="AI103" s="796"/>
      <c r="AJ103" s="796"/>
      <c r="AK103" s="796"/>
      <c r="AL103" s="796"/>
      <c r="AM103" s="797"/>
    </row>
    <row r="104" spans="1:39" s="90" customFormat="1">
      <c r="A104" s="764" t="s">
        <v>127</v>
      </c>
      <c r="B104" s="729"/>
      <c r="C104" s="729"/>
      <c r="D104" s="729"/>
      <c r="E104" s="729"/>
      <c r="F104" s="729"/>
      <c r="G104" s="729"/>
      <c r="H104" s="729"/>
      <c r="I104" s="729"/>
      <c r="J104" s="729"/>
      <c r="K104" s="729"/>
      <c r="L104" s="690" t="s">
        <v>2433</v>
      </c>
      <c r="M104" s="673"/>
      <c r="N104" s="674"/>
      <c r="O104" s="674"/>
      <c r="P104" s="674"/>
      <c r="Q104" s="674"/>
      <c r="R104" s="674"/>
      <c r="S104" s="674"/>
      <c r="T104" s="674"/>
      <c r="U104" s="674"/>
      <c r="V104" s="674"/>
      <c r="W104" s="674"/>
      <c r="X104" s="674"/>
      <c r="Y104" s="674"/>
      <c r="Z104" s="674"/>
      <c r="AA104" s="674"/>
      <c r="AB104" s="674"/>
      <c r="AC104" s="674"/>
      <c r="AD104" s="674"/>
      <c r="AE104" s="674"/>
      <c r="AF104" s="674"/>
      <c r="AG104" s="674"/>
      <c r="AH104" s="674"/>
      <c r="AI104" s="674"/>
      <c r="AJ104" s="674"/>
      <c r="AK104" s="674"/>
      <c r="AL104" s="674"/>
      <c r="AM104" s="730"/>
    </row>
    <row r="105" spans="1:39" s="92" customFormat="1">
      <c r="A105" s="789">
        <v>9</v>
      </c>
      <c r="B105" s="784"/>
      <c r="C105" s="784"/>
      <c r="D105" s="784"/>
      <c r="E105" s="784"/>
      <c r="F105" s="784"/>
      <c r="G105" s="784"/>
      <c r="H105" s="784"/>
      <c r="I105" s="784"/>
      <c r="J105" s="784"/>
      <c r="K105" s="784"/>
      <c r="L105" s="785" t="s">
        <v>18</v>
      </c>
      <c r="M105" s="190" t="s">
        <v>1055</v>
      </c>
      <c r="N105" s="727" t="s">
        <v>370</v>
      </c>
      <c r="O105" s="192">
        <v>542.45000000000005</v>
      </c>
      <c r="P105" s="192">
        <v>1784.56</v>
      </c>
      <c r="Q105" s="192">
        <v>0</v>
      </c>
      <c r="R105" s="192">
        <v>579.66999999999996</v>
      </c>
      <c r="S105" s="192">
        <v>2280</v>
      </c>
      <c r="T105" s="192">
        <v>0</v>
      </c>
      <c r="U105" s="192">
        <v>0</v>
      </c>
      <c r="V105" s="192">
        <v>0</v>
      </c>
      <c r="W105" s="192">
        <v>0</v>
      </c>
      <c r="X105" s="192">
        <v>0</v>
      </c>
      <c r="Y105" s="192">
        <v>0</v>
      </c>
      <c r="Z105" s="192">
        <v>0</v>
      </c>
      <c r="AA105" s="192">
        <v>0</v>
      </c>
      <c r="AB105" s="192">
        <v>0</v>
      </c>
      <c r="AC105" s="192">
        <v>607.74</v>
      </c>
      <c r="AD105" s="192">
        <v>0</v>
      </c>
      <c r="AE105" s="192">
        <v>0</v>
      </c>
      <c r="AF105" s="192">
        <v>0</v>
      </c>
      <c r="AG105" s="192">
        <v>0</v>
      </c>
      <c r="AH105" s="192">
        <v>0</v>
      </c>
      <c r="AI105" s="192">
        <v>0</v>
      </c>
      <c r="AJ105" s="192">
        <v>0</v>
      </c>
      <c r="AK105" s="192">
        <v>0</v>
      </c>
      <c r="AL105" s="192">
        <v>0</v>
      </c>
      <c r="AM105" s="771"/>
    </row>
    <row r="106" spans="1:39" s="92" customFormat="1" ht="22.8">
      <c r="A106" s="789">
        <v>9</v>
      </c>
      <c r="B106" s="784"/>
      <c r="C106" s="784"/>
      <c r="D106" s="784"/>
      <c r="E106" s="784"/>
      <c r="F106" s="784"/>
      <c r="G106" s="784"/>
      <c r="H106" s="784"/>
      <c r="I106" s="784"/>
      <c r="J106" s="784"/>
      <c r="K106" s="784"/>
      <c r="L106" s="785" t="s">
        <v>102</v>
      </c>
      <c r="M106" s="190" t="s">
        <v>1172</v>
      </c>
      <c r="N106" s="725" t="s">
        <v>1244</v>
      </c>
      <c r="O106" s="192">
        <v>66.64</v>
      </c>
      <c r="P106" s="192">
        <v>213.08699999999999</v>
      </c>
      <c r="Q106" s="192">
        <v>0</v>
      </c>
      <c r="R106" s="192">
        <v>66.64</v>
      </c>
      <c r="S106" s="192">
        <v>250</v>
      </c>
      <c r="T106" s="192">
        <v>0</v>
      </c>
      <c r="U106" s="192">
        <v>0</v>
      </c>
      <c r="V106" s="192">
        <v>0</v>
      </c>
      <c r="W106" s="192">
        <v>0</v>
      </c>
      <c r="X106" s="192">
        <v>0</v>
      </c>
      <c r="Y106" s="192">
        <v>0</v>
      </c>
      <c r="Z106" s="192">
        <v>0</v>
      </c>
      <c r="AA106" s="192">
        <v>0</v>
      </c>
      <c r="AB106" s="192">
        <v>0</v>
      </c>
      <c r="AC106" s="192">
        <v>66.638000000000005</v>
      </c>
      <c r="AD106" s="192">
        <v>0</v>
      </c>
      <c r="AE106" s="192">
        <v>0</v>
      </c>
      <c r="AF106" s="192">
        <v>0</v>
      </c>
      <c r="AG106" s="192">
        <v>0</v>
      </c>
      <c r="AH106" s="192">
        <v>0</v>
      </c>
      <c r="AI106" s="192">
        <v>0</v>
      </c>
      <c r="AJ106" s="192">
        <v>0</v>
      </c>
      <c r="AK106" s="192">
        <v>0</v>
      </c>
      <c r="AL106" s="192">
        <v>0</v>
      </c>
      <c r="AM106" s="771"/>
    </row>
    <row r="107" spans="1:39" s="92" customFormat="1">
      <c r="A107" s="789">
        <v>9</v>
      </c>
      <c r="B107" s="784"/>
      <c r="C107" s="784"/>
      <c r="D107" s="784"/>
      <c r="E107" s="784"/>
      <c r="F107" s="784"/>
      <c r="G107" s="784"/>
      <c r="H107" s="784"/>
      <c r="I107" s="784"/>
      <c r="J107" s="784"/>
      <c r="K107" s="784"/>
      <c r="L107" s="785" t="s">
        <v>103</v>
      </c>
      <c r="M107" s="190" t="s">
        <v>1173</v>
      </c>
      <c r="N107" s="725" t="s">
        <v>504</v>
      </c>
      <c r="O107" s="790">
        <v>51.578000000000003</v>
      </c>
      <c r="P107" s="790"/>
      <c r="Q107" s="790"/>
      <c r="R107" s="790">
        <v>51.577500000000001</v>
      </c>
      <c r="S107" s="790">
        <v>52</v>
      </c>
      <c r="T107" s="790">
        <v>0</v>
      </c>
      <c r="U107" s="790">
        <v>0</v>
      </c>
      <c r="V107" s="790">
        <v>0</v>
      </c>
      <c r="W107" s="790">
        <v>0</v>
      </c>
      <c r="X107" s="790">
        <v>0</v>
      </c>
      <c r="Y107" s="790">
        <v>0</v>
      </c>
      <c r="Z107" s="790">
        <v>0</v>
      </c>
      <c r="AA107" s="790">
        <v>0</v>
      </c>
      <c r="AB107" s="790">
        <v>0</v>
      </c>
      <c r="AC107" s="790">
        <v>51.577500000000001</v>
      </c>
      <c r="AD107" s="790"/>
      <c r="AE107" s="790"/>
      <c r="AF107" s="790"/>
      <c r="AG107" s="790"/>
      <c r="AH107" s="790"/>
      <c r="AI107" s="790"/>
      <c r="AJ107" s="790"/>
      <c r="AK107" s="790"/>
      <c r="AL107" s="790"/>
      <c r="AM107" s="771"/>
    </row>
    <row r="108" spans="1:39" s="92" customFormat="1">
      <c r="A108" s="789">
        <v>9</v>
      </c>
      <c r="B108" s="784"/>
      <c r="C108" s="784"/>
      <c r="D108" s="784"/>
      <c r="E108" s="784"/>
      <c r="F108" s="784"/>
      <c r="G108" s="784"/>
      <c r="H108" s="784"/>
      <c r="I108" s="784"/>
      <c r="J108" s="784"/>
      <c r="K108" s="784"/>
      <c r="L108" s="785" t="s">
        <v>104</v>
      </c>
      <c r="M108" s="190" t="s">
        <v>372</v>
      </c>
      <c r="N108" s="725" t="s">
        <v>506</v>
      </c>
      <c r="O108" s="192">
        <v>8.1400060024009608</v>
      </c>
      <c r="P108" s="192">
        <v>8.3747952714149623</v>
      </c>
      <c r="Q108" s="192">
        <v>0</v>
      </c>
      <c r="R108" s="192">
        <v>8.6985294117647047</v>
      </c>
      <c r="S108" s="192">
        <v>9.1199999999999992</v>
      </c>
      <c r="T108" s="192">
        <v>0</v>
      </c>
      <c r="U108" s="192">
        <v>0</v>
      </c>
      <c r="V108" s="192">
        <v>0</v>
      </c>
      <c r="W108" s="192">
        <v>0</v>
      </c>
      <c r="X108" s="192">
        <v>0</v>
      </c>
      <c r="Y108" s="192">
        <v>0</v>
      </c>
      <c r="Z108" s="192">
        <v>0</v>
      </c>
      <c r="AA108" s="192">
        <v>0</v>
      </c>
      <c r="AB108" s="192">
        <v>0</v>
      </c>
      <c r="AC108" s="192">
        <v>9.1200216092919941</v>
      </c>
      <c r="AD108" s="192">
        <v>0</v>
      </c>
      <c r="AE108" s="192">
        <v>0</v>
      </c>
      <c r="AF108" s="192">
        <v>0</v>
      </c>
      <c r="AG108" s="192">
        <v>0</v>
      </c>
      <c r="AH108" s="192">
        <v>0</v>
      </c>
      <c r="AI108" s="192">
        <v>0</v>
      </c>
      <c r="AJ108" s="192">
        <v>0</v>
      </c>
      <c r="AK108" s="192">
        <v>0</v>
      </c>
      <c r="AL108" s="192">
        <v>0</v>
      </c>
      <c r="AM108" s="771"/>
    </row>
    <row r="109" spans="1:39" s="92" customFormat="1">
      <c r="A109" s="789">
        <v>9</v>
      </c>
      <c r="B109" s="784"/>
      <c r="C109" s="784"/>
      <c r="D109" s="784"/>
      <c r="E109" s="784"/>
      <c r="F109" s="784"/>
      <c r="G109" s="784"/>
      <c r="H109" s="784"/>
      <c r="I109" s="784"/>
      <c r="J109" s="784"/>
      <c r="K109" s="784"/>
      <c r="L109" s="785" t="s">
        <v>120</v>
      </c>
      <c r="M109" s="190" t="s">
        <v>373</v>
      </c>
      <c r="N109" s="725" t="s">
        <v>502</v>
      </c>
      <c r="O109" s="791">
        <v>1.2920237310481213</v>
      </c>
      <c r="P109" s="791">
        <v>0</v>
      </c>
      <c r="Q109" s="791">
        <v>0</v>
      </c>
      <c r="R109" s="791">
        <v>1.2920362561194318</v>
      </c>
      <c r="S109" s="791">
        <v>4.8076923076923075</v>
      </c>
      <c r="T109" s="791">
        <v>0</v>
      </c>
      <c r="U109" s="791">
        <v>0</v>
      </c>
      <c r="V109" s="791">
        <v>0</v>
      </c>
      <c r="W109" s="791">
        <v>0</v>
      </c>
      <c r="X109" s="791">
        <v>0</v>
      </c>
      <c r="Y109" s="791">
        <v>0</v>
      </c>
      <c r="Z109" s="791">
        <v>0</v>
      </c>
      <c r="AA109" s="791">
        <v>0</v>
      </c>
      <c r="AB109" s="791">
        <v>0</v>
      </c>
      <c r="AC109" s="791">
        <v>1.2919974795211091</v>
      </c>
      <c r="AD109" s="791">
        <v>0</v>
      </c>
      <c r="AE109" s="791">
        <v>0</v>
      </c>
      <c r="AF109" s="791">
        <v>0</v>
      </c>
      <c r="AG109" s="791">
        <v>0</v>
      </c>
      <c r="AH109" s="791">
        <v>0</v>
      </c>
      <c r="AI109" s="791">
        <v>0</v>
      </c>
      <c r="AJ109" s="791">
        <v>0</v>
      </c>
      <c r="AK109" s="791">
        <v>0</v>
      </c>
      <c r="AL109" s="791">
        <v>0</v>
      </c>
      <c r="AM109" s="771"/>
    </row>
    <row r="110" spans="1:39" s="92" customFormat="1" ht="22.8">
      <c r="A110" s="789">
        <v>9</v>
      </c>
      <c r="B110" s="784"/>
      <c r="C110" s="784"/>
      <c r="D110" s="784"/>
      <c r="E110" s="784"/>
      <c r="F110" s="784"/>
      <c r="G110" s="784"/>
      <c r="H110" s="784"/>
      <c r="I110" s="784"/>
      <c r="J110" s="792" t="s">
        <v>1059</v>
      </c>
      <c r="K110" s="784"/>
      <c r="L110" s="793"/>
      <c r="M110" s="794" t="s">
        <v>1157</v>
      </c>
      <c r="N110" s="795"/>
      <c r="O110" s="796"/>
      <c r="P110" s="796"/>
      <c r="Q110" s="796"/>
      <c r="R110" s="796"/>
      <c r="S110" s="796"/>
      <c r="T110" s="796"/>
      <c r="U110" s="796"/>
      <c r="V110" s="796"/>
      <c r="W110" s="796"/>
      <c r="X110" s="796"/>
      <c r="Y110" s="796"/>
      <c r="Z110" s="796"/>
      <c r="AA110" s="796"/>
      <c r="AB110" s="796"/>
      <c r="AC110" s="796"/>
      <c r="AD110" s="796"/>
      <c r="AE110" s="796"/>
      <c r="AF110" s="796"/>
      <c r="AG110" s="796"/>
      <c r="AH110" s="796"/>
      <c r="AI110" s="796"/>
      <c r="AJ110" s="796"/>
      <c r="AK110" s="796"/>
      <c r="AL110" s="796"/>
      <c r="AM110" s="797"/>
    </row>
    <row r="111" spans="1:39" s="92" customFormat="1" ht="13.8">
      <c r="A111" s="675">
        <v>9</v>
      </c>
      <c r="B111" s="784"/>
      <c r="C111" s="784"/>
      <c r="D111" s="784"/>
      <c r="E111" s="784"/>
      <c r="F111" s="784"/>
      <c r="G111" s="784"/>
      <c r="H111" s="784"/>
      <c r="I111" s="784"/>
      <c r="J111" s="1124" t="s">
        <v>195</v>
      </c>
      <c r="K111" s="649"/>
      <c r="L111" s="785" t="s">
        <v>195</v>
      </c>
      <c r="M111" s="798" t="s">
        <v>1226</v>
      </c>
      <c r="N111" s="727" t="s">
        <v>370</v>
      </c>
      <c r="O111" s="787">
        <v>542.45000000000005</v>
      </c>
      <c r="P111" s="787">
        <v>1784.56</v>
      </c>
      <c r="Q111" s="787"/>
      <c r="R111" s="787">
        <v>579.66999999999996</v>
      </c>
      <c r="S111" s="787">
        <v>2280</v>
      </c>
      <c r="T111" s="787"/>
      <c r="U111" s="787"/>
      <c r="V111" s="787"/>
      <c r="W111" s="787"/>
      <c r="X111" s="787"/>
      <c r="Y111" s="787"/>
      <c r="Z111" s="787"/>
      <c r="AA111" s="787"/>
      <c r="AB111" s="787"/>
      <c r="AC111" s="787">
        <v>607.74</v>
      </c>
      <c r="AD111" s="787"/>
      <c r="AE111" s="787"/>
      <c r="AF111" s="787"/>
      <c r="AG111" s="787"/>
      <c r="AH111" s="787"/>
      <c r="AI111" s="787"/>
      <c r="AJ111" s="787"/>
      <c r="AK111" s="787"/>
      <c r="AL111" s="787"/>
      <c r="AM111" s="771"/>
    </row>
    <row r="112" spans="1:39" s="92" customFormat="1">
      <c r="A112" s="675">
        <v>9</v>
      </c>
      <c r="B112" s="784"/>
      <c r="C112" s="784"/>
      <c r="D112" s="784"/>
      <c r="E112" s="784"/>
      <c r="F112" s="784"/>
      <c r="G112" s="784"/>
      <c r="H112" s="784"/>
      <c r="I112" s="784"/>
      <c r="J112" s="1124"/>
      <c r="K112" s="784"/>
      <c r="L112" s="799" t="s">
        <v>1318</v>
      </c>
      <c r="M112" s="209" t="s">
        <v>1060</v>
      </c>
      <c r="N112" s="725" t="s">
        <v>506</v>
      </c>
      <c r="O112" s="786">
        <v>8.1400060024009608</v>
      </c>
      <c r="P112" s="786">
        <v>8.3747952714149623</v>
      </c>
      <c r="Q112" s="786">
        <v>0</v>
      </c>
      <c r="R112" s="786">
        <v>8.6985294117647047</v>
      </c>
      <c r="S112" s="786">
        <v>9.1199999999999992</v>
      </c>
      <c r="T112" s="786">
        <v>0</v>
      </c>
      <c r="U112" s="786">
        <v>0</v>
      </c>
      <c r="V112" s="786">
        <v>0</v>
      </c>
      <c r="W112" s="786">
        <v>0</v>
      </c>
      <c r="X112" s="786">
        <v>0</v>
      </c>
      <c r="Y112" s="786">
        <v>0</v>
      </c>
      <c r="Z112" s="786">
        <v>0</v>
      </c>
      <c r="AA112" s="786">
        <v>0</v>
      </c>
      <c r="AB112" s="786">
        <v>0</v>
      </c>
      <c r="AC112" s="786">
        <v>9.1200216092919941</v>
      </c>
      <c r="AD112" s="786">
        <v>0</v>
      </c>
      <c r="AE112" s="786">
        <v>0</v>
      </c>
      <c r="AF112" s="786">
        <v>0</v>
      </c>
      <c r="AG112" s="786">
        <v>0</v>
      </c>
      <c r="AH112" s="786">
        <v>0</v>
      </c>
      <c r="AI112" s="786">
        <v>0</v>
      </c>
      <c r="AJ112" s="786">
        <v>0</v>
      </c>
      <c r="AK112" s="786">
        <v>0</v>
      </c>
      <c r="AL112" s="786">
        <v>0</v>
      </c>
      <c r="AM112" s="771"/>
    </row>
    <row r="113" spans="1:39" s="92" customFormat="1">
      <c r="A113" s="675">
        <v>9</v>
      </c>
      <c r="B113" s="784"/>
      <c r="C113" s="784"/>
      <c r="D113" s="784"/>
      <c r="E113" s="784"/>
      <c r="F113" s="784"/>
      <c r="G113" s="784"/>
      <c r="H113" s="784"/>
      <c r="I113" s="784"/>
      <c r="J113" s="1124"/>
      <c r="K113" s="784"/>
      <c r="L113" s="799" t="s">
        <v>1319</v>
      </c>
      <c r="M113" s="209" t="s">
        <v>1174</v>
      </c>
      <c r="N113" s="725" t="s">
        <v>1244</v>
      </c>
      <c r="O113" s="787">
        <v>66.64</v>
      </c>
      <c r="P113" s="787">
        <v>213.08699999999999</v>
      </c>
      <c r="Q113" s="787"/>
      <c r="R113" s="787">
        <v>66.64</v>
      </c>
      <c r="S113" s="787">
        <v>250</v>
      </c>
      <c r="T113" s="787"/>
      <c r="U113" s="787"/>
      <c r="V113" s="787"/>
      <c r="W113" s="787"/>
      <c r="X113" s="787"/>
      <c r="Y113" s="787"/>
      <c r="Z113" s="787"/>
      <c r="AA113" s="787"/>
      <c r="AB113" s="787"/>
      <c r="AC113" s="787">
        <v>66.638000000000005</v>
      </c>
      <c r="AD113" s="787"/>
      <c r="AE113" s="787"/>
      <c r="AF113" s="787"/>
      <c r="AG113" s="787"/>
      <c r="AH113" s="787"/>
      <c r="AI113" s="787"/>
      <c r="AJ113" s="787"/>
      <c r="AK113" s="787"/>
      <c r="AL113" s="787"/>
      <c r="AM113" s="771"/>
    </row>
    <row r="114" spans="1:39" s="92" customFormat="1" ht="22.8">
      <c r="A114" s="789">
        <v>9</v>
      </c>
      <c r="B114" s="784"/>
      <c r="C114" s="784"/>
      <c r="D114" s="784"/>
      <c r="E114" s="784"/>
      <c r="F114" s="784"/>
      <c r="G114" s="784"/>
      <c r="H114" s="784"/>
      <c r="I114" s="784"/>
      <c r="J114" s="792" t="s">
        <v>1141</v>
      </c>
      <c r="K114" s="784"/>
      <c r="L114" s="793"/>
      <c r="M114" s="794" t="s">
        <v>1158</v>
      </c>
      <c r="N114" s="795"/>
      <c r="O114" s="796"/>
      <c r="P114" s="796"/>
      <c r="Q114" s="796"/>
      <c r="R114" s="796"/>
      <c r="S114" s="796"/>
      <c r="T114" s="796"/>
      <c r="U114" s="796"/>
      <c r="V114" s="796"/>
      <c r="W114" s="796"/>
      <c r="X114" s="796"/>
      <c r="Y114" s="796"/>
      <c r="Z114" s="796"/>
      <c r="AA114" s="796"/>
      <c r="AB114" s="796"/>
      <c r="AC114" s="796"/>
      <c r="AD114" s="796"/>
      <c r="AE114" s="796"/>
      <c r="AF114" s="796"/>
      <c r="AG114" s="796"/>
      <c r="AH114" s="796"/>
      <c r="AI114" s="796"/>
      <c r="AJ114" s="796"/>
      <c r="AK114" s="796"/>
      <c r="AL114" s="796"/>
      <c r="AM114" s="797"/>
    </row>
    <row r="115" spans="1:39" s="90" customFormat="1">
      <c r="A115" s="764" t="s">
        <v>128</v>
      </c>
      <c r="B115" s="729"/>
      <c r="C115" s="729"/>
      <c r="D115" s="729"/>
      <c r="E115" s="729"/>
      <c r="F115" s="729"/>
      <c r="G115" s="729"/>
      <c r="H115" s="729"/>
      <c r="I115" s="729"/>
      <c r="J115" s="729"/>
      <c r="K115" s="729"/>
      <c r="L115" s="690" t="s">
        <v>2435</v>
      </c>
      <c r="M115" s="673"/>
      <c r="N115" s="674"/>
      <c r="O115" s="674"/>
      <c r="P115" s="674"/>
      <c r="Q115" s="674"/>
      <c r="R115" s="674"/>
      <c r="S115" s="674"/>
      <c r="T115" s="674"/>
      <c r="U115" s="674"/>
      <c r="V115" s="674"/>
      <c r="W115" s="674"/>
      <c r="X115" s="674"/>
      <c r="Y115" s="674"/>
      <c r="Z115" s="674"/>
      <c r="AA115" s="674"/>
      <c r="AB115" s="674"/>
      <c r="AC115" s="674"/>
      <c r="AD115" s="674"/>
      <c r="AE115" s="674"/>
      <c r="AF115" s="674"/>
      <c r="AG115" s="674"/>
      <c r="AH115" s="674"/>
      <c r="AI115" s="674"/>
      <c r="AJ115" s="674"/>
      <c r="AK115" s="674"/>
      <c r="AL115" s="674"/>
      <c r="AM115" s="730"/>
    </row>
    <row r="116" spans="1:39" s="92" customFormat="1">
      <c r="A116" s="789">
        <v>10</v>
      </c>
      <c r="B116" s="784"/>
      <c r="C116" s="784"/>
      <c r="D116" s="784"/>
      <c r="E116" s="784"/>
      <c r="F116" s="784"/>
      <c r="G116" s="784"/>
      <c r="H116" s="784"/>
      <c r="I116" s="784"/>
      <c r="J116" s="784"/>
      <c r="K116" s="784"/>
      <c r="L116" s="785" t="s">
        <v>18</v>
      </c>
      <c r="M116" s="190" t="s">
        <v>1055</v>
      </c>
      <c r="N116" s="727" t="s">
        <v>370</v>
      </c>
      <c r="O116" s="192">
        <v>338.75</v>
      </c>
      <c r="P116" s="192">
        <v>1182.78</v>
      </c>
      <c r="Q116" s="192">
        <v>0</v>
      </c>
      <c r="R116" s="192">
        <v>361.88499999999999</v>
      </c>
      <c r="S116" s="192">
        <v>912</v>
      </c>
      <c r="T116" s="192">
        <v>0</v>
      </c>
      <c r="U116" s="192">
        <v>0</v>
      </c>
      <c r="V116" s="192">
        <v>0</v>
      </c>
      <c r="W116" s="192">
        <v>0</v>
      </c>
      <c r="X116" s="192">
        <v>0</v>
      </c>
      <c r="Y116" s="192">
        <v>0</v>
      </c>
      <c r="Z116" s="192">
        <v>0</v>
      </c>
      <c r="AA116" s="192">
        <v>0</v>
      </c>
      <c r="AB116" s="192">
        <v>0</v>
      </c>
      <c r="AC116" s="192">
        <v>379.58</v>
      </c>
      <c r="AD116" s="192">
        <v>0</v>
      </c>
      <c r="AE116" s="192">
        <v>0</v>
      </c>
      <c r="AF116" s="192">
        <v>0</v>
      </c>
      <c r="AG116" s="192">
        <v>0</v>
      </c>
      <c r="AH116" s="192">
        <v>0</v>
      </c>
      <c r="AI116" s="192">
        <v>0</v>
      </c>
      <c r="AJ116" s="192">
        <v>0</v>
      </c>
      <c r="AK116" s="192">
        <v>0</v>
      </c>
      <c r="AL116" s="192">
        <v>0</v>
      </c>
      <c r="AM116" s="771"/>
    </row>
    <row r="117" spans="1:39" s="92" customFormat="1" ht="22.8">
      <c r="A117" s="789">
        <v>10</v>
      </c>
      <c r="B117" s="784"/>
      <c r="C117" s="784"/>
      <c r="D117" s="784"/>
      <c r="E117" s="784"/>
      <c r="F117" s="784"/>
      <c r="G117" s="784"/>
      <c r="H117" s="784"/>
      <c r="I117" s="784"/>
      <c r="J117" s="784"/>
      <c r="K117" s="784"/>
      <c r="L117" s="785" t="s">
        <v>102</v>
      </c>
      <c r="M117" s="190" t="s">
        <v>1172</v>
      </c>
      <c r="N117" s="725" t="s">
        <v>1244</v>
      </c>
      <c r="O117" s="192">
        <v>41.615000000000002</v>
      </c>
      <c r="P117" s="192">
        <v>141.23099999999999</v>
      </c>
      <c r="Q117" s="192">
        <v>0</v>
      </c>
      <c r="R117" s="192">
        <v>41.615000000000002</v>
      </c>
      <c r="S117" s="192">
        <v>100</v>
      </c>
      <c r="T117" s="192">
        <v>0</v>
      </c>
      <c r="U117" s="192">
        <v>0</v>
      </c>
      <c r="V117" s="192">
        <v>0</v>
      </c>
      <c r="W117" s="192">
        <v>0</v>
      </c>
      <c r="X117" s="192">
        <v>0</v>
      </c>
      <c r="Y117" s="192">
        <v>0</v>
      </c>
      <c r="Z117" s="192">
        <v>0</v>
      </c>
      <c r="AA117" s="192">
        <v>0</v>
      </c>
      <c r="AB117" s="192">
        <v>0</v>
      </c>
      <c r="AC117" s="192">
        <v>41.62</v>
      </c>
      <c r="AD117" s="192">
        <v>0</v>
      </c>
      <c r="AE117" s="192">
        <v>0</v>
      </c>
      <c r="AF117" s="192">
        <v>0</v>
      </c>
      <c r="AG117" s="192">
        <v>0</v>
      </c>
      <c r="AH117" s="192">
        <v>0</v>
      </c>
      <c r="AI117" s="192">
        <v>0</v>
      </c>
      <c r="AJ117" s="192">
        <v>0</v>
      </c>
      <c r="AK117" s="192">
        <v>0</v>
      </c>
      <c r="AL117" s="192">
        <v>0</v>
      </c>
      <c r="AM117" s="771"/>
    </row>
    <row r="118" spans="1:39" s="92" customFormat="1">
      <c r="A118" s="789">
        <v>10</v>
      </c>
      <c r="B118" s="784"/>
      <c r="C118" s="784"/>
      <c r="D118" s="784"/>
      <c r="E118" s="784"/>
      <c r="F118" s="784"/>
      <c r="G118" s="784"/>
      <c r="H118" s="784"/>
      <c r="I118" s="784"/>
      <c r="J118" s="784"/>
      <c r="K118" s="784"/>
      <c r="L118" s="785" t="s">
        <v>103</v>
      </c>
      <c r="M118" s="190" t="s">
        <v>1173</v>
      </c>
      <c r="N118" s="725" t="s">
        <v>504</v>
      </c>
      <c r="O118" s="790">
        <v>32.980000000000004</v>
      </c>
      <c r="P118" s="790"/>
      <c r="Q118" s="790"/>
      <c r="R118" s="790">
        <v>32.980000000000004</v>
      </c>
      <c r="S118" s="790">
        <v>33</v>
      </c>
      <c r="T118" s="790">
        <v>0</v>
      </c>
      <c r="U118" s="790">
        <v>0</v>
      </c>
      <c r="V118" s="790">
        <v>0</v>
      </c>
      <c r="W118" s="790">
        <v>0</v>
      </c>
      <c r="X118" s="790">
        <v>0</v>
      </c>
      <c r="Y118" s="790">
        <v>0</v>
      </c>
      <c r="Z118" s="790">
        <v>0</v>
      </c>
      <c r="AA118" s="790">
        <v>0</v>
      </c>
      <c r="AB118" s="790">
        <v>0</v>
      </c>
      <c r="AC118" s="790">
        <v>32.980000000000004</v>
      </c>
      <c r="AD118" s="790"/>
      <c r="AE118" s="790"/>
      <c r="AF118" s="790"/>
      <c r="AG118" s="790"/>
      <c r="AH118" s="790"/>
      <c r="AI118" s="790"/>
      <c r="AJ118" s="790"/>
      <c r="AK118" s="790"/>
      <c r="AL118" s="790"/>
      <c r="AM118" s="771"/>
    </row>
    <row r="119" spans="1:39" s="92" customFormat="1">
      <c r="A119" s="789">
        <v>10</v>
      </c>
      <c r="B119" s="784"/>
      <c r="C119" s="784"/>
      <c r="D119" s="784"/>
      <c r="E119" s="784"/>
      <c r="F119" s="784"/>
      <c r="G119" s="784"/>
      <c r="H119" s="784"/>
      <c r="I119" s="784"/>
      <c r="J119" s="784"/>
      <c r="K119" s="784"/>
      <c r="L119" s="785" t="s">
        <v>104</v>
      </c>
      <c r="M119" s="190" t="s">
        <v>372</v>
      </c>
      <c r="N119" s="725" t="s">
        <v>506</v>
      </c>
      <c r="O119" s="192">
        <v>8.1400937162080975</v>
      </c>
      <c r="P119" s="192">
        <v>8.3747902372708545</v>
      </c>
      <c r="Q119" s="192">
        <v>0</v>
      </c>
      <c r="R119" s="192">
        <v>8.6960230686050703</v>
      </c>
      <c r="S119" s="192">
        <v>9.1199999999999992</v>
      </c>
      <c r="T119" s="192">
        <v>0</v>
      </c>
      <c r="U119" s="192">
        <v>0</v>
      </c>
      <c r="V119" s="192">
        <v>0</v>
      </c>
      <c r="W119" s="192">
        <v>0</v>
      </c>
      <c r="X119" s="192">
        <v>0</v>
      </c>
      <c r="Y119" s="192">
        <v>0</v>
      </c>
      <c r="Z119" s="192">
        <v>0</v>
      </c>
      <c r="AA119" s="192">
        <v>0</v>
      </c>
      <c r="AB119" s="192">
        <v>0</v>
      </c>
      <c r="AC119" s="192">
        <v>9.1201345506967808</v>
      </c>
      <c r="AD119" s="192">
        <v>0</v>
      </c>
      <c r="AE119" s="192">
        <v>0</v>
      </c>
      <c r="AF119" s="192">
        <v>0</v>
      </c>
      <c r="AG119" s="192">
        <v>0</v>
      </c>
      <c r="AH119" s="192">
        <v>0</v>
      </c>
      <c r="AI119" s="192">
        <v>0</v>
      </c>
      <c r="AJ119" s="192">
        <v>0</v>
      </c>
      <c r="AK119" s="192">
        <v>0</v>
      </c>
      <c r="AL119" s="192">
        <v>0</v>
      </c>
      <c r="AM119" s="771"/>
    </row>
    <row r="120" spans="1:39" s="92" customFormat="1">
      <c r="A120" s="789">
        <v>10</v>
      </c>
      <c r="B120" s="784"/>
      <c r="C120" s="784"/>
      <c r="D120" s="784"/>
      <c r="E120" s="784"/>
      <c r="F120" s="784"/>
      <c r="G120" s="784"/>
      <c r="H120" s="784"/>
      <c r="I120" s="784"/>
      <c r="J120" s="784"/>
      <c r="K120" s="784"/>
      <c r="L120" s="785" t="s">
        <v>120</v>
      </c>
      <c r="M120" s="190" t="s">
        <v>373</v>
      </c>
      <c r="N120" s="725" t="s">
        <v>502</v>
      </c>
      <c r="O120" s="791">
        <v>1.2618253486961795</v>
      </c>
      <c r="P120" s="791">
        <v>0</v>
      </c>
      <c r="Q120" s="791">
        <v>0</v>
      </c>
      <c r="R120" s="791">
        <v>1.2618253486961795</v>
      </c>
      <c r="S120" s="791">
        <v>3.0303030303030303</v>
      </c>
      <c r="T120" s="791">
        <v>0</v>
      </c>
      <c r="U120" s="791">
        <v>0</v>
      </c>
      <c r="V120" s="791">
        <v>0</v>
      </c>
      <c r="W120" s="791">
        <v>0</v>
      </c>
      <c r="X120" s="791">
        <v>0</v>
      </c>
      <c r="Y120" s="791">
        <v>0</v>
      </c>
      <c r="Z120" s="791">
        <v>0</v>
      </c>
      <c r="AA120" s="791">
        <v>0</v>
      </c>
      <c r="AB120" s="791">
        <v>0</v>
      </c>
      <c r="AC120" s="791">
        <v>1.2619769557307456</v>
      </c>
      <c r="AD120" s="791">
        <v>0</v>
      </c>
      <c r="AE120" s="791">
        <v>0</v>
      </c>
      <c r="AF120" s="791">
        <v>0</v>
      </c>
      <c r="AG120" s="791">
        <v>0</v>
      </c>
      <c r="AH120" s="791">
        <v>0</v>
      </c>
      <c r="AI120" s="791">
        <v>0</v>
      </c>
      <c r="AJ120" s="791">
        <v>0</v>
      </c>
      <c r="AK120" s="791">
        <v>0</v>
      </c>
      <c r="AL120" s="791">
        <v>0</v>
      </c>
      <c r="AM120" s="771"/>
    </row>
    <row r="121" spans="1:39" s="92" customFormat="1" ht="22.8">
      <c r="A121" s="789">
        <v>10</v>
      </c>
      <c r="B121" s="784"/>
      <c r="C121" s="784"/>
      <c r="D121" s="784"/>
      <c r="E121" s="784"/>
      <c r="F121" s="784"/>
      <c r="G121" s="784"/>
      <c r="H121" s="784"/>
      <c r="I121" s="784"/>
      <c r="J121" s="792" t="s">
        <v>1059</v>
      </c>
      <c r="K121" s="784"/>
      <c r="L121" s="793"/>
      <c r="M121" s="794" t="s">
        <v>1157</v>
      </c>
      <c r="N121" s="795"/>
      <c r="O121" s="796"/>
      <c r="P121" s="796"/>
      <c r="Q121" s="796"/>
      <c r="R121" s="796"/>
      <c r="S121" s="796"/>
      <c r="T121" s="796"/>
      <c r="U121" s="796"/>
      <c r="V121" s="796"/>
      <c r="W121" s="796"/>
      <c r="X121" s="796"/>
      <c r="Y121" s="796"/>
      <c r="Z121" s="796"/>
      <c r="AA121" s="796"/>
      <c r="AB121" s="796"/>
      <c r="AC121" s="796"/>
      <c r="AD121" s="796"/>
      <c r="AE121" s="796"/>
      <c r="AF121" s="796"/>
      <c r="AG121" s="796"/>
      <c r="AH121" s="796"/>
      <c r="AI121" s="796"/>
      <c r="AJ121" s="796"/>
      <c r="AK121" s="796"/>
      <c r="AL121" s="796"/>
      <c r="AM121" s="797"/>
    </row>
    <row r="122" spans="1:39" s="92" customFormat="1" ht="13.8">
      <c r="A122" s="675">
        <v>10</v>
      </c>
      <c r="B122" s="784"/>
      <c r="C122" s="784"/>
      <c r="D122" s="784"/>
      <c r="E122" s="784"/>
      <c r="F122" s="784"/>
      <c r="G122" s="784"/>
      <c r="H122" s="784"/>
      <c r="I122" s="784"/>
      <c r="J122" s="1124" t="s">
        <v>195</v>
      </c>
      <c r="K122" s="649"/>
      <c r="L122" s="785" t="s">
        <v>195</v>
      </c>
      <c r="M122" s="798" t="s">
        <v>1226</v>
      </c>
      <c r="N122" s="727" t="s">
        <v>370</v>
      </c>
      <c r="O122" s="787">
        <v>338.75</v>
      </c>
      <c r="P122" s="787">
        <v>1182.78</v>
      </c>
      <c r="Q122" s="787"/>
      <c r="R122" s="787">
        <v>361.88499999999999</v>
      </c>
      <c r="S122" s="787">
        <v>912</v>
      </c>
      <c r="T122" s="787"/>
      <c r="U122" s="787"/>
      <c r="V122" s="787"/>
      <c r="W122" s="787"/>
      <c r="X122" s="787"/>
      <c r="Y122" s="787"/>
      <c r="Z122" s="787"/>
      <c r="AA122" s="787"/>
      <c r="AB122" s="787"/>
      <c r="AC122" s="787">
        <v>379.58</v>
      </c>
      <c r="AD122" s="787"/>
      <c r="AE122" s="787"/>
      <c r="AF122" s="787"/>
      <c r="AG122" s="787"/>
      <c r="AH122" s="787"/>
      <c r="AI122" s="787"/>
      <c r="AJ122" s="787"/>
      <c r="AK122" s="787"/>
      <c r="AL122" s="787"/>
      <c r="AM122" s="771"/>
    </row>
    <row r="123" spans="1:39" s="92" customFormat="1">
      <c r="A123" s="675">
        <v>10</v>
      </c>
      <c r="B123" s="784"/>
      <c r="C123" s="784"/>
      <c r="D123" s="784"/>
      <c r="E123" s="784"/>
      <c r="F123" s="784"/>
      <c r="G123" s="784"/>
      <c r="H123" s="784"/>
      <c r="I123" s="784"/>
      <c r="J123" s="1124"/>
      <c r="K123" s="784"/>
      <c r="L123" s="799" t="s">
        <v>1318</v>
      </c>
      <c r="M123" s="209" t="s">
        <v>1060</v>
      </c>
      <c r="N123" s="725" t="s">
        <v>506</v>
      </c>
      <c r="O123" s="786">
        <v>8.1400937162080975</v>
      </c>
      <c r="P123" s="786">
        <v>8.3747902372708545</v>
      </c>
      <c r="Q123" s="786">
        <v>0</v>
      </c>
      <c r="R123" s="786">
        <v>8.6960230686050703</v>
      </c>
      <c r="S123" s="786">
        <v>9.1199999999999992</v>
      </c>
      <c r="T123" s="786">
        <v>0</v>
      </c>
      <c r="U123" s="786">
        <v>0</v>
      </c>
      <c r="V123" s="786">
        <v>0</v>
      </c>
      <c r="W123" s="786">
        <v>0</v>
      </c>
      <c r="X123" s="786">
        <v>0</v>
      </c>
      <c r="Y123" s="786">
        <v>0</v>
      </c>
      <c r="Z123" s="786">
        <v>0</v>
      </c>
      <c r="AA123" s="786">
        <v>0</v>
      </c>
      <c r="AB123" s="786">
        <v>0</v>
      </c>
      <c r="AC123" s="786">
        <v>9.1201345506967808</v>
      </c>
      <c r="AD123" s="786">
        <v>0</v>
      </c>
      <c r="AE123" s="786">
        <v>0</v>
      </c>
      <c r="AF123" s="786">
        <v>0</v>
      </c>
      <c r="AG123" s="786">
        <v>0</v>
      </c>
      <c r="AH123" s="786">
        <v>0</v>
      </c>
      <c r="AI123" s="786">
        <v>0</v>
      </c>
      <c r="AJ123" s="786">
        <v>0</v>
      </c>
      <c r="AK123" s="786">
        <v>0</v>
      </c>
      <c r="AL123" s="786">
        <v>0</v>
      </c>
      <c r="AM123" s="771"/>
    </row>
    <row r="124" spans="1:39" s="92" customFormat="1">
      <c r="A124" s="675">
        <v>10</v>
      </c>
      <c r="B124" s="784"/>
      <c r="C124" s="784"/>
      <c r="D124" s="784"/>
      <c r="E124" s="784"/>
      <c r="F124" s="784"/>
      <c r="G124" s="784"/>
      <c r="H124" s="784"/>
      <c r="I124" s="784"/>
      <c r="J124" s="1124"/>
      <c r="K124" s="784"/>
      <c r="L124" s="799" t="s">
        <v>1319</v>
      </c>
      <c r="M124" s="209" t="s">
        <v>1174</v>
      </c>
      <c r="N124" s="725" t="s">
        <v>1244</v>
      </c>
      <c r="O124" s="787">
        <v>41.615000000000002</v>
      </c>
      <c r="P124" s="787">
        <v>141.23099999999999</v>
      </c>
      <c r="Q124" s="787"/>
      <c r="R124" s="787">
        <v>41.615000000000002</v>
      </c>
      <c r="S124" s="787">
        <v>100</v>
      </c>
      <c r="T124" s="787"/>
      <c r="U124" s="787"/>
      <c r="V124" s="787"/>
      <c r="W124" s="787"/>
      <c r="X124" s="787"/>
      <c r="Y124" s="787"/>
      <c r="Z124" s="787"/>
      <c r="AA124" s="787"/>
      <c r="AB124" s="787"/>
      <c r="AC124" s="787">
        <v>41.62</v>
      </c>
      <c r="AD124" s="787"/>
      <c r="AE124" s="787"/>
      <c r="AF124" s="787"/>
      <c r="AG124" s="787"/>
      <c r="AH124" s="787"/>
      <c r="AI124" s="787"/>
      <c r="AJ124" s="787"/>
      <c r="AK124" s="787"/>
      <c r="AL124" s="787"/>
      <c r="AM124" s="771"/>
    </row>
    <row r="125" spans="1:39" s="92" customFormat="1" ht="22.8">
      <c r="A125" s="789">
        <v>10</v>
      </c>
      <c r="B125" s="784"/>
      <c r="C125" s="784"/>
      <c r="D125" s="784"/>
      <c r="E125" s="784"/>
      <c r="F125" s="784"/>
      <c r="G125" s="784"/>
      <c r="H125" s="784"/>
      <c r="I125" s="784"/>
      <c r="J125" s="792" t="s">
        <v>1141</v>
      </c>
      <c r="K125" s="784"/>
      <c r="L125" s="793"/>
      <c r="M125" s="794" t="s">
        <v>1158</v>
      </c>
      <c r="N125" s="795"/>
      <c r="O125" s="796"/>
      <c r="P125" s="796"/>
      <c r="Q125" s="796"/>
      <c r="R125" s="796"/>
      <c r="S125" s="796"/>
      <c r="T125" s="796"/>
      <c r="U125" s="796"/>
      <c r="V125" s="796"/>
      <c r="W125" s="796"/>
      <c r="X125" s="796"/>
      <c r="Y125" s="796"/>
      <c r="Z125" s="796"/>
      <c r="AA125" s="796"/>
      <c r="AB125" s="796"/>
      <c r="AC125" s="796"/>
      <c r="AD125" s="796"/>
      <c r="AE125" s="796"/>
      <c r="AF125" s="796"/>
      <c r="AG125" s="796"/>
      <c r="AH125" s="796"/>
      <c r="AI125" s="796"/>
      <c r="AJ125" s="796"/>
      <c r="AK125" s="796"/>
      <c r="AL125" s="796"/>
      <c r="AM125" s="797"/>
    </row>
    <row r="126" spans="1:39" s="90" customFormat="1">
      <c r="A126" s="764" t="s">
        <v>129</v>
      </c>
      <c r="B126" s="729"/>
      <c r="C126" s="729"/>
      <c r="D126" s="729"/>
      <c r="E126" s="729"/>
      <c r="F126" s="729"/>
      <c r="G126" s="729"/>
      <c r="H126" s="729"/>
      <c r="I126" s="729"/>
      <c r="J126" s="729"/>
      <c r="K126" s="729"/>
      <c r="L126" s="690" t="s">
        <v>2437</v>
      </c>
      <c r="M126" s="673"/>
      <c r="N126" s="674"/>
      <c r="O126" s="674"/>
      <c r="P126" s="674"/>
      <c r="Q126" s="674"/>
      <c r="R126" s="674"/>
      <c r="S126" s="674"/>
      <c r="T126" s="674"/>
      <c r="U126" s="674"/>
      <c r="V126" s="674"/>
      <c r="W126" s="674"/>
      <c r="X126" s="674"/>
      <c r="Y126" s="674"/>
      <c r="Z126" s="674"/>
      <c r="AA126" s="674"/>
      <c r="AB126" s="674"/>
      <c r="AC126" s="674"/>
      <c r="AD126" s="674"/>
      <c r="AE126" s="674"/>
      <c r="AF126" s="674"/>
      <c r="AG126" s="674"/>
      <c r="AH126" s="674"/>
      <c r="AI126" s="674"/>
      <c r="AJ126" s="674"/>
      <c r="AK126" s="674"/>
      <c r="AL126" s="674"/>
      <c r="AM126" s="730"/>
    </row>
    <row r="127" spans="1:39" s="92" customFormat="1">
      <c r="A127" s="789">
        <v>11</v>
      </c>
      <c r="B127" s="784"/>
      <c r="C127" s="784"/>
      <c r="D127" s="784"/>
      <c r="E127" s="784"/>
      <c r="F127" s="784"/>
      <c r="G127" s="784"/>
      <c r="H127" s="784"/>
      <c r="I127" s="784"/>
      <c r="J127" s="784"/>
      <c r="K127" s="784"/>
      <c r="L127" s="785" t="s">
        <v>18</v>
      </c>
      <c r="M127" s="190" t="s">
        <v>1055</v>
      </c>
      <c r="N127" s="727" t="s">
        <v>370</v>
      </c>
      <c r="O127" s="192">
        <v>152.04</v>
      </c>
      <c r="P127" s="192">
        <v>277.75</v>
      </c>
      <c r="Q127" s="192">
        <v>0</v>
      </c>
      <c r="R127" s="192">
        <v>162.5</v>
      </c>
      <c r="S127" s="192">
        <v>228</v>
      </c>
      <c r="T127" s="192">
        <v>0</v>
      </c>
      <c r="U127" s="192">
        <v>0</v>
      </c>
      <c r="V127" s="192">
        <v>0</v>
      </c>
      <c r="W127" s="192">
        <v>0</v>
      </c>
      <c r="X127" s="192">
        <v>0</v>
      </c>
      <c r="Y127" s="192">
        <v>0</v>
      </c>
      <c r="Z127" s="192">
        <v>0</v>
      </c>
      <c r="AA127" s="192">
        <v>0</v>
      </c>
      <c r="AB127" s="192">
        <v>0</v>
      </c>
      <c r="AC127" s="192">
        <v>170.31</v>
      </c>
      <c r="AD127" s="192">
        <v>0</v>
      </c>
      <c r="AE127" s="192">
        <v>0</v>
      </c>
      <c r="AF127" s="192">
        <v>0</v>
      </c>
      <c r="AG127" s="192">
        <v>0</v>
      </c>
      <c r="AH127" s="192">
        <v>0</v>
      </c>
      <c r="AI127" s="192">
        <v>0</v>
      </c>
      <c r="AJ127" s="192">
        <v>0</v>
      </c>
      <c r="AK127" s="192">
        <v>0</v>
      </c>
      <c r="AL127" s="192">
        <v>0</v>
      </c>
      <c r="AM127" s="771"/>
    </row>
    <row r="128" spans="1:39" s="92" customFormat="1" ht="22.8">
      <c r="A128" s="789">
        <v>11</v>
      </c>
      <c r="B128" s="784"/>
      <c r="C128" s="784"/>
      <c r="D128" s="784"/>
      <c r="E128" s="784"/>
      <c r="F128" s="784"/>
      <c r="G128" s="784"/>
      <c r="H128" s="784"/>
      <c r="I128" s="784"/>
      <c r="J128" s="784"/>
      <c r="K128" s="784"/>
      <c r="L128" s="785" t="s">
        <v>102</v>
      </c>
      <c r="M128" s="190" t="s">
        <v>1172</v>
      </c>
      <c r="N128" s="725" t="s">
        <v>1244</v>
      </c>
      <c r="O128" s="192">
        <v>18.678000000000001</v>
      </c>
      <c r="P128" s="192">
        <v>33.164999999999999</v>
      </c>
      <c r="Q128" s="192">
        <v>0</v>
      </c>
      <c r="R128" s="192">
        <v>18.678000000000001</v>
      </c>
      <c r="S128" s="192">
        <v>25</v>
      </c>
      <c r="T128" s="192">
        <v>0</v>
      </c>
      <c r="U128" s="192">
        <v>0</v>
      </c>
      <c r="V128" s="192">
        <v>0</v>
      </c>
      <c r="W128" s="192">
        <v>0</v>
      </c>
      <c r="X128" s="192">
        <v>0</v>
      </c>
      <c r="Y128" s="192">
        <v>0</v>
      </c>
      <c r="Z128" s="192">
        <v>0</v>
      </c>
      <c r="AA128" s="192">
        <v>0</v>
      </c>
      <c r="AB128" s="192">
        <v>0</v>
      </c>
      <c r="AC128" s="192">
        <v>18.670000000000002</v>
      </c>
      <c r="AD128" s="192">
        <v>0</v>
      </c>
      <c r="AE128" s="192">
        <v>0</v>
      </c>
      <c r="AF128" s="192">
        <v>0</v>
      </c>
      <c r="AG128" s="192">
        <v>0</v>
      </c>
      <c r="AH128" s="192">
        <v>0</v>
      </c>
      <c r="AI128" s="192">
        <v>0</v>
      </c>
      <c r="AJ128" s="192">
        <v>0</v>
      </c>
      <c r="AK128" s="192">
        <v>0</v>
      </c>
      <c r="AL128" s="192">
        <v>0</v>
      </c>
      <c r="AM128" s="771"/>
    </row>
    <row r="129" spans="1:39" s="92" customFormat="1">
      <c r="A129" s="789">
        <v>11</v>
      </c>
      <c r="B129" s="784"/>
      <c r="C129" s="784"/>
      <c r="D129" s="784"/>
      <c r="E129" s="784"/>
      <c r="F129" s="784"/>
      <c r="G129" s="784"/>
      <c r="H129" s="784"/>
      <c r="I129" s="784"/>
      <c r="J129" s="784"/>
      <c r="K129" s="784"/>
      <c r="L129" s="785" t="s">
        <v>103</v>
      </c>
      <c r="M129" s="190" t="s">
        <v>1173</v>
      </c>
      <c r="N129" s="725" t="s">
        <v>504</v>
      </c>
      <c r="O129" s="790">
        <v>10.8</v>
      </c>
      <c r="P129" s="790"/>
      <c r="Q129" s="790"/>
      <c r="R129" s="790">
        <v>10.8</v>
      </c>
      <c r="S129" s="790">
        <v>11</v>
      </c>
      <c r="T129" s="790">
        <v>0</v>
      </c>
      <c r="U129" s="790">
        <v>0</v>
      </c>
      <c r="V129" s="790">
        <v>0</v>
      </c>
      <c r="W129" s="790">
        <v>0</v>
      </c>
      <c r="X129" s="790">
        <v>0</v>
      </c>
      <c r="Y129" s="790">
        <v>0</v>
      </c>
      <c r="Z129" s="790">
        <v>0</v>
      </c>
      <c r="AA129" s="790">
        <v>0</v>
      </c>
      <c r="AB129" s="790">
        <v>0</v>
      </c>
      <c r="AC129" s="790">
        <v>10.8</v>
      </c>
      <c r="AD129" s="790"/>
      <c r="AE129" s="790"/>
      <c r="AF129" s="790"/>
      <c r="AG129" s="790"/>
      <c r="AH129" s="790"/>
      <c r="AI129" s="790"/>
      <c r="AJ129" s="790"/>
      <c r="AK129" s="790"/>
      <c r="AL129" s="790"/>
      <c r="AM129" s="771"/>
    </row>
    <row r="130" spans="1:39" s="92" customFormat="1">
      <c r="A130" s="789">
        <v>11</v>
      </c>
      <c r="B130" s="784"/>
      <c r="C130" s="784"/>
      <c r="D130" s="784"/>
      <c r="E130" s="784"/>
      <c r="F130" s="784"/>
      <c r="G130" s="784"/>
      <c r="H130" s="784"/>
      <c r="I130" s="784"/>
      <c r="J130" s="784"/>
      <c r="K130" s="784"/>
      <c r="L130" s="785" t="s">
        <v>104</v>
      </c>
      <c r="M130" s="190" t="s">
        <v>372</v>
      </c>
      <c r="N130" s="725" t="s">
        <v>506</v>
      </c>
      <c r="O130" s="192">
        <v>8.1400578220366206</v>
      </c>
      <c r="P130" s="192">
        <v>8.3747927031509128</v>
      </c>
      <c r="Q130" s="192">
        <v>0</v>
      </c>
      <c r="R130" s="192">
        <v>8.7000749544919156</v>
      </c>
      <c r="S130" s="192">
        <v>9.1199999999999992</v>
      </c>
      <c r="T130" s="192">
        <v>0</v>
      </c>
      <c r="U130" s="192">
        <v>0</v>
      </c>
      <c r="V130" s="192">
        <v>0</v>
      </c>
      <c r="W130" s="192">
        <v>0</v>
      </c>
      <c r="X130" s="192">
        <v>0</v>
      </c>
      <c r="Y130" s="192">
        <v>0</v>
      </c>
      <c r="Z130" s="192">
        <v>0</v>
      </c>
      <c r="AA130" s="192">
        <v>0</v>
      </c>
      <c r="AB130" s="192">
        <v>0</v>
      </c>
      <c r="AC130" s="192">
        <v>9.1221210498125327</v>
      </c>
      <c r="AD130" s="192">
        <v>0</v>
      </c>
      <c r="AE130" s="192">
        <v>0</v>
      </c>
      <c r="AF130" s="192">
        <v>0</v>
      </c>
      <c r="AG130" s="192">
        <v>0</v>
      </c>
      <c r="AH130" s="192">
        <v>0</v>
      </c>
      <c r="AI130" s="192">
        <v>0</v>
      </c>
      <c r="AJ130" s="192">
        <v>0</v>
      </c>
      <c r="AK130" s="192">
        <v>0</v>
      </c>
      <c r="AL130" s="192">
        <v>0</v>
      </c>
      <c r="AM130" s="771"/>
    </row>
    <row r="131" spans="1:39" s="92" customFormat="1">
      <c r="A131" s="789">
        <v>11</v>
      </c>
      <c r="B131" s="784"/>
      <c r="C131" s="784"/>
      <c r="D131" s="784"/>
      <c r="E131" s="784"/>
      <c r="F131" s="784"/>
      <c r="G131" s="784"/>
      <c r="H131" s="784"/>
      <c r="I131" s="784"/>
      <c r="J131" s="784"/>
      <c r="K131" s="784"/>
      <c r="L131" s="785" t="s">
        <v>120</v>
      </c>
      <c r="M131" s="190" t="s">
        <v>373</v>
      </c>
      <c r="N131" s="725" t="s">
        <v>502</v>
      </c>
      <c r="O131" s="791">
        <v>1.7294444444444443</v>
      </c>
      <c r="P131" s="791">
        <v>0</v>
      </c>
      <c r="Q131" s="791">
        <v>0</v>
      </c>
      <c r="R131" s="791">
        <v>1.7294444444444443</v>
      </c>
      <c r="S131" s="791">
        <v>2.2727272727272729</v>
      </c>
      <c r="T131" s="791">
        <v>0</v>
      </c>
      <c r="U131" s="791">
        <v>0</v>
      </c>
      <c r="V131" s="791">
        <v>0</v>
      </c>
      <c r="W131" s="791">
        <v>0</v>
      </c>
      <c r="X131" s="791">
        <v>0</v>
      </c>
      <c r="Y131" s="791">
        <v>0</v>
      </c>
      <c r="Z131" s="791">
        <v>0</v>
      </c>
      <c r="AA131" s="791">
        <v>0</v>
      </c>
      <c r="AB131" s="791">
        <v>0</v>
      </c>
      <c r="AC131" s="791">
        <v>1.7287037037037039</v>
      </c>
      <c r="AD131" s="791">
        <v>0</v>
      </c>
      <c r="AE131" s="791">
        <v>0</v>
      </c>
      <c r="AF131" s="791">
        <v>0</v>
      </c>
      <c r="AG131" s="791">
        <v>0</v>
      </c>
      <c r="AH131" s="791">
        <v>0</v>
      </c>
      <c r="AI131" s="791">
        <v>0</v>
      </c>
      <c r="AJ131" s="791">
        <v>0</v>
      </c>
      <c r="AK131" s="791">
        <v>0</v>
      </c>
      <c r="AL131" s="791">
        <v>0</v>
      </c>
      <c r="AM131" s="771"/>
    </row>
    <row r="132" spans="1:39" s="92" customFormat="1" ht="22.8">
      <c r="A132" s="789">
        <v>11</v>
      </c>
      <c r="B132" s="784"/>
      <c r="C132" s="784"/>
      <c r="D132" s="784"/>
      <c r="E132" s="784"/>
      <c r="F132" s="784"/>
      <c r="G132" s="784"/>
      <c r="H132" s="784"/>
      <c r="I132" s="784"/>
      <c r="J132" s="792" t="s">
        <v>1059</v>
      </c>
      <c r="K132" s="784"/>
      <c r="L132" s="793"/>
      <c r="M132" s="794" t="s">
        <v>1157</v>
      </c>
      <c r="N132" s="795"/>
      <c r="O132" s="796"/>
      <c r="P132" s="796"/>
      <c r="Q132" s="796"/>
      <c r="R132" s="796"/>
      <c r="S132" s="796"/>
      <c r="T132" s="796"/>
      <c r="U132" s="796"/>
      <c r="V132" s="796"/>
      <c r="W132" s="796"/>
      <c r="X132" s="796"/>
      <c r="Y132" s="796"/>
      <c r="Z132" s="796"/>
      <c r="AA132" s="796"/>
      <c r="AB132" s="796"/>
      <c r="AC132" s="796"/>
      <c r="AD132" s="796"/>
      <c r="AE132" s="796"/>
      <c r="AF132" s="796"/>
      <c r="AG132" s="796"/>
      <c r="AH132" s="796"/>
      <c r="AI132" s="796"/>
      <c r="AJ132" s="796"/>
      <c r="AK132" s="796"/>
      <c r="AL132" s="796"/>
      <c r="AM132" s="797"/>
    </row>
    <row r="133" spans="1:39" s="92" customFormat="1" ht="13.8">
      <c r="A133" s="675">
        <v>11</v>
      </c>
      <c r="B133" s="784"/>
      <c r="C133" s="784"/>
      <c r="D133" s="784"/>
      <c r="E133" s="784"/>
      <c r="F133" s="784"/>
      <c r="G133" s="784"/>
      <c r="H133" s="784"/>
      <c r="I133" s="784"/>
      <c r="J133" s="1124" t="s">
        <v>195</v>
      </c>
      <c r="K133" s="649"/>
      <c r="L133" s="785" t="s">
        <v>195</v>
      </c>
      <c r="M133" s="798" t="s">
        <v>1226</v>
      </c>
      <c r="N133" s="727" t="s">
        <v>370</v>
      </c>
      <c r="O133" s="787">
        <v>152.04</v>
      </c>
      <c r="P133" s="787">
        <v>277.75</v>
      </c>
      <c r="Q133" s="787"/>
      <c r="R133" s="787">
        <v>162.5</v>
      </c>
      <c r="S133" s="787">
        <v>228</v>
      </c>
      <c r="T133" s="787"/>
      <c r="U133" s="787"/>
      <c r="V133" s="787"/>
      <c r="W133" s="787"/>
      <c r="X133" s="787"/>
      <c r="Y133" s="787"/>
      <c r="Z133" s="787"/>
      <c r="AA133" s="787"/>
      <c r="AB133" s="787"/>
      <c r="AC133" s="787">
        <v>170.31</v>
      </c>
      <c r="AD133" s="787"/>
      <c r="AE133" s="787"/>
      <c r="AF133" s="787"/>
      <c r="AG133" s="787"/>
      <c r="AH133" s="787"/>
      <c r="AI133" s="787"/>
      <c r="AJ133" s="787"/>
      <c r="AK133" s="787"/>
      <c r="AL133" s="787"/>
      <c r="AM133" s="771"/>
    </row>
    <row r="134" spans="1:39" s="92" customFormat="1">
      <c r="A134" s="675">
        <v>11</v>
      </c>
      <c r="B134" s="784"/>
      <c r="C134" s="784"/>
      <c r="D134" s="784"/>
      <c r="E134" s="784"/>
      <c r="F134" s="784"/>
      <c r="G134" s="784"/>
      <c r="H134" s="784"/>
      <c r="I134" s="784"/>
      <c r="J134" s="1124"/>
      <c r="K134" s="784"/>
      <c r="L134" s="799" t="s">
        <v>1318</v>
      </c>
      <c r="M134" s="209" t="s">
        <v>1060</v>
      </c>
      <c r="N134" s="725" t="s">
        <v>506</v>
      </c>
      <c r="O134" s="786">
        <v>8.1400578220366206</v>
      </c>
      <c r="P134" s="786">
        <v>8.3747927031509128</v>
      </c>
      <c r="Q134" s="786">
        <v>0</v>
      </c>
      <c r="R134" s="786">
        <v>8.7000749544919156</v>
      </c>
      <c r="S134" s="786">
        <v>9.1199999999999992</v>
      </c>
      <c r="T134" s="786">
        <v>0</v>
      </c>
      <c r="U134" s="786">
        <v>0</v>
      </c>
      <c r="V134" s="786">
        <v>0</v>
      </c>
      <c r="W134" s="786">
        <v>0</v>
      </c>
      <c r="X134" s="786">
        <v>0</v>
      </c>
      <c r="Y134" s="786">
        <v>0</v>
      </c>
      <c r="Z134" s="786">
        <v>0</v>
      </c>
      <c r="AA134" s="786">
        <v>0</v>
      </c>
      <c r="AB134" s="786">
        <v>0</v>
      </c>
      <c r="AC134" s="786">
        <v>9.1221210498125327</v>
      </c>
      <c r="AD134" s="786">
        <v>0</v>
      </c>
      <c r="AE134" s="786">
        <v>0</v>
      </c>
      <c r="AF134" s="786">
        <v>0</v>
      </c>
      <c r="AG134" s="786">
        <v>0</v>
      </c>
      <c r="AH134" s="786">
        <v>0</v>
      </c>
      <c r="AI134" s="786">
        <v>0</v>
      </c>
      <c r="AJ134" s="786">
        <v>0</v>
      </c>
      <c r="AK134" s="786">
        <v>0</v>
      </c>
      <c r="AL134" s="786">
        <v>0</v>
      </c>
      <c r="AM134" s="771"/>
    </row>
    <row r="135" spans="1:39" s="92" customFormat="1">
      <c r="A135" s="675">
        <v>11</v>
      </c>
      <c r="B135" s="784"/>
      <c r="C135" s="784"/>
      <c r="D135" s="784"/>
      <c r="E135" s="784"/>
      <c r="F135" s="784"/>
      <c r="G135" s="784"/>
      <c r="H135" s="784"/>
      <c r="I135" s="784"/>
      <c r="J135" s="1124"/>
      <c r="K135" s="784"/>
      <c r="L135" s="799" t="s">
        <v>1319</v>
      </c>
      <c r="M135" s="209" t="s">
        <v>1174</v>
      </c>
      <c r="N135" s="725" t="s">
        <v>1244</v>
      </c>
      <c r="O135" s="787">
        <v>18.678000000000001</v>
      </c>
      <c r="P135" s="787">
        <v>33.164999999999999</v>
      </c>
      <c r="Q135" s="787"/>
      <c r="R135" s="787">
        <v>18.678000000000001</v>
      </c>
      <c r="S135" s="787">
        <v>25</v>
      </c>
      <c r="T135" s="787"/>
      <c r="U135" s="787"/>
      <c r="V135" s="787"/>
      <c r="W135" s="787"/>
      <c r="X135" s="787"/>
      <c r="Y135" s="787"/>
      <c r="Z135" s="787"/>
      <c r="AA135" s="787"/>
      <c r="AB135" s="787"/>
      <c r="AC135" s="787">
        <v>18.670000000000002</v>
      </c>
      <c r="AD135" s="787"/>
      <c r="AE135" s="787"/>
      <c r="AF135" s="787"/>
      <c r="AG135" s="787"/>
      <c r="AH135" s="787"/>
      <c r="AI135" s="787"/>
      <c r="AJ135" s="787"/>
      <c r="AK135" s="787"/>
      <c r="AL135" s="787"/>
      <c r="AM135" s="771"/>
    </row>
    <row r="136" spans="1:39" s="92" customFormat="1" ht="22.8">
      <c r="A136" s="789">
        <v>11</v>
      </c>
      <c r="B136" s="784"/>
      <c r="C136" s="784"/>
      <c r="D136" s="784"/>
      <c r="E136" s="784"/>
      <c r="F136" s="784"/>
      <c r="G136" s="784"/>
      <c r="H136" s="784"/>
      <c r="I136" s="784"/>
      <c r="J136" s="792" t="s">
        <v>1141</v>
      </c>
      <c r="K136" s="784"/>
      <c r="L136" s="793"/>
      <c r="M136" s="794" t="s">
        <v>1158</v>
      </c>
      <c r="N136" s="795"/>
      <c r="O136" s="796"/>
      <c r="P136" s="796"/>
      <c r="Q136" s="796"/>
      <c r="R136" s="796"/>
      <c r="S136" s="796"/>
      <c r="T136" s="796"/>
      <c r="U136" s="796"/>
      <c r="V136" s="796"/>
      <c r="W136" s="796"/>
      <c r="X136" s="796"/>
      <c r="Y136" s="796"/>
      <c r="Z136" s="796"/>
      <c r="AA136" s="796"/>
      <c r="AB136" s="796"/>
      <c r="AC136" s="796"/>
      <c r="AD136" s="796"/>
      <c r="AE136" s="796"/>
      <c r="AF136" s="796"/>
      <c r="AG136" s="796"/>
      <c r="AH136" s="796"/>
      <c r="AI136" s="796"/>
      <c r="AJ136" s="796"/>
      <c r="AK136" s="796"/>
      <c r="AL136" s="796"/>
      <c r="AM136" s="797"/>
    </row>
    <row r="137" spans="1:39">
      <c r="A137" s="759"/>
      <c r="B137" s="759"/>
      <c r="C137" s="759"/>
      <c r="D137" s="759"/>
      <c r="E137" s="759"/>
      <c r="F137" s="759"/>
      <c r="G137" s="759"/>
      <c r="H137" s="759"/>
      <c r="I137" s="759"/>
      <c r="J137" s="759"/>
      <c r="K137" s="759"/>
      <c r="L137" s="759"/>
      <c r="M137" s="759"/>
      <c r="N137" s="759"/>
      <c r="O137" s="759"/>
      <c r="P137" s="759"/>
      <c r="Q137" s="759"/>
      <c r="R137" s="759"/>
      <c r="S137" s="759"/>
      <c r="T137" s="759"/>
      <c r="U137" s="759"/>
      <c r="V137" s="759"/>
      <c r="W137" s="759"/>
      <c r="X137" s="759"/>
      <c r="Y137" s="759"/>
      <c r="Z137" s="759"/>
      <c r="AA137" s="759"/>
      <c r="AB137" s="759"/>
      <c r="AC137" s="759"/>
      <c r="AD137" s="759"/>
      <c r="AE137" s="759"/>
      <c r="AF137" s="759"/>
      <c r="AG137" s="759"/>
      <c r="AH137" s="759"/>
      <c r="AI137" s="759"/>
      <c r="AJ137" s="759"/>
      <c r="AK137" s="759"/>
      <c r="AL137" s="759"/>
      <c r="AM137" s="759"/>
    </row>
    <row r="138" spans="1:39">
      <c r="A138" s="759"/>
      <c r="B138" s="759"/>
      <c r="C138" s="759"/>
      <c r="D138" s="759"/>
      <c r="E138" s="759"/>
      <c r="F138" s="759"/>
      <c r="G138" s="759"/>
      <c r="H138" s="759"/>
      <c r="I138" s="759"/>
      <c r="J138" s="759"/>
      <c r="K138" s="759"/>
      <c r="L138" s="759"/>
      <c r="M138" s="759"/>
      <c r="N138" s="759"/>
      <c r="O138" s="759"/>
      <c r="P138" s="759"/>
      <c r="Q138" s="759"/>
      <c r="R138" s="759"/>
      <c r="S138" s="759"/>
      <c r="T138" s="759"/>
      <c r="U138" s="759"/>
      <c r="V138" s="759"/>
      <c r="W138" s="759"/>
      <c r="X138" s="759"/>
      <c r="Y138" s="759"/>
      <c r="Z138" s="759"/>
      <c r="AA138" s="759"/>
      <c r="AB138" s="759"/>
      <c r="AC138" s="759"/>
      <c r="AD138" s="759"/>
      <c r="AE138" s="759"/>
      <c r="AF138" s="759"/>
      <c r="AG138" s="759"/>
      <c r="AH138" s="759"/>
      <c r="AI138" s="759"/>
      <c r="AJ138" s="759"/>
      <c r="AK138" s="759"/>
      <c r="AL138" s="759"/>
      <c r="AM138" s="759"/>
    </row>
    <row r="139" spans="1:39" ht="15" customHeight="1">
      <c r="A139" s="759"/>
      <c r="B139" s="759"/>
      <c r="C139" s="759"/>
      <c r="D139" s="759"/>
      <c r="E139" s="759"/>
      <c r="F139" s="759"/>
      <c r="G139" s="759"/>
      <c r="H139" s="759"/>
      <c r="I139" s="759"/>
      <c r="J139" s="759"/>
      <c r="K139" s="759"/>
      <c r="L139" s="1118" t="s">
        <v>1402</v>
      </c>
      <c r="M139" s="1118"/>
      <c r="N139" s="1118"/>
      <c r="O139" s="1118"/>
      <c r="P139" s="1118"/>
      <c r="Q139" s="1118"/>
      <c r="R139" s="1118"/>
      <c r="S139" s="1119"/>
      <c r="T139" s="1119"/>
      <c r="U139" s="1119"/>
      <c r="V139" s="1119"/>
      <c r="W139" s="1119"/>
      <c r="X139" s="1119"/>
      <c r="Y139" s="1119"/>
      <c r="Z139" s="1119"/>
      <c r="AA139" s="1119"/>
      <c r="AB139" s="1119"/>
      <c r="AC139" s="1119"/>
      <c r="AD139" s="1119"/>
      <c r="AE139" s="1119"/>
      <c r="AF139" s="1119"/>
      <c r="AG139" s="1119"/>
      <c r="AH139" s="1119"/>
      <c r="AI139" s="1119"/>
      <c r="AJ139" s="1119"/>
      <c r="AK139" s="1119"/>
      <c r="AL139" s="1119"/>
      <c r="AM139" s="1119"/>
    </row>
    <row r="140" spans="1:39" ht="64.2" customHeight="1">
      <c r="A140" s="759"/>
      <c r="B140" s="759"/>
      <c r="C140" s="759"/>
      <c r="D140" s="759"/>
      <c r="E140" s="759"/>
      <c r="F140" s="759"/>
      <c r="G140" s="759"/>
      <c r="H140" s="759"/>
      <c r="I140" s="759"/>
      <c r="J140" s="759"/>
      <c r="K140" s="649"/>
      <c r="L140" s="1120" t="s">
        <v>2386</v>
      </c>
      <c r="M140" s="1121"/>
      <c r="N140" s="1121"/>
      <c r="O140" s="1121"/>
      <c r="P140" s="1121"/>
      <c r="Q140" s="1121"/>
      <c r="R140" s="1121"/>
      <c r="S140" s="1122"/>
      <c r="T140" s="1122"/>
      <c r="U140" s="1122"/>
      <c r="V140" s="1122"/>
      <c r="W140" s="1122"/>
      <c r="X140" s="1122"/>
      <c r="Y140" s="1122"/>
      <c r="Z140" s="1122"/>
      <c r="AA140" s="1122"/>
      <c r="AB140" s="1122"/>
      <c r="AC140" s="1122"/>
      <c r="AD140" s="1122"/>
      <c r="AE140" s="1122"/>
      <c r="AF140" s="1122"/>
      <c r="AG140" s="1122"/>
      <c r="AH140" s="1122"/>
      <c r="AI140" s="1122"/>
      <c r="AJ140" s="1122"/>
      <c r="AK140" s="1122"/>
      <c r="AL140" s="1122"/>
      <c r="AM140" s="1122"/>
    </row>
  </sheetData>
  <sheetProtection formatColumns="0" formatRows="0" autoFilter="0"/>
  <mergeCells count="17">
    <mergeCell ref="J122:J124"/>
    <mergeCell ref="J133:J135"/>
    <mergeCell ref="J23:J25"/>
    <mergeCell ref="L139:AM139"/>
    <mergeCell ref="L140:AM140"/>
    <mergeCell ref="J45:J47"/>
    <mergeCell ref="J56:J58"/>
    <mergeCell ref="J67:J69"/>
    <mergeCell ref="J78:J80"/>
    <mergeCell ref="J89:J91"/>
    <mergeCell ref="J100:J102"/>
    <mergeCell ref="J111:J113"/>
    <mergeCell ref="L14:L15"/>
    <mergeCell ref="M14:M15"/>
    <mergeCell ref="N14:N15"/>
    <mergeCell ref="AM14:AM15"/>
    <mergeCell ref="J34:J36"/>
  </mergeCells>
  <dataValidations count="3">
    <dataValidation type="textLength" operator="lessThanOrEqual" allowBlank="1" showInputMessage="1" showErrorMessage="1" errorTitle="Ошибка" error="Допускается ввод не более 900 символов!" sqref="AM17:AM21 AM23:AM25 AM28:AM32 AM34:AM36 AM39:AM43 AM45:AM47 AM50:AM54 AM56:AM58 AM61:AM65 AM67:AM69 AM72:AM76 AM78:AM80 AM83:AM87 AM89:AM91 AM94:AM98 AM100:AM102 AM105:AM109 AM111:AM113 AM116:AM120 AM122:AM124 AM127:AM131 AM133:AM135">
      <formula1>900</formula1>
    </dataValidation>
    <dataValidation type="decimal" allowBlank="1" showErrorMessage="1" errorTitle="Ошибка" error="Допускается ввод только неотрицательных чисел!" sqref="O25:AL25 O23:AL23 O36:AL36 O34:AL34 O47:AL47 O45:AL45 O58:AL58 O56:AL56 O69:AL69 O67:AL67 O80:AL80 O78:AL78 O91:AL91 O89:AL89 O102:AL102 O100:AL100 O113:AL113 O111:AL111 O124:AL124 O122:AL122 O135:AL135 O133:AL133">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M23 M34 M45 M56 M67 M78 M89 M100 M111 M122 M133">
      <formula1>VOLTAGE_LEVEL_list</formula1>
    </dataValidation>
  </dataValidations>
  <printOptions horizontalCentered="1"/>
  <pageMargins left="0.35433070866141736" right="0.35433070866141736" top="0.39370078740157483" bottom="0.47244094488188981" header="7.874015748031496E-2" footer="7.874015748031496E-2"/>
  <pageSetup paperSize="9" scale="75" firstPageNumber="12" fitToWidth="0" fitToHeight="0" orientation="landscape" useFirstPageNumber="1" r:id="rId1"/>
  <headerFooter>
    <oddFooter>&amp;C&amp;A
&amp;P из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002060"/>
    <outlinePr summaryBelow="0" summaryRight="0"/>
    <pageSetUpPr fitToPage="1"/>
  </sheetPr>
  <dimension ref="A1:AM577"/>
  <sheetViews>
    <sheetView showGridLines="0" view="pageBreakPreview" topLeftCell="A11" zoomScale="60" zoomScaleNormal="100" workbookViewId="0">
      <pane xSplit="14" ySplit="5" topLeftCell="O16" activePane="bottomRight" state="frozen"/>
      <selection activeCell="M11" sqref="M11"/>
      <selection pane="topRight" activeCell="M11" sqref="M11"/>
      <selection pane="bottomLeft" activeCell="M11" sqref="M11"/>
      <selection pane="bottomRight"/>
    </sheetView>
  </sheetViews>
  <sheetFormatPr defaultColWidth="8.75" defaultRowHeight="11.4"/>
  <cols>
    <col min="1" max="10" width="2.75" style="93" hidden="1" customWidth="1"/>
    <col min="11" max="11" width="3.75" style="93" hidden="1" customWidth="1"/>
    <col min="12" max="12" width="7.875" style="93" customWidth="1"/>
    <col min="13" max="13" width="42.375" style="93" customWidth="1"/>
    <col min="14" max="14" width="11.75" style="94" bestFit="1" customWidth="1"/>
    <col min="15" max="19" width="13.25" style="94" customWidth="1"/>
    <col min="20" max="28" width="13.25" style="94" hidden="1" customWidth="1"/>
    <col min="29" max="29" width="13.25" style="94" customWidth="1"/>
    <col min="30" max="38" width="13.25" style="94" hidden="1" customWidth="1"/>
    <col min="39" max="39" width="20.75" style="93" customWidth="1"/>
    <col min="40" max="16384" width="8.75" style="93"/>
  </cols>
  <sheetData>
    <row r="1" spans="1:39" hidden="1">
      <c r="A1" s="800"/>
      <c r="B1" s="800"/>
      <c r="C1" s="800"/>
      <c r="D1" s="800"/>
      <c r="E1" s="800"/>
      <c r="F1" s="800"/>
      <c r="G1" s="800"/>
      <c r="H1" s="800"/>
      <c r="I1" s="800"/>
      <c r="J1" s="800"/>
      <c r="K1" s="800"/>
      <c r="L1" s="800"/>
      <c r="M1" s="800"/>
      <c r="N1" s="801"/>
      <c r="O1" s="801"/>
      <c r="P1" s="801"/>
      <c r="Q1" s="801"/>
      <c r="R1" s="801"/>
      <c r="S1" s="759">
        <v>2024</v>
      </c>
      <c r="T1" s="759">
        <v>2025</v>
      </c>
      <c r="U1" s="759">
        <v>2026</v>
      </c>
      <c r="V1" s="759">
        <v>2027</v>
      </c>
      <c r="W1" s="759">
        <v>2028</v>
      </c>
      <c r="X1" s="759">
        <v>2029</v>
      </c>
      <c r="Y1" s="759">
        <v>2030</v>
      </c>
      <c r="Z1" s="759">
        <v>2031</v>
      </c>
      <c r="AA1" s="759">
        <v>2032</v>
      </c>
      <c r="AB1" s="759">
        <v>2033</v>
      </c>
      <c r="AC1" s="759">
        <v>2024</v>
      </c>
      <c r="AD1" s="759">
        <v>2025</v>
      </c>
      <c r="AE1" s="759">
        <v>2026</v>
      </c>
      <c r="AF1" s="759">
        <v>2027</v>
      </c>
      <c r="AG1" s="759">
        <v>2028</v>
      </c>
      <c r="AH1" s="759">
        <v>2029</v>
      </c>
      <c r="AI1" s="759">
        <v>2030</v>
      </c>
      <c r="AJ1" s="759">
        <v>2031</v>
      </c>
      <c r="AK1" s="759">
        <v>2032</v>
      </c>
      <c r="AL1" s="759">
        <v>2033</v>
      </c>
      <c r="AM1" s="800"/>
    </row>
    <row r="2" spans="1:39" hidden="1">
      <c r="A2" s="800"/>
      <c r="B2" s="800"/>
      <c r="C2" s="800"/>
      <c r="D2" s="800"/>
      <c r="E2" s="800"/>
      <c r="F2" s="800"/>
      <c r="G2" s="800"/>
      <c r="H2" s="800"/>
      <c r="I2" s="800"/>
      <c r="J2" s="800"/>
      <c r="K2" s="800"/>
      <c r="L2" s="800"/>
      <c r="M2" s="800"/>
      <c r="N2" s="801"/>
      <c r="O2" s="801"/>
      <c r="P2" s="801"/>
      <c r="Q2" s="801"/>
      <c r="R2" s="801"/>
      <c r="S2" s="759"/>
      <c r="T2" s="759"/>
      <c r="U2" s="759"/>
      <c r="V2" s="759"/>
      <c r="W2" s="759"/>
      <c r="X2" s="759"/>
      <c r="Y2" s="759"/>
      <c r="Z2" s="759"/>
      <c r="AA2" s="759"/>
      <c r="AB2" s="759"/>
      <c r="AC2" s="759"/>
      <c r="AD2" s="759"/>
      <c r="AE2" s="759"/>
      <c r="AF2" s="759"/>
      <c r="AG2" s="759"/>
      <c r="AH2" s="759"/>
      <c r="AI2" s="759"/>
      <c r="AJ2" s="759"/>
      <c r="AK2" s="759"/>
      <c r="AL2" s="759"/>
      <c r="AM2" s="800"/>
    </row>
    <row r="3" spans="1:39" hidden="1">
      <c r="A3" s="800"/>
      <c r="B3" s="800"/>
      <c r="C3" s="800"/>
      <c r="D3" s="800"/>
      <c r="E3" s="800"/>
      <c r="F3" s="800"/>
      <c r="G3" s="800"/>
      <c r="H3" s="800"/>
      <c r="I3" s="800"/>
      <c r="J3" s="800"/>
      <c r="K3" s="800"/>
      <c r="L3" s="800"/>
      <c r="M3" s="800"/>
      <c r="N3" s="801"/>
      <c r="O3" s="801"/>
      <c r="P3" s="801"/>
      <c r="Q3" s="801"/>
      <c r="R3" s="801"/>
      <c r="S3" s="759"/>
      <c r="T3" s="759"/>
      <c r="U3" s="759"/>
      <c r="V3" s="759"/>
      <c r="W3" s="759"/>
      <c r="X3" s="759"/>
      <c r="Y3" s="759"/>
      <c r="Z3" s="759"/>
      <c r="AA3" s="759"/>
      <c r="AB3" s="759"/>
      <c r="AC3" s="759"/>
      <c r="AD3" s="759"/>
      <c r="AE3" s="759"/>
      <c r="AF3" s="759"/>
      <c r="AG3" s="759"/>
      <c r="AH3" s="759"/>
      <c r="AI3" s="759"/>
      <c r="AJ3" s="759"/>
      <c r="AK3" s="759"/>
      <c r="AL3" s="759"/>
      <c r="AM3" s="800"/>
    </row>
    <row r="4" spans="1:39" hidden="1">
      <c r="A4" s="800"/>
      <c r="B4" s="800"/>
      <c r="C4" s="800"/>
      <c r="D4" s="800"/>
      <c r="E4" s="800"/>
      <c r="F4" s="800"/>
      <c r="G4" s="800"/>
      <c r="H4" s="800"/>
      <c r="I4" s="800"/>
      <c r="J4" s="800"/>
      <c r="K4" s="800"/>
      <c r="L4" s="800"/>
      <c r="M4" s="800"/>
      <c r="N4" s="801"/>
      <c r="O4" s="801"/>
      <c r="P4" s="801"/>
      <c r="Q4" s="801"/>
      <c r="R4" s="801"/>
      <c r="S4" s="759"/>
      <c r="T4" s="759"/>
      <c r="U4" s="759"/>
      <c r="V4" s="759"/>
      <c r="W4" s="759"/>
      <c r="X4" s="759"/>
      <c r="Y4" s="759"/>
      <c r="Z4" s="759"/>
      <c r="AA4" s="759"/>
      <c r="AB4" s="759"/>
      <c r="AC4" s="759"/>
      <c r="AD4" s="759"/>
      <c r="AE4" s="759"/>
      <c r="AF4" s="759"/>
      <c r="AG4" s="759"/>
      <c r="AH4" s="759"/>
      <c r="AI4" s="759"/>
      <c r="AJ4" s="759"/>
      <c r="AK4" s="759"/>
      <c r="AL4" s="759"/>
      <c r="AM4" s="800"/>
    </row>
    <row r="5" spans="1:39" hidden="1">
      <c r="A5" s="800"/>
      <c r="B5" s="800"/>
      <c r="C5" s="800"/>
      <c r="D5" s="800"/>
      <c r="E5" s="800"/>
      <c r="F5" s="800"/>
      <c r="G5" s="800"/>
      <c r="H5" s="800"/>
      <c r="I5" s="800"/>
      <c r="J5" s="800"/>
      <c r="K5" s="800"/>
      <c r="L5" s="800"/>
      <c r="M5" s="800"/>
      <c r="N5" s="801"/>
      <c r="O5" s="801"/>
      <c r="P5" s="801"/>
      <c r="Q5" s="801"/>
      <c r="R5" s="801"/>
      <c r="S5" s="759"/>
      <c r="T5" s="759"/>
      <c r="U5" s="759"/>
      <c r="V5" s="759"/>
      <c r="W5" s="759"/>
      <c r="X5" s="759"/>
      <c r="Y5" s="759"/>
      <c r="Z5" s="759"/>
      <c r="AA5" s="759"/>
      <c r="AB5" s="759"/>
      <c r="AC5" s="759"/>
      <c r="AD5" s="759"/>
      <c r="AE5" s="759"/>
      <c r="AF5" s="759"/>
      <c r="AG5" s="759"/>
      <c r="AH5" s="759"/>
      <c r="AI5" s="759"/>
      <c r="AJ5" s="759"/>
      <c r="AK5" s="759"/>
      <c r="AL5" s="759"/>
      <c r="AM5" s="800"/>
    </row>
    <row r="6" spans="1:39" hidden="1">
      <c r="A6" s="800"/>
      <c r="B6" s="800"/>
      <c r="C6" s="800"/>
      <c r="D6" s="800"/>
      <c r="E6" s="800"/>
      <c r="F6" s="800"/>
      <c r="G6" s="800"/>
      <c r="H6" s="800"/>
      <c r="I6" s="800"/>
      <c r="J6" s="800"/>
      <c r="K6" s="800"/>
      <c r="L6" s="800"/>
      <c r="M6" s="800"/>
      <c r="N6" s="801"/>
      <c r="O6" s="801"/>
      <c r="P6" s="801"/>
      <c r="Q6" s="801"/>
      <c r="R6" s="801"/>
      <c r="S6" s="759"/>
      <c r="T6" s="759"/>
      <c r="U6" s="759"/>
      <c r="V6" s="759"/>
      <c r="W6" s="759"/>
      <c r="X6" s="759"/>
      <c r="Y6" s="759"/>
      <c r="Z6" s="759"/>
      <c r="AA6" s="759"/>
      <c r="AB6" s="759"/>
      <c r="AC6" s="759"/>
      <c r="AD6" s="759"/>
      <c r="AE6" s="759"/>
      <c r="AF6" s="759"/>
      <c r="AG6" s="759"/>
      <c r="AH6" s="759"/>
      <c r="AI6" s="759"/>
      <c r="AJ6" s="759"/>
      <c r="AK6" s="759"/>
      <c r="AL6" s="759"/>
      <c r="AM6" s="800"/>
    </row>
    <row r="7" spans="1:39" hidden="1">
      <c r="A7" s="800"/>
      <c r="B7" s="800"/>
      <c r="C7" s="800"/>
      <c r="D7" s="800"/>
      <c r="E7" s="800"/>
      <c r="F7" s="800"/>
      <c r="G7" s="800"/>
      <c r="H7" s="800"/>
      <c r="I7" s="800"/>
      <c r="J7" s="800"/>
      <c r="K7" s="800"/>
      <c r="L7" s="800"/>
      <c r="M7" s="800"/>
      <c r="N7" s="801"/>
      <c r="O7" s="801"/>
      <c r="P7" s="801"/>
      <c r="Q7" s="801"/>
      <c r="R7" s="801"/>
      <c r="S7" s="709" t="b">
        <v>1</v>
      </c>
      <c r="T7" s="709" t="b">
        <v>0</v>
      </c>
      <c r="U7" s="709" t="b">
        <v>0</v>
      </c>
      <c r="V7" s="709" t="b">
        <v>0</v>
      </c>
      <c r="W7" s="709" t="b">
        <v>0</v>
      </c>
      <c r="X7" s="709" t="b">
        <v>0</v>
      </c>
      <c r="Y7" s="709" t="b">
        <v>0</v>
      </c>
      <c r="Z7" s="709" t="b">
        <v>0</v>
      </c>
      <c r="AA7" s="709" t="b">
        <v>0</v>
      </c>
      <c r="AB7" s="709" t="b">
        <v>0</v>
      </c>
      <c r="AC7" s="709" t="b">
        <v>1</v>
      </c>
      <c r="AD7" s="709" t="b">
        <v>0</v>
      </c>
      <c r="AE7" s="709" t="b">
        <v>0</v>
      </c>
      <c r="AF7" s="709" t="b">
        <v>0</v>
      </c>
      <c r="AG7" s="709" t="b">
        <v>0</v>
      </c>
      <c r="AH7" s="709" t="b">
        <v>0</v>
      </c>
      <c r="AI7" s="709" t="b">
        <v>0</v>
      </c>
      <c r="AJ7" s="709" t="b">
        <v>0</v>
      </c>
      <c r="AK7" s="709" t="b">
        <v>0</v>
      </c>
      <c r="AL7" s="709" t="b">
        <v>0</v>
      </c>
      <c r="AM7" s="800"/>
    </row>
    <row r="8" spans="1:39" hidden="1">
      <c r="A8" s="800"/>
      <c r="B8" s="800"/>
      <c r="C8" s="800"/>
      <c r="D8" s="800"/>
      <c r="E8" s="800"/>
      <c r="F8" s="800"/>
      <c r="G8" s="800"/>
      <c r="H8" s="800"/>
      <c r="I8" s="800"/>
      <c r="J8" s="800"/>
      <c r="K8" s="800"/>
      <c r="L8" s="800"/>
      <c r="M8" s="800"/>
      <c r="N8" s="801"/>
      <c r="O8" s="801"/>
      <c r="P8" s="801"/>
      <c r="Q8" s="801"/>
      <c r="R8" s="801"/>
      <c r="S8" s="801"/>
      <c r="T8" s="801"/>
      <c r="U8" s="801"/>
      <c r="V8" s="801"/>
      <c r="W8" s="801"/>
      <c r="X8" s="801"/>
      <c r="Y8" s="801"/>
      <c r="Z8" s="801"/>
      <c r="AA8" s="801"/>
      <c r="AB8" s="801"/>
      <c r="AC8" s="801"/>
      <c r="AD8" s="801"/>
      <c r="AE8" s="801"/>
      <c r="AF8" s="801"/>
      <c r="AG8" s="801"/>
      <c r="AH8" s="801"/>
      <c r="AI8" s="801"/>
      <c r="AJ8" s="801"/>
      <c r="AK8" s="801"/>
      <c r="AL8" s="801"/>
      <c r="AM8" s="800"/>
    </row>
    <row r="9" spans="1:39" hidden="1">
      <c r="A9" s="800"/>
      <c r="B9" s="800"/>
      <c r="C9" s="800"/>
      <c r="D9" s="800"/>
      <c r="E9" s="800"/>
      <c r="F9" s="800"/>
      <c r="G9" s="800"/>
      <c r="H9" s="800"/>
      <c r="I9" s="800"/>
      <c r="J9" s="800"/>
      <c r="K9" s="800"/>
      <c r="L9" s="800"/>
      <c r="M9" s="800"/>
      <c r="N9" s="801"/>
      <c r="O9" s="801"/>
      <c r="P9" s="801"/>
      <c r="Q9" s="801"/>
      <c r="R9" s="801"/>
      <c r="S9" s="801"/>
      <c r="T9" s="801"/>
      <c r="U9" s="801"/>
      <c r="V9" s="801"/>
      <c r="W9" s="801"/>
      <c r="X9" s="801"/>
      <c r="Y9" s="801"/>
      <c r="Z9" s="801"/>
      <c r="AA9" s="801"/>
      <c r="AB9" s="801"/>
      <c r="AC9" s="801"/>
      <c r="AD9" s="801"/>
      <c r="AE9" s="801"/>
      <c r="AF9" s="801"/>
      <c r="AG9" s="801"/>
      <c r="AH9" s="801"/>
      <c r="AI9" s="801"/>
      <c r="AJ9" s="801"/>
      <c r="AK9" s="801"/>
      <c r="AL9" s="801"/>
      <c r="AM9" s="800"/>
    </row>
    <row r="10" spans="1:39" hidden="1">
      <c r="A10" s="800"/>
      <c r="B10" s="800"/>
      <c r="C10" s="800"/>
      <c r="D10" s="800"/>
      <c r="E10" s="800"/>
      <c r="F10" s="800"/>
      <c r="G10" s="800"/>
      <c r="H10" s="800"/>
      <c r="I10" s="800"/>
      <c r="J10" s="800"/>
      <c r="K10" s="800"/>
      <c r="L10" s="800"/>
      <c r="M10" s="800"/>
      <c r="N10" s="801"/>
      <c r="O10" s="801"/>
      <c r="P10" s="801"/>
      <c r="Q10" s="801"/>
      <c r="R10" s="801"/>
      <c r="S10" s="801"/>
      <c r="T10" s="801"/>
      <c r="U10" s="801"/>
      <c r="V10" s="801"/>
      <c r="W10" s="801"/>
      <c r="X10" s="801"/>
      <c r="Y10" s="801"/>
      <c r="Z10" s="801"/>
      <c r="AA10" s="801"/>
      <c r="AB10" s="801"/>
      <c r="AC10" s="801"/>
      <c r="AD10" s="801"/>
      <c r="AE10" s="801"/>
      <c r="AF10" s="801"/>
      <c r="AG10" s="801"/>
      <c r="AH10" s="801"/>
      <c r="AI10" s="801"/>
      <c r="AJ10" s="801"/>
      <c r="AK10" s="801"/>
      <c r="AL10" s="801"/>
      <c r="AM10" s="800"/>
    </row>
    <row r="11" spans="1:39" ht="15" hidden="1" customHeight="1">
      <c r="A11" s="800"/>
      <c r="B11" s="800"/>
      <c r="C11" s="800"/>
      <c r="D11" s="800"/>
      <c r="E11" s="800"/>
      <c r="F11" s="800"/>
      <c r="G11" s="800"/>
      <c r="H11" s="800"/>
      <c r="I11" s="800"/>
      <c r="J11" s="800"/>
      <c r="K11" s="800"/>
      <c r="L11" s="800"/>
      <c r="M11" s="802"/>
      <c r="N11" s="801"/>
      <c r="O11" s="801"/>
      <c r="P11" s="801"/>
      <c r="Q11" s="801"/>
      <c r="R11" s="801"/>
      <c r="S11" s="801"/>
      <c r="T11" s="801"/>
      <c r="U11" s="801"/>
      <c r="V11" s="801"/>
      <c r="W11" s="801"/>
      <c r="X11" s="801"/>
      <c r="Y11" s="801"/>
      <c r="Z11" s="801"/>
      <c r="AA11" s="801"/>
      <c r="AB11" s="801"/>
      <c r="AC11" s="801"/>
      <c r="AD11" s="801"/>
      <c r="AE11" s="801"/>
      <c r="AF11" s="801"/>
      <c r="AG11" s="801"/>
      <c r="AH11" s="801"/>
      <c r="AI11" s="801"/>
      <c r="AJ11" s="801"/>
      <c r="AK11" s="801"/>
      <c r="AL11" s="801"/>
      <c r="AM11" s="800"/>
    </row>
    <row r="12" spans="1:39" s="212" customFormat="1" ht="20.100000000000001" customHeight="1">
      <c r="A12" s="803"/>
      <c r="B12" s="803"/>
      <c r="C12" s="803"/>
      <c r="D12" s="803"/>
      <c r="E12" s="803"/>
      <c r="F12" s="803"/>
      <c r="G12" s="803"/>
      <c r="H12" s="803"/>
      <c r="I12" s="803"/>
      <c r="J12" s="803"/>
      <c r="K12" s="803"/>
      <c r="L12" s="483" t="s">
        <v>1281</v>
      </c>
      <c r="M12" s="213"/>
      <c r="N12" s="215"/>
      <c r="O12" s="213"/>
      <c r="P12" s="213"/>
      <c r="Q12" s="213"/>
      <c r="R12" s="213"/>
      <c r="S12" s="213"/>
      <c r="T12" s="213"/>
      <c r="U12" s="213"/>
      <c r="V12" s="213"/>
      <c r="W12" s="213"/>
      <c r="X12" s="213"/>
      <c r="Y12" s="213"/>
      <c r="Z12" s="213"/>
      <c r="AA12" s="213"/>
      <c r="AB12" s="213"/>
      <c r="AC12" s="213"/>
      <c r="AD12" s="213"/>
      <c r="AE12" s="213"/>
      <c r="AF12" s="213"/>
      <c r="AG12" s="213"/>
      <c r="AH12" s="213"/>
      <c r="AI12" s="213"/>
      <c r="AJ12" s="213"/>
      <c r="AK12" s="213"/>
      <c r="AL12" s="213"/>
      <c r="AM12" s="214"/>
    </row>
    <row r="13" spans="1:39" s="212" customFormat="1">
      <c r="A13" s="803"/>
      <c r="B13" s="803"/>
      <c r="C13" s="803"/>
      <c r="D13" s="803"/>
      <c r="E13" s="803"/>
      <c r="F13" s="803"/>
      <c r="G13" s="803"/>
      <c r="H13" s="803"/>
      <c r="I13" s="803"/>
      <c r="J13" s="803"/>
      <c r="K13" s="803"/>
      <c r="L13" s="1125"/>
      <c r="M13" s="1125"/>
      <c r="N13" s="1125"/>
      <c r="O13" s="1125"/>
      <c r="P13" s="1125"/>
      <c r="Q13" s="1125"/>
      <c r="R13" s="1125"/>
      <c r="S13" s="1125"/>
      <c r="T13" s="1125"/>
      <c r="U13" s="1125"/>
      <c r="V13" s="1125"/>
      <c r="W13" s="1125"/>
      <c r="X13" s="1125"/>
      <c r="Y13" s="1125"/>
      <c r="Z13" s="1125"/>
      <c r="AA13" s="1125"/>
      <c r="AB13" s="1125"/>
      <c r="AC13" s="1125"/>
      <c r="AD13" s="1125"/>
      <c r="AE13" s="1125"/>
      <c r="AF13" s="1125"/>
      <c r="AG13" s="1125"/>
      <c r="AH13" s="1125"/>
      <c r="AI13" s="1125"/>
      <c r="AJ13" s="1125"/>
      <c r="AK13" s="1125"/>
      <c r="AL13" s="1125"/>
      <c r="AM13" s="803"/>
    </row>
    <row r="14" spans="1:39" ht="15" customHeight="1">
      <c r="A14" s="800"/>
      <c r="B14" s="800"/>
      <c r="C14" s="800"/>
      <c r="D14" s="800"/>
      <c r="E14" s="800"/>
      <c r="F14" s="800"/>
      <c r="G14" s="800"/>
      <c r="H14" s="800"/>
      <c r="I14" s="800"/>
      <c r="J14" s="800"/>
      <c r="K14" s="800"/>
      <c r="L14" s="1126" t="s">
        <v>374</v>
      </c>
      <c r="M14" s="1127" t="s">
        <v>230</v>
      </c>
      <c r="N14" s="1126" t="s">
        <v>143</v>
      </c>
      <c r="O14" s="761" t="s">
        <v>2438</v>
      </c>
      <c r="P14" s="761" t="s">
        <v>2438</v>
      </c>
      <c r="Q14" s="761" t="s">
        <v>2438</v>
      </c>
      <c r="R14" s="762" t="s">
        <v>2439</v>
      </c>
      <c r="S14" s="725" t="s">
        <v>2440</v>
      </c>
      <c r="T14" s="725" t="s">
        <v>2469</v>
      </c>
      <c r="U14" s="725" t="s">
        <v>2470</v>
      </c>
      <c r="V14" s="725" t="s">
        <v>2471</v>
      </c>
      <c r="W14" s="725" t="s">
        <v>2472</v>
      </c>
      <c r="X14" s="725" t="s">
        <v>2473</v>
      </c>
      <c r="Y14" s="725" t="s">
        <v>2474</v>
      </c>
      <c r="Z14" s="725" t="s">
        <v>2475</v>
      </c>
      <c r="AA14" s="725" t="s">
        <v>2476</v>
      </c>
      <c r="AB14" s="725" t="s">
        <v>2477</v>
      </c>
      <c r="AC14" s="725" t="s">
        <v>2440</v>
      </c>
      <c r="AD14" s="725" t="s">
        <v>2469</v>
      </c>
      <c r="AE14" s="725" t="s">
        <v>2470</v>
      </c>
      <c r="AF14" s="725" t="s">
        <v>2471</v>
      </c>
      <c r="AG14" s="725" t="s">
        <v>2472</v>
      </c>
      <c r="AH14" s="725" t="s">
        <v>2473</v>
      </c>
      <c r="AI14" s="725" t="s">
        <v>2474</v>
      </c>
      <c r="AJ14" s="725" t="s">
        <v>2475</v>
      </c>
      <c r="AK14" s="725" t="s">
        <v>2476</v>
      </c>
      <c r="AL14" s="725" t="s">
        <v>2477</v>
      </c>
      <c r="AM14" s="1128" t="s">
        <v>323</v>
      </c>
    </row>
    <row r="15" spans="1:39" ht="50.1" customHeight="1">
      <c r="A15" s="800"/>
      <c r="B15" s="800"/>
      <c r="C15" s="800"/>
      <c r="D15" s="800"/>
      <c r="E15" s="800"/>
      <c r="F15" s="800"/>
      <c r="G15" s="800"/>
      <c r="H15" s="800"/>
      <c r="I15" s="800"/>
      <c r="J15" s="800"/>
      <c r="K15" s="800"/>
      <c r="L15" s="1126"/>
      <c r="M15" s="1127"/>
      <c r="N15" s="1126"/>
      <c r="O15" s="725" t="s">
        <v>286</v>
      </c>
      <c r="P15" s="725" t="s">
        <v>324</v>
      </c>
      <c r="Q15" s="725" t="s">
        <v>304</v>
      </c>
      <c r="R15" s="725" t="s">
        <v>286</v>
      </c>
      <c r="S15" s="763" t="s">
        <v>287</v>
      </c>
      <c r="T15" s="763" t="s">
        <v>287</v>
      </c>
      <c r="U15" s="763" t="s">
        <v>287</v>
      </c>
      <c r="V15" s="763" t="s">
        <v>287</v>
      </c>
      <c r="W15" s="763" t="s">
        <v>287</v>
      </c>
      <c r="X15" s="763" t="s">
        <v>287</v>
      </c>
      <c r="Y15" s="763" t="s">
        <v>287</v>
      </c>
      <c r="Z15" s="763" t="s">
        <v>287</v>
      </c>
      <c r="AA15" s="763" t="s">
        <v>287</v>
      </c>
      <c r="AB15" s="763" t="s">
        <v>287</v>
      </c>
      <c r="AC15" s="763" t="s">
        <v>286</v>
      </c>
      <c r="AD15" s="763" t="s">
        <v>286</v>
      </c>
      <c r="AE15" s="763" t="s">
        <v>286</v>
      </c>
      <c r="AF15" s="763" t="s">
        <v>286</v>
      </c>
      <c r="AG15" s="763" t="s">
        <v>286</v>
      </c>
      <c r="AH15" s="763" t="s">
        <v>286</v>
      </c>
      <c r="AI15" s="763" t="s">
        <v>286</v>
      </c>
      <c r="AJ15" s="763" t="s">
        <v>286</v>
      </c>
      <c r="AK15" s="763" t="s">
        <v>286</v>
      </c>
      <c r="AL15" s="763" t="s">
        <v>286</v>
      </c>
      <c r="AM15" s="1129"/>
    </row>
    <row r="16" spans="1:39">
      <c r="A16" s="764" t="s">
        <v>18</v>
      </c>
      <c r="B16" s="800"/>
      <c r="C16" s="800"/>
      <c r="D16" s="800"/>
      <c r="E16" s="800"/>
      <c r="F16" s="800"/>
      <c r="G16" s="800"/>
      <c r="H16" s="800"/>
      <c r="I16" s="800"/>
      <c r="J16" s="800"/>
      <c r="K16" s="800"/>
      <c r="L16" s="804" t="s">
        <v>2396</v>
      </c>
      <c r="M16" s="673"/>
      <c r="N16" s="674"/>
      <c r="O16" s="674"/>
      <c r="P16" s="674"/>
      <c r="Q16" s="674"/>
      <c r="R16" s="674"/>
      <c r="S16" s="674"/>
      <c r="T16" s="674"/>
      <c r="U16" s="674"/>
      <c r="V16" s="674"/>
      <c r="W16" s="674"/>
      <c r="X16" s="674"/>
      <c r="Y16" s="674"/>
      <c r="Z16" s="674"/>
      <c r="AA16" s="674"/>
      <c r="AB16" s="674"/>
      <c r="AC16" s="674"/>
      <c r="AD16" s="674"/>
      <c r="AE16" s="674"/>
      <c r="AF16" s="674"/>
      <c r="AG16" s="674"/>
      <c r="AH16" s="674"/>
      <c r="AI16" s="674"/>
      <c r="AJ16" s="674"/>
      <c r="AK16" s="674"/>
      <c r="AL16" s="674"/>
      <c r="AM16" s="805"/>
    </row>
    <row r="17" spans="1:39" s="95" customFormat="1" ht="22.8">
      <c r="A17" s="789">
        <v>1</v>
      </c>
      <c r="B17" s="806"/>
      <c r="C17" s="806"/>
      <c r="D17" s="806"/>
      <c r="E17" s="806"/>
      <c r="F17" s="806"/>
      <c r="G17" s="806"/>
      <c r="H17" s="806"/>
      <c r="I17" s="806"/>
      <c r="J17" s="806"/>
      <c r="K17" s="806"/>
      <c r="L17" s="807">
        <v>1</v>
      </c>
      <c r="M17" s="218" t="s">
        <v>375</v>
      </c>
      <c r="N17" s="727" t="s">
        <v>370</v>
      </c>
      <c r="O17" s="808">
        <v>0</v>
      </c>
      <c r="P17" s="808">
        <v>0</v>
      </c>
      <c r="Q17" s="808">
        <v>0</v>
      </c>
      <c r="R17" s="808">
        <v>0</v>
      </c>
      <c r="S17" s="808">
        <v>0</v>
      </c>
      <c r="T17" s="808">
        <v>0</v>
      </c>
      <c r="U17" s="808">
        <v>0</v>
      </c>
      <c r="V17" s="808">
        <v>0</v>
      </c>
      <c r="W17" s="808">
        <v>0</v>
      </c>
      <c r="X17" s="808">
        <v>0</v>
      </c>
      <c r="Y17" s="808">
        <v>0</v>
      </c>
      <c r="Z17" s="808">
        <v>0</v>
      </c>
      <c r="AA17" s="808">
        <v>0</v>
      </c>
      <c r="AB17" s="808">
        <v>0</v>
      </c>
      <c r="AC17" s="808">
        <v>0</v>
      </c>
      <c r="AD17" s="808">
        <v>0</v>
      </c>
      <c r="AE17" s="808">
        <v>0</v>
      </c>
      <c r="AF17" s="808">
        <v>0</v>
      </c>
      <c r="AG17" s="808">
        <v>0</v>
      </c>
      <c r="AH17" s="808">
        <v>0</v>
      </c>
      <c r="AI17" s="808">
        <v>0</v>
      </c>
      <c r="AJ17" s="808">
        <v>0</v>
      </c>
      <c r="AK17" s="808">
        <v>0</v>
      </c>
      <c r="AL17" s="808">
        <v>0</v>
      </c>
      <c r="AM17" s="771"/>
    </row>
    <row r="18" spans="1:39">
      <c r="A18" s="789">
        <v>1</v>
      </c>
      <c r="B18" s="800"/>
      <c r="C18" s="800"/>
      <c r="D18" s="800"/>
      <c r="E18" s="800"/>
      <c r="F18" s="800"/>
      <c r="G18" s="800"/>
      <c r="H18" s="800"/>
      <c r="I18" s="800"/>
      <c r="J18" s="800"/>
      <c r="K18" s="800"/>
      <c r="L18" s="809">
        <v>1.1000000000000001</v>
      </c>
      <c r="M18" s="222" t="s">
        <v>376</v>
      </c>
      <c r="N18" s="727" t="s">
        <v>370</v>
      </c>
      <c r="O18" s="810"/>
      <c r="P18" s="810"/>
      <c r="Q18" s="810"/>
      <c r="R18" s="810"/>
      <c r="S18" s="810"/>
      <c r="T18" s="810"/>
      <c r="U18" s="810"/>
      <c r="V18" s="810"/>
      <c r="W18" s="810"/>
      <c r="X18" s="810"/>
      <c r="Y18" s="810"/>
      <c r="Z18" s="810"/>
      <c r="AA18" s="810"/>
      <c r="AB18" s="810"/>
      <c r="AC18" s="810"/>
      <c r="AD18" s="810"/>
      <c r="AE18" s="810"/>
      <c r="AF18" s="810"/>
      <c r="AG18" s="810"/>
      <c r="AH18" s="810"/>
      <c r="AI18" s="810"/>
      <c r="AJ18" s="810"/>
      <c r="AK18" s="810"/>
      <c r="AL18" s="810"/>
      <c r="AM18" s="771"/>
    </row>
    <row r="19" spans="1:39">
      <c r="A19" s="789">
        <v>1</v>
      </c>
      <c r="B19" s="800"/>
      <c r="C19" s="800"/>
      <c r="D19" s="800"/>
      <c r="E19" s="800"/>
      <c r="F19" s="800"/>
      <c r="G19" s="800"/>
      <c r="H19" s="800"/>
      <c r="I19" s="800"/>
      <c r="J19" s="800"/>
      <c r="K19" s="800"/>
      <c r="L19" s="809">
        <v>1.2</v>
      </c>
      <c r="M19" s="222" t="s">
        <v>377</v>
      </c>
      <c r="N19" s="727" t="s">
        <v>370</v>
      </c>
      <c r="O19" s="810"/>
      <c r="P19" s="810"/>
      <c r="Q19" s="810"/>
      <c r="R19" s="810"/>
      <c r="S19" s="810"/>
      <c r="T19" s="810"/>
      <c r="U19" s="810"/>
      <c r="V19" s="810"/>
      <c r="W19" s="810"/>
      <c r="X19" s="810"/>
      <c r="Y19" s="810"/>
      <c r="Z19" s="810"/>
      <c r="AA19" s="810"/>
      <c r="AB19" s="810"/>
      <c r="AC19" s="810"/>
      <c r="AD19" s="810"/>
      <c r="AE19" s="810"/>
      <c r="AF19" s="810"/>
      <c r="AG19" s="810"/>
      <c r="AH19" s="810"/>
      <c r="AI19" s="810"/>
      <c r="AJ19" s="810"/>
      <c r="AK19" s="810"/>
      <c r="AL19" s="810"/>
      <c r="AM19" s="771"/>
    </row>
    <row r="20" spans="1:39">
      <c r="A20" s="789">
        <v>1</v>
      </c>
      <c r="B20" s="800"/>
      <c r="C20" s="800"/>
      <c r="D20" s="800"/>
      <c r="E20" s="800"/>
      <c r="F20" s="800"/>
      <c r="G20" s="800"/>
      <c r="H20" s="800"/>
      <c r="I20" s="800"/>
      <c r="J20" s="800"/>
      <c r="K20" s="800"/>
      <c r="L20" s="809">
        <v>1.3</v>
      </c>
      <c r="M20" s="222" t="s">
        <v>379</v>
      </c>
      <c r="N20" s="727" t="s">
        <v>370</v>
      </c>
      <c r="O20" s="810"/>
      <c r="P20" s="810"/>
      <c r="Q20" s="810"/>
      <c r="R20" s="810"/>
      <c r="S20" s="810"/>
      <c r="T20" s="810"/>
      <c r="U20" s="810"/>
      <c r="V20" s="810"/>
      <c r="W20" s="810"/>
      <c r="X20" s="810"/>
      <c r="Y20" s="810"/>
      <c r="Z20" s="810"/>
      <c r="AA20" s="810"/>
      <c r="AB20" s="810"/>
      <c r="AC20" s="810"/>
      <c r="AD20" s="810"/>
      <c r="AE20" s="810"/>
      <c r="AF20" s="810"/>
      <c r="AG20" s="810"/>
      <c r="AH20" s="810"/>
      <c r="AI20" s="810"/>
      <c r="AJ20" s="810"/>
      <c r="AK20" s="810"/>
      <c r="AL20" s="810"/>
      <c r="AM20" s="771"/>
    </row>
    <row r="21" spans="1:39">
      <c r="A21" s="789">
        <v>1</v>
      </c>
      <c r="B21" s="800"/>
      <c r="C21" s="800"/>
      <c r="D21" s="800"/>
      <c r="E21" s="800"/>
      <c r="F21" s="800"/>
      <c r="G21" s="800"/>
      <c r="H21" s="800"/>
      <c r="I21" s="800"/>
      <c r="J21" s="800"/>
      <c r="K21" s="800"/>
      <c r="L21" s="809">
        <v>1.4</v>
      </c>
      <c r="M21" s="222" t="s">
        <v>381</v>
      </c>
      <c r="N21" s="727" t="s">
        <v>370</v>
      </c>
      <c r="O21" s="810"/>
      <c r="P21" s="810"/>
      <c r="Q21" s="810"/>
      <c r="R21" s="810"/>
      <c r="S21" s="810"/>
      <c r="T21" s="810"/>
      <c r="U21" s="810"/>
      <c r="V21" s="810"/>
      <c r="W21" s="810"/>
      <c r="X21" s="810"/>
      <c r="Y21" s="810"/>
      <c r="Z21" s="810"/>
      <c r="AA21" s="810"/>
      <c r="AB21" s="810"/>
      <c r="AC21" s="810"/>
      <c r="AD21" s="810"/>
      <c r="AE21" s="810"/>
      <c r="AF21" s="810"/>
      <c r="AG21" s="810"/>
      <c r="AH21" s="810"/>
      <c r="AI21" s="810"/>
      <c r="AJ21" s="810"/>
      <c r="AK21" s="810"/>
      <c r="AL21" s="810"/>
      <c r="AM21" s="771"/>
    </row>
    <row r="22" spans="1:39">
      <c r="A22" s="789">
        <v>1</v>
      </c>
      <c r="B22" s="800"/>
      <c r="C22" s="800"/>
      <c r="D22" s="800"/>
      <c r="E22" s="800"/>
      <c r="F22" s="800"/>
      <c r="G22" s="800"/>
      <c r="H22" s="800"/>
      <c r="I22" s="800"/>
      <c r="J22" s="800"/>
      <c r="K22" s="800"/>
      <c r="L22" s="809">
        <v>1.5</v>
      </c>
      <c r="M22" s="222" t="s">
        <v>383</v>
      </c>
      <c r="N22" s="727" t="s">
        <v>370</v>
      </c>
      <c r="O22" s="810"/>
      <c r="P22" s="810"/>
      <c r="Q22" s="810"/>
      <c r="R22" s="810"/>
      <c r="S22" s="810"/>
      <c r="T22" s="810"/>
      <c r="U22" s="810"/>
      <c r="V22" s="810"/>
      <c r="W22" s="810"/>
      <c r="X22" s="810"/>
      <c r="Y22" s="810"/>
      <c r="Z22" s="810"/>
      <c r="AA22" s="810"/>
      <c r="AB22" s="810"/>
      <c r="AC22" s="810"/>
      <c r="AD22" s="810"/>
      <c r="AE22" s="810"/>
      <c r="AF22" s="810"/>
      <c r="AG22" s="810"/>
      <c r="AH22" s="810"/>
      <c r="AI22" s="810"/>
      <c r="AJ22" s="810"/>
      <c r="AK22" s="810"/>
      <c r="AL22" s="810"/>
      <c r="AM22" s="771"/>
    </row>
    <row r="23" spans="1:39" s="95" customFormat="1">
      <c r="A23" s="789">
        <v>1</v>
      </c>
      <c r="B23" s="806"/>
      <c r="C23" s="806"/>
      <c r="D23" s="806"/>
      <c r="E23" s="806"/>
      <c r="F23" s="806"/>
      <c r="G23" s="806"/>
      <c r="H23" s="806"/>
      <c r="I23" s="806"/>
      <c r="J23" s="806"/>
      <c r="K23" s="806"/>
      <c r="L23" s="807">
        <v>2</v>
      </c>
      <c r="M23" s="218" t="s">
        <v>384</v>
      </c>
      <c r="N23" s="727" t="s">
        <v>370</v>
      </c>
      <c r="O23" s="808">
        <v>0</v>
      </c>
      <c r="P23" s="808">
        <v>0</v>
      </c>
      <c r="Q23" s="808">
        <v>0</v>
      </c>
      <c r="R23" s="808">
        <v>0</v>
      </c>
      <c r="S23" s="808">
        <v>0</v>
      </c>
      <c r="T23" s="808">
        <v>0</v>
      </c>
      <c r="U23" s="808">
        <v>0</v>
      </c>
      <c r="V23" s="808">
        <v>0</v>
      </c>
      <c r="W23" s="808">
        <v>0</v>
      </c>
      <c r="X23" s="808">
        <v>0</v>
      </c>
      <c r="Y23" s="808">
        <v>0</v>
      </c>
      <c r="Z23" s="808">
        <v>0</v>
      </c>
      <c r="AA23" s="808">
        <v>0</v>
      </c>
      <c r="AB23" s="808">
        <v>0</v>
      </c>
      <c r="AC23" s="808">
        <v>0</v>
      </c>
      <c r="AD23" s="808">
        <v>0</v>
      </c>
      <c r="AE23" s="808">
        <v>0</v>
      </c>
      <c r="AF23" s="808">
        <v>0</v>
      </c>
      <c r="AG23" s="808">
        <v>0</v>
      </c>
      <c r="AH23" s="808">
        <v>0</v>
      </c>
      <c r="AI23" s="808">
        <v>0</v>
      </c>
      <c r="AJ23" s="808">
        <v>0</v>
      </c>
      <c r="AK23" s="808">
        <v>0</v>
      </c>
      <c r="AL23" s="808">
        <v>0</v>
      </c>
      <c r="AM23" s="771"/>
    </row>
    <row r="24" spans="1:39">
      <c r="A24" s="789">
        <v>1</v>
      </c>
      <c r="B24" s="800"/>
      <c r="C24" s="800"/>
      <c r="D24" s="800"/>
      <c r="E24" s="800"/>
      <c r="F24" s="800"/>
      <c r="G24" s="800"/>
      <c r="H24" s="800"/>
      <c r="I24" s="800"/>
      <c r="J24" s="800"/>
      <c r="K24" s="800"/>
      <c r="L24" s="809">
        <v>2.1</v>
      </c>
      <c r="M24" s="222" t="s">
        <v>376</v>
      </c>
      <c r="N24" s="727" t="s">
        <v>370</v>
      </c>
      <c r="O24" s="810"/>
      <c r="P24" s="810"/>
      <c r="Q24" s="810"/>
      <c r="R24" s="810"/>
      <c r="S24" s="810"/>
      <c r="T24" s="810"/>
      <c r="U24" s="810"/>
      <c r="V24" s="810"/>
      <c r="W24" s="810"/>
      <c r="X24" s="810"/>
      <c r="Y24" s="810"/>
      <c r="Z24" s="810"/>
      <c r="AA24" s="810"/>
      <c r="AB24" s="810"/>
      <c r="AC24" s="810"/>
      <c r="AD24" s="810"/>
      <c r="AE24" s="810"/>
      <c r="AF24" s="810"/>
      <c r="AG24" s="810"/>
      <c r="AH24" s="810"/>
      <c r="AI24" s="810"/>
      <c r="AJ24" s="810"/>
      <c r="AK24" s="810"/>
      <c r="AL24" s="810"/>
      <c r="AM24" s="771"/>
    </row>
    <row r="25" spans="1:39">
      <c r="A25" s="789">
        <v>1</v>
      </c>
      <c r="B25" s="800"/>
      <c r="C25" s="800"/>
      <c r="D25" s="800"/>
      <c r="E25" s="800"/>
      <c r="F25" s="800"/>
      <c r="G25" s="800"/>
      <c r="H25" s="800"/>
      <c r="I25" s="800"/>
      <c r="J25" s="800"/>
      <c r="K25" s="800"/>
      <c r="L25" s="809">
        <v>2.2000000000000002</v>
      </c>
      <c r="M25" s="222" t="s">
        <v>377</v>
      </c>
      <c r="N25" s="727" t="s">
        <v>370</v>
      </c>
      <c r="O25" s="810"/>
      <c r="P25" s="810"/>
      <c r="Q25" s="810"/>
      <c r="R25" s="810"/>
      <c r="S25" s="810"/>
      <c r="T25" s="810"/>
      <c r="U25" s="810"/>
      <c r="V25" s="810"/>
      <c r="W25" s="810"/>
      <c r="X25" s="810"/>
      <c r="Y25" s="810"/>
      <c r="Z25" s="810"/>
      <c r="AA25" s="810"/>
      <c r="AB25" s="810"/>
      <c r="AC25" s="810"/>
      <c r="AD25" s="810"/>
      <c r="AE25" s="810"/>
      <c r="AF25" s="810"/>
      <c r="AG25" s="810"/>
      <c r="AH25" s="810"/>
      <c r="AI25" s="810"/>
      <c r="AJ25" s="810"/>
      <c r="AK25" s="810"/>
      <c r="AL25" s="810"/>
      <c r="AM25" s="771"/>
    </row>
    <row r="26" spans="1:39">
      <c r="A26" s="789">
        <v>1</v>
      </c>
      <c r="B26" s="800"/>
      <c r="C26" s="800"/>
      <c r="D26" s="800"/>
      <c r="E26" s="800"/>
      <c r="F26" s="800"/>
      <c r="G26" s="800"/>
      <c r="H26" s="800"/>
      <c r="I26" s="800"/>
      <c r="J26" s="800"/>
      <c r="K26" s="800"/>
      <c r="L26" s="809">
        <v>2.2999999999999998</v>
      </c>
      <c r="M26" s="222" t="s">
        <v>379</v>
      </c>
      <c r="N26" s="727" t="s">
        <v>370</v>
      </c>
      <c r="O26" s="810"/>
      <c r="P26" s="810"/>
      <c r="Q26" s="810"/>
      <c r="R26" s="810"/>
      <c r="S26" s="810"/>
      <c r="T26" s="810"/>
      <c r="U26" s="810"/>
      <c r="V26" s="810"/>
      <c r="W26" s="810"/>
      <c r="X26" s="810"/>
      <c r="Y26" s="810"/>
      <c r="Z26" s="810"/>
      <c r="AA26" s="810"/>
      <c r="AB26" s="810"/>
      <c r="AC26" s="810"/>
      <c r="AD26" s="810"/>
      <c r="AE26" s="810"/>
      <c r="AF26" s="810"/>
      <c r="AG26" s="810"/>
      <c r="AH26" s="810"/>
      <c r="AI26" s="810"/>
      <c r="AJ26" s="810"/>
      <c r="AK26" s="810"/>
      <c r="AL26" s="810"/>
      <c r="AM26" s="771"/>
    </row>
    <row r="27" spans="1:39">
      <c r="A27" s="789">
        <v>1</v>
      </c>
      <c r="B27" s="800"/>
      <c r="C27" s="800"/>
      <c r="D27" s="800"/>
      <c r="E27" s="800"/>
      <c r="F27" s="800"/>
      <c r="G27" s="800"/>
      <c r="H27" s="800"/>
      <c r="I27" s="800"/>
      <c r="J27" s="800"/>
      <c r="K27" s="800"/>
      <c r="L27" s="809">
        <v>2.4</v>
      </c>
      <c r="M27" s="222" t="s">
        <v>381</v>
      </c>
      <c r="N27" s="727" t="s">
        <v>370</v>
      </c>
      <c r="O27" s="810"/>
      <c r="P27" s="810"/>
      <c r="Q27" s="810"/>
      <c r="R27" s="810"/>
      <c r="S27" s="810"/>
      <c r="T27" s="810"/>
      <c r="U27" s="810"/>
      <c r="V27" s="810"/>
      <c r="W27" s="810"/>
      <c r="X27" s="810"/>
      <c r="Y27" s="810"/>
      <c r="Z27" s="810"/>
      <c r="AA27" s="810"/>
      <c r="AB27" s="810"/>
      <c r="AC27" s="810"/>
      <c r="AD27" s="810"/>
      <c r="AE27" s="810"/>
      <c r="AF27" s="810"/>
      <c r="AG27" s="810"/>
      <c r="AH27" s="810"/>
      <c r="AI27" s="810"/>
      <c r="AJ27" s="810"/>
      <c r="AK27" s="810"/>
      <c r="AL27" s="810"/>
      <c r="AM27" s="771"/>
    </row>
    <row r="28" spans="1:39">
      <c r="A28" s="789">
        <v>1</v>
      </c>
      <c r="B28" s="800"/>
      <c r="C28" s="800"/>
      <c r="D28" s="800"/>
      <c r="E28" s="800"/>
      <c r="F28" s="800"/>
      <c r="G28" s="800"/>
      <c r="H28" s="800"/>
      <c r="I28" s="800"/>
      <c r="J28" s="800"/>
      <c r="K28" s="800"/>
      <c r="L28" s="809">
        <v>2.5</v>
      </c>
      <c r="M28" s="222" t="s">
        <v>383</v>
      </c>
      <c r="N28" s="727" t="s">
        <v>370</v>
      </c>
      <c r="O28" s="810"/>
      <c r="P28" s="810"/>
      <c r="Q28" s="810"/>
      <c r="R28" s="810"/>
      <c r="S28" s="810"/>
      <c r="T28" s="810"/>
      <c r="U28" s="810"/>
      <c r="V28" s="810"/>
      <c r="W28" s="810"/>
      <c r="X28" s="810"/>
      <c r="Y28" s="810"/>
      <c r="Z28" s="810"/>
      <c r="AA28" s="810"/>
      <c r="AB28" s="810"/>
      <c r="AC28" s="810"/>
      <c r="AD28" s="810"/>
      <c r="AE28" s="810"/>
      <c r="AF28" s="810"/>
      <c r="AG28" s="810"/>
      <c r="AH28" s="810"/>
      <c r="AI28" s="810"/>
      <c r="AJ28" s="810"/>
      <c r="AK28" s="810"/>
      <c r="AL28" s="810"/>
      <c r="AM28" s="771"/>
    </row>
    <row r="29" spans="1:39" s="95" customFormat="1">
      <c r="A29" s="789">
        <v>1</v>
      </c>
      <c r="B29" s="806"/>
      <c r="C29" s="806"/>
      <c r="D29" s="806"/>
      <c r="E29" s="806"/>
      <c r="F29" s="806"/>
      <c r="G29" s="806"/>
      <c r="H29" s="806"/>
      <c r="I29" s="806"/>
      <c r="J29" s="806"/>
      <c r="K29" s="806"/>
      <c r="L29" s="807">
        <v>3</v>
      </c>
      <c r="M29" s="218" t="s">
        <v>386</v>
      </c>
      <c r="N29" s="727" t="s">
        <v>370</v>
      </c>
      <c r="O29" s="808">
        <v>0</v>
      </c>
      <c r="P29" s="808">
        <v>0</v>
      </c>
      <c r="Q29" s="808">
        <v>0</v>
      </c>
      <c r="R29" s="808">
        <v>0</v>
      </c>
      <c r="S29" s="808">
        <v>0</v>
      </c>
      <c r="T29" s="808">
        <v>0</v>
      </c>
      <c r="U29" s="808">
        <v>0</v>
      </c>
      <c r="V29" s="808">
        <v>0</v>
      </c>
      <c r="W29" s="808">
        <v>0</v>
      </c>
      <c r="X29" s="808">
        <v>0</v>
      </c>
      <c r="Y29" s="808">
        <v>0</v>
      </c>
      <c r="Z29" s="808">
        <v>0</v>
      </c>
      <c r="AA29" s="808">
        <v>0</v>
      </c>
      <c r="AB29" s="808">
        <v>0</v>
      </c>
      <c r="AC29" s="808">
        <v>0</v>
      </c>
      <c r="AD29" s="808">
        <v>0</v>
      </c>
      <c r="AE29" s="808">
        <v>0</v>
      </c>
      <c r="AF29" s="808">
        <v>0</v>
      </c>
      <c r="AG29" s="808">
        <v>0</v>
      </c>
      <c r="AH29" s="808">
        <v>0</v>
      </c>
      <c r="AI29" s="808">
        <v>0</v>
      </c>
      <c r="AJ29" s="808">
        <v>0</v>
      </c>
      <c r="AK29" s="808">
        <v>0</v>
      </c>
      <c r="AL29" s="808">
        <v>0</v>
      </c>
      <c r="AM29" s="771"/>
    </row>
    <row r="30" spans="1:39">
      <c r="A30" s="789">
        <v>1</v>
      </c>
      <c r="B30" s="800"/>
      <c r="C30" s="800"/>
      <c r="D30" s="800"/>
      <c r="E30" s="800"/>
      <c r="F30" s="800"/>
      <c r="G30" s="800"/>
      <c r="H30" s="800"/>
      <c r="I30" s="800"/>
      <c r="J30" s="800"/>
      <c r="K30" s="800"/>
      <c r="L30" s="809">
        <v>3.1</v>
      </c>
      <c r="M30" s="222" t="s">
        <v>376</v>
      </c>
      <c r="N30" s="727" t="s">
        <v>370</v>
      </c>
      <c r="O30" s="810"/>
      <c r="P30" s="810"/>
      <c r="Q30" s="810"/>
      <c r="R30" s="810"/>
      <c r="S30" s="810"/>
      <c r="T30" s="810"/>
      <c r="U30" s="810"/>
      <c r="V30" s="810"/>
      <c r="W30" s="810"/>
      <c r="X30" s="810"/>
      <c r="Y30" s="810"/>
      <c r="Z30" s="810"/>
      <c r="AA30" s="810"/>
      <c r="AB30" s="810"/>
      <c r="AC30" s="810"/>
      <c r="AD30" s="810"/>
      <c r="AE30" s="810"/>
      <c r="AF30" s="810"/>
      <c r="AG30" s="810"/>
      <c r="AH30" s="810"/>
      <c r="AI30" s="810"/>
      <c r="AJ30" s="810"/>
      <c r="AK30" s="810"/>
      <c r="AL30" s="810"/>
      <c r="AM30" s="771"/>
    </row>
    <row r="31" spans="1:39">
      <c r="A31" s="789">
        <v>1</v>
      </c>
      <c r="B31" s="800"/>
      <c r="C31" s="800"/>
      <c r="D31" s="800"/>
      <c r="E31" s="800"/>
      <c r="F31" s="800"/>
      <c r="G31" s="800"/>
      <c r="H31" s="800"/>
      <c r="I31" s="800"/>
      <c r="J31" s="800"/>
      <c r="K31" s="800"/>
      <c r="L31" s="809">
        <v>3.2</v>
      </c>
      <c r="M31" s="222" t="s">
        <v>377</v>
      </c>
      <c r="N31" s="727" t="s">
        <v>370</v>
      </c>
      <c r="O31" s="810"/>
      <c r="P31" s="810"/>
      <c r="Q31" s="810"/>
      <c r="R31" s="810"/>
      <c r="S31" s="810"/>
      <c r="T31" s="810"/>
      <c r="U31" s="810"/>
      <c r="V31" s="810"/>
      <c r="W31" s="810"/>
      <c r="X31" s="810"/>
      <c r="Y31" s="810"/>
      <c r="Z31" s="810"/>
      <c r="AA31" s="810"/>
      <c r="AB31" s="810"/>
      <c r="AC31" s="810"/>
      <c r="AD31" s="810"/>
      <c r="AE31" s="810"/>
      <c r="AF31" s="810"/>
      <c r="AG31" s="810"/>
      <c r="AH31" s="810"/>
      <c r="AI31" s="810"/>
      <c r="AJ31" s="810"/>
      <c r="AK31" s="810"/>
      <c r="AL31" s="810"/>
      <c r="AM31" s="771"/>
    </row>
    <row r="32" spans="1:39">
      <c r="A32" s="789">
        <v>1</v>
      </c>
      <c r="B32" s="800"/>
      <c r="C32" s="800"/>
      <c r="D32" s="800"/>
      <c r="E32" s="800"/>
      <c r="F32" s="800"/>
      <c r="G32" s="800"/>
      <c r="H32" s="800"/>
      <c r="I32" s="800"/>
      <c r="J32" s="800"/>
      <c r="K32" s="800"/>
      <c r="L32" s="809">
        <v>3.3</v>
      </c>
      <c r="M32" s="222" t="s">
        <v>379</v>
      </c>
      <c r="N32" s="727" t="s">
        <v>370</v>
      </c>
      <c r="O32" s="810"/>
      <c r="P32" s="810"/>
      <c r="Q32" s="810"/>
      <c r="R32" s="810"/>
      <c r="S32" s="810"/>
      <c r="T32" s="810"/>
      <c r="U32" s="810"/>
      <c r="V32" s="810"/>
      <c r="W32" s="810"/>
      <c r="X32" s="810"/>
      <c r="Y32" s="810"/>
      <c r="Z32" s="810"/>
      <c r="AA32" s="810"/>
      <c r="AB32" s="810"/>
      <c r="AC32" s="810"/>
      <c r="AD32" s="810"/>
      <c r="AE32" s="810"/>
      <c r="AF32" s="810"/>
      <c r="AG32" s="810"/>
      <c r="AH32" s="810"/>
      <c r="AI32" s="810"/>
      <c r="AJ32" s="810"/>
      <c r="AK32" s="810"/>
      <c r="AL32" s="810"/>
      <c r="AM32" s="771"/>
    </row>
    <row r="33" spans="1:39">
      <c r="A33" s="789">
        <v>1</v>
      </c>
      <c r="B33" s="800"/>
      <c r="C33" s="800"/>
      <c r="D33" s="800"/>
      <c r="E33" s="800"/>
      <c r="F33" s="800"/>
      <c r="G33" s="800"/>
      <c r="H33" s="800"/>
      <c r="I33" s="800"/>
      <c r="J33" s="800"/>
      <c r="K33" s="800"/>
      <c r="L33" s="809">
        <v>3.4</v>
      </c>
      <c r="M33" s="222" t="s">
        <v>381</v>
      </c>
      <c r="N33" s="727" t="s">
        <v>370</v>
      </c>
      <c r="O33" s="810"/>
      <c r="P33" s="810"/>
      <c r="Q33" s="810"/>
      <c r="R33" s="810"/>
      <c r="S33" s="810"/>
      <c r="T33" s="810"/>
      <c r="U33" s="810"/>
      <c r="V33" s="810"/>
      <c r="W33" s="810"/>
      <c r="X33" s="810"/>
      <c r="Y33" s="810"/>
      <c r="Z33" s="810"/>
      <c r="AA33" s="810"/>
      <c r="AB33" s="810"/>
      <c r="AC33" s="810"/>
      <c r="AD33" s="810"/>
      <c r="AE33" s="810"/>
      <c r="AF33" s="810"/>
      <c r="AG33" s="810"/>
      <c r="AH33" s="810"/>
      <c r="AI33" s="810"/>
      <c r="AJ33" s="810"/>
      <c r="AK33" s="810"/>
      <c r="AL33" s="810"/>
      <c r="AM33" s="771"/>
    </row>
    <row r="34" spans="1:39">
      <c r="A34" s="789">
        <v>1</v>
      </c>
      <c r="B34" s="800"/>
      <c r="C34" s="800"/>
      <c r="D34" s="800"/>
      <c r="E34" s="800"/>
      <c r="F34" s="800"/>
      <c r="G34" s="800"/>
      <c r="H34" s="800"/>
      <c r="I34" s="800"/>
      <c r="J34" s="800"/>
      <c r="K34" s="800"/>
      <c r="L34" s="809">
        <v>3.5</v>
      </c>
      <c r="M34" s="222" t="s">
        <v>383</v>
      </c>
      <c r="N34" s="727" t="s">
        <v>370</v>
      </c>
      <c r="O34" s="810"/>
      <c r="P34" s="810"/>
      <c r="Q34" s="810"/>
      <c r="R34" s="810"/>
      <c r="S34" s="810"/>
      <c r="T34" s="810"/>
      <c r="U34" s="810"/>
      <c r="V34" s="810"/>
      <c r="W34" s="810"/>
      <c r="X34" s="810"/>
      <c r="Y34" s="810"/>
      <c r="Z34" s="810"/>
      <c r="AA34" s="810"/>
      <c r="AB34" s="810"/>
      <c r="AC34" s="810"/>
      <c r="AD34" s="810"/>
      <c r="AE34" s="810"/>
      <c r="AF34" s="810"/>
      <c r="AG34" s="810"/>
      <c r="AH34" s="810"/>
      <c r="AI34" s="810"/>
      <c r="AJ34" s="810"/>
      <c r="AK34" s="810"/>
      <c r="AL34" s="810"/>
      <c r="AM34" s="771"/>
    </row>
    <row r="35" spans="1:39" s="95" customFormat="1" ht="22.8">
      <c r="A35" s="789">
        <v>1</v>
      </c>
      <c r="B35" s="806"/>
      <c r="C35" s="806"/>
      <c r="D35" s="806"/>
      <c r="E35" s="806"/>
      <c r="F35" s="806"/>
      <c r="G35" s="806"/>
      <c r="H35" s="806"/>
      <c r="I35" s="806"/>
      <c r="J35" s="806"/>
      <c r="K35" s="806"/>
      <c r="L35" s="807">
        <v>4</v>
      </c>
      <c r="M35" s="218" t="s">
        <v>390</v>
      </c>
      <c r="N35" s="727" t="s">
        <v>370</v>
      </c>
      <c r="O35" s="808">
        <v>0</v>
      </c>
      <c r="P35" s="808">
        <v>0</v>
      </c>
      <c r="Q35" s="808">
        <v>0</v>
      </c>
      <c r="R35" s="808">
        <v>0</v>
      </c>
      <c r="S35" s="808">
        <v>0</v>
      </c>
      <c r="T35" s="808">
        <v>0</v>
      </c>
      <c r="U35" s="808">
        <v>0</v>
      </c>
      <c r="V35" s="808">
        <v>0</v>
      </c>
      <c r="W35" s="808">
        <v>0</v>
      </c>
      <c r="X35" s="808">
        <v>0</v>
      </c>
      <c r="Y35" s="808">
        <v>0</v>
      </c>
      <c r="Z35" s="808">
        <v>0</v>
      </c>
      <c r="AA35" s="808">
        <v>0</v>
      </c>
      <c r="AB35" s="808">
        <v>0</v>
      </c>
      <c r="AC35" s="808">
        <v>0</v>
      </c>
      <c r="AD35" s="808">
        <v>0</v>
      </c>
      <c r="AE35" s="808">
        <v>0</v>
      </c>
      <c r="AF35" s="808">
        <v>0</v>
      </c>
      <c r="AG35" s="808">
        <v>0</v>
      </c>
      <c r="AH35" s="808">
        <v>0</v>
      </c>
      <c r="AI35" s="808">
        <v>0</v>
      </c>
      <c r="AJ35" s="808">
        <v>0</v>
      </c>
      <c r="AK35" s="808">
        <v>0</v>
      </c>
      <c r="AL35" s="808">
        <v>0</v>
      </c>
      <c r="AM35" s="771"/>
    </row>
    <row r="36" spans="1:39">
      <c r="A36" s="789">
        <v>1</v>
      </c>
      <c r="B36" s="800"/>
      <c r="C36" s="800"/>
      <c r="D36" s="800"/>
      <c r="E36" s="800"/>
      <c r="F36" s="800"/>
      <c r="G36" s="800"/>
      <c r="H36" s="800"/>
      <c r="I36" s="800"/>
      <c r="J36" s="800"/>
      <c r="K36" s="800"/>
      <c r="L36" s="809">
        <v>4.0999999999999996</v>
      </c>
      <c r="M36" s="222" t="s">
        <v>376</v>
      </c>
      <c r="N36" s="727" t="s">
        <v>370</v>
      </c>
      <c r="O36" s="810">
        <v>0</v>
      </c>
      <c r="P36" s="810">
        <v>0</v>
      </c>
      <c r="Q36" s="810">
        <v>0</v>
      </c>
      <c r="R36" s="810">
        <v>0</v>
      </c>
      <c r="S36" s="810">
        <v>0</v>
      </c>
      <c r="T36" s="810">
        <v>0</v>
      </c>
      <c r="U36" s="810">
        <v>0</v>
      </c>
      <c r="V36" s="810">
        <v>0</v>
      </c>
      <c r="W36" s="810">
        <v>0</v>
      </c>
      <c r="X36" s="810">
        <v>0</v>
      </c>
      <c r="Y36" s="810">
        <v>0</v>
      </c>
      <c r="Z36" s="810">
        <v>0</v>
      </c>
      <c r="AA36" s="810">
        <v>0</v>
      </c>
      <c r="AB36" s="810">
        <v>0</v>
      </c>
      <c r="AC36" s="810">
        <v>0</v>
      </c>
      <c r="AD36" s="810">
        <v>0</v>
      </c>
      <c r="AE36" s="810">
        <v>0</v>
      </c>
      <c r="AF36" s="810">
        <v>0</v>
      </c>
      <c r="AG36" s="810">
        <v>0</v>
      </c>
      <c r="AH36" s="810">
        <v>0</v>
      </c>
      <c r="AI36" s="810">
        <v>0</v>
      </c>
      <c r="AJ36" s="810">
        <v>0</v>
      </c>
      <c r="AK36" s="810">
        <v>0</v>
      </c>
      <c r="AL36" s="810">
        <v>0</v>
      </c>
      <c r="AM36" s="771"/>
    </row>
    <row r="37" spans="1:39">
      <c r="A37" s="789">
        <v>1</v>
      </c>
      <c r="B37" s="800"/>
      <c r="C37" s="800"/>
      <c r="D37" s="800"/>
      <c r="E37" s="800"/>
      <c r="F37" s="800"/>
      <c r="G37" s="800"/>
      <c r="H37" s="800"/>
      <c r="I37" s="800"/>
      <c r="J37" s="800"/>
      <c r="K37" s="800"/>
      <c r="L37" s="809">
        <v>4.2</v>
      </c>
      <c r="M37" s="222" t="s">
        <v>377</v>
      </c>
      <c r="N37" s="727" t="s">
        <v>370</v>
      </c>
      <c r="O37" s="810">
        <v>0</v>
      </c>
      <c r="P37" s="810">
        <v>0</v>
      </c>
      <c r="Q37" s="810">
        <v>0</v>
      </c>
      <c r="R37" s="810">
        <v>0</v>
      </c>
      <c r="S37" s="810">
        <v>0</v>
      </c>
      <c r="T37" s="810">
        <v>0</v>
      </c>
      <c r="U37" s="810">
        <v>0</v>
      </c>
      <c r="V37" s="810">
        <v>0</v>
      </c>
      <c r="W37" s="810">
        <v>0</v>
      </c>
      <c r="X37" s="810">
        <v>0</v>
      </c>
      <c r="Y37" s="810">
        <v>0</v>
      </c>
      <c r="Z37" s="810">
        <v>0</v>
      </c>
      <c r="AA37" s="810">
        <v>0</v>
      </c>
      <c r="AB37" s="810">
        <v>0</v>
      </c>
      <c r="AC37" s="810">
        <v>0</v>
      </c>
      <c r="AD37" s="810">
        <v>0</v>
      </c>
      <c r="AE37" s="810">
        <v>0</v>
      </c>
      <c r="AF37" s="810">
        <v>0</v>
      </c>
      <c r="AG37" s="810">
        <v>0</v>
      </c>
      <c r="AH37" s="810">
        <v>0</v>
      </c>
      <c r="AI37" s="810">
        <v>0</v>
      </c>
      <c r="AJ37" s="810">
        <v>0</v>
      </c>
      <c r="AK37" s="810">
        <v>0</v>
      </c>
      <c r="AL37" s="810">
        <v>0</v>
      </c>
      <c r="AM37" s="771"/>
    </row>
    <row r="38" spans="1:39">
      <c r="A38" s="789">
        <v>1</v>
      </c>
      <c r="B38" s="800"/>
      <c r="C38" s="800"/>
      <c r="D38" s="800"/>
      <c r="E38" s="800"/>
      <c r="F38" s="800"/>
      <c r="G38" s="800"/>
      <c r="H38" s="800"/>
      <c r="I38" s="800"/>
      <c r="J38" s="800"/>
      <c r="K38" s="800"/>
      <c r="L38" s="809">
        <v>4.3</v>
      </c>
      <c r="M38" s="222" t="s">
        <v>379</v>
      </c>
      <c r="N38" s="727" t="s">
        <v>370</v>
      </c>
      <c r="O38" s="810">
        <v>0</v>
      </c>
      <c r="P38" s="810">
        <v>0</v>
      </c>
      <c r="Q38" s="810">
        <v>0</v>
      </c>
      <c r="R38" s="810">
        <v>0</v>
      </c>
      <c r="S38" s="810">
        <v>0</v>
      </c>
      <c r="T38" s="810">
        <v>0</v>
      </c>
      <c r="U38" s="810">
        <v>0</v>
      </c>
      <c r="V38" s="810">
        <v>0</v>
      </c>
      <c r="W38" s="810">
        <v>0</v>
      </c>
      <c r="X38" s="810">
        <v>0</v>
      </c>
      <c r="Y38" s="810">
        <v>0</v>
      </c>
      <c r="Z38" s="810">
        <v>0</v>
      </c>
      <c r="AA38" s="810">
        <v>0</v>
      </c>
      <c r="AB38" s="810">
        <v>0</v>
      </c>
      <c r="AC38" s="810">
        <v>0</v>
      </c>
      <c r="AD38" s="810">
        <v>0</v>
      </c>
      <c r="AE38" s="810">
        <v>0</v>
      </c>
      <c r="AF38" s="810">
        <v>0</v>
      </c>
      <c r="AG38" s="810">
        <v>0</v>
      </c>
      <c r="AH38" s="810">
        <v>0</v>
      </c>
      <c r="AI38" s="810">
        <v>0</v>
      </c>
      <c r="AJ38" s="810">
        <v>0</v>
      </c>
      <c r="AK38" s="810">
        <v>0</v>
      </c>
      <c r="AL38" s="810">
        <v>0</v>
      </c>
      <c r="AM38" s="771"/>
    </row>
    <row r="39" spans="1:39">
      <c r="A39" s="789">
        <v>1</v>
      </c>
      <c r="B39" s="800"/>
      <c r="C39" s="800"/>
      <c r="D39" s="800"/>
      <c r="E39" s="800"/>
      <c r="F39" s="800"/>
      <c r="G39" s="800"/>
      <c r="H39" s="800"/>
      <c r="I39" s="800"/>
      <c r="J39" s="800"/>
      <c r="K39" s="800"/>
      <c r="L39" s="809">
        <v>4.4000000000000004</v>
      </c>
      <c r="M39" s="222" t="s">
        <v>381</v>
      </c>
      <c r="N39" s="727" t="s">
        <v>370</v>
      </c>
      <c r="O39" s="810">
        <v>0</v>
      </c>
      <c r="P39" s="810">
        <v>0</v>
      </c>
      <c r="Q39" s="810">
        <v>0</v>
      </c>
      <c r="R39" s="810">
        <v>0</v>
      </c>
      <c r="S39" s="810">
        <v>0</v>
      </c>
      <c r="T39" s="810">
        <v>0</v>
      </c>
      <c r="U39" s="810">
        <v>0</v>
      </c>
      <c r="V39" s="810">
        <v>0</v>
      </c>
      <c r="W39" s="810">
        <v>0</v>
      </c>
      <c r="X39" s="810">
        <v>0</v>
      </c>
      <c r="Y39" s="810">
        <v>0</v>
      </c>
      <c r="Z39" s="810">
        <v>0</v>
      </c>
      <c r="AA39" s="810">
        <v>0</v>
      </c>
      <c r="AB39" s="810">
        <v>0</v>
      </c>
      <c r="AC39" s="810">
        <v>0</v>
      </c>
      <c r="AD39" s="810">
        <v>0</v>
      </c>
      <c r="AE39" s="810">
        <v>0</v>
      </c>
      <c r="AF39" s="810">
        <v>0</v>
      </c>
      <c r="AG39" s="810">
        <v>0</v>
      </c>
      <c r="AH39" s="810">
        <v>0</v>
      </c>
      <c r="AI39" s="810">
        <v>0</v>
      </c>
      <c r="AJ39" s="810">
        <v>0</v>
      </c>
      <c r="AK39" s="810">
        <v>0</v>
      </c>
      <c r="AL39" s="810">
        <v>0</v>
      </c>
      <c r="AM39" s="771"/>
    </row>
    <row r="40" spans="1:39">
      <c r="A40" s="789">
        <v>1</v>
      </c>
      <c r="B40" s="800"/>
      <c r="C40" s="800"/>
      <c r="D40" s="800"/>
      <c r="E40" s="800"/>
      <c r="F40" s="800"/>
      <c r="G40" s="800"/>
      <c r="H40" s="800"/>
      <c r="I40" s="800"/>
      <c r="J40" s="800"/>
      <c r="K40" s="800"/>
      <c r="L40" s="809">
        <v>4.5</v>
      </c>
      <c r="M40" s="222" t="s">
        <v>383</v>
      </c>
      <c r="N40" s="727" t="s">
        <v>370</v>
      </c>
      <c r="O40" s="810">
        <v>0</v>
      </c>
      <c r="P40" s="810">
        <v>0</v>
      </c>
      <c r="Q40" s="810">
        <v>0</v>
      </c>
      <c r="R40" s="810">
        <v>0</v>
      </c>
      <c r="S40" s="810">
        <v>0</v>
      </c>
      <c r="T40" s="810">
        <v>0</v>
      </c>
      <c r="U40" s="810">
        <v>0</v>
      </c>
      <c r="V40" s="810">
        <v>0</v>
      </c>
      <c r="W40" s="810">
        <v>0</v>
      </c>
      <c r="X40" s="810">
        <v>0</v>
      </c>
      <c r="Y40" s="810">
        <v>0</v>
      </c>
      <c r="Z40" s="810">
        <v>0</v>
      </c>
      <c r="AA40" s="810">
        <v>0</v>
      </c>
      <c r="AB40" s="810">
        <v>0</v>
      </c>
      <c r="AC40" s="810">
        <v>0</v>
      </c>
      <c r="AD40" s="810">
        <v>0</v>
      </c>
      <c r="AE40" s="810">
        <v>0</v>
      </c>
      <c r="AF40" s="810">
        <v>0</v>
      </c>
      <c r="AG40" s="810">
        <v>0</v>
      </c>
      <c r="AH40" s="810">
        <v>0</v>
      </c>
      <c r="AI40" s="810">
        <v>0</v>
      </c>
      <c r="AJ40" s="810">
        <v>0</v>
      </c>
      <c r="AK40" s="810">
        <v>0</v>
      </c>
      <c r="AL40" s="810">
        <v>0</v>
      </c>
      <c r="AM40" s="771"/>
    </row>
    <row r="41" spans="1:39" s="95" customFormat="1">
      <c r="A41" s="789">
        <v>1</v>
      </c>
      <c r="B41" s="806"/>
      <c r="C41" s="806"/>
      <c r="D41" s="806"/>
      <c r="E41" s="806"/>
      <c r="F41" s="806"/>
      <c r="G41" s="806"/>
      <c r="H41" s="806"/>
      <c r="I41" s="806"/>
      <c r="J41" s="806"/>
      <c r="K41" s="806"/>
      <c r="L41" s="807">
        <v>5</v>
      </c>
      <c r="M41" s="218" t="s">
        <v>395</v>
      </c>
      <c r="N41" s="727" t="s">
        <v>370</v>
      </c>
      <c r="O41" s="808">
        <v>0</v>
      </c>
      <c r="P41" s="808">
        <v>0</v>
      </c>
      <c r="Q41" s="808">
        <v>0</v>
      </c>
      <c r="R41" s="808">
        <v>0</v>
      </c>
      <c r="S41" s="808">
        <v>0</v>
      </c>
      <c r="T41" s="808">
        <v>0</v>
      </c>
      <c r="U41" s="808">
        <v>0</v>
      </c>
      <c r="V41" s="808">
        <v>0</v>
      </c>
      <c r="W41" s="808">
        <v>0</v>
      </c>
      <c r="X41" s="808">
        <v>0</v>
      </c>
      <c r="Y41" s="808">
        <v>0</v>
      </c>
      <c r="Z41" s="808">
        <v>0</v>
      </c>
      <c r="AA41" s="808">
        <v>0</v>
      </c>
      <c r="AB41" s="808">
        <v>0</v>
      </c>
      <c r="AC41" s="808">
        <v>0</v>
      </c>
      <c r="AD41" s="808">
        <v>0</v>
      </c>
      <c r="AE41" s="808">
        <v>0</v>
      </c>
      <c r="AF41" s="808">
        <v>0</v>
      </c>
      <c r="AG41" s="808">
        <v>0</v>
      </c>
      <c r="AH41" s="808">
        <v>0</v>
      </c>
      <c r="AI41" s="808">
        <v>0</v>
      </c>
      <c r="AJ41" s="808">
        <v>0</v>
      </c>
      <c r="AK41" s="808">
        <v>0</v>
      </c>
      <c r="AL41" s="808">
        <v>0</v>
      </c>
      <c r="AM41" s="771"/>
    </row>
    <row r="42" spans="1:39">
      <c r="A42" s="789">
        <v>1</v>
      </c>
      <c r="B42" s="800"/>
      <c r="C42" s="800"/>
      <c r="D42" s="800"/>
      <c r="E42" s="800"/>
      <c r="F42" s="800"/>
      <c r="G42" s="800"/>
      <c r="H42" s="800"/>
      <c r="I42" s="800"/>
      <c r="J42" s="800"/>
      <c r="K42" s="800"/>
      <c r="L42" s="809">
        <v>5.0999999999999996</v>
      </c>
      <c r="M42" s="222" t="s">
        <v>376</v>
      </c>
      <c r="N42" s="727" t="s">
        <v>370</v>
      </c>
      <c r="O42" s="810">
        <v>0</v>
      </c>
      <c r="P42" s="810">
        <v>0</v>
      </c>
      <c r="Q42" s="810">
        <v>0</v>
      </c>
      <c r="R42" s="810">
        <v>0</v>
      </c>
      <c r="S42" s="810">
        <v>0</v>
      </c>
      <c r="T42" s="810">
        <v>0</v>
      </c>
      <c r="U42" s="810">
        <v>0</v>
      </c>
      <c r="V42" s="810">
        <v>0</v>
      </c>
      <c r="W42" s="810">
        <v>0</v>
      </c>
      <c r="X42" s="810">
        <v>0</v>
      </c>
      <c r="Y42" s="810">
        <v>0</v>
      </c>
      <c r="Z42" s="810">
        <v>0</v>
      </c>
      <c r="AA42" s="810">
        <v>0</v>
      </c>
      <c r="AB42" s="810">
        <v>0</v>
      </c>
      <c r="AC42" s="810">
        <v>0</v>
      </c>
      <c r="AD42" s="810">
        <v>0</v>
      </c>
      <c r="AE42" s="810">
        <v>0</v>
      </c>
      <c r="AF42" s="810">
        <v>0</v>
      </c>
      <c r="AG42" s="810">
        <v>0</v>
      </c>
      <c r="AH42" s="810">
        <v>0</v>
      </c>
      <c r="AI42" s="810">
        <v>0</v>
      </c>
      <c r="AJ42" s="810">
        <v>0</v>
      </c>
      <c r="AK42" s="810">
        <v>0</v>
      </c>
      <c r="AL42" s="810">
        <v>0</v>
      </c>
      <c r="AM42" s="771"/>
    </row>
    <row r="43" spans="1:39">
      <c r="A43" s="789">
        <v>1</v>
      </c>
      <c r="B43" s="800"/>
      <c r="C43" s="800"/>
      <c r="D43" s="800"/>
      <c r="E43" s="800"/>
      <c r="F43" s="800"/>
      <c r="G43" s="800"/>
      <c r="H43" s="800"/>
      <c r="I43" s="800"/>
      <c r="J43" s="800"/>
      <c r="K43" s="800"/>
      <c r="L43" s="809">
        <v>5.2</v>
      </c>
      <c r="M43" s="222" t="s">
        <v>377</v>
      </c>
      <c r="N43" s="727" t="s">
        <v>370</v>
      </c>
      <c r="O43" s="810">
        <v>0</v>
      </c>
      <c r="P43" s="810">
        <v>0</v>
      </c>
      <c r="Q43" s="810">
        <v>0</v>
      </c>
      <c r="R43" s="810">
        <v>0</v>
      </c>
      <c r="S43" s="810">
        <v>0</v>
      </c>
      <c r="T43" s="810">
        <v>0</v>
      </c>
      <c r="U43" s="810">
        <v>0</v>
      </c>
      <c r="V43" s="810">
        <v>0</v>
      </c>
      <c r="W43" s="810">
        <v>0</v>
      </c>
      <c r="X43" s="810">
        <v>0</v>
      </c>
      <c r="Y43" s="810">
        <v>0</v>
      </c>
      <c r="Z43" s="810">
        <v>0</v>
      </c>
      <c r="AA43" s="810">
        <v>0</v>
      </c>
      <c r="AB43" s="810">
        <v>0</v>
      </c>
      <c r="AC43" s="810">
        <v>0</v>
      </c>
      <c r="AD43" s="810">
        <v>0</v>
      </c>
      <c r="AE43" s="810">
        <v>0</v>
      </c>
      <c r="AF43" s="810">
        <v>0</v>
      </c>
      <c r="AG43" s="810">
        <v>0</v>
      </c>
      <c r="AH43" s="810">
        <v>0</v>
      </c>
      <c r="AI43" s="810">
        <v>0</v>
      </c>
      <c r="AJ43" s="810">
        <v>0</v>
      </c>
      <c r="AK43" s="810">
        <v>0</v>
      </c>
      <c r="AL43" s="810">
        <v>0</v>
      </c>
      <c r="AM43" s="771"/>
    </row>
    <row r="44" spans="1:39">
      <c r="A44" s="789">
        <v>1</v>
      </c>
      <c r="B44" s="800"/>
      <c r="C44" s="800"/>
      <c r="D44" s="800"/>
      <c r="E44" s="800"/>
      <c r="F44" s="800"/>
      <c r="G44" s="800"/>
      <c r="H44" s="800"/>
      <c r="I44" s="800"/>
      <c r="J44" s="800"/>
      <c r="K44" s="800"/>
      <c r="L44" s="809">
        <v>5.3</v>
      </c>
      <c r="M44" s="222" t="s">
        <v>379</v>
      </c>
      <c r="N44" s="727" t="s">
        <v>370</v>
      </c>
      <c r="O44" s="810">
        <v>0</v>
      </c>
      <c r="P44" s="810">
        <v>0</v>
      </c>
      <c r="Q44" s="810">
        <v>0</v>
      </c>
      <c r="R44" s="810">
        <v>0</v>
      </c>
      <c r="S44" s="810">
        <v>0</v>
      </c>
      <c r="T44" s="810">
        <v>0</v>
      </c>
      <c r="U44" s="810">
        <v>0</v>
      </c>
      <c r="V44" s="810">
        <v>0</v>
      </c>
      <c r="W44" s="810">
        <v>0</v>
      </c>
      <c r="X44" s="810">
        <v>0</v>
      </c>
      <c r="Y44" s="810">
        <v>0</v>
      </c>
      <c r="Z44" s="810">
        <v>0</v>
      </c>
      <c r="AA44" s="810">
        <v>0</v>
      </c>
      <c r="AB44" s="810">
        <v>0</v>
      </c>
      <c r="AC44" s="810">
        <v>0</v>
      </c>
      <c r="AD44" s="810">
        <v>0</v>
      </c>
      <c r="AE44" s="810">
        <v>0</v>
      </c>
      <c r="AF44" s="810">
        <v>0</v>
      </c>
      <c r="AG44" s="810">
        <v>0</v>
      </c>
      <c r="AH44" s="810">
        <v>0</v>
      </c>
      <c r="AI44" s="810">
        <v>0</v>
      </c>
      <c r="AJ44" s="810">
        <v>0</v>
      </c>
      <c r="AK44" s="810">
        <v>0</v>
      </c>
      <c r="AL44" s="810">
        <v>0</v>
      </c>
      <c r="AM44" s="771"/>
    </row>
    <row r="45" spans="1:39">
      <c r="A45" s="789">
        <v>1</v>
      </c>
      <c r="B45" s="800"/>
      <c r="C45" s="800"/>
      <c r="D45" s="800"/>
      <c r="E45" s="800"/>
      <c r="F45" s="800"/>
      <c r="G45" s="800"/>
      <c r="H45" s="800"/>
      <c r="I45" s="800"/>
      <c r="J45" s="800"/>
      <c r="K45" s="800"/>
      <c r="L45" s="809">
        <v>5.4</v>
      </c>
      <c r="M45" s="222" t="s">
        <v>381</v>
      </c>
      <c r="N45" s="727" t="s">
        <v>370</v>
      </c>
      <c r="O45" s="810">
        <v>0</v>
      </c>
      <c r="P45" s="810">
        <v>0</v>
      </c>
      <c r="Q45" s="810">
        <v>0</v>
      </c>
      <c r="R45" s="810">
        <v>0</v>
      </c>
      <c r="S45" s="810">
        <v>0</v>
      </c>
      <c r="T45" s="810">
        <v>0</v>
      </c>
      <c r="U45" s="810">
        <v>0</v>
      </c>
      <c r="V45" s="810">
        <v>0</v>
      </c>
      <c r="W45" s="810">
        <v>0</v>
      </c>
      <c r="X45" s="810">
        <v>0</v>
      </c>
      <c r="Y45" s="810">
        <v>0</v>
      </c>
      <c r="Z45" s="810">
        <v>0</v>
      </c>
      <c r="AA45" s="810">
        <v>0</v>
      </c>
      <c r="AB45" s="810">
        <v>0</v>
      </c>
      <c r="AC45" s="810">
        <v>0</v>
      </c>
      <c r="AD45" s="810">
        <v>0</v>
      </c>
      <c r="AE45" s="810">
        <v>0</v>
      </c>
      <c r="AF45" s="810">
        <v>0</v>
      </c>
      <c r="AG45" s="810">
        <v>0</v>
      </c>
      <c r="AH45" s="810">
        <v>0</v>
      </c>
      <c r="AI45" s="810">
        <v>0</v>
      </c>
      <c r="AJ45" s="810">
        <v>0</v>
      </c>
      <c r="AK45" s="810">
        <v>0</v>
      </c>
      <c r="AL45" s="810">
        <v>0</v>
      </c>
      <c r="AM45" s="771"/>
    </row>
    <row r="46" spans="1:39">
      <c r="A46" s="789">
        <v>1</v>
      </c>
      <c r="B46" s="800"/>
      <c r="C46" s="800"/>
      <c r="D46" s="800"/>
      <c r="E46" s="800"/>
      <c r="F46" s="800"/>
      <c r="G46" s="800"/>
      <c r="H46" s="800"/>
      <c r="I46" s="800"/>
      <c r="J46" s="800"/>
      <c r="K46" s="800"/>
      <c r="L46" s="809">
        <v>5.5</v>
      </c>
      <c r="M46" s="222" t="s">
        <v>383</v>
      </c>
      <c r="N46" s="727" t="s">
        <v>370</v>
      </c>
      <c r="O46" s="810">
        <v>0</v>
      </c>
      <c r="P46" s="810">
        <v>0</v>
      </c>
      <c r="Q46" s="810">
        <v>0</v>
      </c>
      <c r="R46" s="810">
        <v>0</v>
      </c>
      <c r="S46" s="810">
        <v>0</v>
      </c>
      <c r="T46" s="810">
        <v>0</v>
      </c>
      <c r="U46" s="810">
        <v>0</v>
      </c>
      <c r="V46" s="810">
        <v>0</v>
      </c>
      <c r="W46" s="810">
        <v>0</v>
      </c>
      <c r="X46" s="810">
        <v>0</v>
      </c>
      <c r="Y46" s="810">
        <v>0</v>
      </c>
      <c r="Z46" s="810">
        <v>0</v>
      </c>
      <c r="AA46" s="810">
        <v>0</v>
      </c>
      <c r="AB46" s="810">
        <v>0</v>
      </c>
      <c r="AC46" s="810">
        <v>0</v>
      </c>
      <c r="AD46" s="810">
        <v>0</v>
      </c>
      <c r="AE46" s="810">
        <v>0</v>
      </c>
      <c r="AF46" s="810">
        <v>0</v>
      </c>
      <c r="AG46" s="810">
        <v>0</v>
      </c>
      <c r="AH46" s="810">
        <v>0</v>
      </c>
      <c r="AI46" s="810">
        <v>0</v>
      </c>
      <c r="AJ46" s="810">
        <v>0</v>
      </c>
      <c r="AK46" s="810">
        <v>0</v>
      </c>
      <c r="AL46" s="810">
        <v>0</v>
      </c>
      <c r="AM46" s="771"/>
    </row>
    <row r="47" spans="1:39" s="95" customFormat="1" ht="22.8">
      <c r="A47" s="789">
        <v>1</v>
      </c>
      <c r="B47" s="806"/>
      <c r="C47" s="806"/>
      <c r="D47" s="806"/>
      <c r="E47" s="806"/>
      <c r="F47" s="806"/>
      <c r="G47" s="806"/>
      <c r="H47" s="806"/>
      <c r="I47" s="806"/>
      <c r="J47" s="806"/>
      <c r="K47" s="806"/>
      <c r="L47" s="807">
        <v>6</v>
      </c>
      <c r="M47" s="218" t="s">
        <v>399</v>
      </c>
      <c r="N47" s="224"/>
      <c r="O47" s="225"/>
      <c r="P47" s="225"/>
      <c r="Q47" s="225"/>
      <c r="R47" s="225"/>
      <c r="S47" s="225"/>
      <c r="T47" s="225"/>
      <c r="U47" s="225"/>
      <c r="V47" s="225"/>
      <c r="W47" s="225"/>
      <c r="X47" s="225"/>
      <c r="Y47" s="225"/>
      <c r="Z47" s="225"/>
      <c r="AA47" s="225"/>
      <c r="AB47" s="225"/>
      <c r="AC47" s="225"/>
      <c r="AD47" s="225"/>
      <c r="AE47" s="225"/>
      <c r="AF47" s="225"/>
      <c r="AG47" s="225"/>
      <c r="AH47" s="225"/>
      <c r="AI47" s="225"/>
      <c r="AJ47" s="225"/>
      <c r="AK47" s="225"/>
      <c r="AL47" s="225"/>
      <c r="AM47" s="771"/>
    </row>
    <row r="48" spans="1:39">
      <c r="A48" s="789">
        <v>1</v>
      </c>
      <c r="B48" s="800"/>
      <c r="C48" s="800"/>
      <c r="D48" s="800"/>
      <c r="E48" s="800"/>
      <c r="F48" s="800"/>
      <c r="G48" s="800"/>
      <c r="H48" s="800"/>
      <c r="I48" s="800"/>
      <c r="J48" s="800"/>
      <c r="K48" s="800"/>
      <c r="L48" s="809">
        <v>6.1</v>
      </c>
      <c r="M48" s="222" t="s">
        <v>376</v>
      </c>
      <c r="N48" s="219" t="s">
        <v>145</v>
      </c>
      <c r="O48" s="810">
        <v>0</v>
      </c>
      <c r="P48" s="810">
        <v>0</v>
      </c>
      <c r="Q48" s="810">
        <v>0</v>
      </c>
      <c r="R48" s="810">
        <v>0</v>
      </c>
      <c r="S48" s="810">
        <v>0</v>
      </c>
      <c r="T48" s="810">
        <v>0</v>
      </c>
      <c r="U48" s="810">
        <v>0</v>
      </c>
      <c r="V48" s="810">
        <v>0</v>
      </c>
      <c r="W48" s="810">
        <v>0</v>
      </c>
      <c r="X48" s="810">
        <v>0</v>
      </c>
      <c r="Y48" s="810">
        <v>0</v>
      </c>
      <c r="Z48" s="810">
        <v>0</v>
      </c>
      <c r="AA48" s="810">
        <v>0</v>
      </c>
      <c r="AB48" s="810">
        <v>0</v>
      </c>
      <c r="AC48" s="810">
        <v>0</v>
      </c>
      <c r="AD48" s="810">
        <v>0</v>
      </c>
      <c r="AE48" s="810">
        <v>0</v>
      </c>
      <c r="AF48" s="810">
        <v>0</v>
      </c>
      <c r="AG48" s="810">
        <v>0</v>
      </c>
      <c r="AH48" s="810">
        <v>0</v>
      </c>
      <c r="AI48" s="810">
        <v>0</v>
      </c>
      <c r="AJ48" s="810">
        <v>0</v>
      </c>
      <c r="AK48" s="810">
        <v>0</v>
      </c>
      <c r="AL48" s="810">
        <v>0</v>
      </c>
      <c r="AM48" s="771"/>
    </row>
    <row r="49" spans="1:39">
      <c r="A49" s="789">
        <v>1</v>
      </c>
      <c r="B49" s="800"/>
      <c r="C49" s="800"/>
      <c r="D49" s="800"/>
      <c r="E49" s="800"/>
      <c r="F49" s="800"/>
      <c r="G49" s="800"/>
      <c r="H49" s="800"/>
      <c r="I49" s="800"/>
      <c r="J49" s="800"/>
      <c r="K49" s="800"/>
      <c r="L49" s="809">
        <v>6.2</v>
      </c>
      <c r="M49" s="222" t="s">
        <v>377</v>
      </c>
      <c r="N49" s="219" t="s">
        <v>145</v>
      </c>
      <c r="O49" s="810">
        <v>0</v>
      </c>
      <c r="P49" s="810">
        <v>0</v>
      </c>
      <c r="Q49" s="810">
        <v>0</v>
      </c>
      <c r="R49" s="810">
        <v>0</v>
      </c>
      <c r="S49" s="810">
        <v>0</v>
      </c>
      <c r="T49" s="810">
        <v>0</v>
      </c>
      <c r="U49" s="810">
        <v>0</v>
      </c>
      <c r="V49" s="810">
        <v>0</v>
      </c>
      <c r="W49" s="810">
        <v>0</v>
      </c>
      <c r="X49" s="810">
        <v>0</v>
      </c>
      <c r="Y49" s="810">
        <v>0</v>
      </c>
      <c r="Z49" s="810">
        <v>0</v>
      </c>
      <c r="AA49" s="810">
        <v>0</v>
      </c>
      <c r="AB49" s="810">
        <v>0</v>
      </c>
      <c r="AC49" s="810">
        <v>0</v>
      </c>
      <c r="AD49" s="810">
        <v>0</v>
      </c>
      <c r="AE49" s="810">
        <v>0</v>
      </c>
      <c r="AF49" s="810">
        <v>0</v>
      </c>
      <c r="AG49" s="810">
        <v>0</v>
      </c>
      <c r="AH49" s="810">
        <v>0</v>
      </c>
      <c r="AI49" s="810">
        <v>0</v>
      </c>
      <c r="AJ49" s="810">
        <v>0</v>
      </c>
      <c r="AK49" s="810">
        <v>0</v>
      </c>
      <c r="AL49" s="810">
        <v>0</v>
      </c>
      <c r="AM49" s="771"/>
    </row>
    <row r="50" spans="1:39">
      <c r="A50" s="789">
        <v>1</v>
      </c>
      <c r="B50" s="800"/>
      <c r="C50" s="800"/>
      <c r="D50" s="800"/>
      <c r="E50" s="800"/>
      <c r="F50" s="800"/>
      <c r="G50" s="800"/>
      <c r="H50" s="800"/>
      <c r="I50" s="800"/>
      <c r="J50" s="800"/>
      <c r="K50" s="800"/>
      <c r="L50" s="809">
        <v>6.3</v>
      </c>
      <c r="M50" s="222" t="s">
        <v>379</v>
      </c>
      <c r="N50" s="219" t="s">
        <v>145</v>
      </c>
      <c r="O50" s="810">
        <v>0</v>
      </c>
      <c r="P50" s="810">
        <v>0</v>
      </c>
      <c r="Q50" s="810">
        <v>0</v>
      </c>
      <c r="R50" s="810">
        <v>0</v>
      </c>
      <c r="S50" s="810">
        <v>0</v>
      </c>
      <c r="T50" s="810">
        <v>0</v>
      </c>
      <c r="U50" s="810">
        <v>0</v>
      </c>
      <c r="V50" s="810">
        <v>0</v>
      </c>
      <c r="W50" s="810">
        <v>0</v>
      </c>
      <c r="X50" s="810">
        <v>0</v>
      </c>
      <c r="Y50" s="810">
        <v>0</v>
      </c>
      <c r="Z50" s="810">
        <v>0</v>
      </c>
      <c r="AA50" s="810">
        <v>0</v>
      </c>
      <c r="AB50" s="810">
        <v>0</v>
      </c>
      <c r="AC50" s="810">
        <v>0</v>
      </c>
      <c r="AD50" s="810">
        <v>0</v>
      </c>
      <c r="AE50" s="810">
        <v>0</v>
      </c>
      <c r="AF50" s="810">
        <v>0</v>
      </c>
      <c r="AG50" s="810">
        <v>0</v>
      </c>
      <c r="AH50" s="810">
        <v>0</v>
      </c>
      <c r="AI50" s="810">
        <v>0</v>
      </c>
      <c r="AJ50" s="810">
        <v>0</v>
      </c>
      <c r="AK50" s="810">
        <v>0</v>
      </c>
      <c r="AL50" s="810">
        <v>0</v>
      </c>
      <c r="AM50" s="771"/>
    </row>
    <row r="51" spans="1:39">
      <c r="A51" s="789">
        <v>1</v>
      </c>
      <c r="B51" s="800"/>
      <c r="C51" s="800"/>
      <c r="D51" s="800"/>
      <c r="E51" s="800"/>
      <c r="F51" s="800"/>
      <c r="G51" s="800"/>
      <c r="H51" s="800"/>
      <c r="I51" s="800"/>
      <c r="J51" s="800"/>
      <c r="K51" s="800"/>
      <c r="L51" s="809">
        <v>6.4</v>
      </c>
      <c r="M51" s="222" t="s">
        <v>381</v>
      </c>
      <c r="N51" s="219" t="s">
        <v>145</v>
      </c>
      <c r="O51" s="810">
        <v>0</v>
      </c>
      <c r="P51" s="810">
        <v>0</v>
      </c>
      <c r="Q51" s="810">
        <v>0</v>
      </c>
      <c r="R51" s="810">
        <v>0</v>
      </c>
      <c r="S51" s="810">
        <v>0</v>
      </c>
      <c r="T51" s="810">
        <v>0</v>
      </c>
      <c r="U51" s="810">
        <v>0</v>
      </c>
      <c r="V51" s="810">
        <v>0</v>
      </c>
      <c r="W51" s="810">
        <v>0</v>
      </c>
      <c r="X51" s="810">
        <v>0</v>
      </c>
      <c r="Y51" s="810">
        <v>0</v>
      </c>
      <c r="Z51" s="810">
        <v>0</v>
      </c>
      <c r="AA51" s="810">
        <v>0</v>
      </c>
      <c r="AB51" s="810">
        <v>0</v>
      </c>
      <c r="AC51" s="810">
        <v>0</v>
      </c>
      <c r="AD51" s="810">
        <v>0</v>
      </c>
      <c r="AE51" s="810">
        <v>0</v>
      </c>
      <c r="AF51" s="810">
        <v>0</v>
      </c>
      <c r="AG51" s="810">
        <v>0</v>
      </c>
      <c r="AH51" s="810">
        <v>0</v>
      </c>
      <c r="AI51" s="810">
        <v>0</v>
      </c>
      <c r="AJ51" s="810">
        <v>0</v>
      </c>
      <c r="AK51" s="810">
        <v>0</v>
      </c>
      <c r="AL51" s="810">
        <v>0</v>
      </c>
      <c r="AM51" s="771"/>
    </row>
    <row r="52" spans="1:39">
      <c r="A52" s="789">
        <v>1</v>
      </c>
      <c r="B52" s="800"/>
      <c r="C52" s="800"/>
      <c r="D52" s="800"/>
      <c r="E52" s="800"/>
      <c r="F52" s="800"/>
      <c r="G52" s="800"/>
      <c r="H52" s="800"/>
      <c r="I52" s="800"/>
      <c r="J52" s="800"/>
      <c r="K52" s="800"/>
      <c r="L52" s="809">
        <v>6.5</v>
      </c>
      <c r="M52" s="222" t="s">
        <v>383</v>
      </c>
      <c r="N52" s="219" t="s">
        <v>145</v>
      </c>
      <c r="O52" s="810">
        <v>0</v>
      </c>
      <c r="P52" s="810">
        <v>0</v>
      </c>
      <c r="Q52" s="810">
        <v>0</v>
      </c>
      <c r="R52" s="810">
        <v>0</v>
      </c>
      <c r="S52" s="810">
        <v>0</v>
      </c>
      <c r="T52" s="810">
        <v>0</v>
      </c>
      <c r="U52" s="810">
        <v>0</v>
      </c>
      <c r="V52" s="810">
        <v>0</v>
      </c>
      <c r="W52" s="810">
        <v>0</v>
      </c>
      <c r="X52" s="810">
        <v>0</v>
      </c>
      <c r="Y52" s="810">
        <v>0</v>
      </c>
      <c r="Z52" s="810">
        <v>0</v>
      </c>
      <c r="AA52" s="810">
        <v>0</v>
      </c>
      <c r="AB52" s="810">
        <v>0</v>
      </c>
      <c r="AC52" s="810">
        <v>0</v>
      </c>
      <c r="AD52" s="810">
        <v>0</v>
      </c>
      <c r="AE52" s="810">
        <v>0</v>
      </c>
      <c r="AF52" s="810">
        <v>0</v>
      </c>
      <c r="AG52" s="810">
        <v>0</v>
      </c>
      <c r="AH52" s="810">
        <v>0</v>
      </c>
      <c r="AI52" s="810">
        <v>0</v>
      </c>
      <c r="AJ52" s="810">
        <v>0</v>
      </c>
      <c r="AK52" s="810">
        <v>0</v>
      </c>
      <c r="AL52" s="810">
        <v>0</v>
      </c>
      <c r="AM52" s="771"/>
    </row>
    <row r="53" spans="1:39" s="95" customFormat="1">
      <c r="A53" s="789">
        <v>1</v>
      </c>
      <c r="B53" s="806"/>
      <c r="C53" s="806"/>
      <c r="D53" s="806"/>
      <c r="E53" s="806"/>
      <c r="F53" s="806"/>
      <c r="G53" s="806"/>
      <c r="H53" s="806"/>
      <c r="I53" s="806"/>
      <c r="J53" s="806"/>
      <c r="K53" s="806"/>
      <c r="L53" s="807">
        <v>7</v>
      </c>
      <c r="M53" s="218" t="s">
        <v>403</v>
      </c>
      <c r="N53" s="727" t="s">
        <v>370</v>
      </c>
      <c r="O53" s="808">
        <v>0</v>
      </c>
      <c r="P53" s="808">
        <v>0</v>
      </c>
      <c r="Q53" s="808">
        <v>0</v>
      </c>
      <c r="R53" s="808">
        <v>0</v>
      </c>
      <c r="S53" s="808">
        <v>0</v>
      </c>
      <c r="T53" s="808">
        <v>0</v>
      </c>
      <c r="U53" s="808">
        <v>0</v>
      </c>
      <c r="V53" s="808">
        <v>0</v>
      </c>
      <c r="W53" s="808">
        <v>0</v>
      </c>
      <c r="X53" s="808">
        <v>0</v>
      </c>
      <c r="Y53" s="808">
        <v>0</v>
      </c>
      <c r="Z53" s="808">
        <v>0</v>
      </c>
      <c r="AA53" s="808">
        <v>0</v>
      </c>
      <c r="AB53" s="808">
        <v>0</v>
      </c>
      <c r="AC53" s="808">
        <v>0</v>
      </c>
      <c r="AD53" s="808">
        <v>0</v>
      </c>
      <c r="AE53" s="808">
        <v>0</v>
      </c>
      <c r="AF53" s="808">
        <v>0</v>
      </c>
      <c r="AG53" s="808">
        <v>0</v>
      </c>
      <c r="AH53" s="808">
        <v>0</v>
      </c>
      <c r="AI53" s="808">
        <v>0</v>
      </c>
      <c r="AJ53" s="808">
        <v>0</v>
      </c>
      <c r="AK53" s="808">
        <v>0</v>
      </c>
      <c r="AL53" s="808">
        <v>0</v>
      </c>
      <c r="AM53" s="771"/>
    </row>
    <row r="54" spans="1:39">
      <c r="A54" s="789">
        <v>1</v>
      </c>
      <c r="B54" s="800"/>
      <c r="C54" s="800"/>
      <c r="D54" s="800"/>
      <c r="E54" s="800"/>
      <c r="F54" s="800"/>
      <c r="G54" s="800"/>
      <c r="H54" s="800"/>
      <c r="I54" s="800"/>
      <c r="J54" s="800"/>
      <c r="K54" s="800"/>
      <c r="L54" s="809">
        <v>7.1</v>
      </c>
      <c r="M54" s="222" t="s">
        <v>376</v>
      </c>
      <c r="N54" s="727" t="s">
        <v>370</v>
      </c>
      <c r="O54" s="810"/>
      <c r="P54" s="810"/>
      <c r="Q54" s="810"/>
      <c r="R54" s="810"/>
      <c r="S54" s="810"/>
      <c r="T54" s="810"/>
      <c r="U54" s="810"/>
      <c r="V54" s="810"/>
      <c r="W54" s="810"/>
      <c r="X54" s="810"/>
      <c r="Y54" s="810"/>
      <c r="Z54" s="810"/>
      <c r="AA54" s="810"/>
      <c r="AB54" s="810"/>
      <c r="AC54" s="810"/>
      <c r="AD54" s="810"/>
      <c r="AE54" s="810"/>
      <c r="AF54" s="810"/>
      <c r="AG54" s="810"/>
      <c r="AH54" s="810"/>
      <c r="AI54" s="810"/>
      <c r="AJ54" s="810"/>
      <c r="AK54" s="810"/>
      <c r="AL54" s="810"/>
      <c r="AM54" s="771"/>
    </row>
    <row r="55" spans="1:39">
      <c r="A55" s="789">
        <v>1</v>
      </c>
      <c r="B55" s="800"/>
      <c r="C55" s="800"/>
      <c r="D55" s="800"/>
      <c r="E55" s="800"/>
      <c r="F55" s="800"/>
      <c r="G55" s="800"/>
      <c r="H55" s="800"/>
      <c r="I55" s="800"/>
      <c r="J55" s="800"/>
      <c r="K55" s="800"/>
      <c r="L55" s="809">
        <v>7.2</v>
      </c>
      <c r="M55" s="222" t="s">
        <v>377</v>
      </c>
      <c r="N55" s="727" t="s">
        <v>370</v>
      </c>
      <c r="O55" s="810"/>
      <c r="P55" s="810"/>
      <c r="Q55" s="810"/>
      <c r="R55" s="810"/>
      <c r="S55" s="810"/>
      <c r="T55" s="810"/>
      <c r="U55" s="810"/>
      <c r="V55" s="810"/>
      <c r="W55" s="810"/>
      <c r="X55" s="810"/>
      <c r="Y55" s="810"/>
      <c r="Z55" s="810"/>
      <c r="AA55" s="810"/>
      <c r="AB55" s="810"/>
      <c r="AC55" s="810"/>
      <c r="AD55" s="810"/>
      <c r="AE55" s="810"/>
      <c r="AF55" s="810"/>
      <c r="AG55" s="810"/>
      <c r="AH55" s="810"/>
      <c r="AI55" s="810"/>
      <c r="AJ55" s="810"/>
      <c r="AK55" s="810"/>
      <c r="AL55" s="810"/>
      <c r="AM55" s="771"/>
    </row>
    <row r="56" spans="1:39">
      <c r="A56" s="789">
        <v>1</v>
      </c>
      <c r="B56" s="800"/>
      <c r="C56" s="800"/>
      <c r="D56" s="800"/>
      <c r="E56" s="800"/>
      <c r="F56" s="800"/>
      <c r="G56" s="800"/>
      <c r="H56" s="800"/>
      <c r="I56" s="800"/>
      <c r="J56" s="800"/>
      <c r="K56" s="800"/>
      <c r="L56" s="809">
        <v>7.3</v>
      </c>
      <c r="M56" s="222" t="s">
        <v>379</v>
      </c>
      <c r="N56" s="727" t="s">
        <v>370</v>
      </c>
      <c r="O56" s="810"/>
      <c r="P56" s="810"/>
      <c r="Q56" s="810"/>
      <c r="R56" s="810"/>
      <c r="S56" s="810"/>
      <c r="T56" s="810"/>
      <c r="U56" s="810"/>
      <c r="V56" s="810"/>
      <c r="W56" s="810"/>
      <c r="X56" s="810"/>
      <c r="Y56" s="810"/>
      <c r="Z56" s="810"/>
      <c r="AA56" s="810"/>
      <c r="AB56" s="810"/>
      <c r="AC56" s="810"/>
      <c r="AD56" s="810"/>
      <c r="AE56" s="810"/>
      <c r="AF56" s="810"/>
      <c r="AG56" s="810"/>
      <c r="AH56" s="810"/>
      <c r="AI56" s="810"/>
      <c r="AJ56" s="810"/>
      <c r="AK56" s="810"/>
      <c r="AL56" s="810"/>
      <c r="AM56" s="771"/>
    </row>
    <row r="57" spans="1:39">
      <c r="A57" s="789">
        <v>1</v>
      </c>
      <c r="B57" s="800"/>
      <c r="C57" s="800"/>
      <c r="D57" s="800"/>
      <c r="E57" s="800"/>
      <c r="F57" s="800"/>
      <c r="G57" s="800"/>
      <c r="H57" s="800"/>
      <c r="I57" s="800"/>
      <c r="J57" s="800"/>
      <c r="K57" s="800"/>
      <c r="L57" s="809">
        <v>7.4</v>
      </c>
      <c r="M57" s="222" t="s">
        <v>381</v>
      </c>
      <c r="N57" s="727" t="s">
        <v>370</v>
      </c>
      <c r="O57" s="810"/>
      <c r="P57" s="810"/>
      <c r="Q57" s="810"/>
      <c r="R57" s="810"/>
      <c r="S57" s="810"/>
      <c r="T57" s="810"/>
      <c r="U57" s="810"/>
      <c r="V57" s="810"/>
      <c r="W57" s="810"/>
      <c r="X57" s="810"/>
      <c r="Y57" s="810"/>
      <c r="Z57" s="810"/>
      <c r="AA57" s="810"/>
      <c r="AB57" s="810"/>
      <c r="AC57" s="810"/>
      <c r="AD57" s="810"/>
      <c r="AE57" s="810"/>
      <c r="AF57" s="810"/>
      <c r="AG57" s="810"/>
      <c r="AH57" s="810"/>
      <c r="AI57" s="810"/>
      <c r="AJ57" s="810"/>
      <c r="AK57" s="810"/>
      <c r="AL57" s="810"/>
      <c r="AM57" s="771"/>
    </row>
    <row r="58" spans="1:39">
      <c r="A58" s="789">
        <v>1</v>
      </c>
      <c r="B58" s="800"/>
      <c r="C58" s="800"/>
      <c r="D58" s="800"/>
      <c r="E58" s="800"/>
      <c r="F58" s="800"/>
      <c r="G58" s="800"/>
      <c r="H58" s="800"/>
      <c r="I58" s="800"/>
      <c r="J58" s="800"/>
      <c r="K58" s="800"/>
      <c r="L58" s="809">
        <v>7.5</v>
      </c>
      <c r="M58" s="222" t="s">
        <v>383</v>
      </c>
      <c r="N58" s="727" t="s">
        <v>370</v>
      </c>
      <c r="O58" s="810"/>
      <c r="P58" s="810"/>
      <c r="Q58" s="810"/>
      <c r="R58" s="810"/>
      <c r="S58" s="810"/>
      <c r="T58" s="810"/>
      <c r="U58" s="810"/>
      <c r="V58" s="810"/>
      <c r="W58" s="810"/>
      <c r="X58" s="810"/>
      <c r="Y58" s="810"/>
      <c r="Z58" s="810"/>
      <c r="AA58" s="810"/>
      <c r="AB58" s="810"/>
      <c r="AC58" s="810"/>
      <c r="AD58" s="810"/>
      <c r="AE58" s="810"/>
      <c r="AF58" s="810"/>
      <c r="AG58" s="810"/>
      <c r="AH58" s="810"/>
      <c r="AI58" s="810"/>
      <c r="AJ58" s="810"/>
      <c r="AK58" s="810"/>
      <c r="AL58" s="810"/>
      <c r="AM58" s="771"/>
    </row>
    <row r="59" spans="1:39" s="95" customFormat="1">
      <c r="A59" s="789">
        <v>1</v>
      </c>
      <c r="B59" s="806"/>
      <c r="C59" s="806"/>
      <c r="D59" s="806"/>
      <c r="E59" s="806"/>
      <c r="F59" s="806"/>
      <c r="G59" s="806"/>
      <c r="H59" s="806"/>
      <c r="I59" s="806"/>
      <c r="J59" s="806"/>
      <c r="K59" s="806"/>
      <c r="L59" s="807">
        <v>8</v>
      </c>
      <c r="M59" s="218" t="s">
        <v>407</v>
      </c>
      <c r="N59" s="727" t="s">
        <v>370</v>
      </c>
      <c r="O59" s="808">
        <v>0</v>
      </c>
      <c r="P59" s="808">
        <v>0</v>
      </c>
      <c r="Q59" s="808">
        <v>0</v>
      </c>
      <c r="R59" s="808">
        <v>0</v>
      </c>
      <c r="S59" s="808">
        <v>0</v>
      </c>
      <c r="T59" s="808">
        <v>0</v>
      </c>
      <c r="U59" s="808">
        <v>0</v>
      </c>
      <c r="V59" s="808">
        <v>0</v>
      </c>
      <c r="W59" s="808">
        <v>0</v>
      </c>
      <c r="X59" s="808">
        <v>0</v>
      </c>
      <c r="Y59" s="808">
        <v>0</v>
      </c>
      <c r="Z59" s="808">
        <v>0</v>
      </c>
      <c r="AA59" s="808">
        <v>0</v>
      </c>
      <c r="AB59" s="808">
        <v>0</v>
      </c>
      <c r="AC59" s="808">
        <v>0</v>
      </c>
      <c r="AD59" s="808">
        <v>0</v>
      </c>
      <c r="AE59" s="808">
        <v>0</v>
      </c>
      <c r="AF59" s="808">
        <v>0</v>
      </c>
      <c r="AG59" s="808">
        <v>0</v>
      </c>
      <c r="AH59" s="808">
        <v>0</v>
      </c>
      <c r="AI59" s="808">
        <v>0</v>
      </c>
      <c r="AJ59" s="808">
        <v>0</v>
      </c>
      <c r="AK59" s="808">
        <v>0</v>
      </c>
      <c r="AL59" s="808">
        <v>0</v>
      </c>
      <c r="AM59" s="771"/>
    </row>
    <row r="60" spans="1:39">
      <c r="A60" s="789">
        <v>1</v>
      </c>
      <c r="B60" s="800"/>
      <c r="C60" s="800"/>
      <c r="D60" s="800"/>
      <c r="E60" s="800"/>
      <c r="F60" s="800"/>
      <c r="G60" s="800"/>
      <c r="H60" s="800"/>
      <c r="I60" s="800"/>
      <c r="J60" s="800"/>
      <c r="K60" s="800"/>
      <c r="L60" s="809">
        <v>8.1</v>
      </c>
      <c r="M60" s="222" t="s">
        <v>376</v>
      </c>
      <c r="N60" s="727" t="s">
        <v>370</v>
      </c>
      <c r="O60" s="810"/>
      <c r="P60" s="810"/>
      <c r="Q60" s="810"/>
      <c r="R60" s="810"/>
      <c r="S60" s="810"/>
      <c r="T60" s="810"/>
      <c r="U60" s="810"/>
      <c r="V60" s="810"/>
      <c r="W60" s="810"/>
      <c r="X60" s="810"/>
      <c r="Y60" s="810"/>
      <c r="Z60" s="810"/>
      <c r="AA60" s="810"/>
      <c r="AB60" s="810"/>
      <c r="AC60" s="810"/>
      <c r="AD60" s="810"/>
      <c r="AE60" s="810"/>
      <c r="AF60" s="810"/>
      <c r="AG60" s="810"/>
      <c r="AH60" s="810"/>
      <c r="AI60" s="810"/>
      <c r="AJ60" s="810"/>
      <c r="AK60" s="810"/>
      <c r="AL60" s="810"/>
      <c r="AM60" s="771"/>
    </row>
    <row r="61" spans="1:39">
      <c r="A61" s="789">
        <v>1</v>
      </c>
      <c r="B61" s="800"/>
      <c r="C61" s="800"/>
      <c r="D61" s="800"/>
      <c r="E61" s="800"/>
      <c r="F61" s="800"/>
      <c r="G61" s="800"/>
      <c r="H61" s="800"/>
      <c r="I61" s="800"/>
      <c r="J61" s="800"/>
      <c r="K61" s="800"/>
      <c r="L61" s="809">
        <v>8.1999999999999993</v>
      </c>
      <c r="M61" s="222" t="s">
        <v>377</v>
      </c>
      <c r="N61" s="727" t="s">
        <v>370</v>
      </c>
      <c r="O61" s="810"/>
      <c r="P61" s="810"/>
      <c r="Q61" s="810"/>
      <c r="R61" s="810"/>
      <c r="S61" s="810"/>
      <c r="T61" s="810"/>
      <c r="U61" s="810"/>
      <c r="V61" s="810"/>
      <c r="W61" s="810"/>
      <c r="X61" s="810"/>
      <c r="Y61" s="810"/>
      <c r="Z61" s="810"/>
      <c r="AA61" s="810"/>
      <c r="AB61" s="810"/>
      <c r="AC61" s="810"/>
      <c r="AD61" s="810"/>
      <c r="AE61" s="810"/>
      <c r="AF61" s="810"/>
      <c r="AG61" s="810"/>
      <c r="AH61" s="810"/>
      <c r="AI61" s="810"/>
      <c r="AJ61" s="810"/>
      <c r="AK61" s="810"/>
      <c r="AL61" s="810"/>
      <c r="AM61" s="771"/>
    </row>
    <row r="62" spans="1:39">
      <c r="A62" s="789">
        <v>1</v>
      </c>
      <c r="B62" s="800"/>
      <c r="C62" s="800"/>
      <c r="D62" s="800"/>
      <c r="E62" s="800"/>
      <c r="F62" s="800"/>
      <c r="G62" s="800"/>
      <c r="H62" s="800"/>
      <c r="I62" s="800"/>
      <c r="J62" s="800"/>
      <c r="K62" s="800"/>
      <c r="L62" s="809">
        <v>8.3000000000000007</v>
      </c>
      <c r="M62" s="222" t="s">
        <v>379</v>
      </c>
      <c r="N62" s="727" t="s">
        <v>370</v>
      </c>
      <c r="O62" s="810"/>
      <c r="P62" s="810"/>
      <c r="Q62" s="810"/>
      <c r="R62" s="810"/>
      <c r="S62" s="810"/>
      <c r="T62" s="810"/>
      <c r="U62" s="810"/>
      <c r="V62" s="810"/>
      <c r="W62" s="810"/>
      <c r="X62" s="810"/>
      <c r="Y62" s="810"/>
      <c r="Z62" s="810"/>
      <c r="AA62" s="810"/>
      <c r="AB62" s="810"/>
      <c r="AC62" s="810"/>
      <c r="AD62" s="810"/>
      <c r="AE62" s="810"/>
      <c r="AF62" s="810"/>
      <c r="AG62" s="810"/>
      <c r="AH62" s="810"/>
      <c r="AI62" s="810"/>
      <c r="AJ62" s="810"/>
      <c r="AK62" s="810"/>
      <c r="AL62" s="810"/>
      <c r="AM62" s="771"/>
    </row>
    <row r="63" spans="1:39">
      <c r="A63" s="789">
        <v>1</v>
      </c>
      <c r="B63" s="800"/>
      <c r="C63" s="800"/>
      <c r="D63" s="800"/>
      <c r="E63" s="800"/>
      <c r="F63" s="800"/>
      <c r="G63" s="800"/>
      <c r="H63" s="800"/>
      <c r="I63" s="800"/>
      <c r="J63" s="800"/>
      <c r="K63" s="800"/>
      <c r="L63" s="809">
        <v>8.4</v>
      </c>
      <c r="M63" s="222" t="s">
        <v>381</v>
      </c>
      <c r="N63" s="727" t="s">
        <v>370</v>
      </c>
      <c r="O63" s="810"/>
      <c r="P63" s="810"/>
      <c r="Q63" s="810"/>
      <c r="R63" s="810"/>
      <c r="S63" s="810"/>
      <c r="T63" s="810"/>
      <c r="U63" s="810"/>
      <c r="V63" s="810"/>
      <c r="W63" s="810"/>
      <c r="X63" s="810"/>
      <c r="Y63" s="810"/>
      <c r="Z63" s="810"/>
      <c r="AA63" s="810"/>
      <c r="AB63" s="810"/>
      <c r="AC63" s="810"/>
      <c r="AD63" s="810"/>
      <c r="AE63" s="810"/>
      <c r="AF63" s="810"/>
      <c r="AG63" s="810"/>
      <c r="AH63" s="810"/>
      <c r="AI63" s="810"/>
      <c r="AJ63" s="810"/>
      <c r="AK63" s="810"/>
      <c r="AL63" s="810"/>
      <c r="AM63" s="771"/>
    </row>
    <row r="64" spans="1:39">
      <c r="A64" s="789">
        <v>1</v>
      </c>
      <c r="B64" s="800"/>
      <c r="C64" s="800"/>
      <c r="D64" s="800"/>
      <c r="E64" s="800"/>
      <c r="F64" s="800"/>
      <c r="G64" s="800"/>
      <c r="H64" s="800"/>
      <c r="I64" s="800"/>
      <c r="J64" s="800"/>
      <c r="K64" s="800"/>
      <c r="L64" s="809">
        <v>8.5</v>
      </c>
      <c r="M64" s="222" t="s">
        <v>383</v>
      </c>
      <c r="N64" s="727" t="s">
        <v>370</v>
      </c>
      <c r="O64" s="810"/>
      <c r="P64" s="810"/>
      <c r="Q64" s="810"/>
      <c r="R64" s="810"/>
      <c r="S64" s="810"/>
      <c r="T64" s="810"/>
      <c r="U64" s="810"/>
      <c r="V64" s="810"/>
      <c r="W64" s="810"/>
      <c r="X64" s="810"/>
      <c r="Y64" s="810"/>
      <c r="Z64" s="810"/>
      <c r="AA64" s="810"/>
      <c r="AB64" s="810"/>
      <c r="AC64" s="810"/>
      <c r="AD64" s="810"/>
      <c r="AE64" s="810"/>
      <c r="AF64" s="810"/>
      <c r="AG64" s="810"/>
      <c r="AH64" s="810"/>
      <c r="AI64" s="810"/>
      <c r="AJ64" s="810"/>
      <c r="AK64" s="810"/>
      <c r="AL64" s="810"/>
      <c r="AM64" s="771"/>
    </row>
    <row r="65" spans="1:39">
      <c r="A65" s="764" t="s">
        <v>102</v>
      </c>
      <c r="B65" s="800"/>
      <c r="C65" s="800"/>
      <c r="D65" s="800"/>
      <c r="E65" s="800"/>
      <c r="F65" s="800"/>
      <c r="G65" s="800"/>
      <c r="H65" s="800"/>
      <c r="I65" s="800"/>
      <c r="J65" s="800"/>
      <c r="K65" s="800"/>
      <c r="L65" s="804" t="s">
        <v>2419</v>
      </c>
      <c r="M65" s="673"/>
      <c r="N65" s="674"/>
      <c r="O65" s="674"/>
      <c r="P65" s="674"/>
      <c r="Q65" s="674"/>
      <c r="R65" s="674"/>
      <c r="S65" s="674"/>
      <c r="T65" s="674"/>
      <c r="U65" s="674"/>
      <c r="V65" s="674"/>
      <c r="W65" s="674"/>
      <c r="X65" s="674"/>
      <c r="Y65" s="674"/>
      <c r="Z65" s="674"/>
      <c r="AA65" s="674"/>
      <c r="AB65" s="674"/>
      <c r="AC65" s="674"/>
      <c r="AD65" s="674"/>
      <c r="AE65" s="674"/>
      <c r="AF65" s="674"/>
      <c r="AG65" s="674"/>
      <c r="AH65" s="674"/>
      <c r="AI65" s="674"/>
      <c r="AJ65" s="674"/>
      <c r="AK65" s="674"/>
      <c r="AL65" s="674"/>
      <c r="AM65" s="805"/>
    </row>
    <row r="66" spans="1:39" s="95" customFormat="1" ht="22.8">
      <c r="A66" s="789">
        <v>2</v>
      </c>
      <c r="B66" s="806"/>
      <c r="C66" s="806"/>
      <c r="D66" s="806"/>
      <c r="E66" s="806"/>
      <c r="F66" s="806"/>
      <c r="G66" s="806"/>
      <c r="H66" s="806"/>
      <c r="I66" s="806"/>
      <c r="J66" s="806"/>
      <c r="K66" s="806"/>
      <c r="L66" s="807">
        <v>1</v>
      </c>
      <c r="M66" s="218" t="s">
        <v>375</v>
      </c>
      <c r="N66" s="727" t="s">
        <v>370</v>
      </c>
      <c r="O66" s="808">
        <v>0</v>
      </c>
      <c r="P66" s="808">
        <v>0</v>
      </c>
      <c r="Q66" s="808">
        <v>0</v>
      </c>
      <c r="R66" s="808">
        <v>0</v>
      </c>
      <c r="S66" s="808">
        <v>0</v>
      </c>
      <c r="T66" s="808">
        <v>0</v>
      </c>
      <c r="U66" s="808">
        <v>0</v>
      </c>
      <c r="V66" s="808">
        <v>0</v>
      </c>
      <c r="W66" s="808">
        <v>0</v>
      </c>
      <c r="X66" s="808">
        <v>0</v>
      </c>
      <c r="Y66" s="808">
        <v>0</v>
      </c>
      <c r="Z66" s="808">
        <v>0</v>
      </c>
      <c r="AA66" s="808">
        <v>0</v>
      </c>
      <c r="AB66" s="808">
        <v>0</v>
      </c>
      <c r="AC66" s="808">
        <v>0</v>
      </c>
      <c r="AD66" s="808">
        <v>0</v>
      </c>
      <c r="AE66" s="808">
        <v>0</v>
      </c>
      <c r="AF66" s="808">
        <v>0</v>
      </c>
      <c r="AG66" s="808">
        <v>0</v>
      </c>
      <c r="AH66" s="808">
        <v>0</v>
      </c>
      <c r="AI66" s="808">
        <v>0</v>
      </c>
      <c r="AJ66" s="808">
        <v>0</v>
      </c>
      <c r="AK66" s="808">
        <v>0</v>
      </c>
      <c r="AL66" s="808">
        <v>0</v>
      </c>
      <c r="AM66" s="771"/>
    </row>
    <row r="67" spans="1:39">
      <c r="A67" s="789">
        <v>2</v>
      </c>
      <c r="B67" s="800"/>
      <c r="C67" s="800"/>
      <c r="D67" s="800"/>
      <c r="E67" s="800"/>
      <c r="F67" s="800"/>
      <c r="G67" s="800"/>
      <c r="H67" s="800"/>
      <c r="I67" s="800"/>
      <c r="J67" s="800"/>
      <c r="K67" s="800"/>
      <c r="L67" s="809">
        <v>1.1000000000000001</v>
      </c>
      <c r="M67" s="222" t="s">
        <v>376</v>
      </c>
      <c r="N67" s="727" t="s">
        <v>370</v>
      </c>
      <c r="O67" s="810"/>
      <c r="P67" s="810"/>
      <c r="Q67" s="810"/>
      <c r="R67" s="810"/>
      <c r="S67" s="810"/>
      <c r="T67" s="810"/>
      <c r="U67" s="810"/>
      <c r="V67" s="810"/>
      <c r="W67" s="810"/>
      <c r="X67" s="810"/>
      <c r="Y67" s="810"/>
      <c r="Z67" s="810"/>
      <c r="AA67" s="810"/>
      <c r="AB67" s="810"/>
      <c r="AC67" s="810"/>
      <c r="AD67" s="810"/>
      <c r="AE67" s="810"/>
      <c r="AF67" s="810"/>
      <c r="AG67" s="810"/>
      <c r="AH67" s="810"/>
      <c r="AI67" s="810"/>
      <c r="AJ67" s="810"/>
      <c r="AK67" s="810"/>
      <c r="AL67" s="810"/>
      <c r="AM67" s="771"/>
    </row>
    <row r="68" spans="1:39">
      <c r="A68" s="789">
        <v>2</v>
      </c>
      <c r="B68" s="800"/>
      <c r="C68" s="800"/>
      <c r="D68" s="800"/>
      <c r="E68" s="800"/>
      <c r="F68" s="800"/>
      <c r="G68" s="800"/>
      <c r="H68" s="800"/>
      <c r="I68" s="800"/>
      <c r="J68" s="800"/>
      <c r="K68" s="800"/>
      <c r="L68" s="809">
        <v>1.2</v>
      </c>
      <c r="M68" s="222" t="s">
        <v>377</v>
      </c>
      <c r="N68" s="727" t="s">
        <v>370</v>
      </c>
      <c r="O68" s="810"/>
      <c r="P68" s="810"/>
      <c r="Q68" s="810"/>
      <c r="R68" s="810"/>
      <c r="S68" s="810"/>
      <c r="T68" s="810"/>
      <c r="U68" s="810"/>
      <c r="V68" s="810"/>
      <c r="W68" s="810"/>
      <c r="X68" s="810"/>
      <c r="Y68" s="810"/>
      <c r="Z68" s="810"/>
      <c r="AA68" s="810"/>
      <c r="AB68" s="810"/>
      <c r="AC68" s="810"/>
      <c r="AD68" s="810"/>
      <c r="AE68" s="810"/>
      <c r="AF68" s="810"/>
      <c r="AG68" s="810"/>
      <c r="AH68" s="810"/>
      <c r="AI68" s="810"/>
      <c r="AJ68" s="810"/>
      <c r="AK68" s="810"/>
      <c r="AL68" s="810"/>
      <c r="AM68" s="771"/>
    </row>
    <row r="69" spans="1:39">
      <c r="A69" s="789">
        <v>2</v>
      </c>
      <c r="B69" s="800"/>
      <c r="C69" s="800"/>
      <c r="D69" s="800"/>
      <c r="E69" s="800"/>
      <c r="F69" s="800"/>
      <c r="G69" s="800"/>
      <c r="H69" s="800"/>
      <c r="I69" s="800"/>
      <c r="J69" s="800"/>
      <c r="K69" s="800"/>
      <c r="L69" s="809">
        <v>1.3</v>
      </c>
      <c r="M69" s="222" t="s">
        <v>379</v>
      </c>
      <c r="N69" s="727" t="s">
        <v>370</v>
      </c>
      <c r="O69" s="810"/>
      <c r="P69" s="810"/>
      <c r="Q69" s="810"/>
      <c r="R69" s="810"/>
      <c r="S69" s="810"/>
      <c r="T69" s="810"/>
      <c r="U69" s="810"/>
      <c r="V69" s="810"/>
      <c r="W69" s="810"/>
      <c r="X69" s="810"/>
      <c r="Y69" s="810"/>
      <c r="Z69" s="810"/>
      <c r="AA69" s="810"/>
      <c r="AB69" s="810"/>
      <c r="AC69" s="810"/>
      <c r="AD69" s="810"/>
      <c r="AE69" s="810"/>
      <c r="AF69" s="810"/>
      <c r="AG69" s="810"/>
      <c r="AH69" s="810"/>
      <c r="AI69" s="810"/>
      <c r="AJ69" s="810"/>
      <c r="AK69" s="810"/>
      <c r="AL69" s="810"/>
      <c r="AM69" s="771"/>
    </row>
    <row r="70" spans="1:39">
      <c r="A70" s="789">
        <v>2</v>
      </c>
      <c r="B70" s="800"/>
      <c r="C70" s="800"/>
      <c r="D70" s="800"/>
      <c r="E70" s="800"/>
      <c r="F70" s="800"/>
      <c r="G70" s="800"/>
      <c r="H70" s="800"/>
      <c r="I70" s="800"/>
      <c r="J70" s="800"/>
      <c r="K70" s="800"/>
      <c r="L70" s="809">
        <v>1.4</v>
      </c>
      <c r="M70" s="222" t="s">
        <v>381</v>
      </c>
      <c r="N70" s="727" t="s">
        <v>370</v>
      </c>
      <c r="O70" s="810"/>
      <c r="P70" s="810"/>
      <c r="Q70" s="810"/>
      <c r="R70" s="810"/>
      <c r="S70" s="810"/>
      <c r="T70" s="810"/>
      <c r="U70" s="810"/>
      <c r="V70" s="810"/>
      <c r="W70" s="810"/>
      <c r="X70" s="810"/>
      <c r="Y70" s="810"/>
      <c r="Z70" s="810"/>
      <c r="AA70" s="810"/>
      <c r="AB70" s="810"/>
      <c r="AC70" s="810"/>
      <c r="AD70" s="810"/>
      <c r="AE70" s="810"/>
      <c r="AF70" s="810"/>
      <c r="AG70" s="810"/>
      <c r="AH70" s="810"/>
      <c r="AI70" s="810"/>
      <c r="AJ70" s="810"/>
      <c r="AK70" s="810"/>
      <c r="AL70" s="810"/>
      <c r="AM70" s="771"/>
    </row>
    <row r="71" spans="1:39">
      <c r="A71" s="789">
        <v>2</v>
      </c>
      <c r="B71" s="800"/>
      <c r="C71" s="800"/>
      <c r="D71" s="800"/>
      <c r="E71" s="800"/>
      <c r="F71" s="800"/>
      <c r="G71" s="800"/>
      <c r="H71" s="800"/>
      <c r="I71" s="800"/>
      <c r="J71" s="800"/>
      <c r="K71" s="800"/>
      <c r="L71" s="809">
        <v>1.5</v>
      </c>
      <c r="M71" s="222" t="s">
        <v>383</v>
      </c>
      <c r="N71" s="727" t="s">
        <v>370</v>
      </c>
      <c r="O71" s="810"/>
      <c r="P71" s="810"/>
      <c r="Q71" s="810"/>
      <c r="R71" s="810"/>
      <c r="S71" s="810"/>
      <c r="T71" s="810"/>
      <c r="U71" s="810"/>
      <c r="V71" s="810"/>
      <c r="W71" s="810"/>
      <c r="X71" s="810"/>
      <c r="Y71" s="810"/>
      <c r="Z71" s="810"/>
      <c r="AA71" s="810"/>
      <c r="AB71" s="810"/>
      <c r="AC71" s="810"/>
      <c r="AD71" s="810"/>
      <c r="AE71" s="810"/>
      <c r="AF71" s="810"/>
      <c r="AG71" s="810"/>
      <c r="AH71" s="810"/>
      <c r="AI71" s="810"/>
      <c r="AJ71" s="810"/>
      <c r="AK71" s="810"/>
      <c r="AL71" s="810"/>
      <c r="AM71" s="771"/>
    </row>
    <row r="72" spans="1:39" s="95" customFormat="1">
      <c r="A72" s="789">
        <v>2</v>
      </c>
      <c r="B72" s="806"/>
      <c r="C72" s="806"/>
      <c r="D72" s="806"/>
      <c r="E72" s="806"/>
      <c r="F72" s="806"/>
      <c r="G72" s="806"/>
      <c r="H72" s="806"/>
      <c r="I72" s="806"/>
      <c r="J72" s="806"/>
      <c r="K72" s="806"/>
      <c r="L72" s="807">
        <v>2</v>
      </c>
      <c r="M72" s="218" t="s">
        <v>384</v>
      </c>
      <c r="N72" s="727" t="s">
        <v>370</v>
      </c>
      <c r="O72" s="808">
        <v>0</v>
      </c>
      <c r="P72" s="808">
        <v>0</v>
      </c>
      <c r="Q72" s="808">
        <v>0</v>
      </c>
      <c r="R72" s="808">
        <v>0</v>
      </c>
      <c r="S72" s="808">
        <v>0</v>
      </c>
      <c r="T72" s="808">
        <v>0</v>
      </c>
      <c r="U72" s="808">
        <v>0</v>
      </c>
      <c r="V72" s="808">
        <v>0</v>
      </c>
      <c r="W72" s="808">
        <v>0</v>
      </c>
      <c r="X72" s="808">
        <v>0</v>
      </c>
      <c r="Y72" s="808">
        <v>0</v>
      </c>
      <c r="Z72" s="808">
        <v>0</v>
      </c>
      <c r="AA72" s="808">
        <v>0</v>
      </c>
      <c r="AB72" s="808">
        <v>0</v>
      </c>
      <c r="AC72" s="808">
        <v>0</v>
      </c>
      <c r="AD72" s="808">
        <v>0</v>
      </c>
      <c r="AE72" s="808">
        <v>0</v>
      </c>
      <c r="AF72" s="808">
        <v>0</v>
      </c>
      <c r="AG72" s="808">
        <v>0</v>
      </c>
      <c r="AH72" s="808">
        <v>0</v>
      </c>
      <c r="AI72" s="808">
        <v>0</v>
      </c>
      <c r="AJ72" s="808">
        <v>0</v>
      </c>
      <c r="AK72" s="808">
        <v>0</v>
      </c>
      <c r="AL72" s="808">
        <v>0</v>
      </c>
      <c r="AM72" s="771"/>
    </row>
    <row r="73" spans="1:39">
      <c r="A73" s="789">
        <v>2</v>
      </c>
      <c r="B73" s="800"/>
      <c r="C73" s="800"/>
      <c r="D73" s="800"/>
      <c r="E73" s="800"/>
      <c r="F73" s="800"/>
      <c r="G73" s="800"/>
      <c r="H73" s="800"/>
      <c r="I73" s="800"/>
      <c r="J73" s="800"/>
      <c r="K73" s="800"/>
      <c r="L73" s="809">
        <v>2.1</v>
      </c>
      <c r="M73" s="222" t="s">
        <v>376</v>
      </c>
      <c r="N73" s="727" t="s">
        <v>370</v>
      </c>
      <c r="O73" s="810"/>
      <c r="P73" s="810"/>
      <c r="Q73" s="810"/>
      <c r="R73" s="810"/>
      <c r="S73" s="810"/>
      <c r="T73" s="810"/>
      <c r="U73" s="810"/>
      <c r="V73" s="810"/>
      <c r="W73" s="810"/>
      <c r="X73" s="810"/>
      <c r="Y73" s="810"/>
      <c r="Z73" s="810"/>
      <c r="AA73" s="810"/>
      <c r="AB73" s="810"/>
      <c r="AC73" s="810"/>
      <c r="AD73" s="810"/>
      <c r="AE73" s="810"/>
      <c r="AF73" s="810"/>
      <c r="AG73" s="810"/>
      <c r="AH73" s="810"/>
      <c r="AI73" s="810"/>
      <c r="AJ73" s="810"/>
      <c r="AK73" s="810"/>
      <c r="AL73" s="810"/>
      <c r="AM73" s="771"/>
    </row>
    <row r="74" spans="1:39">
      <c r="A74" s="789">
        <v>2</v>
      </c>
      <c r="B74" s="800"/>
      <c r="C74" s="800"/>
      <c r="D74" s="800"/>
      <c r="E74" s="800"/>
      <c r="F74" s="800"/>
      <c r="G74" s="800"/>
      <c r="H74" s="800"/>
      <c r="I74" s="800"/>
      <c r="J74" s="800"/>
      <c r="K74" s="800"/>
      <c r="L74" s="809">
        <v>2.2000000000000002</v>
      </c>
      <c r="M74" s="222" t="s">
        <v>377</v>
      </c>
      <c r="N74" s="727" t="s">
        <v>370</v>
      </c>
      <c r="O74" s="810"/>
      <c r="P74" s="810"/>
      <c r="Q74" s="810"/>
      <c r="R74" s="810"/>
      <c r="S74" s="810"/>
      <c r="T74" s="810"/>
      <c r="U74" s="810"/>
      <c r="V74" s="810"/>
      <c r="W74" s="810"/>
      <c r="X74" s="810"/>
      <c r="Y74" s="810"/>
      <c r="Z74" s="810"/>
      <c r="AA74" s="810"/>
      <c r="AB74" s="810"/>
      <c r="AC74" s="810"/>
      <c r="AD74" s="810"/>
      <c r="AE74" s="810"/>
      <c r="AF74" s="810"/>
      <c r="AG74" s="810"/>
      <c r="AH74" s="810"/>
      <c r="AI74" s="810"/>
      <c r="AJ74" s="810"/>
      <c r="AK74" s="810"/>
      <c r="AL74" s="810"/>
      <c r="AM74" s="771"/>
    </row>
    <row r="75" spans="1:39">
      <c r="A75" s="789">
        <v>2</v>
      </c>
      <c r="B75" s="800"/>
      <c r="C75" s="800"/>
      <c r="D75" s="800"/>
      <c r="E75" s="800"/>
      <c r="F75" s="800"/>
      <c r="G75" s="800"/>
      <c r="H75" s="800"/>
      <c r="I75" s="800"/>
      <c r="J75" s="800"/>
      <c r="K75" s="800"/>
      <c r="L75" s="809">
        <v>2.2999999999999998</v>
      </c>
      <c r="M75" s="222" t="s">
        <v>379</v>
      </c>
      <c r="N75" s="727" t="s">
        <v>370</v>
      </c>
      <c r="O75" s="810"/>
      <c r="P75" s="810"/>
      <c r="Q75" s="810"/>
      <c r="R75" s="810"/>
      <c r="S75" s="810"/>
      <c r="T75" s="810"/>
      <c r="U75" s="810"/>
      <c r="V75" s="810"/>
      <c r="W75" s="810"/>
      <c r="X75" s="810"/>
      <c r="Y75" s="810"/>
      <c r="Z75" s="810"/>
      <c r="AA75" s="810"/>
      <c r="AB75" s="810"/>
      <c r="AC75" s="810"/>
      <c r="AD75" s="810"/>
      <c r="AE75" s="810"/>
      <c r="AF75" s="810"/>
      <c r="AG75" s="810"/>
      <c r="AH75" s="810"/>
      <c r="AI75" s="810"/>
      <c r="AJ75" s="810"/>
      <c r="AK75" s="810"/>
      <c r="AL75" s="810"/>
      <c r="AM75" s="771"/>
    </row>
    <row r="76" spans="1:39">
      <c r="A76" s="789">
        <v>2</v>
      </c>
      <c r="B76" s="800"/>
      <c r="C76" s="800"/>
      <c r="D76" s="800"/>
      <c r="E76" s="800"/>
      <c r="F76" s="800"/>
      <c r="G76" s="800"/>
      <c r="H76" s="800"/>
      <c r="I76" s="800"/>
      <c r="J76" s="800"/>
      <c r="K76" s="800"/>
      <c r="L76" s="809">
        <v>2.4</v>
      </c>
      <c r="M76" s="222" t="s">
        <v>381</v>
      </c>
      <c r="N76" s="727" t="s">
        <v>370</v>
      </c>
      <c r="O76" s="810"/>
      <c r="P76" s="810"/>
      <c r="Q76" s="810"/>
      <c r="R76" s="810"/>
      <c r="S76" s="810"/>
      <c r="T76" s="810"/>
      <c r="U76" s="810"/>
      <c r="V76" s="810"/>
      <c r="W76" s="810"/>
      <c r="X76" s="810"/>
      <c r="Y76" s="810"/>
      <c r="Z76" s="810"/>
      <c r="AA76" s="810"/>
      <c r="AB76" s="810"/>
      <c r="AC76" s="810"/>
      <c r="AD76" s="810"/>
      <c r="AE76" s="810"/>
      <c r="AF76" s="810"/>
      <c r="AG76" s="810"/>
      <c r="AH76" s="810"/>
      <c r="AI76" s="810"/>
      <c r="AJ76" s="810"/>
      <c r="AK76" s="810"/>
      <c r="AL76" s="810"/>
      <c r="AM76" s="771"/>
    </row>
    <row r="77" spans="1:39">
      <c r="A77" s="789">
        <v>2</v>
      </c>
      <c r="B77" s="800"/>
      <c r="C77" s="800"/>
      <c r="D77" s="800"/>
      <c r="E77" s="800"/>
      <c r="F77" s="800"/>
      <c r="G77" s="800"/>
      <c r="H77" s="800"/>
      <c r="I77" s="800"/>
      <c r="J77" s="800"/>
      <c r="K77" s="800"/>
      <c r="L77" s="809">
        <v>2.5</v>
      </c>
      <c r="M77" s="222" t="s">
        <v>383</v>
      </c>
      <c r="N77" s="727" t="s">
        <v>370</v>
      </c>
      <c r="O77" s="810"/>
      <c r="P77" s="810"/>
      <c r="Q77" s="810"/>
      <c r="R77" s="810"/>
      <c r="S77" s="810"/>
      <c r="T77" s="810"/>
      <c r="U77" s="810"/>
      <c r="V77" s="810"/>
      <c r="W77" s="810"/>
      <c r="X77" s="810"/>
      <c r="Y77" s="810"/>
      <c r="Z77" s="810"/>
      <c r="AA77" s="810"/>
      <c r="AB77" s="810"/>
      <c r="AC77" s="810"/>
      <c r="AD77" s="810"/>
      <c r="AE77" s="810"/>
      <c r="AF77" s="810"/>
      <c r="AG77" s="810"/>
      <c r="AH77" s="810"/>
      <c r="AI77" s="810"/>
      <c r="AJ77" s="810"/>
      <c r="AK77" s="810"/>
      <c r="AL77" s="810"/>
      <c r="AM77" s="771"/>
    </row>
    <row r="78" spans="1:39" s="95" customFormat="1">
      <c r="A78" s="789">
        <v>2</v>
      </c>
      <c r="B78" s="806"/>
      <c r="C78" s="806"/>
      <c r="D78" s="806"/>
      <c r="E78" s="806"/>
      <c r="F78" s="806"/>
      <c r="G78" s="806"/>
      <c r="H78" s="806"/>
      <c r="I78" s="806"/>
      <c r="J78" s="806"/>
      <c r="K78" s="806"/>
      <c r="L78" s="807">
        <v>3</v>
      </c>
      <c r="M78" s="218" t="s">
        <v>386</v>
      </c>
      <c r="N78" s="727" t="s">
        <v>370</v>
      </c>
      <c r="O78" s="808">
        <v>0</v>
      </c>
      <c r="P78" s="808">
        <v>0</v>
      </c>
      <c r="Q78" s="808">
        <v>0</v>
      </c>
      <c r="R78" s="808">
        <v>0</v>
      </c>
      <c r="S78" s="808">
        <v>0</v>
      </c>
      <c r="T78" s="808">
        <v>0</v>
      </c>
      <c r="U78" s="808">
        <v>0</v>
      </c>
      <c r="V78" s="808">
        <v>0</v>
      </c>
      <c r="W78" s="808">
        <v>0</v>
      </c>
      <c r="X78" s="808">
        <v>0</v>
      </c>
      <c r="Y78" s="808">
        <v>0</v>
      </c>
      <c r="Z78" s="808">
        <v>0</v>
      </c>
      <c r="AA78" s="808">
        <v>0</v>
      </c>
      <c r="AB78" s="808">
        <v>0</v>
      </c>
      <c r="AC78" s="808">
        <v>0</v>
      </c>
      <c r="AD78" s="808">
        <v>0</v>
      </c>
      <c r="AE78" s="808">
        <v>0</v>
      </c>
      <c r="AF78" s="808">
        <v>0</v>
      </c>
      <c r="AG78" s="808">
        <v>0</v>
      </c>
      <c r="AH78" s="808">
        <v>0</v>
      </c>
      <c r="AI78" s="808">
        <v>0</v>
      </c>
      <c r="AJ78" s="808">
        <v>0</v>
      </c>
      <c r="AK78" s="808">
        <v>0</v>
      </c>
      <c r="AL78" s="808">
        <v>0</v>
      </c>
      <c r="AM78" s="771"/>
    </row>
    <row r="79" spans="1:39">
      <c r="A79" s="789">
        <v>2</v>
      </c>
      <c r="B79" s="800"/>
      <c r="C79" s="800"/>
      <c r="D79" s="800"/>
      <c r="E79" s="800"/>
      <c r="F79" s="800"/>
      <c r="G79" s="800"/>
      <c r="H79" s="800"/>
      <c r="I79" s="800"/>
      <c r="J79" s="800"/>
      <c r="K79" s="800"/>
      <c r="L79" s="809">
        <v>3.1</v>
      </c>
      <c r="M79" s="222" t="s">
        <v>376</v>
      </c>
      <c r="N79" s="727" t="s">
        <v>370</v>
      </c>
      <c r="O79" s="810"/>
      <c r="P79" s="810"/>
      <c r="Q79" s="810"/>
      <c r="R79" s="810"/>
      <c r="S79" s="810"/>
      <c r="T79" s="810"/>
      <c r="U79" s="810"/>
      <c r="V79" s="810"/>
      <c r="W79" s="810"/>
      <c r="X79" s="810"/>
      <c r="Y79" s="810"/>
      <c r="Z79" s="810"/>
      <c r="AA79" s="810"/>
      <c r="AB79" s="810"/>
      <c r="AC79" s="810"/>
      <c r="AD79" s="810"/>
      <c r="AE79" s="810"/>
      <c r="AF79" s="810"/>
      <c r="AG79" s="810"/>
      <c r="AH79" s="810"/>
      <c r="AI79" s="810"/>
      <c r="AJ79" s="810"/>
      <c r="AK79" s="810"/>
      <c r="AL79" s="810"/>
      <c r="AM79" s="771"/>
    </row>
    <row r="80" spans="1:39">
      <c r="A80" s="789">
        <v>2</v>
      </c>
      <c r="B80" s="800"/>
      <c r="C80" s="800"/>
      <c r="D80" s="800"/>
      <c r="E80" s="800"/>
      <c r="F80" s="800"/>
      <c r="G80" s="800"/>
      <c r="H80" s="800"/>
      <c r="I80" s="800"/>
      <c r="J80" s="800"/>
      <c r="K80" s="800"/>
      <c r="L80" s="809">
        <v>3.2</v>
      </c>
      <c r="M80" s="222" t="s">
        <v>377</v>
      </c>
      <c r="N80" s="727" t="s">
        <v>370</v>
      </c>
      <c r="O80" s="810"/>
      <c r="P80" s="810"/>
      <c r="Q80" s="810"/>
      <c r="R80" s="810"/>
      <c r="S80" s="810"/>
      <c r="T80" s="810"/>
      <c r="U80" s="810"/>
      <c r="V80" s="810"/>
      <c r="W80" s="810"/>
      <c r="X80" s="810"/>
      <c r="Y80" s="810"/>
      <c r="Z80" s="810"/>
      <c r="AA80" s="810"/>
      <c r="AB80" s="810"/>
      <c r="AC80" s="810"/>
      <c r="AD80" s="810"/>
      <c r="AE80" s="810"/>
      <c r="AF80" s="810"/>
      <c r="AG80" s="810"/>
      <c r="AH80" s="810"/>
      <c r="AI80" s="810"/>
      <c r="AJ80" s="810"/>
      <c r="AK80" s="810"/>
      <c r="AL80" s="810"/>
      <c r="AM80" s="771"/>
    </row>
    <row r="81" spans="1:39">
      <c r="A81" s="789">
        <v>2</v>
      </c>
      <c r="B81" s="800"/>
      <c r="C81" s="800"/>
      <c r="D81" s="800"/>
      <c r="E81" s="800"/>
      <c r="F81" s="800"/>
      <c r="G81" s="800"/>
      <c r="H81" s="800"/>
      <c r="I81" s="800"/>
      <c r="J81" s="800"/>
      <c r="K81" s="800"/>
      <c r="L81" s="809">
        <v>3.3</v>
      </c>
      <c r="M81" s="222" t="s">
        <v>379</v>
      </c>
      <c r="N81" s="727" t="s">
        <v>370</v>
      </c>
      <c r="O81" s="810"/>
      <c r="P81" s="810"/>
      <c r="Q81" s="810"/>
      <c r="R81" s="810"/>
      <c r="S81" s="810"/>
      <c r="T81" s="810"/>
      <c r="U81" s="810"/>
      <c r="V81" s="810"/>
      <c r="W81" s="810"/>
      <c r="X81" s="810"/>
      <c r="Y81" s="810"/>
      <c r="Z81" s="810"/>
      <c r="AA81" s="810"/>
      <c r="AB81" s="810"/>
      <c r="AC81" s="810"/>
      <c r="AD81" s="810"/>
      <c r="AE81" s="810"/>
      <c r="AF81" s="810"/>
      <c r="AG81" s="810"/>
      <c r="AH81" s="810"/>
      <c r="AI81" s="810"/>
      <c r="AJ81" s="810"/>
      <c r="AK81" s="810"/>
      <c r="AL81" s="810"/>
      <c r="AM81" s="771"/>
    </row>
    <row r="82" spans="1:39">
      <c r="A82" s="789">
        <v>2</v>
      </c>
      <c r="B82" s="800"/>
      <c r="C82" s="800"/>
      <c r="D82" s="800"/>
      <c r="E82" s="800"/>
      <c r="F82" s="800"/>
      <c r="G82" s="800"/>
      <c r="H82" s="800"/>
      <c r="I82" s="800"/>
      <c r="J82" s="800"/>
      <c r="K82" s="800"/>
      <c r="L82" s="809">
        <v>3.4</v>
      </c>
      <c r="M82" s="222" t="s">
        <v>381</v>
      </c>
      <c r="N82" s="727" t="s">
        <v>370</v>
      </c>
      <c r="O82" s="810"/>
      <c r="P82" s="810"/>
      <c r="Q82" s="810"/>
      <c r="R82" s="810"/>
      <c r="S82" s="810"/>
      <c r="T82" s="810"/>
      <c r="U82" s="810"/>
      <c r="V82" s="810"/>
      <c r="W82" s="810"/>
      <c r="X82" s="810"/>
      <c r="Y82" s="810"/>
      <c r="Z82" s="810"/>
      <c r="AA82" s="810"/>
      <c r="AB82" s="810"/>
      <c r="AC82" s="810"/>
      <c r="AD82" s="810"/>
      <c r="AE82" s="810"/>
      <c r="AF82" s="810"/>
      <c r="AG82" s="810"/>
      <c r="AH82" s="810"/>
      <c r="AI82" s="810"/>
      <c r="AJ82" s="810"/>
      <c r="AK82" s="810"/>
      <c r="AL82" s="810"/>
      <c r="AM82" s="771"/>
    </row>
    <row r="83" spans="1:39">
      <c r="A83" s="789">
        <v>2</v>
      </c>
      <c r="B83" s="800"/>
      <c r="C83" s="800"/>
      <c r="D83" s="800"/>
      <c r="E83" s="800"/>
      <c r="F83" s="800"/>
      <c r="G83" s="800"/>
      <c r="H83" s="800"/>
      <c r="I83" s="800"/>
      <c r="J83" s="800"/>
      <c r="K83" s="800"/>
      <c r="L83" s="809">
        <v>3.5</v>
      </c>
      <c r="M83" s="222" t="s">
        <v>383</v>
      </c>
      <c r="N83" s="727" t="s">
        <v>370</v>
      </c>
      <c r="O83" s="810"/>
      <c r="P83" s="810"/>
      <c r="Q83" s="810"/>
      <c r="R83" s="810"/>
      <c r="S83" s="810"/>
      <c r="T83" s="810"/>
      <c r="U83" s="810"/>
      <c r="V83" s="810"/>
      <c r="W83" s="810"/>
      <c r="X83" s="810"/>
      <c r="Y83" s="810"/>
      <c r="Z83" s="810"/>
      <c r="AA83" s="810"/>
      <c r="AB83" s="810"/>
      <c r="AC83" s="810"/>
      <c r="AD83" s="810"/>
      <c r="AE83" s="810"/>
      <c r="AF83" s="810"/>
      <c r="AG83" s="810"/>
      <c r="AH83" s="810"/>
      <c r="AI83" s="810"/>
      <c r="AJ83" s="810"/>
      <c r="AK83" s="810"/>
      <c r="AL83" s="810"/>
      <c r="AM83" s="771"/>
    </row>
    <row r="84" spans="1:39" s="95" customFormat="1" ht="22.8">
      <c r="A84" s="789">
        <v>2</v>
      </c>
      <c r="B84" s="806"/>
      <c r="C84" s="806"/>
      <c r="D84" s="806"/>
      <c r="E84" s="806"/>
      <c r="F84" s="806"/>
      <c r="G84" s="806"/>
      <c r="H84" s="806"/>
      <c r="I84" s="806"/>
      <c r="J84" s="806"/>
      <c r="K84" s="806"/>
      <c r="L84" s="807">
        <v>4</v>
      </c>
      <c r="M84" s="218" t="s">
        <v>390</v>
      </c>
      <c r="N84" s="727" t="s">
        <v>370</v>
      </c>
      <c r="O84" s="808">
        <v>0</v>
      </c>
      <c r="P84" s="808">
        <v>0</v>
      </c>
      <c r="Q84" s="808">
        <v>0</v>
      </c>
      <c r="R84" s="808">
        <v>0</v>
      </c>
      <c r="S84" s="808">
        <v>0</v>
      </c>
      <c r="T84" s="808">
        <v>0</v>
      </c>
      <c r="U84" s="808">
        <v>0</v>
      </c>
      <c r="V84" s="808">
        <v>0</v>
      </c>
      <c r="W84" s="808">
        <v>0</v>
      </c>
      <c r="X84" s="808">
        <v>0</v>
      </c>
      <c r="Y84" s="808">
        <v>0</v>
      </c>
      <c r="Z84" s="808">
        <v>0</v>
      </c>
      <c r="AA84" s="808">
        <v>0</v>
      </c>
      <c r="AB84" s="808">
        <v>0</v>
      </c>
      <c r="AC84" s="808">
        <v>0</v>
      </c>
      <c r="AD84" s="808">
        <v>0</v>
      </c>
      <c r="AE84" s="808">
        <v>0</v>
      </c>
      <c r="AF84" s="808">
        <v>0</v>
      </c>
      <c r="AG84" s="808">
        <v>0</v>
      </c>
      <c r="AH84" s="808">
        <v>0</v>
      </c>
      <c r="AI84" s="808">
        <v>0</v>
      </c>
      <c r="AJ84" s="808">
        <v>0</v>
      </c>
      <c r="AK84" s="808">
        <v>0</v>
      </c>
      <c r="AL84" s="808">
        <v>0</v>
      </c>
      <c r="AM84" s="771"/>
    </row>
    <row r="85" spans="1:39">
      <c r="A85" s="789">
        <v>2</v>
      </c>
      <c r="B85" s="800"/>
      <c r="C85" s="800"/>
      <c r="D85" s="800"/>
      <c r="E85" s="800"/>
      <c r="F85" s="800"/>
      <c r="G85" s="800"/>
      <c r="H85" s="800"/>
      <c r="I85" s="800"/>
      <c r="J85" s="800"/>
      <c r="K85" s="800"/>
      <c r="L85" s="809">
        <v>4.0999999999999996</v>
      </c>
      <c r="M85" s="222" t="s">
        <v>376</v>
      </c>
      <c r="N85" s="727" t="s">
        <v>370</v>
      </c>
      <c r="O85" s="810">
        <v>0</v>
      </c>
      <c r="P85" s="810">
        <v>0</v>
      </c>
      <c r="Q85" s="810">
        <v>0</v>
      </c>
      <c r="R85" s="810">
        <v>0</v>
      </c>
      <c r="S85" s="810">
        <v>0</v>
      </c>
      <c r="T85" s="810">
        <v>0</v>
      </c>
      <c r="U85" s="810">
        <v>0</v>
      </c>
      <c r="V85" s="810">
        <v>0</v>
      </c>
      <c r="W85" s="810">
        <v>0</v>
      </c>
      <c r="X85" s="810">
        <v>0</v>
      </c>
      <c r="Y85" s="810">
        <v>0</v>
      </c>
      <c r="Z85" s="810">
        <v>0</v>
      </c>
      <c r="AA85" s="810">
        <v>0</v>
      </c>
      <c r="AB85" s="810">
        <v>0</v>
      </c>
      <c r="AC85" s="810">
        <v>0</v>
      </c>
      <c r="AD85" s="810">
        <v>0</v>
      </c>
      <c r="AE85" s="810">
        <v>0</v>
      </c>
      <c r="AF85" s="810">
        <v>0</v>
      </c>
      <c r="AG85" s="810">
        <v>0</v>
      </c>
      <c r="AH85" s="810">
        <v>0</v>
      </c>
      <c r="AI85" s="810">
        <v>0</v>
      </c>
      <c r="AJ85" s="810">
        <v>0</v>
      </c>
      <c r="AK85" s="810">
        <v>0</v>
      </c>
      <c r="AL85" s="810">
        <v>0</v>
      </c>
      <c r="AM85" s="771"/>
    </row>
    <row r="86" spans="1:39">
      <c r="A86" s="789">
        <v>2</v>
      </c>
      <c r="B86" s="800"/>
      <c r="C86" s="800"/>
      <c r="D86" s="800"/>
      <c r="E86" s="800"/>
      <c r="F86" s="800"/>
      <c r="G86" s="800"/>
      <c r="H86" s="800"/>
      <c r="I86" s="800"/>
      <c r="J86" s="800"/>
      <c r="K86" s="800"/>
      <c r="L86" s="809">
        <v>4.2</v>
      </c>
      <c r="M86" s="222" t="s">
        <v>377</v>
      </c>
      <c r="N86" s="727" t="s">
        <v>370</v>
      </c>
      <c r="O86" s="810">
        <v>0</v>
      </c>
      <c r="P86" s="810">
        <v>0</v>
      </c>
      <c r="Q86" s="810">
        <v>0</v>
      </c>
      <c r="R86" s="810">
        <v>0</v>
      </c>
      <c r="S86" s="810">
        <v>0</v>
      </c>
      <c r="T86" s="810">
        <v>0</v>
      </c>
      <c r="U86" s="810">
        <v>0</v>
      </c>
      <c r="V86" s="810">
        <v>0</v>
      </c>
      <c r="W86" s="810">
        <v>0</v>
      </c>
      <c r="X86" s="810">
        <v>0</v>
      </c>
      <c r="Y86" s="810">
        <v>0</v>
      </c>
      <c r="Z86" s="810">
        <v>0</v>
      </c>
      <c r="AA86" s="810">
        <v>0</v>
      </c>
      <c r="AB86" s="810">
        <v>0</v>
      </c>
      <c r="AC86" s="810">
        <v>0</v>
      </c>
      <c r="AD86" s="810">
        <v>0</v>
      </c>
      <c r="AE86" s="810">
        <v>0</v>
      </c>
      <c r="AF86" s="810">
        <v>0</v>
      </c>
      <c r="AG86" s="810">
        <v>0</v>
      </c>
      <c r="AH86" s="810">
        <v>0</v>
      </c>
      <c r="AI86" s="810">
        <v>0</v>
      </c>
      <c r="AJ86" s="810">
        <v>0</v>
      </c>
      <c r="AK86" s="810">
        <v>0</v>
      </c>
      <c r="AL86" s="810">
        <v>0</v>
      </c>
      <c r="AM86" s="771"/>
    </row>
    <row r="87" spans="1:39">
      <c r="A87" s="789">
        <v>2</v>
      </c>
      <c r="B87" s="800"/>
      <c r="C87" s="800"/>
      <c r="D87" s="800"/>
      <c r="E87" s="800"/>
      <c r="F87" s="800"/>
      <c r="G87" s="800"/>
      <c r="H87" s="800"/>
      <c r="I87" s="800"/>
      <c r="J87" s="800"/>
      <c r="K87" s="800"/>
      <c r="L87" s="809">
        <v>4.3</v>
      </c>
      <c r="M87" s="222" t="s">
        <v>379</v>
      </c>
      <c r="N87" s="727" t="s">
        <v>370</v>
      </c>
      <c r="O87" s="810">
        <v>0</v>
      </c>
      <c r="P87" s="810">
        <v>0</v>
      </c>
      <c r="Q87" s="810">
        <v>0</v>
      </c>
      <c r="R87" s="810">
        <v>0</v>
      </c>
      <c r="S87" s="810">
        <v>0</v>
      </c>
      <c r="T87" s="810">
        <v>0</v>
      </c>
      <c r="U87" s="810">
        <v>0</v>
      </c>
      <c r="V87" s="810">
        <v>0</v>
      </c>
      <c r="W87" s="810">
        <v>0</v>
      </c>
      <c r="X87" s="810">
        <v>0</v>
      </c>
      <c r="Y87" s="810">
        <v>0</v>
      </c>
      <c r="Z87" s="810">
        <v>0</v>
      </c>
      <c r="AA87" s="810">
        <v>0</v>
      </c>
      <c r="AB87" s="810">
        <v>0</v>
      </c>
      <c r="AC87" s="810">
        <v>0</v>
      </c>
      <c r="AD87" s="810">
        <v>0</v>
      </c>
      <c r="AE87" s="810">
        <v>0</v>
      </c>
      <c r="AF87" s="810">
        <v>0</v>
      </c>
      <c r="AG87" s="810">
        <v>0</v>
      </c>
      <c r="AH87" s="810">
        <v>0</v>
      </c>
      <c r="AI87" s="810">
        <v>0</v>
      </c>
      <c r="AJ87" s="810">
        <v>0</v>
      </c>
      <c r="AK87" s="810">
        <v>0</v>
      </c>
      <c r="AL87" s="810">
        <v>0</v>
      </c>
      <c r="AM87" s="771"/>
    </row>
    <row r="88" spans="1:39">
      <c r="A88" s="789">
        <v>2</v>
      </c>
      <c r="B88" s="800"/>
      <c r="C88" s="800"/>
      <c r="D88" s="800"/>
      <c r="E88" s="800"/>
      <c r="F88" s="800"/>
      <c r="G88" s="800"/>
      <c r="H88" s="800"/>
      <c r="I88" s="800"/>
      <c r="J88" s="800"/>
      <c r="K88" s="800"/>
      <c r="L88" s="809">
        <v>4.4000000000000004</v>
      </c>
      <c r="M88" s="222" t="s">
        <v>381</v>
      </c>
      <c r="N88" s="727" t="s">
        <v>370</v>
      </c>
      <c r="O88" s="810">
        <v>0</v>
      </c>
      <c r="P88" s="810">
        <v>0</v>
      </c>
      <c r="Q88" s="810">
        <v>0</v>
      </c>
      <c r="R88" s="810">
        <v>0</v>
      </c>
      <c r="S88" s="810">
        <v>0</v>
      </c>
      <c r="T88" s="810">
        <v>0</v>
      </c>
      <c r="U88" s="810">
        <v>0</v>
      </c>
      <c r="V88" s="810">
        <v>0</v>
      </c>
      <c r="W88" s="810">
        <v>0</v>
      </c>
      <c r="X88" s="810">
        <v>0</v>
      </c>
      <c r="Y88" s="810">
        <v>0</v>
      </c>
      <c r="Z88" s="810">
        <v>0</v>
      </c>
      <c r="AA88" s="810">
        <v>0</v>
      </c>
      <c r="AB88" s="810">
        <v>0</v>
      </c>
      <c r="AC88" s="810">
        <v>0</v>
      </c>
      <c r="AD88" s="810">
        <v>0</v>
      </c>
      <c r="AE88" s="810">
        <v>0</v>
      </c>
      <c r="AF88" s="810">
        <v>0</v>
      </c>
      <c r="AG88" s="810">
        <v>0</v>
      </c>
      <c r="AH88" s="810">
        <v>0</v>
      </c>
      <c r="AI88" s="810">
        <v>0</v>
      </c>
      <c r="AJ88" s="810">
        <v>0</v>
      </c>
      <c r="AK88" s="810">
        <v>0</v>
      </c>
      <c r="AL88" s="810">
        <v>0</v>
      </c>
      <c r="AM88" s="771"/>
    </row>
    <row r="89" spans="1:39">
      <c r="A89" s="789">
        <v>2</v>
      </c>
      <c r="B89" s="800"/>
      <c r="C89" s="800"/>
      <c r="D89" s="800"/>
      <c r="E89" s="800"/>
      <c r="F89" s="800"/>
      <c r="G89" s="800"/>
      <c r="H89" s="800"/>
      <c r="I89" s="800"/>
      <c r="J89" s="800"/>
      <c r="K89" s="800"/>
      <c r="L89" s="809">
        <v>4.5</v>
      </c>
      <c r="M89" s="222" t="s">
        <v>383</v>
      </c>
      <c r="N89" s="727" t="s">
        <v>370</v>
      </c>
      <c r="O89" s="810">
        <v>0</v>
      </c>
      <c r="P89" s="810">
        <v>0</v>
      </c>
      <c r="Q89" s="810">
        <v>0</v>
      </c>
      <c r="R89" s="810">
        <v>0</v>
      </c>
      <c r="S89" s="810">
        <v>0</v>
      </c>
      <c r="T89" s="810">
        <v>0</v>
      </c>
      <c r="U89" s="810">
        <v>0</v>
      </c>
      <c r="V89" s="810">
        <v>0</v>
      </c>
      <c r="W89" s="810">
        <v>0</v>
      </c>
      <c r="X89" s="810">
        <v>0</v>
      </c>
      <c r="Y89" s="810">
        <v>0</v>
      </c>
      <c r="Z89" s="810">
        <v>0</v>
      </c>
      <c r="AA89" s="810">
        <v>0</v>
      </c>
      <c r="AB89" s="810">
        <v>0</v>
      </c>
      <c r="AC89" s="810">
        <v>0</v>
      </c>
      <c r="AD89" s="810">
        <v>0</v>
      </c>
      <c r="AE89" s="810">
        <v>0</v>
      </c>
      <c r="AF89" s="810">
        <v>0</v>
      </c>
      <c r="AG89" s="810">
        <v>0</v>
      </c>
      <c r="AH89" s="810">
        <v>0</v>
      </c>
      <c r="AI89" s="810">
        <v>0</v>
      </c>
      <c r="AJ89" s="810">
        <v>0</v>
      </c>
      <c r="AK89" s="810">
        <v>0</v>
      </c>
      <c r="AL89" s="810">
        <v>0</v>
      </c>
      <c r="AM89" s="771"/>
    </row>
    <row r="90" spans="1:39" s="95" customFormat="1">
      <c r="A90" s="789">
        <v>2</v>
      </c>
      <c r="B90" s="806"/>
      <c r="C90" s="806"/>
      <c r="D90" s="806"/>
      <c r="E90" s="806"/>
      <c r="F90" s="806"/>
      <c r="G90" s="806"/>
      <c r="H90" s="806"/>
      <c r="I90" s="806"/>
      <c r="J90" s="806"/>
      <c r="K90" s="806"/>
      <c r="L90" s="807">
        <v>5</v>
      </c>
      <c r="M90" s="218" t="s">
        <v>395</v>
      </c>
      <c r="N90" s="727" t="s">
        <v>370</v>
      </c>
      <c r="O90" s="808">
        <v>0</v>
      </c>
      <c r="P90" s="808">
        <v>0</v>
      </c>
      <c r="Q90" s="808">
        <v>0</v>
      </c>
      <c r="R90" s="808">
        <v>0</v>
      </c>
      <c r="S90" s="808">
        <v>0</v>
      </c>
      <c r="T90" s="808">
        <v>0</v>
      </c>
      <c r="U90" s="808">
        <v>0</v>
      </c>
      <c r="V90" s="808">
        <v>0</v>
      </c>
      <c r="W90" s="808">
        <v>0</v>
      </c>
      <c r="X90" s="808">
        <v>0</v>
      </c>
      <c r="Y90" s="808">
        <v>0</v>
      </c>
      <c r="Z90" s="808">
        <v>0</v>
      </c>
      <c r="AA90" s="808">
        <v>0</v>
      </c>
      <c r="AB90" s="808">
        <v>0</v>
      </c>
      <c r="AC90" s="808">
        <v>0</v>
      </c>
      <c r="AD90" s="808">
        <v>0</v>
      </c>
      <c r="AE90" s="808">
        <v>0</v>
      </c>
      <c r="AF90" s="808">
        <v>0</v>
      </c>
      <c r="AG90" s="808">
        <v>0</v>
      </c>
      <c r="AH90" s="808">
        <v>0</v>
      </c>
      <c r="AI90" s="808">
        <v>0</v>
      </c>
      <c r="AJ90" s="808">
        <v>0</v>
      </c>
      <c r="AK90" s="808">
        <v>0</v>
      </c>
      <c r="AL90" s="808">
        <v>0</v>
      </c>
      <c r="AM90" s="771"/>
    </row>
    <row r="91" spans="1:39">
      <c r="A91" s="789">
        <v>2</v>
      </c>
      <c r="B91" s="800"/>
      <c r="C91" s="800"/>
      <c r="D91" s="800"/>
      <c r="E91" s="800"/>
      <c r="F91" s="800"/>
      <c r="G91" s="800"/>
      <c r="H91" s="800"/>
      <c r="I91" s="800"/>
      <c r="J91" s="800"/>
      <c r="K91" s="800"/>
      <c r="L91" s="809">
        <v>5.0999999999999996</v>
      </c>
      <c r="M91" s="222" t="s">
        <v>376</v>
      </c>
      <c r="N91" s="727" t="s">
        <v>370</v>
      </c>
      <c r="O91" s="810">
        <v>0</v>
      </c>
      <c r="P91" s="810">
        <v>0</v>
      </c>
      <c r="Q91" s="810">
        <v>0</v>
      </c>
      <c r="R91" s="810">
        <v>0</v>
      </c>
      <c r="S91" s="810">
        <v>0</v>
      </c>
      <c r="T91" s="810">
        <v>0</v>
      </c>
      <c r="U91" s="810">
        <v>0</v>
      </c>
      <c r="V91" s="810">
        <v>0</v>
      </c>
      <c r="W91" s="810">
        <v>0</v>
      </c>
      <c r="X91" s="810">
        <v>0</v>
      </c>
      <c r="Y91" s="810">
        <v>0</v>
      </c>
      <c r="Z91" s="810">
        <v>0</v>
      </c>
      <c r="AA91" s="810">
        <v>0</v>
      </c>
      <c r="AB91" s="810">
        <v>0</v>
      </c>
      <c r="AC91" s="810">
        <v>0</v>
      </c>
      <c r="AD91" s="810">
        <v>0</v>
      </c>
      <c r="AE91" s="810">
        <v>0</v>
      </c>
      <c r="AF91" s="810">
        <v>0</v>
      </c>
      <c r="AG91" s="810">
        <v>0</v>
      </c>
      <c r="AH91" s="810">
        <v>0</v>
      </c>
      <c r="AI91" s="810">
        <v>0</v>
      </c>
      <c r="AJ91" s="810">
        <v>0</v>
      </c>
      <c r="AK91" s="810">
        <v>0</v>
      </c>
      <c r="AL91" s="810">
        <v>0</v>
      </c>
      <c r="AM91" s="771"/>
    </row>
    <row r="92" spans="1:39">
      <c r="A92" s="789">
        <v>2</v>
      </c>
      <c r="B92" s="800"/>
      <c r="C92" s="800"/>
      <c r="D92" s="800"/>
      <c r="E92" s="800"/>
      <c r="F92" s="800"/>
      <c r="G92" s="800"/>
      <c r="H92" s="800"/>
      <c r="I92" s="800"/>
      <c r="J92" s="800"/>
      <c r="K92" s="800"/>
      <c r="L92" s="809">
        <v>5.2</v>
      </c>
      <c r="M92" s="222" t="s">
        <v>377</v>
      </c>
      <c r="N92" s="727" t="s">
        <v>370</v>
      </c>
      <c r="O92" s="810">
        <v>0</v>
      </c>
      <c r="P92" s="810">
        <v>0</v>
      </c>
      <c r="Q92" s="810">
        <v>0</v>
      </c>
      <c r="R92" s="810">
        <v>0</v>
      </c>
      <c r="S92" s="810">
        <v>0</v>
      </c>
      <c r="T92" s="810">
        <v>0</v>
      </c>
      <c r="U92" s="810">
        <v>0</v>
      </c>
      <c r="V92" s="810">
        <v>0</v>
      </c>
      <c r="W92" s="810">
        <v>0</v>
      </c>
      <c r="X92" s="810">
        <v>0</v>
      </c>
      <c r="Y92" s="810">
        <v>0</v>
      </c>
      <c r="Z92" s="810">
        <v>0</v>
      </c>
      <c r="AA92" s="810">
        <v>0</v>
      </c>
      <c r="AB92" s="810">
        <v>0</v>
      </c>
      <c r="AC92" s="810">
        <v>0</v>
      </c>
      <c r="AD92" s="810">
        <v>0</v>
      </c>
      <c r="AE92" s="810">
        <v>0</v>
      </c>
      <c r="AF92" s="810">
        <v>0</v>
      </c>
      <c r="AG92" s="810">
        <v>0</v>
      </c>
      <c r="AH92" s="810">
        <v>0</v>
      </c>
      <c r="AI92" s="810">
        <v>0</v>
      </c>
      <c r="AJ92" s="810">
        <v>0</v>
      </c>
      <c r="AK92" s="810">
        <v>0</v>
      </c>
      <c r="AL92" s="810">
        <v>0</v>
      </c>
      <c r="AM92" s="771"/>
    </row>
    <row r="93" spans="1:39">
      <c r="A93" s="789">
        <v>2</v>
      </c>
      <c r="B93" s="800"/>
      <c r="C93" s="800"/>
      <c r="D93" s="800"/>
      <c r="E93" s="800"/>
      <c r="F93" s="800"/>
      <c r="G93" s="800"/>
      <c r="H93" s="800"/>
      <c r="I93" s="800"/>
      <c r="J93" s="800"/>
      <c r="K93" s="800"/>
      <c r="L93" s="809">
        <v>5.3</v>
      </c>
      <c r="M93" s="222" t="s">
        <v>379</v>
      </c>
      <c r="N93" s="727" t="s">
        <v>370</v>
      </c>
      <c r="O93" s="810">
        <v>0</v>
      </c>
      <c r="P93" s="810">
        <v>0</v>
      </c>
      <c r="Q93" s="810">
        <v>0</v>
      </c>
      <c r="R93" s="810">
        <v>0</v>
      </c>
      <c r="S93" s="810">
        <v>0</v>
      </c>
      <c r="T93" s="810">
        <v>0</v>
      </c>
      <c r="U93" s="810">
        <v>0</v>
      </c>
      <c r="V93" s="810">
        <v>0</v>
      </c>
      <c r="W93" s="810">
        <v>0</v>
      </c>
      <c r="X93" s="810">
        <v>0</v>
      </c>
      <c r="Y93" s="810">
        <v>0</v>
      </c>
      <c r="Z93" s="810">
        <v>0</v>
      </c>
      <c r="AA93" s="810">
        <v>0</v>
      </c>
      <c r="AB93" s="810">
        <v>0</v>
      </c>
      <c r="AC93" s="810">
        <v>0</v>
      </c>
      <c r="AD93" s="810">
        <v>0</v>
      </c>
      <c r="AE93" s="810">
        <v>0</v>
      </c>
      <c r="AF93" s="810">
        <v>0</v>
      </c>
      <c r="AG93" s="810">
        <v>0</v>
      </c>
      <c r="AH93" s="810">
        <v>0</v>
      </c>
      <c r="AI93" s="810">
        <v>0</v>
      </c>
      <c r="AJ93" s="810">
        <v>0</v>
      </c>
      <c r="AK93" s="810">
        <v>0</v>
      </c>
      <c r="AL93" s="810">
        <v>0</v>
      </c>
      <c r="AM93" s="771"/>
    </row>
    <row r="94" spans="1:39">
      <c r="A94" s="789">
        <v>2</v>
      </c>
      <c r="B94" s="800"/>
      <c r="C94" s="800"/>
      <c r="D94" s="800"/>
      <c r="E94" s="800"/>
      <c r="F94" s="800"/>
      <c r="G94" s="800"/>
      <c r="H94" s="800"/>
      <c r="I94" s="800"/>
      <c r="J94" s="800"/>
      <c r="K94" s="800"/>
      <c r="L94" s="809">
        <v>5.4</v>
      </c>
      <c r="M94" s="222" t="s">
        <v>381</v>
      </c>
      <c r="N94" s="727" t="s">
        <v>370</v>
      </c>
      <c r="O94" s="810">
        <v>0</v>
      </c>
      <c r="P94" s="810">
        <v>0</v>
      </c>
      <c r="Q94" s="810">
        <v>0</v>
      </c>
      <c r="R94" s="810">
        <v>0</v>
      </c>
      <c r="S94" s="810">
        <v>0</v>
      </c>
      <c r="T94" s="810">
        <v>0</v>
      </c>
      <c r="U94" s="810">
        <v>0</v>
      </c>
      <c r="V94" s="810">
        <v>0</v>
      </c>
      <c r="W94" s="810">
        <v>0</v>
      </c>
      <c r="X94" s="810">
        <v>0</v>
      </c>
      <c r="Y94" s="810">
        <v>0</v>
      </c>
      <c r="Z94" s="810">
        <v>0</v>
      </c>
      <c r="AA94" s="810">
        <v>0</v>
      </c>
      <c r="AB94" s="810">
        <v>0</v>
      </c>
      <c r="AC94" s="810">
        <v>0</v>
      </c>
      <c r="AD94" s="810">
        <v>0</v>
      </c>
      <c r="AE94" s="810">
        <v>0</v>
      </c>
      <c r="AF94" s="810">
        <v>0</v>
      </c>
      <c r="AG94" s="810">
        <v>0</v>
      </c>
      <c r="AH94" s="810">
        <v>0</v>
      </c>
      <c r="AI94" s="810">
        <v>0</v>
      </c>
      <c r="AJ94" s="810">
        <v>0</v>
      </c>
      <c r="AK94" s="810">
        <v>0</v>
      </c>
      <c r="AL94" s="810">
        <v>0</v>
      </c>
      <c r="AM94" s="771"/>
    </row>
    <row r="95" spans="1:39">
      <c r="A95" s="789">
        <v>2</v>
      </c>
      <c r="B95" s="800"/>
      <c r="C95" s="800"/>
      <c r="D95" s="800"/>
      <c r="E95" s="800"/>
      <c r="F95" s="800"/>
      <c r="G95" s="800"/>
      <c r="H95" s="800"/>
      <c r="I95" s="800"/>
      <c r="J95" s="800"/>
      <c r="K95" s="800"/>
      <c r="L95" s="809">
        <v>5.5</v>
      </c>
      <c r="M95" s="222" t="s">
        <v>383</v>
      </c>
      <c r="N95" s="727" t="s">
        <v>370</v>
      </c>
      <c r="O95" s="810">
        <v>0</v>
      </c>
      <c r="P95" s="810">
        <v>0</v>
      </c>
      <c r="Q95" s="810">
        <v>0</v>
      </c>
      <c r="R95" s="810">
        <v>0</v>
      </c>
      <c r="S95" s="810">
        <v>0</v>
      </c>
      <c r="T95" s="810">
        <v>0</v>
      </c>
      <c r="U95" s="810">
        <v>0</v>
      </c>
      <c r="V95" s="810">
        <v>0</v>
      </c>
      <c r="W95" s="810">
        <v>0</v>
      </c>
      <c r="X95" s="810">
        <v>0</v>
      </c>
      <c r="Y95" s="810">
        <v>0</v>
      </c>
      <c r="Z95" s="810">
        <v>0</v>
      </c>
      <c r="AA95" s="810">
        <v>0</v>
      </c>
      <c r="AB95" s="810">
        <v>0</v>
      </c>
      <c r="AC95" s="810">
        <v>0</v>
      </c>
      <c r="AD95" s="810">
        <v>0</v>
      </c>
      <c r="AE95" s="810">
        <v>0</v>
      </c>
      <c r="AF95" s="810">
        <v>0</v>
      </c>
      <c r="AG95" s="810">
        <v>0</v>
      </c>
      <c r="AH95" s="810">
        <v>0</v>
      </c>
      <c r="AI95" s="810">
        <v>0</v>
      </c>
      <c r="AJ95" s="810">
        <v>0</v>
      </c>
      <c r="AK95" s="810">
        <v>0</v>
      </c>
      <c r="AL95" s="810">
        <v>0</v>
      </c>
      <c r="AM95" s="771"/>
    </row>
    <row r="96" spans="1:39" s="95" customFormat="1" ht="22.8">
      <c r="A96" s="789">
        <v>2</v>
      </c>
      <c r="B96" s="806"/>
      <c r="C96" s="806"/>
      <c r="D96" s="806"/>
      <c r="E96" s="806"/>
      <c r="F96" s="806"/>
      <c r="G96" s="806"/>
      <c r="H96" s="806"/>
      <c r="I96" s="806"/>
      <c r="J96" s="806"/>
      <c r="K96" s="806"/>
      <c r="L96" s="807">
        <v>6</v>
      </c>
      <c r="M96" s="218" t="s">
        <v>399</v>
      </c>
      <c r="N96" s="224"/>
      <c r="O96" s="225"/>
      <c r="P96" s="225"/>
      <c r="Q96" s="225"/>
      <c r="R96" s="225"/>
      <c r="S96" s="225"/>
      <c r="T96" s="225"/>
      <c r="U96" s="225"/>
      <c r="V96" s="225"/>
      <c r="W96" s="225"/>
      <c r="X96" s="225"/>
      <c r="Y96" s="225"/>
      <c r="Z96" s="225"/>
      <c r="AA96" s="225"/>
      <c r="AB96" s="225"/>
      <c r="AC96" s="225"/>
      <c r="AD96" s="225"/>
      <c r="AE96" s="225"/>
      <c r="AF96" s="225"/>
      <c r="AG96" s="225"/>
      <c r="AH96" s="225"/>
      <c r="AI96" s="225"/>
      <c r="AJ96" s="225"/>
      <c r="AK96" s="225"/>
      <c r="AL96" s="225"/>
      <c r="AM96" s="771"/>
    </row>
    <row r="97" spans="1:39">
      <c r="A97" s="789">
        <v>2</v>
      </c>
      <c r="B97" s="800"/>
      <c r="C97" s="800"/>
      <c r="D97" s="800"/>
      <c r="E97" s="800"/>
      <c r="F97" s="800"/>
      <c r="G97" s="800"/>
      <c r="H97" s="800"/>
      <c r="I97" s="800"/>
      <c r="J97" s="800"/>
      <c r="K97" s="800"/>
      <c r="L97" s="809">
        <v>6.1</v>
      </c>
      <c r="M97" s="222" t="s">
        <v>376</v>
      </c>
      <c r="N97" s="219" t="s">
        <v>145</v>
      </c>
      <c r="O97" s="810">
        <v>0</v>
      </c>
      <c r="P97" s="810">
        <v>0</v>
      </c>
      <c r="Q97" s="810">
        <v>0</v>
      </c>
      <c r="R97" s="810">
        <v>0</v>
      </c>
      <c r="S97" s="810">
        <v>0</v>
      </c>
      <c r="T97" s="810">
        <v>0</v>
      </c>
      <c r="U97" s="810">
        <v>0</v>
      </c>
      <c r="V97" s="810">
        <v>0</v>
      </c>
      <c r="W97" s="810">
        <v>0</v>
      </c>
      <c r="X97" s="810">
        <v>0</v>
      </c>
      <c r="Y97" s="810">
        <v>0</v>
      </c>
      <c r="Z97" s="810">
        <v>0</v>
      </c>
      <c r="AA97" s="810">
        <v>0</v>
      </c>
      <c r="AB97" s="810">
        <v>0</v>
      </c>
      <c r="AC97" s="810">
        <v>0</v>
      </c>
      <c r="AD97" s="810">
        <v>0</v>
      </c>
      <c r="AE97" s="810">
        <v>0</v>
      </c>
      <c r="AF97" s="810">
        <v>0</v>
      </c>
      <c r="AG97" s="810">
        <v>0</v>
      </c>
      <c r="AH97" s="810">
        <v>0</v>
      </c>
      <c r="AI97" s="810">
        <v>0</v>
      </c>
      <c r="AJ97" s="810">
        <v>0</v>
      </c>
      <c r="AK97" s="810">
        <v>0</v>
      </c>
      <c r="AL97" s="810">
        <v>0</v>
      </c>
      <c r="AM97" s="771"/>
    </row>
    <row r="98" spans="1:39">
      <c r="A98" s="789">
        <v>2</v>
      </c>
      <c r="B98" s="800"/>
      <c r="C98" s="800"/>
      <c r="D98" s="800"/>
      <c r="E98" s="800"/>
      <c r="F98" s="800"/>
      <c r="G98" s="800"/>
      <c r="H98" s="800"/>
      <c r="I98" s="800"/>
      <c r="J98" s="800"/>
      <c r="K98" s="800"/>
      <c r="L98" s="809">
        <v>6.2</v>
      </c>
      <c r="M98" s="222" t="s">
        <v>377</v>
      </c>
      <c r="N98" s="219" t="s">
        <v>145</v>
      </c>
      <c r="O98" s="810">
        <v>0</v>
      </c>
      <c r="P98" s="810">
        <v>0</v>
      </c>
      <c r="Q98" s="810">
        <v>0</v>
      </c>
      <c r="R98" s="810">
        <v>0</v>
      </c>
      <c r="S98" s="810">
        <v>0</v>
      </c>
      <c r="T98" s="810">
        <v>0</v>
      </c>
      <c r="U98" s="810">
        <v>0</v>
      </c>
      <c r="V98" s="810">
        <v>0</v>
      </c>
      <c r="W98" s="810">
        <v>0</v>
      </c>
      <c r="X98" s="810">
        <v>0</v>
      </c>
      <c r="Y98" s="810">
        <v>0</v>
      </c>
      <c r="Z98" s="810">
        <v>0</v>
      </c>
      <c r="AA98" s="810">
        <v>0</v>
      </c>
      <c r="AB98" s="810">
        <v>0</v>
      </c>
      <c r="AC98" s="810">
        <v>0</v>
      </c>
      <c r="AD98" s="810">
        <v>0</v>
      </c>
      <c r="AE98" s="810">
        <v>0</v>
      </c>
      <c r="AF98" s="810">
        <v>0</v>
      </c>
      <c r="AG98" s="810">
        <v>0</v>
      </c>
      <c r="AH98" s="810">
        <v>0</v>
      </c>
      <c r="AI98" s="810">
        <v>0</v>
      </c>
      <c r="AJ98" s="810">
        <v>0</v>
      </c>
      <c r="AK98" s="810">
        <v>0</v>
      </c>
      <c r="AL98" s="810">
        <v>0</v>
      </c>
      <c r="AM98" s="771"/>
    </row>
    <row r="99" spans="1:39">
      <c r="A99" s="789">
        <v>2</v>
      </c>
      <c r="B99" s="800"/>
      <c r="C99" s="800"/>
      <c r="D99" s="800"/>
      <c r="E99" s="800"/>
      <c r="F99" s="800"/>
      <c r="G99" s="800"/>
      <c r="H99" s="800"/>
      <c r="I99" s="800"/>
      <c r="J99" s="800"/>
      <c r="K99" s="800"/>
      <c r="L99" s="809">
        <v>6.3</v>
      </c>
      <c r="M99" s="222" t="s">
        <v>379</v>
      </c>
      <c r="N99" s="219" t="s">
        <v>145</v>
      </c>
      <c r="O99" s="810">
        <v>0</v>
      </c>
      <c r="P99" s="810">
        <v>0</v>
      </c>
      <c r="Q99" s="810">
        <v>0</v>
      </c>
      <c r="R99" s="810">
        <v>0</v>
      </c>
      <c r="S99" s="810">
        <v>0</v>
      </c>
      <c r="T99" s="810">
        <v>0</v>
      </c>
      <c r="U99" s="810">
        <v>0</v>
      </c>
      <c r="V99" s="810">
        <v>0</v>
      </c>
      <c r="W99" s="810">
        <v>0</v>
      </c>
      <c r="X99" s="810">
        <v>0</v>
      </c>
      <c r="Y99" s="810">
        <v>0</v>
      </c>
      <c r="Z99" s="810">
        <v>0</v>
      </c>
      <c r="AA99" s="810">
        <v>0</v>
      </c>
      <c r="AB99" s="810">
        <v>0</v>
      </c>
      <c r="AC99" s="810">
        <v>0</v>
      </c>
      <c r="AD99" s="810">
        <v>0</v>
      </c>
      <c r="AE99" s="810">
        <v>0</v>
      </c>
      <c r="AF99" s="810">
        <v>0</v>
      </c>
      <c r="AG99" s="810">
        <v>0</v>
      </c>
      <c r="AH99" s="810">
        <v>0</v>
      </c>
      <c r="AI99" s="810">
        <v>0</v>
      </c>
      <c r="AJ99" s="810">
        <v>0</v>
      </c>
      <c r="AK99" s="810">
        <v>0</v>
      </c>
      <c r="AL99" s="810">
        <v>0</v>
      </c>
      <c r="AM99" s="771"/>
    </row>
    <row r="100" spans="1:39">
      <c r="A100" s="789">
        <v>2</v>
      </c>
      <c r="B100" s="800"/>
      <c r="C100" s="800"/>
      <c r="D100" s="800"/>
      <c r="E100" s="800"/>
      <c r="F100" s="800"/>
      <c r="G100" s="800"/>
      <c r="H100" s="800"/>
      <c r="I100" s="800"/>
      <c r="J100" s="800"/>
      <c r="K100" s="800"/>
      <c r="L100" s="809">
        <v>6.4</v>
      </c>
      <c r="M100" s="222" t="s">
        <v>381</v>
      </c>
      <c r="N100" s="219" t="s">
        <v>145</v>
      </c>
      <c r="O100" s="810">
        <v>0</v>
      </c>
      <c r="P100" s="810">
        <v>0</v>
      </c>
      <c r="Q100" s="810">
        <v>0</v>
      </c>
      <c r="R100" s="810">
        <v>0</v>
      </c>
      <c r="S100" s="810">
        <v>0</v>
      </c>
      <c r="T100" s="810">
        <v>0</v>
      </c>
      <c r="U100" s="810">
        <v>0</v>
      </c>
      <c r="V100" s="810">
        <v>0</v>
      </c>
      <c r="W100" s="810">
        <v>0</v>
      </c>
      <c r="X100" s="810">
        <v>0</v>
      </c>
      <c r="Y100" s="810">
        <v>0</v>
      </c>
      <c r="Z100" s="810">
        <v>0</v>
      </c>
      <c r="AA100" s="810">
        <v>0</v>
      </c>
      <c r="AB100" s="810">
        <v>0</v>
      </c>
      <c r="AC100" s="810">
        <v>0</v>
      </c>
      <c r="AD100" s="810">
        <v>0</v>
      </c>
      <c r="AE100" s="810">
        <v>0</v>
      </c>
      <c r="AF100" s="810">
        <v>0</v>
      </c>
      <c r="AG100" s="810">
        <v>0</v>
      </c>
      <c r="AH100" s="810">
        <v>0</v>
      </c>
      <c r="AI100" s="810">
        <v>0</v>
      </c>
      <c r="AJ100" s="810">
        <v>0</v>
      </c>
      <c r="AK100" s="810">
        <v>0</v>
      </c>
      <c r="AL100" s="810">
        <v>0</v>
      </c>
      <c r="AM100" s="771"/>
    </row>
    <row r="101" spans="1:39">
      <c r="A101" s="789">
        <v>2</v>
      </c>
      <c r="B101" s="800"/>
      <c r="C101" s="800"/>
      <c r="D101" s="800"/>
      <c r="E101" s="800"/>
      <c r="F101" s="800"/>
      <c r="G101" s="800"/>
      <c r="H101" s="800"/>
      <c r="I101" s="800"/>
      <c r="J101" s="800"/>
      <c r="K101" s="800"/>
      <c r="L101" s="809">
        <v>6.5</v>
      </c>
      <c r="M101" s="222" t="s">
        <v>383</v>
      </c>
      <c r="N101" s="219" t="s">
        <v>145</v>
      </c>
      <c r="O101" s="810">
        <v>0</v>
      </c>
      <c r="P101" s="810">
        <v>0</v>
      </c>
      <c r="Q101" s="810">
        <v>0</v>
      </c>
      <c r="R101" s="810">
        <v>0</v>
      </c>
      <c r="S101" s="810">
        <v>0</v>
      </c>
      <c r="T101" s="810">
        <v>0</v>
      </c>
      <c r="U101" s="810">
        <v>0</v>
      </c>
      <c r="V101" s="810">
        <v>0</v>
      </c>
      <c r="W101" s="810">
        <v>0</v>
      </c>
      <c r="X101" s="810">
        <v>0</v>
      </c>
      <c r="Y101" s="810">
        <v>0</v>
      </c>
      <c r="Z101" s="810">
        <v>0</v>
      </c>
      <c r="AA101" s="810">
        <v>0</v>
      </c>
      <c r="AB101" s="810">
        <v>0</v>
      </c>
      <c r="AC101" s="810">
        <v>0</v>
      </c>
      <c r="AD101" s="810">
        <v>0</v>
      </c>
      <c r="AE101" s="810">
        <v>0</v>
      </c>
      <c r="AF101" s="810">
        <v>0</v>
      </c>
      <c r="AG101" s="810">
        <v>0</v>
      </c>
      <c r="AH101" s="810">
        <v>0</v>
      </c>
      <c r="AI101" s="810">
        <v>0</v>
      </c>
      <c r="AJ101" s="810">
        <v>0</v>
      </c>
      <c r="AK101" s="810">
        <v>0</v>
      </c>
      <c r="AL101" s="810">
        <v>0</v>
      </c>
      <c r="AM101" s="771"/>
    </row>
    <row r="102" spans="1:39" s="95" customFormat="1">
      <c r="A102" s="789">
        <v>2</v>
      </c>
      <c r="B102" s="806"/>
      <c r="C102" s="806"/>
      <c r="D102" s="806"/>
      <c r="E102" s="806"/>
      <c r="F102" s="806"/>
      <c r="G102" s="806"/>
      <c r="H102" s="806"/>
      <c r="I102" s="806"/>
      <c r="J102" s="806"/>
      <c r="K102" s="806"/>
      <c r="L102" s="807">
        <v>7</v>
      </c>
      <c r="M102" s="218" t="s">
        <v>403</v>
      </c>
      <c r="N102" s="727" t="s">
        <v>370</v>
      </c>
      <c r="O102" s="808">
        <v>0</v>
      </c>
      <c r="P102" s="808">
        <v>0</v>
      </c>
      <c r="Q102" s="808">
        <v>0</v>
      </c>
      <c r="R102" s="808">
        <v>0</v>
      </c>
      <c r="S102" s="808">
        <v>0</v>
      </c>
      <c r="T102" s="808">
        <v>0</v>
      </c>
      <c r="U102" s="808">
        <v>0</v>
      </c>
      <c r="V102" s="808">
        <v>0</v>
      </c>
      <c r="W102" s="808">
        <v>0</v>
      </c>
      <c r="X102" s="808">
        <v>0</v>
      </c>
      <c r="Y102" s="808">
        <v>0</v>
      </c>
      <c r="Z102" s="808">
        <v>0</v>
      </c>
      <c r="AA102" s="808">
        <v>0</v>
      </c>
      <c r="AB102" s="808">
        <v>0</v>
      </c>
      <c r="AC102" s="808">
        <v>0</v>
      </c>
      <c r="AD102" s="808">
        <v>0</v>
      </c>
      <c r="AE102" s="808">
        <v>0</v>
      </c>
      <c r="AF102" s="808">
        <v>0</v>
      </c>
      <c r="AG102" s="808">
        <v>0</v>
      </c>
      <c r="AH102" s="808">
        <v>0</v>
      </c>
      <c r="AI102" s="808">
        <v>0</v>
      </c>
      <c r="AJ102" s="808">
        <v>0</v>
      </c>
      <c r="AK102" s="808">
        <v>0</v>
      </c>
      <c r="AL102" s="808">
        <v>0</v>
      </c>
      <c r="AM102" s="771"/>
    </row>
    <row r="103" spans="1:39">
      <c r="A103" s="789">
        <v>2</v>
      </c>
      <c r="B103" s="800"/>
      <c r="C103" s="800"/>
      <c r="D103" s="800"/>
      <c r="E103" s="800"/>
      <c r="F103" s="800"/>
      <c r="G103" s="800"/>
      <c r="H103" s="800"/>
      <c r="I103" s="800"/>
      <c r="J103" s="800"/>
      <c r="K103" s="800"/>
      <c r="L103" s="809">
        <v>7.1</v>
      </c>
      <c r="M103" s="222" t="s">
        <v>376</v>
      </c>
      <c r="N103" s="727" t="s">
        <v>370</v>
      </c>
      <c r="O103" s="810"/>
      <c r="P103" s="810"/>
      <c r="Q103" s="810"/>
      <c r="R103" s="810"/>
      <c r="S103" s="810"/>
      <c r="T103" s="810"/>
      <c r="U103" s="810"/>
      <c r="V103" s="810"/>
      <c r="W103" s="810"/>
      <c r="X103" s="810"/>
      <c r="Y103" s="810"/>
      <c r="Z103" s="810"/>
      <c r="AA103" s="810"/>
      <c r="AB103" s="810"/>
      <c r="AC103" s="810"/>
      <c r="AD103" s="810"/>
      <c r="AE103" s="810"/>
      <c r="AF103" s="810"/>
      <c r="AG103" s="810"/>
      <c r="AH103" s="810"/>
      <c r="AI103" s="810"/>
      <c r="AJ103" s="810"/>
      <c r="AK103" s="810"/>
      <c r="AL103" s="810"/>
      <c r="AM103" s="771"/>
    </row>
    <row r="104" spans="1:39">
      <c r="A104" s="789">
        <v>2</v>
      </c>
      <c r="B104" s="800"/>
      <c r="C104" s="800"/>
      <c r="D104" s="800"/>
      <c r="E104" s="800"/>
      <c r="F104" s="800"/>
      <c r="G104" s="800"/>
      <c r="H104" s="800"/>
      <c r="I104" s="800"/>
      <c r="J104" s="800"/>
      <c r="K104" s="800"/>
      <c r="L104" s="809">
        <v>7.2</v>
      </c>
      <c r="M104" s="222" t="s">
        <v>377</v>
      </c>
      <c r="N104" s="727" t="s">
        <v>370</v>
      </c>
      <c r="O104" s="810"/>
      <c r="P104" s="810"/>
      <c r="Q104" s="810"/>
      <c r="R104" s="810"/>
      <c r="S104" s="810"/>
      <c r="T104" s="810"/>
      <c r="U104" s="810"/>
      <c r="V104" s="810"/>
      <c r="W104" s="810"/>
      <c r="X104" s="810"/>
      <c r="Y104" s="810"/>
      <c r="Z104" s="810"/>
      <c r="AA104" s="810"/>
      <c r="AB104" s="810"/>
      <c r="AC104" s="810"/>
      <c r="AD104" s="810"/>
      <c r="AE104" s="810"/>
      <c r="AF104" s="810"/>
      <c r="AG104" s="810"/>
      <c r="AH104" s="810"/>
      <c r="AI104" s="810"/>
      <c r="AJ104" s="810"/>
      <c r="AK104" s="810"/>
      <c r="AL104" s="810"/>
      <c r="AM104" s="771"/>
    </row>
    <row r="105" spans="1:39">
      <c r="A105" s="789">
        <v>2</v>
      </c>
      <c r="B105" s="800"/>
      <c r="C105" s="800"/>
      <c r="D105" s="800"/>
      <c r="E105" s="800"/>
      <c r="F105" s="800"/>
      <c r="G105" s="800"/>
      <c r="H105" s="800"/>
      <c r="I105" s="800"/>
      <c r="J105" s="800"/>
      <c r="K105" s="800"/>
      <c r="L105" s="809">
        <v>7.3</v>
      </c>
      <c r="M105" s="222" t="s">
        <v>379</v>
      </c>
      <c r="N105" s="727" t="s">
        <v>370</v>
      </c>
      <c r="O105" s="810"/>
      <c r="P105" s="810"/>
      <c r="Q105" s="810"/>
      <c r="R105" s="810"/>
      <c r="S105" s="810"/>
      <c r="T105" s="810"/>
      <c r="U105" s="810"/>
      <c r="V105" s="810"/>
      <c r="W105" s="810"/>
      <c r="X105" s="810"/>
      <c r="Y105" s="810"/>
      <c r="Z105" s="810"/>
      <c r="AA105" s="810"/>
      <c r="AB105" s="810"/>
      <c r="AC105" s="810"/>
      <c r="AD105" s="810"/>
      <c r="AE105" s="810"/>
      <c r="AF105" s="810"/>
      <c r="AG105" s="810"/>
      <c r="AH105" s="810"/>
      <c r="AI105" s="810"/>
      <c r="AJ105" s="810"/>
      <c r="AK105" s="810"/>
      <c r="AL105" s="810"/>
      <c r="AM105" s="771"/>
    </row>
    <row r="106" spans="1:39">
      <c r="A106" s="789">
        <v>2</v>
      </c>
      <c r="B106" s="800"/>
      <c r="C106" s="800"/>
      <c r="D106" s="800"/>
      <c r="E106" s="800"/>
      <c r="F106" s="800"/>
      <c r="G106" s="800"/>
      <c r="H106" s="800"/>
      <c r="I106" s="800"/>
      <c r="J106" s="800"/>
      <c r="K106" s="800"/>
      <c r="L106" s="809">
        <v>7.4</v>
      </c>
      <c r="M106" s="222" t="s">
        <v>381</v>
      </c>
      <c r="N106" s="727" t="s">
        <v>370</v>
      </c>
      <c r="O106" s="810"/>
      <c r="P106" s="810"/>
      <c r="Q106" s="810"/>
      <c r="R106" s="810"/>
      <c r="S106" s="810"/>
      <c r="T106" s="810"/>
      <c r="U106" s="810"/>
      <c r="V106" s="810"/>
      <c r="W106" s="810"/>
      <c r="X106" s="810"/>
      <c r="Y106" s="810"/>
      <c r="Z106" s="810"/>
      <c r="AA106" s="810"/>
      <c r="AB106" s="810"/>
      <c r="AC106" s="810"/>
      <c r="AD106" s="810"/>
      <c r="AE106" s="810"/>
      <c r="AF106" s="810"/>
      <c r="AG106" s="810"/>
      <c r="AH106" s="810"/>
      <c r="AI106" s="810"/>
      <c r="AJ106" s="810"/>
      <c r="AK106" s="810"/>
      <c r="AL106" s="810"/>
      <c r="AM106" s="771"/>
    </row>
    <row r="107" spans="1:39">
      <c r="A107" s="789">
        <v>2</v>
      </c>
      <c r="B107" s="800"/>
      <c r="C107" s="800"/>
      <c r="D107" s="800"/>
      <c r="E107" s="800"/>
      <c r="F107" s="800"/>
      <c r="G107" s="800"/>
      <c r="H107" s="800"/>
      <c r="I107" s="800"/>
      <c r="J107" s="800"/>
      <c r="K107" s="800"/>
      <c r="L107" s="809">
        <v>7.5</v>
      </c>
      <c r="M107" s="222" t="s">
        <v>383</v>
      </c>
      <c r="N107" s="727" t="s">
        <v>370</v>
      </c>
      <c r="O107" s="810"/>
      <c r="P107" s="810"/>
      <c r="Q107" s="810"/>
      <c r="R107" s="810"/>
      <c r="S107" s="810"/>
      <c r="T107" s="810"/>
      <c r="U107" s="810"/>
      <c r="V107" s="810"/>
      <c r="W107" s="810"/>
      <c r="X107" s="810"/>
      <c r="Y107" s="810"/>
      <c r="Z107" s="810"/>
      <c r="AA107" s="810"/>
      <c r="AB107" s="810"/>
      <c r="AC107" s="810"/>
      <c r="AD107" s="810"/>
      <c r="AE107" s="810"/>
      <c r="AF107" s="810"/>
      <c r="AG107" s="810"/>
      <c r="AH107" s="810"/>
      <c r="AI107" s="810"/>
      <c r="AJ107" s="810"/>
      <c r="AK107" s="810"/>
      <c r="AL107" s="810"/>
      <c r="AM107" s="771"/>
    </row>
    <row r="108" spans="1:39" s="95" customFormat="1">
      <c r="A108" s="789">
        <v>2</v>
      </c>
      <c r="B108" s="806"/>
      <c r="C108" s="806"/>
      <c r="D108" s="806"/>
      <c r="E108" s="806"/>
      <c r="F108" s="806"/>
      <c r="G108" s="806"/>
      <c r="H108" s="806"/>
      <c r="I108" s="806"/>
      <c r="J108" s="806"/>
      <c r="K108" s="806"/>
      <c r="L108" s="807">
        <v>8</v>
      </c>
      <c r="M108" s="218" t="s">
        <v>407</v>
      </c>
      <c r="N108" s="727" t="s">
        <v>370</v>
      </c>
      <c r="O108" s="808">
        <v>0</v>
      </c>
      <c r="P108" s="808">
        <v>0</v>
      </c>
      <c r="Q108" s="808">
        <v>0</v>
      </c>
      <c r="R108" s="808">
        <v>0</v>
      </c>
      <c r="S108" s="808">
        <v>0</v>
      </c>
      <c r="T108" s="808">
        <v>0</v>
      </c>
      <c r="U108" s="808">
        <v>0</v>
      </c>
      <c r="V108" s="808">
        <v>0</v>
      </c>
      <c r="W108" s="808">
        <v>0</v>
      </c>
      <c r="X108" s="808">
        <v>0</v>
      </c>
      <c r="Y108" s="808">
        <v>0</v>
      </c>
      <c r="Z108" s="808">
        <v>0</v>
      </c>
      <c r="AA108" s="808">
        <v>0</v>
      </c>
      <c r="AB108" s="808">
        <v>0</v>
      </c>
      <c r="AC108" s="808">
        <v>0</v>
      </c>
      <c r="AD108" s="808">
        <v>0</v>
      </c>
      <c r="AE108" s="808">
        <v>0</v>
      </c>
      <c r="AF108" s="808">
        <v>0</v>
      </c>
      <c r="AG108" s="808">
        <v>0</v>
      </c>
      <c r="AH108" s="808">
        <v>0</v>
      </c>
      <c r="AI108" s="808">
        <v>0</v>
      </c>
      <c r="AJ108" s="808">
        <v>0</v>
      </c>
      <c r="AK108" s="808">
        <v>0</v>
      </c>
      <c r="AL108" s="808">
        <v>0</v>
      </c>
      <c r="AM108" s="771"/>
    </row>
    <row r="109" spans="1:39">
      <c r="A109" s="789">
        <v>2</v>
      </c>
      <c r="B109" s="800"/>
      <c r="C109" s="800"/>
      <c r="D109" s="800"/>
      <c r="E109" s="800"/>
      <c r="F109" s="800"/>
      <c r="G109" s="800"/>
      <c r="H109" s="800"/>
      <c r="I109" s="800"/>
      <c r="J109" s="800"/>
      <c r="K109" s="800"/>
      <c r="L109" s="809">
        <v>8.1</v>
      </c>
      <c r="M109" s="222" t="s">
        <v>376</v>
      </c>
      <c r="N109" s="727" t="s">
        <v>370</v>
      </c>
      <c r="O109" s="810"/>
      <c r="P109" s="810"/>
      <c r="Q109" s="810"/>
      <c r="R109" s="810"/>
      <c r="S109" s="810"/>
      <c r="T109" s="810"/>
      <c r="U109" s="810"/>
      <c r="V109" s="810"/>
      <c r="W109" s="810"/>
      <c r="X109" s="810"/>
      <c r="Y109" s="810"/>
      <c r="Z109" s="810"/>
      <c r="AA109" s="810"/>
      <c r="AB109" s="810"/>
      <c r="AC109" s="810"/>
      <c r="AD109" s="810"/>
      <c r="AE109" s="810"/>
      <c r="AF109" s="810"/>
      <c r="AG109" s="810"/>
      <c r="AH109" s="810"/>
      <c r="AI109" s="810"/>
      <c r="AJ109" s="810"/>
      <c r="AK109" s="810"/>
      <c r="AL109" s="810"/>
      <c r="AM109" s="771"/>
    </row>
    <row r="110" spans="1:39">
      <c r="A110" s="789">
        <v>2</v>
      </c>
      <c r="B110" s="800"/>
      <c r="C110" s="800"/>
      <c r="D110" s="800"/>
      <c r="E110" s="800"/>
      <c r="F110" s="800"/>
      <c r="G110" s="800"/>
      <c r="H110" s="800"/>
      <c r="I110" s="800"/>
      <c r="J110" s="800"/>
      <c r="K110" s="800"/>
      <c r="L110" s="809">
        <v>8.1999999999999993</v>
      </c>
      <c r="M110" s="222" t="s">
        <v>377</v>
      </c>
      <c r="N110" s="727" t="s">
        <v>370</v>
      </c>
      <c r="O110" s="810"/>
      <c r="P110" s="810"/>
      <c r="Q110" s="810"/>
      <c r="R110" s="810"/>
      <c r="S110" s="810"/>
      <c r="T110" s="810"/>
      <c r="U110" s="810"/>
      <c r="V110" s="810"/>
      <c r="W110" s="810"/>
      <c r="X110" s="810"/>
      <c r="Y110" s="810"/>
      <c r="Z110" s="810"/>
      <c r="AA110" s="810"/>
      <c r="AB110" s="810"/>
      <c r="AC110" s="810"/>
      <c r="AD110" s="810"/>
      <c r="AE110" s="810"/>
      <c r="AF110" s="810"/>
      <c r="AG110" s="810"/>
      <c r="AH110" s="810"/>
      <c r="AI110" s="810"/>
      <c r="AJ110" s="810"/>
      <c r="AK110" s="810"/>
      <c r="AL110" s="810"/>
      <c r="AM110" s="771"/>
    </row>
    <row r="111" spans="1:39">
      <c r="A111" s="789">
        <v>2</v>
      </c>
      <c r="B111" s="800"/>
      <c r="C111" s="800"/>
      <c r="D111" s="800"/>
      <c r="E111" s="800"/>
      <c r="F111" s="800"/>
      <c r="G111" s="800"/>
      <c r="H111" s="800"/>
      <c r="I111" s="800"/>
      <c r="J111" s="800"/>
      <c r="K111" s="800"/>
      <c r="L111" s="809">
        <v>8.3000000000000007</v>
      </c>
      <c r="M111" s="222" t="s">
        <v>379</v>
      </c>
      <c r="N111" s="727" t="s">
        <v>370</v>
      </c>
      <c r="O111" s="810"/>
      <c r="P111" s="810"/>
      <c r="Q111" s="810"/>
      <c r="R111" s="810"/>
      <c r="S111" s="810"/>
      <c r="T111" s="810"/>
      <c r="U111" s="810"/>
      <c r="V111" s="810"/>
      <c r="W111" s="810"/>
      <c r="X111" s="810"/>
      <c r="Y111" s="810"/>
      <c r="Z111" s="810"/>
      <c r="AA111" s="810"/>
      <c r="AB111" s="810"/>
      <c r="AC111" s="810"/>
      <c r="AD111" s="810"/>
      <c r="AE111" s="810"/>
      <c r="AF111" s="810"/>
      <c r="AG111" s="810"/>
      <c r="AH111" s="810"/>
      <c r="AI111" s="810"/>
      <c r="AJ111" s="810"/>
      <c r="AK111" s="810"/>
      <c r="AL111" s="810"/>
      <c r="AM111" s="771"/>
    </row>
    <row r="112" spans="1:39">
      <c r="A112" s="789">
        <v>2</v>
      </c>
      <c r="B112" s="800"/>
      <c r="C112" s="800"/>
      <c r="D112" s="800"/>
      <c r="E112" s="800"/>
      <c r="F112" s="800"/>
      <c r="G112" s="800"/>
      <c r="H112" s="800"/>
      <c r="I112" s="800"/>
      <c r="J112" s="800"/>
      <c r="K112" s="800"/>
      <c r="L112" s="809">
        <v>8.4</v>
      </c>
      <c r="M112" s="222" t="s">
        <v>381</v>
      </c>
      <c r="N112" s="727" t="s">
        <v>370</v>
      </c>
      <c r="O112" s="810"/>
      <c r="P112" s="810"/>
      <c r="Q112" s="810"/>
      <c r="R112" s="810"/>
      <c r="S112" s="810"/>
      <c r="T112" s="810"/>
      <c r="U112" s="810"/>
      <c r="V112" s="810"/>
      <c r="W112" s="810"/>
      <c r="X112" s="810"/>
      <c r="Y112" s="810"/>
      <c r="Z112" s="810"/>
      <c r="AA112" s="810"/>
      <c r="AB112" s="810"/>
      <c r="AC112" s="810"/>
      <c r="AD112" s="810"/>
      <c r="AE112" s="810"/>
      <c r="AF112" s="810"/>
      <c r="AG112" s="810"/>
      <c r="AH112" s="810"/>
      <c r="AI112" s="810"/>
      <c r="AJ112" s="810"/>
      <c r="AK112" s="810"/>
      <c r="AL112" s="810"/>
      <c r="AM112" s="771"/>
    </row>
    <row r="113" spans="1:39">
      <c r="A113" s="789">
        <v>2</v>
      </c>
      <c r="B113" s="800"/>
      <c r="C113" s="800"/>
      <c r="D113" s="800"/>
      <c r="E113" s="800"/>
      <c r="F113" s="800"/>
      <c r="G113" s="800"/>
      <c r="H113" s="800"/>
      <c r="I113" s="800"/>
      <c r="J113" s="800"/>
      <c r="K113" s="800"/>
      <c r="L113" s="809">
        <v>8.5</v>
      </c>
      <c r="M113" s="222" t="s">
        <v>383</v>
      </c>
      <c r="N113" s="727" t="s">
        <v>370</v>
      </c>
      <c r="O113" s="810"/>
      <c r="P113" s="810"/>
      <c r="Q113" s="810"/>
      <c r="R113" s="810"/>
      <c r="S113" s="810"/>
      <c r="T113" s="810"/>
      <c r="U113" s="810"/>
      <c r="V113" s="810"/>
      <c r="W113" s="810"/>
      <c r="X113" s="810"/>
      <c r="Y113" s="810"/>
      <c r="Z113" s="810"/>
      <c r="AA113" s="810"/>
      <c r="AB113" s="810"/>
      <c r="AC113" s="810"/>
      <c r="AD113" s="810"/>
      <c r="AE113" s="810"/>
      <c r="AF113" s="810"/>
      <c r="AG113" s="810"/>
      <c r="AH113" s="810"/>
      <c r="AI113" s="810"/>
      <c r="AJ113" s="810"/>
      <c r="AK113" s="810"/>
      <c r="AL113" s="810"/>
      <c r="AM113" s="771"/>
    </row>
    <row r="114" spans="1:39">
      <c r="A114" s="764" t="s">
        <v>103</v>
      </c>
      <c r="B114" s="800"/>
      <c r="C114" s="800"/>
      <c r="D114" s="800"/>
      <c r="E114" s="800"/>
      <c r="F114" s="800"/>
      <c r="G114" s="800"/>
      <c r="H114" s="800"/>
      <c r="I114" s="800"/>
      <c r="J114" s="800"/>
      <c r="K114" s="800"/>
      <c r="L114" s="804" t="s">
        <v>2421</v>
      </c>
      <c r="M114" s="673"/>
      <c r="N114" s="674"/>
      <c r="O114" s="674"/>
      <c r="P114" s="674"/>
      <c r="Q114" s="674"/>
      <c r="R114" s="674"/>
      <c r="S114" s="674"/>
      <c r="T114" s="674"/>
      <c r="U114" s="674"/>
      <c r="V114" s="674"/>
      <c r="W114" s="674"/>
      <c r="X114" s="674"/>
      <c r="Y114" s="674"/>
      <c r="Z114" s="674"/>
      <c r="AA114" s="674"/>
      <c r="AB114" s="674"/>
      <c r="AC114" s="674"/>
      <c r="AD114" s="674"/>
      <c r="AE114" s="674"/>
      <c r="AF114" s="674"/>
      <c r="AG114" s="674"/>
      <c r="AH114" s="674"/>
      <c r="AI114" s="674"/>
      <c r="AJ114" s="674"/>
      <c r="AK114" s="674"/>
      <c r="AL114" s="674"/>
      <c r="AM114" s="805"/>
    </row>
    <row r="115" spans="1:39" s="95" customFormat="1" ht="22.8">
      <c r="A115" s="789">
        <v>3</v>
      </c>
      <c r="B115" s="806"/>
      <c r="C115" s="806"/>
      <c r="D115" s="806"/>
      <c r="E115" s="806"/>
      <c r="F115" s="806"/>
      <c r="G115" s="806"/>
      <c r="H115" s="806"/>
      <c r="I115" s="806"/>
      <c r="J115" s="806"/>
      <c r="K115" s="806"/>
      <c r="L115" s="807">
        <v>1</v>
      </c>
      <c r="M115" s="218" t="s">
        <v>375</v>
      </c>
      <c r="N115" s="727" t="s">
        <v>370</v>
      </c>
      <c r="O115" s="808">
        <v>0</v>
      </c>
      <c r="P115" s="808">
        <v>0</v>
      </c>
      <c r="Q115" s="808">
        <v>0</v>
      </c>
      <c r="R115" s="808">
        <v>0</v>
      </c>
      <c r="S115" s="808">
        <v>0</v>
      </c>
      <c r="T115" s="808">
        <v>0</v>
      </c>
      <c r="U115" s="808">
        <v>0</v>
      </c>
      <c r="V115" s="808">
        <v>0</v>
      </c>
      <c r="W115" s="808">
        <v>0</v>
      </c>
      <c r="X115" s="808">
        <v>0</v>
      </c>
      <c r="Y115" s="808">
        <v>0</v>
      </c>
      <c r="Z115" s="808">
        <v>0</v>
      </c>
      <c r="AA115" s="808">
        <v>0</v>
      </c>
      <c r="AB115" s="808">
        <v>0</v>
      </c>
      <c r="AC115" s="808">
        <v>0</v>
      </c>
      <c r="AD115" s="808">
        <v>0</v>
      </c>
      <c r="AE115" s="808">
        <v>0</v>
      </c>
      <c r="AF115" s="808">
        <v>0</v>
      </c>
      <c r="AG115" s="808">
        <v>0</v>
      </c>
      <c r="AH115" s="808">
        <v>0</v>
      </c>
      <c r="AI115" s="808">
        <v>0</v>
      </c>
      <c r="AJ115" s="808">
        <v>0</v>
      </c>
      <c r="AK115" s="808">
        <v>0</v>
      </c>
      <c r="AL115" s="808">
        <v>0</v>
      </c>
      <c r="AM115" s="771"/>
    </row>
    <row r="116" spans="1:39">
      <c r="A116" s="789">
        <v>3</v>
      </c>
      <c r="B116" s="800"/>
      <c r="C116" s="800"/>
      <c r="D116" s="800"/>
      <c r="E116" s="800"/>
      <c r="F116" s="800"/>
      <c r="G116" s="800"/>
      <c r="H116" s="800"/>
      <c r="I116" s="800"/>
      <c r="J116" s="800"/>
      <c r="K116" s="800"/>
      <c r="L116" s="809">
        <v>1.1000000000000001</v>
      </c>
      <c r="M116" s="222" t="s">
        <v>376</v>
      </c>
      <c r="N116" s="727" t="s">
        <v>370</v>
      </c>
      <c r="O116" s="810"/>
      <c r="P116" s="810"/>
      <c r="Q116" s="810"/>
      <c r="R116" s="810"/>
      <c r="S116" s="810"/>
      <c r="T116" s="810"/>
      <c r="U116" s="810"/>
      <c r="V116" s="810"/>
      <c r="W116" s="810"/>
      <c r="X116" s="810"/>
      <c r="Y116" s="810"/>
      <c r="Z116" s="810"/>
      <c r="AA116" s="810"/>
      <c r="AB116" s="810"/>
      <c r="AC116" s="810"/>
      <c r="AD116" s="810"/>
      <c r="AE116" s="810"/>
      <c r="AF116" s="810"/>
      <c r="AG116" s="810"/>
      <c r="AH116" s="810"/>
      <c r="AI116" s="810"/>
      <c r="AJ116" s="810"/>
      <c r="AK116" s="810"/>
      <c r="AL116" s="810"/>
      <c r="AM116" s="771"/>
    </row>
    <row r="117" spans="1:39">
      <c r="A117" s="789">
        <v>3</v>
      </c>
      <c r="B117" s="800"/>
      <c r="C117" s="800"/>
      <c r="D117" s="800"/>
      <c r="E117" s="800"/>
      <c r="F117" s="800"/>
      <c r="G117" s="800"/>
      <c r="H117" s="800"/>
      <c r="I117" s="800"/>
      <c r="J117" s="800"/>
      <c r="K117" s="800"/>
      <c r="L117" s="809">
        <v>1.2</v>
      </c>
      <c r="M117" s="222" t="s">
        <v>377</v>
      </c>
      <c r="N117" s="727" t="s">
        <v>370</v>
      </c>
      <c r="O117" s="810"/>
      <c r="P117" s="810"/>
      <c r="Q117" s="810"/>
      <c r="R117" s="810"/>
      <c r="S117" s="810"/>
      <c r="T117" s="810"/>
      <c r="U117" s="810"/>
      <c r="V117" s="810"/>
      <c r="W117" s="810"/>
      <c r="X117" s="810"/>
      <c r="Y117" s="810"/>
      <c r="Z117" s="810"/>
      <c r="AA117" s="810"/>
      <c r="AB117" s="810"/>
      <c r="AC117" s="810"/>
      <c r="AD117" s="810"/>
      <c r="AE117" s="810"/>
      <c r="AF117" s="810"/>
      <c r="AG117" s="810"/>
      <c r="AH117" s="810"/>
      <c r="AI117" s="810"/>
      <c r="AJ117" s="810"/>
      <c r="AK117" s="810"/>
      <c r="AL117" s="810"/>
      <c r="AM117" s="771"/>
    </row>
    <row r="118" spans="1:39">
      <c r="A118" s="789">
        <v>3</v>
      </c>
      <c r="B118" s="800"/>
      <c r="C118" s="800"/>
      <c r="D118" s="800"/>
      <c r="E118" s="800"/>
      <c r="F118" s="800"/>
      <c r="G118" s="800"/>
      <c r="H118" s="800"/>
      <c r="I118" s="800"/>
      <c r="J118" s="800"/>
      <c r="K118" s="800"/>
      <c r="L118" s="809">
        <v>1.3</v>
      </c>
      <c r="M118" s="222" t="s">
        <v>379</v>
      </c>
      <c r="N118" s="727" t="s">
        <v>370</v>
      </c>
      <c r="O118" s="810"/>
      <c r="P118" s="810"/>
      <c r="Q118" s="810"/>
      <c r="R118" s="810"/>
      <c r="S118" s="810"/>
      <c r="T118" s="810"/>
      <c r="U118" s="810"/>
      <c r="V118" s="810"/>
      <c r="W118" s="810"/>
      <c r="X118" s="810"/>
      <c r="Y118" s="810"/>
      <c r="Z118" s="810"/>
      <c r="AA118" s="810"/>
      <c r="AB118" s="810"/>
      <c r="AC118" s="810"/>
      <c r="AD118" s="810"/>
      <c r="AE118" s="810"/>
      <c r="AF118" s="810"/>
      <c r="AG118" s="810"/>
      <c r="AH118" s="810"/>
      <c r="AI118" s="810"/>
      <c r="AJ118" s="810"/>
      <c r="AK118" s="810"/>
      <c r="AL118" s="810"/>
      <c r="AM118" s="771"/>
    </row>
    <row r="119" spans="1:39">
      <c r="A119" s="789">
        <v>3</v>
      </c>
      <c r="B119" s="800"/>
      <c r="C119" s="800"/>
      <c r="D119" s="800"/>
      <c r="E119" s="800"/>
      <c r="F119" s="800"/>
      <c r="G119" s="800"/>
      <c r="H119" s="800"/>
      <c r="I119" s="800"/>
      <c r="J119" s="800"/>
      <c r="K119" s="800"/>
      <c r="L119" s="809">
        <v>1.4</v>
      </c>
      <c r="M119" s="222" t="s">
        <v>381</v>
      </c>
      <c r="N119" s="727" t="s">
        <v>370</v>
      </c>
      <c r="O119" s="810"/>
      <c r="P119" s="810"/>
      <c r="Q119" s="810"/>
      <c r="R119" s="810"/>
      <c r="S119" s="810"/>
      <c r="T119" s="810"/>
      <c r="U119" s="810"/>
      <c r="V119" s="810"/>
      <c r="W119" s="810"/>
      <c r="X119" s="810"/>
      <c r="Y119" s="810"/>
      <c r="Z119" s="810"/>
      <c r="AA119" s="810"/>
      <c r="AB119" s="810"/>
      <c r="AC119" s="810"/>
      <c r="AD119" s="810"/>
      <c r="AE119" s="810"/>
      <c r="AF119" s="810"/>
      <c r="AG119" s="810"/>
      <c r="AH119" s="810"/>
      <c r="AI119" s="810"/>
      <c r="AJ119" s="810"/>
      <c r="AK119" s="810"/>
      <c r="AL119" s="810"/>
      <c r="AM119" s="771"/>
    </row>
    <row r="120" spans="1:39">
      <c r="A120" s="789">
        <v>3</v>
      </c>
      <c r="B120" s="800"/>
      <c r="C120" s="800"/>
      <c r="D120" s="800"/>
      <c r="E120" s="800"/>
      <c r="F120" s="800"/>
      <c r="G120" s="800"/>
      <c r="H120" s="800"/>
      <c r="I120" s="800"/>
      <c r="J120" s="800"/>
      <c r="K120" s="800"/>
      <c r="L120" s="809">
        <v>1.5</v>
      </c>
      <c r="M120" s="222" t="s">
        <v>383</v>
      </c>
      <c r="N120" s="727" t="s">
        <v>370</v>
      </c>
      <c r="O120" s="810"/>
      <c r="P120" s="810"/>
      <c r="Q120" s="810"/>
      <c r="R120" s="810"/>
      <c r="S120" s="810"/>
      <c r="T120" s="810"/>
      <c r="U120" s="810"/>
      <c r="V120" s="810"/>
      <c r="W120" s="810"/>
      <c r="X120" s="810"/>
      <c r="Y120" s="810"/>
      <c r="Z120" s="810"/>
      <c r="AA120" s="810"/>
      <c r="AB120" s="810"/>
      <c r="AC120" s="810"/>
      <c r="AD120" s="810"/>
      <c r="AE120" s="810"/>
      <c r="AF120" s="810"/>
      <c r="AG120" s="810"/>
      <c r="AH120" s="810"/>
      <c r="AI120" s="810"/>
      <c r="AJ120" s="810"/>
      <c r="AK120" s="810"/>
      <c r="AL120" s="810"/>
      <c r="AM120" s="771"/>
    </row>
    <row r="121" spans="1:39" s="95" customFormat="1">
      <c r="A121" s="789">
        <v>3</v>
      </c>
      <c r="B121" s="806"/>
      <c r="C121" s="806"/>
      <c r="D121" s="806"/>
      <c r="E121" s="806"/>
      <c r="F121" s="806"/>
      <c r="G121" s="806"/>
      <c r="H121" s="806"/>
      <c r="I121" s="806"/>
      <c r="J121" s="806"/>
      <c r="K121" s="806"/>
      <c r="L121" s="807">
        <v>2</v>
      </c>
      <c r="M121" s="218" t="s">
        <v>384</v>
      </c>
      <c r="N121" s="727" t="s">
        <v>370</v>
      </c>
      <c r="O121" s="808">
        <v>0</v>
      </c>
      <c r="P121" s="808">
        <v>0</v>
      </c>
      <c r="Q121" s="808">
        <v>0</v>
      </c>
      <c r="R121" s="808">
        <v>0</v>
      </c>
      <c r="S121" s="808">
        <v>0</v>
      </c>
      <c r="T121" s="808">
        <v>0</v>
      </c>
      <c r="U121" s="808">
        <v>0</v>
      </c>
      <c r="V121" s="808">
        <v>0</v>
      </c>
      <c r="W121" s="808">
        <v>0</v>
      </c>
      <c r="X121" s="808">
        <v>0</v>
      </c>
      <c r="Y121" s="808">
        <v>0</v>
      </c>
      <c r="Z121" s="808">
        <v>0</v>
      </c>
      <c r="AA121" s="808">
        <v>0</v>
      </c>
      <c r="AB121" s="808">
        <v>0</v>
      </c>
      <c r="AC121" s="808">
        <v>0</v>
      </c>
      <c r="AD121" s="808">
        <v>0</v>
      </c>
      <c r="AE121" s="808">
        <v>0</v>
      </c>
      <c r="AF121" s="808">
        <v>0</v>
      </c>
      <c r="AG121" s="808">
        <v>0</v>
      </c>
      <c r="AH121" s="808">
        <v>0</v>
      </c>
      <c r="AI121" s="808">
        <v>0</v>
      </c>
      <c r="AJ121" s="808">
        <v>0</v>
      </c>
      <c r="AK121" s="808">
        <v>0</v>
      </c>
      <c r="AL121" s="808">
        <v>0</v>
      </c>
      <c r="AM121" s="771"/>
    </row>
    <row r="122" spans="1:39">
      <c r="A122" s="789">
        <v>3</v>
      </c>
      <c r="B122" s="800"/>
      <c r="C122" s="800"/>
      <c r="D122" s="800"/>
      <c r="E122" s="800"/>
      <c r="F122" s="800"/>
      <c r="G122" s="800"/>
      <c r="H122" s="800"/>
      <c r="I122" s="800"/>
      <c r="J122" s="800"/>
      <c r="K122" s="800"/>
      <c r="L122" s="809">
        <v>2.1</v>
      </c>
      <c r="M122" s="222" t="s">
        <v>376</v>
      </c>
      <c r="N122" s="727" t="s">
        <v>370</v>
      </c>
      <c r="O122" s="810"/>
      <c r="P122" s="810"/>
      <c r="Q122" s="810"/>
      <c r="R122" s="810"/>
      <c r="S122" s="810"/>
      <c r="T122" s="810"/>
      <c r="U122" s="810"/>
      <c r="V122" s="810"/>
      <c r="W122" s="810"/>
      <c r="X122" s="810"/>
      <c r="Y122" s="810"/>
      <c r="Z122" s="810"/>
      <c r="AA122" s="810"/>
      <c r="AB122" s="810"/>
      <c r="AC122" s="810"/>
      <c r="AD122" s="810"/>
      <c r="AE122" s="810"/>
      <c r="AF122" s="810"/>
      <c r="AG122" s="810"/>
      <c r="AH122" s="810"/>
      <c r="AI122" s="810"/>
      <c r="AJ122" s="810"/>
      <c r="AK122" s="810"/>
      <c r="AL122" s="810"/>
      <c r="AM122" s="771"/>
    </row>
    <row r="123" spans="1:39">
      <c r="A123" s="789">
        <v>3</v>
      </c>
      <c r="B123" s="800"/>
      <c r="C123" s="800"/>
      <c r="D123" s="800"/>
      <c r="E123" s="800"/>
      <c r="F123" s="800"/>
      <c r="G123" s="800"/>
      <c r="H123" s="800"/>
      <c r="I123" s="800"/>
      <c r="J123" s="800"/>
      <c r="K123" s="800"/>
      <c r="L123" s="809">
        <v>2.2000000000000002</v>
      </c>
      <c r="M123" s="222" t="s">
        <v>377</v>
      </c>
      <c r="N123" s="727" t="s">
        <v>370</v>
      </c>
      <c r="O123" s="810"/>
      <c r="P123" s="810"/>
      <c r="Q123" s="810"/>
      <c r="R123" s="810"/>
      <c r="S123" s="810"/>
      <c r="T123" s="810"/>
      <c r="U123" s="810"/>
      <c r="V123" s="810"/>
      <c r="W123" s="810"/>
      <c r="X123" s="810"/>
      <c r="Y123" s="810"/>
      <c r="Z123" s="810"/>
      <c r="AA123" s="810"/>
      <c r="AB123" s="810"/>
      <c r="AC123" s="810"/>
      <c r="AD123" s="810"/>
      <c r="AE123" s="810"/>
      <c r="AF123" s="810"/>
      <c r="AG123" s="810"/>
      <c r="AH123" s="810"/>
      <c r="AI123" s="810"/>
      <c r="AJ123" s="810"/>
      <c r="AK123" s="810"/>
      <c r="AL123" s="810"/>
      <c r="AM123" s="771"/>
    </row>
    <row r="124" spans="1:39">
      <c r="A124" s="789">
        <v>3</v>
      </c>
      <c r="B124" s="800"/>
      <c r="C124" s="800"/>
      <c r="D124" s="800"/>
      <c r="E124" s="800"/>
      <c r="F124" s="800"/>
      <c r="G124" s="800"/>
      <c r="H124" s="800"/>
      <c r="I124" s="800"/>
      <c r="J124" s="800"/>
      <c r="K124" s="800"/>
      <c r="L124" s="809">
        <v>2.2999999999999998</v>
      </c>
      <c r="M124" s="222" t="s">
        <v>379</v>
      </c>
      <c r="N124" s="727" t="s">
        <v>370</v>
      </c>
      <c r="O124" s="810"/>
      <c r="P124" s="810"/>
      <c r="Q124" s="810"/>
      <c r="R124" s="810"/>
      <c r="S124" s="810"/>
      <c r="T124" s="810"/>
      <c r="U124" s="810"/>
      <c r="V124" s="810"/>
      <c r="W124" s="810"/>
      <c r="X124" s="810"/>
      <c r="Y124" s="810"/>
      <c r="Z124" s="810"/>
      <c r="AA124" s="810"/>
      <c r="AB124" s="810"/>
      <c r="AC124" s="810"/>
      <c r="AD124" s="810"/>
      <c r="AE124" s="810"/>
      <c r="AF124" s="810"/>
      <c r="AG124" s="810"/>
      <c r="AH124" s="810"/>
      <c r="AI124" s="810"/>
      <c r="AJ124" s="810"/>
      <c r="AK124" s="810"/>
      <c r="AL124" s="810"/>
      <c r="AM124" s="771"/>
    </row>
    <row r="125" spans="1:39">
      <c r="A125" s="789">
        <v>3</v>
      </c>
      <c r="B125" s="800"/>
      <c r="C125" s="800"/>
      <c r="D125" s="800"/>
      <c r="E125" s="800"/>
      <c r="F125" s="800"/>
      <c r="G125" s="800"/>
      <c r="H125" s="800"/>
      <c r="I125" s="800"/>
      <c r="J125" s="800"/>
      <c r="K125" s="800"/>
      <c r="L125" s="809">
        <v>2.4</v>
      </c>
      <c r="M125" s="222" t="s">
        <v>381</v>
      </c>
      <c r="N125" s="727" t="s">
        <v>370</v>
      </c>
      <c r="O125" s="810"/>
      <c r="P125" s="810"/>
      <c r="Q125" s="810"/>
      <c r="R125" s="810"/>
      <c r="S125" s="810"/>
      <c r="T125" s="810"/>
      <c r="U125" s="810"/>
      <c r="V125" s="810"/>
      <c r="W125" s="810"/>
      <c r="X125" s="810"/>
      <c r="Y125" s="810"/>
      <c r="Z125" s="810"/>
      <c r="AA125" s="810"/>
      <c r="AB125" s="810"/>
      <c r="AC125" s="810"/>
      <c r="AD125" s="810"/>
      <c r="AE125" s="810"/>
      <c r="AF125" s="810"/>
      <c r="AG125" s="810"/>
      <c r="AH125" s="810"/>
      <c r="AI125" s="810"/>
      <c r="AJ125" s="810"/>
      <c r="AK125" s="810"/>
      <c r="AL125" s="810"/>
      <c r="AM125" s="771"/>
    </row>
    <row r="126" spans="1:39">
      <c r="A126" s="789">
        <v>3</v>
      </c>
      <c r="B126" s="800"/>
      <c r="C126" s="800"/>
      <c r="D126" s="800"/>
      <c r="E126" s="800"/>
      <c r="F126" s="800"/>
      <c r="G126" s="800"/>
      <c r="H126" s="800"/>
      <c r="I126" s="800"/>
      <c r="J126" s="800"/>
      <c r="K126" s="800"/>
      <c r="L126" s="809">
        <v>2.5</v>
      </c>
      <c r="M126" s="222" t="s">
        <v>383</v>
      </c>
      <c r="N126" s="727" t="s">
        <v>370</v>
      </c>
      <c r="O126" s="810"/>
      <c r="P126" s="810"/>
      <c r="Q126" s="810"/>
      <c r="R126" s="810"/>
      <c r="S126" s="810"/>
      <c r="T126" s="810"/>
      <c r="U126" s="810"/>
      <c r="V126" s="810"/>
      <c r="W126" s="810"/>
      <c r="X126" s="810"/>
      <c r="Y126" s="810"/>
      <c r="Z126" s="810"/>
      <c r="AA126" s="810"/>
      <c r="AB126" s="810"/>
      <c r="AC126" s="810"/>
      <c r="AD126" s="810"/>
      <c r="AE126" s="810"/>
      <c r="AF126" s="810"/>
      <c r="AG126" s="810"/>
      <c r="AH126" s="810"/>
      <c r="AI126" s="810"/>
      <c r="AJ126" s="810"/>
      <c r="AK126" s="810"/>
      <c r="AL126" s="810"/>
      <c r="AM126" s="771"/>
    </row>
    <row r="127" spans="1:39" s="95" customFormat="1">
      <c r="A127" s="789">
        <v>3</v>
      </c>
      <c r="B127" s="806"/>
      <c r="C127" s="806"/>
      <c r="D127" s="806"/>
      <c r="E127" s="806"/>
      <c r="F127" s="806"/>
      <c r="G127" s="806"/>
      <c r="H127" s="806"/>
      <c r="I127" s="806"/>
      <c r="J127" s="806"/>
      <c r="K127" s="806"/>
      <c r="L127" s="807">
        <v>3</v>
      </c>
      <c r="M127" s="218" t="s">
        <v>386</v>
      </c>
      <c r="N127" s="727" t="s">
        <v>370</v>
      </c>
      <c r="O127" s="808">
        <v>0</v>
      </c>
      <c r="P127" s="808">
        <v>0</v>
      </c>
      <c r="Q127" s="808">
        <v>0</v>
      </c>
      <c r="R127" s="808">
        <v>0</v>
      </c>
      <c r="S127" s="808">
        <v>0</v>
      </c>
      <c r="T127" s="808">
        <v>0</v>
      </c>
      <c r="U127" s="808">
        <v>0</v>
      </c>
      <c r="V127" s="808">
        <v>0</v>
      </c>
      <c r="W127" s="808">
        <v>0</v>
      </c>
      <c r="X127" s="808">
        <v>0</v>
      </c>
      <c r="Y127" s="808">
        <v>0</v>
      </c>
      <c r="Z127" s="808">
        <v>0</v>
      </c>
      <c r="AA127" s="808">
        <v>0</v>
      </c>
      <c r="AB127" s="808">
        <v>0</v>
      </c>
      <c r="AC127" s="808">
        <v>0</v>
      </c>
      <c r="AD127" s="808">
        <v>0</v>
      </c>
      <c r="AE127" s="808">
        <v>0</v>
      </c>
      <c r="AF127" s="808">
        <v>0</v>
      </c>
      <c r="AG127" s="808">
        <v>0</v>
      </c>
      <c r="AH127" s="808">
        <v>0</v>
      </c>
      <c r="AI127" s="808">
        <v>0</v>
      </c>
      <c r="AJ127" s="808">
        <v>0</v>
      </c>
      <c r="AK127" s="808">
        <v>0</v>
      </c>
      <c r="AL127" s="808">
        <v>0</v>
      </c>
      <c r="AM127" s="771"/>
    </row>
    <row r="128" spans="1:39">
      <c r="A128" s="789">
        <v>3</v>
      </c>
      <c r="B128" s="800"/>
      <c r="C128" s="800"/>
      <c r="D128" s="800"/>
      <c r="E128" s="800"/>
      <c r="F128" s="800"/>
      <c r="G128" s="800"/>
      <c r="H128" s="800"/>
      <c r="I128" s="800"/>
      <c r="J128" s="800"/>
      <c r="K128" s="800"/>
      <c r="L128" s="809">
        <v>3.1</v>
      </c>
      <c r="M128" s="222" t="s">
        <v>376</v>
      </c>
      <c r="N128" s="727" t="s">
        <v>370</v>
      </c>
      <c r="O128" s="810"/>
      <c r="P128" s="810"/>
      <c r="Q128" s="810"/>
      <c r="R128" s="810"/>
      <c r="S128" s="810"/>
      <c r="T128" s="810"/>
      <c r="U128" s="810"/>
      <c r="V128" s="810"/>
      <c r="W128" s="810"/>
      <c r="X128" s="810"/>
      <c r="Y128" s="810"/>
      <c r="Z128" s="810"/>
      <c r="AA128" s="810"/>
      <c r="AB128" s="810"/>
      <c r="AC128" s="810"/>
      <c r="AD128" s="810"/>
      <c r="AE128" s="810"/>
      <c r="AF128" s="810"/>
      <c r="AG128" s="810"/>
      <c r="AH128" s="810"/>
      <c r="AI128" s="810"/>
      <c r="AJ128" s="810"/>
      <c r="AK128" s="810"/>
      <c r="AL128" s="810"/>
      <c r="AM128" s="771"/>
    </row>
    <row r="129" spans="1:39">
      <c r="A129" s="789">
        <v>3</v>
      </c>
      <c r="B129" s="800"/>
      <c r="C129" s="800"/>
      <c r="D129" s="800"/>
      <c r="E129" s="800"/>
      <c r="F129" s="800"/>
      <c r="G129" s="800"/>
      <c r="H129" s="800"/>
      <c r="I129" s="800"/>
      <c r="J129" s="800"/>
      <c r="K129" s="800"/>
      <c r="L129" s="809">
        <v>3.2</v>
      </c>
      <c r="M129" s="222" t="s">
        <v>377</v>
      </c>
      <c r="N129" s="727" t="s">
        <v>370</v>
      </c>
      <c r="O129" s="810"/>
      <c r="P129" s="810"/>
      <c r="Q129" s="810"/>
      <c r="R129" s="810"/>
      <c r="S129" s="810"/>
      <c r="T129" s="810"/>
      <c r="U129" s="810"/>
      <c r="V129" s="810"/>
      <c r="W129" s="810"/>
      <c r="X129" s="810"/>
      <c r="Y129" s="810"/>
      <c r="Z129" s="810"/>
      <c r="AA129" s="810"/>
      <c r="AB129" s="810"/>
      <c r="AC129" s="810"/>
      <c r="AD129" s="810"/>
      <c r="AE129" s="810"/>
      <c r="AF129" s="810"/>
      <c r="AG129" s="810"/>
      <c r="AH129" s="810"/>
      <c r="AI129" s="810"/>
      <c r="AJ129" s="810"/>
      <c r="AK129" s="810"/>
      <c r="AL129" s="810"/>
      <c r="AM129" s="771"/>
    </row>
    <row r="130" spans="1:39">
      <c r="A130" s="789">
        <v>3</v>
      </c>
      <c r="B130" s="800"/>
      <c r="C130" s="800"/>
      <c r="D130" s="800"/>
      <c r="E130" s="800"/>
      <c r="F130" s="800"/>
      <c r="G130" s="800"/>
      <c r="H130" s="800"/>
      <c r="I130" s="800"/>
      <c r="J130" s="800"/>
      <c r="K130" s="800"/>
      <c r="L130" s="809">
        <v>3.3</v>
      </c>
      <c r="M130" s="222" t="s">
        <v>379</v>
      </c>
      <c r="N130" s="727" t="s">
        <v>370</v>
      </c>
      <c r="O130" s="810"/>
      <c r="P130" s="810"/>
      <c r="Q130" s="810"/>
      <c r="R130" s="810"/>
      <c r="S130" s="810"/>
      <c r="T130" s="810"/>
      <c r="U130" s="810"/>
      <c r="V130" s="810"/>
      <c r="W130" s="810"/>
      <c r="X130" s="810"/>
      <c r="Y130" s="810"/>
      <c r="Z130" s="810"/>
      <c r="AA130" s="810"/>
      <c r="AB130" s="810"/>
      <c r="AC130" s="810"/>
      <c r="AD130" s="810"/>
      <c r="AE130" s="810"/>
      <c r="AF130" s="810"/>
      <c r="AG130" s="810"/>
      <c r="AH130" s="810"/>
      <c r="AI130" s="810"/>
      <c r="AJ130" s="810"/>
      <c r="AK130" s="810"/>
      <c r="AL130" s="810"/>
      <c r="AM130" s="771"/>
    </row>
    <row r="131" spans="1:39">
      <c r="A131" s="789">
        <v>3</v>
      </c>
      <c r="B131" s="800"/>
      <c r="C131" s="800"/>
      <c r="D131" s="800"/>
      <c r="E131" s="800"/>
      <c r="F131" s="800"/>
      <c r="G131" s="800"/>
      <c r="H131" s="800"/>
      <c r="I131" s="800"/>
      <c r="J131" s="800"/>
      <c r="K131" s="800"/>
      <c r="L131" s="809">
        <v>3.4</v>
      </c>
      <c r="M131" s="222" t="s">
        <v>381</v>
      </c>
      <c r="N131" s="727" t="s">
        <v>370</v>
      </c>
      <c r="O131" s="810"/>
      <c r="P131" s="810"/>
      <c r="Q131" s="810"/>
      <c r="R131" s="810"/>
      <c r="S131" s="810"/>
      <c r="T131" s="810"/>
      <c r="U131" s="810"/>
      <c r="V131" s="810"/>
      <c r="W131" s="810"/>
      <c r="X131" s="810"/>
      <c r="Y131" s="810"/>
      <c r="Z131" s="810"/>
      <c r="AA131" s="810"/>
      <c r="AB131" s="810"/>
      <c r="AC131" s="810"/>
      <c r="AD131" s="810"/>
      <c r="AE131" s="810"/>
      <c r="AF131" s="810"/>
      <c r="AG131" s="810"/>
      <c r="AH131" s="810"/>
      <c r="AI131" s="810"/>
      <c r="AJ131" s="810"/>
      <c r="AK131" s="810"/>
      <c r="AL131" s="810"/>
      <c r="AM131" s="771"/>
    </row>
    <row r="132" spans="1:39">
      <c r="A132" s="789">
        <v>3</v>
      </c>
      <c r="B132" s="800"/>
      <c r="C132" s="800"/>
      <c r="D132" s="800"/>
      <c r="E132" s="800"/>
      <c r="F132" s="800"/>
      <c r="G132" s="800"/>
      <c r="H132" s="800"/>
      <c r="I132" s="800"/>
      <c r="J132" s="800"/>
      <c r="K132" s="800"/>
      <c r="L132" s="809">
        <v>3.5</v>
      </c>
      <c r="M132" s="222" t="s">
        <v>383</v>
      </c>
      <c r="N132" s="727" t="s">
        <v>370</v>
      </c>
      <c r="O132" s="810"/>
      <c r="P132" s="810"/>
      <c r="Q132" s="810"/>
      <c r="R132" s="810"/>
      <c r="S132" s="810"/>
      <c r="T132" s="810"/>
      <c r="U132" s="810"/>
      <c r="V132" s="810"/>
      <c r="W132" s="810"/>
      <c r="X132" s="810"/>
      <c r="Y132" s="810"/>
      <c r="Z132" s="810"/>
      <c r="AA132" s="810"/>
      <c r="AB132" s="810"/>
      <c r="AC132" s="810"/>
      <c r="AD132" s="810"/>
      <c r="AE132" s="810"/>
      <c r="AF132" s="810"/>
      <c r="AG132" s="810"/>
      <c r="AH132" s="810"/>
      <c r="AI132" s="810"/>
      <c r="AJ132" s="810"/>
      <c r="AK132" s="810"/>
      <c r="AL132" s="810"/>
      <c r="AM132" s="771"/>
    </row>
    <row r="133" spans="1:39" s="95" customFormat="1" ht="22.8">
      <c r="A133" s="789">
        <v>3</v>
      </c>
      <c r="B133" s="806"/>
      <c r="C133" s="806"/>
      <c r="D133" s="806"/>
      <c r="E133" s="806"/>
      <c r="F133" s="806"/>
      <c r="G133" s="806"/>
      <c r="H133" s="806"/>
      <c r="I133" s="806"/>
      <c r="J133" s="806"/>
      <c r="K133" s="806"/>
      <c r="L133" s="807">
        <v>4</v>
      </c>
      <c r="M133" s="218" t="s">
        <v>390</v>
      </c>
      <c r="N133" s="727" t="s">
        <v>370</v>
      </c>
      <c r="O133" s="808">
        <v>0</v>
      </c>
      <c r="P133" s="808">
        <v>0</v>
      </c>
      <c r="Q133" s="808">
        <v>0</v>
      </c>
      <c r="R133" s="808">
        <v>0</v>
      </c>
      <c r="S133" s="808">
        <v>0</v>
      </c>
      <c r="T133" s="808">
        <v>0</v>
      </c>
      <c r="U133" s="808">
        <v>0</v>
      </c>
      <c r="V133" s="808">
        <v>0</v>
      </c>
      <c r="W133" s="808">
        <v>0</v>
      </c>
      <c r="X133" s="808">
        <v>0</v>
      </c>
      <c r="Y133" s="808">
        <v>0</v>
      </c>
      <c r="Z133" s="808">
        <v>0</v>
      </c>
      <c r="AA133" s="808">
        <v>0</v>
      </c>
      <c r="AB133" s="808">
        <v>0</v>
      </c>
      <c r="AC133" s="808">
        <v>0</v>
      </c>
      <c r="AD133" s="808">
        <v>0</v>
      </c>
      <c r="AE133" s="808">
        <v>0</v>
      </c>
      <c r="AF133" s="808">
        <v>0</v>
      </c>
      <c r="AG133" s="808">
        <v>0</v>
      </c>
      <c r="AH133" s="808">
        <v>0</v>
      </c>
      <c r="AI133" s="808">
        <v>0</v>
      </c>
      <c r="AJ133" s="808">
        <v>0</v>
      </c>
      <c r="AK133" s="808">
        <v>0</v>
      </c>
      <c r="AL133" s="808">
        <v>0</v>
      </c>
      <c r="AM133" s="771"/>
    </row>
    <row r="134" spans="1:39">
      <c r="A134" s="789">
        <v>3</v>
      </c>
      <c r="B134" s="800"/>
      <c r="C134" s="800"/>
      <c r="D134" s="800"/>
      <c r="E134" s="800"/>
      <c r="F134" s="800"/>
      <c r="G134" s="800"/>
      <c r="H134" s="800"/>
      <c r="I134" s="800"/>
      <c r="J134" s="800"/>
      <c r="K134" s="800"/>
      <c r="L134" s="809">
        <v>4.0999999999999996</v>
      </c>
      <c r="M134" s="222" t="s">
        <v>376</v>
      </c>
      <c r="N134" s="727" t="s">
        <v>370</v>
      </c>
      <c r="O134" s="810">
        <v>0</v>
      </c>
      <c r="P134" s="810">
        <v>0</v>
      </c>
      <c r="Q134" s="810">
        <v>0</v>
      </c>
      <c r="R134" s="810">
        <v>0</v>
      </c>
      <c r="S134" s="810">
        <v>0</v>
      </c>
      <c r="T134" s="810">
        <v>0</v>
      </c>
      <c r="U134" s="810">
        <v>0</v>
      </c>
      <c r="V134" s="810">
        <v>0</v>
      </c>
      <c r="W134" s="810">
        <v>0</v>
      </c>
      <c r="X134" s="810">
        <v>0</v>
      </c>
      <c r="Y134" s="810">
        <v>0</v>
      </c>
      <c r="Z134" s="810">
        <v>0</v>
      </c>
      <c r="AA134" s="810">
        <v>0</v>
      </c>
      <c r="AB134" s="810">
        <v>0</v>
      </c>
      <c r="AC134" s="810">
        <v>0</v>
      </c>
      <c r="AD134" s="810">
        <v>0</v>
      </c>
      <c r="AE134" s="810">
        <v>0</v>
      </c>
      <c r="AF134" s="810">
        <v>0</v>
      </c>
      <c r="AG134" s="810">
        <v>0</v>
      </c>
      <c r="AH134" s="810">
        <v>0</v>
      </c>
      <c r="AI134" s="810">
        <v>0</v>
      </c>
      <c r="AJ134" s="810">
        <v>0</v>
      </c>
      <c r="AK134" s="810">
        <v>0</v>
      </c>
      <c r="AL134" s="810">
        <v>0</v>
      </c>
      <c r="AM134" s="771"/>
    </row>
    <row r="135" spans="1:39">
      <c r="A135" s="789">
        <v>3</v>
      </c>
      <c r="B135" s="800"/>
      <c r="C135" s="800"/>
      <c r="D135" s="800"/>
      <c r="E135" s="800"/>
      <c r="F135" s="800"/>
      <c r="G135" s="800"/>
      <c r="H135" s="800"/>
      <c r="I135" s="800"/>
      <c r="J135" s="800"/>
      <c r="K135" s="800"/>
      <c r="L135" s="809">
        <v>4.2</v>
      </c>
      <c r="M135" s="222" t="s">
        <v>377</v>
      </c>
      <c r="N135" s="727" t="s">
        <v>370</v>
      </c>
      <c r="O135" s="810">
        <v>0</v>
      </c>
      <c r="P135" s="810">
        <v>0</v>
      </c>
      <c r="Q135" s="810">
        <v>0</v>
      </c>
      <c r="R135" s="810">
        <v>0</v>
      </c>
      <c r="S135" s="810">
        <v>0</v>
      </c>
      <c r="T135" s="810">
        <v>0</v>
      </c>
      <c r="U135" s="810">
        <v>0</v>
      </c>
      <c r="V135" s="810">
        <v>0</v>
      </c>
      <c r="W135" s="810">
        <v>0</v>
      </c>
      <c r="X135" s="810">
        <v>0</v>
      </c>
      <c r="Y135" s="810">
        <v>0</v>
      </c>
      <c r="Z135" s="810">
        <v>0</v>
      </c>
      <c r="AA135" s="810">
        <v>0</v>
      </c>
      <c r="AB135" s="810">
        <v>0</v>
      </c>
      <c r="AC135" s="810">
        <v>0</v>
      </c>
      <c r="AD135" s="810">
        <v>0</v>
      </c>
      <c r="AE135" s="810">
        <v>0</v>
      </c>
      <c r="AF135" s="810">
        <v>0</v>
      </c>
      <c r="AG135" s="810">
        <v>0</v>
      </c>
      <c r="AH135" s="810">
        <v>0</v>
      </c>
      <c r="AI135" s="810">
        <v>0</v>
      </c>
      <c r="AJ135" s="810">
        <v>0</v>
      </c>
      <c r="AK135" s="810">
        <v>0</v>
      </c>
      <c r="AL135" s="810">
        <v>0</v>
      </c>
      <c r="AM135" s="771"/>
    </row>
    <row r="136" spans="1:39">
      <c r="A136" s="789">
        <v>3</v>
      </c>
      <c r="B136" s="800"/>
      <c r="C136" s="800"/>
      <c r="D136" s="800"/>
      <c r="E136" s="800"/>
      <c r="F136" s="800"/>
      <c r="G136" s="800"/>
      <c r="H136" s="800"/>
      <c r="I136" s="800"/>
      <c r="J136" s="800"/>
      <c r="K136" s="800"/>
      <c r="L136" s="809">
        <v>4.3</v>
      </c>
      <c r="M136" s="222" t="s">
        <v>379</v>
      </c>
      <c r="N136" s="727" t="s">
        <v>370</v>
      </c>
      <c r="O136" s="810">
        <v>0</v>
      </c>
      <c r="P136" s="810">
        <v>0</v>
      </c>
      <c r="Q136" s="810">
        <v>0</v>
      </c>
      <c r="R136" s="810">
        <v>0</v>
      </c>
      <c r="S136" s="810">
        <v>0</v>
      </c>
      <c r="T136" s="810">
        <v>0</v>
      </c>
      <c r="U136" s="810">
        <v>0</v>
      </c>
      <c r="V136" s="810">
        <v>0</v>
      </c>
      <c r="W136" s="810">
        <v>0</v>
      </c>
      <c r="X136" s="810">
        <v>0</v>
      </c>
      <c r="Y136" s="810">
        <v>0</v>
      </c>
      <c r="Z136" s="810">
        <v>0</v>
      </c>
      <c r="AA136" s="810">
        <v>0</v>
      </c>
      <c r="AB136" s="810">
        <v>0</v>
      </c>
      <c r="AC136" s="810">
        <v>0</v>
      </c>
      <c r="AD136" s="810">
        <v>0</v>
      </c>
      <c r="AE136" s="810">
        <v>0</v>
      </c>
      <c r="AF136" s="810">
        <v>0</v>
      </c>
      <c r="AG136" s="810">
        <v>0</v>
      </c>
      <c r="AH136" s="810">
        <v>0</v>
      </c>
      <c r="AI136" s="810">
        <v>0</v>
      </c>
      <c r="AJ136" s="810">
        <v>0</v>
      </c>
      <c r="AK136" s="810">
        <v>0</v>
      </c>
      <c r="AL136" s="810">
        <v>0</v>
      </c>
      <c r="AM136" s="771"/>
    </row>
    <row r="137" spans="1:39">
      <c r="A137" s="789">
        <v>3</v>
      </c>
      <c r="B137" s="800"/>
      <c r="C137" s="800"/>
      <c r="D137" s="800"/>
      <c r="E137" s="800"/>
      <c r="F137" s="800"/>
      <c r="G137" s="800"/>
      <c r="H137" s="800"/>
      <c r="I137" s="800"/>
      <c r="J137" s="800"/>
      <c r="K137" s="800"/>
      <c r="L137" s="809">
        <v>4.4000000000000004</v>
      </c>
      <c r="M137" s="222" t="s">
        <v>381</v>
      </c>
      <c r="N137" s="727" t="s">
        <v>370</v>
      </c>
      <c r="O137" s="810">
        <v>0</v>
      </c>
      <c r="P137" s="810">
        <v>0</v>
      </c>
      <c r="Q137" s="810">
        <v>0</v>
      </c>
      <c r="R137" s="810">
        <v>0</v>
      </c>
      <c r="S137" s="810">
        <v>0</v>
      </c>
      <c r="T137" s="810">
        <v>0</v>
      </c>
      <c r="U137" s="810">
        <v>0</v>
      </c>
      <c r="V137" s="810">
        <v>0</v>
      </c>
      <c r="W137" s="810">
        <v>0</v>
      </c>
      <c r="X137" s="810">
        <v>0</v>
      </c>
      <c r="Y137" s="810">
        <v>0</v>
      </c>
      <c r="Z137" s="810">
        <v>0</v>
      </c>
      <c r="AA137" s="810">
        <v>0</v>
      </c>
      <c r="AB137" s="810">
        <v>0</v>
      </c>
      <c r="AC137" s="810">
        <v>0</v>
      </c>
      <c r="AD137" s="810">
        <v>0</v>
      </c>
      <c r="AE137" s="810">
        <v>0</v>
      </c>
      <c r="AF137" s="810">
        <v>0</v>
      </c>
      <c r="AG137" s="810">
        <v>0</v>
      </c>
      <c r="AH137" s="810">
        <v>0</v>
      </c>
      <c r="AI137" s="810">
        <v>0</v>
      </c>
      <c r="AJ137" s="810">
        <v>0</v>
      </c>
      <c r="AK137" s="810">
        <v>0</v>
      </c>
      <c r="AL137" s="810">
        <v>0</v>
      </c>
      <c r="AM137" s="771"/>
    </row>
    <row r="138" spans="1:39">
      <c r="A138" s="789">
        <v>3</v>
      </c>
      <c r="B138" s="800"/>
      <c r="C138" s="800"/>
      <c r="D138" s="800"/>
      <c r="E138" s="800"/>
      <c r="F138" s="800"/>
      <c r="G138" s="800"/>
      <c r="H138" s="800"/>
      <c r="I138" s="800"/>
      <c r="J138" s="800"/>
      <c r="K138" s="800"/>
      <c r="L138" s="809">
        <v>4.5</v>
      </c>
      <c r="M138" s="222" t="s">
        <v>383</v>
      </c>
      <c r="N138" s="727" t="s">
        <v>370</v>
      </c>
      <c r="O138" s="810">
        <v>0</v>
      </c>
      <c r="P138" s="810">
        <v>0</v>
      </c>
      <c r="Q138" s="810">
        <v>0</v>
      </c>
      <c r="R138" s="810">
        <v>0</v>
      </c>
      <c r="S138" s="810">
        <v>0</v>
      </c>
      <c r="T138" s="810">
        <v>0</v>
      </c>
      <c r="U138" s="810">
        <v>0</v>
      </c>
      <c r="V138" s="810">
        <v>0</v>
      </c>
      <c r="W138" s="810">
        <v>0</v>
      </c>
      <c r="X138" s="810">
        <v>0</v>
      </c>
      <c r="Y138" s="810">
        <v>0</v>
      </c>
      <c r="Z138" s="810">
        <v>0</v>
      </c>
      <c r="AA138" s="810">
        <v>0</v>
      </c>
      <c r="AB138" s="810">
        <v>0</v>
      </c>
      <c r="AC138" s="810">
        <v>0</v>
      </c>
      <c r="AD138" s="810">
        <v>0</v>
      </c>
      <c r="AE138" s="810">
        <v>0</v>
      </c>
      <c r="AF138" s="810">
        <v>0</v>
      </c>
      <c r="AG138" s="810">
        <v>0</v>
      </c>
      <c r="AH138" s="810">
        <v>0</v>
      </c>
      <c r="AI138" s="810">
        <v>0</v>
      </c>
      <c r="AJ138" s="810">
        <v>0</v>
      </c>
      <c r="AK138" s="810">
        <v>0</v>
      </c>
      <c r="AL138" s="810">
        <v>0</v>
      </c>
      <c r="AM138" s="771"/>
    </row>
    <row r="139" spans="1:39" s="95" customFormat="1">
      <c r="A139" s="789">
        <v>3</v>
      </c>
      <c r="B139" s="806"/>
      <c r="C139" s="806"/>
      <c r="D139" s="806"/>
      <c r="E139" s="806"/>
      <c r="F139" s="806"/>
      <c r="G139" s="806"/>
      <c r="H139" s="806"/>
      <c r="I139" s="806"/>
      <c r="J139" s="806"/>
      <c r="K139" s="806"/>
      <c r="L139" s="807">
        <v>5</v>
      </c>
      <c r="M139" s="218" t="s">
        <v>395</v>
      </c>
      <c r="N139" s="727" t="s">
        <v>370</v>
      </c>
      <c r="O139" s="808">
        <v>0</v>
      </c>
      <c r="P139" s="808">
        <v>0</v>
      </c>
      <c r="Q139" s="808">
        <v>0</v>
      </c>
      <c r="R139" s="808">
        <v>0</v>
      </c>
      <c r="S139" s="808">
        <v>0</v>
      </c>
      <c r="T139" s="808">
        <v>0</v>
      </c>
      <c r="U139" s="808">
        <v>0</v>
      </c>
      <c r="V139" s="808">
        <v>0</v>
      </c>
      <c r="W139" s="808">
        <v>0</v>
      </c>
      <c r="X139" s="808">
        <v>0</v>
      </c>
      <c r="Y139" s="808">
        <v>0</v>
      </c>
      <c r="Z139" s="808">
        <v>0</v>
      </c>
      <c r="AA139" s="808">
        <v>0</v>
      </c>
      <c r="AB139" s="808">
        <v>0</v>
      </c>
      <c r="AC139" s="808">
        <v>0</v>
      </c>
      <c r="AD139" s="808">
        <v>0</v>
      </c>
      <c r="AE139" s="808">
        <v>0</v>
      </c>
      <c r="AF139" s="808">
        <v>0</v>
      </c>
      <c r="AG139" s="808">
        <v>0</v>
      </c>
      <c r="AH139" s="808">
        <v>0</v>
      </c>
      <c r="AI139" s="808">
        <v>0</v>
      </c>
      <c r="AJ139" s="808">
        <v>0</v>
      </c>
      <c r="AK139" s="808">
        <v>0</v>
      </c>
      <c r="AL139" s="808">
        <v>0</v>
      </c>
      <c r="AM139" s="771"/>
    </row>
    <row r="140" spans="1:39">
      <c r="A140" s="789">
        <v>3</v>
      </c>
      <c r="B140" s="800"/>
      <c r="C140" s="800"/>
      <c r="D140" s="800"/>
      <c r="E140" s="800"/>
      <c r="F140" s="800"/>
      <c r="G140" s="800"/>
      <c r="H140" s="800"/>
      <c r="I140" s="800"/>
      <c r="J140" s="800"/>
      <c r="K140" s="800"/>
      <c r="L140" s="809">
        <v>5.0999999999999996</v>
      </c>
      <c r="M140" s="222" t="s">
        <v>376</v>
      </c>
      <c r="N140" s="727" t="s">
        <v>370</v>
      </c>
      <c r="O140" s="810">
        <v>0</v>
      </c>
      <c r="P140" s="810">
        <v>0</v>
      </c>
      <c r="Q140" s="810">
        <v>0</v>
      </c>
      <c r="R140" s="810">
        <v>0</v>
      </c>
      <c r="S140" s="810">
        <v>0</v>
      </c>
      <c r="T140" s="810">
        <v>0</v>
      </c>
      <c r="U140" s="810">
        <v>0</v>
      </c>
      <c r="V140" s="810">
        <v>0</v>
      </c>
      <c r="W140" s="810">
        <v>0</v>
      </c>
      <c r="X140" s="810">
        <v>0</v>
      </c>
      <c r="Y140" s="810">
        <v>0</v>
      </c>
      <c r="Z140" s="810">
        <v>0</v>
      </c>
      <c r="AA140" s="810">
        <v>0</v>
      </c>
      <c r="AB140" s="810">
        <v>0</v>
      </c>
      <c r="AC140" s="810">
        <v>0</v>
      </c>
      <c r="AD140" s="810">
        <v>0</v>
      </c>
      <c r="AE140" s="810">
        <v>0</v>
      </c>
      <c r="AF140" s="810">
        <v>0</v>
      </c>
      <c r="AG140" s="810">
        <v>0</v>
      </c>
      <c r="AH140" s="810">
        <v>0</v>
      </c>
      <c r="AI140" s="810">
        <v>0</v>
      </c>
      <c r="AJ140" s="810">
        <v>0</v>
      </c>
      <c r="AK140" s="810">
        <v>0</v>
      </c>
      <c r="AL140" s="810">
        <v>0</v>
      </c>
      <c r="AM140" s="771"/>
    </row>
    <row r="141" spans="1:39">
      <c r="A141" s="789">
        <v>3</v>
      </c>
      <c r="B141" s="800"/>
      <c r="C141" s="800"/>
      <c r="D141" s="800"/>
      <c r="E141" s="800"/>
      <c r="F141" s="800"/>
      <c r="G141" s="800"/>
      <c r="H141" s="800"/>
      <c r="I141" s="800"/>
      <c r="J141" s="800"/>
      <c r="K141" s="800"/>
      <c r="L141" s="809">
        <v>5.2</v>
      </c>
      <c r="M141" s="222" t="s">
        <v>377</v>
      </c>
      <c r="N141" s="727" t="s">
        <v>370</v>
      </c>
      <c r="O141" s="810">
        <v>0</v>
      </c>
      <c r="P141" s="810">
        <v>0</v>
      </c>
      <c r="Q141" s="810">
        <v>0</v>
      </c>
      <c r="R141" s="810">
        <v>0</v>
      </c>
      <c r="S141" s="810">
        <v>0</v>
      </c>
      <c r="T141" s="810">
        <v>0</v>
      </c>
      <c r="U141" s="810">
        <v>0</v>
      </c>
      <c r="V141" s="810">
        <v>0</v>
      </c>
      <c r="W141" s="810">
        <v>0</v>
      </c>
      <c r="X141" s="810">
        <v>0</v>
      </c>
      <c r="Y141" s="810">
        <v>0</v>
      </c>
      <c r="Z141" s="810">
        <v>0</v>
      </c>
      <c r="AA141" s="810">
        <v>0</v>
      </c>
      <c r="AB141" s="810">
        <v>0</v>
      </c>
      <c r="AC141" s="810">
        <v>0</v>
      </c>
      <c r="AD141" s="810">
        <v>0</v>
      </c>
      <c r="AE141" s="810">
        <v>0</v>
      </c>
      <c r="AF141" s="810">
        <v>0</v>
      </c>
      <c r="AG141" s="810">
        <v>0</v>
      </c>
      <c r="AH141" s="810">
        <v>0</v>
      </c>
      <c r="AI141" s="810">
        <v>0</v>
      </c>
      <c r="AJ141" s="810">
        <v>0</v>
      </c>
      <c r="AK141" s="810">
        <v>0</v>
      </c>
      <c r="AL141" s="810">
        <v>0</v>
      </c>
      <c r="AM141" s="771"/>
    </row>
    <row r="142" spans="1:39">
      <c r="A142" s="789">
        <v>3</v>
      </c>
      <c r="B142" s="800"/>
      <c r="C142" s="800"/>
      <c r="D142" s="800"/>
      <c r="E142" s="800"/>
      <c r="F142" s="800"/>
      <c r="G142" s="800"/>
      <c r="H142" s="800"/>
      <c r="I142" s="800"/>
      <c r="J142" s="800"/>
      <c r="K142" s="800"/>
      <c r="L142" s="809">
        <v>5.3</v>
      </c>
      <c r="M142" s="222" t="s">
        <v>379</v>
      </c>
      <c r="N142" s="727" t="s">
        <v>370</v>
      </c>
      <c r="O142" s="810">
        <v>0</v>
      </c>
      <c r="P142" s="810">
        <v>0</v>
      </c>
      <c r="Q142" s="810">
        <v>0</v>
      </c>
      <c r="R142" s="810">
        <v>0</v>
      </c>
      <c r="S142" s="810">
        <v>0</v>
      </c>
      <c r="T142" s="810">
        <v>0</v>
      </c>
      <c r="U142" s="810">
        <v>0</v>
      </c>
      <c r="V142" s="810">
        <v>0</v>
      </c>
      <c r="W142" s="810">
        <v>0</v>
      </c>
      <c r="X142" s="810">
        <v>0</v>
      </c>
      <c r="Y142" s="810">
        <v>0</v>
      </c>
      <c r="Z142" s="810">
        <v>0</v>
      </c>
      <c r="AA142" s="810">
        <v>0</v>
      </c>
      <c r="AB142" s="810">
        <v>0</v>
      </c>
      <c r="AC142" s="810">
        <v>0</v>
      </c>
      <c r="AD142" s="810">
        <v>0</v>
      </c>
      <c r="AE142" s="810">
        <v>0</v>
      </c>
      <c r="AF142" s="810">
        <v>0</v>
      </c>
      <c r="AG142" s="810">
        <v>0</v>
      </c>
      <c r="AH142" s="810">
        <v>0</v>
      </c>
      <c r="AI142" s="810">
        <v>0</v>
      </c>
      <c r="AJ142" s="810">
        <v>0</v>
      </c>
      <c r="AK142" s="810">
        <v>0</v>
      </c>
      <c r="AL142" s="810">
        <v>0</v>
      </c>
      <c r="AM142" s="771"/>
    </row>
    <row r="143" spans="1:39">
      <c r="A143" s="789">
        <v>3</v>
      </c>
      <c r="B143" s="800"/>
      <c r="C143" s="800"/>
      <c r="D143" s="800"/>
      <c r="E143" s="800"/>
      <c r="F143" s="800"/>
      <c r="G143" s="800"/>
      <c r="H143" s="800"/>
      <c r="I143" s="800"/>
      <c r="J143" s="800"/>
      <c r="K143" s="800"/>
      <c r="L143" s="809">
        <v>5.4</v>
      </c>
      <c r="M143" s="222" t="s">
        <v>381</v>
      </c>
      <c r="N143" s="727" t="s">
        <v>370</v>
      </c>
      <c r="O143" s="810">
        <v>0</v>
      </c>
      <c r="P143" s="810">
        <v>0</v>
      </c>
      <c r="Q143" s="810">
        <v>0</v>
      </c>
      <c r="R143" s="810">
        <v>0</v>
      </c>
      <c r="S143" s="810">
        <v>0</v>
      </c>
      <c r="T143" s="810">
        <v>0</v>
      </c>
      <c r="U143" s="810">
        <v>0</v>
      </c>
      <c r="V143" s="810">
        <v>0</v>
      </c>
      <c r="W143" s="810">
        <v>0</v>
      </c>
      <c r="X143" s="810">
        <v>0</v>
      </c>
      <c r="Y143" s="810">
        <v>0</v>
      </c>
      <c r="Z143" s="810">
        <v>0</v>
      </c>
      <c r="AA143" s="810">
        <v>0</v>
      </c>
      <c r="AB143" s="810">
        <v>0</v>
      </c>
      <c r="AC143" s="810">
        <v>0</v>
      </c>
      <c r="AD143" s="810">
        <v>0</v>
      </c>
      <c r="AE143" s="810">
        <v>0</v>
      </c>
      <c r="AF143" s="810">
        <v>0</v>
      </c>
      <c r="AG143" s="810">
        <v>0</v>
      </c>
      <c r="AH143" s="810">
        <v>0</v>
      </c>
      <c r="AI143" s="810">
        <v>0</v>
      </c>
      <c r="AJ143" s="810">
        <v>0</v>
      </c>
      <c r="AK143" s="810">
        <v>0</v>
      </c>
      <c r="AL143" s="810">
        <v>0</v>
      </c>
      <c r="AM143" s="771"/>
    </row>
    <row r="144" spans="1:39">
      <c r="A144" s="789">
        <v>3</v>
      </c>
      <c r="B144" s="800"/>
      <c r="C144" s="800"/>
      <c r="D144" s="800"/>
      <c r="E144" s="800"/>
      <c r="F144" s="800"/>
      <c r="G144" s="800"/>
      <c r="H144" s="800"/>
      <c r="I144" s="800"/>
      <c r="J144" s="800"/>
      <c r="K144" s="800"/>
      <c r="L144" s="809">
        <v>5.5</v>
      </c>
      <c r="M144" s="222" t="s">
        <v>383</v>
      </c>
      <c r="N144" s="727" t="s">
        <v>370</v>
      </c>
      <c r="O144" s="810">
        <v>0</v>
      </c>
      <c r="P144" s="810">
        <v>0</v>
      </c>
      <c r="Q144" s="810">
        <v>0</v>
      </c>
      <c r="R144" s="810">
        <v>0</v>
      </c>
      <c r="S144" s="810">
        <v>0</v>
      </c>
      <c r="T144" s="810">
        <v>0</v>
      </c>
      <c r="U144" s="810">
        <v>0</v>
      </c>
      <c r="V144" s="810">
        <v>0</v>
      </c>
      <c r="W144" s="810">
        <v>0</v>
      </c>
      <c r="X144" s="810">
        <v>0</v>
      </c>
      <c r="Y144" s="810">
        <v>0</v>
      </c>
      <c r="Z144" s="810">
        <v>0</v>
      </c>
      <c r="AA144" s="810">
        <v>0</v>
      </c>
      <c r="AB144" s="810">
        <v>0</v>
      </c>
      <c r="AC144" s="810">
        <v>0</v>
      </c>
      <c r="AD144" s="810">
        <v>0</v>
      </c>
      <c r="AE144" s="810">
        <v>0</v>
      </c>
      <c r="AF144" s="810">
        <v>0</v>
      </c>
      <c r="AG144" s="810">
        <v>0</v>
      </c>
      <c r="AH144" s="810">
        <v>0</v>
      </c>
      <c r="AI144" s="810">
        <v>0</v>
      </c>
      <c r="AJ144" s="810">
        <v>0</v>
      </c>
      <c r="AK144" s="810">
        <v>0</v>
      </c>
      <c r="AL144" s="810">
        <v>0</v>
      </c>
      <c r="AM144" s="771"/>
    </row>
    <row r="145" spans="1:39" s="95" customFormat="1" ht="22.8">
      <c r="A145" s="789">
        <v>3</v>
      </c>
      <c r="B145" s="806"/>
      <c r="C145" s="806"/>
      <c r="D145" s="806"/>
      <c r="E145" s="806"/>
      <c r="F145" s="806"/>
      <c r="G145" s="806"/>
      <c r="H145" s="806"/>
      <c r="I145" s="806"/>
      <c r="J145" s="806"/>
      <c r="K145" s="806"/>
      <c r="L145" s="807">
        <v>6</v>
      </c>
      <c r="M145" s="218" t="s">
        <v>399</v>
      </c>
      <c r="N145" s="224"/>
      <c r="O145" s="225"/>
      <c r="P145" s="225"/>
      <c r="Q145" s="225"/>
      <c r="R145" s="225"/>
      <c r="S145" s="225"/>
      <c r="T145" s="225"/>
      <c r="U145" s="225"/>
      <c r="V145" s="225"/>
      <c r="W145" s="225"/>
      <c r="X145" s="225"/>
      <c r="Y145" s="225"/>
      <c r="Z145" s="225"/>
      <c r="AA145" s="225"/>
      <c r="AB145" s="225"/>
      <c r="AC145" s="225"/>
      <c r="AD145" s="225"/>
      <c r="AE145" s="225"/>
      <c r="AF145" s="225"/>
      <c r="AG145" s="225"/>
      <c r="AH145" s="225"/>
      <c r="AI145" s="225"/>
      <c r="AJ145" s="225"/>
      <c r="AK145" s="225"/>
      <c r="AL145" s="225"/>
      <c r="AM145" s="771"/>
    </row>
    <row r="146" spans="1:39">
      <c r="A146" s="789">
        <v>3</v>
      </c>
      <c r="B146" s="800"/>
      <c r="C146" s="800"/>
      <c r="D146" s="800"/>
      <c r="E146" s="800"/>
      <c r="F146" s="800"/>
      <c r="G146" s="800"/>
      <c r="H146" s="800"/>
      <c r="I146" s="800"/>
      <c r="J146" s="800"/>
      <c r="K146" s="800"/>
      <c r="L146" s="809">
        <v>6.1</v>
      </c>
      <c r="M146" s="222" t="s">
        <v>376</v>
      </c>
      <c r="N146" s="219" t="s">
        <v>145</v>
      </c>
      <c r="O146" s="810">
        <v>0</v>
      </c>
      <c r="P146" s="810">
        <v>0</v>
      </c>
      <c r="Q146" s="810">
        <v>0</v>
      </c>
      <c r="R146" s="810">
        <v>0</v>
      </c>
      <c r="S146" s="810">
        <v>0</v>
      </c>
      <c r="T146" s="810">
        <v>0</v>
      </c>
      <c r="U146" s="810">
        <v>0</v>
      </c>
      <c r="V146" s="810">
        <v>0</v>
      </c>
      <c r="W146" s="810">
        <v>0</v>
      </c>
      <c r="X146" s="810">
        <v>0</v>
      </c>
      <c r="Y146" s="810">
        <v>0</v>
      </c>
      <c r="Z146" s="810">
        <v>0</v>
      </c>
      <c r="AA146" s="810">
        <v>0</v>
      </c>
      <c r="AB146" s="810">
        <v>0</v>
      </c>
      <c r="AC146" s="810">
        <v>0</v>
      </c>
      <c r="AD146" s="810">
        <v>0</v>
      </c>
      <c r="AE146" s="810">
        <v>0</v>
      </c>
      <c r="AF146" s="810">
        <v>0</v>
      </c>
      <c r="AG146" s="810">
        <v>0</v>
      </c>
      <c r="AH146" s="810">
        <v>0</v>
      </c>
      <c r="AI146" s="810">
        <v>0</v>
      </c>
      <c r="AJ146" s="810">
        <v>0</v>
      </c>
      <c r="AK146" s="810">
        <v>0</v>
      </c>
      <c r="AL146" s="810">
        <v>0</v>
      </c>
      <c r="AM146" s="771"/>
    </row>
    <row r="147" spans="1:39">
      <c r="A147" s="789">
        <v>3</v>
      </c>
      <c r="B147" s="800"/>
      <c r="C147" s="800"/>
      <c r="D147" s="800"/>
      <c r="E147" s="800"/>
      <c r="F147" s="800"/>
      <c r="G147" s="800"/>
      <c r="H147" s="800"/>
      <c r="I147" s="800"/>
      <c r="J147" s="800"/>
      <c r="K147" s="800"/>
      <c r="L147" s="809">
        <v>6.2</v>
      </c>
      <c r="M147" s="222" t="s">
        <v>377</v>
      </c>
      <c r="N147" s="219" t="s">
        <v>145</v>
      </c>
      <c r="O147" s="810">
        <v>0</v>
      </c>
      <c r="P147" s="810">
        <v>0</v>
      </c>
      <c r="Q147" s="810">
        <v>0</v>
      </c>
      <c r="R147" s="810">
        <v>0</v>
      </c>
      <c r="S147" s="810">
        <v>0</v>
      </c>
      <c r="T147" s="810">
        <v>0</v>
      </c>
      <c r="U147" s="810">
        <v>0</v>
      </c>
      <c r="V147" s="810">
        <v>0</v>
      </c>
      <c r="W147" s="810">
        <v>0</v>
      </c>
      <c r="X147" s="810">
        <v>0</v>
      </c>
      <c r="Y147" s="810">
        <v>0</v>
      </c>
      <c r="Z147" s="810">
        <v>0</v>
      </c>
      <c r="AA147" s="810">
        <v>0</v>
      </c>
      <c r="AB147" s="810">
        <v>0</v>
      </c>
      <c r="AC147" s="810">
        <v>0</v>
      </c>
      <c r="AD147" s="810">
        <v>0</v>
      </c>
      <c r="AE147" s="810">
        <v>0</v>
      </c>
      <c r="AF147" s="810">
        <v>0</v>
      </c>
      <c r="AG147" s="810">
        <v>0</v>
      </c>
      <c r="AH147" s="810">
        <v>0</v>
      </c>
      <c r="AI147" s="810">
        <v>0</v>
      </c>
      <c r="AJ147" s="810">
        <v>0</v>
      </c>
      <c r="AK147" s="810">
        <v>0</v>
      </c>
      <c r="AL147" s="810">
        <v>0</v>
      </c>
      <c r="AM147" s="771"/>
    </row>
    <row r="148" spans="1:39">
      <c r="A148" s="789">
        <v>3</v>
      </c>
      <c r="B148" s="800"/>
      <c r="C148" s="800"/>
      <c r="D148" s="800"/>
      <c r="E148" s="800"/>
      <c r="F148" s="800"/>
      <c r="G148" s="800"/>
      <c r="H148" s="800"/>
      <c r="I148" s="800"/>
      <c r="J148" s="800"/>
      <c r="K148" s="800"/>
      <c r="L148" s="809">
        <v>6.3</v>
      </c>
      <c r="M148" s="222" t="s">
        <v>379</v>
      </c>
      <c r="N148" s="219" t="s">
        <v>145</v>
      </c>
      <c r="O148" s="810">
        <v>0</v>
      </c>
      <c r="P148" s="810">
        <v>0</v>
      </c>
      <c r="Q148" s="810">
        <v>0</v>
      </c>
      <c r="R148" s="810">
        <v>0</v>
      </c>
      <c r="S148" s="810">
        <v>0</v>
      </c>
      <c r="T148" s="810">
        <v>0</v>
      </c>
      <c r="U148" s="810">
        <v>0</v>
      </c>
      <c r="V148" s="810">
        <v>0</v>
      </c>
      <c r="W148" s="810">
        <v>0</v>
      </c>
      <c r="X148" s="810">
        <v>0</v>
      </c>
      <c r="Y148" s="810">
        <v>0</v>
      </c>
      <c r="Z148" s="810">
        <v>0</v>
      </c>
      <c r="AA148" s="810">
        <v>0</v>
      </c>
      <c r="AB148" s="810">
        <v>0</v>
      </c>
      <c r="AC148" s="810">
        <v>0</v>
      </c>
      <c r="AD148" s="810">
        <v>0</v>
      </c>
      <c r="AE148" s="810">
        <v>0</v>
      </c>
      <c r="AF148" s="810">
        <v>0</v>
      </c>
      <c r="AG148" s="810">
        <v>0</v>
      </c>
      <c r="AH148" s="810">
        <v>0</v>
      </c>
      <c r="AI148" s="810">
        <v>0</v>
      </c>
      <c r="AJ148" s="810">
        <v>0</v>
      </c>
      <c r="AK148" s="810">
        <v>0</v>
      </c>
      <c r="AL148" s="810">
        <v>0</v>
      </c>
      <c r="AM148" s="771"/>
    </row>
    <row r="149" spans="1:39">
      <c r="A149" s="789">
        <v>3</v>
      </c>
      <c r="B149" s="800"/>
      <c r="C149" s="800"/>
      <c r="D149" s="800"/>
      <c r="E149" s="800"/>
      <c r="F149" s="800"/>
      <c r="G149" s="800"/>
      <c r="H149" s="800"/>
      <c r="I149" s="800"/>
      <c r="J149" s="800"/>
      <c r="K149" s="800"/>
      <c r="L149" s="809">
        <v>6.4</v>
      </c>
      <c r="M149" s="222" t="s">
        <v>381</v>
      </c>
      <c r="N149" s="219" t="s">
        <v>145</v>
      </c>
      <c r="O149" s="810">
        <v>0</v>
      </c>
      <c r="P149" s="810">
        <v>0</v>
      </c>
      <c r="Q149" s="810">
        <v>0</v>
      </c>
      <c r="R149" s="810">
        <v>0</v>
      </c>
      <c r="S149" s="810">
        <v>0</v>
      </c>
      <c r="T149" s="810">
        <v>0</v>
      </c>
      <c r="U149" s="810">
        <v>0</v>
      </c>
      <c r="V149" s="810">
        <v>0</v>
      </c>
      <c r="W149" s="810">
        <v>0</v>
      </c>
      <c r="X149" s="810">
        <v>0</v>
      </c>
      <c r="Y149" s="810">
        <v>0</v>
      </c>
      <c r="Z149" s="810">
        <v>0</v>
      </c>
      <c r="AA149" s="810">
        <v>0</v>
      </c>
      <c r="AB149" s="810">
        <v>0</v>
      </c>
      <c r="AC149" s="810">
        <v>0</v>
      </c>
      <c r="AD149" s="810">
        <v>0</v>
      </c>
      <c r="AE149" s="810">
        <v>0</v>
      </c>
      <c r="AF149" s="810">
        <v>0</v>
      </c>
      <c r="AG149" s="810">
        <v>0</v>
      </c>
      <c r="AH149" s="810">
        <v>0</v>
      </c>
      <c r="AI149" s="810">
        <v>0</v>
      </c>
      <c r="AJ149" s="810">
        <v>0</v>
      </c>
      <c r="AK149" s="810">
        <v>0</v>
      </c>
      <c r="AL149" s="810">
        <v>0</v>
      </c>
      <c r="AM149" s="771"/>
    </row>
    <row r="150" spans="1:39">
      <c r="A150" s="789">
        <v>3</v>
      </c>
      <c r="B150" s="800"/>
      <c r="C150" s="800"/>
      <c r="D150" s="800"/>
      <c r="E150" s="800"/>
      <c r="F150" s="800"/>
      <c r="G150" s="800"/>
      <c r="H150" s="800"/>
      <c r="I150" s="800"/>
      <c r="J150" s="800"/>
      <c r="K150" s="800"/>
      <c r="L150" s="809">
        <v>6.5</v>
      </c>
      <c r="M150" s="222" t="s">
        <v>383</v>
      </c>
      <c r="N150" s="219" t="s">
        <v>145</v>
      </c>
      <c r="O150" s="810">
        <v>0</v>
      </c>
      <c r="P150" s="810">
        <v>0</v>
      </c>
      <c r="Q150" s="810">
        <v>0</v>
      </c>
      <c r="R150" s="810">
        <v>0</v>
      </c>
      <c r="S150" s="810">
        <v>0</v>
      </c>
      <c r="T150" s="810">
        <v>0</v>
      </c>
      <c r="U150" s="810">
        <v>0</v>
      </c>
      <c r="V150" s="810">
        <v>0</v>
      </c>
      <c r="W150" s="810">
        <v>0</v>
      </c>
      <c r="X150" s="810">
        <v>0</v>
      </c>
      <c r="Y150" s="810">
        <v>0</v>
      </c>
      <c r="Z150" s="810">
        <v>0</v>
      </c>
      <c r="AA150" s="810">
        <v>0</v>
      </c>
      <c r="AB150" s="810">
        <v>0</v>
      </c>
      <c r="AC150" s="810">
        <v>0</v>
      </c>
      <c r="AD150" s="810">
        <v>0</v>
      </c>
      <c r="AE150" s="810">
        <v>0</v>
      </c>
      <c r="AF150" s="810">
        <v>0</v>
      </c>
      <c r="AG150" s="810">
        <v>0</v>
      </c>
      <c r="AH150" s="810">
        <v>0</v>
      </c>
      <c r="AI150" s="810">
        <v>0</v>
      </c>
      <c r="AJ150" s="810">
        <v>0</v>
      </c>
      <c r="AK150" s="810">
        <v>0</v>
      </c>
      <c r="AL150" s="810">
        <v>0</v>
      </c>
      <c r="AM150" s="771"/>
    </row>
    <row r="151" spans="1:39" s="95" customFormat="1">
      <c r="A151" s="789">
        <v>3</v>
      </c>
      <c r="B151" s="806"/>
      <c r="C151" s="806"/>
      <c r="D151" s="806"/>
      <c r="E151" s="806"/>
      <c r="F151" s="806"/>
      <c r="G151" s="806"/>
      <c r="H151" s="806"/>
      <c r="I151" s="806"/>
      <c r="J151" s="806"/>
      <c r="K151" s="806"/>
      <c r="L151" s="807">
        <v>7</v>
      </c>
      <c r="M151" s="218" t="s">
        <v>403</v>
      </c>
      <c r="N151" s="727" t="s">
        <v>370</v>
      </c>
      <c r="O151" s="808">
        <v>0</v>
      </c>
      <c r="P151" s="808">
        <v>0</v>
      </c>
      <c r="Q151" s="808">
        <v>0</v>
      </c>
      <c r="R151" s="808">
        <v>0</v>
      </c>
      <c r="S151" s="808">
        <v>0</v>
      </c>
      <c r="T151" s="808">
        <v>0</v>
      </c>
      <c r="U151" s="808">
        <v>0</v>
      </c>
      <c r="V151" s="808">
        <v>0</v>
      </c>
      <c r="W151" s="808">
        <v>0</v>
      </c>
      <c r="X151" s="808">
        <v>0</v>
      </c>
      <c r="Y151" s="808">
        <v>0</v>
      </c>
      <c r="Z151" s="808">
        <v>0</v>
      </c>
      <c r="AA151" s="808">
        <v>0</v>
      </c>
      <c r="AB151" s="808">
        <v>0</v>
      </c>
      <c r="AC151" s="808">
        <v>0</v>
      </c>
      <c r="AD151" s="808">
        <v>0</v>
      </c>
      <c r="AE151" s="808">
        <v>0</v>
      </c>
      <c r="AF151" s="808">
        <v>0</v>
      </c>
      <c r="AG151" s="808">
        <v>0</v>
      </c>
      <c r="AH151" s="808">
        <v>0</v>
      </c>
      <c r="AI151" s="808">
        <v>0</v>
      </c>
      <c r="AJ151" s="808">
        <v>0</v>
      </c>
      <c r="AK151" s="808">
        <v>0</v>
      </c>
      <c r="AL151" s="808">
        <v>0</v>
      </c>
      <c r="AM151" s="771"/>
    </row>
    <row r="152" spans="1:39">
      <c r="A152" s="789">
        <v>3</v>
      </c>
      <c r="B152" s="800"/>
      <c r="C152" s="800"/>
      <c r="D152" s="800"/>
      <c r="E152" s="800"/>
      <c r="F152" s="800"/>
      <c r="G152" s="800"/>
      <c r="H152" s="800"/>
      <c r="I152" s="800"/>
      <c r="J152" s="800"/>
      <c r="K152" s="800"/>
      <c r="L152" s="809">
        <v>7.1</v>
      </c>
      <c r="M152" s="222" t="s">
        <v>376</v>
      </c>
      <c r="N152" s="727" t="s">
        <v>370</v>
      </c>
      <c r="O152" s="810"/>
      <c r="P152" s="810"/>
      <c r="Q152" s="810"/>
      <c r="R152" s="810"/>
      <c r="S152" s="810"/>
      <c r="T152" s="810"/>
      <c r="U152" s="810"/>
      <c r="V152" s="810"/>
      <c r="W152" s="810"/>
      <c r="X152" s="810"/>
      <c r="Y152" s="810"/>
      <c r="Z152" s="810"/>
      <c r="AA152" s="810"/>
      <c r="AB152" s="810"/>
      <c r="AC152" s="810"/>
      <c r="AD152" s="810"/>
      <c r="AE152" s="810"/>
      <c r="AF152" s="810"/>
      <c r="AG152" s="810"/>
      <c r="AH152" s="810"/>
      <c r="AI152" s="810"/>
      <c r="AJ152" s="810"/>
      <c r="AK152" s="810"/>
      <c r="AL152" s="810"/>
      <c r="AM152" s="771"/>
    </row>
    <row r="153" spans="1:39">
      <c r="A153" s="789">
        <v>3</v>
      </c>
      <c r="B153" s="800"/>
      <c r="C153" s="800"/>
      <c r="D153" s="800"/>
      <c r="E153" s="800"/>
      <c r="F153" s="800"/>
      <c r="G153" s="800"/>
      <c r="H153" s="800"/>
      <c r="I153" s="800"/>
      <c r="J153" s="800"/>
      <c r="K153" s="800"/>
      <c r="L153" s="809">
        <v>7.2</v>
      </c>
      <c r="M153" s="222" t="s">
        <v>377</v>
      </c>
      <c r="N153" s="727" t="s">
        <v>370</v>
      </c>
      <c r="O153" s="810"/>
      <c r="P153" s="810"/>
      <c r="Q153" s="810"/>
      <c r="R153" s="810"/>
      <c r="S153" s="810"/>
      <c r="T153" s="810"/>
      <c r="U153" s="810"/>
      <c r="V153" s="810"/>
      <c r="W153" s="810"/>
      <c r="X153" s="810"/>
      <c r="Y153" s="810"/>
      <c r="Z153" s="810"/>
      <c r="AA153" s="810"/>
      <c r="AB153" s="810"/>
      <c r="AC153" s="810"/>
      <c r="AD153" s="810"/>
      <c r="AE153" s="810"/>
      <c r="AF153" s="810"/>
      <c r="AG153" s="810"/>
      <c r="AH153" s="810"/>
      <c r="AI153" s="810"/>
      <c r="AJ153" s="810"/>
      <c r="AK153" s="810"/>
      <c r="AL153" s="810"/>
      <c r="AM153" s="771"/>
    </row>
    <row r="154" spans="1:39">
      <c r="A154" s="789">
        <v>3</v>
      </c>
      <c r="B154" s="800"/>
      <c r="C154" s="800"/>
      <c r="D154" s="800"/>
      <c r="E154" s="800"/>
      <c r="F154" s="800"/>
      <c r="G154" s="800"/>
      <c r="H154" s="800"/>
      <c r="I154" s="800"/>
      <c r="J154" s="800"/>
      <c r="K154" s="800"/>
      <c r="L154" s="809">
        <v>7.3</v>
      </c>
      <c r="M154" s="222" t="s">
        <v>379</v>
      </c>
      <c r="N154" s="727" t="s">
        <v>370</v>
      </c>
      <c r="O154" s="810"/>
      <c r="P154" s="810"/>
      <c r="Q154" s="810"/>
      <c r="R154" s="810"/>
      <c r="S154" s="810"/>
      <c r="T154" s="810"/>
      <c r="U154" s="810"/>
      <c r="V154" s="810"/>
      <c r="W154" s="810"/>
      <c r="X154" s="810"/>
      <c r="Y154" s="810"/>
      <c r="Z154" s="810"/>
      <c r="AA154" s="810"/>
      <c r="AB154" s="810"/>
      <c r="AC154" s="810"/>
      <c r="AD154" s="810"/>
      <c r="AE154" s="810"/>
      <c r="AF154" s="810"/>
      <c r="AG154" s="810"/>
      <c r="AH154" s="810"/>
      <c r="AI154" s="810"/>
      <c r="AJ154" s="810"/>
      <c r="AK154" s="810"/>
      <c r="AL154" s="810"/>
      <c r="AM154" s="771"/>
    </row>
    <row r="155" spans="1:39">
      <c r="A155" s="789">
        <v>3</v>
      </c>
      <c r="B155" s="800"/>
      <c r="C155" s="800"/>
      <c r="D155" s="800"/>
      <c r="E155" s="800"/>
      <c r="F155" s="800"/>
      <c r="G155" s="800"/>
      <c r="H155" s="800"/>
      <c r="I155" s="800"/>
      <c r="J155" s="800"/>
      <c r="K155" s="800"/>
      <c r="L155" s="809">
        <v>7.4</v>
      </c>
      <c r="M155" s="222" t="s">
        <v>381</v>
      </c>
      <c r="N155" s="727" t="s">
        <v>370</v>
      </c>
      <c r="O155" s="810"/>
      <c r="P155" s="810"/>
      <c r="Q155" s="810"/>
      <c r="R155" s="810"/>
      <c r="S155" s="810"/>
      <c r="T155" s="810"/>
      <c r="U155" s="810"/>
      <c r="V155" s="810"/>
      <c r="W155" s="810"/>
      <c r="X155" s="810"/>
      <c r="Y155" s="810"/>
      <c r="Z155" s="810"/>
      <c r="AA155" s="810"/>
      <c r="AB155" s="810"/>
      <c r="AC155" s="810"/>
      <c r="AD155" s="810"/>
      <c r="AE155" s="810"/>
      <c r="AF155" s="810"/>
      <c r="AG155" s="810"/>
      <c r="AH155" s="810"/>
      <c r="AI155" s="810"/>
      <c r="AJ155" s="810"/>
      <c r="AK155" s="810"/>
      <c r="AL155" s="810"/>
      <c r="AM155" s="771"/>
    </row>
    <row r="156" spans="1:39">
      <c r="A156" s="789">
        <v>3</v>
      </c>
      <c r="B156" s="800"/>
      <c r="C156" s="800"/>
      <c r="D156" s="800"/>
      <c r="E156" s="800"/>
      <c r="F156" s="800"/>
      <c r="G156" s="800"/>
      <c r="H156" s="800"/>
      <c r="I156" s="800"/>
      <c r="J156" s="800"/>
      <c r="K156" s="800"/>
      <c r="L156" s="809">
        <v>7.5</v>
      </c>
      <c r="M156" s="222" t="s">
        <v>383</v>
      </c>
      <c r="N156" s="727" t="s">
        <v>370</v>
      </c>
      <c r="O156" s="810"/>
      <c r="P156" s="810"/>
      <c r="Q156" s="810"/>
      <c r="R156" s="810"/>
      <c r="S156" s="810"/>
      <c r="T156" s="810"/>
      <c r="U156" s="810"/>
      <c r="V156" s="810"/>
      <c r="W156" s="810"/>
      <c r="X156" s="810"/>
      <c r="Y156" s="810"/>
      <c r="Z156" s="810"/>
      <c r="AA156" s="810"/>
      <c r="AB156" s="810"/>
      <c r="AC156" s="810"/>
      <c r="AD156" s="810"/>
      <c r="AE156" s="810"/>
      <c r="AF156" s="810"/>
      <c r="AG156" s="810"/>
      <c r="AH156" s="810"/>
      <c r="AI156" s="810"/>
      <c r="AJ156" s="810"/>
      <c r="AK156" s="810"/>
      <c r="AL156" s="810"/>
      <c r="AM156" s="771"/>
    </row>
    <row r="157" spans="1:39" s="95" customFormat="1">
      <c r="A157" s="789">
        <v>3</v>
      </c>
      <c r="B157" s="806"/>
      <c r="C157" s="806"/>
      <c r="D157" s="806"/>
      <c r="E157" s="806"/>
      <c r="F157" s="806"/>
      <c r="G157" s="806"/>
      <c r="H157" s="806"/>
      <c r="I157" s="806"/>
      <c r="J157" s="806"/>
      <c r="K157" s="806"/>
      <c r="L157" s="807">
        <v>8</v>
      </c>
      <c r="M157" s="218" t="s">
        <v>407</v>
      </c>
      <c r="N157" s="727" t="s">
        <v>370</v>
      </c>
      <c r="O157" s="808">
        <v>0</v>
      </c>
      <c r="P157" s="808">
        <v>0</v>
      </c>
      <c r="Q157" s="808">
        <v>0</v>
      </c>
      <c r="R157" s="808">
        <v>0</v>
      </c>
      <c r="S157" s="808">
        <v>0</v>
      </c>
      <c r="T157" s="808">
        <v>0</v>
      </c>
      <c r="U157" s="808">
        <v>0</v>
      </c>
      <c r="V157" s="808">
        <v>0</v>
      </c>
      <c r="W157" s="808">
        <v>0</v>
      </c>
      <c r="X157" s="808">
        <v>0</v>
      </c>
      <c r="Y157" s="808">
        <v>0</v>
      </c>
      <c r="Z157" s="808">
        <v>0</v>
      </c>
      <c r="AA157" s="808">
        <v>0</v>
      </c>
      <c r="AB157" s="808">
        <v>0</v>
      </c>
      <c r="AC157" s="808">
        <v>0</v>
      </c>
      <c r="AD157" s="808">
        <v>0</v>
      </c>
      <c r="AE157" s="808">
        <v>0</v>
      </c>
      <c r="AF157" s="808">
        <v>0</v>
      </c>
      <c r="AG157" s="808">
        <v>0</v>
      </c>
      <c r="AH157" s="808">
        <v>0</v>
      </c>
      <c r="AI157" s="808">
        <v>0</v>
      </c>
      <c r="AJ157" s="808">
        <v>0</v>
      </c>
      <c r="AK157" s="808">
        <v>0</v>
      </c>
      <c r="AL157" s="808">
        <v>0</v>
      </c>
      <c r="AM157" s="771"/>
    </row>
    <row r="158" spans="1:39">
      <c r="A158" s="789">
        <v>3</v>
      </c>
      <c r="B158" s="800"/>
      <c r="C158" s="800"/>
      <c r="D158" s="800"/>
      <c r="E158" s="800"/>
      <c r="F158" s="800"/>
      <c r="G158" s="800"/>
      <c r="H158" s="800"/>
      <c r="I158" s="800"/>
      <c r="J158" s="800"/>
      <c r="K158" s="800"/>
      <c r="L158" s="809">
        <v>8.1</v>
      </c>
      <c r="M158" s="222" t="s">
        <v>376</v>
      </c>
      <c r="N158" s="727" t="s">
        <v>370</v>
      </c>
      <c r="O158" s="810"/>
      <c r="P158" s="810"/>
      <c r="Q158" s="810"/>
      <c r="R158" s="810"/>
      <c r="S158" s="810"/>
      <c r="T158" s="810"/>
      <c r="U158" s="810"/>
      <c r="V158" s="810"/>
      <c r="W158" s="810"/>
      <c r="X158" s="810"/>
      <c r="Y158" s="810"/>
      <c r="Z158" s="810"/>
      <c r="AA158" s="810"/>
      <c r="AB158" s="810"/>
      <c r="AC158" s="810"/>
      <c r="AD158" s="810"/>
      <c r="AE158" s="810"/>
      <c r="AF158" s="810"/>
      <c r="AG158" s="810"/>
      <c r="AH158" s="810"/>
      <c r="AI158" s="810"/>
      <c r="AJ158" s="810"/>
      <c r="AK158" s="810"/>
      <c r="AL158" s="810"/>
      <c r="AM158" s="771"/>
    </row>
    <row r="159" spans="1:39">
      <c r="A159" s="789">
        <v>3</v>
      </c>
      <c r="B159" s="800"/>
      <c r="C159" s="800"/>
      <c r="D159" s="800"/>
      <c r="E159" s="800"/>
      <c r="F159" s="800"/>
      <c r="G159" s="800"/>
      <c r="H159" s="800"/>
      <c r="I159" s="800"/>
      <c r="J159" s="800"/>
      <c r="K159" s="800"/>
      <c r="L159" s="809">
        <v>8.1999999999999993</v>
      </c>
      <c r="M159" s="222" t="s">
        <v>377</v>
      </c>
      <c r="N159" s="727" t="s">
        <v>370</v>
      </c>
      <c r="O159" s="810"/>
      <c r="P159" s="810"/>
      <c r="Q159" s="810"/>
      <c r="R159" s="810"/>
      <c r="S159" s="810"/>
      <c r="T159" s="810"/>
      <c r="U159" s="810"/>
      <c r="V159" s="810"/>
      <c r="W159" s="810"/>
      <c r="X159" s="810"/>
      <c r="Y159" s="810"/>
      <c r="Z159" s="810"/>
      <c r="AA159" s="810"/>
      <c r="AB159" s="810"/>
      <c r="AC159" s="810"/>
      <c r="AD159" s="810"/>
      <c r="AE159" s="810"/>
      <c r="AF159" s="810"/>
      <c r="AG159" s="810"/>
      <c r="AH159" s="810"/>
      <c r="AI159" s="810"/>
      <c r="AJ159" s="810"/>
      <c r="AK159" s="810"/>
      <c r="AL159" s="810"/>
      <c r="AM159" s="771"/>
    </row>
    <row r="160" spans="1:39">
      <c r="A160" s="789">
        <v>3</v>
      </c>
      <c r="B160" s="800"/>
      <c r="C160" s="800"/>
      <c r="D160" s="800"/>
      <c r="E160" s="800"/>
      <c r="F160" s="800"/>
      <c r="G160" s="800"/>
      <c r="H160" s="800"/>
      <c r="I160" s="800"/>
      <c r="J160" s="800"/>
      <c r="K160" s="800"/>
      <c r="L160" s="809">
        <v>8.3000000000000007</v>
      </c>
      <c r="M160" s="222" t="s">
        <v>379</v>
      </c>
      <c r="N160" s="727" t="s">
        <v>370</v>
      </c>
      <c r="O160" s="810"/>
      <c r="P160" s="810"/>
      <c r="Q160" s="810"/>
      <c r="R160" s="810"/>
      <c r="S160" s="810"/>
      <c r="T160" s="810"/>
      <c r="U160" s="810"/>
      <c r="V160" s="810"/>
      <c r="W160" s="810"/>
      <c r="X160" s="810"/>
      <c r="Y160" s="810"/>
      <c r="Z160" s="810"/>
      <c r="AA160" s="810"/>
      <c r="AB160" s="810"/>
      <c r="AC160" s="810"/>
      <c r="AD160" s="810"/>
      <c r="AE160" s="810"/>
      <c r="AF160" s="810"/>
      <c r="AG160" s="810"/>
      <c r="AH160" s="810"/>
      <c r="AI160" s="810"/>
      <c r="AJ160" s="810"/>
      <c r="AK160" s="810"/>
      <c r="AL160" s="810"/>
      <c r="AM160" s="771"/>
    </row>
    <row r="161" spans="1:39">
      <c r="A161" s="789">
        <v>3</v>
      </c>
      <c r="B161" s="800"/>
      <c r="C161" s="800"/>
      <c r="D161" s="800"/>
      <c r="E161" s="800"/>
      <c r="F161" s="800"/>
      <c r="G161" s="800"/>
      <c r="H161" s="800"/>
      <c r="I161" s="800"/>
      <c r="J161" s="800"/>
      <c r="K161" s="800"/>
      <c r="L161" s="809">
        <v>8.4</v>
      </c>
      <c r="M161" s="222" t="s">
        <v>381</v>
      </c>
      <c r="N161" s="727" t="s">
        <v>370</v>
      </c>
      <c r="O161" s="810"/>
      <c r="P161" s="810"/>
      <c r="Q161" s="810"/>
      <c r="R161" s="810"/>
      <c r="S161" s="810"/>
      <c r="T161" s="810"/>
      <c r="U161" s="810"/>
      <c r="V161" s="810"/>
      <c r="W161" s="810"/>
      <c r="X161" s="810"/>
      <c r="Y161" s="810"/>
      <c r="Z161" s="810"/>
      <c r="AA161" s="810"/>
      <c r="AB161" s="810"/>
      <c r="AC161" s="810"/>
      <c r="AD161" s="810"/>
      <c r="AE161" s="810"/>
      <c r="AF161" s="810"/>
      <c r="AG161" s="810"/>
      <c r="AH161" s="810"/>
      <c r="AI161" s="810"/>
      <c r="AJ161" s="810"/>
      <c r="AK161" s="810"/>
      <c r="AL161" s="810"/>
      <c r="AM161" s="771"/>
    </row>
    <row r="162" spans="1:39">
      <c r="A162" s="789">
        <v>3</v>
      </c>
      <c r="B162" s="800"/>
      <c r="C162" s="800"/>
      <c r="D162" s="800"/>
      <c r="E162" s="800"/>
      <c r="F162" s="800"/>
      <c r="G162" s="800"/>
      <c r="H162" s="800"/>
      <c r="I162" s="800"/>
      <c r="J162" s="800"/>
      <c r="K162" s="800"/>
      <c r="L162" s="809">
        <v>8.5</v>
      </c>
      <c r="M162" s="222" t="s">
        <v>383</v>
      </c>
      <c r="N162" s="727" t="s">
        <v>370</v>
      </c>
      <c r="O162" s="810"/>
      <c r="P162" s="810"/>
      <c r="Q162" s="810"/>
      <c r="R162" s="810"/>
      <c r="S162" s="810"/>
      <c r="T162" s="810"/>
      <c r="U162" s="810"/>
      <c r="V162" s="810"/>
      <c r="W162" s="810"/>
      <c r="X162" s="810"/>
      <c r="Y162" s="810"/>
      <c r="Z162" s="810"/>
      <c r="AA162" s="810"/>
      <c r="AB162" s="810"/>
      <c r="AC162" s="810"/>
      <c r="AD162" s="810"/>
      <c r="AE162" s="810"/>
      <c r="AF162" s="810"/>
      <c r="AG162" s="810"/>
      <c r="AH162" s="810"/>
      <c r="AI162" s="810"/>
      <c r="AJ162" s="810"/>
      <c r="AK162" s="810"/>
      <c r="AL162" s="810"/>
      <c r="AM162" s="771"/>
    </row>
    <row r="163" spans="1:39">
      <c r="A163" s="764" t="s">
        <v>104</v>
      </c>
      <c r="B163" s="800"/>
      <c r="C163" s="800"/>
      <c r="D163" s="800"/>
      <c r="E163" s="800"/>
      <c r="F163" s="800"/>
      <c r="G163" s="800"/>
      <c r="H163" s="800"/>
      <c r="I163" s="800"/>
      <c r="J163" s="800"/>
      <c r="K163" s="800"/>
      <c r="L163" s="804" t="s">
        <v>2423</v>
      </c>
      <c r="M163" s="673"/>
      <c r="N163" s="674"/>
      <c r="O163" s="674"/>
      <c r="P163" s="674"/>
      <c r="Q163" s="674"/>
      <c r="R163" s="674"/>
      <c r="S163" s="674"/>
      <c r="T163" s="674"/>
      <c r="U163" s="674"/>
      <c r="V163" s="674"/>
      <c r="W163" s="674"/>
      <c r="X163" s="674"/>
      <c r="Y163" s="674"/>
      <c r="Z163" s="674"/>
      <c r="AA163" s="674"/>
      <c r="AB163" s="674"/>
      <c r="AC163" s="674"/>
      <c r="AD163" s="674"/>
      <c r="AE163" s="674"/>
      <c r="AF163" s="674"/>
      <c r="AG163" s="674"/>
      <c r="AH163" s="674"/>
      <c r="AI163" s="674"/>
      <c r="AJ163" s="674"/>
      <c r="AK163" s="674"/>
      <c r="AL163" s="674"/>
      <c r="AM163" s="805"/>
    </row>
    <row r="164" spans="1:39" s="95" customFormat="1" ht="22.8">
      <c r="A164" s="789">
        <v>4</v>
      </c>
      <c r="B164" s="806"/>
      <c r="C164" s="806"/>
      <c r="D164" s="806"/>
      <c r="E164" s="806"/>
      <c r="F164" s="806"/>
      <c r="G164" s="806"/>
      <c r="H164" s="806"/>
      <c r="I164" s="806"/>
      <c r="J164" s="806"/>
      <c r="K164" s="806"/>
      <c r="L164" s="807">
        <v>1</v>
      </c>
      <c r="M164" s="218" t="s">
        <v>375</v>
      </c>
      <c r="N164" s="727" t="s">
        <v>370</v>
      </c>
      <c r="O164" s="808">
        <v>0</v>
      </c>
      <c r="P164" s="808">
        <v>0</v>
      </c>
      <c r="Q164" s="808">
        <v>0</v>
      </c>
      <c r="R164" s="808">
        <v>0</v>
      </c>
      <c r="S164" s="808">
        <v>0</v>
      </c>
      <c r="T164" s="808">
        <v>0</v>
      </c>
      <c r="U164" s="808">
        <v>0</v>
      </c>
      <c r="V164" s="808">
        <v>0</v>
      </c>
      <c r="W164" s="808">
        <v>0</v>
      </c>
      <c r="X164" s="808">
        <v>0</v>
      </c>
      <c r="Y164" s="808">
        <v>0</v>
      </c>
      <c r="Z164" s="808">
        <v>0</v>
      </c>
      <c r="AA164" s="808">
        <v>0</v>
      </c>
      <c r="AB164" s="808">
        <v>0</v>
      </c>
      <c r="AC164" s="808">
        <v>0</v>
      </c>
      <c r="AD164" s="808">
        <v>0</v>
      </c>
      <c r="AE164" s="808">
        <v>0</v>
      </c>
      <c r="AF164" s="808">
        <v>0</v>
      </c>
      <c r="AG164" s="808">
        <v>0</v>
      </c>
      <c r="AH164" s="808">
        <v>0</v>
      </c>
      <c r="AI164" s="808">
        <v>0</v>
      </c>
      <c r="AJ164" s="808">
        <v>0</v>
      </c>
      <c r="AK164" s="808">
        <v>0</v>
      </c>
      <c r="AL164" s="808">
        <v>0</v>
      </c>
      <c r="AM164" s="771"/>
    </row>
    <row r="165" spans="1:39">
      <c r="A165" s="789">
        <v>4</v>
      </c>
      <c r="B165" s="800"/>
      <c r="C165" s="800"/>
      <c r="D165" s="800"/>
      <c r="E165" s="800"/>
      <c r="F165" s="800"/>
      <c r="G165" s="800"/>
      <c r="H165" s="800"/>
      <c r="I165" s="800"/>
      <c r="J165" s="800"/>
      <c r="K165" s="800"/>
      <c r="L165" s="809">
        <v>1.1000000000000001</v>
      </c>
      <c r="M165" s="222" t="s">
        <v>376</v>
      </c>
      <c r="N165" s="727" t="s">
        <v>370</v>
      </c>
      <c r="O165" s="810"/>
      <c r="P165" s="810"/>
      <c r="Q165" s="810"/>
      <c r="R165" s="810"/>
      <c r="S165" s="810"/>
      <c r="T165" s="810"/>
      <c r="U165" s="810"/>
      <c r="V165" s="810"/>
      <c r="W165" s="810"/>
      <c r="X165" s="810"/>
      <c r="Y165" s="810"/>
      <c r="Z165" s="810"/>
      <c r="AA165" s="810"/>
      <c r="AB165" s="810"/>
      <c r="AC165" s="810"/>
      <c r="AD165" s="810"/>
      <c r="AE165" s="810"/>
      <c r="AF165" s="810"/>
      <c r="AG165" s="810"/>
      <c r="AH165" s="810"/>
      <c r="AI165" s="810"/>
      <c r="AJ165" s="810"/>
      <c r="AK165" s="810"/>
      <c r="AL165" s="810"/>
      <c r="AM165" s="771"/>
    </row>
    <row r="166" spans="1:39">
      <c r="A166" s="789">
        <v>4</v>
      </c>
      <c r="B166" s="800"/>
      <c r="C166" s="800"/>
      <c r="D166" s="800"/>
      <c r="E166" s="800"/>
      <c r="F166" s="800"/>
      <c r="G166" s="800"/>
      <c r="H166" s="800"/>
      <c r="I166" s="800"/>
      <c r="J166" s="800"/>
      <c r="K166" s="800"/>
      <c r="L166" s="809">
        <v>1.2</v>
      </c>
      <c r="M166" s="222" t="s">
        <v>377</v>
      </c>
      <c r="N166" s="727" t="s">
        <v>370</v>
      </c>
      <c r="O166" s="810"/>
      <c r="P166" s="810"/>
      <c r="Q166" s="810"/>
      <c r="R166" s="810"/>
      <c r="S166" s="810"/>
      <c r="T166" s="810"/>
      <c r="U166" s="810"/>
      <c r="V166" s="810"/>
      <c r="W166" s="810"/>
      <c r="X166" s="810"/>
      <c r="Y166" s="810"/>
      <c r="Z166" s="810"/>
      <c r="AA166" s="810"/>
      <c r="AB166" s="810"/>
      <c r="AC166" s="810"/>
      <c r="AD166" s="810"/>
      <c r="AE166" s="810"/>
      <c r="AF166" s="810"/>
      <c r="AG166" s="810"/>
      <c r="AH166" s="810"/>
      <c r="AI166" s="810"/>
      <c r="AJ166" s="810"/>
      <c r="AK166" s="810"/>
      <c r="AL166" s="810"/>
      <c r="AM166" s="771"/>
    </row>
    <row r="167" spans="1:39">
      <c r="A167" s="789">
        <v>4</v>
      </c>
      <c r="B167" s="800"/>
      <c r="C167" s="800"/>
      <c r="D167" s="800"/>
      <c r="E167" s="800"/>
      <c r="F167" s="800"/>
      <c r="G167" s="800"/>
      <c r="H167" s="800"/>
      <c r="I167" s="800"/>
      <c r="J167" s="800"/>
      <c r="K167" s="800"/>
      <c r="L167" s="809">
        <v>1.3</v>
      </c>
      <c r="M167" s="222" t="s">
        <v>379</v>
      </c>
      <c r="N167" s="727" t="s">
        <v>370</v>
      </c>
      <c r="O167" s="810"/>
      <c r="P167" s="810"/>
      <c r="Q167" s="810"/>
      <c r="R167" s="810"/>
      <c r="S167" s="810"/>
      <c r="T167" s="810"/>
      <c r="U167" s="810"/>
      <c r="V167" s="810"/>
      <c r="W167" s="810"/>
      <c r="X167" s="810"/>
      <c r="Y167" s="810"/>
      <c r="Z167" s="810"/>
      <c r="AA167" s="810"/>
      <c r="AB167" s="810"/>
      <c r="AC167" s="810"/>
      <c r="AD167" s="810"/>
      <c r="AE167" s="810"/>
      <c r="AF167" s="810"/>
      <c r="AG167" s="810"/>
      <c r="AH167" s="810"/>
      <c r="AI167" s="810"/>
      <c r="AJ167" s="810"/>
      <c r="AK167" s="810"/>
      <c r="AL167" s="810"/>
      <c r="AM167" s="771"/>
    </row>
    <row r="168" spans="1:39">
      <c r="A168" s="789">
        <v>4</v>
      </c>
      <c r="B168" s="800"/>
      <c r="C168" s="800"/>
      <c r="D168" s="800"/>
      <c r="E168" s="800"/>
      <c r="F168" s="800"/>
      <c r="G168" s="800"/>
      <c r="H168" s="800"/>
      <c r="I168" s="800"/>
      <c r="J168" s="800"/>
      <c r="K168" s="800"/>
      <c r="L168" s="809">
        <v>1.4</v>
      </c>
      <c r="M168" s="222" t="s">
        <v>381</v>
      </c>
      <c r="N168" s="727" t="s">
        <v>370</v>
      </c>
      <c r="O168" s="810"/>
      <c r="P168" s="810"/>
      <c r="Q168" s="810"/>
      <c r="R168" s="810"/>
      <c r="S168" s="810"/>
      <c r="T168" s="810"/>
      <c r="U168" s="810"/>
      <c r="V168" s="810"/>
      <c r="W168" s="810"/>
      <c r="X168" s="810"/>
      <c r="Y168" s="810"/>
      <c r="Z168" s="810"/>
      <c r="AA168" s="810"/>
      <c r="AB168" s="810"/>
      <c r="AC168" s="810"/>
      <c r="AD168" s="810"/>
      <c r="AE168" s="810"/>
      <c r="AF168" s="810"/>
      <c r="AG168" s="810"/>
      <c r="AH168" s="810"/>
      <c r="AI168" s="810"/>
      <c r="AJ168" s="810"/>
      <c r="AK168" s="810"/>
      <c r="AL168" s="810"/>
      <c r="AM168" s="771"/>
    </row>
    <row r="169" spans="1:39">
      <c r="A169" s="789">
        <v>4</v>
      </c>
      <c r="B169" s="800"/>
      <c r="C169" s="800"/>
      <c r="D169" s="800"/>
      <c r="E169" s="800"/>
      <c r="F169" s="800"/>
      <c r="G169" s="800"/>
      <c r="H169" s="800"/>
      <c r="I169" s="800"/>
      <c r="J169" s="800"/>
      <c r="K169" s="800"/>
      <c r="L169" s="809">
        <v>1.5</v>
      </c>
      <c r="M169" s="222" t="s">
        <v>383</v>
      </c>
      <c r="N169" s="727" t="s">
        <v>370</v>
      </c>
      <c r="O169" s="810"/>
      <c r="P169" s="810"/>
      <c r="Q169" s="810"/>
      <c r="R169" s="810"/>
      <c r="S169" s="810"/>
      <c r="T169" s="810"/>
      <c r="U169" s="810"/>
      <c r="V169" s="810"/>
      <c r="W169" s="810"/>
      <c r="X169" s="810"/>
      <c r="Y169" s="810"/>
      <c r="Z169" s="810"/>
      <c r="AA169" s="810"/>
      <c r="AB169" s="810"/>
      <c r="AC169" s="810"/>
      <c r="AD169" s="810"/>
      <c r="AE169" s="810"/>
      <c r="AF169" s="810"/>
      <c r="AG169" s="810"/>
      <c r="AH169" s="810"/>
      <c r="AI169" s="810"/>
      <c r="AJ169" s="810"/>
      <c r="AK169" s="810"/>
      <c r="AL169" s="810"/>
      <c r="AM169" s="771"/>
    </row>
    <row r="170" spans="1:39" s="95" customFormat="1">
      <c r="A170" s="789">
        <v>4</v>
      </c>
      <c r="B170" s="806"/>
      <c r="C170" s="806"/>
      <c r="D170" s="806"/>
      <c r="E170" s="806"/>
      <c r="F170" s="806"/>
      <c r="G170" s="806"/>
      <c r="H170" s="806"/>
      <c r="I170" s="806"/>
      <c r="J170" s="806"/>
      <c r="K170" s="806"/>
      <c r="L170" s="807">
        <v>2</v>
      </c>
      <c r="M170" s="218" t="s">
        <v>384</v>
      </c>
      <c r="N170" s="727" t="s">
        <v>370</v>
      </c>
      <c r="O170" s="808">
        <v>0</v>
      </c>
      <c r="P170" s="808">
        <v>0</v>
      </c>
      <c r="Q170" s="808">
        <v>0</v>
      </c>
      <c r="R170" s="808">
        <v>0</v>
      </c>
      <c r="S170" s="808">
        <v>0</v>
      </c>
      <c r="T170" s="808">
        <v>0</v>
      </c>
      <c r="U170" s="808">
        <v>0</v>
      </c>
      <c r="V170" s="808">
        <v>0</v>
      </c>
      <c r="W170" s="808">
        <v>0</v>
      </c>
      <c r="X170" s="808">
        <v>0</v>
      </c>
      <c r="Y170" s="808">
        <v>0</v>
      </c>
      <c r="Z170" s="808">
        <v>0</v>
      </c>
      <c r="AA170" s="808">
        <v>0</v>
      </c>
      <c r="AB170" s="808">
        <v>0</v>
      </c>
      <c r="AC170" s="808">
        <v>0</v>
      </c>
      <c r="AD170" s="808">
        <v>0</v>
      </c>
      <c r="AE170" s="808">
        <v>0</v>
      </c>
      <c r="AF170" s="808">
        <v>0</v>
      </c>
      <c r="AG170" s="808">
        <v>0</v>
      </c>
      <c r="AH170" s="808">
        <v>0</v>
      </c>
      <c r="AI170" s="808">
        <v>0</v>
      </c>
      <c r="AJ170" s="808">
        <v>0</v>
      </c>
      <c r="AK170" s="808">
        <v>0</v>
      </c>
      <c r="AL170" s="808">
        <v>0</v>
      </c>
      <c r="AM170" s="771"/>
    </row>
    <row r="171" spans="1:39">
      <c r="A171" s="789">
        <v>4</v>
      </c>
      <c r="B171" s="800"/>
      <c r="C171" s="800"/>
      <c r="D171" s="800"/>
      <c r="E171" s="800"/>
      <c r="F171" s="800"/>
      <c r="G171" s="800"/>
      <c r="H171" s="800"/>
      <c r="I171" s="800"/>
      <c r="J171" s="800"/>
      <c r="K171" s="800"/>
      <c r="L171" s="809">
        <v>2.1</v>
      </c>
      <c r="M171" s="222" t="s">
        <v>376</v>
      </c>
      <c r="N171" s="727" t="s">
        <v>370</v>
      </c>
      <c r="O171" s="810"/>
      <c r="P171" s="810"/>
      <c r="Q171" s="810"/>
      <c r="R171" s="810"/>
      <c r="S171" s="810"/>
      <c r="T171" s="810"/>
      <c r="U171" s="810"/>
      <c r="V171" s="810"/>
      <c r="W171" s="810"/>
      <c r="X171" s="810"/>
      <c r="Y171" s="810"/>
      <c r="Z171" s="810"/>
      <c r="AA171" s="810"/>
      <c r="AB171" s="810"/>
      <c r="AC171" s="810"/>
      <c r="AD171" s="810"/>
      <c r="AE171" s="810"/>
      <c r="AF171" s="810"/>
      <c r="AG171" s="810"/>
      <c r="AH171" s="810"/>
      <c r="AI171" s="810"/>
      <c r="AJ171" s="810"/>
      <c r="AK171" s="810"/>
      <c r="AL171" s="810"/>
      <c r="AM171" s="771"/>
    </row>
    <row r="172" spans="1:39">
      <c r="A172" s="789">
        <v>4</v>
      </c>
      <c r="B172" s="800"/>
      <c r="C172" s="800"/>
      <c r="D172" s="800"/>
      <c r="E172" s="800"/>
      <c r="F172" s="800"/>
      <c r="G172" s="800"/>
      <c r="H172" s="800"/>
      <c r="I172" s="800"/>
      <c r="J172" s="800"/>
      <c r="K172" s="800"/>
      <c r="L172" s="809">
        <v>2.2000000000000002</v>
      </c>
      <c r="M172" s="222" t="s">
        <v>377</v>
      </c>
      <c r="N172" s="727" t="s">
        <v>370</v>
      </c>
      <c r="O172" s="810"/>
      <c r="P172" s="810"/>
      <c r="Q172" s="810"/>
      <c r="R172" s="810"/>
      <c r="S172" s="810"/>
      <c r="T172" s="810"/>
      <c r="U172" s="810"/>
      <c r="V172" s="810"/>
      <c r="W172" s="810"/>
      <c r="X172" s="810"/>
      <c r="Y172" s="810"/>
      <c r="Z172" s="810"/>
      <c r="AA172" s="810"/>
      <c r="AB172" s="810"/>
      <c r="AC172" s="810"/>
      <c r="AD172" s="810"/>
      <c r="AE172" s="810"/>
      <c r="AF172" s="810"/>
      <c r="AG172" s="810"/>
      <c r="AH172" s="810"/>
      <c r="AI172" s="810"/>
      <c r="AJ172" s="810"/>
      <c r="AK172" s="810"/>
      <c r="AL172" s="810"/>
      <c r="AM172" s="771"/>
    </row>
    <row r="173" spans="1:39">
      <c r="A173" s="789">
        <v>4</v>
      </c>
      <c r="B173" s="800"/>
      <c r="C173" s="800"/>
      <c r="D173" s="800"/>
      <c r="E173" s="800"/>
      <c r="F173" s="800"/>
      <c r="G173" s="800"/>
      <c r="H173" s="800"/>
      <c r="I173" s="800"/>
      <c r="J173" s="800"/>
      <c r="K173" s="800"/>
      <c r="L173" s="809">
        <v>2.2999999999999998</v>
      </c>
      <c r="M173" s="222" t="s">
        <v>379</v>
      </c>
      <c r="N173" s="727" t="s">
        <v>370</v>
      </c>
      <c r="O173" s="810"/>
      <c r="P173" s="810"/>
      <c r="Q173" s="810"/>
      <c r="R173" s="810"/>
      <c r="S173" s="810"/>
      <c r="T173" s="810"/>
      <c r="U173" s="810"/>
      <c r="V173" s="810"/>
      <c r="W173" s="810"/>
      <c r="X173" s="810"/>
      <c r="Y173" s="810"/>
      <c r="Z173" s="810"/>
      <c r="AA173" s="810"/>
      <c r="AB173" s="810"/>
      <c r="AC173" s="810"/>
      <c r="AD173" s="810"/>
      <c r="AE173" s="810"/>
      <c r="AF173" s="810"/>
      <c r="AG173" s="810"/>
      <c r="AH173" s="810"/>
      <c r="AI173" s="810"/>
      <c r="AJ173" s="810"/>
      <c r="AK173" s="810"/>
      <c r="AL173" s="810"/>
      <c r="AM173" s="771"/>
    </row>
    <row r="174" spans="1:39">
      <c r="A174" s="789">
        <v>4</v>
      </c>
      <c r="B174" s="800"/>
      <c r="C174" s="800"/>
      <c r="D174" s="800"/>
      <c r="E174" s="800"/>
      <c r="F174" s="800"/>
      <c r="G174" s="800"/>
      <c r="H174" s="800"/>
      <c r="I174" s="800"/>
      <c r="J174" s="800"/>
      <c r="K174" s="800"/>
      <c r="L174" s="809">
        <v>2.4</v>
      </c>
      <c r="M174" s="222" t="s">
        <v>381</v>
      </c>
      <c r="N174" s="727" t="s">
        <v>370</v>
      </c>
      <c r="O174" s="810"/>
      <c r="P174" s="810"/>
      <c r="Q174" s="810"/>
      <c r="R174" s="810"/>
      <c r="S174" s="810"/>
      <c r="T174" s="810"/>
      <c r="U174" s="810"/>
      <c r="V174" s="810"/>
      <c r="W174" s="810"/>
      <c r="X174" s="810"/>
      <c r="Y174" s="810"/>
      <c r="Z174" s="810"/>
      <c r="AA174" s="810"/>
      <c r="AB174" s="810"/>
      <c r="AC174" s="810"/>
      <c r="AD174" s="810"/>
      <c r="AE174" s="810"/>
      <c r="AF174" s="810"/>
      <c r="AG174" s="810"/>
      <c r="AH174" s="810"/>
      <c r="AI174" s="810"/>
      <c r="AJ174" s="810"/>
      <c r="AK174" s="810"/>
      <c r="AL174" s="810"/>
      <c r="AM174" s="771"/>
    </row>
    <row r="175" spans="1:39">
      <c r="A175" s="789">
        <v>4</v>
      </c>
      <c r="B175" s="800"/>
      <c r="C175" s="800"/>
      <c r="D175" s="800"/>
      <c r="E175" s="800"/>
      <c r="F175" s="800"/>
      <c r="G175" s="800"/>
      <c r="H175" s="800"/>
      <c r="I175" s="800"/>
      <c r="J175" s="800"/>
      <c r="K175" s="800"/>
      <c r="L175" s="809">
        <v>2.5</v>
      </c>
      <c r="M175" s="222" t="s">
        <v>383</v>
      </c>
      <c r="N175" s="727" t="s">
        <v>370</v>
      </c>
      <c r="O175" s="810"/>
      <c r="P175" s="810"/>
      <c r="Q175" s="810"/>
      <c r="R175" s="810"/>
      <c r="S175" s="810"/>
      <c r="T175" s="810"/>
      <c r="U175" s="810"/>
      <c r="V175" s="810"/>
      <c r="W175" s="810"/>
      <c r="X175" s="810"/>
      <c r="Y175" s="810"/>
      <c r="Z175" s="810"/>
      <c r="AA175" s="810"/>
      <c r="AB175" s="810"/>
      <c r="AC175" s="810"/>
      <c r="AD175" s="810"/>
      <c r="AE175" s="810"/>
      <c r="AF175" s="810"/>
      <c r="AG175" s="810"/>
      <c r="AH175" s="810"/>
      <c r="AI175" s="810"/>
      <c r="AJ175" s="810"/>
      <c r="AK175" s="810"/>
      <c r="AL175" s="810"/>
      <c r="AM175" s="771"/>
    </row>
    <row r="176" spans="1:39" s="95" customFormat="1">
      <c r="A176" s="789">
        <v>4</v>
      </c>
      <c r="B176" s="806"/>
      <c r="C176" s="806"/>
      <c r="D176" s="806"/>
      <c r="E176" s="806"/>
      <c r="F176" s="806"/>
      <c r="G176" s="806"/>
      <c r="H176" s="806"/>
      <c r="I176" s="806"/>
      <c r="J176" s="806"/>
      <c r="K176" s="806"/>
      <c r="L176" s="807">
        <v>3</v>
      </c>
      <c r="M176" s="218" t="s">
        <v>386</v>
      </c>
      <c r="N176" s="727" t="s">
        <v>370</v>
      </c>
      <c r="O176" s="808">
        <v>0</v>
      </c>
      <c r="P176" s="808">
        <v>0</v>
      </c>
      <c r="Q176" s="808">
        <v>0</v>
      </c>
      <c r="R176" s="808">
        <v>0</v>
      </c>
      <c r="S176" s="808">
        <v>0</v>
      </c>
      <c r="T176" s="808">
        <v>0</v>
      </c>
      <c r="U176" s="808">
        <v>0</v>
      </c>
      <c r="V176" s="808">
        <v>0</v>
      </c>
      <c r="W176" s="808">
        <v>0</v>
      </c>
      <c r="X176" s="808">
        <v>0</v>
      </c>
      <c r="Y176" s="808">
        <v>0</v>
      </c>
      <c r="Z176" s="808">
        <v>0</v>
      </c>
      <c r="AA176" s="808">
        <v>0</v>
      </c>
      <c r="AB176" s="808">
        <v>0</v>
      </c>
      <c r="AC176" s="808">
        <v>0</v>
      </c>
      <c r="AD176" s="808">
        <v>0</v>
      </c>
      <c r="AE176" s="808">
        <v>0</v>
      </c>
      <c r="AF176" s="808">
        <v>0</v>
      </c>
      <c r="AG176" s="808">
        <v>0</v>
      </c>
      <c r="AH176" s="808">
        <v>0</v>
      </c>
      <c r="AI176" s="808">
        <v>0</v>
      </c>
      <c r="AJ176" s="808">
        <v>0</v>
      </c>
      <c r="AK176" s="808">
        <v>0</v>
      </c>
      <c r="AL176" s="808">
        <v>0</v>
      </c>
      <c r="AM176" s="771"/>
    </row>
    <row r="177" spans="1:39">
      <c r="A177" s="789">
        <v>4</v>
      </c>
      <c r="B177" s="800"/>
      <c r="C177" s="800"/>
      <c r="D177" s="800"/>
      <c r="E177" s="800"/>
      <c r="F177" s="800"/>
      <c r="G177" s="800"/>
      <c r="H177" s="800"/>
      <c r="I177" s="800"/>
      <c r="J177" s="800"/>
      <c r="K177" s="800"/>
      <c r="L177" s="809">
        <v>3.1</v>
      </c>
      <c r="M177" s="222" t="s">
        <v>376</v>
      </c>
      <c r="N177" s="727" t="s">
        <v>370</v>
      </c>
      <c r="O177" s="810"/>
      <c r="P177" s="810"/>
      <c r="Q177" s="810"/>
      <c r="R177" s="810"/>
      <c r="S177" s="810"/>
      <c r="T177" s="810"/>
      <c r="U177" s="810"/>
      <c r="V177" s="810"/>
      <c r="W177" s="810"/>
      <c r="X177" s="810"/>
      <c r="Y177" s="810"/>
      <c r="Z177" s="810"/>
      <c r="AA177" s="810"/>
      <c r="AB177" s="810"/>
      <c r="AC177" s="810"/>
      <c r="AD177" s="810"/>
      <c r="AE177" s="810"/>
      <c r="AF177" s="810"/>
      <c r="AG177" s="810"/>
      <c r="AH177" s="810"/>
      <c r="AI177" s="810"/>
      <c r="AJ177" s="810"/>
      <c r="AK177" s="810"/>
      <c r="AL177" s="810"/>
      <c r="AM177" s="771"/>
    </row>
    <row r="178" spans="1:39">
      <c r="A178" s="789">
        <v>4</v>
      </c>
      <c r="B178" s="800"/>
      <c r="C178" s="800"/>
      <c r="D178" s="800"/>
      <c r="E178" s="800"/>
      <c r="F178" s="800"/>
      <c r="G178" s="800"/>
      <c r="H178" s="800"/>
      <c r="I178" s="800"/>
      <c r="J178" s="800"/>
      <c r="K178" s="800"/>
      <c r="L178" s="809">
        <v>3.2</v>
      </c>
      <c r="M178" s="222" t="s">
        <v>377</v>
      </c>
      <c r="N178" s="727" t="s">
        <v>370</v>
      </c>
      <c r="O178" s="810"/>
      <c r="P178" s="810"/>
      <c r="Q178" s="810"/>
      <c r="R178" s="810"/>
      <c r="S178" s="810"/>
      <c r="T178" s="810"/>
      <c r="U178" s="810"/>
      <c r="V178" s="810"/>
      <c r="W178" s="810"/>
      <c r="X178" s="810"/>
      <c r="Y178" s="810"/>
      <c r="Z178" s="810"/>
      <c r="AA178" s="810"/>
      <c r="AB178" s="810"/>
      <c r="AC178" s="810"/>
      <c r="AD178" s="810"/>
      <c r="AE178" s="810"/>
      <c r="AF178" s="810"/>
      <c r="AG178" s="810"/>
      <c r="AH178" s="810"/>
      <c r="AI178" s="810"/>
      <c r="AJ178" s="810"/>
      <c r="AK178" s="810"/>
      <c r="AL178" s="810"/>
      <c r="AM178" s="771"/>
    </row>
    <row r="179" spans="1:39">
      <c r="A179" s="789">
        <v>4</v>
      </c>
      <c r="B179" s="800"/>
      <c r="C179" s="800"/>
      <c r="D179" s="800"/>
      <c r="E179" s="800"/>
      <c r="F179" s="800"/>
      <c r="G179" s="800"/>
      <c r="H179" s="800"/>
      <c r="I179" s="800"/>
      <c r="J179" s="800"/>
      <c r="K179" s="800"/>
      <c r="L179" s="809">
        <v>3.3</v>
      </c>
      <c r="M179" s="222" t="s">
        <v>379</v>
      </c>
      <c r="N179" s="727" t="s">
        <v>370</v>
      </c>
      <c r="O179" s="810"/>
      <c r="P179" s="810"/>
      <c r="Q179" s="810"/>
      <c r="R179" s="810"/>
      <c r="S179" s="810"/>
      <c r="T179" s="810"/>
      <c r="U179" s="810"/>
      <c r="V179" s="810"/>
      <c r="W179" s="810"/>
      <c r="X179" s="810"/>
      <c r="Y179" s="810"/>
      <c r="Z179" s="810"/>
      <c r="AA179" s="810"/>
      <c r="AB179" s="810"/>
      <c r="AC179" s="810"/>
      <c r="AD179" s="810"/>
      <c r="AE179" s="810"/>
      <c r="AF179" s="810"/>
      <c r="AG179" s="810"/>
      <c r="AH179" s="810"/>
      <c r="AI179" s="810"/>
      <c r="AJ179" s="810"/>
      <c r="AK179" s="810"/>
      <c r="AL179" s="810"/>
      <c r="AM179" s="771"/>
    </row>
    <row r="180" spans="1:39">
      <c r="A180" s="789">
        <v>4</v>
      </c>
      <c r="B180" s="800"/>
      <c r="C180" s="800"/>
      <c r="D180" s="800"/>
      <c r="E180" s="800"/>
      <c r="F180" s="800"/>
      <c r="G180" s="800"/>
      <c r="H180" s="800"/>
      <c r="I180" s="800"/>
      <c r="J180" s="800"/>
      <c r="K180" s="800"/>
      <c r="L180" s="809">
        <v>3.4</v>
      </c>
      <c r="M180" s="222" t="s">
        <v>381</v>
      </c>
      <c r="N180" s="727" t="s">
        <v>370</v>
      </c>
      <c r="O180" s="810"/>
      <c r="P180" s="810"/>
      <c r="Q180" s="810"/>
      <c r="R180" s="810"/>
      <c r="S180" s="810"/>
      <c r="T180" s="810"/>
      <c r="U180" s="810"/>
      <c r="V180" s="810"/>
      <c r="W180" s="810"/>
      <c r="X180" s="810"/>
      <c r="Y180" s="810"/>
      <c r="Z180" s="810"/>
      <c r="AA180" s="810"/>
      <c r="AB180" s="810"/>
      <c r="AC180" s="810"/>
      <c r="AD180" s="810"/>
      <c r="AE180" s="810"/>
      <c r="AF180" s="810"/>
      <c r="AG180" s="810"/>
      <c r="AH180" s="810"/>
      <c r="AI180" s="810"/>
      <c r="AJ180" s="810"/>
      <c r="AK180" s="810"/>
      <c r="AL180" s="810"/>
      <c r="AM180" s="771"/>
    </row>
    <row r="181" spans="1:39">
      <c r="A181" s="789">
        <v>4</v>
      </c>
      <c r="B181" s="800"/>
      <c r="C181" s="800"/>
      <c r="D181" s="800"/>
      <c r="E181" s="800"/>
      <c r="F181" s="800"/>
      <c r="G181" s="800"/>
      <c r="H181" s="800"/>
      <c r="I181" s="800"/>
      <c r="J181" s="800"/>
      <c r="K181" s="800"/>
      <c r="L181" s="809">
        <v>3.5</v>
      </c>
      <c r="M181" s="222" t="s">
        <v>383</v>
      </c>
      <c r="N181" s="727" t="s">
        <v>370</v>
      </c>
      <c r="O181" s="810"/>
      <c r="P181" s="810"/>
      <c r="Q181" s="810"/>
      <c r="R181" s="810"/>
      <c r="S181" s="810"/>
      <c r="T181" s="810"/>
      <c r="U181" s="810"/>
      <c r="V181" s="810"/>
      <c r="W181" s="810"/>
      <c r="X181" s="810"/>
      <c r="Y181" s="810"/>
      <c r="Z181" s="810"/>
      <c r="AA181" s="810"/>
      <c r="AB181" s="810"/>
      <c r="AC181" s="810"/>
      <c r="AD181" s="810"/>
      <c r="AE181" s="810"/>
      <c r="AF181" s="810"/>
      <c r="AG181" s="810"/>
      <c r="AH181" s="810"/>
      <c r="AI181" s="810"/>
      <c r="AJ181" s="810"/>
      <c r="AK181" s="810"/>
      <c r="AL181" s="810"/>
      <c r="AM181" s="771"/>
    </row>
    <row r="182" spans="1:39" s="95" customFormat="1" ht="22.8">
      <c r="A182" s="789">
        <v>4</v>
      </c>
      <c r="B182" s="806"/>
      <c r="C182" s="806"/>
      <c r="D182" s="806"/>
      <c r="E182" s="806"/>
      <c r="F182" s="806"/>
      <c r="G182" s="806"/>
      <c r="H182" s="806"/>
      <c r="I182" s="806"/>
      <c r="J182" s="806"/>
      <c r="K182" s="806"/>
      <c r="L182" s="807">
        <v>4</v>
      </c>
      <c r="M182" s="218" t="s">
        <v>390</v>
      </c>
      <c r="N182" s="727" t="s">
        <v>370</v>
      </c>
      <c r="O182" s="808">
        <v>0</v>
      </c>
      <c r="P182" s="808">
        <v>0</v>
      </c>
      <c r="Q182" s="808">
        <v>0</v>
      </c>
      <c r="R182" s="808">
        <v>0</v>
      </c>
      <c r="S182" s="808">
        <v>0</v>
      </c>
      <c r="T182" s="808">
        <v>0</v>
      </c>
      <c r="U182" s="808">
        <v>0</v>
      </c>
      <c r="V182" s="808">
        <v>0</v>
      </c>
      <c r="W182" s="808">
        <v>0</v>
      </c>
      <c r="X182" s="808">
        <v>0</v>
      </c>
      <c r="Y182" s="808">
        <v>0</v>
      </c>
      <c r="Z182" s="808">
        <v>0</v>
      </c>
      <c r="AA182" s="808">
        <v>0</v>
      </c>
      <c r="AB182" s="808">
        <v>0</v>
      </c>
      <c r="AC182" s="808">
        <v>0</v>
      </c>
      <c r="AD182" s="808">
        <v>0</v>
      </c>
      <c r="AE182" s="808">
        <v>0</v>
      </c>
      <c r="AF182" s="808">
        <v>0</v>
      </c>
      <c r="AG182" s="808">
        <v>0</v>
      </c>
      <c r="AH182" s="808">
        <v>0</v>
      </c>
      <c r="AI182" s="808">
        <v>0</v>
      </c>
      <c r="AJ182" s="808">
        <v>0</v>
      </c>
      <c r="AK182" s="808">
        <v>0</v>
      </c>
      <c r="AL182" s="808">
        <v>0</v>
      </c>
      <c r="AM182" s="771"/>
    </row>
    <row r="183" spans="1:39">
      <c r="A183" s="789">
        <v>4</v>
      </c>
      <c r="B183" s="800"/>
      <c r="C183" s="800"/>
      <c r="D183" s="800"/>
      <c r="E183" s="800"/>
      <c r="F183" s="800"/>
      <c r="G183" s="800"/>
      <c r="H183" s="800"/>
      <c r="I183" s="800"/>
      <c r="J183" s="800"/>
      <c r="K183" s="800"/>
      <c r="L183" s="809">
        <v>4.0999999999999996</v>
      </c>
      <c r="M183" s="222" t="s">
        <v>376</v>
      </c>
      <c r="N183" s="727" t="s">
        <v>370</v>
      </c>
      <c r="O183" s="810">
        <v>0</v>
      </c>
      <c r="P183" s="810">
        <v>0</v>
      </c>
      <c r="Q183" s="810">
        <v>0</v>
      </c>
      <c r="R183" s="810">
        <v>0</v>
      </c>
      <c r="S183" s="810">
        <v>0</v>
      </c>
      <c r="T183" s="810">
        <v>0</v>
      </c>
      <c r="U183" s="810">
        <v>0</v>
      </c>
      <c r="V183" s="810">
        <v>0</v>
      </c>
      <c r="W183" s="810">
        <v>0</v>
      </c>
      <c r="X183" s="810">
        <v>0</v>
      </c>
      <c r="Y183" s="810">
        <v>0</v>
      </c>
      <c r="Z183" s="810">
        <v>0</v>
      </c>
      <c r="AA183" s="810">
        <v>0</v>
      </c>
      <c r="AB183" s="810">
        <v>0</v>
      </c>
      <c r="AC183" s="810">
        <v>0</v>
      </c>
      <c r="AD183" s="810">
        <v>0</v>
      </c>
      <c r="AE183" s="810">
        <v>0</v>
      </c>
      <c r="AF183" s="810">
        <v>0</v>
      </c>
      <c r="AG183" s="810">
        <v>0</v>
      </c>
      <c r="AH183" s="810">
        <v>0</v>
      </c>
      <c r="AI183" s="810">
        <v>0</v>
      </c>
      <c r="AJ183" s="810">
        <v>0</v>
      </c>
      <c r="AK183" s="810">
        <v>0</v>
      </c>
      <c r="AL183" s="810">
        <v>0</v>
      </c>
      <c r="AM183" s="771"/>
    </row>
    <row r="184" spans="1:39">
      <c r="A184" s="789">
        <v>4</v>
      </c>
      <c r="B184" s="800"/>
      <c r="C184" s="800"/>
      <c r="D184" s="800"/>
      <c r="E184" s="800"/>
      <c r="F184" s="800"/>
      <c r="G184" s="800"/>
      <c r="H184" s="800"/>
      <c r="I184" s="800"/>
      <c r="J184" s="800"/>
      <c r="K184" s="800"/>
      <c r="L184" s="809">
        <v>4.2</v>
      </c>
      <c r="M184" s="222" t="s">
        <v>377</v>
      </c>
      <c r="N184" s="727" t="s">
        <v>370</v>
      </c>
      <c r="O184" s="810">
        <v>0</v>
      </c>
      <c r="P184" s="810">
        <v>0</v>
      </c>
      <c r="Q184" s="810">
        <v>0</v>
      </c>
      <c r="R184" s="810">
        <v>0</v>
      </c>
      <c r="S184" s="810">
        <v>0</v>
      </c>
      <c r="T184" s="810">
        <v>0</v>
      </c>
      <c r="U184" s="810">
        <v>0</v>
      </c>
      <c r="V184" s="810">
        <v>0</v>
      </c>
      <c r="W184" s="810">
        <v>0</v>
      </c>
      <c r="X184" s="810">
        <v>0</v>
      </c>
      <c r="Y184" s="810">
        <v>0</v>
      </c>
      <c r="Z184" s="810">
        <v>0</v>
      </c>
      <c r="AA184" s="810">
        <v>0</v>
      </c>
      <c r="AB184" s="810">
        <v>0</v>
      </c>
      <c r="AC184" s="810">
        <v>0</v>
      </c>
      <c r="AD184" s="810">
        <v>0</v>
      </c>
      <c r="AE184" s="810">
        <v>0</v>
      </c>
      <c r="AF184" s="810">
        <v>0</v>
      </c>
      <c r="AG184" s="810">
        <v>0</v>
      </c>
      <c r="AH184" s="810">
        <v>0</v>
      </c>
      <c r="AI184" s="810">
        <v>0</v>
      </c>
      <c r="AJ184" s="810">
        <v>0</v>
      </c>
      <c r="AK184" s="810">
        <v>0</v>
      </c>
      <c r="AL184" s="810">
        <v>0</v>
      </c>
      <c r="AM184" s="771"/>
    </row>
    <row r="185" spans="1:39">
      <c r="A185" s="789">
        <v>4</v>
      </c>
      <c r="B185" s="800"/>
      <c r="C185" s="800"/>
      <c r="D185" s="800"/>
      <c r="E185" s="800"/>
      <c r="F185" s="800"/>
      <c r="G185" s="800"/>
      <c r="H185" s="800"/>
      <c r="I185" s="800"/>
      <c r="J185" s="800"/>
      <c r="K185" s="800"/>
      <c r="L185" s="809">
        <v>4.3</v>
      </c>
      <c r="M185" s="222" t="s">
        <v>379</v>
      </c>
      <c r="N185" s="727" t="s">
        <v>370</v>
      </c>
      <c r="O185" s="810">
        <v>0</v>
      </c>
      <c r="P185" s="810">
        <v>0</v>
      </c>
      <c r="Q185" s="810">
        <v>0</v>
      </c>
      <c r="R185" s="810">
        <v>0</v>
      </c>
      <c r="S185" s="810">
        <v>0</v>
      </c>
      <c r="T185" s="810">
        <v>0</v>
      </c>
      <c r="U185" s="810">
        <v>0</v>
      </c>
      <c r="V185" s="810">
        <v>0</v>
      </c>
      <c r="W185" s="810">
        <v>0</v>
      </c>
      <c r="X185" s="810">
        <v>0</v>
      </c>
      <c r="Y185" s="810">
        <v>0</v>
      </c>
      <c r="Z185" s="810">
        <v>0</v>
      </c>
      <c r="AA185" s="810">
        <v>0</v>
      </c>
      <c r="AB185" s="810">
        <v>0</v>
      </c>
      <c r="AC185" s="810">
        <v>0</v>
      </c>
      <c r="AD185" s="810">
        <v>0</v>
      </c>
      <c r="AE185" s="810">
        <v>0</v>
      </c>
      <c r="AF185" s="810">
        <v>0</v>
      </c>
      <c r="AG185" s="810">
        <v>0</v>
      </c>
      <c r="AH185" s="810">
        <v>0</v>
      </c>
      <c r="AI185" s="810">
        <v>0</v>
      </c>
      <c r="AJ185" s="810">
        <v>0</v>
      </c>
      <c r="AK185" s="810">
        <v>0</v>
      </c>
      <c r="AL185" s="810">
        <v>0</v>
      </c>
      <c r="AM185" s="771"/>
    </row>
    <row r="186" spans="1:39">
      <c r="A186" s="789">
        <v>4</v>
      </c>
      <c r="B186" s="800"/>
      <c r="C186" s="800"/>
      <c r="D186" s="800"/>
      <c r="E186" s="800"/>
      <c r="F186" s="800"/>
      <c r="G186" s="800"/>
      <c r="H186" s="800"/>
      <c r="I186" s="800"/>
      <c r="J186" s="800"/>
      <c r="K186" s="800"/>
      <c r="L186" s="809">
        <v>4.4000000000000004</v>
      </c>
      <c r="M186" s="222" t="s">
        <v>381</v>
      </c>
      <c r="N186" s="727" t="s">
        <v>370</v>
      </c>
      <c r="O186" s="810">
        <v>0</v>
      </c>
      <c r="P186" s="810">
        <v>0</v>
      </c>
      <c r="Q186" s="810">
        <v>0</v>
      </c>
      <c r="R186" s="810">
        <v>0</v>
      </c>
      <c r="S186" s="810">
        <v>0</v>
      </c>
      <c r="T186" s="810">
        <v>0</v>
      </c>
      <c r="U186" s="810">
        <v>0</v>
      </c>
      <c r="V186" s="810">
        <v>0</v>
      </c>
      <c r="W186" s="810">
        <v>0</v>
      </c>
      <c r="X186" s="810">
        <v>0</v>
      </c>
      <c r="Y186" s="810">
        <v>0</v>
      </c>
      <c r="Z186" s="810">
        <v>0</v>
      </c>
      <c r="AA186" s="810">
        <v>0</v>
      </c>
      <c r="AB186" s="810">
        <v>0</v>
      </c>
      <c r="AC186" s="810">
        <v>0</v>
      </c>
      <c r="AD186" s="810">
        <v>0</v>
      </c>
      <c r="AE186" s="810">
        <v>0</v>
      </c>
      <c r="AF186" s="810">
        <v>0</v>
      </c>
      <c r="AG186" s="810">
        <v>0</v>
      </c>
      <c r="AH186" s="810">
        <v>0</v>
      </c>
      <c r="AI186" s="810">
        <v>0</v>
      </c>
      <c r="AJ186" s="810">
        <v>0</v>
      </c>
      <c r="AK186" s="810">
        <v>0</v>
      </c>
      <c r="AL186" s="810">
        <v>0</v>
      </c>
      <c r="AM186" s="771"/>
    </row>
    <row r="187" spans="1:39">
      <c r="A187" s="789">
        <v>4</v>
      </c>
      <c r="B187" s="800"/>
      <c r="C187" s="800"/>
      <c r="D187" s="800"/>
      <c r="E187" s="800"/>
      <c r="F187" s="800"/>
      <c r="G187" s="800"/>
      <c r="H187" s="800"/>
      <c r="I187" s="800"/>
      <c r="J187" s="800"/>
      <c r="K187" s="800"/>
      <c r="L187" s="809">
        <v>4.5</v>
      </c>
      <c r="M187" s="222" t="s">
        <v>383</v>
      </c>
      <c r="N187" s="727" t="s">
        <v>370</v>
      </c>
      <c r="O187" s="810">
        <v>0</v>
      </c>
      <c r="P187" s="810">
        <v>0</v>
      </c>
      <c r="Q187" s="810">
        <v>0</v>
      </c>
      <c r="R187" s="810">
        <v>0</v>
      </c>
      <c r="S187" s="810">
        <v>0</v>
      </c>
      <c r="T187" s="810">
        <v>0</v>
      </c>
      <c r="U187" s="810">
        <v>0</v>
      </c>
      <c r="V187" s="810">
        <v>0</v>
      </c>
      <c r="W187" s="810">
        <v>0</v>
      </c>
      <c r="X187" s="810">
        <v>0</v>
      </c>
      <c r="Y187" s="810">
        <v>0</v>
      </c>
      <c r="Z187" s="810">
        <v>0</v>
      </c>
      <c r="AA187" s="810">
        <v>0</v>
      </c>
      <c r="AB187" s="810">
        <v>0</v>
      </c>
      <c r="AC187" s="810">
        <v>0</v>
      </c>
      <c r="AD187" s="810">
        <v>0</v>
      </c>
      <c r="AE187" s="810">
        <v>0</v>
      </c>
      <c r="AF187" s="810">
        <v>0</v>
      </c>
      <c r="AG187" s="810">
        <v>0</v>
      </c>
      <c r="AH187" s="810">
        <v>0</v>
      </c>
      <c r="AI187" s="810">
        <v>0</v>
      </c>
      <c r="AJ187" s="810">
        <v>0</v>
      </c>
      <c r="AK187" s="810">
        <v>0</v>
      </c>
      <c r="AL187" s="810">
        <v>0</v>
      </c>
      <c r="AM187" s="771"/>
    </row>
    <row r="188" spans="1:39" s="95" customFormat="1">
      <c r="A188" s="789">
        <v>4</v>
      </c>
      <c r="B188" s="806"/>
      <c r="C188" s="806"/>
      <c r="D188" s="806"/>
      <c r="E188" s="806"/>
      <c r="F188" s="806"/>
      <c r="G188" s="806"/>
      <c r="H188" s="806"/>
      <c r="I188" s="806"/>
      <c r="J188" s="806"/>
      <c r="K188" s="806"/>
      <c r="L188" s="807">
        <v>5</v>
      </c>
      <c r="M188" s="218" t="s">
        <v>395</v>
      </c>
      <c r="N188" s="727" t="s">
        <v>370</v>
      </c>
      <c r="O188" s="808">
        <v>0</v>
      </c>
      <c r="P188" s="808">
        <v>0</v>
      </c>
      <c r="Q188" s="808">
        <v>0</v>
      </c>
      <c r="R188" s="808">
        <v>0</v>
      </c>
      <c r="S188" s="808">
        <v>0</v>
      </c>
      <c r="T188" s="808">
        <v>0</v>
      </c>
      <c r="U188" s="808">
        <v>0</v>
      </c>
      <c r="V188" s="808">
        <v>0</v>
      </c>
      <c r="W188" s="808">
        <v>0</v>
      </c>
      <c r="X188" s="808">
        <v>0</v>
      </c>
      <c r="Y188" s="808">
        <v>0</v>
      </c>
      <c r="Z188" s="808">
        <v>0</v>
      </c>
      <c r="AA188" s="808">
        <v>0</v>
      </c>
      <c r="AB188" s="808">
        <v>0</v>
      </c>
      <c r="AC188" s="808">
        <v>0</v>
      </c>
      <c r="AD188" s="808">
        <v>0</v>
      </c>
      <c r="AE188" s="808">
        <v>0</v>
      </c>
      <c r="AF188" s="808">
        <v>0</v>
      </c>
      <c r="AG188" s="808">
        <v>0</v>
      </c>
      <c r="AH188" s="808">
        <v>0</v>
      </c>
      <c r="AI188" s="808">
        <v>0</v>
      </c>
      <c r="AJ188" s="808">
        <v>0</v>
      </c>
      <c r="AK188" s="808">
        <v>0</v>
      </c>
      <c r="AL188" s="808">
        <v>0</v>
      </c>
      <c r="AM188" s="771"/>
    </row>
    <row r="189" spans="1:39">
      <c r="A189" s="789">
        <v>4</v>
      </c>
      <c r="B189" s="800"/>
      <c r="C189" s="800"/>
      <c r="D189" s="800"/>
      <c r="E189" s="800"/>
      <c r="F189" s="800"/>
      <c r="G189" s="800"/>
      <c r="H189" s="800"/>
      <c r="I189" s="800"/>
      <c r="J189" s="800"/>
      <c r="K189" s="800"/>
      <c r="L189" s="809">
        <v>5.0999999999999996</v>
      </c>
      <c r="M189" s="222" t="s">
        <v>376</v>
      </c>
      <c r="N189" s="727" t="s">
        <v>370</v>
      </c>
      <c r="O189" s="810">
        <v>0</v>
      </c>
      <c r="P189" s="810">
        <v>0</v>
      </c>
      <c r="Q189" s="810">
        <v>0</v>
      </c>
      <c r="R189" s="810">
        <v>0</v>
      </c>
      <c r="S189" s="810">
        <v>0</v>
      </c>
      <c r="T189" s="810">
        <v>0</v>
      </c>
      <c r="U189" s="810">
        <v>0</v>
      </c>
      <c r="V189" s="810">
        <v>0</v>
      </c>
      <c r="W189" s="810">
        <v>0</v>
      </c>
      <c r="X189" s="810">
        <v>0</v>
      </c>
      <c r="Y189" s="810">
        <v>0</v>
      </c>
      <c r="Z189" s="810">
        <v>0</v>
      </c>
      <c r="AA189" s="810">
        <v>0</v>
      </c>
      <c r="AB189" s="810">
        <v>0</v>
      </c>
      <c r="AC189" s="810">
        <v>0</v>
      </c>
      <c r="AD189" s="810">
        <v>0</v>
      </c>
      <c r="AE189" s="810">
        <v>0</v>
      </c>
      <c r="AF189" s="810">
        <v>0</v>
      </c>
      <c r="AG189" s="810">
        <v>0</v>
      </c>
      <c r="AH189" s="810">
        <v>0</v>
      </c>
      <c r="AI189" s="810">
        <v>0</v>
      </c>
      <c r="AJ189" s="810">
        <v>0</v>
      </c>
      <c r="AK189" s="810">
        <v>0</v>
      </c>
      <c r="AL189" s="810">
        <v>0</v>
      </c>
      <c r="AM189" s="771"/>
    </row>
    <row r="190" spans="1:39">
      <c r="A190" s="789">
        <v>4</v>
      </c>
      <c r="B190" s="800"/>
      <c r="C190" s="800"/>
      <c r="D190" s="800"/>
      <c r="E190" s="800"/>
      <c r="F190" s="800"/>
      <c r="G190" s="800"/>
      <c r="H190" s="800"/>
      <c r="I190" s="800"/>
      <c r="J190" s="800"/>
      <c r="K190" s="800"/>
      <c r="L190" s="809">
        <v>5.2</v>
      </c>
      <c r="M190" s="222" t="s">
        <v>377</v>
      </c>
      <c r="N190" s="727" t="s">
        <v>370</v>
      </c>
      <c r="O190" s="810">
        <v>0</v>
      </c>
      <c r="P190" s="810">
        <v>0</v>
      </c>
      <c r="Q190" s="810">
        <v>0</v>
      </c>
      <c r="R190" s="810">
        <v>0</v>
      </c>
      <c r="S190" s="810">
        <v>0</v>
      </c>
      <c r="T190" s="810">
        <v>0</v>
      </c>
      <c r="U190" s="810">
        <v>0</v>
      </c>
      <c r="V190" s="810">
        <v>0</v>
      </c>
      <c r="W190" s="810">
        <v>0</v>
      </c>
      <c r="X190" s="810">
        <v>0</v>
      </c>
      <c r="Y190" s="810">
        <v>0</v>
      </c>
      <c r="Z190" s="810">
        <v>0</v>
      </c>
      <c r="AA190" s="810">
        <v>0</v>
      </c>
      <c r="AB190" s="810">
        <v>0</v>
      </c>
      <c r="AC190" s="810">
        <v>0</v>
      </c>
      <c r="AD190" s="810">
        <v>0</v>
      </c>
      <c r="AE190" s="810">
        <v>0</v>
      </c>
      <c r="AF190" s="810">
        <v>0</v>
      </c>
      <c r="AG190" s="810">
        <v>0</v>
      </c>
      <c r="AH190" s="810">
        <v>0</v>
      </c>
      <c r="AI190" s="810">
        <v>0</v>
      </c>
      <c r="AJ190" s="810">
        <v>0</v>
      </c>
      <c r="AK190" s="810">
        <v>0</v>
      </c>
      <c r="AL190" s="810">
        <v>0</v>
      </c>
      <c r="AM190" s="771"/>
    </row>
    <row r="191" spans="1:39">
      <c r="A191" s="789">
        <v>4</v>
      </c>
      <c r="B191" s="800"/>
      <c r="C191" s="800"/>
      <c r="D191" s="800"/>
      <c r="E191" s="800"/>
      <c r="F191" s="800"/>
      <c r="G191" s="800"/>
      <c r="H191" s="800"/>
      <c r="I191" s="800"/>
      <c r="J191" s="800"/>
      <c r="K191" s="800"/>
      <c r="L191" s="809">
        <v>5.3</v>
      </c>
      <c r="M191" s="222" t="s">
        <v>379</v>
      </c>
      <c r="N191" s="727" t="s">
        <v>370</v>
      </c>
      <c r="O191" s="810">
        <v>0</v>
      </c>
      <c r="P191" s="810">
        <v>0</v>
      </c>
      <c r="Q191" s="810">
        <v>0</v>
      </c>
      <c r="R191" s="810">
        <v>0</v>
      </c>
      <c r="S191" s="810">
        <v>0</v>
      </c>
      <c r="T191" s="810">
        <v>0</v>
      </c>
      <c r="U191" s="810">
        <v>0</v>
      </c>
      <c r="V191" s="810">
        <v>0</v>
      </c>
      <c r="W191" s="810">
        <v>0</v>
      </c>
      <c r="X191" s="810">
        <v>0</v>
      </c>
      <c r="Y191" s="810">
        <v>0</v>
      </c>
      <c r="Z191" s="810">
        <v>0</v>
      </c>
      <c r="AA191" s="810">
        <v>0</v>
      </c>
      <c r="AB191" s="810">
        <v>0</v>
      </c>
      <c r="AC191" s="810">
        <v>0</v>
      </c>
      <c r="AD191" s="810">
        <v>0</v>
      </c>
      <c r="AE191" s="810">
        <v>0</v>
      </c>
      <c r="AF191" s="810">
        <v>0</v>
      </c>
      <c r="AG191" s="810">
        <v>0</v>
      </c>
      <c r="AH191" s="810">
        <v>0</v>
      </c>
      <c r="AI191" s="810">
        <v>0</v>
      </c>
      <c r="AJ191" s="810">
        <v>0</v>
      </c>
      <c r="AK191" s="810">
        <v>0</v>
      </c>
      <c r="AL191" s="810">
        <v>0</v>
      </c>
      <c r="AM191" s="771"/>
    </row>
    <row r="192" spans="1:39">
      <c r="A192" s="789">
        <v>4</v>
      </c>
      <c r="B192" s="800"/>
      <c r="C192" s="800"/>
      <c r="D192" s="800"/>
      <c r="E192" s="800"/>
      <c r="F192" s="800"/>
      <c r="G192" s="800"/>
      <c r="H192" s="800"/>
      <c r="I192" s="800"/>
      <c r="J192" s="800"/>
      <c r="K192" s="800"/>
      <c r="L192" s="809">
        <v>5.4</v>
      </c>
      <c r="M192" s="222" t="s">
        <v>381</v>
      </c>
      <c r="N192" s="727" t="s">
        <v>370</v>
      </c>
      <c r="O192" s="810">
        <v>0</v>
      </c>
      <c r="P192" s="810">
        <v>0</v>
      </c>
      <c r="Q192" s="810">
        <v>0</v>
      </c>
      <c r="R192" s="810">
        <v>0</v>
      </c>
      <c r="S192" s="810">
        <v>0</v>
      </c>
      <c r="T192" s="810">
        <v>0</v>
      </c>
      <c r="U192" s="810">
        <v>0</v>
      </c>
      <c r="V192" s="810">
        <v>0</v>
      </c>
      <c r="W192" s="810">
        <v>0</v>
      </c>
      <c r="X192" s="810">
        <v>0</v>
      </c>
      <c r="Y192" s="810">
        <v>0</v>
      </c>
      <c r="Z192" s="810">
        <v>0</v>
      </c>
      <c r="AA192" s="810">
        <v>0</v>
      </c>
      <c r="AB192" s="810">
        <v>0</v>
      </c>
      <c r="AC192" s="810">
        <v>0</v>
      </c>
      <c r="AD192" s="810">
        <v>0</v>
      </c>
      <c r="AE192" s="810">
        <v>0</v>
      </c>
      <c r="AF192" s="810">
        <v>0</v>
      </c>
      <c r="AG192" s="810">
        <v>0</v>
      </c>
      <c r="AH192" s="810">
        <v>0</v>
      </c>
      <c r="AI192" s="810">
        <v>0</v>
      </c>
      <c r="AJ192" s="810">
        <v>0</v>
      </c>
      <c r="AK192" s="810">
        <v>0</v>
      </c>
      <c r="AL192" s="810">
        <v>0</v>
      </c>
      <c r="AM192" s="771"/>
    </row>
    <row r="193" spans="1:39">
      <c r="A193" s="789">
        <v>4</v>
      </c>
      <c r="B193" s="800"/>
      <c r="C193" s="800"/>
      <c r="D193" s="800"/>
      <c r="E193" s="800"/>
      <c r="F193" s="800"/>
      <c r="G193" s="800"/>
      <c r="H193" s="800"/>
      <c r="I193" s="800"/>
      <c r="J193" s="800"/>
      <c r="K193" s="800"/>
      <c r="L193" s="809">
        <v>5.5</v>
      </c>
      <c r="M193" s="222" t="s">
        <v>383</v>
      </c>
      <c r="N193" s="727" t="s">
        <v>370</v>
      </c>
      <c r="O193" s="810">
        <v>0</v>
      </c>
      <c r="P193" s="810">
        <v>0</v>
      </c>
      <c r="Q193" s="810">
        <v>0</v>
      </c>
      <c r="R193" s="810">
        <v>0</v>
      </c>
      <c r="S193" s="810">
        <v>0</v>
      </c>
      <c r="T193" s="810">
        <v>0</v>
      </c>
      <c r="U193" s="810">
        <v>0</v>
      </c>
      <c r="V193" s="810">
        <v>0</v>
      </c>
      <c r="W193" s="810">
        <v>0</v>
      </c>
      <c r="X193" s="810">
        <v>0</v>
      </c>
      <c r="Y193" s="810">
        <v>0</v>
      </c>
      <c r="Z193" s="810">
        <v>0</v>
      </c>
      <c r="AA193" s="810">
        <v>0</v>
      </c>
      <c r="AB193" s="810">
        <v>0</v>
      </c>
      <c r="AC193" s="810">
        <v>0</v>
      </c>
      <c r="AD193" s="810">
        <v>0</v>
      </c>
      <c r="AE193" s="810">
        <v>0</v>
      </c>
      <c r="AF193" s="810">
        <v>0</v>
      </c>
      <c r="AG193" s="810">
        <v>0</v>
      </c>
      <c r="AH193" s="810">
        <v>0</v>
      </c>
      <c r="AI193" s="810">
        <v>0</v>
      </c>
      <c r="AJ193" s="810">
        <v>0</v>
      </c>
      <c r="AK193" s="810">
        <v>0</v>
      </c>
      <c r="AL193" s="810">
        <v>0</v>
      </c>
      <c r="AM193" s="771"/>
    </row>
    <row r="194" spans="1:39" s="95" customFormat="1" ht="22.8">
      <c r="A194" s="789">
        <v>4</v>
      </c>
      <c r="B194" s="806"/>
      <c r="C194" s="806"/>
      <c r="D194" s="806"/>
      <c r="E194" s="806"/>
      <c r="F194" s="806"/>
      <c r="G194" s="806"/>
      <c r="H194" s="806"/>
      <c r="I194" s="806"/>
      <c r="J194" s="806"/>
      <c r="K194" s="806"/>
      <c r="L194" s="807">
        <v>6</v>
      </c>
      <c r="M194" s="218" t="s">
        <v>399</v>
      </c>
      <c r="N194" s="224"/>
      <c r="O194" s="225"/>
      <c r="P194" s="225"/>
      <c r="Q194" s="225"/>
      <c r="R194" s="225"/>
      <c r="S194" s="225"/>
      <c r="T194" s="225"/>
      <c r="U194" s="225"/>
      <c r="V194" s="225"/>
      <c r="W194" s="225"/>
      <c r="X194" s="225"/>
      <c r="Y194" s="225"/>
      <c r="Z194" s="225"/>
      <c r="AA194" s="225"/>
      <c r="AB194" s="225"/>
      <c r="AC194" s="225"/>
      <c r="AD194" s="225"/>
      <c r="AE194" s="225"/>
      <c r="AF194" s="225"/>
      <c r="AG194" s="225"/>
      <c r="AH194" s="225"/>
      <c r="AI194" s="225"/>
      <c r="AJ194" s="225"/>
      <c r="AK194" s="225"/>
      <c r="AL194" s="225"/>
      <c r="AM194" s="771"/>
    </row>
    <row r="195" spans="1:39">
      <c r="A195" s="789">
        <v>4</v>
      </c>
      <c r="B195" s="800"/>
      <c r="C195" s="800"/>
      <c r="D195" s="800"/>
      <c r="E195" s="800"/>
      <c r="F195" s="800"/>
      <c r="G195" s="800"/>
      <c r="H195" s="800"/>
      <c r="I195" s="800"/>
      <c r="J195" s="800"/>
      <c r="K195" s="800"/>
      <c r="L195" s="809">
        <v>6.1</v>
      </c>
      <c r="M195" s="222" t="s">
        <v>376</v>
      </c>
      <c r="N195" s="219" t="s">
        <v>145</v>
      </c>
      <c r="O195" s="810">
        <v>0</v>
      </c>
      <c r="P195" s="810">
        <v>0</v>
      </c>
      <c r="Q195" s="810">
        <v>0</v>
      </c>
      <c r="R195" s="810">
        <v>0</v>
      </c>
      <c r="S195" s="810">
        <v>0</v>
      </c>
      <c r="T195" s="810">
        <v>0</v>
      </c>
      <c r="U195" s="810">
        <v>0</v>
      </c>
      <c r="V195" s="810">
        <v>0</v>
      </c>
      <c r="W195" s="810">
        <v>0</v>
      </c>
      <c r="X195" s="810">
        <v>0</v>
      </c>
      <c r="Y195" s="810">
        <v>0</v>
      </c>
      <c r="Z195" s="810">
        <v>0</v>
      </c>
      <c r="AA195" s="810">
        <v>0</v>
      </c>
      <c r="AB195" s="810">
        <v>0</v>
      </c>
      <c r="AC195" s="810">
        <v>0</v>
      </c>
      <c r="AD195" s="810">
        <v>0</v>
      </c>
      <c r="AE195" s="810">
        <v>0</v>
      </c>
      <c r="AF195" s="810">
        <v>0</v>
      </c>
      <c r="AG195" s="810">
        <v>0</v>
      </c>
      <c r="AH195" s="810">
        <v>0</v>
      </c>
      <c r="AI195" s="810">
        <v>0</v>
      </c>
      <c r="AJ195" s="810">
        <v>0</v>
      </c>
      <c r="AK195" s="810">
        <v>0</v>
      </c>
      <c r="AL195" s="810">
        <v>0</v>
      </c>
      <c r="AM195" s="771"/>
    </row>
    <row r="196" spans="1:39">
      <c r="A196" s="789">
        <v>4</v>
      </c>
      <c r="B196" s="800"/>
      <c r="C196" s="800"/>
      <c r="D196" s="800"/>
      <c r="E196" s="800"/>
      <c r="F196" s="800"/>
      <c r="G196" s="800"/>
      <c r="H196" s="800"/>
      <c r="I196" s="800"/>
      <c r="J196" s="800"/>
      <c r="K196" s="800"/>
      <c r="L196" s="809">
        <v>6.2</v>
      </c>
      <c r="M196" s="222" t="s">
        <v>377</v>
      </c>
      <c r="N196" s="219" t="s">
        <v>145</v>
      </c>
      <c r="O196" s="810">
        <v>0</v>
      </c>
      <c r="P196" s="810">
        <v>0</v>
      </c>
      <c r="Q196" s="810">
        <v>0</v>
      </c>
      <c r="R196" s="810">
        <v>0</v>
      </c>
      <c r="S196" s="810">
        <v>0</v>
      </c>
      <c r="T196" s="810">
        <v>0</v>
      </c>
      <c r="U196" s="810">
        <v>0</v>
      </c>
      <c r="V196" s="810">
        <v>0</v>
      </c>
      <c r="W196" s="810">
        <v>0</v>
      </c>
      <c r="X196" s="810">
        <v>0</v>
      </c>
      <c r="Y196" s="810">
        <v>0</v>
      </c>
      <c r="Z196" s="810">
        <v>0</v>
      </c>
      <c r="AA196" s="810">
        <v>0</v>
      </c>
      <c r="AB196" s="810">
        <v>0</v>
      </c>
      <c r="AC196" s="810">
        <v>0</v>
      </c>
      <c r="AD196" s="810">
        <v>0</v>
      </c>
      <c r="AE196" s="810">
        <v>0</v>
      </c>
      <c r="AF196" s="810">
        <v>0</v>
      </c>
      <c r="AG196" s="810">
        <v>0</v>
      </c>
      <c r="AH196" s="810">
        <v>0</v>
      </c>
      <c r="AI196" s="810">
        <v>0</v>
      </c>
      <c r="AJ196" s="810">
        <v>0</v>
      </c>
      <c r="AK196" s="810">
        <v>0</v>
      </c>
      <c r="AL196" s="810">
        <v>0</v>
      </c>
      <c r="AM196" s="771"/>
    </row>
    <row r="197" spans="1:39">
      <c r="A197" s="789">
        <v>4</v>
      </c>
      <c r="B197" s="800"/>
      <c r="C197" s="800"/>
      <c r="D197" s="800"/>
      <c r="E197" s="800"/>
      <c r="F197" s="800"/>
      <c r="G197" s="800"/>
      <c r="H197" s="800"/>
      <c r="I197" s="800"/>
      <c r="J197" s="800"/>
      <c r="K197" s="800"/>
      <c r="L197" s="809">
        <v>6.3</v>
      </c>
      <c r="M197" s="222" t="s">
        <v>379</v>
      </c>
      <c r="N197" s="219" t="s">
        <v>145</v>
      </c>
      <c r="O197" s="810">
        <v>0</v>
      </c>
      <c r="P197" s="810">
        <v>0</v>
      </c>
      <c r="Q197" s="810">
        <v>0</v>
      </c>
      <c r="R197" s="810">
        <v>0</v>
      </c>
      <c r="S197" s="810">
        <v>0</v>
      </c>
      <c r="T197" s="810">
        <v>0</v>
      </c>
      <c r="U197" s="810">
        <v>0</v>
      </c>
      <c r="V197" s="810">
        <v>0</v>
      </c>
      <c r="W197" s="810">
        <v>0</v>
      </c>
      <c r="X197" s="810">
        <v>0</v>
      </c>
      <c r="Y197" s="810">
        <v>0</v>
      </c>
      <c r="Z197" s="810">
        <v>0</v>
      </c>
      <c r="AA197" s="810">
        <v>0</v>
      </c>
      <c r="AB197" s="810">
        <v>0</v>
      </c>
      <c r="AC197" s="810">
        <v>0</v>
      </c>
      <c r="AD197" s="810">
        <v>0</v>
      </c>
      <c r="AE197" s="810">
        <v>0</v>
      </c>
      <c r="AF197" s="810">
        <v>0</v>
      </c>
      <c r="AG197" s="810">
        <v>0</v>
      </c>
      <c r="AH197" s="810">
        <v>0</v>
      </c>
      <c r="AI197" s="810">
        <v>0</v>
      </c>
      <c r="AJ197" s="810">
        <v>0</v>
      </c>
      <c r="AK197" s="810">
        <v>0</v>
      </c>
      <c r="AL197" s="810">
        <v>0</v>
      </c>
      <c r="AM197" s="771"/>
    </row>
    <row r="198" spans="1:39">
      <c r="A198" s="789">
        <v>4</v>
      </c>
      <c r="B198" s="800"/>
      <c r="C198" s="800"/>
      <c r="D198" s="800"/>
      <c r="E198" s="800"/>
      <c r="F198" s="800"/>
      <c r="G198" s="800"/>
      <c r="H198" s="800"/>
      <c r="I198" s="800"/>
      <c r="J198" s="800"/>
      <c r="K198" s="800"/>
      <c r="L198" s="809">
        <v>6.4</v>
      </c>
      <c r="M198" s="222" t="s">
        <v>381</v>
      </c>
      <c r="N198" s="219" t="s">
        <v>145</v>
      </c>
      <c r="O198" s="810">
        <v>0</v>
      </c>
      <c r="P198" s="810">
        <v>0</v>
      </c>
      <c r="Q198" s="810">
        <v>0</v>
      </c>
      <c r="R198" s="810">
        <v>0</v>
      </c>
      <c r="S198" s="810">
        <v>0</v>
      </c>
      <c r="T198" s="810">
        <v>0</v>
      </c>
      <c r="U198" s="810">
        <v>0</v>
      </c>
      <c r="V198" s="810">
        <v>0</v>
      </c>
      <c r="W198" s="810">
        <v>0</v>
      </c>
      <c r="X198" s="810">
        <v>0</v>
      </c>
      <c r="Y198" s="810">
        <v>0</v>
      </c>
      <c r="Z198" s="810">
        <v>0</v>
      </c>
      <c r="AA198" s="810">
        <v>0</v>
      </c>
      <c r="AB198" s="810">
        <v>0</v>
      </c>
      <c r="AC198" s="810">
        <v>0</v>
      </c>
      <c r="AD198" s="810">
        <v>0</v>
      </c>
      <c r="AE198" s="810">
        <v>0</v>
      </c>
      <c r="AF198" s="810">
        <v>0</v>
      </c>
      <c r="AG198" s="810">
        <v>0</v>
      </c>
      <c r="AH198" s="810">
        <v>0</v>
      </c>
      <c r="AI198" s="810">
        <v>0</v>
      </c>
      <c r="AJ198" s="810">
        <v>0</v>
      </c>
      <c r="AK198" s="810">
        <v>0</v>
      </c>
      <c r="AL198" s="810">
        <v>0</v>
      </c>
      <c r="AM198" s="771"/>
    </row>
    <row r="199" spans="1:39">
      <c r="A199" s="789">
        <v>4</v>
      </c>
      <c r="B199" s="800"/>
      <c r="C199" s="800"/>
      <c r="D199" s="800"/>
      <c r="E199" s="800"/>
      <c r="F199" s="800"/>
      <c r="G199" s="800"/>
      <c r="H199" s="800"/>
      <c r="I199" s="800"/>
      <c r="J199" s="800"/>
      <c r="K199" s="800"/>
      <c r="L199" s="809">
        <v>6.5</v>
      </c>
      <c r="M199" s="222" t="s">
        <v>383</v>
      </c>
      <c r="N199" s="219" t="s">
        <v>145</v>
      </c>
      <c r="O199" s="810">
        <v>0</v>
      </c>
      <c r="P199" s="810">
        <v>0</v>
      </c>
      <c r="Q199" s="810">
        <v>0</v>
      </c>
      <c r="R199" s="810">
        <v>0</v>
      </c>
      <c r="S199" s="810">
        <v>0</v>
      </c>
      <c r="T199" s="810">
        <v>0</v>
      </c>
      <c r="U199" s="810">
        <v>0</v>
      </c>
      <c r="V199" s="810">
        <v>0</v>
      </c>
      <c r="W199" s="810">
        <v>0</v>
      </c>
      <c r="X199" s="810">
        <v>0</v>
      </c>
      <c r="Y199" s="810">
        <v>0</v>
      </c>
      <c r="Z199" s="810">
        <v>0</v>
      </c>
      <c r="AA199" s="810">
        <v>0</v>
      </c>
      <c r="AB199" s="810">
        <v>0</v>
      </c>
      <c r="AC199" s="810">
        <v>0</v>
      </c>
      <c r="AD199" s="810">
        <v>0</v>
      </c>
      <c r="AE199" s="810">
        <v>0</v>
      </c>
      <c r="AF199" s="810">
        <v>0</v>
      </c>
      <c r="AG199" s="810">
        <v>0</v>
      </c>
      <c r="AH199" s="810">
        <v>0</v>
      </c>
      <c r="AI199" s="810">
        <v>0</v>
      </c>
      <c r="AJ199" s="810">
        <v>0</v>
      </c>
      <c r="AK199" s="810">
        <v>0</v>
      </c>
      <c r="AL199" s="810">
        <v>0</v>
      </c>
      <c r="AM199" s="771"/>
    </row>
    <row r="200" spans="1:39" s="95" customFormat="1">
      <c r="A200" s="789">
        <v>4</v>
      </c>
      <c r="B200" s="806"/>
      <c r="C200" s="806"/>
      <c r="D200" s="806"/>
      <c r="E200" s="806"/>
      <c r="F200" s="806"/>
      <c r="G200" s="806"/>
      <c r="H200" s="806"/>
      <c r="I200" s="806"/>
      <c r="J200" s="806"/>
      <c r="K200" s="806"/>
      <c r="L200" s="807">
        <v>7</v>
      </c>
      <c r="M200" s="218" t="s">
        <v>403</v>
      </c>
      <c r="N200" s="727" t="s">
        <v>370</v>
      </c>
      <c r="O200" s="808">
        <v>0</v>
      </c>
      <c r="P200" s="808">
        <v>0</v>
      </c>
      <c r="Q200" s="808">
        <v>0</v>
      </c>
      <c r="R200" s="808">
        <v>0</v>
      </c>
      <c r="S200" s="808">
        <v>0</v>
      </c>
      <c r="T200" s="808">
        <v>0</v>
      </c>
      <c r="U200" s="808">
        <v>0</v>
      </c>
      <c r="V200" s="808">
        <v>0</v>
      </c>
      <c r="W200" s="808">
        <v>0</v>
      </c>
      <c r="X200" s="808">
        <v>0</v>
      </c>
      <c r="Y200" s="808">
        <v>0</v>
      </c>
      <c r="Z200" s="808">
        <v>0</v>
      </c>
      <c r="AA200" s="808">
        <v>0</v>
      </c>
      <c r="AB200" s="808">
        <v>0</v>
      </c>
      <c r="AC200" s="808">
        <v>0</v>
      </c>
      <c r="AD200" s="808">
        <v>0</v>
      </c>
      <c r="AE200" s="808">
        <v>0</v>
      </c>
      <c r="AF200" s="808">
        <v>0</v>
      </c>
      <c r="AG200" s="808">
        <v>0</v>
      </c>
      <c r="AH200" s="808">
        <v>0</v>
      </c>
      <c r="AI200" s="808">
        <v>0</v>
      </c>
      <c r="AJ200" s="808">
        <v>0</v>
      </c>
      <c r="AK200" s="808">
        <v>0</v>
      </c>
      <c r="AL200" s="808">
        <v>0</v>
      </c>
      <c r="AM200" s="771"/>
    </row>
    <row r="201" spans="1:39">
      <c r="A201" s="789">
        <v>4</v>
      </c>
      <c r="B201" s="800"/>
      <c r="C201" s="800"/>
      <c r="D201" s="800"/>
      <c r="E201" s="800"/>
      <c r="F201" s="800"/>
      <c r="G201" s="800"/>
      <c r="H201" s="800"/>
      <c r="I201" s="800"/>
      <c r="J201" s="800"/>
      <c r="K201" s="800"/>
      <c r="L201" s="809">
        <v>7.1</v>
      </c>
      <c r="M201" s="222" t="s">
        <v>376</v>
      </c>
      <c r="N201" s="727" t="s">
        <v>370</v>
      </c>
      <c r="O201" s="810"/>
      <c r="P201" s="810"/>
      <c r="Q201" s="810"/>
      <c r="R201" s="810"/>
      <c r="S201" s="810"/>
      <c r="T201" s="810"/>
      <c r="U201" s="810"/>
      <c r="V201" s="810"/>
      <c r="W201" s="810"/>
      <c r="X201" s="810"/>
      <c r="Y201" s="810"/>
      <c r="Z201" s="810"/>
      <c r="AA201" s="810"/>
      <c r="AB201" s="810"/>
      <c r="AC201" s="810"/>
      <c r="AD201" s="810"/>
      <c r="AE201" s="810"/>
      <c r="AF201" s="810"/>
      <c r="AG201" s="810"/>
      <c r="AH201" s="810"/>
      <c r="AI201" s="810"/>
      <c r="AJ201" s="810"/>
      <c r="AK201" s="810"/>
      <c r="AL201" s="810"/>
      <c r="AM201" s="771"/>
    </row>
    <row r="202" spans="1:39">
      <c r="A202" s="789">
        <v>4</v>
      </c>
      <c r="B202" s="800"/>
      <c r="C202" s="800"/>
      <c r="D202" s="800"/>
      <c r="E202" s="800"/>
      <c r="F202" s="800"/>
      <c r="G202" s="800"/>
      <c r="H202" s="800"/>
      <c r="I202" s="800"/>
      <c r="J202" s="800"/>
      <c r="K202" s="800"/>
      <c r="L202" s="809">
        <v>7.2</v>
      </c>
      <c r="M202" s="222" t="s">
        <v>377</v>
      </c>
      <c r="N202" s="727" t="s">
        <v>370</v>
      </c>
      <c r="O202" s="810"/>
      <c r="P202" s="810"/>
      <c r="Q202" s="810"/>
      <c r="R202" s="810"/>
      <c r="S202" s="810"/>
      <c r="T202" s="810"/>
      <c r="U202" s="810"/>
      <c r="V202" s="810"/>
      <c r="W202" s="810"/>
      <c r="X202" s="810"/>
      <c r="Y202" s="810"/>
      <c r="Z202" s="810"/>
      <c r="AA202" s="810"/>
      <c r="AB202" s="810"/>
      <c r="AC202" s="810"/>
      <c r="AD202" s="810"/>
      <c r="AE202" s="810"/>
      <c r="AF202" s="810"/>
      <c r="AG202" s="810"/>
      <c r="AH202" s="810"/>
      <c r="AI202" s="810"/>
      <c r="AJ202" s="810"/>
      <c r="AK202" s="810"/>
      <c r="AL202" s="810"/>
      <c r="AM202" s="771"/>
    </row>
    <row r="203" spans="1:39">
      <c r="A203" s="789">
        <v>4</v>
      </c>
      <c r="B203" s="800"/>
      <c r="C203" s="800"/>
      <c r="D203" s="800"/>
      <c r="E203" s="800"/>
      <c r="F203" s="800"/>
      <c r="G203" s="800"/>
      <c r="H203" s="800"/>
      <c r="I203" s="800"/>
      <c r="J203" s="800"/>
      <c r="K203" s="800"/>
      <c r="L203" s="809">
        <v>7.3</v>
      </c>
      <c r="M203" s="222" t="s">
        <v>379</v>
      </c>
      <c r="N203" s="727" t="s">
        <v>370</v>
      </c>
      <c r="O203" s="810"/>
      <c r="P203" s="810"/>
      <c r="Q203" s="810"/>
      <c r="R203" s="810"/>
      <c r="S203" s="810"/>
      <c r="T203" s="810"/>
      <c r="U203" s="810"/>
      <c r="V203" s="810"/>
      <c r="W203" s="810"/>
      <c r="X203" s="810"/>
      <c r="Y203" s="810"/>
      <c r="Z203" s="810"/>
      <c r="AA203" s="810"/>
      <c r="AB203" s="810"/>
      <c r="AC203" s="810"/>
      <c r="AD203" s="810"/>
      <c r="AE203" s="810"/>
      <c r="AF203" s="810"/>
      <c r="AG203" s="810"/>
      <c r="AH203" s="810"/>
      <c r="AI203" s="810"/>
      <c r="AJ203" s="810"/>
      <c r="AK203" s="810"/>
      <c r="AL203" s="810"/>
      <c r="AM203" s="771"/>
    </row>
    <row r="204" spans="1:39">
      <c r="A204" s="789">
        <v>4</v>
      </c>
      <c r="B204" s="800"/>
      <c r="C204" s="800"/>
      <c r="D204" s="800"/>
      <c r="E204" s="800"/>
      <c r="F204" s="800"/>
      <c r="G204" s="800"/>
      <c r="H204" s="800"/>
      <c r="I204" s="800"/>
      <c r="J204" s="800"/>
      <c r="K204" s="800"/>
      <c r="L204" s="809">
        <v>7.4</v>
      </c>
      <c r="M204" s="222" t="s">
        <v>381</v>
      </c>
      <c r="N204" s="727" t="s">
        <v>370</v>
      </c>
      <c r="O204" s="810"/>
      <c r="P204" s="810"/>
      <c r="Q204" s="810"/>
      <c r="R204" s="810"/>
      <c r="S204" s="810"/>
      <c r="T204" s="810"/>
      <c r="U204" s="810"/>
      <c r="V204" s="810"/>
      <c r="W204" s="810"/>
      <c r="X204" s="810"/>
      <c r="Y204" s="810"/>
      <c r="Z204" s="810"/>
      <c r="AA204" s="810"/>
      <c r="AB204" s="810"/>
      <c r="AC204" s="810"/>
      <c r="AD204" s="810"/>
      <c r="AE204" s="810"/>
      <c r="AF204" s="810"/>
      <c r="AG204" s="810"/>
      <c r="AH204" s="810"/>
      <c r="AI204" s="810"/>
      <c r="AJ204" s="810"/>
      <c r="AK204" s="810"/>
      <c r="AL204" s="810"/>
      <c r="AM204" s="771"/>
    </row>
    <row r="205" spans="1:39">
      <c r="A205" s="789">
        <v>4</v>
      </c>
      <c r="B205" s="800"/>
      <c r="C205" s="800"/>
      <c r="D205" s="800"/>
      <c r="E205" s="800"/>
      <c r="F205" s="800"/>
      <c r="G205" s="800"/>
      <c r="H205" s="800"/>
      <c r="I205" s="800"/>
      <c r="J205" s="800"/>
      <c r="K205" s="800"/>
      <c r="L205" s="809">
        <v>7.5</v>
      </c>
      <c r="M205" s="222" t="s">
        <v>383</v>
      </c>
      <c r="N205" s="727" t="s">
        <v>370</v>
      </c>
      <c r="O205" s="810"/>
      <c r="P205" s="810"/>
      <c r="Q205" s="810"/>
      <c r="R205" s="810"/>
      <c r="S205" s="810"/>
      <c r="T205" s="810"/>
      <c r="U205" s="810"/>
      <c r="V205" s="810"/>
      <c r="W205" s="810"/>
      <c r="X205" s="810"/>
      <c r="Y205" s="810"/>
      <c r="Z205" s="810"/>
      <c r="AA205" s="810"/>
      <c r="AB205" s="810"/>
      <c r="AC205" s="810"/>
      <c r="AD205" s="810"/>
      <c r="AE205" s="810"/>
      <c r="AF205" s="810"/>
      <c r="AG205" s="810"/>
      <c r="AH205" s="810"/>
      <c r="AI205" s="810"/>
      <c r="AJ205" s="810"/>
      <c r="AK205" s="810"/>
      <c r="AL205" s="810"/>
      <c r="AM205" s="771"/>
    </row>
    <row r="206" spans="1:39" s="95" customFormat="1">
      <c r="A206" s="789">
        <v>4</v>
      </c>
      <c r="B206" s="806"/>
      <c r="C206" s="806"/>
      <c r="D206" s="806"/>
      <c r="E206" s="806"/>
      <c r="F206" s="806"/>
      <c r="G206" s="806"/>
      <c r="H206" s="806"/>
      <c r="I206" s="806"/>
      <c r="J206" s="806"/>
      <c r="K206" s="806"/>
      <c r="L206" s="807">
        <v>8</v>
      </c>
      <c r="M206" s="218" t="s">
        <v>407</v>
      </c>
      <c r="N206" s="727" t="s">
        <v>370</v>
      </c>
      <c r="O206" s="808">
        <v>0</v>
      </c>
      <c r="P206" s="808">
        <v>0</v>
      </c>
      <c r="Q206" s="808">
        <v>0</v>
      </c>
      <c r="R206" s="808">
        <v>0</v>
      </c>
      <c r="S206" s="808">
        <v>0</v>
      </c>
      <c r="T206" s="808">
        <v>0</v>
      </c>
      <c r="U206" s="808">
        <v>0</v>
      </c>
      <c r="V206" s="808">
        <v>0</v>
      </c>
      <c r="W206" s="808">
        <v>0</v>
      </c>
      <c r="X206" s="808">
        <v>0</v>
      </c>
      <c r="Y206" s="808">
        <v>0</v>
      </c>
      <c r="Z206" s="808">
        <v>0</v>
      </c>
      <c r="AA206" s="808">
        <v>0</v>
      </c>
      <c r="AB206" s="808">
        <v>0</v>
      </c>
      <c r="AC206" s="808">
        <v>0</v>
      </c>
      <c r="AD206" s="808">
        <v>0</v>
      </c>
      <c r="AE206" s="808">
        <v>0</v>
      </c>
      <c r="AF206" s="808">
        <v>0</v>
      </c>
      <c r="AG206" s="808">
        <v>0</v>
      </c>
      <c r="AH206" s="808">
        <v>0</v>
      </c>
      <c r="AI206" s="808">
        <v>0</v>
      </c>
      <c r="AJ206" s="808">
        <v>0</v>
      </c>
      <c r="AK206" s="808">
        <v>0</v>
      </c>
      <c r="AL206" s="808">
        <v>0</v>
      </c>
      <c r="AM206" s="771"/>
    </row>
    <row r="207" spans="1:39">
      <c r="A207" s="789">
        <v>4</v>
      </c>
      <c r="B207" s="800"/>
      <c r="C207" s="800"/>
      <c r="D207" s="800"/>
      <c r="E207" s="800"/>
      <c r="F207" s="800"/>
      <c r="G207" s="800"/>
      <c r="H207" s="800"/>
      <c r="I207" s="800"/>
      <c r="J207" s="800"/>
      <c r="K207" s="800"/>
      <c r="L207" s="809">
        <v>8.1</v>
      </c>
      <c r="M207" s="222" t="s">
        <v>376</v>
      </c>
      <c r="N207" s="727" t="s">
        <v>370</v>
      </c>
      <c r="O207" s="810"/>
      <c r="P207" s="810"/>
      <c r="Q207" s="810"/>
      <c r="R207" s="810"/>
      <c r="S207" s="810"/>
      <c r="T207" s="810"/>
      <c r="U207" s="810"/>
      <c r="V207" s="810"/>
      <c r="W207" s="810"/>
      <c r="X207" s="810"/>
      <c r="Y207" s="810"/>
      <c r="Z207" s="810"/>
      <c r="AA207" s="810"/>
      <c r="AB207" s="810"/>
      <c r="AC207" s="810"/>
      <c r="AD207" s="810"/>
      <c r="AE207" s="810"/>
      <c r="AF207" s="810"/>
      <c r="AG207" s="810"/>
      <c r="AH207" s="810"/>
      <c r="AI207" s="810"/>
      <c r="AJ207" s="810"/>
      <c r="AK207" s="810"/>
      <c r="AL207" s="810"/>
      <c r="AM207" s="771"/>
    </row>
    <row r="208" spans="1:39">
      <c r="A208" s="789">
        <v>4</v>
      </c>
      <c r="B208" s="800"/>
      <c r="C208" s="800"/>
      <c r="D208" s="800"/>
      <c r="E208" s="800"/>
      <c r="F208" s="800"/>
      <c r="G208" s="800"/>
      <c r="H208" s="800"/>
      <c r="I208" s="800"/>
      <c r="J208" s="800"/>
      <c r="K208" s="800"/>
      <c r="L208" s="809">
        <v>8.1999999999999993</v>
      </c>
      <c r="M208" s="222" t="s">
        <v>377</v>
      </c>
      <c r="N208" s="727" t="s">
        <v>370</v>
      </c>
      <c r="O208" s="810"/>
      <c r="P208" s="810"/>
      <c r="Q208" s="810"/>
      <c r="R208" s="810"/>
      <c r="S208" s="810"/>
      <c r="T208" s="810"/>
      <c r="U208" s="810"/>
      <c r="V208" s="810"/>
      <c r="W208" s="810"/>
      <c r="X208" s="810"/>
      <c r="Y208" s="810"/>
      <c r="Z208" s="810"/>
      <c r="AA208" s="810"/>
      <c r="AB208" s="810"/>
      <c r="AC208" s="810"/>
      <c r="AD208" s="810"/>
      <c r="AE208" s="810"/>
      <c r="AF208" s="810"/>
      <c r="AG208" s="810"/>
      <c r="AH208" s="810"/>
      <c r="AI208" s="810"/>
      <c r="AJ208" s="810"/>
      <c r="AK208" s="810"/>
      <c r="AL208" s="810"/>
      <c r="AM208" s="771"/>
    </row>
    <row r="209" spans="1:39">
      <c r="A209" s="789">
        <v>4</v>
      </c>
      <c r="B209" s="800"/>
      <c r="C209" s="800"/>
      <c r="D209" s="800"/>
      <c r="E209" s="800"/>
      <c r="F209" s="800"/>
      <c r="G209" s="800"/>
      <c r="H209" s="800"/>
      <c r="I209" s="800"/>
      <c r="J209" s="800"/>
      <c r="K209" s="800"/>
      <c r="L209" s="809">
        <v>8.3000000000000007</v>
      </c>
      <c r="M209" s="222" t="s">
        <v>379</v>
      </c>
      <c r="N209" s="727" t="s">
        <v>370</v>
      </c>
      <c r="O209" s="810"/>
      <c r="P209" s="810"/>
      <c r="Q209" s="810"/>
      <c r="R209" s="810"/>
      <c r="S209" s="810"/>
      <c r="T209" s="810"/>
      <c r="U209" s="810"/>
      <c r="V209" s="810"/>
      <c r="W209" s="810"/>
      <c r="X209" s="810"/>
      <c r="Y209" s="810"/>
      <c r="Z209" s="810"/>
      <c r="AA209" s="810"/>
      <c r="AB209" s="810"/>
      <c r="AC209" s="810"/>
      <c r="AD209" s="810"/>
      <c r="AE209" s="810"/>
      <c r="AF209" s="810"/>
      <c r="AG209" s="810"/>
      <c r="AH209" s="810"/>
      <c r="AI209" s="810"/>
      <c r="AJ209" s="810"/>
      <c r="AK209" s="810"/>
      <c r="AL209" s="810"/>
      <c r="AM209" s="771"/>
    </row>
    <row r="210" spans="1:39">
      <c r="A210" s="789">
        <v>4</v>
      </c>
      <c r="B210" s="800"/>
      <c r="C210" s="800"/>
      <c r="D210" s="800"/>
      <c r="E210" s="800"/>
      <c r="F210" s="800"/>
      <c r="G210" s="800"/>
      <c r="H210" s="800"/>
      <c r="I210" s="800"/>
      <c r="J210" s="800"/>
      <c r="K210" s="800"/>
      <c r="L210" s="809">
        <v>8.4</v>
      </c>
      <c r="M210" s="222" t="s">
        <v>381</v>
      </c>
      <c r="N210" s="727" t="s">
        <v>370</v>
      </c>
      <c r="O210" s="810"/>
      <c r="P210" s="810"/>
      <c r="Q210" s="810"/>
      <c r="R210" s="810"/>
      <c r="S210" s="810"/>
      <c r="T210" s="810"/>
      <c r="U210" s="810"/>
      <c r="V210" s="810"/>
      <c r="W210" s="810"/>
      <c r="X210" s="810"/>
      <c r="Y210" s="810"/>
      <c r="Z210" s="810"/>
      <c r="AA210" s="810"/>
      <c r="AB210" s="810"/>
      <c r="AC210" s="810"/>
      <c r="AD210" s="810"/>
      <c r="AE210" s="810"/>
      <c r="AF210" s="810"/>
      <c r="AG210" s="810"/>
      <c r="AH210" s="810"/>
      <c r="AI210" s="810"/>
      <c r="AJ210" s="810"/>
      <c r="AK210" s="810"/>
      <c r="AL210" s="810"/>
      <c r="AM210" s="771"/>
    </row>
    <row r="211" spans="1:39">
      <c r="A211" s="789">
        <v>4</v>
      </c>
      <c r="B211" s="800"/>
      <c r="C211" s="800"/>
      <c r="D211" s="800"/>
      <c r="E211" s="800"/>
      <c r="F211" s="800"/>
      <c r="G211" s="800"/>
      <c r="H211" s="800"/>
      <c r="I211" s="800"/>
      <c r="J211" s="800"/>
      <c r="K211" s="800"/>
      <c r="L211" s="809">
        <v>8.5</v>
      </c>
      <c r="M211" s="222" t="s">
        <v>383</v>
      </c>
      <c r="N211" s="727" t="s">
        <v>370</v>
      </c>
      <c r="O211" s="810"/>
      <c r="P211" s="810"/>
      <c r="Q211" s="810"/>
      <c r="R211" s="810"/>
      <c r="S211" s="810"/>
      <c r="T211" s="810"/>
      <c r="U211" s="810"/>
      <c r="V211" s="810"/>
      <c r="W211" s="810"/>
      <c r="X211" s="810"/>
      <c r="Y211" s="810"/>
      <c r="Z211" s="810"/>
      <c r="AA211" s="810"/>
      <c r="AB211" s="810"/>
      <c r="AC211" s="810"/>
      <c r="AD211" s="810"/>
      <c r="AE211" s="810"/>
      <c r="AF211" s="810"/>
      <c r="AG211" s="810"/>
      <c r="AH211" s="810"/>
      <c r="AI211" s="810"/>
      <c r="AJ211" s="810"/>
      <c r="AK211" s="810"/>
      <c r="AL211" s="810"/>
      <c r="AM211" s="771"/>
    </row>
    <row r="212" spans="1:39">
      <c r="A212" s="764" t="s">
        <v>120</v>
      </c>
      <c r="B212" s="800"/>
      <c r="C212" s="800"/>
      <c r="D212" s="800"/>
      <c r="E212" s="800"/>
      <c r="F212" s="800"/>
      <c r="G212" s="800"/>
      <c r="H212" s="800"/>
      <c r="I212" s="800"/>
      <c r="J212" s="800"/>
      <c r="K212" s="800"/>
      <c r="L212" s="804" t="s">
        <v>2425</v>
      </c>
      <c r="M212" s="673"/>
      <c r="N212" s="674"/>
      <c r="O212" s="674"/>
      <c r="P212" s="674"/>
      <c r="Q212" s="674"/>
      <c r="R212" s="674"/>
      <c r="S212" s="674"/>
      <c r="T212" s="674"/>
      <c r="U212" s="674"/>
      <c r="V212" s="674"/>
      <c r="W212" s="674"/>
      <c r="X212" s="674"/>
      <c r="Y212" s="674"/>
      <c r="Z212" s="674"/>
      <c r="AA212" s="674"/>
      <c r="AB212" s="674"/>
      <c r="AC212" s="674"/>
      <c r="AD212" s="674"/>
      <c r="AE212" s="674"/>
      <c r="AF212" s="674"/>
      <c r="AG212" s="674"/>
      <c r="AH212" s="674"/>
      <c r="AI212" s="674"/>
      <c r="AJ212" s="674"/>
      <c r="AK212" s="674"/>
      <c r="AL212" s="674"/>
      <c r="AM212" s="805"/>
    </row>
    <row r="213" spans="1:39" s="95" customFormat="1" ht="22.8">
      <c r="A213" s="789">
        <v>5</v>
      </c>
      <c r="B213" s="806"/>
      <c r="C213" s="806"/>
      <c r="D213" s="806"/>
      <c r="E213" s="806"/>
      <c r="F213" s="806"/>
      <c r="G213" s="806"/>
      <c r="H213" s="806"/>
      <c r="I213" s="806"/>
      <c r="J213" s="806"/>
      <c r="K213" s="806"/>
      <c r="L213" s="807">
        <v>1</v>
      </c>
      <c r="M213" s="218" t="s">
        <v>375</v>
      </c>
      <c r="N213" s="727" t="s">
        <v>370</v>
      </c>
      <c r="O213" s="808">
        <v>0</v>
      </c>
      <c r="P213" s="808">
        <v>0</v>
      </c>
      <c r="Q213" s="808">
        <v>0</v>
      </c>
      <c r="R213" s="808">
        <v>0</v>
      </c>
      <c r="S213" s="808">
        <v>0</v>
      </c>
      <c r="T213" s="808">
        <v>0</v>
      </c>
      <c r="U213" s="808">
        <v>0</v>
      </c>
      <c r="V213" s="808">
        <v>0</v>
      </c>
      <c r="W213" s="808">
        <v>0</v>
      </c>
      <c r="X213" s="808">
        <v>0</v>
      </c>
      <c r="Y213" s="808">
        <v>0</v>
      </c>
      <c r="Z213" s="808">
        <v>0</v>
      </c>
      <c r="AA213" s="808">
        <v>0</v>
      </c>
      <c r="AB213" s="808">
        <v>0</v>
      </c>
      <c r="AC213" s="808">
        <v>0</v>
      </c>
      <c r="AD213" s="808">
        <v>0</v>
      </c>
      <c r="AE213" s="808">
        <v>0</v>
      </c>
      <c r="AF213" s="808">
        <v>0</v>
      </c>
      <c r="AG213" s="808">
        <v>0</v>
      </c>
      <c r="AH213" s="808">
        <v>0</v>
      </c>
      <c r="AI213" s="808">
        <v>0</v>
      </c>
      <c r="AJ213" s="808">
        <v>0</v>
      </c>
      <c r="AK213" s="808">
        <v>0</v>
      </c>
      <c r="AL213" s="808">
        <v>0</v>
      </c>
      <c r="AM213" s="771"/>
    </row>
    <row r="214" spans="1:39">
      <c r="A214" s="789">
        <v>5</v>
      </c>
      <c r="B214" s="800"/>
      <c r="C214" s="800"/>
      <c r="D214" s="800"/>
      <c r="E214" s="800"/>
      <c r="F214" s="800"/>
      <c r="G214" s="800"/>
      <c r="H214" s="800"/>
      <c r="I214" s="800"/>
      <c r="J214" s="800"/>
      <c r="K214" s="800"/>
      <c r="L214" s="809">
        <v>1.1000000000000001</v>
      </c>
      <c r="M214" s="222" t="s">
        <v>376</v>
      </c>
      <c r="N214" s="727" t="s">
        <v>370</v>
      </c>
      <c r="O214" s="810"/>
      <c r="P214" s="810"/>
      <c r="Q214" s="810"/>
      <c r="R214" s="810"/>
      <c r="S214" s="810"/>
      <c r="T214" s="810"/>
      <c r="U214" s="810"/>
      <c r="V214" s="810"/>
      <c r="W214" s="810"/>
      <c r="X214" s="810"/>
      <c r="Y214" s="810"/>
      <c r="Z214" s="810"/>
      <c r="AA214" s="810"/>
      <c r="AB214" s="810"/>
      <c r="AC214" s="810"/>
      <c r="AD214" s="810"/>
      <c r="AE214" s="810"/>
      <c r="AF214" s="810"/>
      <c r="AG214" s="810"/>
      <c r="AH214" s="810"/>
      <c r="AI214" s="810"/>
      <c r="AJ214" s="810"/>
      <c r="AK214" s="810"/>
      <c r="AL214" s="810"/>
      <c r="AM214" s="771"/>
    </row>
    <row r="215" spans="1:39">
      <c r="A215" s="789">
        <v>5</v>
      </c>
      <c r="B215" s="800"/>
      <c r="C215" s="800"/>
      <c r="D215" s="800"/>
      <c r="E215" s="800"/>
      <c r="F215" s="800"/>
      <c r="G215" s="800"/>
      <c r="H215" s="800"/>
      <c r="I215" s="800"/>
      <c r="J215" s="800"/>
      <c r="K215" s="800"/>
      <c r="L215" s="809">
        <v>1.2</v>
      </c>
      <c r="M215" s="222" t="s">
        <v>377</v>
      </c>
      <c r="N215" s="727" t="s">
        <v>370</v>
      </c>
      <c r="O215" s="810"/>
      <c r="P215" s="810"/>
      <c r="Q215" s="810"/>
      <c r="R215" s="810"/>
      <c r="S215" s="810"/>
      <c r="T215" s="810"/>
      <c r="U215" s="810"/>
      <c r="V215" s="810"/>
      <c r="W215" s="810"/>
      <c r="X215" s="810"/>
      <c r="Y215" s="810"/>
      <c r="Z215" s="810"/>
      <c r="AA215" s="810"/>
      <c r="AB215" s="810"/>
      <c r="AC215" s="810"/>
      <c r="AD215" s="810"/>
      <c r="AE215" s="810"/>
      <c r="AF215" s="810"/>
      <c r="AG215" s="810"/>
      <c r="AH215" s="810"/>
      <c r="AI215" s="810"/>
      <c r="AJ215" s="810"/>
      <c r="AK215" s="810"/>
      <c r="AL215" s="810"/>
      <c r="AM215" s="771"/>
    </row>
    <row r="216" spans="1:39">
      <c r="A216" s="789">
        <v>5</v>
      </c>
      <c r="B216" s="800"/>
      <c r="C216" s="800"/>
      <c r="D216" s="800"/>
      <c r="E216" s="800"/>
      <c r="F216" s="800"/>
      <c r="G216" s="800"/>
      <c r="H216" s="800"/>
      <c r="I216" s="800"/>
      <c r="J216" s="800"/>
      <c r="K216" s="800"/>
      <c r="L216" s="809">
        <v>1.3</v>
      </c>
      <c r="M216" s="222" t="s">
        <v>379</v>
      </c>
      <c r="N216" s="727" t="s">
        <v>370</v>
      </c>
      <c r="O216" s="810"/>
      <c r="P216" s="810"/>
      <c r="Q216" s="810"/>
      <c r="R216" s="810"/>
      <c r="S216" s="810"/>
      <c r="T216" s="810"/>
      <c r="U216" s="810"/>
      <c r="V216" s="810"/>
      <c r="W216" s="810"/>
      <c r="X216" s="810"/>
      <c r="Y216" s="810"/>
      <c r="Z216" s="810"/>
      <c r="AA216" s="810"/>
      <c r="AB216" s="810"/>
      <c r="AC216" s="810"/>
      <c r="AD216" s="810"/>
      <c r="AE216" s="810"/>
      <c r="AF216" s="810"/>
      <c r="AG216" s="810"/>
      <c r="AH216" s="810"/>
      <c r="AI216" s="810"/>
      <c r="AJ216" s="810"/>
      <c r="AK216" s="810"/>
      <c r="AL216" s="810"/>
      <c r="AM216" s="771"/>
    </row>
    <row r="217" spans="1:39">
      <c r="A217" s="789">
        <v>5</v>
      </c>
      <c r="B217" s="800"/>
      <c r="C217" s="800"/>
      <c r="D217" s="800"/>
      <c r="E217" s="800"/>
      <c r="F217" s="800"/>
      <c r="G217" s="800"/>
      <c r="H217" s="800"/>
      <c r="I217" s="800"/>
      <c r="J217" s="800"/>
      <c r="K217" s="800"/>
      <c r="L217" s="809">
        <v>1.4</v>
      </c>
      <c r="M217" s="222" t="s">
        <v>381</v>
      </c>
      <c r="N217" s="727" t="s">
        <v>370</v>
      </c>
      <c r="O217" s="810"/>
      <c r="P217" s="810"/>
      <c r="Q217" s="810"/>
      <c r="R217" s="810"/>
      <c r="S217" s="810"/>
      <c r="T217" s="810"/>
      <c r="U217" s="810"/>
      <c r="V217" s="810"/>
      <c r="W217" s="810"/>
      <c r="X217" s="810"/>
      <c r="Y217" s="810"/>
      <c r="Z217" s="810"/>
      <c r="AA217" s="810"/>
      <c r="AB217" s="810"/>
      <c r="AC217" s="810"/>
      <c r="AD217" s="810"/>
      <c r="AE217" s="810"/>
      <c r="AF217" s="810"/>
      <c r="AG217" s="810"/>
      <c r="AH217" s="810"/>
      <c r="AI217" s="810"/>
      <c r="AJ217" s="810"/>
      <c r="AK217" s="810"/>
      <c r="AL217" s="810"/>
      <c r="AM217" s="771"/>
    </row>
    <row r="218" spans="1:39">
      <c r="A218" s="789">
        <v>5</v>
      </c>
      <c r="B218" s="800"/>
      <c r="C218" s="800"/>
      <c r="D218" s="800"/>
      <c r="E218" s="800"/>
      <c r="F218" s="800"/>
      <c r="G218" s="800"/>
      <c r="H218" s="800"/>
      <c r="I218" s="800"/>
      <c r="J218" s="800"/>
      <c r="K218" s="800"/>
      <c r="L218" s="809">
        <v>1.5</v>
      </c>
      <c r="M218" s="222" t="s">
        <v>383</v>
      </c>
      <c r="N218" s="727" t="s">
        <v>370</v>
      </c>
      <c r="O218" s="810"/>
      <c r="P218" s="810"/>
      <c r="Q218" s="810"/>
      <c r="R218" s="810"/>
      <c r="S218" s="810"/>
      <c r="T218" s="810"/>
      <c r="U218" s="810"/>
      <c r="V218" s="810"/>
      <c r="W218" s="810"/>
      <c r="X218" s="810"/>
      <c r="Y218" s="810"/>
      <c r="Z218" s="810"/>
      <c r="AA218" s="810"/>
      <c r="AB218" s="810"/>
      <c r="AC218" s="810"/>
      <c r="AD218" s="810"/>
      <c r="AE218" s="810"/>
      <c r="AF218" s="810"/>
      <c r="AG218" s="810"/>
      <c r="AH218" s="810"/>
      <c r="AI218" s="810"/>
      <c r="AJ218" s="810"/>
      <c r="AK218" s="810"/>
      <c r="AL218" s="810"/>
      <c r="AM218" s="771"/>
    </row>
    <row r="219" spans="1:39" s="95" customFormat="1">
      <c r="A219" s="789">
        <v>5</v>
      </c>
      <c r="B219" s="806"/>
      <c r="C219" s="806"/>
      <c r="D219" s="806"/>
      <c r="E219" s="806"/>
      <c r="F219" s="806"/>
      <c r="G219" s="806"/>
      <c r="H219" s="806"/>
      <c r="I219" s="806"/>
      <c r="J219" s="806"/>
      <c r="K219" s="806"/>
      <c r="L219" s="807">
        <v>2</v>
      </c>
      <c r="M219" s="218" t="s">
        <v>384</v>
      </c>
      <c r="N219" s="727" t="s">
        <v>370</v>
      </c>
      <c r="O219" s="808">
        <v>0</v>
      </c>
      <c r="P219" s="808">
        <v>0</v>
      </c>
      <c r="Q219" s="808">
        <v>0</v>
      </c>
      <c r="R219" s="808">
        <v>0</v>
      </c>
      <c r="S219" s="808">
        <v>0</v>
      </c>
      <c r="T219" s="808">
        <v>0</v>
      </c>
      <c r="U219" s="808">
        <v>0</v>
      </c>
      <c r="V219" s="808">
        <v>0</v>
      </c>
      <c r="W219" s="808">
        <v>0</v>
      </c>
      <c r="X219" s="808">
        <v>0</v>
      </c>
      <c r="Y219" s="808">
        <v>0</v>
      </c>
      <c r="Z219" s="808">
        <v>0</v>
      </c>
      <c r="AA219" s="808">
        <v>0</v>
      </c>
      <c r="AB219" s="808">
        <v>0</v>
      </c>
      <c r="AC219" s="808">
        <v>0</v>
      </c>
      <c r="AD219" s="808">
        <v>0</v>
      </c>
      <c r="AE219" s="808">
        <v>0</v>
      </c>
      <c r="AF219" s="808">
        <v>0</v>
      </c>
      <c r="AG219" s="808">
        <v>0</v>
      </c>
      <c r="AH219" s="808">
        <v>0</v>
      </c>
      <c r="AI219" s="808">
        <v>0</v>
      </c>
      <c r="AJ219" s="808">
        <v>0</v>
      </c>
      <c r="AK219" s="808">
        <v>0</v>
      </c>
      <c r="AL219" s="808">
        <v>0</v>
      </c>
      <c r="AM219" s="771"/>
    </row>
    <row r="220" spans="1:39">
      <c r="A220" s="789">
        <v>5</v>
      </c>
      <c r="B220" s="800"/>
      <c r="C220" s="800"/>
      <c r="D220" s="800"/>
      <c r="E220" s="800"/>
      <c r="F220" s="800"/>
      <c r="G220" s="800"/>
      <c r="H220" s="800"/>
      <c r="I220" s="800"/>
      <c r="J220" s="800"/>
      <c r="K220" s="800"/>
      <c r="L220" s="809">
        <v>2.1</v>
      </c>
      <c r="M220" s="222" t="s">
        <v>376</v>
      </c>
      <c r="N220" s="727" t="s">
        <v>370</v>
      </c>
      <c r="O220" s="810"/>
      <c r="P220" s="810"/>
      <c r="Q220" s="810"/>
      <c r="R220" s="810"/>
      <c r="S220" s="810"/>
      <c r="T220" s="810"/>
      <c r="U220" s="810"/>
      <c r="V220" s="810"/>
      <c r="W220" s="810"/>
      <c r="X220" s="810"/>
      <c r="Y220" s="810"/>
      <c r="Z220" s="810"/>
      <c r="AA220" s="810"/>
      <c r="AB220" s="810"/>
      <c r="AC220" s="810"/>
      <c r="AD220" s="810"/>
      <c r="AE220" s="810"/>
      <c r="AF220" s="810"/>
      <c r="AG220" s="810"/>
      <c r="AH220" s="810"/>
      <c r="AI220" s="810"/>
      <c r="AJ220" s="810"/>
      <c r="AK220" s="810"/>
      <c r="AL220" s="810"/>
      <c r="AM220" s="771"/>
    </row>
    <row r="221" spans="1:39">
      <c r="A221" s="789">
        <v>5</v>
      </c>
      <c r="B221" s="800"/>
      <c r="C221" s="800"/>
      <c r="D221" s="800"/>
      <c r="E221" s="800"/>
      <c r="F221" s="800"/>
      <c r="G221" s="800"/>
      <c r="H221" s="800"/>
      <c r="I221" s="800"/>
      <c r="J221" s="800"/>
      <c r="K221" s="800"/>
      <c r="L221" s="809">
        <v>2.2000000000000002</v>
      </c>
      <c r="M221" s="222" t="s">
        <v>377</v>
      </c>
      <c r="N221" s="727" t="s">
        <v>370</v>
      </c>
      <c r="O221" s="810"/>
      <c r="P221" s="810"/>
      <c r="Q221" s="810"/>
      <c r="R221" s="810"/>
      <c r="S221" s="810"/>
      <c r="T221" s="810"/>
      <c r="U221" s="810"/>
      <c r="V221" s="810"/>
      <c r="W221" s="810"/>
      <c r="X221" s="810"/>
      <c r="Y221" s="810"/>
      <c r="Z221" s="810"/>
      <c r="AA221" s="810"/>
      <c r="AB221" s="810"/>
      <c r="AC221" s="810"/>
      <c r="AD221" s="810"/>
      <c r="AE221" s="810"/>
      <c r="AF221" s="810"/>
      <c r="AG221" s="810"/>
      <c r="AH221" s="810"/>
      <c r="AI221" s="810"/>
      <c r="AJ221" s="810"/>
      <c r="AK221" s="810"/>
      <c r="AL221" s="810"/>
      <c r="AM221" s="771"/>
    </row>
    <row r="222" spans="1:39">
      <c r="A222" s="789">
        <v>5</v>
      </c>
      <c r="B222" s="800"/>
      <c r="C222" s="800"/>
      <c r="D222" s="800"/>
      <c r="E222" s="800"/>
      <c r="F222" s="800"/>
      <c r="G222" s="800"/>
      <c r="H222" s="800"/>
      <c r="I222" s="800"/>
      <c r="J222" s="800"/>
      <c r="K222" s="800"/>
      <c r="L222" s="809">
        <v>2.2999999999999998</v>
      </c>
      <c r="M222" s="222" t="s">
        <v>379</v>
      </c>
      <c r="N222" s="727" t="s">
        <v>370</v>
      </c>
      <c r="O222" s="810"/>
      <c r="P222" s="810"/>
      <c r="Q222" s="810"/>
      <c r="R222" s="810"/>
      <c r="S222" s="810"/>
      <c r="T222" s="810"/>
      <c r="U222" s="810"/>
      <c r="V222" s="810"/>
      <c r="W222" s="810"/>
      <c r="X222" s="810"/>
      <c r="Y222" s="810"/>
      <c r="Z222" s="810"/>
      <c r="AA222" s="810"/>
      <c r="AB222" s="810"/>
      <c r="AC222" s="810"/>
      <c r="AD222" s="810"/>
      <c r="AE222" s="810"/>
      <c r="AF222" s="810"/>
      <c r="AG222" s="810"/>
      <c r="AH222" s="810"/>
      <c r="AI222" s="810"/>
      <c r="AJ222" s="810"/>
      <c r="AK222" s="810"/>
      <c r="AL222" s="810"/>
      <c r="AM222" s="771"/>
    </row>
    <row r="223" spans="1:39">
      <c r="A223" s="789">
        <v>5</v>
      </c>
      <c r="B223" s="800"/>
      <c r="C223" s="800"/>
      <c r="D223" s="800"/>
      <c r="E223" s="800"/>
      <c r="F223" s="800"/>
      <c r="G223" s="800"/>
      <c r="H223" s="800"/>
      <c r="I223" s="800"/>
      <c r="J223" s="800"/>
      <c r="K223" s="800"/>
      <c r="L223" s="809">
        <v>2.4</v>
      </c>
      <c r="M223" s="222" t="s">
        <v>381</v>
      </c>
      <c r="N223" s="727" t="s">
        <v>370</v>
      </c>
      <c r="O223" s="810"/>
      <c r="P223" s="810"/>
      <c r="Q223" s="810"/>
      <c r="R223" s="810"/>
      <c r="S223" s="810"/>
      <c r="T223" s="810"/>
      <c r="U223" s="810"/>
      <c r="V223" s="810"/>
      <c r="W223" s="810"/>
      <c r="X223" s="810"/>
      <c r="Y223" s="810"/>
      <c r="Z223" s="810"/>
      <c r="AA223" s="810"/>
      <c r="AB223" s="810"/>
      <c r="AC223" s="810"/>
      <c r="AD223" s="810"/>
      <c r="AE223" s="810"/>
      <c r="AF223" s="810"/>
      <c r="AG223" s="810"/>
      <c r="AH223" s="810"/>
      <c r="AI223" s="810"/>
      <c r="AJ223" s="810"/>
      <c r="AK223" s="810"/>
      <c r="AL223" s="810"/>
      <c r="AM223" s="771"/>
    </row>
    <row r="224" spans="1:39">
      <c r="A224" s="789">
        <v>5</v>
      </c>
      <c r="B224" s="800"/>
      <c r="C224" s="800"/>
      <c r="D224" s="800"/>
      <c r="E224" s="800"/>
      <c r="F224" s="800"/>
      <c r="G224" s="800"/>
      <c r="H224" s="800"/>
      <c r="I224" s="800"/>
      <c r="J224" s="800"/>
      <c r="K224" s="800"/>
      <c r="L224" s="809">
        <v>2.5</v>
      </c>
      <c r="M224" s="222" t="s">
        <v>383</v>
      </c>
      <c r="N224" s="727" t="s">
        <v>370</v>
      </c>
      <c r="O224" s="810"/>
      <c r="P224" s="810"/>
      <c r="Q224" s="810"/>
      <c r="R224" s="810"/>
      <c r="S224" s="810"/>
      <c r="T224" s="810"/>
      <c r="U224" s="810"/>
      <c r="V224" s="810"/>
      <c r="W224" s="810"/>
      <c r="X224" s="810"/>
      <c r="Y224" s="810"/>
      <c r="Z224" s="810"/>
      <c r="AA224" s="810"/>
      <c r="AB224" s="810"/>
      <c r="AC224" s="810"/>
      <c r="AD224" s="810"/>
      <c r="AE224" s="810"/>
      <c r="AF224" s="810"/>
      <c r="AG224" s="810"/>
      <c r="AH224" s="810"/>
      <c r="AI224" s="810"/>
      <c r="AJ224" s="810"/>
      <c r="AK224" s="810"/>
      <c r="AL224" s="810"/>
      <c r="AM224" s="771"/>
    </row>
    <row r="225" spans="1:39" s="95" customFormat="1">
      <c r="A225" s="789">
        <v>5</v>
      </c>
      <c r="B225" s="806"/>
      <c r="C225" s="806"/>
      <c r="D225" s="806"/>
      <c r="E225" s="806"/>
      <c r="F225" s="806"/>
      <c r="G225" s="806"/>
      <c r="H225" s="806"/>
      <c r="I225" s="806"/>
      <c r="J225" s="806"/>
      <c r="K225" s="806"/>
      <c r="L225" s="807">
        <v>3</v>
      </c>
      <c r="M225" s="218" t="s">
        <v>386</v>
      </c>
      <c r="N225" s="727" t="s">
        <v>370</v>
      </c>
      <c r="O225" s="808">
        <v>0</v>
      </c>
      <c r="P225" s="808">
        <v>0</v>
      </c>
      <c r="Q225" s="808">
        <v>0</v>
      </c>
      <c r="R225" s="808">
        <v>0</v>
      </c>
      <c r="S225" s="808">
        <v>0</v>
      </c>
      <c r="T225" s="808">
        <v>0</v>
      </c>
      <c r="U225" s="808">
        <v>0</v>
      </c>
      <c r="V225" s="808">
        <v>0</v>
      </c>
      <c r="W225" s="808">
        <v>0</v>
      </c>
      <c r="X225" s="808">
        <v>0</v>
      </c>
      <c r="Y225" s="808">
        <v>0</v>
      </c>
      <c r="Z225" s="808">
        <v>0</v>
      </c>
      <c r="AA225" s="808">
        <v>0</v>
      </c>
      <c r="AB225" s="808">
        <v>0</v>
      </c>
      <c r="AC225" s="808">
        <v>0</v>
      </c>
      <c r="AD225" s="808">
        <v>0</v>
      </c>
      <c r="AE225" s="808">
        <v>0</v>
      </c>
      <c r="AF225" s="808">
        <v>0</v>
      </c>
      <c r="AG225" s="808">
        <v>0</v>
      </c>
      <c r="AH225" s="808">
        <v>0</v>
      </c>
      <c r="AI225" s="808">
        <v>0</v>
      </c>
      <c r="AJ225" s="808">
        <v>0</v>
      </c>
      <c r="AK225" s="808">
        <v>0</v>
      </c>
      <c r="AL225" s="808">
        <v>0</v>
      </c>
      <c r="AM225" s="771"/>
    </row>
    <row r="226" spans="1:39">
      <c r="A226" s="789">
        <v>5</v>
      </c>
      <c r="B226" s="800"/>
      <c r="C226" s="800"/>
      <c r="D226" s="800"/>
      <c r="E226" s="800"/>
      <c r="F226" s="800"/>
      <c r="G226" s="800"/>
      <c r="H226" s="800"/>
      <c r="I226" s="800"/>
      <c r="J226" s="800"/>
      <c r="K226" s="800"/>
      <c r="L226" s="809">
        <v>3.1</v>
      </c>
      <c r="M226" s="222" t="s">
        <v>376</v>
      </c>
      <c r="N226" s="727" t="s">
        <v>370</v>
      </c>
      <c r="O226" s="810"/>
      <c r="P226" s="810"/>
      <c r="Q226" s="810"/>
      <c r="R226" s="810"/>
      <c r="S226" s="810"/>
      <c r="T226" s="810"/>
      <c r="U226" s="810"/>
      <c r="V226" s="810"/>
      <c r="W226" s="810"/>
      <c r="X226" s="810"/>
      <c r="Y226" s="810"/>
      <c r="Z226" s="810"/>
      <c r="AA226" s="810"/>
      <c r="AB226" s="810"/>
      <c r="AC226" s="810"/>
      <c r="AD226" s="810"/>
      <c r="AE226" s="810"/>
      <c r="AF226" s="810"/>
      <c r="AG226" s="810"/>
      <c r="AH226" s="810"/>
      <c r="AI226" s="810"/>
      <c r="AJ226" s="810"/>
      <c r="AK226" s="810"/>
      <c r="AL226" s="810"/>
      <c r="AM226" s="771"/>
    </row>
    <row r="227" spans="1:39">
      <c r="A227" s="789">
        <v>5</v>
      </c>
      <c r="B227" s="800"/>
      <c r="C227" s="800"/>
      <c r="D227" s="800"/>
      <c r="E227" s="800"/>
      <c r="F227" s="800"/>
      <c r="G227" s="800"/>
      <c r="H227" s="800"/>
      <c r="I227" s="800"/>
      <c r="J227" s="800"/>
      <c r="K227" s="800"/>
      <c r="L227" s="809">
        <v>3.2</v>
      </c>
      <c r="M227" s="222" t="s">
        <v>377</v>
      </c>
      <c r="N227" s="727" t="s">
        <v>370</v>
      </c>
      <c r="O227" s="810"/>
      <c r="P227" s="810"/>
      <c r="Q227" s="810"/>
      <c r="R227" s="810"/>
      <c r="S227" s="810"/>
      <c r="T227" s="810"/>
      <c r="U227" s="810"/>
      <c r="V227" s="810"/>
      <c r="W227" s="810"/>
      <c r="X227" s="810"/>
      <c r="Y227" s="810"/>
      <c r="Z227" s="810"/>
      <c r="AA227" s="810"/>
      <c r="AB227" s="810"/>
      <c r="AC227" s="810"/>
      <c r="AD227" s="810"/>
      <c r="AE227" s="810"/>
      <c r="AF227" s="810"/>
      <c r="AG227" s="810"/>
      <c r="AH227" s="810"/>
      <c r="AI227" s="810"/>
      <c r="AJ227" s="810"/>
      <c r="AK227" s="810"/>
      <c r="AL227" s="810"/>
      <c r="AM227" s="771"/>
    </row>
    <row r="228" spans="1:39">
      <c r="A228" s="789">
        <v>5</v>
      </c>
      <c r="B228" s="800"/>
      <c r="C228" s="800"/>
      <c r="D228" s="800"/>
      <c r="E228" s="800"/>
      <c r="F228" s="800"/>
      <c r="G228" s="800"/>
      <c r="H228" s="800"/>
      <c r="I228" s="800"/>
      <c r="J228" s="800"/>
      <c r="K228" s="800"/>
      <c r="L228" s="809">
        <v>3.3</v>
      </c>
      <c r="M228" s="222" t="s">
        <v>379</v>
      </c>
      <c r="N228" s="727" t="s">
        <v>370</v>
      </c>
      <c r="O228" s="810"/>
      <c r="P228" s="810"/>
      <c r="Q228" s="810"/>
      <c r="R228" s="810"/>
      <c r="S228" s="810"/>
      <c r="T228" s="810"/>
      <c r="U228" s="810"/>
      <c r="V228" s="810"/>
      <c r="W228" s="810"/>
      <c r="X228" s="810"/>
      <c r="Y228" s="810"/>
      <c r="Z228" s="810"/>
      <c r="AA228" s="810"/>
      <c r="AB228" s="810"/>
      <c r="AC228" s="810"/>
      <c r="AD228" s="810"/>
      <c r="AE228" s="810"/>
      <c r="AF228" s="810"/>
      <c r="AG228" s="810"/>
      <c r="AH228" s="810"/>
      <c r="AI228" s="810"/>
      <c r="AJ228" s="810"/>
      <c r="AK228" s="810"/>
      <c r="AL228" s="810"/>
      <c r="AM228" s="771"/>
    </row>
    <row r="229" spans="1:39">
      <c r="A229" s="789">
        <v>5</v>
      </c>
      <c r="B229" s="800"/>
      <c r="C229" s="800"/>
      <c r="D229" s="800"/>
      <c r="E229" s="800"/>
      <c r="F229" s="800"/>
      <c r="G229" s="800"/>
      <c r="H229" s="800"/>
      <c r="I229" s="800"/>
      <c r="J229" s="800"/>
      <c r="K229" s="800"/>
      <c r="L229" s="809">
        <v>3.4</v>
      </c>
      <c r="M229" s="222" t="s">
        <v>381</v>
      </c>
      <c r="N229" s="727" t="s">
        <v>370</v>
      </c>
      <c r="O229" s="810"/>
      <c r="P229" s="810"/>
      <c r="Q229" s="810"/>
      <c r="R229" s="810"/>
      <c r="S229" s="810"/>
      <c r="T229" s="810"/>
      <c r="U229" s="810"/>
      <c r="V229" s="810"/>
      <c r="W229" s="810"/>
      <c r="X229" s="810"/>
      <c r="Y229" s="810"/>
      <c r="Z229" s="810"/>
      <c r="AA229" s="810"/>
      <c r="AB229" s="810"/>
      <c r="AC229" s="810"/>
      <c r="AD229" s="810"/>
      <c r="AE229" s="810"/>
      <c r="AF229" s="810"/>
      <c r="AG229" s="810"/>
      <c r="AH229" s="810"/>
      <c r="AI229" s="810"/>
      <c r="AJ229" s="810"/>
      <c r="AK229" s="810"/>
      <c r="AL229" s="810"/>
      <c r="AM229" s="771"/>
    </row>
    <row r="230" spans="1:39">
      <c r="A230" s="789">
        <v>5</v>
      </c>
      <c r="B230" s="800"/>
      <c r="C230" s="800"/>
      <c r="D230" s="800"/>
      <c r="E230" s="800"/>
      <c r="F230" s="800"/>
      <c r="G230" s="800"/>
      <c r="H230" s="800"/>
      <c r="I230" s="800"/>
      <c r="J230" s="800"/>
      <c r="K230" s="800"/>
      <c r="L230" s="809">
        <v>3.5</v>
      </c>
      <c r="M230" s="222" t="s">
        <v>383</v>
      </c>
      <c r="N230" s="727" t="s">
        <v>370</v>
      </c>
      <c r="O230" s="810"/>
      <c r="P230" s="810"/>
      <c r="Q230" s="810"/>
      <c r="R230" s="810"/>
      <c r="S230" s="810"/>
      <c r="T230" s="810"/>
      <c r="U230" s="810"/>
      <c r="V230" s="810"/>
      <c r="W230" s="810"/>
      <c r="X230" s="810"/>
      <c r="Y230" s="810"/>
      <c r="Z230" s="810"/>
      <c r="AA230" s="810"/>
      <c r="AB230" s="810"/>
      <c r="AC230" s="810"/>
      <c r="AD230" s="810"/>
      <c r="AE230" s="810"/>
      <c r="AF230" s="810"/>
      <c r="AG230" s="810"/>
      <c r="AH230" s="810"/>
      <c r="AI230" s="810"/>
      <c r="AJ230" s="810"/>
      <c r="AK230" s="810"/>
      <c r="AL230" s="810"/>
      <c r="AM230" s="771"/>
    </row>
    <row r="231" spans="1:39" s="95" customFormat="1" ht="22.8">
      <c r="A231" s="789">
        <v>5</v>
      </c>
      <c r="B231" s="806"/>
      <c r="C231" s="806"/>
      <c r="D231" s="806"/>
      <c r="E231" s="806"/>
      <c r="F231" s="806"/>
      <c r="G231" s="806"/>
      <c r="H231" s="806"/>
      <c r="I231" s="806"/>
      <c r="J231" s="806"/>
      <c r="K231" s="806"/>
      <c r="L231" s="807">
        <v>4</v>
      </c>
      <c r="M231" s="218" t="s">
        <v>390</v>
      </c>
      <c r="N231" s="727" t="s">
        <v>370</v>
      </c>
      <c r="O231" s="808">
        <v>0</v>
      </c>
      <c r="P231" s="808">
        <v>0</v>
      </c>
      <c r="Q231" s="808">
        <v>0</v>
      </c>
      <c r="R231" s="808">
        <v>0</v>
      </c>
      <c r="S231" s="808">
        <v>0</v>
      </c>
      <c r="T231" s="808">
        <v>0</v>
      </c>
      <c r="U231" s="808">
        <v>0</v>
      </c>
      <c r="V231" s="808">
        <v>0</v>
      </c>
      <c r="W231" s="808">
        <v>0</v>
      </c>
      <c r="X231" s="808">
        <v>0</v>
      </c>
      <c r="Y231" s="808">
        <v>0</v>
      </c>
      <c r="Z231" s="808">
        <v>0</v>
      </c>
      <c r="AA231" s="808">
        <v>0</v>
      </c>
      <c r="AB231" s="808">
        <v>0</v>
      </c>
      <c r="AC231" s="808">
        <v>0</v>
      </c>
      <c r="AD231" s="808">
        <v>0</v>
      </c>
      <c r="AE231" s="808">
        <v>0</v>
      </c>
      <c r="AF231" s="808">
        <v>0</v>
      </c>
      <c r="AG231" s="808">
        <v>0</v>
      </c>
      <c r="AH231" s="808">
        <v>0</v>
      </c>
      <c r="AI231" s="808">
        <v>0</v>
      </c>
      <c r="AJ231" s="808">
        <v>0</v>
      </c>
      <c r="AK231" s="808">
        <v>0</v>
      </c>
      <c r="AL231" s="808">
        <v>0</v>
      </c>
      <c r="AM231" s="771"/>
    </row>
    <row r="232" spans="1:39">
      <c r="A232" s="789">
        <v>5</v>
      </c>
      <c r="B232" s="800"/>
      <c r="C232" s="800"/>
      <c r="D232" s="800"/>
      <c r="E232" s="800"/>
      <c r="F232" s="800"/>
      <c r="G232" s="800"/>
      <c r="H232" s="800"/>
      <c r="I232" s="800"/>
      <c r="J232" s="800"/>
      <c r="K232" s="800"/>
      <c r="L232" s="809">
        <v>4.0999999999999996</v>
      </c>
      <c r="M232" s="222" t="s">
        <v>376</v>
      </c>
      <c r="N232" s="727" t="s">
        <v>370</v>
      </c>
      <c r="O232" s="810">
        <v>0</v>
      </c>
      <c r="P232" s="810">
        <v>0</v>
      </c>
      <c r="Q232" s="810">
        <v>0</v>
      </c>
      <c r="R232" s="810">
        <v>0</v>
      </c>
      <c r="S232" s="810">
        <v>0</v>
      </c>
      <c r="T232" s="810">
        <v>0</v>
      </c>
      <c r="U232" s="810">
        <v>0</v>
      </c>
      <c r="V232" s="810">
        <v>0</v>
      </c>
      <c r="W232" s="810">
        <v>0</v>
      </c>
      <c r="X232" s="810">
        <v>0</v>
      </c>
      <c r="Y232" s="810">
        <v>0</v>
      </c>
      <c r="Z232" s="810">
        <v>0</v>
      </c>
      <c r="AA232" s="810">
        <v>0</v>
      </c>
      <c r="AB232" s="810">
        <v>0</v>
      </c>
      <c r="AC232" s="810">
        <v>0</v>
      </c>
      <c r="AD232" s="810">
        <v>0</v>
      </c>
      <c r="AE232" s="810">
        <v>0</v>
      </c>
      <c r="AF232" s="810">
        <v>0</v>
      </c>
      <c r="AG232" s="810">
        <v>0</v>
      </c>
      <c r="AH232" s="810">
        <v>0</v>
      </c>
      <c r="AI232" s="810">
        <v>0</v>
      </c>
      <c r="AJ232" s="810">
        <v>0</v>
      </c>
      <c r="AK232" s="810">
        <v>0</v>
      </c>
      <c r="AL232" s="810">
        <v>0</v>
      </c>
      <c r="AM232" s="771"/>
    </row>
    <row r="233" spans="1:39">
      <c r="A233" s="789">
        <v>5</v>
      </c>
      <c r="B233" s="800"/>
      <c r="C233" s="800"/>
      <c r="D233" s="800"/>
      <c r="E233" s="800"/>
      <c r="F233" s="800"/>
      <c r="G233" s="800"/>
      <c r="H233" s="800"/>
      <c r="I233" s="800"/>
      <c r="J233" s="800"/>
      <c r="K233" s="800"/>
      <c r="L233" s="809">
        <v>4.2</v>
      </c>
      <c r="M233" s="222" t="s">
        <v>377</v>
      </c>
      <c r="N233" s="727" t="s">
        <v>370</v>
      </c>
      <c r="O233" s="810">
        <v>0</v>
      </c>
      <c r="P233" s="810">
        <v>0</v>
      </c>
      <c r="Q233" s="810">
        <v>0</v>
      </c>
      <c r="R233" s="810">
        <v>0</v>
      </c>
      <c r="S233" s="810">
        <v>0</v>
      </c>
      <c r="T233" s="810">
        <v>0</v>
      </c>
      <c r="U233" s="810">
        <v>0</v>
      </c>
      <c r="V233" s="810">
        <v>0</v>
      </c>
      <c r="W233" s="810">
        <v>0</v>
      </c>
      <c r="X233" s="810">
        <v>0</v>
      </c>
      <c r="Y233" s="810">
        <v>0</v>
      </c>
      <c r="Z233" s="810">
        <v>0</v>
      </c>
      <c r="AA233" s="810">
        <v>0</v>
      </c>
      <c r="AB233" s="810">
        <v>0</v>
      </c>
      <c r="AC233" s="810">
        <v>0</v>
      </c>
      <c r="AD233" s="810">
        <v>0</v>
      </c>
      <c r="AE233" s="810">
        <v>0</v>
      </c>
      <c r="AF233" s="810">
        <v>0</v>
      </c>
      <c r="AG233" s="810">
        <v>0</v>
      </c>
      <c r="AH233" s="810">
        <v>0</v>
      </c>
      <c r="AI233" s="810">
        <v>0</v>
      </c>
      <c r="AJ233" s="810">
        <v>0</v>
      </c>
      <c r="AK233" s="810">
        <v>0</v>
      </c>
      <c r="AL233" s="810">
        <v>0</v>
      </c>
      <c r="AM233" s="771"/>
    </row>
    <row r="234" spans="1:39">
      <c r="A234" s="789">
        <v>5</v>
      </c>
      <c r="B234" s="800"/>
      <c r="C234" s="800"/>
      <c r="D234" s="800"/>
      <c r="E234" s="800"/>
      <c r="F234" s="800"/>
      <c r="G234" s="800"/>
      <c r="H234" s="800"/>
      <c r="I234" s="800"/>
      <c r="J234" s="800"/>
      <c r="K234" s="800"/>
      <c r="L234" s="809">
        <v>4.3</v>
      </c>
      <c r="M234" s="222" t="s">
        <v>379</v>
      </c>
      <c r="N234" s="727" t="s">
        <v>370</v>
      </c>
      <c r="O234" s="810">
        <v>0</v>
      </c>
      <c r="P234" s="810">
        <v>0</v>
      </c>
      <c r="Q234" s="810">
        <v>0</v>
      </c>
      <c r="R234" s="810">
        <v>0</v>
      </c>
      <c r="S234" s="810">
        <v>0</v>
      </c>
      <c r="T234" s="810">
        <v>0</v>
      </c>
      <c r="U234" s="810">
        <v>0</v>
      </c>
      <c r="V234" s="810">
        <v>0</v>
      </c>
      <c r="W234" s="810">
        <v>0</v>
      </c>
      <c r="X234" s="810">
        <v>0</v>
      </c>
      <c r="Y234" s="810">
        <v>0</v>
      </c>
      <c r="Z234" s="810">
        <v>0</v>
      </c>
      <c r="AA234" s="810">
        <v>0</v>
      </c>
      <c r="AB234" s="810">
        <v>0</v>
      </c>
      <c r="AC234" s="810">
        <v>0</v>
      </c>
      <c r="AD234" s="810">
        <v>0</v>
      </c>
      <c r="AE234" s="810">
        <v>0</v>
      </c>
      <c r="AF234" s="810">
        <v>0</v>
      </c>
      <c r="AG234" s="810">
        <v>0</v>
      </c>
      <c r="AH234" s="810">
        <v>0</v>
      </c>
      <c r="AI234" s="810">
        <v>0</v>
      </c>
      <c r="AJ234" s="810">
        <v>0</v>
      </c>
      <c r="AK234" s="810">
        <v>0</v>
      </c>
      <c r="AL234" s="810">
        <v>0</v>
      </c>
      <c r="AM234" s="771"/>
    </row>
    <row r="235" spans="1:39">
      <c r="A235" s="789">
        <v>5</v>
      </c>
      <c r="B235" s="800"/>
      <c r="C235" s="800"/>
      <c r="D235" s="800"/>
      <c r="E235" s="800"/>
      <c r="F235" s="800"/>
      <c r="G235" s="800"/>
      <c r="H235" s="800"/>
      <c r="I235" s="800"/>
      <c r="J235" s="800"/>
      <c r="K235" s="800"/>
      <c r="L235" s="809">
        <v>4.4000000000000004</v>
      </c>
      <c r="M235" s="222" t="s">
        <v>381</v>
      </c>
      <c r="N235" s="727" t="s">
        <v>370</v>
      </c>
      <c r="O235" s="810">
        <v>0</v>
      </c>
      <c r="P235" s="810">
        <v>0</v>
      </c>
      <c r="Q235" s="810">
        <v>0</v>
      </c>
      <c r="R235" s="810">
        <v>0</v>
      </c>
      <c r="S235" s="810">
        <v>0</v>
      </c>
      <c r="T235" s="810">
        <v>0</v>
      </c>
      <c r="U235" s="810">
        <v>0</v>
      </c>
      <c r="V235" s="810">
        <v>0</v>
      </c>
      <c r="W235" s="810">
        <v>0</v>
      </c>
      <c r="X235" s="810">
        <v>0</v>
      </c>
      <c r="Y235" s="810">
        <v>0</v>
      </c>
      <c r="Z235" s="810">
        <v>0</v>
      </c>
      <c r="AA235" s="810">
        <v>0</v>
      </c>
      <c r="AB235" s="810">
        <v>0</v>
      </c>
      <c r="AC235" s="810">
        <v>0</v>
      </c>
      <c r="AD235" s="810">
        <v>0</v>
      </c>
      <c r="AE235" s="810">
        <v>0</v>
      </c>
      <c r="AF235" s="810">
        <v>0</v>
      </c>
      <c r="AG235" s="810">
        <v>0</v>
      </c>
      <c r="AH235" s="810">
        <v>0</v>
      </c>
      <c r="AI235" s="810">
        <v>0</v>
      </c>
      <c r="AJ235" s="810">
        <v>0</v>
      </c>
      <c r="AK235" s="810">
        <v>0</v>
      </c>
      <c r="AL235" s="810">
        <v>0</v>
      </c>
      <c r="AM235" s="771"/>
    </row>
    <row r="236" spans="1:39">
      <c r="A236" s="789">
        <v>5</v>
      </c>
      <c r="B236" s="800"/>
      <c r="C236" s="800"/>
      <c r="D236" s="800"/>
      <c r="E236" s="800"/>
      <c r="F236" s="800"/>
      <c r="G236" s="800"/>
      <c r="H236" s="800"/>
      <c r="I236" s="800"/>
      <c r="J236" s="800"/>
      <c r="K236" s="800"/>
      <c r="L236" s="809">
        <v>4.5</v>
      </c>
      <c r="M236" s="222" t="s">
        <v>383</v>
      </c>
      <c r="N236" s="727" t="s">
        <v>370</v>
      </c>
      <c r="O236" s="810">
        <v>0</v>
      </c>
      <c r="P236" s="810">
        <v>0</v>
      </c>
      <c r="Q236" s="810">
        <v>0</v>
      </c>
      <c r="R236" s="810">
        <v>0</v>
      </c>
      <c r="S236" s="810">
        <v>0</v>
      </c>
      <c r="T236" s="810">
        <v>0</v>
      </c>
      <c r="U236" s="810">
        <v>0</v>
      </c>
      <c r="V236" s="810">
        <v>0</v>
      </c>
      <c r="W236" s="810">
        <v>0</v>
      </c>
      <c r="X236" s="810">
        <v>0</v>
      </c>
      <c r="Y236" s="810">
        <v>0</v>
      </c>
      <c r="Z236" s="810">
        <v>0</v>
      </c>
      <c r="AA236" s="810">
        <v>0</v>
      </c>
      <c r="AB236" s="810">
        <v>0</v>
      </c>
      <c r="AC236" s="810">
        <v>0</v>
      </c>
      <c r="AD236" s="810">
        <v>0</v>
      </c>
      <c r="AE236" s="810">
        <v>0</v>
      </c>
      <c r="AF236" s="810">
        <v>0</v>
      </c>
      <c r="AG236" s="810">
        <v>0</v>
      </c>
      <c r="AH236" s="810">
        <v>0</v>
      </c>
      <c r="AI236" s="810">
        <v>0</v>
      </c>
      <c r="AJ236" s="810">
        <v>0</v>
      </c>
      <c r="AK236" s="810">
        <v>0</v>
      </c>
      <c r="AL236" s="810">
        <v>0</v>
      </c>
      <c r="AM236" s="771"/>
    </row>
    <row r="237" spans="1:39" s="95" customFormat="1">
      <c r="A237" s="789">
        <v>5</v>
      </c>
      <c r="B237" s="806"/>
      <c r="C237" s="806"/>
      <c r="D237" s="806"/>
      <c r="E237" s="806"/>
      <c r="F237" s="806"/>
      <c r="G237" s="806"/>
      <c r="H237" s="806"/>
      <c r="I237" s="806"/>
      <c r="J237" s="806"/>
      <c r="K237" s="806"/>
      <c r="L237" s="807">
        <v>5</v>
      </c>
      <c r="M237" s="218" t="s">
        <v>395</v>
      </c>
      <c r="N237" s="727" t="s">
        <v>370</v>
      </c>
      <c r="O237" s="808">
        <v>0</v>
      </c>
      <c r="P237" s="808">
        <v>0</v>
      </c>
      <c r="Q237" s="808">
        <v>0</v>
      </c>
      <c r="R237" s="808">
        <v>0</v>
      </c>
      <c r="S237" s="808">
        <v>0</v>
      </c>
      <c r="T237" s="808">
        <v>0</v>
      </c>
      <c r="U237" s="808">
        <v>0</v>
      </c>
      <c r="V237" s="808">
        <v>0</v>
      </c>
      <c r="W237" s="808">
        <v>0</v>
      </c>
      <c r="X237" s="808">
        <v>0</v>
      </c>
      <c r="Y237" s="808">
        <v>0</v>
      </c>
      <c r="Z237" s="808">
        <v>0</v>
      </c>
      <c r="AA237" s="808">
        <v>0</v>
      </c>
      <c r="AB237" s="808">
        <v>0</v>
      </c>
      <c r="AC237" s="808">
        <v>0</v>
      </c>
      <c r="AD237" s="808">
        <v>0</v>
      </c>
      <c r="AE237" s="808">
        <v>0</v>
      </c>
      <c r="AF237" s="808">
        <v>0</v>
      </c>
      <c r="AG237" s="808">
        <v>0</v>
      </c>
      <c r="AH237" s="808">
        <v>0</v>
      </c>
      <c r="AI237" s="808">
        <v>0</v>
      </c>
      <c r="AJ237" s="808">
        <v>0</v>
      </c>
      <c r="AK237" s="808">
        <v>0</v>
      </c>
      <c r="AL237" s="808">
        <v>0</v>
      </c>
      <c r="AM237" s="771"/>
    </row>
    <row r="238" spans="1:39">
      <c r="A238" s="789">
        <v>5</v>
      </c>
      <c r="B238" s="800"/>
      <c r="C238" s="800"/>
      <c r="D238" s="800"/>
      <c r="E238" s="800"/>
      <c r="F238" s="800"/>
      <c r="G238" s="800"/>
      <c r="H238" s="800"/>
      <c r="I238" s="800"/>
      <c r="J238" s="800"/>
      <c r="K238" s="800"/>
      <c r="L238" s="809">
        <v>5.0999999999999996</v>
      </c>
      <c r="M238" s="222" t="s">
        <v>376</v>
      </c>
      <c r="N238" s="727" t="s">
        <v>370</v>
      </c>
      <c r="O238" s="810">
        <v>0</v>
      </c>
      <c r="P238" s="810">
        <v>0</v>
      </c>
      <c r="Q238" s="810">
        <v>0</v>
      </c>
      <c r="R238" s="810">
        <v>0</v>
      </c>
      <c r="S238" s="810">
        <v>0</v>
      </c>
      <c r="T238" s="810">
        <v>0</v>
      </c>
      <c r="U238" s="810">
        <v>0</v>
      </c>
      <c r="V238" s="810">
        <v>0</v>
      </c>
      <c r="W238" s="810">
        <v>0</v>
      </c>
      <c r="X238" s="810">
        <v>0</v>
      </c>
      <c r="Y238" s="810">
        <v>0</v>
      </c>
      <c r="Z238" s="810">
        <v>0</v>
      </c>
      <c r="AA238" s="810">
        <v>0</v>
      </c>
      <c r="AB238" s="810">
        <v>0</v>
      </c>
      <c r="AC238" s="810">
        <v>0</v>
      </c>
      <c r="AD238" s="810">
        <v>0</v>
      </c>
      <c r="AE238" s="810">
        <v>0</v>
      </c>
      <c r="AF238" s="810">
        <v>0</v>
      </c>
      <c r="AG238" s="810">
        <v>0</v>
      </c>
      <c r="AH238" s="810">
        <v>0</v>
      </c>
      <c r="AI238" s="810">
        <v>0</v>
      </c>
      <c r="AJ238" s="810">
        <v>0</v>
      </c>
      <c r="AK238" s="810">
        <v>0</v>
      </c>
      <c r="AL238" s="810">
        <v>0</v>
      </c>
      <c r="AM238" s="771"/>
    </row>
    <row r="239" spans="1:39">
      <c r="A239" s="789">
        <v>5</v>
      </c>
      <c r="B239" s="800"/>
      <c r="C239" s="800"/>
      <c r="D239" s="800"/>
      <c r="E239" s="800"/>
      <c r="F239" s="800"/>
      <c r="G239" s="800"/>
      <c r="H239" s="800"/>
      <c r="I239" s="800"/>
      <c r="J239" s="800"/>
      <c r="K239" s="800"/>
      <c r="L239" s="809">
        <v>5.2</v>
      </c>
      <c r="M239" s="222" t="s">
        <v>377</v>
      </c>
      <c r="N239" s="727" t="s">
        <v>370</v>
      </c>
      <c r="O239" s="810">
        <v>0</v>
      </c>
      <c r="P239" s="810">
        <v>0</v>
      </c>
      <c r="Q239" s="810">
        <v>0</v>
      </c>
      <c r="R239" s="810">
        <v>0</v>
      </c>
      <c r="S239" s="810">
        <v>0</v>
      </c>
      <c r="T239" s="810">
        <v>0</v>
      </c>
      <c r="U239" s="810">
        <v>0</v>
      </c>
      <c r="V239" s="810">
        <v>0</v>
      </c>
      <c r="W239" s="810">
        <v>0</v>
      </c>
      <c r="X239" s="810">
        <v>0</v>
      </c>
      <c r="Y239" s="810">
        <v>0</v>
      </c>
      <c r="Z239" s="810">
        <v>0</v>
      </c>
      <c r="AA239" s="810">
        <v>0</v>
      </c>
      <c r="AB239" s="810">
        <v>0</v>
      </c>
      <c r="AC239" s="810">
        <v>0</v>
      </c>
      <c r="AD239" s="810">
        <v>0</v>
      </c>
      <c r="AE239" s="810">
        <v>0</v>
      </c>
      <c r="AF239" s="810">
        <v>0</v>
      </c>
      <c r="AG239" s="810">
        <v>0</v>
      </c>
      <c r="AH239" s="810">
        <v>0</v>
      </c>
      <c r="AI239" s="810">
        <v>0</v>
      </c>
      <c r="AJ239" s="810">
        <v>0</v>
      </c>
      <c r="AK239" s="810">
        <v>0</v>
      </c>
      <c r="AL239" s="810">
        <v>0</v>
      </c>
      <c r="AM239" s="771"/>
    </row>
    <row r="240" spans="1:39">
      <c r="A240" s="789">
        <v>5</v>
      </c>
      <c r="B240" s="800"/>
      <c r="C240" s="800"/>
      <c r="D240" s="800"/>
      <c r="E240" s="800"/>
      <c r="F240" s="800"/>
      <c r="G240" s="800"/>
      <c r="H240" s="800"/>
      <c r="I240" s="800"/>
      <c r="J240" s="800"/>
      <c r="K240" s="800"/>
      <c r="L240" s="809">
        <v>5.3</v>
      </c>
      <c r="M240" s="222" t="s">
        <v>379</v>
      </c>
      <c r="N240" s="727" t="s">
        <v>370</v>
      </c>
      <c r="O240" s="810">
        <v>0</v>
      </c>
      <c r="P240" s="810">
        <v>0</v>
      </c>
      <c r="Q240" s="810">
        <v>0</v>
      </c>
      <c r="R240" s="810">
        <v>0</v>
      </c>
      <c r="S240" s="810">
        <v>0</v>
      </c>
      <c r="T240" s="810">
        <v>0</v>
      </c>
      <c r="U240" s="810">
        <v>0</v>
      </c>
      <c r="V240" s="810">
        <v>0</v>
      </c>
      <c r="W240" s="810">
        <v>0</v>
      </c>
      <c r="X240" s="810">
        <v>0</v>
      </c>
      <c r="Y240" s="810">
        <v>0</v>
      </c>
      <c r="Z240" s="810">
        <v>0</v>
      </c>
      <c r="AA240" s="810">
        <v>0</v>
      </c>
      <c r="AB240" s="810">
        <v>0</v>
      </c>
      <c r="AC240" s="810">
        <v>0</v>
      </c>
      <c r="AD240" s="810">
        <v>0</v>
      </c>
      <c r="AE240" s="810">
        <v>0</v>
      </c>
      <c r="AF240" s="810">
        <v>0</v>
      </c>
      <c r="AG240" s="810">
        <v>0</v>
      </c>
      <c r="AH240" s="810">
        <v>0</v>
      </c>
      <c r="AI240" s="810">
        <v>0</v>
      </c>
      <c r="AJ240" s="810">
        <v>0</v>
      </c>
      <c r="AK240" s="810">
        <v>0</v>
      </c>
      <c r="AL240" s="810">
        <v>0</v>
      </c>
      <c r="AM240" s="771"/>
    </row>
    <row r="241" spans="1:39">
      <c r="A241" s="789">
        <v>5</v>
      </c>
      <c r="B241" s="800"/>
      <c r="C241" s="800"/>
      <c r="D241" s="800"/>
      <c r="E241" s="800"/>
      <c r="F241" s="800"/>
      <c r="G241" s="800"/>
      <c r="H241" s="800"/>
      <c r="I241" s="800"/>
      <c r="J241" s="800"/>
      <c r="K241" s="800"/>
      <c r="L241" s="809">
        <v>5.4</v>
      </c>
      <c r="M241" s="222" t="s">
        <v>381</v>
      </c>
      <c r="N241" s="727" t="s">
        <v>370</v>
      </c>
      <c r="O241" s="810">
        <v>0</v>
      </c>
      <c r="P241" s="810">
        <v>0</v>
      </c>
      <c r="Q241" s="810">
        <v>0</v>
      </c>
      <c r="R241" s="810">
        <v>0</v>
      </c>
      <c r="S241" s="810">
        <v>0</v>
      </c>
      <c r="T241" s="810">
        <v>0</v>
      </c>
      <c r="U241" s="810">
        <v>0</v>
      </c>
      <c r="V241" s="810">
        <v>0</v>
      </c>
      <c r="W241" s="810">
        <v>0</v>
      </c>
      <c r="X241" s="810">
        <v>0</v>
      </c>
      <c r="Y241" s="810">
        <v>0</v>
      </c>
      <c r="Z241" s="810">
        <v>0</v>
      </c>
      <c r="AA241" s="810">
        <v>0</v>
      </c>
      <c r="AB241" s="810">
        <v>0</v>
      </c>
      <c r="AC241" s="810">
        <v>0</v>
      </c>
      <c r="AD241" s="810">
        <v>0</v>
      </c>
      <c r="AE241" s="810">
        <v>0</v>
      </c>
      <c r="AF241" s="810">
        <v>0</v>
      </c>
      <c r="AG241" s="810">
        <v>0</v>
      </c>
      <c r="AH241" s="810">
        <v>0</v>
      </c>
      <c r="AI241" s="810">
        <v>0</v>
      </c>
      <c r="AJ241" s="810">
        <v>0</v>
      </c>
      <c r="AK241" s="810">
        <v>0</v>
      </c>
      <c r="AL241" s="810">
        <v>0</v>
      </c>
      <c r="AM241" s="771"/>
    </row>
    <row r="242" spans="1:39">
      <c r="A242" s="789">
        <v>5</v>
      </c>
      <c r="B242" s="800"/>
      <c r="C242" s="800"/>
      <c r="D242" s="800"/>
      <c r="E242" s="800"/>
      <c r="F242" s="800"/>
      <c r="G242" s="800"/>
      <c r="H242" s="800"/>
      <c r="I242" s="800"/>
      <c r="J242" s="800"/>
      <c r="K242" s="800"/>
      <c r="L242" s="809">
        <v>5.5</v>
      </c>
      <c r="M242" s="222" t="s">
        <v>383</v>
      </c>
      <c r="N242" s="727" t="s">
        <v>370</v>
      </c>
      <c r="O242" s="810">
        <v>0</v>
      </c>
      <c r="P242" s="810">
        <v>0</v>
      </c>
      <c r="Q242" s="810">
        <v>0</v>
      </c>
      <c r="R242" s="810">
        <v>0</v>
      </c>
      <c r="S242" s="810">
        <v>0</v>
      </c>
      <c r="T242" s="810">
        <v>0</v>
      </c>
      <c r="U242" s="810">
        <v>0</v>
      </c>
      <c r="V242" s="810">
        <v>0</v>
      </c>
      <c r="W242" s="810">
        <v>0</v>
      </c>
      <c r="X242" s="810">
        <v>0</v>
      </c>
      <c r="Y242" s="810">
        <v>0</v>
      </c>
      <c r="Z242" s="810">
        <v>0</v>
      </c>
      <c r="AA242" s="810">
        <v>0</v>
      </c>
      <c r="AB242" s="810">
        <v>0</v>
      </c>
      <c r="AC242" s="810">
        <v>0</v>
      </c>
      <c r="AD242" s="810">
        <v>0</v>
      </c>
      <c r="AE242" s="810">
        <v>0</v>
      </c>
      <c r="AF242" s="810">
        <v>0</v>
      </c>
      <c r="AG242" s="810">
        <v>0</v>
      </c>
      <c r="AH242" s="810">
        <v>0</v>
      </c>
      <c r="AI242" s="810">
        <v>0</v>
      </c>
      <c r="AJ242" s="810">
        <v>0</v>
      </c>
      <c r="AK242" s="810">
        <v>0</v>
      </c>
      <c r="AL242" s="810">
        <v>0</v>
      </c>
      <c r="AM242" s="771"/>
    </row>
    <row r="243" spans="1:39" s="95" customFormat="1" ht="22.8">
      <c r="A243" s="789">
        <v>5</v>
      </c>
      <c r="B243" s="806"/>
      <c r="C243" s="806"/>
      <c r="D243" s="806"/>
      <c r="E243" s="806"/>
      <c r="F243" s="806"/>
      <c r="G243" s="806"/>
      <c r="H243" s="806"/>
      <c r="I243" s="806"/>
      <c r="J243" s="806"/>
      <c r="K243" s="806"/>
      <c r="L243" s="807">
        <v>6</v>
      </c>
      <c r="M243" s="218" t="s">
        <v>399</v>
      </c>
      <c r="N243" s="224"/>
      <c r="O243" s="225"/>
      <c r="P243" s="225"/>
      <c r="Q243" s="225"/>
      <c r="R243" s="225"/>
      <c r="S243" s="225"/>
      <c r="T243" s="225"/>
      <c r="U243" s="225"/>
      <c r="V243" s="225"/>
      <c r="W243" s="225"/>
      <c r="X243" s="225"/>
      <c r="Y243" s="225"/>
      <c r="Z243" s="225"/>
      <c r="AA243" s="225"/>
      <c r="AB243" s="225"/>
      <c r="AC243" s="225"/>
      <c r="AD243" s="225"/>
      <c r="AE243" s="225"/>
      <c r="AF243" s="225"/>
      <c r="AG243" s="225"/>
      <c r="AH243" s="225"/>
      <c r="AI243" s="225"/>
      <c r="AJ243" s="225"/>
      <c r="AK243" s="225"/>
      <c r="AL243" s="225"/>
      <c r="AM243" s="771"/>
    </row>
    <row r="244" spans="1:39">
      <c r="A244" s="789">
        <v>5</v>
      </c>
      <c r="B244" s="800"/>
      <c r="C244" s="800"/>
      <c r="D244" s="800"/>
      <c r="E244" s="800"/>
      <c r="F244" s="800"/>
      <c r="G244" s="800"/>
      <c r="H244" s="800"/>
      <c r="I244" s="800"/>
      <c r="J244" s="800"/>
      <c r="K244" s="800"/>
      <c r="L244" s="809">
        <v>6.1</v>
      </c>
      <c r="M244" s="222" t="s">
        <v>376</v>
      </c>
      <c r="N244" s="219" t="s">
        <v>145</v>
      </c>
      <c r="O244" s="810">
        <v>0</v>
      </c>
      <c r="P244" s="810">
        <v>0</v>
      </c>
      <c r="Q244" s="810">
        <v>0</v>
      </c>
      <c r="R244" s="810">
        <v>0</v>
      </c>
      <c r="S244" s="810">
        <v>0</v>
      </c>
      <c r="T244" s="810">
        <v>0</v>
      </c>
      <c r="U244" s="810">
        <v>0</v>
      </c>
      <c r="V244" s="810">
        <v>0</v>
      </c>
      <c r="W244" s="810">
        <v>0</v>
      </c>
      <c r="X244" s="810">
        <v>0</v>
      </c>
      <c r="Y244" s="810">
        <v>0</v>
      </c>
      <c r="Z244" s="810">
        <v>0</v>
      </c>
      <c r="AA244" s="810">
        <v>0</v>
      </c>
      <c r="AB244" s="810">
        <v>0</v>
      </c>
      <c r="AC244" s="810">
        <v>0</v>
      </c>
      <c r="AD244" s="810">
        <v>0</v>
      </c>
      <c r="AE244" s="810">
        <v>0</v>
      </c>
      <c r="AF244" s="810">
        <v>0</v>
      </c>
      <c r="AG244" s="810">
        <v>0</v>
      </c>
      <c r="AH244" s="810">
        <v>0</v>
      </c>
      <c r="AI244" s="810">
        <v>0</v>
      </c>
      <c r="AJ244" s="810">
        <v>0</v>
      </c>
      <c r="AK244" s="810">
        <v>0</v>
      </c>
      <c r="AL244" s="810">
        <v>0</v>
      </c>
      <c r="AM244" s="771"/>
    </row>
    <row r="245" spans="1:39">
      <c r="A245" s="789">
        <v>5</v>
      </c>
      <c r="B245" s="800"/>
      <c r="C245" s="800"/>
      <c r="D245" s="800"/>
      <c r="E245" s="800"/>
      <c r="F245" s="800"/>
      <c r="G245" s="800"/>
      <c r="H245" s="800"/>
      <c r="I245" s="800"/>
      <c r="J245" s="800"/>
      <c r="K245" s="800"/>
      <c r="L245" s="809">
        <v>6.2</v>
      </c>
      <c r="M245" s="222" t="s">
        <v>377</v>
      </c>
      <c r="N245" s="219" t="s">
        <v>145</v>
      </c>
      <c r="O245" s="810">
        <v>0</v>
      </c>
      <c r="P245" s="810">
        <v>0</v>
      </c>
      <c r="Q245" s="810">
        <v>0</v>
      </c>
      <c r="R245" s="810">
        <v>0</v>
      </c>
      <c r="S245" s="810">
        <v>0</v>
      </c>
      <c r="T245" s="810">
        <v>0</v>
      </c>
      <c r="U245" s="810">
        <v>0</v>
      </c>
      <c r="V245" s="810">
        <v>0</v>
      </c>
      <c r="W245" s="810">
        <v>0</v>
      </c>
      <c r="X245" s="810">
        <v>0</v>
      </c>
      <c r="Y245" s="810">
        <v>0</v>
      </c>
      <c r="Z245" s="810">
        <v>0</v>
      </c>
      <c r="AA245" s="810">
        <v>0</v>
      </c>
      <c r="AB245" s="810">
        <v>0</v>
      </c>
      <c r="AC245" s="810">
        <v>0</v>
      </c>
      <c r="AD245" s="810">
        <v>0</v>
      </c>
      <c r="AE245" s="810">
        <v>0</v>
      </c>
      <c r="AF245" s="810">
        <v>0</v>
      </c>
      <c r="AG245" s="810">
        <v>0</v>
      </c>
      <c r="AH245" s="810">
        <v>0</v>
      </c>
      <c r="AI245" s="810">
        <v>0</v>
      </c>
      <c r="AJ245" s="810">
        <v>0</v>
      </c>
      <c r="AK245" s="810">
        <v>0</v>
      </c>
      <c r="AL245" s="810">
        <v>0</v>
      </c>
      <c r="AM245" s="771"/>
    </row>
    <row r="246" spans="1:39">
      <c r="A246" s="789">
        <v>5</v>
      </c>
      <c r="B246" s="800"/>
      <c r="C246" s="800"/>
      <c r="D246" s="800"/>
      <c r="E246" s="800"/>
      <c r="F246" s="800"/>
      <c r="G246" s="800"/>
      <c r="H246" s="800"/>
      <c r="I246" s="800"/>
      <c r="J246" s="800"/>
      <c r="K246" s="800"/>
      <c r="L246" s="809">
        <v>6.3</v>
      </c>
      <c r="M246" s="222" t="s">
        <v>379</v>
      </c>
      <c r="N246" s="219" t="s">
        <v>145</v>
      </c>
      <c r="O246" s="810">
        <v>0</v>
      </c>
      <c r="P246" s="810">
        <v>0</v>
      </c>
      <c r="Q246" s="810">
        <v>0</v>
      </c>
      <c r="R246" s="810">
        <v>0</v>
      </c>
      <c r="S246" s="810">
        <v>0</v>
      </c>
      <c r="T246" s="810">
        <v>0</v>
      </c>
      <c r="U246" s="810">
        <v>0</v>
      </c>
      <c r="V246" s="810">
        <v>0</v>
      </c>
      <c r="W246" s="810">
        <v>0</v>
      </c>
      <c r="X246" s="810">
        <v>0</v>
      </c>
      <c r="Y246" s="810">
        <v>0</v>
      </c>
      <c r="Z246" s="810">
        <v>0</v>
      </c>
      <c r="AA246" s="810">
        <v>0</v>
      </c>
      <c r="AB246" s="810">
        <v>0</v>
      </c>
      <c r="AC246" s="810">
        <v>0</v>
      </c>
      <c r="AD246" s="810">
        <v>0</v>
      </c>
      <c r="AE246" s="810">
        <v>0</v>
      </c>
      <c r="AF246" s="810">
        <v>0</v>
      </c>
      <c r="AG246" s="810">
        <v>0</v>
      </c>
      <c r="AH246" s="810">
        <v>0</v>
      </c>
      <c r="AI246" s="810">
        <v>0</v>
      </c>
      <c r="AJ246" s="810">
        <v>0</v>
      </c>
      <c r="AK246" s="810">
        <v>0</v>
      </c>
      <c r="AL246" s="810">
        <v>0</v>
      </c>
      <c r="AM246" s="771"/>
    </row>
    <row r="247" spans="1:39">
      <c r="A247" s="789">
        <v>5</v>
      </c>
      <c r="B247" s="800"/>
      <c r="C247" s="800"/>
      <c r="D247" s="800"/>
      <c r="E247" s="800"/>
      <c r="F247" s="800"/>
      <c r="G247" s="800"/>
      <c r="H247" s="800"/>
      <c r="I247" s="800"/>
      <c r="J247" s="800"/>
      <c r="K247" s="800"/>
      <c r="L247" s="809">
        <v>6.4</v>
      </c>
      <c r="M247" s="222" t="s">
        <v>381</v>
      </c>
      <c r="N247" s="219" t="s">
        <v>145</v>
      </c>
      <c r="O247" s="810">
        <v>0</v>
      </c>
      <c r="P247" s="810">
        <v>0</v>
      </c>
      <c r="Q247" s="810">
        <v>0</v>
      </c>
      <c r="R247" s="810">
        <v>0</v>
      </c>
      <c r="S247" s="810">
        <v>0</v>
      </c>
      <c r="T247" s="810">
        <v>0</v>
      </c>
      <c r="U247" s="810">
        <v>0</v>
      </c>
      <c r="V247" s="810">
        <v>0</v>
      </c>
      <c r="W247" s="810">
        <v>0</v>
      </c>
      <c r="X247" s="810">
        <v>0</v>
      </c>
      <c r="Y247" s="810">
        <v>0</v>
      </c>
      <c r="Z247" s="810">
        <v>0</v>
      </c>
      <c r="AA247" s="810">
        <v>0</v>
      </c>
      <c r="AB247" s="810">
        <v>0</v>
      </c>
      <c r="AC247" s="810">
        <v>0</v>
      </c>
      <c r="AD247" s="810">
        <v>0</v>
      </c>
      <c r="AE247" s="810">
        <v>0</v>
      </c>
      <c r="AF247" s="810">
        <v>0</v>
      </c>
      <c r="AG247" s="810">
        <v>0</v>
      </c>
      <c r="AH247" s="810">
        <v>0</v>
      </c>
      <c r="AI247" s="810">
        <v>0</v>
      </c>
      <c r="AJ247" s="810">
        <v>0</v>
      </c>
      <c r="AK247" s="810">
        <v>0</v>
      </c>
      <c r="AL247" s="810">
        <v>0</v>
      </c>
      <c r="AM247" s="771"/>
    </row>
    <row r="248" spans="1:39">
      <c r="A248" s="789">
        <v>5</v>
      </c>
      <c r="B248" s="800"/>
      <c r="C248" s="800"/>
      <c r="D248" s="800"/>
      <c r="E248" s="800"/>
      <c r="F248" s="800"/>
      <c r="G248" s="800"/>
      <c r="H248" s="800"/>
      <c r="I248" s="800"/>
      <c r="J248" s="800"/>
      <c r="K248" s="800"/>
      <c r="L248" s="809">
        <v>6.5</v>
      </c>
      <c r="M248" s="222" t="s">
        <v>383</v>
      </c>
      <c r="N248" s="219" t="s">
        <v>145</v>
      </c>
      <c r="O248" s="810">
        <v>0</v>
      </c>
      <c r="P248" s="810">
        <v>0</v>
      </c>
      <c r="Q248" s="810">
        <v>0</v>
      </c>
      <c r="R248" s="810">
        <v>0</v>
      </c>
      <c r="S248" s="810">
        <v>0</v>
      </c>
      <c r="T248" s="810">
        <v>0</v>
      </c>
      <c r="U248" s="810">
        <v>0</v>
      </c>
      <c r="V248" s="810">
        <v>0</v>
      </c>
      <c r="W248" s="810">
        <v>0</v>
      </c>
      <c r="X248" s="810">
        <v>0</v>
      </c>
      <c r="Y248" s="810">
        <v>0</v>
      </c>
      <c r="Z248" s="810">
        <v>0</v>
      </c>
      <c r="AA248" s="810">
        <v>0</v>
      </c>
      <c r="AB248" s="810">
        <v>0</v>
      </c>
      <c r="AC248" s="810">
        <v>0</v>
      </c>
      <c r="AD248" s="810">
        <v>0</v>
      </c>
      <c r="AE248" s="810">
        <v>0</v>
      </c>
      <c r="AF248" s="810">
        <v>0</v>
      </c>
      <c r="AG248" s="810">
        <v>0</v>
      </c>
      <c r="AH248" s="810">
        <v>0</v>
      </c>
      <c r="AI248" s="810">
        <v>0</v>
      </c>
      <c r="AJ248" s="810">
        <v>0</v>
      </c>
      <c r="AK248" s="810">
        <v>0</v>
      </c>
      <c r="AL248" s="810">
        <v>0</v>
      </c>
      <c r="AM248" s="771"/>
    </row>
    <row r="249" spans="1:39" s="95" customFormat="1">
      <c r="A249" s="789">
        <v>5</v>
      </c>
      <c r="B249" s="806"/>
      <c r="C249" s="806"/>
      <c r="D249" s="806"/>
      <c r="E249" s="806"/>
      <c r="F249" s="806"/>
      <c r="G249" s="806"/>
      <c r="H249" s="806"/>
      <c r="I249" s="806"/>
      <c r="J249" s="806"/>
      <c r="K249" s="806"/>
      <c r="L249" s="807">
        <v>7</v>
      </c>
      <c r="M249" s="218" t="s">
        <v>403</v>
      </c>
      <c r="N249" s="727" t="s">
        <v>370</v>
      </c>
      <c r="O249" s="808">
        <v>0</v>
      </c>
      <c r="P249" s="808">
        <v>0</v>
      </c>
      <c r="Q249" s="808">
        <v>0</v>
      </c>
      <c r="R249" s="808">
        <v>0</v>
      </c>
      <c r="S249" s="808">
        <v>0</v>
      </c>
      <c r="T249" s="808">
        <v>0</v>
      </c>
      <c r="U249" s="808">
        <v>0</v>
      </c>
      <c r="V249" s="808">
        <v>0</v>
      </c>
      <c r="W249" s="808">
        <v>0</v>
      </c>
      <c r="X249" s="808">
        <v>0</v>
      </c>
      <c r="Y249" s="808">
        <v>0</v>
      </c>
      <c r="Z249" s="808">
        <v>0</v>
      </c>
      <c r="AA249" s="808">
        <v>0</v>
      </c>
      <c r="AB249" s="808">
        <v>0</v>
      </c>
      <c r="AC249" s="808">
        <v>0</v>
      </c>
      <c r="AD249" s="808">
        <v>0</v>
      </c>
      <c r="AE249" s="808">
        <v>0</v>
      </c>
      <c r="AF249" s="808">
        <v>0</v>
      </c>
      <c r="AG249" s="808">
        <v>0</v>
      </c>
      <c r="AH249" s="808">
        <v>0</v>
      </c>
      <c r="AI249" s="808">
        <v>0</v>
      </c>
      <c r="AJ249" s="808">
        <v>0</v>
      </c>
      <c r="AK249" s="808">
        <v>0</v>
      </c>
      <c r="AL249" s="808">
        <v>0</v>
      </c>
      <c r="AM249" s="771"/>
    </row>
    <row r="250" spans="1:39">
      <c r="A250" s="789">
        <v>5</v>
      </c>
      <c r="B250" s="800"/>
      <c r="C250" s="800"/>
      <c r="D250" s="800"/>
      <c r="E250" s="800"/>
      <c r="F250" s="800"/>
      <c r="G250" s="800"/>
      <c r="H250" s="800"/>
      <c r="I250" s="800"/>
      <c r="J250" s="800"/>
      <c r="K250" s="800"/>
      <c r="L250" s="809">
        <v>7.1</v>
      </c>
      <c r="M250" s="222" t="s">
        <v>376</v>
      </c>
      <c r="N250" s="727" t="s">
        <v>370</v>
      </c>
      <c r="O250" s="810"/>
      <c r="P250" s="810"/>
      <c r="Q250" s="810"/>
      <c r="R250" s="810"/>
      <c r="S250" s="810"/>
      <c r="T250" s="810"/>
      <c r="U250" s="810"/>
      <c r="V250" s="810"/>
      <c r="W250" s="810"/>
      <c r="X250" s="810"/>
      <c r="Y250" s="810"/>
      <c r="Z250" s="810"/>
      <c r="AA250" s="810"/>
      <c r="AB250" s="810"/>
      <c r="AC250" s="810"/>
      <c r="AD250" s="810"/>
      <c r="AE250" s="810"/>
      <c r="AF250" s="810"/>
      <c r="AG250" s="810"/>
      <c r="AH250" s="810"/>
      <c r="AI250" s="810"/>
      <c r="AJ250" s="810"/>
      <c r="AK250" s="810"/>
      <c r="AL250" s="810"/>
      <c r="AM250" s="771"/>
    </row>
    <row r="251" spans="1:39">
      <c r="A251" s="789">
        <v>5</v>
      </c>
      <c r="B251" s="800"/>
      <c r="C251" s="800"/>
      <c r="D251" s="800"/>
      <c r="E251" s="800"/>
      <c r="F251" s="800"/>
      <c r="G251" s="800"/>
      <c r="H251" s="800"/>
      <c r="I251" s="800"/>
      <c r="J251" s="800"/>
      <c r="K251" s="800"/>
      <c r="L251" s="809">
        <v>7.2</v>
      </c>
      <c r="M251" s="222" t="s">
        <v>377</v>
      </c>
      <c r="N251" s="727" t="s">
        <v>370</v>
      </c>
      <c r="O251" s="810"/>
      <c r="P251" s="810"/>
      <c r="Q251" s="810"/>
      <c r="R251" s="810"/>
      <c r="S251" s="810"/>
      <c r="T251" s="810"/>
      <c r="U251" s="810"/>
      <c r="V251" s="810"/>
      <c r="W251" s="810"/>
      <c r="X251" s="810"/>
      <c r="Y251" s="810"/>
      <c r="Z251" s="810"/>
      <c r="AA251" s="810"/>
      <c r="AB251" s="810"/>
      <c r="AC251" s="810"/>
      <c r="AD251" s="810"/>
      <c r="AE251" s="810"/>
      <c r="AF251" s="810"/>
      <c r="AG251" s="810"/>
      <c r="AH251" s="810"/>
      <c r="AI251" s="810"/>
      <c r="AJ251" s="810"/>
      <c r="AK251" s="810"/>
      <c r="AL251" s="810"/>
      <c r="AM251" s="771"/>
    </row>
    <row r="252" spans="1:39">
      <c r="A252" s="789">
        <v>5</v>
      </c>
      <c r="B252" s="800"/>
      <c r="C252" s="800"/>
      <c r="D252" s="800"/>
      <c r="E252" s="800"/>
      <c r="F252" s="800"/>
      <c r="G252" s="800"/>
      <c r="H252" s="800"/>
      <c r="I252" s="800"/>
      <c r="J252" s="800"/>
      <c r="K252" s="800"/>
      <c r="L252" s="809">
        <v>7.3</v>
      </c>
      <c r="M252" s="222" t="s">
        <v>379</v>
      </c>
      <c r="N252" s="727" t="s">
        <v>370</v>
      </c>
      <c r="O252" s="810"/>
      <c r="P252" s="810"/>
      <c r="Q252" s="810"/>
      <c r="R252" s="810"/>
      <c r="S252" s="810"/>
      <c r="T252" s="810"/>
      <c r="U252" s="810"/>
      <c r="V252" s="810"/>
      <c r="W252" s="810"/>
      <c r="X252" s="810"/>
      <c r="Y252" s="810"/>
      <c r="Z252" s="810"/>
      <c r="AA252" s="810"/>
      <c r="AB252" s="810"/>
      <c r="AC252" s="810"/>
      <c r="AD252" s="810"/>
      <c r="AE252" s="810"/>
      <c r="AF252" s="810"/>
      <c r="AG252" s="810"/>
      <c r="AH252" s="810"/>
      <c r="AI252" s="810"/>
      <c r="AJ252" s="810"/>
      <c r="AK252" s="810"/>
      <c r="AL252" s="810"/>
      <c r="AM252" s="771"/>
    </row>
    <row r="253" spans="1:39">
      <c r="A253" s="789">
        <v>5</v>
      </c>
      <c r="B253" s="800"/>
      <c r="C253" s="800"/>
      <c r="D253" s="800"/>
      <c r="E253" s="800"/>
      <c r="F253" s="800"/>
      <c r="G253" s="800"/>
      <c r="H253" s="800"/>
      <c r="I253" s="800"/>
      <c r="J253" s="800"/>
      <c r="K253" s="800"/>
      <c r="L253" s="809">
        <v>7.4</v>
      </c>
      <c r="M253" s="222" t="s">
        <v>381</v>
      </c>
      <c r="N253" s="727" t="s">
        <v>370</v>
      </c>
      <c r="O253" s="810"/>
      <c r="P253" s="810"/>
      <c r="Q253" s="810"/>
      <c r="R253" s="810"/>
      <c r="S253" s="810"/>
      <c r="T253" s="810"/>
      <c r="U253" s="810"/>
      <c r="V253" s="810"/>
      <c r="W253" s="810"/>
      <c r="X253" s="810"/>
      <c r="Y253" s="810"/>
      <c r="Z253" s="810"/>
      <c r="AA253" s="810"/>
      <c r="AB253" s="810"/>
      <c r="AC253" s="810"/>
      <c r="AD253" s="810"/>
      <c r="AE253" s="810"/>
      <c r="AF253" s="810"/>
      <c r="AG253" s="810"/>
      <c r="AH253" s="810"/>
      <c r="AI253" s="810"/>
      <c r="AJ253" s="810"/>
      <c r="AK253" s="810"/>
      <c r="AL253" s="810"/>
      <c r="AM253" s="771"/>
    </row>
    <row r="254" spans="1:39">
      <c r="A254" s="789">
        <v>5</v>
      </c>
      <c r="B254" s="800"/>
      <c r="C254" s="800"/>
      <c r="D254" s="800"/>
      <c r="E254" s="800"/>
      <c r="F254" s="800"/>
      <c r="G254" s="800"/>
      <c r="H254" s="800"/>
      <c r="I254" s="800"/>
      <c r="J254" s="800"/>
      <c r="K254" s="800"/>
      <c r="L254" s="809">
        <v>7.5</v>
      </c>
      <c r="M254" s="222" t="s">
        <v>383</v>
      </c>
      <c r="N254" s="727" t="s">
        <v>370</v>
      </c>
      <c r="O254" s="810"/>
      <c r="P254" s="810"/>
      <c r="Q254" s="810"/>
      <c r="R254" s="810"/>
      <c r="S254" s="810"/>
      <c r="T254" s="810"/>
      <c r="U254" s="810"/>
      <c r="V254" s="810"/>
      <c r="W254" s="810"/>
      <c r="X254" s="810"/>
      <c r="Y254" s="810"/>
      <c r="Z254" s="810"/>
      <c r="AA254" s="810"/>
      <c r="AB254" s="810"/>
      <c r="AC254" s="810"/>
      <c r="AD254" s="810"/>
      <c r="AE254" s="810"/>
      <c r="AF254" s="810"/>
      <c r="AG254" s="810"/>
      <c r="AH254" s="810"/>
      <c r="AI254" s="810"/>
      <c r="AJ254" s="810"/>
      <c r="AK254" s="810"/>
      <c r="AL254" s="810"/>
      <c r="AM254" s="771"/>
    </row>
    <row r="255" spans="1:39" s="95" customFormat="1">
      <c r="A255" s="789">
        <v>5</v>
      </c>
      <c r="B255" s="806"/>
      <c r="C255" s="806"/>
      <c r="D255" s="806"/>
      <c r="E255" s="806"/>
      <c r="F255" s="806"/>
      <c r="G255" s="806"/>
      <c r="H255" s="806"/>
      <c r="I255" s="806"/>
      <c r="J255" s="806"/>
      <c r="K255" s="806"/>
      <c r="L255" s="807">
        <v>8</v>
      </c>
      <c r="M255" s="218" t="s">
        <v>407</v>
      </c>
      <c r="N255" s="727" t="s">
        <v>370</v>
      </c>
      <c r="O255" s="808">
        <v>0</v>
      </c>
      <c r="P255" s="808">
        <v>0</v>
      </c>
      <c r="Q255" s="808">
        <v>0</v>
      </c>
      <c r="R255" s="808">
        <v>0</v>
      </c>
      <c r="S255" s="808">
        <v>0</v>
      </c>
      <c r="T255" s="808">
        <v>0</v>
      </c>
      <c r="U255" s="808">
        <v>0</v>
      </c>
      <c r="V255" s="808">
        <v>0</v>
      </c>
      <c r="W255" s="808">
        <v>0</v>
      </c>
      <c r="X255" s="808">
        <v>0</v>
      </c>
      <c r="Y255" s="808">
        <v>0</v>
      </c>
      <c r="Z255" s="808">
        <v>0</v>
      </c>
      <c r="AA255" s="808">
        <v>0</v>
      </c>
      <c r="AB255" s="808">
        <v>0</v>
      </c>
      <c r="AC255" s="808">
        <v>0</v>
      </c>
      <c r="AD255" s="808">
        <v>0</v>
      </c>
      <c r="AE255" s="808">
        <v>0</v>
      </c>
      <c r="AF255" s="808">
        <v>0</v>
      </c>
      <c r="AG255" s="808">
        <v>0</v>
      </c>
      <c r="AH255" s="808">
        <v>0</v>
      </c>
      <c r="AI255" s="808">
        <v>0</v>
      </c>
      <c r="AJ255" s="808">
        <v>0</v>
      </c>
      <c r="AK255" s="808">
        <v>0</v>
      </c>
      <c r="AL255" s="808">
        <v>0</v>
      </c>
      <c r="AM255" s="771"/>
    </row>
    <row r="256" spans="1:39">
      <c r="A256" s="789">
        <v>5</v>
      </c>
      <c r="B256" s="800"/>
      <c r="C256" s="800"/>
      <c r="D256" s="800"/>
      <c r="E256" s="800"/>
      <c r="F256" s="800"/>
      <c r="G256" s="800"/>
      <c r="H256" s="800"/>
      <c r="I256" s="800"/>
      <c r="J256" s="800"/>
      <c r="K256" s="800"/>
      <c r="L256" s="809">
        <v>8.1</v>
      </c>
      <c r="M256" s="222" t="s">
        <v>376</v>
      </c>
      <c r="N256" s="727" t="s">
        <v>370</v>
      </c>
      <c r="O256" s="810"/>
      <c r="P256" s="810"/>
      <c r="Q256" s="810"/>
      <c r="R256" s="810"/>
      <c r="S256" s="810"/>
      <c r="T256" s="810"/>
      <c r="U256" s="810"/>
      <c r="V256" s="810"/>
      <c r="W256" s="810"/>
      <c r="X256" s="810"/>
      <c r="Y256" s="810"/>
      <c r="Z256" s="810"/>
      <c r="AA256" s="810"/>
      <c r="AB256" s="810"/>
      <c r="AC256" s="810"/>
      <c r="AD256" s="810"/>
      <c r="AE256" s="810"/>
      <c r="AF256" s="810"/>
      <c r="AG256" s="810"/>
      <c r="AH256" s="810"/>
      <c r="AI256" s="810"/>
      <c r="AJ256" s="810"/>
      <c r="AK256" s="810"/>
      <c r="AL256" s="810"/>
      <c r="AM256" s="771"/>
    </row>
    <row r="257" spans="1:39">
      <c r="A257" s="789">
        <v>5</v>
      </c>
      <c r="B257" s="800"/>
      <c r="C257" s="800"/>
      <c r="D257" s="800"/>
      <c r="E257" s="800"/>
      <c r="F257" s="800"/>
      <c r="G257" s="800"/>
      <c r="H257" s="800"/>
      <c r="I257" s="800"/>
      <c r="J257" s="800"/>
      <c r="K257" s="800"/>
      <c r="L257" s="809">
        <v>8.1999999999999993</v>
      </c>
      <c r="M257" s="222" t="s">
        <v>377</v>
      </c>
      <c r="N257" s="727" t="s">
        <v>370</v>
      </c>
      <c r="O257" s="810"/>
      <c r="P257" s="810"/>
      <c r="Q257" s="810"/>
      <c r="R257" s="810"/>
      <c r="S257" s="810"/>
      <c r="T257" s="810"/>
      <c r="U257" s="810"/>
      <c r="V257" s="810"/>
      <c r="W257" s="810"/>
      <c r="X257" s="810"/>
      <c r="Y257" s="810"/>
      <c r="Z257" s="810"/>
      <c r="AA257" s="810"/>
      <c r="AB257" s="810"/>
      <c r="AC257" s="810"/>
      <c r="AD257" s="810"/>
      <c r="AE257" s="810"/>
      <c r="AF257" s="810"/>
      <c r="AG257" s="810"/>
      <c r="AH257" s="810"/>
      <c r="AI257" s="810"/>
      <c r="AJ257" s="810"/>
      <c r="AK257" s="810"/>
      <c r="AL257" s="810"/>
      <c r="AM257" s="771"/>
    </row>
    <row r="258" spans="1:39">
      <c r="A258" s="789">
        <v>5</v>
      </c>
      <c r="B258" s="800"/>
      <c r="C258" s="800"/>
      <c r="D258" s="800"/>
      <c r="E258" s="800"/>
      <c r="F258" s="800"/>
      <c r="G258" s="800"/>
      <c r="H258" s="800"/>
      <c r="I258" s="800"/>
      <c r="J258" s="800"/>
      <c r="K258" s="800"/>
      <c r="L258" s="809">
        <v>8.3000000000000007</v>
      </c>
      <c r="M258" s="222" t="s">
        <v>379</v>
      </c>
      <c r="N258" s="727" t="s">
        <v>370</v>
      </c>
      <c r="O258" s="810"/>
      <c r="P258" s="810"/>
      <c r="Q258" s="810"/>
      <c r="R258" s="810"/>
      <c r="S258" s="810"/>
      <c r="T258" s="810"/>
      <c r="U258" s="810"/>
      <c r="V258" s="810"/>
      <c r="W258" s="810"/>
      <c r="X258" s="810"/>
      <c r="Y258" s="810"/>
      <c r="Z258" s="810"/>
      <c r="AA258" s="810"/>
      <c r="AB258" s="810"/>
      <c r="AC258" s="810"/>
      <c r="AD258" s="810"/>
      <c r="AE258" s="810"/>
      <c r="AF258" s="810"/>
      <c r="AG258" s="810"/>
      <c r="AH258" s="810"/>
      <c r="AI258" s="810"/>
      <c r="AJ258" s="810"/>
      <c r="AK258" s="810"/>
      <c r="AL258" s="810"/>
      <c r="AM258" s="771"/>
    </row>
    <row r="259" spans="1:39">
      <c r="A259" s="789">
        <v>5</v>
      </c>
      <c r="B259" s="800"/>
      <c r="C259" s="800"/>
      <c r="D259" s="800"/>
      <c r="E259" s="800"/>
      <c r="F259" s="800"/>
      <c r="G259" s="800"/>
      <c r="H259" s="800"/>
      <c r="I259" s="800"/>
      <c r="J259" s="800"/>
      <c r="K259" s="800"/>
      <c r="L259" s="809">
        <v>8.4</v>
      </c>
      <c r="M259" s="222" t="s">
        <v>381</v>
      </c>
      <c r="N259" s="727" t="s">
        <v>370</v>
      </c>
      <c r="O259" s="810"/>
      <c r="P259" s="810"/>
      <c r="Q259" s="810"/>
      <c r="R259" s="810"/>
      <c r="S259" s="810"/>
      <c r="T259" s="810"/>
      <c r="U259" s="810"/>
      <c r="V259" s="810"/>
      <c r="W259" s="810"/>
      <c r="X259" s="810"/>
      <c r="Y259" s="810"/>
      <c r="Z259" s="810"/>
      <c r="AA259" s="810"/>
      <c r="AB259" s="810"/>
      <c r="AC259" s="810"/>
      <c r="AD259" s="810"/>
      <c r="AE259" s="810"/>
      <c r="AF259" s="810"/>
      <c r="AG259" s="810"/>
      <c r="AH259" s="810"/>
      <c r="AI259" s="810"/>
      <c r="AJ259" s="810"/>
      <c r="AK259" s="810"/>
      <c r="AL259" s="810"/>
      <c r="AM259" s="771"/>
    </row>
    <row r="260" spans="1:39">
      <c r="A260" s="789">
        <v>5</v>
      </c>
      <c r="B260" s="800"/>
      <c r="C260" s="800"/>
      <c r="D260" s="800"/>
      <c r="E260" s="800"/>
      <c r="F260" s="800"/>
      <c r="G260" s="800"/>
      <c r="H260" s="800"/>
      <c r="I260" s="800"/>
      <c r="J260" s="800"/>
      <c r="K260" s="800"/>
      <c r="L260" s="809">
        <v>8.5</v>
      </c>
      <c r="M260" s="222" t="s">
        <v>383</v>
      </c>
      <c r="N260" s="727" t="s">
        <v>370</v>
      </c>
      <c r="O260" s="810"/>
      <c r="P260" s="810"/>
      <c r="Q260" s="810"/>
      <c r="R260" s="810"/>
      <c r="S260" s="810"/>
      <c r="T260" s="810"/>
      <c r="U260" s="810"/>
      <c r="V260" s="810"/>
      <c r="W260" s="810"/>
      <c r="X260" s="810"/>
      <c r="Y260" s="810"/>
      <c r="Z260" s="810"/>
      <c r="AA260" s="810"/>
      <c r="AB260" s="810"/>
      <c r="AC260" s="810"/>
      <c r="AD260" s="810"/>
      <c r="AE260" s="810"/>
      <c r="AF260" s="810"/>
      <c r="AG260" s="810"/>
      <c r="AH260" s="810"/>
      <c r="AI260" s="810"/>
      <c r="AJ260" s="810"/>
      <c r="AK260" s="810"/>
      <c r="AL260" s="810"/>
      <c r="AM260" s="771"/>
    </row>
    <row r="261" spans="1:39">
      <c r="A261" s="764" t="s">
        <v>124</v>
      </c>
      <c r="B261" s="800"/>
      <c r="C261" s="800"/>
      <c r="D261" s="800"/>
      <c r="E261" s="800"/>
      <c r="F261" s="800"/>
      <c r="G261" s="800"/>
      <c r="H261" s="800"/>
      <c r="I261" s="800"/>
      <c r="J261" s="800"/>
      <c r="K261" s="800"/>
      <c r="L261" s="804" t="s">
        <v>2427</v>
      </c>
      <c r="M261" s="673"/>
      <c r="N261" s="674"/>
      <c r="O261" s="674"/>
      <c r="P261" s="674"/>
      <c r="Q261" s="674"/>
      <c r="R261" s="674"/>
      <c r="S261" s="674"/>
      <c r="T261" s="674"/>
      <c r="U261" s="674"/>
      <c r="V261" s="674"/>
      <c r="W261" s="674"/>
      <c r="X261" s="674"/>
      <c r="Y261" s="674"/>
      <c r="Z261" s="674"/>
      <c r="AA261" s="674"/>
      <c r="AB261" s="674"/>
      <c r="AC261" s="674"/>
      <c r="AD261" s="674"/>
      <c r="AE261" s="674"/>
      <c r="AF261" s="674"/>
      <c r="AG261" s="674"/>
      <c r="AH261" s="674"/>
      <c r="AI261" s="674"/>
      <c r="AJ261" s="674"/>
      <c r="AK261" s="674"/>
      <c r="AL261" s="674"/>
      <c r="AM261" s="805"/>
    </row>
    <row r="262" spans="1:39" s="95" customFormat="1" ht="22.8">
      <c r="A262" s="789">
        <v>6</v>
      </c>
      <c r="B262" s="806"/>
      <c r="C262" s="806"/>
      <c r="D262" s="806"/>
      <c r="E262" s="806"/>
      <c r="F262" s="806"/>
      <c r="G262" s="806"/>
      <c r="H262" s="806"/>
      <c r="I262" s="806"/>
      <c r="J262" s="806"/>
      <c r="K262" s="806"/>
      <c r="L262" s="807">
        <v>1</v>
      </c>
      <c r="M262" s="218" t="s">
        <v>375</v>
      </c>
      <c r="N262" s="727" t="s">
        <v>370</v>
      </c>
      <c r="O262" s="808">
        <v>0</v>
      </c>
      <c r="P262" s="808">
        <v>0</v>
      </c>
      <c r="Q262" s="808">
        <v>0</v>
      </c>
      <c r="R262" s="808">
        <v>0</v>
      </c>
      <c r="S262" s="808">
        <v>0</v>
      </c>
      <c r="T262" s="808">
        <v>0</v>
      </c>
      <c r="U262" s="808">
        <v>0</v>
      </c>
      <c r="V262" s="808">
        <v>0</v>
      </c>
      <c r="W262" s="808">
        <v>0</v>
      </c>
      <c r="X262" s="808">
        <v>0</v>
      </c>
      <c r="Y262" s="808">
        <v>0</v>
      </c>
      <c r="Z262" s="808">
        <v>0</v>
      </c>
      <c r="AA262" s="808">
        <v>0</v>
      </c>
      <c r="AB262" s="808">
        <v>0</v>
      </c>
      <c r="AC262" s="808">
        <v>0</v>
      </c>
      <c r="AD262" s="808">
        <v>0</v>
      </c>
      <c r="AE262" s="808">
        <v>0</v>
      </c>
      <c r="AF262" s="808">
        <v>0</v>
      </c>
      <c r="AG262" s="808">
        <v>0</v>
      </c>
      <c r="AH262" s="808">
        <v>0</v>
      </c>
      <c r="AI262" s="808">
        <v>0</v>
      </c>
      <c r="AJ262" s="808">
        <v>0</v>
      </c>
      <c r="AK262" s="808">
        <v>0</v>
      </c>
      <c r="AL262" s="808">
        <v>0</v>
      </c>
      <c r="AM262" s="771"/>
    </row>
    <row r="263" spans="1:39">
      <c r="A263" s="789">
        <v>6</v>
      </c>
      <c r="B263" s="800"/>
      <c r="C263" s="800"/>
      <c r="D263" s="800"/>
      <c r="E263" s="800"/>
      <c r="F263" s="800"/>
      <c r="G263" s="800"/>
      <c r="H263" s="800"/>
      <c r="I263" s="800"/>
      <c r="J263" s="800"/>
      <c r="K263" s="800"/>
      <c r="L263" s="809">
        <v>1.1000000000000001</v>
      </c>
      <c r="M263" s="222" t="s">
        <v>376</v>
      </c>
      <c r="N263" s="727" t="s">
        <v>370</v>
      </c>
      <c r="O263" s="810"/>
      <c r="P263" s="810"/>
      <c r="Q263" s="810"/>
      <c r="R263" s="810"/>
      <c r="S263" s="810"/>
      <c r="T263" s="810"/>
      <c r="U263" s="810"/>
      <c r="V263" s="810"/>
      <c r="W263" s="810"/>
      <c r="X263" s="810"/>
      <c r="Y263" s="810"/>
      <c r="Z263" s="810"/>
      <c r="AA263" s="810"/>
      <c r="AB263" s="810"/>
      <c r="AC263" s="810"/>
      <c r="AD263" s="810"/>
      <c r="AE263" s="810"/>
      <c r="AF263" s="810"/>
      <c r="AG263" s="810"/>
      <c r="AH263" s="810"/>
      <c r="AI263" s="810"/>
      <c r="AJ263" s="810"/>
      <c r="AK263" s="810"/>
      <c r="AL263" s="810"/>
      <c r="AM263" s="771"/>
    </row>
    <row r="264" spans="1:39">
      <c r="A264" s="789">
        <v>6</v>
      </c>
      <c r="B264" s="800"/>
      <c r="C264" s="800"/>
      <c r="D264" s="800"/>
      <c r="E264" s="800"/>
      <c r="F264" s="800"/>
      <c r="G264" s="800"/>
      <c r="H264" s="800"/>
      <c r="I264" s="800"/>
      <c r="J264" s="800"/>
      <c r="K264" s="800"/>
      <c r="L264" s="809">
        <v>1.2</v>
      </c>
      <c r="M264" s="222" t="s">
        <v>377</v>
      </c>
      <c r="N264" s="727" t="s">
        <v>370</v>
      </c>
      <c r="O264" s="810"/>
      <c r="P264" s="810"/>
      <c r="Q264" s="810"/>
      <c r="R264" s="810"/>
      <c r="S264" s="810"/>
      <c r="T264" s="810"/>
      <c r="U264" s="810"/>
      <c r="V264" s="810"/>
      <c r="W264" s="810"/>
      <c r="X264" s="810"/>
      <c r="Y264" s="810"/>
      <c r="Z264" s="810"/>
      <c r="AA264" s="810"/>
      <c r="AB264" s="810"/>
      <c r="AC264" s="810"/>
      <c r="AD264" s="810"/>
      <c r="AE264" s="810"/>
      <c r="AF264" s="810"/>
      <c r="AG264" s="810"/>
      <c r="AH264" s="810"/>
      <c r="AI264" s="810"/>
      <c r="AJ264" s="810"/>
      <c r="AK264" s="810"/>
      <c r="AL264" s="810"/>
      <c r="AM264" s="771"/>
    </row>
    <row r="265" spans="1:39">
      <c r="A265" s="789">
        <v>6</v>
      </c>
      <c r="B265" s="800"/>
      <c r="C265" s="800"/>
      <c r="D265" s="800"/>
      <c r="E265" s="800"/>
      <c r="F265" s="800"/>
      <c r="G265" s="800"/>
      <c r="H265" s="800"/>
      <c r="I265" s="800"/>
      <c r="J265" s="800"/>
      <c r="K265" s="800"/>
      <c r="L265" s="809">
        <v>1.3</v>
      </c>
      <c r="M265" s="222" t="s">
        <v>379</v>
      </c>
      <c r="N265" s="727" t="s">
        <v>370</v>
      </c>
      <c r="O265" s="810"/>
      <c r="P265" s="810"/>
      <c r="Q265" s="810"/>
      <c r="R265" s="810"/>
      <c r="S265" s="810"/>
      <c r="T265" s="810"/>
      <c r="U265" s="810"/>
      <c r="V265" s="810"/>
      <c r="W265" s="810"/>
      <c r="X265" s="810"/>
      <c r="Y265" s="810"/>
      <c r="Z265" s="810"/>
      <c r="AA265" s="810"/>
      <c r="AB265" s="810"/>
      <c r="AC265" s="810"/>
      <c r="AD265" s="810"/>
      <c r="AE265" s="810"/>
      <c r="AF265" s="810"/>
      <c r="AG265" s="810"/>
      <c r="AH265" s="810"/>
      <c r="AI265" s="810"/>
      <c r="AJ265" s="810"/>
      <c r="AK265" s="810"/>
      <c r="AL265" s="810"/>
      <c r="AM265" s="771"/>
    </row>
    <row r="266" spans="1:39">
      <c r="A266" s="789">
        <v>6</v>
      </c>
      <c r="B266" s="800"/>
      <c r="C266" s="800"/>
      <c r="D266" s="800"/>
      <c r="E266" s="800"/>
      <c r="F266" s="800"/>
      <c r="G266" s="800"/>
      <c r="H266" s="800"/>
      <c r="I266" s="800"/>
      <c r="J266" s="800"/>
      <c r="K266" s="800"/>
      <c r="L266" s="809">
        <v>1.4</v>
      </c>
      <c r="M266" s="222" t="s">
        <v>381</v>
      </c>
      <c r="N266" s="727" t="s">
        <v>370</v>
      </c>
      <c r="O266" s="810"/>
      <c r="P266" s="810"/>
      <c r="Q266" s="810"/>
      <c r="R266" s="810"/>
      <c r="S266" s="810"/>
      <c r="T266" s="810"/>
      <c r="U266" s="810"/>
      <c r="V266" s="810"/>
      <c r="W266" s="810"/>
      <c r="X266" s="810"/>
      <c r="Y266" s="810"/>
      <c r="Z266" s="810"/>
      <c r="AA266" s="810"/>
      <c r="AB266" s="810"/>
      <c r="AC266" s="810"/>
      <c r="AD266" s="810"/>
      <c r="AE266" s="810"/>
      <c r="AF266" s="810"/>
      <c r="AG266" s="810"/>
      <c r="AH266" s="810"/>
      <c r="AI266" s="810"/>
      <c r="AJ266" s="810"/>
      <c r="AK266" s="810"/>
      <c r="AL266" s="810"/>
      <c r="AM266" s="771"/>
    </row>
    <row r="267" spans="1:39">
      <c r="A267" s="789">
        <v>6</v>
      </c>
      <c r="B267" s="800"/>
      <c r="C267" s="800"/>
      <c r="D267" s="800"/>
      <c r="E267" s="800"/>
      <c r="F267" s="800"/>
      <c r="G267" s="800"/>
      <c r="H267" s="800"/>
      <c r="I267" s="800"/>
      <c r="J267" s="800"/>
      <c r="K267" s="800"/>
      <c r="L267" s="809">
        <v>1.5</v>
      </c>
      <c r="M267" s="222" t="s">
        <v>383</v>
      </c>
      <c r="N267" s="727" t="s">
        <v>370</v>
      </c>
      <c r="O267" s="810"/>
      <c r="P267" s="810"/>
      <c r="Q267" s="810"/>
      <c r="R267" s="810"/>
      <c r="S267" s="810"/>
      <c r="T267" s="810"/>
      <c r="U267" s="810"/>
      <c r="V267" s="810"/>
      <c r="W267" s="810"/>
      <c r="X267" s="810"/>
      <c r="Y267" s="810"/>
      <c r="Z267" s="810"/>
      <c r="AA267" s="810"/>
      <c r="AB267" s="810"/>
      <c r="AC267" s="810"/>
      <c r="AD267" s="810"/>
      <c r="AE267" s="810"/>
      <c r="AF267" s="810"/>
      <c r="AG267" s="810"/>
      <c r="AH267" s="810"/>
      <c r="AI267" s="810"/>
      <c r="AJ267" s="810"/>
      <c r="AK267" s="810"/>
      <c r="AL267" s="810"/>
      <c r="AM267" s="771"/>
    </row>
    <row r="268" spans="1:39" s="95" customFormat="1">
      <c r="A268" s="789">
        <v>6</v>
      </c>
      <c r="B268" s="806"/>
      <c r="C268" s="806"/>
      <c r="D268" s="806"/>
      <c r="E268" s="806"/>
      <c r="F268" s="806"/>
      <c r="G268" s="806"/>
      <c r="H268" s="806"/>
      <c r="I268" s="806"/>
      <c r="J268" s="806"/>
      <c r="K268" s="806"/>
      <c r="L268" s="807">
        <v>2</v>
      </c>
      <c r="M268" s="218" t="s">
        <v>384</v>
      </c>
      <c r="N268" s="727" t="s">
        <v>370</v>
      </c>
      <c r="O268" s="808">
        <v>0</v>
      </c>
      <c r="P268" s="808">
        <v>0</v>
      </c>
      <c r="Q268" s="808">
        <v>0</v>
      </c>
      <c r="R268" s="808">
        <v>0</v>
      </c>
      <c r="S268" s="808">
        <v>0</v>
      </c>
      <c r="T268" s="808">
        <v>0</v>
      </c>
      <c r="U268" s="808">
        <v>0</v>
      </c>
      <c r="V268" s="808">
        <v>0</v>
      </c>
      <c r="W268" s="808">
        <v>0</v>
      </c>
      <c r="X268" s="808">
        <v>0</v>
      </c>
      <c r="Y268" s="808">
        <v>0</v>
      </c>
      <c r="Z268" s="808">
        <v>0</v>
      </c>
      <c r="AA268" s="808">
        <v>0</v>
      </c>
      <c r="AB268" s="808">
        <v>0</v>
      </c>
      <c r="AC268" s="808">
        <v>0</v>
      </c>
      <c r="AD268" s="808">
        <v>0</v>
      </c>
      <c r="AE268" s="808">
        <v>0</v>
      </c>
      <c r="AF268" s="808">
        <v>0</v>
      </c>
      <c r="AG268" s="808">
        <v>0</v>
      </c>
      <c r="AH268" s="808">
        <v>0</v>
      </c>
      <c r="AI268" s="808">
        <v>0</v>
      </c>
      <c r="AJ268" s="808">
        <v>0</v>
      </c>
      <c r="AK268" s="808">
        <v>0</v>
      </c>
      <c r="AL268" s="808">
        <v>0</v>
      </c>
      <c r="AM268" s="771"/>
    </row>
    <row r="269" spans="1:39">
      <c r="A269" s="789">
        <v>6</v>
      </c>
      <c r="B269" s="800"/>
      <c r="C269" s="800"/>
      <c r="D269" s="800"/>
      <c r="E269" s="800"/>
      <c r="F269" s="800"/>
      <c r="G269" s="800"/>
      <c r="H269" s="800"/>
      <c r="I269" s="800"/>
      <c r="J269" s="800"/>
      <c r="K269" s="800"/>
      <c r="L269" s="809">
        <v>2.1</v>
      </c>
      <c r="M269" s="222" t="s">
        <v>376</v>
      </c>
      <c r="N269" s="727" t="s">
        <v>370</v>
      </c>
      <c r="O269" s="810"/>
      <c r="P269" s="810"/>
      <c r="Q269" s="810"/>
      <c r="R269" s="810"/>
      <c r="S269" s="810"/>
      <c r="T269" s="810"/>
      <c r="U269" s="810"/>
      <c r="V269" s="810"/>
      <c r="W269" s="810"/>
      <c r="X269" s="810"/>
      <c r="Y269" s="810"/>
      <c r="Z269" s="810"/>
      <c r="AA269" s="810"/>
      <c r="AB269" s="810"/>
      <c r="AC269" s="810"/>
      <c r="AD269" s="810"/>
      <c r="AE269" s="810"/>
      <c r="AF269" s="810"/>
      <c r="AG269" s="810"/>
      <c r="AH269" s="810"/>
      <c r="AI269" s="810"/>
      <c r="AJ269" s="810"/>
      <c r="AK269" s="810"/>
      <c r="AL269" s="810"/>
      <c r="AM269" s="771"/>
    </row>
    <row r="270" spans="1:39">
      <c r="A270" s="789">
        <v>6</v>
      </c>
      <c r="B270" s="800"/>
      <c r="C270" s="800"/>
      <c r="D270" s="800"/>
      <c r="E270" s="800"/>
      <c r="F270" s="800"/>
      <c r="G270" s="800"/>
      <c r="H270" s="800"/>
      <c r="I270" s="800"/>
      <c r="J270" s="800"/>
      <c r="K270" s="800"/>
      <c r="L270" s="809">
        <v>2.2000000000000002</v>
      </c>
      <c r="M270" s="222" t="s">
        <v>377</v>
      </c>
      <c r="N270" s="727" t="s">
        <v>370</v>
      </c>
      <c r="O270" s="810"/>
      <c r="P270" s="810"/>
      <c r="Q270" s="810"/>
      <c r="R270" s="810"/>
      <c r="S270" s="810"/>
      <c r="T270" s="810"/>
      <c r="U270" s="810"/>
      <c r="V270" s="810"/>
      <c r="W270" s="810"/>
      <c r="X270" s="810"/>
      <c r="Y270" s="810"/>
      <c r="Z270" s="810"/>
      <c r="AA270" s="810"/>
      <c r="AB270" s="810"/>
      <c r="AC270" s="810"/>
      <c r="AD270" s="810"/>
      <c r="AE270" s="810"/>
      <c r="AF270" s="810"/>
      <c r="AG270" s="810"/>
      <c r="AH270" s="810"/>
      <c r="AI270" s="810"/>
      <c r="AJ270" s="810"/>
      <c r="AK270" s="810"/>
      <c r="AL270" s="810"/>
      <c r="AM270" s="771"/>
    </row>
    <row r="271" spans="1:39">
      <c r="A271" s="789">
        <v>6</v>
      </c>
      <c r="B271" s="800"/>
      <c r="C271" s="800"/>
      <c r="D271" s="800"/>
      <c r="E271" s="800"/>
      <c r="F271" s="800"/>
      <c r="G271" s="800"/>
      <c r="H271" s="800"/>
      <c r="I271" s="800"/>
      <c r="J271" s="800"/>
      <c r="K271" s="800"/>
      <c r="L271" s="809">
        <v>2.2999999999999998</v>
      </c>
      <c r="M271" s="222" t="s">
        <v>379</v>
      </c>
      <c r="N271" s="727" t="s">
        <v>370</v>
      </c>
      <c r="O271" s="810"/>
      <c r="P271" s="810"/>
      <c r="Q271" s="810"/>
      <c r="R271" s="810"/>
      <c r="S271" s="810"/>
      <c r="T271" s="810"/>
      <c r="U271" s="810"/>
      <c r="V271" s="810"/>
      <c r="W271" s="810"/>
      <c r="X271" s="810"/>
      <c r="Y271" s="810"/>
      <c r="Z271" s="810"/>
      <c r="AA271" s="810"/>
      <c r="AB271" s="810"/>
      <c r="AC271" s="810"/>
      <c r="AD271" s="810"/>
      <c r="AE271" s="810"/>
      <c r="AF271" s="810"/>
      <c r="AG271" s="810"/>
      <c r="AH271" s="810"/>
      <c r="AI271" s="810"/>
      <c r="AJ271" s="810"/>
      <c r="AK271" s="810"/>
      <c r="AL271" s="810"/>
      <c r="AM271" s="771"/>
    </row>
    <row r="272" spans="1:39">
      <c r="A272" s="789">
        <v>6</v>
      </c>
      <c r="B272" s="800"/>
      <c r="C272" s="800"/>
      <c r="D272" s="800"/>
      <c r="E272" s="800"/>
      <c r="F272" s="800"/>
      <c r="G272" s="800"/>
      <c r="H272" s="800"/>
      <c r="I272" s="800"/>
      <c r="J272" s="800"/>
      <c r="K272" s="800"/>
      <c r="L272" s="809">
        <v>2.4</v>
      </c>
      <c r="M272" s="222" t="s">
        <v>381</v>
      </c>
      <c r="N272" s="727" t="s">
        <v>370</v>
      </c>
      <c r="O272" s="810"/>
      <c r="P272" s="810"/>
      <c r="Q272" s="810"/>
      <c r="R272" s="810"/>
      <c r="S272" s="810"/>
      <c r="T272" s="810"/>
      <c r="U272" s="810"/>
      <c r="V272" s="810"/>
      <c r="W272" s="810"/>
      <c r="X272" s="810"/>
      <c r="Y272" s="810"/>
      <c r="Z272" s="810"/>
      <c r="AA272" s="810"/>
      <c r="AB272" s="810"/>
      <c r="AC272" s="810"/>
      <c r="AD272" s="810"/>
      <c r="AE272" s="810"/>
      <c r="AF272" s="810"/>
      <c r="AG272" s="810"/>
      <c r="AH272" s="810"/>
      <c r="AI272" s="810"/>
      <c r="AJ272" s="810"/>
      <c r="AK272" s="810"/>
      <c r="AL272" s="810"/>
      <c r="AM272" s="771"/>
    </row>
    <row r="273" spans="1:39">
      <c r="A273" s="789">
        <v>6</v>
      </c>
      <c r="B273" s="800"/>
      <c r="C273" s="800"/>
      <c r="D273" s="800"/>
      <c r="E273" s="800"/>
      <c r="F273" s="800"/>
      <c r="G273" s="800"/>
      <c r="H273" s="800"/>
      <c r="I273" s="800"/>
      <c r="J273" s="800"/>
      <c r="K273" s="800"/>
      <c r="L273" s="809">
        <v>2.5</v>
      </c>
      <c r="M273" s="222" t="s">
        <v>383</v>
      </c>
      <c r="N273" s="727" t="s">
        <v>370</v>
      </c>
      <c r="O273" s="810"/>
      <c r="P273" s="810"/>
      <c r="Q273" s="810"/>
      <c r="R273" s="810"/>
      <c r="S273" s="810"/>
      <c r="T273" s="810"/>
      <c r="U273" s="810"/>
      <c r="V273" s="810"/>
      <c r="W273" s="810"/>
      <c r="X273" s="810"/>
      <c r="Y273" s="810"/>
      <c r="Z273" s="810"/>
      <c r="AA273" s="810"/>
      <c r="AB273" s="810"/>
      <c r="AC273" s="810"/>
      <c r="AD273" s="810"/>
      <c r="AE273" s="810"/>
      <c r="AF273" s="810"/>
      <c r="AG273" s="810"/>
      <c r="AH273" s="810"/>
      <c r="AI273" s="810"/>
      <c r="AJ273" s="810"/>
      <c r="AK273" s="810"/>
      <c r="AL273" s="810"/>
      <c r="AM273" s="771"/>
    </row>
    <row r="274" spans="1:39" s="95" customFormat="1">
      <c r="A274" s="789">
        <v>6</v>
      </c>
      <c r="B274" s="806"/>
      <c r="C274" s="806"/>
      <c r="D274" s="806"/>
      <c r="E274" s="806"/>
      <c r="F274" s="806"/>
      <c r="G274" s="806"/>
      <c r="H274" s="806"/>
      <c r="I274" s="806"/>
      <c r="J274" s="806"/>
      <c r="K274" s="806"/>
      <c r="L274" s="807">
        <v>3</v>
      </c>
      <c r="M274" s="218" t="s">
        <v>386</v>
      </c>
      <c r="N274" s="727" t="s">
        <v>370</v>
      </c>
      <c r="O274" s="808">
        <v>0</v>
      </c>
      <c r="P274" s="808">
        <v>0</v>
      </c>
      <c r="Q274" s="808">
        <v>0</v>
      </c>
      <c r="R274" s="808">
        <v>0</v>
      </c>
      <c r="S274" s="808">
        <v>0</v>
      </c>
      <c r="T274" s="808">
        <v>0</v>
      </c>
      <c r="U274" s="808">
        <v>0</v>
      </c>
      <c r="V274" s="808">
        <v>0</v>
      </c>
      <c r="W274" s="808">
        <v>0</v>
      </c>
      <c r="X274" s="808">
        <v>0</v>
      </c>
      <c r="Y274" s="808">
        <v>0</v>
      </c>
      <c r="Z274" s="808">
        <v>0</v>
      </c>
      <c r="AA274" s="808">
        <v>0</v>
      </c>
      <c r="AB274" s="808">
        <v>0</v>
      </c>
      <c r="AC274" s="808">
        <v>0</v>
      </c>
      <c r="AD274" s="808">
        <v>0</v>
      </c>
      <c r="AE274" s="808">
        <v>0</v>
      </c>
      <c r="AF274" s="808">
        <v>0</v>
      </c>
      <c r="AG274" s="808">
        <v>0</v>
      </c>
      <c r="AH274" s="808">
        <v>0</v>
      </c>
      <c r="AI274" s="808">
        <v>0</v>
      </c>
      <c r="AJ274" s="808">
        <v>0</v>
      </c>
      <c r="AK274" s="808">
        <v>0</v>
      </c>
      <c r="AL274" s="808">
        <v>0</v>
      </c>
      <c r="AM274" s="771"/>
    </row>
    <row r="275" spans="1:39">
      <c r="A275" s="789">
        <v>6</v>
      </c>
      <c r="B275" s="800"/>
      <c r="C275" s="800"/>
      <c r="D275" s="800"/>
      <c r="E275" s="800"/>
      <c r="F275" s="800"/>
      <c r="G275" s="800"/>
      <c r="H275" s="800"/>
      <c r="I275" s="800"/>
      <c r="J275" s="800"/>
      <c r="K275" s="800"/>
      <c r="L275" s="809">
        <v>3.1</v>
      </c>
      <c r="M275" s="222" t="s">
        <v>376</v>
      </c>
      <c r="N275" s="727" t="s">
        <v>370</v>
      </c>
      <c r="O275" s="810"/>
      <c r="P275" s="810"/>
      <c r="Q275" s="810"/>
      <c r="R275" s="810"/>
      <c r="S275" s="810"/>
      <c r="T275" s="810"/>
      <c r="U275" s="810"/>
      <c r="V275" s="810"/>
      <c r="W275" s="810"/>
      <c r="X275" s="810"/>
      <c r="Y275" s="810"/>
      <c r="Z275" s="810"/>
      <c r="AA275" s="810"/>
      <c r="AB275" s="810"/>
      <c r="AC275" s="810"/>
      <c r="AD275" s="810"/>
      <c r="AE275" s="810"/>
      <c r="AF275" s="810"/>
      <c r="AG275" s="810"/>
      <c r="AH275" s="810"/>
      <c r="AI275" s="810"/>
      <c r="AJ275" s="810"/>
      <c r="AK275" s="810"/>
      <c r="AL275" s="810"/>
      <c r="AM275" s="771"/>
    </row>
    <row r="276" spans="1:39">
      <c r="A276" s="789">
        <v>6</v>
      </c>
      <c r="B276" s="800"/>
      <c r="C276" s="800"/>
      <c r="D276" s="800"/>
      <c r="E276" s="800"/>
      <c r="F276" s="800"/>
      <c r="G276" s="800"/>
      <c r="H276" s="800"/>
      <c r="I276" s="800"/>
      <c r="J276" s="800"/>
      <c r="K276" s="800"/>
      <c r="L276" s="809">
        <v>3.2</v>
      </c>
      <c r="M276" s="222" t="s">
        <v>377</v>
      </c>
      <c r="N276" s="727" t="s">
        <v>370</v>
      </c>
      <c r="O276" s="810"/>
      <c r="P276" s="810"/>
      <c r="Q276" s="810"/>
      <c r="R276" s="810"/>
      <c r="S276" s="810"/>
      <c r="T276" s="810"/>
      <c r="U276" s="810"/>
      <c r="V276" s="810"/>
      <c r="W276" s="810"/>
      <c r="X276" s="810"/>
      <c r="Y276" s="810"/>
      <c r="Z276" s="810"/>
      <c r="AA276" s="810"/>
      <c r="AB276" s="810"/>
      <c r="AC276" s="810"/>
      <c r="AD276" s="810"/>
      <c r="AE276" s="810"/>
      <c r="AF276" s="810"/>
      <c r="AG276" s="810"/>
      <c r="AH276" s="810"/>
      <c r="AI276" s="810"/>
      <c r="AJ276" s="810"/>
      <c r="AK276" s="810"/>
      <c r="AL276" s="810"/>
      <c r="AM276" s="771"/>
    </row>
    <row r="277" spans="1:39">
      <c r="A277" s="789">
        <v>6</v>
      </c>
      <c r="B277" s="800"/>
      <c r="C277" s="800"/>
      <c r="D277" s="800"/>
      <c r="E277" s="800"/>
      <c r="F277" s="800"/>
      <c r="G277" s="800"/>
      <c r="H277" s="800"/>
      <c r="I277" s="800"/>
      <c r="J277" s="800"/>
      <c r="K277" s="800"/>
      <c r="L277" s="809">
        <v>3.3</v>
      </c>
      <c r="M277" s="222" t="s">
        <v>379</v>
      </c>
      <c r="N277" s="727" t="s">
        <v>370</v>
      </c>
      <c r="O277" s="810"/>
      <c r="P277" s="810"/>
      <c r="Q277" s="810"/>
      <c r="R277" s="810"/>
      <c r="S277" s="810"/>
      <c r="T277" s="810"/>
      <c r="U277" s="810"/>
      <c r="V277" s="810"/>
      <c r="W277" s="810"/>
      <c r="X277" s="810"/>
      <c r="Y277" s="810"/>
      <c r="Z277" s="810"/>
      <c r="AA277" s="810"/>
      <c r="AB277" s="810"/>
      <c r="AC277" s="810"/>
      <c r="AD277" s="810"/>
      <c r="AE277" s="810"/>
      <c r="AF277" s="810"/>
      <c r="AG277" s="810"/>
      <c r="AH277" s="810"/>
      <c r="AI277" s="810"/>
      <c r="AJ277" s="810"/>
      <c r="AK277" s="810"/>
      <c r="AL277" s="810"/>
      <c r="AM277" s="771"/>
    </row>
    <row r="278" spans="1:39">
      <c r="A278" s="789">
        <v>6</v>
      </c>
      <c r="B278" s="800"/>
      <c r="C278" s="800"/>
      <c r="D278" s="800"/>
      <c r="E278" s="800"/>
      <c r="F278" s="800"/>
      <c r="G278" s="800"/>
      <c r="H278" s="800"/>
      <c r="I278" s="800"/>
      <c r="J278" s="800"/>
      <c r="K278" s="800"/>
      <c r="L278" s="809">
        <v>3.4</v>
      </c>
      <c r="M278" s="222" t="s">
        <v>381</v>
      </c>
      <c r="N278" s="727" t="s">
        <v>370</v>
      </c>
      <c r="O278" s="810"/>
      <c r="P278" s="810"/>
      <c r="Q278" s="810"/>
      <c r="R278" s="810"/>
      <c r="S278" s="810"/>
      <c r="T278" s="810"/>
      <c r="U278" s="810"/>
      <c r="V278" s="810"/>
      <c r="W278" s="810"/>
      <c r="X278" s="810"/>
      <c r="Y278" s="810"/>
      <c r="Z278" s="810"/>
      <c r="AA278" s="810"/>
      <c r="AB278" s="810"/>
      <c r="AC278" s="810"/>
      <c r="AD278" s="810"/>
      <c r="AE278" s="810"/>
      <c r="AF278" s="810"/>
      <c r="AG278" s="810"/>
      <c r="AH278" s="810"/>
      <c r="AI278" s="810"/>
      <c r="AJ278" s="810"/>
      <c r="AK278" s="810"/>
      <c r="AL278" s="810"/>
      <c r="AM278" s="771"/>
    </row>
    <row r="279" spans="1:39">
      <c r="A279" s="789">
        <v>6</v>
      </c>
      <c r="B279" s="800"/>
      <c r="C279" s="800"/>
      <c r="D279" s="800"/>
      <c r="E279" s="800"/>
      <c r="F279" s="800"/>
      <c r="G279" s="800"/>
      <c r="H279" s="800"/>
      <c r="I279" s="800"/>
      <c r="J279" s="800"/>
      <c r="K279" s="800"/>
      <c r="L279" s="809">
        <v>3.5</v>
      </c>
      <c r="M279" s="222" t="s">
        <v>383</v>
      </c>
      <c r="N279" s="727" t="s">
        <v>370</v>
      </c>
      <c r="O279" s="810"/>
      <c r="P279" s="810"/>
      <c r="Q279" s="810"/>
      <c r="R279" s="810"/>
      <c r="S279" s="810"/>
      <c r="T279" s="810"/>
      <c r="U279" s="810"/>
      <c r="V279" s="810"/>
      <c r="W279" s="810"/>
      <c r="X279" s="810"/>
      <c r="Y279" s="810"/>
      <c r="Z279" s="810"/>
      <c r="AA279" s="810"/>
      <c r="AB279" s="810"/>
      <c r="AC279" s="810"/>
      <c r="AD279" s="810"/>
      <c r="AE279" s="810"/>
      <c r="AF279" s="810"/>
      <c r="AG279" s="810"/>
      <c r="AH279" s="810"/>
      <c r="AI279" s="810"/>
      <c r="AJ279" s="810"/>
      <c r="AK279" s="810"/>
      <c r="AL279" s="810"/>
      <c r="AM279" s="771"/>
    </row>
    <row r="280" spans="1:39" s="95" customFormat="1" ht="22.8">
      <c r="A280" s="789">
        <v>6</v>
      </c>
      <c r="B280" s="806"/>
      <c r="C280" s="806"/>
      <c r="D280" s="806"/>
      <c r="E280" s="806"/>
      <c r="F280" s="806"/>
      <c r="G280" s="806"/>
      <c r="H280" s="806"/>
      <c r="I280" s="806"/>
      <c r="J280" s="806"/>
      <c r="K280" s="806"/>
      <c r="L280" s="807">
        <v>4</v>
      </c>
      <c r="M280" s="218" t="s">
        <v>390</v>
      </c>
      <c r="N280" s="727" t="s">
        <v>370</v>
      </c>
      <c r="O280" s="808">
        <v>0</v>
      </c>
      <c r="P280" s="808">
        <v>0</v>
      </c>
      <c r="Q280" s="808">
        <v>0</v>
      </c>
      <c r="R280" s="808">
        <v>0</v>
      </c>
      <c r="S280" s="808">
        <v>0</v>
      </c>
      <c r="T280" s="808">
        <v>0</v>
      </c>
      <c r="U280" s="808">
        <v>0</v>
      </c>
      <c r="V280" s="808">
        <v>0</v>
      </c>
      <c r="W280" s="808">
        <v>0</v>
      </c>
      <c r="X280" s="808">
        <v>0</v>
      </c>
      <c r="Y280" s="808">
        <v>0</v>
      </c>
      <c r="Z280" s="808">
        <v>0</v>
      </c>
      <c r="AA280" s="808">
        <v>0</v>
      </c>
      <c r="AB280" s="808">
        <v>0</v>
      </c>
      <c r="AC280" s="808">
        <v>0</v>
      </c>
      <c r="AD280" s="808">
        <v>0</v>
      </c>
      <c r="AE280" s="808">
        <v>0</v>
      </c>
      <c r="AF280" s="808">
        <v>0</v>
      </c>
      <c r="AG280" s="808">
        <v>0</v>
      </c>
      <c r="AH280" s="808">
        <v>0</v>
      </c>
      <c r="AI280" s="808">
        <v>0</v>
      </c>
      <c r="AJ280" s="808">
        <v>0</v>
      </c>
      <c r="AK280" s="808">
        <v>0</v>
      </c>
      <c r="AL280" s="808">
        <v>0</v>
      </c>
      <c r="AM280" s="771"/>
    </row>
    <row r="281" spans="1:39">
      <c r="A281" s="789">
        <v>6</v>
      </c>
      <c r="B281" s="800"/>
      <c r="C281" s="800"/>
      <c r="D281" s="800"/>
      <c r="E281" s="800"/>
      <c r="F281" s="800"/>
      <c r="G281" s="800"/>
      <c r="H281" s="800"/>
      <c r="I281" s="800"/>
      <c r="J281" s="800"/>
      <c r="K281" s="800"/>
      <c r="L281" s="809">
        <v>4.0999999999999996</v>
      </c>
      <c r="M281" s="222" t="s">
        <v>376</v>
      </c>
      <c r="N281" s="727" t="s">
        <v>370</v>
      </c>
      <c r="O281" s="810">
        <v>0</v>
      </c>
      <c r="P281" s="810">
        <v>0</v>
      </c>
      <c r="Q281" s="810">
        <v>0</v>
      </c>
      <c r="R281" s="810">
        <v>0</v>
      </c>
      <c r="S281" s="810">
        <v>0</v>
      </c>
      <c r="T281" s="810">
        <v>0</v>
      </c>
      <c r="U281" s="810">
        <v>0</v>
      </c>
      <c r="V281" s="810">
        <v>0</v>
      </c>
      <c r="W281" s="810">
        <v>0</v>
      </c>
      <c r="X281" s="810">
        <v>0</v>
      </c>
      <c r="Y281" s="810">
        <v>0</v>
      </c>
      <c r="Z281" s="810">
        <v>0</v>
      </c>
      <c r="AA281" s="810">
        <v>0</v>
      </c>
      <c r="AB281" s="810">
        <v>0</v>
      </c>
      <c r="AC281" s="810">
        <v>0</v>
      </c>
      <c r="AD281" s="810">
        <v>0</v>
      </c>
      <c r="AE281" s="810">
        <v>0</v>
      </c>
      <c r="AF281" s="810">
        <v>0</v>
      </c>
      <c r="AG281" s="810">
        <v>0</v>
      </c>
      <c r="AH281" s="810">
        <v>0</v>
      </c>
      <c r="AI281" s="810">
        <v>0</v>
      </c>
      <c r="AJ281" s="810">
        <v>0</v>
      </c>
      <c r="AK281" s="810">
        <v>0</v>
      </c>
      <c r="AL281" s="810">
        <v>0</v>
      </c>
      <c r="AM281" s="771"/>
    </row>
    <row r="282" spans="1:39">
      <c r="A282" s="789">
        <v>6</v>
      </c>
      <c r="B282" s="800"/>
      <c r="C282" s="800"/>
      <c r="D282" s="800"/>
      <c r="E282" s="800"/>
      <c r="F282" s="800"/>
      <c r="G282" s="800"/>
      <c r="H282" s="800"/>
      <c r="I282" s="800"/>
      <c r="J282" s="800"/>
      <c r="K282" s="800"/>
      <c r="L282" s="809">
        <v>4.2</v>
      </c>
      <c r="M282" s="222" t="s">
        <v>377</v>
      </c>
      <c r="N282" s="727" t="s">
        <v>370</v>
      </c>
      <c r="O282" s="810">
        <v>0</v>
      </c>
      <c r="P282" s="810">
        <v>0</v>
      </c>
      <c r="Q282" s="810">
        <v>0</v>
      </c>
      <c r="R282" s="810">
        <v>0</v>
      </c>
      <c r="S282" s="810">
        <v>0</v>
      </c>
      <c r="T282" s="810">
        <v>0</v>
      </c>
      <c r="U282" s="810">
        <v>0</v>
      </c>
      <c r="V282" s="810">
        <v>0</v>
      </c>
      <c r="W282" s="810">
        <v>0</v>
      </c>
      <c r="X282" s="810">
        <v>0</v>
      </c>
      <c r="Y282" s="810">
        <v>0</v>
      </c>
      <c r="Z282" s="810">
        <v>0</v>
      </c>
      <c r="AA282" s="810">
        <v>0</v>
      </c>
      <c r="AB282" s="810">
        <v>0</v>
      </c>
      <c r="AC282" s="810">
        <v>0</v>
      </c>
      <c r="AD282" s="810">
        <v>0</v>
      </c>
      <c r="AE282" s="810">
        <v>0</v>
      </c>
      <c r="AF282" s="810">
        <v>0</v>
      </c>
      <c r="AG282" s="810">
        <v>0</v>
      </c>
      <c r="AH282" s="810">
        <v>0</v>
      </c>
      <c r="AI282" s="810">
        <v>0</v>
      </c>
      <c r="AJ282" s="810">
        <v>0</v>
      </c>
      <c r="AK282" s="810">
        <v>0</v>
      </c>
      <c r="AL282" s="810">
        <v>0</v>
      </c>
      <c r="AM282" s="771"/>
    </row>
    <row r="283" spans="1:39">
      <c r="A283" s="789">
        <v>6</v>
      </c>
      <c r="B283" s="800"/>
      <c r="C283" s="800"/>
      <c r="D283" s="800"/>
      <c r="E283" s="800"/>
      <c r="F283" s="800"/>
      <c r="G283" s="800"/>
      <c r="H283" s="800"/>
      <c r="I283" s="800"/>
      <c r="J283" s="800"/>
      <c r="K283" s="800"/>
      <c r="L283" s="809">
        <v>4.3</v>
      </c>
      <c r="M283" s="222" t="s">
        <v>379</v>
      </c>
      <c r="N283" s="727" t="s">
        <v>370</v>
      </c>
      <c r="O283" s="810">
        <v>0</v>
      </c>
      <c r="P283" s="810">
        <v>0</v>
      </c>
      <c r="Q283" s="810">
        <v>0</v>
      </c>
      <c r="R283" s="810">
        <v>0</v>
      </c>
      <c r="S283" s="810">
        <v>0</v>
      </c>
      <c r="T283" s="810">
        <v>0</v>
      </c>
      <c r="U283" s="810">
        <v>0</v>
      </c>
      <c r="V283" s="810">
        <v>0</v>
      </c>
      <c r="W283" s="810">
        <v>0</v>
      </c>
      <c r="X283" s="810">
        <v>0</v>
      </c>
      <c r="Y283" s="810">
        <v>0</v>
      </c>
      <c r="Z283" s="810">
        <v>0</v>
      </c>
      <c r="AA283" s="810">
        <v>0</v>
      </c>
      <c r="AB283" s="810">
        <v>0</v>
      </c>
      <c r="AC283" s="810">
        <v>0</v>
      </c>
      <c r="AD283" s="810">
        <v>0</v>
      </c>
      <c r="AE283" s="810">
        <v>0</v>
      </c>
      <c r="AF283" s="810">
        <v>0</v>
      </c>
      <c r="AG283" s="810">
        <v>0</v>
      </c>
      <c r="AH283" s="810">
        <v>0</v>
      </c>
      <c r="AI283" s="810">
        <v>0</v>
      </c>
      <c r="AJ283" s="810">
        <v>0</v>
      </c>
      <c r="AK283" s="810">
        <v>0</v>
      </c>
      <c r="AL283" s="810">
        <v>0</v>
      </c>
      <c r="AM283" s="771"/>
    </row>
    <row r="284" spans="1:39">
      <c r="A284" s="789">
        <v>6</v>
      </c>
      <c r="B284" s="800"/>
      <c r="C284" s="800"/>
      <c r="D284" s="800"/>
      <c r="E284" s="800"/>
      <c r="F284" s="800"/>
      <c r="G284" s="800"/>
      <c r="H284" s="800"/>
      <c r="I284" s="800"/>
      <c r="J284" s="800"/>
      <c r="K284" s="800"/>
      <c r="L284" s="809">
        <v>4.4000000000000004</v>
      </c>
      <c r="M284" s="222" t="s">
        <v>381</v>
      </c>
      <c r="N284" s="727" t="s">
        <v>370</v>
      </c>
      <c r="O284" s="810">
        <v>0</v>
      </c>
      <c r="P284" s="810">
        <v>0</v>
      </c>
      <c r="Q284" s="810">
        <v>0</v>
      </c>
      <c r="R284" s="810">
        <v>0</v>
      </c>
      <c r="S284" s="810">
        <v>0</v>
      </c>
      <c r="T284" s="810">
        <v>0</v>
      </c>
      <c r="U284" s="810">
        <v>0</v>
      </c>
      <c r="V284" s="810">
        <v>0</v>
      </c>
      <c r="W284" s="810">
        <v>0</v>
      </c>
      <c r="X284" s="810">
        <v>0</v>
      </c>
      <c r="Y284" s="810">
        <v>0</v>
      </c>
      <c r="Z284" s="810">
        <v>0</v>
      </c>
      <c r="AA284" s="810">
        <v>0</v>
      </c>
      <c r="AB284" s="810">
        <v>0</v>
      </c>
      <c r="AC284" s="810">
        <v>0</v>
      </c>
      <c r="AD284" s="810">
        <v>0</v>
      </c>
      <c r="AE284" s="810">
        <v>0</v>
      </c>
      <c r="AF284" s="810">
        <v>0</v>
      </c>
      <c r="AG284" s="810">
        <v>0</v>
      </c>
      <c r="AH284" s="810">
        <v>0</v>
      </c>
      <c r="AI284" s="810">
        <v>0</v>
      </c>
      <c r="AJ284" s="810">
        <v>0</v>
      </c>
      <c r="AK284" s="810">
        <v>0</v>
      </c>
      <c r="AL284" s="810">
        <v>0</v>
      </c>
      <c r="AM284" s="771"/>
    </row>
    <row r="285" spans="1:39">
      <c r="A285" s="789">
        <v>6</v>
      </c>
      <c r="B285" s="800"/>
      <c r="C285" s="800"/>
      <c r="D285" s="800"/>
      <c r="E285" s="800"/>
      <c r="F285" s="800"/>
      <c r="G285" s="800"/>
      <c r="H285" s="800"/>
      <c r="I285" s="800"/>
      <c r="J285" s="800"/>
      <c r="K285" s="800"/>
      <c r="L285" s="809">
        <v>4.5</v>
      </c>
      <c r="M285" s="222" t="s">
        <v>383</v>
      </c>
      <c r="N285" s="727" t="s">
        <v>370</v>
      </c>
      <c r="O285" s="810">
        <v>0</v>
      </c>
      <c r="P285" s="810">
        <v>0</v>
      </c>
      <c r="Q285" s="810">
        <v>0</v>
      </c>
      <c r="R285" s="810">
        <v>0</v>
      </c>
      <c r="S285" s="810">
        <v>0</v>
      </c>
      <c r="T285" s="810">
        <v>0</v>
      </c>
      <c r="U285" s="810">
        <v>0</v>
      </c>
      <c r="V285" s="810">
        <v>0</v>
      </c>
      <c r="W285" s="810">
        <v>0</v>
      </c>
      <c r="X285" s="810">
        <v>0</v>
      </c>
      <c r="Y285" s="810">
        <v>0</v>
      </c>
      <c r="Z285" s="810">
        <v>0</v>
      </c>
      <c r="AA285" s="810">
        <v>0</v>
      </c>
      <c r="AB285" s="810">
        <v>0</v>
      </c>
      <c r="AC285" s="810">
        <v>0</v>
      </c>
      <c r="AD285" s="810">
        <v>0</v>
      </c>
      <c r="AE285" s="810">
        <v>0</v>
      </c>
      <c r="AF285" s="810">
        <v>0</v>
      </c>
      <c r="AG285" s="810">
        <v>0</v>
      </c>
      <c r="AH285" s="810">
        <v>0</v>
      </c>
      <c r="AI285" s="810">
        <v>0</v>
      </c>
      <c r="AJ285" s="810">
        <v>0</v>
      </c>
      <c r="AK285" s="810">
        <v>0</v>
      </c>
      <c r="AL285" s="810">
        <v>0</v>
      </c>
      <c r="AM285" s="771"/>
    </row>
    <row r="286" spans="1:39" s="95" customFormat="1">
      <c r="A286" s="789">
        <v>6</v>
      </c>
      <c r="B286" s="806"/>
      <c r="C286" s="806"/>
      <c r="D286" s="806"/>
      <c r="E286" s="806"/>
      <c r="F286" s="806"/>
      <c r="G286" s="806"/>
      <c r="H286" s="806"/>
      <c r="I286" s="806"/>
      <c r="J286" s="806"/>
      <c r="K286" s="806"/>
      <c r="L286" s="807">
        <v>5</v>
      </c>
      <c r="M286" s="218" t="s">
        <v>395</v>
      </c>
      <c r="N286" s="727" t="s">
        <v>370</v>
      </c>
      <c r="O286" s="808">
        <v>0</v>
      </c>
      <c r="P286" s="808">
        <v>0</v>
      </c>
      <c r="Q286" s="808">
        <v>0</v>
      </c>
      <c r="R286" s="808">
        <v>0</v>
      </c>
      <c r="S286" s="808">
        <v>0</v>
      </c>
      <c r="T286" s="808">
        <v>0</v>
      </c>
      <c r="U286" s="808">
        <v>0</v>
      </c>
      <c r="V286" s="808">
        <v>0</v>
      </c>
      <c r="W286" s="808">
        <v>0</v>
      </c>
      <c r="X286" s="808">
        <v>0</v>
      </c>
      <c r="Y286" s="808">
        <v>0</v>
      </c>
      <c r="Z286" s="808">
        <v>0</v>
      </c>
      <c r="AA286" s="808">
        <v>0</v>
      </c>
      <c r="AB286" s="808">
        <v>0</v>
      </c>
      <c r="AC286" s="808">
        <v>0</v>
      </c>
      <c r="AD286" s="808">
        <v>0</v>
      </c>
      <c r="AE286" s="808">
        <v>0</v>
      </c>
      <c r="AF286" s="808">
        <v>0</v>
      </c>
      <c r="AG286" s="808">
        <v>0</v>
      </c>
      <c r="AH286" s="808">
        <v>0</v>
      </c>
      <c r="AI286" s="808">
        <v>0</v>
      </c>
      <c r="AJ286" s="808">
        <v>0</v>
      </c>
      <c r="AK286" s="808">
        <v>0</v>
      </c>
      <c r="AL286" s="808">
        <v>0</v>
      </c>
      <c r="AM286" s="771"/>
    </row>
    <row r="287" spans="1:39">
      <c r="A287" s="789">
        <v>6</v>
      </c>
      <c r="B287" s="800"/>
      <c r="C287" s="800"/>
      <c r="D287" s="800"/>
      <c r="E287" s="800"/>
      <c r="F287" s="800"/>
      <c r="G287" s="800"/>
      <c r="H287" s="800"/>
      <c r="I287" s="800"/>
      <c r="J287" s="800"/>
      <c r="K287" s="800"/>
      <c r="L287" s="809">
        <v>5.0999999999999996</v>
      </c>
      <c r="M287" s="222" t="s">
        <v>376</v>
      </c>
      <c r="N287" s="727" t="s">
        <v>370</v>
      </c>
      <c r="O287" s="810">
        <v>0</v>
      </c>
      <c r="P287" s="810">
        <v>0</v>
      </c>
      <c r="Q287" s="810">
        <v>0</v>
      </c>
      <c r="R287" s="810">
        <v>0</v>
      </c>
      <c r="S287" s="810">
        <v>0</v>
      </c>
      <c r="T287" s="810">
        <v>0</v>
      </c>
      <c r="U287" s="810">
        <v>0</v>
      </c>
      <c r="V287" s="810">
        <v>0</v>
      </c>
      <c r="W287" s="810">
        <v>0</v>
      </c>
      <c r="X287" s="810">
        <v>0</v>
      </c>
      <c r="Y287" s="810">
        <v>0</v>
      </c>
      <c r="Z287" s="810">
        <v>0</v>
      </c>
      <c r="AA287" s="810">
        <v>0</v>
      </c>
      <c r="AB287" s="810">
        <v>0</v>
      </c>
      <c r="AC287" s="810">
        <v>0</v>
      </c>
      <c r="AD287" s="810">
        <v>0</v>
      </c>
      <c r="AE287" s="810">
        <v>0</v>
      </c>
      <c r="AF287" s="810">
        <v>0</v>
      </c>
      <c r="AG287" s="810">
        <v>0</v>
      </c>
      <c r="AH287" s="810">
        <v>0</v>
      </c>
      <c r="AI287" s="810">
        <v>0</v>
      </c>
      <c r="AJ287" s="810">
        <v>0</v>
      </c>
      <c r="AK287" s="810">
        <v>0</v>
      </c>
      <c r="AL287" s="810">
        <v>0</v>
      </c>
      <c r="AM287" s="771"/>
    </row>
    <row r="288" spans="1:39">
      <c r="A288" s="789">
        <v>6</v>
      </c>
      <c r="B288" s="800"/>
      <c r="C288" s="800"/>
      <c r="D288" s="800"/>
      <c r="E288" s="800"/>
      <c r="F288" s="800"/>
      <c r="G288" s="800"/>
      <c r="H288" s="800"/>
      <c r="I288" s="800"/>
      <c r="J288" s="800"/>
      <c r="K288" s="800"/>
      <c r="L288" s="809">
        <v>5.2</v>
      </c>
      <c r="M288" s="222" t="s">
        <v>377</v>
      </c>
      <c r="N288" s="727" t="s">
        <v>370</v>
      </c>
      <c r="O288" s="810">
        <v>0</v>
      </c>
      <c r="P288" s="810">
        <v>0</v>
      </c>
      <c r="Q288" s="810">
        <v>0</v>
      </c>
      <c r="R288" s="810">
        <v>0</v>
      </c>
      <c r="S288" s="810">
        <v>0</v>
      </c>
      <c r="T288" s="810">
        <v>0</v>
      </c>
      <c r="U288" s="810">
        <v>0</v>
      </c>
      <c r="V288" s="810">
        <v>0</v>
      </c>
      <c r="W288" s="810">
        <v>0</v>
      </c>
      <c r="X288" s="810">
        <v>0</v>
      </c>
      <c r="Y288" s="810">
        <v>0</v>
      </c>
      <c r="Z288" s="810">
        <v>0</v>
      </c>
      <c r="AA288" s="810">
        <v>0</v>
      </c>
      <c r="AB288" s="810">
        <v>0</v>
      </c>
      <c r="AC288" s="810">
        <v>0</v>
      </c>
      <c r="AD288" s="810">
        <v>0</v>
      </c>
      <c r="AE288" s="810">
        <v>0</v>
      </c>
      <c r="AF288" s="810">
        <v>0</v>
      </c>
      <c r="AG288" s="810">
        <v>0</v>
      </c>
      <c r="AH288" s="810">
        <v>0</v>
      </c>
      <c r="AI288" s="810">
        <v>0</v>
      </c>
      <c r="AJ288" s="810">
        <v>0</v>
      </c>
      <c r="AK288" s="810">
        <v>0</v>
      </c>
      <c r="AL288" s="810">
        <v>0</v>
      </c>
      <c r="AM288" s="771"/>
    </row>
    <row r="289" spans="1:39">
      <c r="A289" s="789">
        <v>6</v>
      </c>
      <c r="B289" s="800"/>
      <c r="C289" s="800"/>
      <c r="D289" s="800"/>
      <c r="E289" s="800"/>
      <c r="F289" s="800"/>
      <c r="G289" s="800"/>
      <c r="H289" s="800"/>
      <c r="I289" s="800"/>
      <c r="J289" s="800"/>
      <c r="K289" s="800"/>
      <c r="L289" s="809">
        <v>5.3</v>
      </c>
      <c r="M289" s="222" t="s">
        <v>379</v>
      </c>
      <c r="N289" s="727" t="s">
        <v>370</v>
      </c>
      <c r="O289" s="810">
        <v>0</v>
      </c>
      <c r="P289" s="810">
        <v>0</v>
      </c>
      <c r="Q289" s="810">
        <v>0</v>
      </c>
      <c r="R289" s="810">
        <v>0</v>
      </c>
      <c r="S289" s="810">
        <v>0</v>
      </c>
      <c r="T289" s="810">
        <v>0</v>
      </c>
      <c r="U289" s="810">
        <v>0</v>
      </c>
      <c r="V289" s="810">
        <v>0</v>
      </c>
      <c r="W289" s="810">
        <v>0</v>
      </c>
      <c r="X289" s="810">
        <v>0</v>
      </c>
      <c r="Y289" s="810">
        <v>0</v>
      </c>
      <c r="Z289" s="810">
        <v>0</v>
      </c>
      <c r="AA289" s="810">
        <v>0</v>
      </c>
      <c r="AB289" s="810">
        <v>0</v>
      </c>
      <c r="AC289" s="810">
        <v>0</v>
      </c>
      <c r="AD289" s="810">
        <v>0</v>
      </c>
      <c r="AE289" s="810">
        <v>0</v>
      </c>
      <c r="AF289" s="810">
        <v>0</v>
      </c>
      <c r="AG289" s="810">
        <v>0</v>
      </c>
      <c r="AH289" s="810">
        <v>0</v>
      </c>
      <c r="AI289" s="810">
        <v>0</v>
      </c>
      <c r="AJ289" s="810">
        <v>0</v>
      </c>
      <c r="AK289" s="810">
        <v>0</v>
      </c>
      <c r="AL289" s="810">
        <v>0</v>
      </c>
      <c r="AM289" s="771"/>
    </row>
    <row r="290" spans="1:39">
      <c r="A290" s="789">
        <v>6</v>
      </c>
      <c r="B290" s="800"/>
      <c r="C290" s="800"/>
      <c r="D290" s="800"/>
      <c r="E290" s="800"/>
      <c r="F290" s="800"/>
      <c r="G290" s="800"/>
      <c r="H290" s="800"/>
      <c r="I290" s="800"/>
      <c r="J290" s="800"/>
      <c r="K290" s="800"/>
      <c r="L290" s="809">
        <v>5.4</v>
      </c>
      <c r="M290" s="222" t="s">
        <v>381</v>
      </c>
      <c r="N290" s="727" t="s">
        <v>370</v>
      </c>
      <c r="O290" s="810">
        <v>0</v>
      </c>
      <c r="P290" s="810">
        <v>0</v>
      </c>
      <c r="Q290" s="810">
        <v>0</v>
      </c>
      <c r="R290" s="810">
        <v>0</v>
      </c>
      <c r="S290" s="810">
        <v>0</v>
      </c>
      <c r="T290" s="810">
        <v>0</v>
      </c>
      <c r="U290" s="810">
        <v>0</v>
      </c>
      <c r="V290" s="810">
        <v>0</v>
      </c>
      <c r="W290" s="810">
        <v>0</v>
      </c>
      <c r="X290" s="810">
        <v>0</v>
      </c>
      <c r="Y290" s="810">
        <v>0</v>
      </c>
      <c r="Z290" s="810">
        <v>0</v>
      </c>
      <c r="AA290" s="810">
        <v>0</v>
      </c>
      <c r="AB290" s="810">
        <v>0</v>
      </c>
      <c r="AC290" s="810">
        <v>0</v>
      </c>
      <c r="AD290" s="810">
        <v>0</v>
      </c>
      <c r="AE290" s="810">
        <v>0</v>
      </c>
      <c r="AF290" s="810">
        <v>0</v>
      </c>
      <c r="AG290" s="810">
        <v>0</v>
      </c>
      <c r="AH290" s="810">
        <v>0</v>
      </c>
      <c r="AI290" s="810">
        <v>0</v>
      </c>
      <c r="AJ290" s="810">
        <v>0</v>
      </c>
      <c r="AK290" s="810">
        <v>0</v>
      </c>
      <c r="AL290" s="810">
        <v>0</v>
      </c>
      <c r="AM290" s="771"/>
    </row>
    <row r="291" spans="1:39">
      <c r="A291" s="789">
        <v>6</v>
      </c>
      <c r="B291" s="800"/>
      <c r="C291" s="800"/>
      <c r="D291" s="800"/>
      <c r="E291" s="800"/>
      <c r="F291" s="800"/>
      <c r="G291" s="800"/>
      <c r="H291" s="800"/>
      <c r="I291" s="800"/>
      <c r="J291" s="800"/>
      <c r="K291" s="800"/>
      <c r="L291" s="809">
        <v>5.5</v>
      </c>
      <c r="M291" s="222" t="s">
        <v>383</v>
      </c>
      <c r="N291" s="727" t="s">
        <v>370</v>
      </c>
      <c r="O291" s="810">
        <v>0</v>
      </c>
      <c r="P291" s="810">
        <v>0</v>
      </c>
      <c r="Q291" s="810">
        <v>0</v>
      </c>
      <c r="R291" s="810">
        <v>0</v>
      </c>
      <c r="S291" s="810">
        <v>0</v>
      </c>
      <c r="T291" s="810">
        <v>0</v>
      </c>
      <c r="U291" s="810">
        <v>0</v>
      </c>
      <c r="V291" s="810">
        <v>0</v>
      </c>
      <c r="W291" s="810">
        <v>0</v>
      </c>
      <c r="X291" s="810">
        <v>0</v>
      </c>
      <c r="Y291" s="810">
        <v>0</v>
      </c>
      <c r="Z291" s="810">
        <v>0</v>
      </c>
      <c r="AA291" s="810">
        <v>0</v>
      </c>
      <c r="AB291" s="810">
        <v>0</v>
      </c>
      <c r="AC291" s="810">
        <v>0</v>
      </c>
      <c r="AD291" s="810">
        <v>0</v>
      </c>
      <c r="AE291" s="810">
        <v>0</v>
      </c>
      <c r="AF291" s="810">
        <v>0</v>
      </c>
      <c r="AG291" s="810">
        <v>0</v>
      </c>
      <c r="AH291" s="810">
        <v>0</v>
      </c>
      <c r="AI291" s="810">
        <v>0</v>
      </c>
      <c r="AJ291" s="810">
        <v>0</v>
      </c>
      <c r="AK291" s="810">
        <v>0</v>
      </c>
      <c r="AL291" s="810">
        <v>0</v>
      </c>
      <c r="AM291" s="771"/>
    </row>
    <row r="292" spans="1:39" s="95" customFormat="1" ht="22.8">
      <c r="A292" s="789">
        <v>6</v>
      </c>
      <c r="B292" s="806"/>
      <c r="C292" s="806"/>
      <c r="D292" s="806"/>
      <c r="E292" s="806"/>
      <c r="F292" s="806"/>
      <c r="G292" s="806"/>
      <c r="H292" s="806"/>
      <c r="I292" s="806"/>
      <c r="J292" s="806"/>
      <c r="K292" s="806"/>
      <c r="L292" s="807">
        <v>6</v>
      </c>
      <c r="M292" s="218" t="s">
        <v>399</v>
      </c>
      <c r="N292" s="224"/>
      <c r="O292" s="225"/>
      <c r="P292" s="225"/>
      <c r="Q292" s="225"/>
      <c r="R292" s="225"/>
      <c r="S292" s="225"/>
      <c r="T292" s="225"/>
      <c r="U292" s="225"/>
      <c r="V292" s="225"/>
      <c r="W292" s="225"/>
      <c r="X292" s="225"/>
      <c r="Y292" s="225"/>
      <c r="Z292" s="225"/>
      <c r="AA292" s="225"/>
      <c r="AB292" s="225"/>
      <c r="AC292" s="225"/>
      <c r="AD292" s="225"/>
      <c r="AE292" s="225"/>
      <c r="AF292" s="225"/>
      <c r="AG292" s="225"/>
      <c r="AH292" s="225"/>
      <c r="AI292" s="225"/>
      <c r="AJ292" s="225"/>
      <c r="AK292" s="225"/>
      <c r="AL292" s="225"/>
      <c r="AM292" s="771"/>
    </row>
    <row r="293" spans="1:39">
      <c r="A293" s="789">
        <v>6</v>
      </c>
      <c r="B293" s="800"/>
      <c r="C293" s="800"/>
      <c r="D293" s="800"/>
      <c r="E293" s="800"/>
      <c r="F293" s="800"/>
      <c r="G293" s="800"/>
      <c r="H293" s="800"/>
      <c r="I293" s="800"/>
      <c r="J293" s="800"/>
      <c r="K293" s="800"/>
      <c r="L293" s="809">
        <v>6.1</v>
      </c>
      <c r="M293" s="222" t="s">
        <v>376</v>
      </c>
      <c r="N293" s="219" t="s">
        <v>145</v>
      </c>
      <c r="O293" s="810">
        <v>0</v>
      </c>
      <c r="P293" s="810">
        <v>0</v>
      </c>
      <c r="Q293" s="810">
        <v>0</v>
      </c>
      <c r="R293" s="810">
        <v>0</v>
      </c>
      <c r="S293" s="810">
        <v>0</v>
      </c>
      <c r="T293" s="810">
        <v>0</v>
      </c>
      <c r="U293" s="810">
        <v>0</v>
      </c>
      <c r="V293" s="810">
        <v>0</v>
      </c>
      <c r="W293" s="810">
        <v>0</v>
      </c>
      <c r="X293" s="810">
        <v>0</v>
      </c>
      <c r="Y293" s="810">
        <v>0</v>
      </c>
      <c r="Z293" s="810">
        <v>0</v>
      </c>
      <c r="AA293" s="810">
        <v>0</v>
      </c>
      <c r="AB293" s="810">
        <v>0</v>
      </c>
      <c r="AC293" s="810">
        <v>0</v>
      </c>
      <c r="AD293" s="810">
        <v>0</v>
      </c>
      <c r="AE293" s="810">
        <v>0</v>
      </c>
      <c r="AF293" s="810">
        <v>0</v>
      </c>
      <c r="AG293" s="810">
        <v>0</v>
      </c>
      <c r="AH293" s="810">
        <v>0</v>
      </c>
      <c r="AI293" s="810">
        <v>0</v>
      </c>
      <c r="AJ293" s="810">
        <v>0</v>
      </c>
      <c r="AK293" s="810">
        <v>0</v>
      </c>
      <c r="AL293" s="810">
        <v>0</v>
      </c>
      <c r="AM293" s="771"/>
    </row>
    <row r="294" spans="1:39">
      <c r="A294" s="789">
        <v>6</v>
      </c>
      <c r="B294" s="800"/>
      <c r="C294" s="800"/>
      <c r="D294" s="800"/>
      <c r="E294" s="800"/>
      <c r="F294" s="800"/>
      <c r="G294" s="800"/>
      <c r="H294" s="800"/>
      <c r="I294" s="800"/>
      <c r="J294" s="800"/>
      <c r="K294" s="800"/>
      <c r="L294" s="809">
        <v>6.2</v>
      </c>
      <c r="M294" s="222" t="s">
        <v>377</v>
      </c>
      <c r="N294" s="219" t="s">
        <v>145</v>
      </c>
      <c r="O294" s="810">
        <v>0</v>
      </c>
      <c r="P294" s="810">
        <v>0</v>
      </c>
      <c r="Q294" s="810">
        <v>0</v>
      </c>
      <c r="R294" s="810">
        <v>0</v>
      </c>
      <c r="S294" s="810">
        <v>0</v>
      </c>
      <c r="T294" s="810">
        <v>0</v>
      </c>
      <c r="U294" s="810">
        <v>0</v>
      </c>
      <c r="V294" s="810">
        <v>0</v>
      </c>
      <c r="W294" s="810">
        <v>0</v>
      </c>
      <c r="X294" s="810">
        <v>0</v>
      </c>
      <c r="Y294" s="810">
        <v>0</v>
      </c>
      <c r="Z294" s="810">
        <v>0</v>
      </c>
      <c r="AA294" s="810">
        <v>0</v>
      </c>
      <c r="AB294" s="810">
        <v>0</v>
      </c>
      <c r="AC294" s="810">
        <v>0</v>
      </c>
      <c r="AD294" s="810">
        <v>0</v>
      </c>
      <c r="AE294" s="810">
        <v>0</v>
      </c>
      <c r="AF294" s="810">
        <v>0</v>
      </c>
      <c r="AG294" s="810">
        <v>0</v>
      </c>
      <c r="AH294" s="810">
        <v>0</v>
      </c>
      <c r="AI294" s="810">
        <v>0</v>
      </c>
      <c r="AJ294" s="810">
        <v>0</v>
      </c>
      <c r="AK294" s="810">
        <v>0</v>
      </c>
      <c r="AL294" s="810">
        <v>0</v>
      </c>
      <c r="AM294" s="771"/>
    </row>
    <row r="295" spans="1:39">
      <c r="A295" s="789">
        <v>6</v>
      </c>
      <c r="B295" s="800"/>
      <c r="C295" s="800"/>
      <c r="D295" s="800"/>
      <c r="E295" s="800"/>
      <c r="F295" s="800"/>
      <c r="G295" s="800"/>
      <c r="H295" s="800"/>
      <c r="I295" s="800"/>
      <c r="J295" s="800"/>
      <c r="K295" s="800"/>
      <c r="L295" s="809">
        <v>6.3</v>
      </c>
      <c r="M295" s="222" t="s">
        <v>379</v>
      </c>
      <c r="N295" s="219" t="s">
        <v>145</v>
      </c>
      <c r="O295" s="810">
        <v>0</v>
      </c>
      <c r="P295" s="810">
        <v>0</v>
      </c>
      <c r="Q295" s="810">
        <v>0</v>
      </c>
      <c r="R295" s="810">
        <v>0</v>
      </c>
      <c r="S295" s="810">
        <v>0</v>
      </c>
      <c r="T295" s="810">
        <v>0</v>
      </c>
      <c r="U295" s="810">
        <v>0</v>
      </c>
      <c r="V295" s="810">
        <v>0</v>
      </c>
      <c r="W295" s="810">
        <v>0</v>
      </c>
      <c r="X295" s="810">
        <v>0</v>
      </c>
      <c r="Y295" s="810">
        <v>0</v>
      </c>
      <c r="Z295" s="810">
        <v>0</v>
      </c>
      <c r="AA295" s="810">
        <v>0</v>
      </c>
      <c r="AB295" s="810">
        <v>0</v>
      </c>
      <c r="AC295" s="810">
        <v>0</v>
      </c>
      <c r="AD295" s="810">
        <v>0</v>
      </c>
      <c r="AE295" s="810">
        <v>0</v>
      </c>
      <c r="AF295" s="810">
        <v>0</v>
      </c>
      <c r="AG295" s="810">
        <v>0</v>
      </c>
      <c r="AH295" s="810">
        <v>0</v>
      </c>
      <c r="AI295" s="810">
        <v>0</v>
      </c>
      <c r="AJ295" s="810">
        <v>0</v>
      </c>
      <c r="AK295" s="810">
        <v>0</v>
      </c>
      <c r="AL295" s="810">
        <v>0</v>
      </c>
      <c r="AM295" s="771"/>
    </row>
    <row r="296" spans="1:39">
      <c r="A296" s="789">
        <v>6</v>
      </c>
      <c r="B296" s="800"/>
      <c r="C296" s="800"/>
      <c r="D296" s="800"/>
      <c r="E296" s="800"/>
      <c r="F296" s="800"/>
      <c r="G296" s="800"/>
      <c r="H296" s="800"/>
      <c r="I296" s="800"/>
      <c r="J296" s="800"/>
      <c r="K296" s="800"/>
      <c r="L296" s="809">
        <v>6.4</v>
      </c>
      <c r="M296" s="222" t="s">
        <v>381</v>
      </c>
      <c r="N296" s="219" t="s">
        <v>145</v>
      </c>
      <c r="O296" s="810">
        <v>0</v>
      </c>
      <c r="P296" s="810">
        <v>0</v>
      </c>
      <c r="Q296" s="810">
        <v>0</v>
      </c>
      <c r="R296" s="810">
        <v>0</v>
      </c>
      <c r="S296" s="810">
        <v>0</v>
      </c>
      <c r="T296" s="810">
        <v>0</v>
      </c>
      <c r="U296" s="810">
        <v>0</v>
      </c>
      <c r="V296" s="810">
        <v>0</v>
      </c>
      <c r="W296" s="810">
        <v>0</v>
      </c>
      <c r="X296" s="810">
        <v>0</v>
      </c>
      <c r="Y296" s="810">
        <v>0</v>
      </c>
      <c r="Z296" s="810">
        <v>0</v>
      </c>
      <c r="AA296" s="810">
        <v>0</v>
      </c>
      <c r="AB296" s="810">
        <v>0</v>
      </c>
      <c r="AC296" s="810">
        <v>0</v>
      </c>
      <c r="AD296" s="810">
        <v>0</v>
      </c>
      <c r="AE296" s="810">
        <v>0</v>
      </c>
      <c r="AF296" s="810">
        <v>0</v>
      </c>
      <c r="AG296" s="810">
        <v>0</v>
      </c>
      <c r="AH296" s="810">
        <v>0</v>
      </c>
      <c r="AI296" s="810">
        <v>0</v>
      </c>
      <c r="AJ296" s="810">
        <v>0</v>
      </c>
      <c r="AK296" s="810">
        <v>0</v>
      </c>
      <c r="AL296" s="810">
        <v>0</v>
      </c>
      <c r="AM296" s="771"/>
    </row>
    <row r="297" spans="1:39">
      <c r="A297" s="789">
        <v>6</v>
      </c>
      <c r="B297" s="800"/>
      <c r="C297" s="800"/>
      <c r="D297" s="800"/>
      <c r="E297" s="800"/>
      <c r="F297" s="800"/>
      <c r="G297" s="800"/>
      <c r="H297" s="800"/>
      <c r="I297" s="800"/>
      <c r="J297" s="800"/>
      <c r="K297" s="800"/>
      <c r="L297" s="809">
        <v>6.5</v>
      </c>
      <c r="M297" s="222" t="s">
        <v>383</v>
      </c>
      <c r="N297" s="219" t="s">
        <v>145</v>
      </c>
      <c r="O297" s="810">
        <v>0</v>
      </c>
      <c r="P297" s="810">
        <v>0</v>
      </c>
      <c r="Q297" s="810">
        <v>0</v>
      </c>
      <c r="R297" s="810">
        <v>0</v>
      </c>
      <c r="S297" s="810">
        <v>0</v>
      </c>
      <c r="T297" s="810">
        <v>0</v>
      </c>
      <c r="U297" s="810">
        <v>0</v>
      </c>
      <c r="V297" s="810">
        <v>0</v>
      </c>
      <c r="W297" s="810">
        <v>0</v>
      </c>
      <c r="X297" s="810">
        <v>0</v>
      </c>
      <c r="Y297" s="810">
        <v>0</v>
      </c>
      <c r="Z297" s="810">
        <v>0</v>
      </c>
      <c r="AA297" s="810">
        <v>0</v>
      </c>
      <c r="AB297" s="810">
        <v>0</v>
      </c>
      <c r="AC297" s="810">
        <v>0</v>
      </c>
      <c r="AD297" s="810">
        <v>0</v>
      </c>
      <c r="AE297" s="810">
        <v>0</v>
      </c>
      <c r="AF297" s="810">
        <v>0</v>
      </c>
      <c r="AG297" s="810">
        <v>0</v>
      </c>
      <c r="AH297" s="810">
        <v>0</v>
      </c>
      <c r="AI297" s="810">
        <v>0</v>
      </c>
      <c r="AJ297" s="810">
        <v>0</v>
      </c>
      <c r="AK297" s="810">
        <v>0</v>
      </c>
      <c r="AL297" s="810">
        <v>0</v>
      </c>
      <c r="AM297" s="771"/>
    </row>
    <row r="298" spans="1:39" s="95" customFormat="1">
      <c r="A298" s="789">
        <v>6</v>
      </c>
      <c r="B298" s="806"/>
      <c r="C298" s="806"/>
      <c r="D298" s="806"/>
      <c r="E298" s="806"/>
      <c r="F298" s="806"/>
      <c r="G298" s="806"/>
      <c r="H298" s="806"/>
      <c r="I298" s="806"/>
      <c r="J298" s="806"/>
      <c r="K298" s="806"/>
      <c r="L298" s="807">
        <v>7</v>
      </c>
      <c r="M298" s="218" t="s">
        <v>403</v>
      </c>
      <c r="N298" s="727" t="s">
        <v>370</v>
      </c>
      <c r="O298" s="808">
        <v>0</v>
      </c>
      <c r="P298" s="808">
        <v>0</v>
      </c>
      <c r="Q298" s="808">
        <v>0</v>
      </c>
      <c r="R298" s="808">
        <v>0</v>
      </c>
      <c r="S298" s="808">
        <v>0</v>
      </c>
      <c r="T298" s="808">
        <v>0</v>
      </c>
      <c r="U298" s="808">
        <v>0</v>
      </c>
      <c r="V298" s="808">
        <v>0</v>
      </c>
      <c r="W298" s="808">
        <v>0</v>
      </c>
      <c r="X298" s="808">
        <v>0</v>
      </c>
      <c r="Y298" s="808">
        <v>0</v>
      </c>
      <c r="Z298" s="808">
        <v>0</v>
      </c>
      <c r="AA298" s="808">
        <v>0</v>
      </c>
      <c r="AB298" s="808">
        <v>0</v>
      </c>
      <c r="AC298" s="808">
        <v>0</v>
      </c>
      <c r="AD298" s="808">
        <v>0</v>
      </c>
      <c r="AE298" s="808">
        <v>0</v>
      </c>
      <c r="AF298" s="808">
        <v>0</v>
      </c>
      <c r="AG298" s="808">
        <v>0</v>
      </c>
      <c r="AH298" s="808">
        <v>0</v>
      </c>
      <c r="AI298" s="808">
        <v>0</v>
      </c>
      <c r="AJ298" s="808">
        <v>0</v>
      </c>
      <c r="AK298" s="808">
        <v>0</v>
      </c>
      <c r="AL298" s="808">
        <v>0</v>
      </c>
      <c r="AM298" s="771"/>
    </row>
    <row r="299" spans="1:39">
      <c r="A299" s="789">
        <v>6</v>
      </c>
      <c r="B299" s="800"/>
      <c r="C299" s="800"/>
      <c r="D299" s="800"/>
      <c r="E299" s="800"/>
      <c r="F299" s="800"/>
      <c r="G299" s="800"/>
      <c r="H299" s="800"/>
      <c r="I299" s="800"/>
      <c r="J299" s="800"/>
      <c r="K299" s="800"/>
      <c r="L299" s="809">
        <v>7.1</v>
      </c>
      <c r="M299" s="222" t="s">
        <v>376</v>
      </c>
      <c r="N299" s="727" t="s">
        <v>370</v>
      </c>
      <c r="O299" s="810"/>
      <c r="P299" s="810"/>
      <c r="Q299" s="810"/>
      <c r="R299" s="810"/>
      <c r="S299" s="810"/>
      <c r="T299" s="810"/>
      <c r="U299" s="810"/>
      <c r="V299" s="810"/>
      <c r="W299" s="810"/>
      <c r="X299" s="810"/>
      <c r="Y299" s="810"/>
      <c r="Z299" s="810"/>
      <c r="AA299" s="810"/>
      <c r="AB299" s="810"/>
      <c r="AC299" s="810"/>
      <c r="AD299" s="810"/>
      <c r="AE299" s="810"/>
      <c r="AF299" s="810"/>
      <c r="AG299" s="810"/>
      <c r="AH299" s="810"/>
      <c r="AI299" s="810"/>
      <c r="AJ299" s="810"/>
      <c r="AK299" s="810"/>
      <c r="AL299" s="810"/>
      <c r="AM299" s="771"/>
    </row>
    <row r="300" spans="1:39">
      <c r="A300" s="789">
        <v>6</v>
      </c>
      <c r="B300" s="800"/>
      <c r="C300" s="800"/>
      <c r="D300" s="800"/>
      <c r="E300" s="800"/>
      <c r="F300" s="800"/>
      <c r="G300" s="800"/>
      <c r="H300" s="800"/>
      <c r="I300" s="800"/>
      <c r="J300" s="800"/>
      <c r="K300" s="800"/>
      <c r="L300" s="809">
        <v>7.2</v>
      </c>
      <c r="M300" s="222" t="s">
        <v>377</v>
      </c>
      <c r="N300" s="727" t="s">
        <v>370</v>
      </c>
      <c r="O300" s="810"/>
      <c r="P300" s="810"/>
      <c r="Q300" s="810"/>
      <c r="R300" s="810"/>
      <c r="S300" s="810"/>
      <c r="T300" s="810"/>
      <c r="U300" s="810"/>
      <c r="V300" s="810"/>
      <c r="W300" s="810"/>
      <c r="X300" s="810"/>
      <c r="Y300" s="810"/>
      <c r="Z300" s="810"/>
      <c r="AA300" s="810"/>
      <c r="AB300" s="810"/>
      <c r="AC300" s="810"/>
      <c r="AD300" s="810"/>
      <c r="AE300" s="810"/>
      <c r="AF300" s="810"/>
      <c r="AG300" s="810"/>
      <c r="AH300" s="810"/>
      <c r="AI300" s="810"/>
      <c r="AJ300" s="810"/>
      <c r="AK300" s="810"/>
      <c r="AL300" s="810"/>
      <c r="AM300" s="771"/>
    </row>
    <row r="301" spans="1:39">
      <c r="A301" s="789">
        <v>6</v>
      </c>
      <c r="B301" s="800"/>
      <c r="C301" s="800"/>
      <c r="D301" s="800"/>
      <c r="E301" s="800"/>
      <c r="F301" s="800"/>
      <c r="G301" s="800"/>
      <c r="H301" s="800"/>
      <c r="I301" s="800"/>
      <c r="J301" s="800"/>
      <c r="K301" s="800"/>
      <c r="L301" s="809">
        <v>7.3</v>
      </c>
      <c r="M301" s="222" t="s">
        <v>379</v>
      </c>
      <c r="N301" s="727" t="s">
        <v>370</v>
      </c>
      <c r="O301" s="810"/>
      <c r="P301" s="810"/>
      <c r="Q301" s="810"/>
      <c r="R301" s="810"/>
      <c r="S301" s="810"/>
      <c r="T301" s="810"/>
      <c r="U301" s="810"/>
      <c r="V301" s="810"/>
      <c r="W301" s="810"/>
      <c r="X301" s="810"/>
      <c r="Y301" s="810"/>
      <c r="Z301" s="810"/>
      <c r="AA301" s="810"/>
      <c r="AB301" s="810"/>
      <c r="AC301" s="810"/>
      <c r="AD301" s="810"/>
      <c r="AE301" s="810"/>
      <c r="AF301" s="810"/>
      <c r="AG301" s="810"/>
      <c r="AH301" s="810"/>
      <c r="AI301" s="810"/>
      <c r="AJ301" s="810"/>
      <c r="AK301" s="810"/>
      <c r="AL301" s="810"/>
      <c r="AM301" s="771"/>
    </row>
    <row r="302" spans="1:39">
      <c r="A302" s="789">
        <v>6</v>
      </c>
      <c r="B302" s="800"/>
      <c r="C302" s="800"/>
      <c r="D302" s="800"/>
      <c r="E302" s="800"/>
      <c r="F302" s="800"/>
      <c r="G302" s="800"/>
      <c r="H302" s="800"/>
      <c r="I302" s="800"/>
      <c r="J302" s="800"/>
      <c r="K302" s="800"/>
      <c r="L302" s="809">
        <v>7.4</v>
      </c>
      <c r="M302" s="222" t="s">
        <v>381</v>
      </c>
      <c r="N302" s="727" t="s">
        <v>370</v>
      </c>
      <c r="O302" s="810"/>
      <c r="P302" s="810"/>
      <c r="Q302" s="810"/>
      <c r="R302" s="810"/>
      <c r="S302" s="810"/>
      <c r="T302" s="810"/>
      <c r="U302" s="810"/>
      <c r="V302" s="810"/>
      <c r="W302" s="810"/>
      <c r="X302" s="810"/>
      <c r="Y302" s="810"/>
      <c r="Z302" s="810"/>
      <c r="AA302" s="810"/>
      <c r="AB302" s="810"/>
      <c r="AC302" s="810"/>
      <c r="AD302" s="810"/>
      <c r="AE302" s="810"/>
      <c r="AF302" s="810"/>
      <c r="AG302" s="810"/>
      <c r="AH302" s="810"/>
      <c r="AI302" s="810"/>
      <c r="AJ302" s="810"/>
      <c r="AK302" s="810"/>
      <c r="AL302" s="810"/>
      <c r="AM302" s="771"/>
    </row>
    <row r="303" spans="1:39">
      <c r="A303" s="789">
        <v>6</v>
      </c>
      <c r="B303" s="800"/>
      <c r="C303" s="800"/>
      <c r="D303" s="800"/>
      <c r="E303" s="800"/>
      <c r="F303" s="800"/>
      <c r="G303" s="800"/>
      <c r="H303" s="800"/>
      <c r="I303" s="800"/>
      <c r="J303" s="800"/>
      <c r="K303" s="800"/>
      <c r="L303" s="809">
        <v>7.5</v>
      </c>
      <c r="M303" s="222" t="s">
        <v>383</v>
      </c>
      <c r="N303" s="727" t="s">
        <v>370</v>
      </c>
      <c r="O303" s="810"/>
      <c r="P303" s="810"/>
      <c r="Q303" s="810"/>
      <c r="R303" s="810"/>
      <c r="S303" s="810"/>
      <c r="T303" s="810"/>
      <c r="U303" s="810"/>
      <c r="V303" s="810"/>
      <c r="W303" s="810"/>
      <c r="X303" s="810"/>
      <c r="Y303" s="810"/>
      <c r="Z303" s="810"/>
      <c r="AA303" s="810"/>
      <c r="AB303" s="810"/>
      <c r="AC303" s="810"/>
      <c r="AD303" s="810"/>
      <c r="AE303" s="810"/>
      <c r="AF303" s="810"/>
      <c r="AG303" s="810"/>
      <c r="AH303" s="810"/>
      <c r="AI303" s="810"/>
      <c r="AJ303" s="810"/>
      <c r="AK303" s="810"/>
      <c r="AL303" s="810"/>
      <c r="AM303" s="771"/>
    </row>
    <row r="304" spans="1:39" s="95" customFormat="1">
      <c r="A304" s="789">
        <v>6</v>
      </c>
      <c r="B304" s="806"/>
      <c r="C304" s="806"/>
      <c r="D304" s="806"/>
      <c r="E304" s="806"/>
      <c r="F304" s="806"/>
      <c r="G304" s="806"/>
      <c r="H304" s="806"/>
      <c r="I304" s="806"/>
      <c r="J304" s="806"/>
      <c r="K304" s="806"/>
      <c r="L304" s="807">
        <v>8</v>
      </c>
      <c r="M304" s="218" t="s">
        <v>407</v>
      </c>
      <c r="N304" s="727" t="s">
        <v>370</v>
      </c>
      <c r="O304" s="808">
        <v>0</v>
      </c>
      <c r="P304" s="808">
        <v>0</v>
      </c>
      <c r="Q304" s="808">
        <v>0</v>
      </c>
      <c r="R304" s="808">
        <v>0</v>
      </c>
      <c r="S304" s="808">
        <v>0</v>
      </c>
      <c r="T304" s="808">
        <v>0</v>
      </c>
      <c r="U304" s="808">
        <v>0</v>
      </c>
      <c r="V304" s="808">
        <v>0</v>
      </c>
      <c r="W304" s="808">
        <v>0</v>
      </c>
      <c r="X304" s="808">
        <v>0</v>
      </c>
      <c r="Y304" s="808">
        <v>0</v>
      </c>
      <c r="Z304" s="808">
        <v>0</v>
      </c>
      <c r="AA304" s="808">
        <v>0</v>
      </c>
      <c r="AB304" s="808">
        <v>0</v>
      </c>
      <c r="AC304" s="808">
        <v>0</v>
      </c>
      <c r="AD304" s="808">
        <v>0</v>
      </c>
      <c r="AE304" s="808">
        <v>0</v>
      </c>
      <c r="AF304" s="808">
        <v>0</v>
      </c>
      <c r="AG304" s="808">
        <v>0</v>
      </c>
      <c r="AH304" s="808">
        <v>0</v>
      </c>
      <c r="AI304" s="808">
        <v>0</v>
      </c>
      <c r="AJ304" s="808">
        <v>0</v>
      </c>
      <c r="AK304" s="808">
        <v>0</v>
      </c>
      <c r="AL304" s="808">
        <v>0</v>
      </c>
      <c r="AM304" s="771"/>
    </row>
    <row r="305" spans="1:39">
      <c r="A305" s="789">
        <v>6</v>
      </c>
      <c r="B305" s="800"/>
      <c r="C305" s="800"/>
      <c r="D305" s="800"/>
      <c r="E305" s="800"/>
      <c r="F305" s="800"/>
      <c r="G305" s="800"/>
      <c r="H305" s="800"/>
      <c r="I305" s="800"/>
      <c r="J305" s="800"/>
      <c r="K305" s="800"/>
      <c r="L305" s="809">
        <v>8.1</v>
      </c>
      <c r="M305" s="222" t="s">
        <v>376</v>
      </c>
      <c r="N305" s="727" t="s">
        <v>370</v>
      </c>
      <c r="O305" s="810"/>
      <c r="P305" s="810"/>
      <c r="Q305" s="810"/>
      <c r="R305" s="810"/>
      <c r="S305" s="810"/>
      <c r="T305" s="810"/>
      <c r="U305" s="810"/>
      <c r="V305" s="810"/>
      <c r="W305" s="810"/>
      <c r="X305" s="810"/>
      <c r="Y305" s="810"/>
      <c r="Z305" s="810"/>
      <c r="AA305" s="810"/>
      <c r="AB305" s="810"/>
      <c r="AC305" s="810"/>
      <c r="AD305" s="810"/>
      <c r="AE305" s="810"/>
      <c r="AF305" s="810"/>
      <c r="AG305" s="810"/>
      <c r="AH305" s="810"/>
      <c r="AI305" s="810"/>
      <c r="AJ305" s="810"/>
      <c r="AK305" s="810"/>
      <c r="AL305" s="810"/>
      <c r="AM305" s="771"/>
    </row>
    <row r="306" spans="1:39">
      <c r="A306" s="789">
        <v>6</v>
      </c>
      <c r="B306" s="800"/>
      <c r="C306" s="800"/>
      <c r="D306" s="800"/>
      <c r="E306" s="800"/>
      <c r="F306" s="800"/>
      <c r="G306" s="800"/>
      <c r="H306" s="800"/>
      <c r="I306" s="800"/>
      <c r="J306" s="800"/>
      <c r="K306" s="800"/>
      <c r="L306" s="809">
        <v>8.1999999999999993</v>
      </c>
      <c r="M306" s="222" t="s">
        <v>377</v>
      </c>
      <c r="N306" s="727" t="s">
        <v>370</v>
      </c>
      <c r="O306" s="810"/>
      <c r="P306" s="810"/>
      <c r="Q306" s="810"/>
      <c r="R306" s="810"/>
      <c r="S306" s="810"/>
      <c r="T306" s="810"/>
      <c r="U306" s="810"/>
      <c r="V306" s="810"/>
      <c r="W306" s="810"/>
      <c r="X306" s="810"/>
      <c r="Y306" s="810"/>
      <c r="Z306" s="810"/>
      <c r="AA306" s="810"/>
      <c r="AB306" s="810"/>
      <c r="AC306" s="810"/>
      <c r="AD306" s="810"/>
      <c r="AE306" s="810"/>
      <c r="AF306" s="810"/>
      <c r="AG306" s="810"/>
      <c r="AH306" s="810"/>
      <c r="AI306" s="810"/>
      <c r="AJ306" s="810"/>
      <c r="AK306" s="810"/>
      <c r="AL306" s="810"/>
      <c r="AM306" s="771"/>
    </row>
    <row r="307" spans="1:39">
      <c r="A307" s="789">
        <v>6</v>
      </c>
      <c r="B307" s="800"/>
      <c r="C307" s="800"/>
      <c r="D307" s="800"/>
      <c r="E307" s="800"/>
      <c r="F307" s="800"/>
      <c r="G307" s="800"/>
      <c r="H307" s="800"/>
      <c r="I307" s="800"/>
      <c r="J307" s="800"/>
      <c r="K307" s="800"/>
      <c r="L307" s="809">
        <v>8.3000000000000007</v>
      </c>
      <c r="M307" s="222" t="s">
        <v>379</v>
      </c>
      <c r="N307" s="727" t="s">
        <v>370</v>
      </c>
      <c r="O307" s="810"/>
      <c r="P307" s="810"/>
      <c r="Q307" s="810"/>
      <c r="R307" s="810"/>
      <c r="S307" s="810"/>
      <c r="T307" s="810"/>
      <c r="U307" s="810"/>
      <c r="V307" s="810"/>
      <c r="W307" s="810"/>
      <c r="X307" s="810"/>
      <c r="Y307" s="810"/>
      <c r="Z307" s="810"/>
      <c r="AA307" s="810"/>
      <c r="AB307" s="810"/>
      <c r="AC307" s="810"/>
      <c r="AD307" s="810"/>
      <c r="AE307" s="810"/>
      <c r="AF307" s="810"/>
      <c r="AG307" s="810"/>
      <c r="AH307" s="810"/>
      <c r="AI307" s="810"/>
      <c r="AJ307" s="810"/>
      <c r="AK307" s="810"/>
      <c r="AL307" s="810"/>
      <c r="AM307" s="771"/>
    </row>
    <row r="308" spans="1:39">
      <c r="A308" s="789">
        <v>6</v>
      </c>
      <c r="B308" s="800"/>
      <c r="C308" s="800"/>
      <c r="D308" s="800"/>
      <c r="E308" s="800"/>
      <c r="F308" s="800"/>
      <c r="G308" s="800"/>
      <c r="H308" s="800"/>
      <c r="I308" s="800"/>
      <c r="J308" s="800"/>
      <c r="K308" s="800"/>
      <c r="L308" s="809">
        <v>8.4</v>
      </c>
      <c r="M308" s="222" t="s">
        <v>381</v>
      </c>
      <c r="N308" s="727" t="s">
        <v>370</v>
      </c>
      <c r="O308" s="810"/>
      <c r="P308" s="810"/>
      <c r="Q308" s="810"/>
      <c r="R308" s="810"/>
      <c r="S308" s="810"/>
      <c r="T308" s="810"/>
      <c r="U308" s="810"/>
      <c r="V308" s="810"/>
      <c r="W308" s="810"/>
      <c r="X308" s="810"/>
      <c r="Y308" s="810"/>
      <c r="Z308" s="810"/>
      <c r="AA308" s="810"/>
      <c r="AB308" s="810"/>
      <c r="AC308" s="810"/>
      <c r="AD308" s="810"/>
      <c r="AE308" s="810"/>
      <c r="AF308" s="810"/>
      <c r="AG308" s="810"/>
      <c r="AH308" s="810"/>
      <c r="AI308" s="810"/>
      <c r="AJ308" s="810"/>
      <c r="AK308" s="810"/>
      <c r="AL308" s="810"/>
      <c r="AM308" s="771"/>
    </row>
    <row r="309" spans="1:39">
      <c r="A309" s="789">
        <v>6</v>
      </c>
      <c r="B309" s="800"/>
      <c r="C309" s="800"/>
      <c r="D309" s="800"/>
      <c r="E309" s="800"/>
      <c r="F309" s="800"/>
      <c r="G309" s="800"/>
      <c r="H309" s="800"/>
      <c r="I309" s="800"/>
      <c r="J309" s="800"/>
      <c r="K309" s="800"/>
      <c r="L309" s="809">
        <v>8.5</v>
      </c>
      <c r="M309" s="222" t="s">
        <v>383</v>
      </c>
      <c r="N309" s="727" t="s">
        <v>370</v>
      </c>
      <c r="O309" s="810"/>
      <c r="P309" s="810"/>
      <c r="Q309" s="810"/>
      <c r="R309" s="810"/>
      <c r="S309" s="810"/>
      <c r="T309" s="810"/>
      <c r="U309" s="810"/>
      <c r="V309" s="810"/>
      <c r="W309" s="810"/>
      <c r="X309" s="810"/>
      <c r="Y309" s="810"/>
      <c r="Z309" s="810"/>
      <c r="AA309" s="810"/>
      <c r="AB309" s="810"/>
      <c r="AC309" s="810"/>
      <c r="AD309" s="810"/>
      <c r="AE309" s="810"/>
      <c r="AF309" s="810"/>
      <c r="AG309" s="810"/>
      <c r="AH309" s="810"/>
      <c r="AI309" s="810"/>
      <c r="AJ309" s="810"/>
      <c r="AK309" s="810"/>
      <c r="AL309" s="810"/>
      <c r="AM309" s="771"/>
    </row>
    <row r="310" spans="1:39">
      <c r="A310" s="764" t="s">
        <v>125</v>
      </c>
      <c r="B310" s="800"/>
      <c r="C310" s="800"/>
      <c r="D310" s="800"/>
      <c r="E310" s="800"/>
      <c r="F310" s="800"/>
      <c r="G310" s="800"/>
      <c r="H310" s="800"/>
      <c r="I310" s="800"/>
      <c r="J310" s="800"/>
      <c r="K310" s="800"/>
      <c r="L310" s="804" t="s">
        <v>2429</v>
      </c>
      <c r="M310" s="673"/>
      <c r="N310" s="674"/>
      <c r="O310" s="674"/>
      <c r="P310" s="674"/>
      <c r="Q310" s="674"/>
      <c r="R310" s="674"/>
      <c r="S310" s="674"/>
      <c r="T310" s="674"/>
      <c r="U310" s="674"/>
      <c r="V310" s="674"/>
      <c r="W310" s="674"/>
      <c r="X310" s="674"/>
      <c r="Y310" s="674"/>
      <c r="Z310" s="674"/>
      <c r="AA310" s="674"/>
      <c r="AB310" s="674"/>
      <c r="AC310" s="674"/>
      <c r="AD310" s="674"/>
      <c r="AE310" s="674"/>
      <c r="AF310" s="674"/>
      <c r="AG310" s="674"/>
      <c r="AH310" s="674"/>
      <c r="AI310" s="674"/>
      <c r="AJ310" s="674"/>
      <c r="AK310" s="674"/>
      <c r="AL310" s="674"/>
      <c r="AM310" s="805"/>
    </row>
    <row r="311" spans="1:39" s="95" customFormat="1" ht="22.8">
      <c r="A311" s="789">
        <v>7</v>
      </c>
      <c r="B311" s="806"/>
      <c r="C311" s="806"/>
      <c r="D311" s="806"/>
      <c r="E311" s="806"/>
      <c r="F311" s="806"/>
      <c r="G311" s="806"/>
      <c r="H311" s="806"/>
      <c r="I311" s="806"/>
      <c r="J311" s="806"/>
      <c r="K311" s="806"/>
      <c r="L311" s="807">
        <v>1</v>
      </c>
      <c r="M311" s="218" t="s">
        <v>375</v>
      </c>
      <c r="N311" s="727" t="s">
        <v>370</v>
      </c>
      <c r="O311" s="808">
        <v>0</v>
      </c>
      <c r="P311" s="808">
        <v>0</v>
      </c>
      <c r="Q311" s="808">
        <v>0</v>
      </c>
      <c r="R311" s="808">
        <v>0</v>
      </c>
      <c r="S311" s="808">
        <v>0</v>
      </c>
      <c r="T311" s="808">
        <v>0</v>
      </c>
      <c r="U311" s="808">
        <v>0</v>
      </c>
      <c r="V311" s="808">
        <v>0</v>
      </c>
      <c r="W311" s="808">
        <v>0</v>
      </c>
      <c r="X311" s="808">
        <v>0</v>
      </c>
      <c r="Y311" s="808">
        <v>0</v>
      </c>
      <c r="Z311" s="808">
        <v>0</v>
      </c>
      <c r="AA311" s="808">
        <v>0</v>
      </c>
      <c r="AB311" s="808">
        <v>0</v>
      </c>
      <c r="AC311" s="808">
        <v>0</v>
      </c>
      <c r="AD311" s="808">
        <v>0</v>
      </c>
      <c r="AE311" s="808">
        <v>0</v>
      </c>
      <c r="AF311" s="808">
        <v>0</v>
      </c>
      <c r="AG311" s="808">
        <v>0</v>
      </c>
      <c r="AH311" s="808">
        <v>0</v>
      </c>
      <c r="AI311" s="808">
        <v>0</v>
      </c>
      <c r="AJ311" s="808">
        <v>0</v>
      </c>
      <c r="AK311" s="808">
        <v>0</v>
      </c>
      <c r="AL311" s="808">
        <v>0</v>
      </c>
      <c r="AM311" s="771"/>
    </row>
    <row r="312" spans="1:39">
      <c r="A312" s="789">
        <v>7</v>
      </c>
      <c r="B312" s="800"/>
      <c r="C312" s="800"/>
      <c r="D312" s="800"/>
      <c r="E312" s="800"/>
      <c r="F312" s="800"/>
      <c r="G312" s="800"/>
      <c r="H312" s="800"/>
      <c r="I312" s="800"/>
      <c r="J312" s="800"/>
      <c r="K312" s="800"/>
      <c r="L312" s="809">
        <v>1.1000000000000001</v>
      </c>
      <c r="M312" s="222" t="s">
        <v>376</v>
      </c>
      <c r="N312" s="727" t="s">
        <v>370</v>
      </c>
      <c r="O312" s="810"/>
      <c r="P312" s="810"/>
      <c r="Q312" s="810"/>
      <c r="R312" s="810"/>
      <c r="S312" s="810"/>
      <c r="T312" s="810"/>
      <c r="U312" s="810"/>
      <c r="V312" s="810"/>
      <c r="W312" s="810"/>
      <c r="X312" s="810"/>
      <c r="Y312" s="810"/>
      <c r="Z312" s="810"/>
      <c r="AA312" s="810"/>
      <c r="AB312" s="810"/>
      <c r="AC312" s="810"/>
      <c r="AD312" s="810"/>
      <c r="AE312" s="810"/>
      <c r="AF312" s="810"/>
      <c r="AG312" s="810"/>
      <c r="AH312" s="810"/>
      <c r="AI312" s="810"/>
      <c r="AJ312" s="810"/>
      <c r="AK312" s="810"/>
      <c r="AL312" s="810"/>
      <c r="AM312" s="771"/>
    </row>
    <row r="313" spans="1:39">
      <c r="A313" s="789">
        <v>7</v>
      </c>
      <c r="B313" s="800"/>
      <c r="C313" s="800"/>
      <c r="D313" s="800"/>
      <c r="E313" s="800"/>
      <c r="F313" s="800"/>
      <c r="G313" s="800"/>
      <c r="H313" s="800"/>
      <c r="I313" s="800"/>
      <c r="J313" s="800"/>
      <c r="K313" s="800"/>
      <c r="L313" s="809">
        <v>1.2</v>
      </c>
      <c r="M313" s="222" t="s">
        <v>377</v>
      </c>
      <c r="N313" s="727" t="s">
        <v>370</v>
      </c>
      <c r="O313" s="810"/>
      <c r="P313" s="810"/>
      <c r="Q313" s="810"/>
      <c r="R313" s="810"/>
      <c r="S313" s="810"/>
      <c r="T313" s="810"/>
      <c r="U313" s="810"/>
      <c r="V313" s="810"/>
      <c r="W313" s="810"/>
      <c r="X313" s="810"/>
      <c r="Y313" s="810"/>
      <c r="Z313" s="810"/>
      <c r="AA313" s="810"/>
      <c r="AB313" s="810"/>
      <c r="AC313" s="810"/>
      <c r="AD313" s="810"/>
      <c r="AE313" s="810"/>
      <c r="AF313" s="810"/>
      <c r="AG313" s="810"/>
      <c r="AH313" s="810"/>
      <c r="AI313" s="810"/>
      <c r="AJ313" s="810"/>
      <c r="AK313" s="810"/>
      <c r="AL313" s="810"/>
      <c r="AM313" s="771"/>
    </row>
    <row r="314" spans="1:39">
      <c r="A314" s="789">
        <v>7</v>
      </c>
      <c r="B314" s="800"/>
      <c r="C314" s="800"/>
      <c r="D314" s="800"/>
      <c r="E314" s="800"/>
      <c r="F314" s="800"/>
      <c r="G314" s="800"/>
      <c r="H314" s="800"/>
      <c r="I314" s="800"/>
      <c r="J314" s="800"/>
      <c r="K314" s="800"/>
      <c r="L314" s="809">
        <v>1.3</v>
      </c>
      <c r="M314" s="222" t="s">
        <v>379</v>
      </c>
      <c r="N314" s="727" t="s">
        <v>370</v>
      </c>
      <c r="O314" s="810"/>
      <c r="P314" s="810"/>
      <c r="Q314" s="810"/>
      <c r="R314" s="810"/>
      <c r="S314" s="810"/>
      <c r="T314" s="810"/>
      <c r="U314" s="810"/>
      <c r="V314" s="810"/>
      <c r="W314" s="810"/>
      <c r="X314" s="810"/>
      <c r="Y314" s="810"/>
      <c r="Z314" s="810"/>
      <c r="AA314" s="810"/>
      <c r="AB314" s="810"/>
      <c r="AC314" s="810"/>
      <c r="AD314" s="810"/>
      <c r="AE314" s="810"/>
      <c r="AF314" s="810"/>
      <c r="AG314" s="810"/>
      <c r="AH314" s="810"/>
      <c r="AI314" s="810"/>
      <c r="AJ314" s="810"/>
      <c r="AK314" s="810"/>
      <c r="AL314" s="810"/>
      <c r="AM314" s="771"/>
    </row>
    <row r="315" spans="1:39">
      <c r="A315" s="789">
        <v>7</v>
      </c>
      <c r="B315" s="800"/>
      <c r="C315" s="800"/>
      <c r="D315" s="800"/>
      <c r="E315" s="800"/>
      <c r="F315" s="800"/>
      <c r="G315" s="800"/>
      <c r="H315" s="800"/>
      <c r="I315" s="800"/>
      <c r="J315" s="800"/>
      <c r="K315" s="800"/>
      <c r="L315" s="809">
        <v>1.4</v>
      </c>
      <c r="M315" s="222" t="s">
        <v>381</v>
      </c>
      <c r="N315" s="727" t="s">
        <v>370</v>
      </c>
      <c r="O315" s="810"/>
      <c r="P315" s="810"/>
      <c r="Q315" s="810"/>
      <c r="R315" s="810"/>
      <c r="S315" s="810"/>
      <c r="T315" s="810"/>
      <c r="U315" s="810"/>
      <c r="V315" s="810"/>
      <c r="W315" s="810"/>
      <c r="X315" s="810"/>
      <c r="Y315" s="810"/>
      <c r="Z315" s="810"/>
      <c r="AA315" s="810"/>
      <c r="AB315" s="810"/>
      <c r="AC315" s="810"/>
      <c r="AD315" s="810"/>
      <c r="AE315" s="810"/>
      <c r="AF315" s="810"/>
      <c r="AG315" s="810"/>
      <c r="AH315" s="810"/>
      <c r="AI315" s="810"/>
      <c r="AJ315" s="810"/>
      <c r="AK315" s="810"/>
      <c r="AL315" s="810"/>
      <c r="AM315" s="771"/>
    </row>
    <row r="316" spans="1:39">
      <c r="A316" s="789">
        <v>7</v>
      </c>
      <c r="B316" s="800"/>
      <c r="C316" s="800"/>
      <c r="D316" s="800"/>
      <c r="E316" s="800"/>
      <c r="F316" s="800"/>
      <c r="G316" s="800"/>
      <c r="H316" s="800"/>
      <c r="I316" s="800"/>
      <c r="J316" s="800"/>
      <c r="K316" s="800"/>
      <c r="L316" s="809">
        <v>1.5</v>
      </c>
      <c r="M316" s="222" t="s">
        <v>383</v>
      </c>
      <c r="N316" s="727" t="s">
        <v>370</v>
      </c>
      <c r="O316" s="810"/>
      <c r="P316" s="810"/>
      <c r="Q316" s="810"/>
      <c r="R316" s="810"/>
      <c r="S316" s="810"/>
      <c r="T316" s="810"/>
      <c r="U316" s="810"/>
      <c r="V316" s="810"/>
      <c r="W316" s="810"/>
      <c r="X316" s="810"/>
      <c r="Y316" s="810"/>
      <c r="Z316" s="810"/>
      <c r="AA316" s="810"/>
      <c r="AB316" s="810"/>
      <c r="AC316" s="810"/>
      <c r="AD316" s="810"/>
      <c r="AE316" s="810"/>
      <c r="AF316" s="810"/>
      <c r="AG316" s="810"/>
      <c r="AH316" s="810"/>
      <c r="AI316" s="810"/>
      <c r="AJ316" s="810"/>
      <c r="AK316" s="810"/>
      <c r="AL316" s="810"/>
      <c r="AM316" s="771"/>
    </row>
    <row r="317" spans="1:39" s="95" customFormat="1">
      <c r="A317" s="789">
        <v>7</v>
      </c>
      <c r="B317" s="806"/>
      <c r="C317" s="806"/>
      <c r="D317" s="806"/>
      <c r="E317" s="806"/>
      <c r="F317" s="806"/>
      <c r="G317" s="806"/>
      <c r="H317" s="806"/>
      <c r="I317" s="806"/>
      <c r="J317" s="806"/>
      <c r="K317" s="806"/>
      <c r="L317" s="807">
        <v>2</v>
      </c>
      <c r="M317" s="218" t="s">
        <v>384</v>
      </c>
      <c r="N317" s="727" t="s">
        <v>370</v>
      </c>
      <c r="O317" s="808">
        <v>0</v>
      </c>
      <c r="P317" s="808">
        <v>0</v>
      </c>
      <c r="Q317" s="808">
        <v>0</v>
      </c>
      <c r="R317" s="808">
        <v>0</v>
      </c>
      <c r="S317" s="808">
        <v>0</v>
      </c>
      <c r="T317" s="808">
        <v>0</v>
      </c>
      <c r="U317" s="808">
        <v>0</v>
      </c>
      <c r="V317" s="808">
        <v>0</v>
      </c>
      <c r="W317" s="808">
        <v>0</v>
      </c>
      <c r="X317" s="808">
        <v>0</v>
      </c>
      <c r="Y317" s="808">
        <v>0</v>
      </c>
      <c r="Z317" s="808">
        <v>0</v>
      </c>
      <c r="AA317" s="808">
        <v>0</v>
      </c>
      <c r="AB317" s="808">
        <v>0</v>
      </c>
      <c r="AC317" s="808">
        <v>0</v>
      </c>
      <c r="AD317" s="808">
        <v>0</v>
      </c>
      <c r="AE317" s="808">
        <v>0</v>
      </c>
      <c r="AF317" s="808">
        <v>0</v>
      </c>
      <c r="AG317" s="808">
        <v>0</v>
      </c>
      <c r="AH317" s="808">
        <v>0</v>
      </c>
      <c r="AI317" s="808">
        <v>0</v>
      </c>
      <c r="AJ317" s="808">
        <v>0</v>
      </c>
      <c r="AK317" s="808">
        <v>0</v>
      </c>
      <c r="AL317" s="808">
        <v>0</v>
      </c>
      <c r="AM317" s="771"/>
    </row>
    <row r="318" spans="1:39">
      <c r="A318" s="789">
        <v>7</v>
      </c>
      <c r="B318" s="800"/>
      <c r="C318" s="800"/>
      <c r="D318" s="800"/>
      <c r="E318" s="800"/>
      <c r="F318" s="800"/>
      <c r="G318" s="800"/>
      <c r="H318" s="800"/>
      <c r="I318" s="800"/>
      <c r="J318" s="800"/>
      <c r="K318" s="800"/>
      <c r="L318" s="809">
        <v>2.1</v>
      </c>
      <c r="M318" s="222" t="s">
        <v>376</v>
      </c>
      <c r="N318" s="727" t="s">
        <v>370</v>
      </c>
      <c r="O318" s="810"/>
      <c r="P318" s="810"/>
      <c r="Q318" s="810"/>
      <c r="R318" s="810"/>
      <c r="S318" s="810"/>
      <c r="T318" s="810"/>
      <c r="U318" s="810"/>
      <c r="V318" s="810"/>
      <c r="W318" s="810"/>
      <c r="X318" s="810"/>
      <c r="Y318" s="810"/>
      <c r="Z318" s="810"/>
      <c r="AA318" s="810"/>
      <c r="AB318" s="810"/>
      <c r="AC318" s="810"/>
      <c r="AD318" s="810"/>
      <c r="AE318" s="810"/>
      <c r="AF318" s="810"/>
      <c r="AG318" s="810"/>
      <c r="AH318" s="810"/>
      <c r="AI318" s="810"/>
      <c r="AJ318" s="810"/>
      <c r="AK318" s="810"/>
      <c r="AL318" s="810"/>
      <c r="AM318" s="771"/>
    </row>
    <row r="319" spans="1:39">
      <c r="A319" s="789">
        <v>7</v>
      </c>
      <c r="B319" s="800"/>
      <c r="C319" s="800"/>
      <c r="D319" s="800"/>
      <c r="E319" s="800"/>
      <c r="F319" s="800"/>
      <c r="G319" s="800"/>
      <c r="H319" s="800"/>
      <c r="I319" s="800"/>
      <c r="J319" s="800"/>
      <c r="K319" s="800"/>
      <c r="L319" s="809">
        <v>2.2000000000000002</v>
      </c>
      <c r="M319" s="222" t="s">
        <v>377</v>
      </c>
      <c r="N319" s="727" t="s">
        <v>370</v>
      </c>
      <c r="O319" s="810"/>
      <c r="P319" s="810"/>
      <c r="Q319" s="810"/>
      <c r="R319" s="810"/>
      <c r="S319" s="810"/>
      <c r="T319" s="810"/>
      <c r="U319" s="810"/>
      <c r="V319" s="810"/>
      <c r="W319" s="810"/>
      <c r="X319" s="810"/>
      <c r="Y319" s="810"/>
      <c r="Z319" s="810"/>
      <c r="AA319" s="810"/>
      <c r="AB319" s="810"/>
      <c r="AC319" s="810"/>
      <c r="AD319" s="810"/>
      <c r="AE319" s="810"/>
      <c r="AF319" s="810"/>
      <c r="AG319" s="810"/>
      <c r="AH319" s="810"/>
      <c r="AI319" s="810"/>
      <c r="AJ319" s="810"/>
      <c r="AK319" s="810"/>
      <c r="AL319" s="810"/>
      <c r="AM319" s="771"/>
    </row>
    <row r="320" spans="1:39">
      <c r="A320" s="789">
        <v>7</v>
      </c>
      <c r="B320" s="800"/>
      <c r="C320" s="800"/>
      <c r="D320" s="800"/>
      <c r="E320" s="800"/>
      <c r="F320" s="800"/>
      <c r="G320" s="800"/>
      <c r="H320" s="800"/>
      <c r="I320" s="800"/>
      <c r="J320" s="800"/>
      <c r="K320" s="800"/>
      <c r="L320" s="809">
        <v>2.2999999999999998</v>
      </c>
      <c r="M320" s="222" t="s">
        <v>379</v>
      </c>
      <c r="N320" s="727" t="s">
        <v>370</v>
      </c>
      <c r="O320" s="810"/>
      <c r="P320" s="810"/>
      <c r="Q320" s="810"/>
      <c r="R320" s="810"/>
      <c r="S320" s="810"/>
      <c r="T320" s="810"/>
      <c r="U320" s="810"/>
      <c r="V320" s="810"/>
      <c r="W320" s="810"/>
      <c r="X320" s="810"/>
      <c r="Y320" s="810"/>
      <c r="Z320" s="810"/>
      <c r="AA320" s="810"/>
      <c r="AB320" s="810"/>
      <c r="AC320" s="810"/>
      <c r="AD320" s="810"/>
      <c r="AE320" s="810"/>
      <c r="AF320" s="810"/>
      <c r="AG320" s="810"/>
      <c r="AH320" s="810"/>
      <c r="AI320" s="810"/>
      <c r="AJ320" s="810"/>
      <c r="AK320" s="810"/>
      <c r="AL320" s="810"/>
      <c r="AM320" s="771"/>
    </row>
    <row r="321" spans="1:39">
      <c r="A321" s="789">
        <v>7</v>
      </c>
      <c r="B321" s="800"/>
      <c r="C321" s="800"/>
      <c r="D321" s="800"/>
      <c r="E321" s="800"/>
      <c r="F321" s="800"/>
      <c r="G321" s="800"/>
      <c r="H321" s="800"/>
      <c r="I321" s="800"/>
      <c r="J321" s="800"/>
      <c r="K321" s="800"/>
      <c r="L321" s="809">
        <v>2.4</v>
      </c>
      <c r="M321" s="222" t="s">
        <v>381</v>
      </c>
      <c r="N321" s="727" t="s">
        <v>370</v>
      </c>
      <c r="O321" s="810"/>
      <c r="P321" s="810"/>
      <c r="Q321" s="810"/>
      <c r="R321" s="810"/>
      <c r="S321" s="810"/>
      <c r="T321" s="810"/>
      <c r="U321" s="810"/>
      <c r="V321" s="810"/>
      <c r="W321" s="810"/>
      <c r="X321" s="810"/>
      <c r="Y321" s="810"/>
      <c r="Z321" s="810"/>
      <c r="AA321" s="810"/>
      <c r="AB321" s="810"/>
      <c r="AC321" s="810"/>
      <c r="AD321" s="810"/>
      <c r="AE321" s="810"/>
      <c r="AF321" s="810"/>
      <c r="AG321" s="810"/>
      <c r="AH321" s="810"/>
      <c r="AI321" s="810"/>
      <c r="AJ321" s="810"/>
      <c r="AK321" s="810"/>
      <c r="AL321" s="810"/>
      <c r="AM321" s="771"/>
    </row>
    <row r="322" spans="1:39">
      <c r="A322" s="789">
        <v>7</v>
      </c>
      <c r="B322" s="800"/>
      <c r="C322" s="800"/>
      <c r="D322" s="800"/>
      <c r="E322" s="800"/>
      <c r="F322" s="800"/>
      <c r="G322" s="800"/>
      <c r="H322" s="800"/>
      <c r="I322" s="800"/>
      <c r="J322" s="800"/>
      <c r="K322" s="800"/>
      <c r="L322" s="809">
        <v>2.5</v>
      </c>
      <c r="M322" s="222" t="s">
        <v>383</v>
      </c>
      <c r="N322" s="727" t="s">
        <v>370</v>
      </c>
      <c r="O322" s="810"/>
      <c r="P322" s="810"/>
      <c r="Q322" s="810"/>
      <c r="R322" s="810"/>
      <c r="S322" s="810"/>
      <c r="T322" s="810"/>
      <c r="U322" s="810"/>
      <c r="V322" s="810"/>
      <c r="W322" s="810"/>
      <c r="X322" s="810"/>
      <c r="Y322" s="810"/>
      <c r="Z322" s="810"/>
      <c r="AA322" s="810"/>
      <c r="AB322" s="810"/>
      <c r="AC322" s="810"/>
      <c r="AD322" s="810"/>
      <c r="AE322" s="810"/>
      <c r="AF322" s="810"/>
      <c r="AG322" s="810"/>
      <c r="AH322" s="810"/>
      <c r="AI322" s="810"/>
      <c r="AJ322" s="810"/>
      <c r="AK322" s="810"/>
      <c r="AL322" s="810"/>
      <c r="AM322" s="771"/>
    </row>
    <row r="323" spans="1:39" s="95" customFormat="1">
      <c r="A323" s="789">
        <v>7</v>
      </c>
      <c r="B323" s="806"/>
      <c r="C323" s="806"/>
      <c r="D323" s="806"/>
      <c r="E323" s="806"/>
      <c r="F323" s="806"/>
      <c r="G323" s="806"/>
      <c r="H323" s="806"/>
      <c r="I323" s="806"/>
      <c r="J323" s="806"/>
      <c r="K323" s="806"/>
      <c r="L323" s="807">
        <v>3</v>
      </c>
      <c r="M323" s="218" t="s">
        <v>386</v>
      </c>
      <c r="N323" s="727" t="s">
        <v>370</v>
      </c>
      <c r="O323" s="808">
        <v>0</v>
      </c>
      <c r="P323" s="808">
        <v>0</v>
      </c>
      <c r="Q323" s="808">
        <v>0</v>
      </c>
      <c r="R323" s="808">
        <v>0</v>
      </c>
      <c r="S323" s="808">
        <v>0</v>
      </c>
      <c r="T323" s="808">
        <v>0</v>
      </c>
      <c r="U323" s="808">
        <v>0</v>
      </c>
      <c r="V323" s="808">
        <v>0</v>
      </c>
      <c r="W323" s="808">
        <v>0</v>
      </c>
      <c r="X323" s="808">
        <v>0</v>
      </c>
      <c r="Y323" s="808">
        <v>0</v>
      </c>
      <c r="Z323" s="808">
        <v>0</v>
      </c>
      <c r="AA323" s="808">
        <v>0</v>
      </c>
      <c r="AB323" s="808">
        <v>0</v>
      </c>
      <c r="AC323" s="808">
        <v>0</v>
      </c>
      <c r="AD323" s="808">
        <v>0</v>
      </c>
      <c r="AE323" s="808">
        <v>0</v>
      </c>
      <c r="AF323" s="808">
        <v>0</v>
      </c>
      <c r="AG323" s="808">
        <v>0</v>
      </c>
      <c r="AH323" s="808">
        <v>0</v>
      </c>
      <c r="AI323" s="808">
        <v>0</v>
      </c>
      <c r="AJ323" s="808">
        <v>0</v>
      </c>
      <c r="AK323" s="808">
        <v>0</v>
      </c>
      <c r="AL323" s="808">
        <v>0</v>
      </c>
      <c r="AM323" s="771"/>
    </row>
    <row r="324" spans="1:39">
      <c r="A324" s="789">
        <v>7</v>
      </c>
      <c r="B324" s="800"/>
      <c r="C324" s="800"/>
      <c r="D324" s="800"/>
      <c r="E324" s="800"/>
      <c r="F324" s="800"/>
      <c r="G324" s="800"/>
      <c r="H324" s="800"/>
      <c r="I324" s="800"/>
      <c r="J324" s="800"/>
      <c r="K324" s="800"/>
      <c r="L324" s="809">
        <v>3.1</v>
      </c>
      <c r="M324" s="222" t="s">
        <v>376</v>
      </c>
      <c r="N324" s="727" t="s">
        <v>370</v>
      </c>
      <c r="O324" s="810"/>
      <c r="P324" s="810"/>
      <c r="Q324" s="810"/>
      <c r="R324" s="810"/>
      <c r="S324" s="810"/>
      <c r="T324" s="810"/>
      <c r="U324" s="810"/>
      <c r="V324" s="810"/>
      <c r="W324" s="810"/>
      <c r="X324" s="810"/>
      <c r="Y324" s="810"/>
      <c r="Z324" s="810"/>
      <c r="AA324" s="810"/>
      <c r="AB324" s="810"/>
      <c r="AC324" s="810"/>
      <c r="AD324" s="810"/>
      <c r="AE324" s="810"/>
      <c r="AF324" s="810"/>
      <c r="AG324" s="810"/>
      <c r="AH324" s="810"/>
      <c r="AI324" s="810"/>
      <c r="AJ324" s="810"/>
      <c r="AK324" s="810"/>
      <c r="AL324" s="810"/>
      <c r="AM324" s="771"/>
    </row>
    <row r="325" spans="1:39">
      <c r="A325" s="789">
        <v>7</v>
      </c>
      <c r="B325" s="800"/>
      <c r="C325" s="800"/>
      <c r="D325" s="800"/>
      <c r="E325" s="800"/>
      <c r="F325" s="800"/>
      <c r="G325" s="800"/>
      <c r="H325" s="800"/>
      <c r="I325" s="800"/>
      <c r="J325" s="800"/>
      <c r="K325" s="800"/>
      <c r="L325" s="809">
        <v>3.2</v>
      </c>
      <c r="M325" s="222" t="s">
        <v>377</v>
      </c>
      <c r="N325" s="727" t="s">
        <v>370</v>
      </c>
      <c r="O325" s="810"/>
      <c r="P325" s="810"/>
      <c r="Q325" s="810"/>
      <c r="R325" s="810"/>
      <c r="S325" s="810"/>
      <c r="T325" s="810"/>
      <c r="U325" s="810"/>
      <c r="V325" s="810"/>
      <c r="W325" s="810"/>
      <c r="X325" s="810"/>
      <c r="Y325" s="810"/>
      <c r="Z325" s="810"/>
      <c r="AA325" s="810"/>
      <c r="AB325" s="810"/>
      <c r="AC325" s="810"/>
      <c r="AD325" s="810"/>
      <c r="AE325" s="810"/>
      <c r="AF325" s="810"/>
      <c r="AG325" s="810"/>
      <c r="AH325" s="810"/>
      <c r="AI325" s="810"/>
      <c r="AJ325" s="810"/>
      <c r="AK325" s="810"/>
      <c r="AL325" s="810"/>
      <c r="AM325" s="771"/>
    </row>
    <row r="326" spans="1:39">
      <c r="A326" s="789">
        <v>7</v>
      </c>
      <c r="B326" s="800"/>
      <c r="C326" s="800"/>
      <c r="D326" s="800"/>
      <c r="E326" s="800"/>
      <c r="F326" s="800"/>
      <c r="G326" s="800"/>
      <c r="H326" s="800"/>
      <c r="I326" s="800"/>
      <c r="J326" s="800"/>
      <c r="K326" s="800"/>
      <c r="L326" s="809">
        <v>3.3</v>
      </c>
      <c r="M326" s="222" t="s">
        <v>379</v>
      </c>
      <c r="N326" s="727" t="s">
        <v>370</v>
      </c>
      <c r="O326" s="810"/>
      <c r="P326" s="810"/>
      <c r="Q326" s="810"/>
      <c r="R326" s="810"/>
      <c r="S326" s="810"/>
      <c r="T326" s="810"/>
      <c r="U326" s="810"/>
      <c r="V326" s="810"/>
      <c r="W326" s="810"/>
      <c r="X326" s="810"/>
      <c r="Y326" s="810"/>
      <c r="Z326" s="810"/>
      <c r="AA326" s="810"/>
      <c r="AB326" s="810"/>
      <c r="AC326" s="810"/>
      <c r="AD326" s="810"/>
      <c r="AE326" s="810"/>
      <c r="AF326" s="810"/>
      <c r="AG326" s="810"/>
      <c r="AH326" s="810"/>
      <c r="AI326" s="810"/>
      <c r="AJ326" s="810"/>
      <c r="AK326" s="810"/>
      <c r="AL326" s="810"/>
      <c r="AM326" s="771"/>
    </row>
    <row r="327" spans="1:39">
      <c r="A327" s="789">
        <v>7</v>
      </c>
      <c r="B327" s="800"/>
      <c r="C327" s="800"/>
      <c r="D327" s="800"/>
      <c r="E327" s="800"/>
      <c r="F327" s="800"/>
      <c r="G327" s="800"/>
      <c r="H327" s="800"/>
      <c r="I327" s="800"/>
      <c r="J327" s="800"/>
      <c r="K327" s="800"/>
      <c r="L327" s="809">
        <v>3.4</v>
      </c>
      <c r="M327" s="222" t="s">
        <v>381</v>
      </c>
      <c r="N327" s="727" t="s">
        <v>370</v>
      </c>
      <c r="O327" s="810"/>
      <c r="P327" s="810"/>
      <c r="Q327" s="810"/>
      <c r="R327" s="810"/>
      <c r="S327" s="810"/>
      <c r="T327" s="810"/>
      <c r="U327" s="810"/>
      <c r="V327" s="810"/>
      <c r="W327" s="810"/>
      <c r="X327" s="810"/>
      <c r="Y327" s="810"/>
      <c r="Z327" s="810"/>
      <c r="AA327" s="810"/>
      <c r="AB327" s="810"/>
      <c r="AC327" s="810"/>
      <c r="AD327" s="810"/>
      <c r="AE327" s="810"/>
      <c r="AF327" s="810"/>
      <c r="AG327" s="810"/>
      <c r="AH327" s="810"/>
      <c r="AI327" s="810"/>
      <c r="AJ327" s="810"/>
      <c r="AK327" s="810"/>
      <c r="AL327" s="810"/>
      <c r="AM327" s="771"/>
    </row>
    <row r="328" spans="1:39">
      <c r="A328" s="789">
        <v>7</v>
      </c>
      <c r="B328" s="800"/>
      <c r="C328" s="800"/>
      <c r="D328" s="800"/>
      <c r="E328" s="800"/>
      <c r="F328" s="800"/>
      <c r="G328" s="800"/>
      <c r="H328" s="800"/>
      <c r="I328" s="800"/>
      <c r="J328" s="800"/>
      <c r="K328" s="800"/>
      <c r="L328" s="809">
        <v>3.5</v>
      </c>
      <c r="M328" s="222" t="s">
        <v>383</v>
      </c>
      <c r="N328" s="727" t="s">
        <v>370</v>
      </c>
      <c r="O328" s="810"/>
      <c r="P328" s="810"/>
      <c r="Q328" s="810"/>
      <c r="R328" s="810"/>
      <c r="S328" s="810"/>
      <c r="T328" s="810"/>
      <c r="U328" s="810"/>
      <c r="V328" s="810"/>
      <c r="W328" s="810"/>
      <c r="X328" s="810"/>
      <c r="Y328" s="810"/>
      <c r="Z328" s="810"/>
      <c r="AA328" s="810"/>
      <c r="AB328" s="810"/>
      <c r="AC328" s="810"/>
      <c r="AD328" s="810"/>
      <c r="AE328" s="810"/>
      <c r="AF328" s="810"/>
      <c r="AG328" s="810"/>
      <c r="AH328" s="810"/>
      <c r="AI328" s="810"/>
      <c r="AJ328" s="810"/>
      <c r="AK328" s="810"/>
      <c r="AL328" s="810"/>
      <c r="AM328" s="771"/>
    </row>
    <row r="329" spans="1:39" s="95" customFormat="1" ht="22.8">
      <c r="A329" s="789">
        <v>7</v>
      </c>
      <c r="B329" s="806"/>
      <c r="C329" s="806"/>
      <c r="D329" s="806"/>
      <c r="E329" s="806"/>
      <c r="F329" s="806"/>
      <c r="G329" s="806"/>
      <c r="H329" s="806"/>
      <c r="I329" s="806"/>
      <c r="J329" s="806"/>
      <c r="K329" s="806"/>
      <c r="L329" s="807">
        <v>4</v>
      </c>
      <c r="M329" s="218" t="s">
        <v>390</v>
      </c>
      <c r="N329" s="727" t="s">
        <v>370</v>
      </c>
      <c r="O329" s="808">
        <v>0</v>
      </c>
      <c r="P329" s="808">
        <v>0</v>
      </c>
      <c r="Q329" s="808">
        <v>0</v>
      </c>
      <c r="R329" s="808">
        <v>0</v>
      </c>
      <c r="S329" s="808">
        <v>0</v>
      </c>
      <c r="T329" s="808">
        <v>0</v>
      </c>
      <c r="U329" s="808">
        <v>0</v>
      </c>
      <c r="V329" s="808">
        <v>0</v>
      </c>
      <c r="W329" s="808">
        <v>0</v>
      </c>
      <c r="X329" s="808">
        <v>0</v>
      </c>
      <c r="Y329" s="808">
        <v>0</v>
      </c>
      <c r="Z329" s="808">
        <v>0</v>
      </c>
      <c r="AA329" s="808">
        <v>0</v>
      </c>
      <c r="AB329" s="808">
        <v>0</v>
      </c>
      <c r="AC329" s="808">
        <v>0</v>
      </c>
      <c r="AD329" s="808">
        <v>0</v>
      </c>
      <c r="AE329" s="808">
        <v>0</v>
      </c>
      <c r="AF329" s="808">
        <v>0</v>
      </c>
      <c r="AG329" s="808">
        <v>0</v>
      </c>
      <c r="AH329" s="808">
        <v>0</v>
      </c>
      <c r="AI329" s="808">
        <v>0</v>
      </c>
      <c r="AJ329" s="808">
        <v>0</v>
      </c>
      <c r="AK329" s="808">
        <v>0</v>
      </c>
      <c r="AL329" s="808">
        <v>0</v>
      </c>
      <c r="AM329" s="771"/>
    </row>
    <row r="330" spans="1:39">
      <c r="A330" s="789">
        <v>7</v>
      </c>
      <c r="B330" s="800"/>
      <c r="C330" s="800"/>
      <c r="D330" s="800"/>
      <c r="E330" s="800"/>
      <c r="F330" s="800"/>
      <c r="G330" s="800"/>
      <c r="H330" s="800"/>
      <c r="I330" s="800"/>
      <c r="J330" s="800"/>
      <c r="K330" s="800"/>
      <c r="L330" s="809">
        <v>4.0999999999999996</v>
      </c>
      <c r="M330" s="222" t="s">
        <v>376</v>
      </c>
      <c r="N330" s="727" t="s">
        <v>370</v>
      </c>
      <c r="O330" s="810">
        <v>0</v>
      </c>
      <c r="P330" s="810">
        <v>0</v>
      </c>
      <c r="Q330" s="810">
        <v>0</v>
      </c>
      <c r="R330" s="810">
        <v>0</v>
      </c>
      <c r="S330" s="810">
        <v>0</v>
      </c>
      <c r="T330" s="810">
        <v>0</v>
      </c>
      <c r="U330" s="810">
        <v>0</v>
      </c>
      <c r="V330" s="810">
        <v>0</v>
      </c>
      <c r="W330" s="810">
        <v>0</v>
      </c>
      <c r="X330" s="810">
        <v>0</v>
      </c>
      <c r="Y330" s="810">
        <v>0</v>
      </c>
      <c r="Z330" s="810">
        <v>0</v>
      </c>
      <c r="AA330" s="810">
        <v>0</v>
      </c>
      <c r="AB330" s="810">
        <v>0</v>
      </c>
      <c r="AC330" s="810">
        <v>0</v>
      </c>
      <c r="AD330" s="810">
        <v>0</v>
      </c>
      <c r="AE330" s="810">
        <v>0</v>
      </c>
      <c r="AF330" s="810">
        <v>0</v>
      </c>
      <c r="AG330" s="810">
        <v>0</v>
      </c>
      <c r="AH330" s="810">
        <v>0</v>
      </c>
      <c r="AI330" s="810">
        <v>0</v>
      </c>
      <c r="AJ330" s="810">
        <v>0</v>
      </c>
      <c r="AK330" s="810">
        <v>0</v>
      </c>
      <c r="AL330" s="810">
        <v>0</v>
      </c>
      <c r="AM330" s="771"/>
    </row>
    <row r="331" spans="1:39">
      <c r="A331" s="789">
        <v>7</v>
      </c>
      <c r="B331" s="800"/>
      <c r="C331" s="800"/>
      <c r="D331" s="800"/>
      <c r="E331" s="800"/>
      <c r="F331" s="800"/>
      <c r="G331" s="800"/>
      <c r="H331" s="800"/>
      <c r="I331" s="800"/>
      <c r="J331" s="800"/>
      <c r="K331" s="800"/>
      <c r="L331" s="809">
        <v>4.2</v>
      </c>
      <c r="M331" s="222" t="s">
        <v>377</v>
      </c>
      <c r="N331" s="727" t="s">
        <v>370</v>
      </c>
      <c r="O331" s="810">
        <v>0</v>
      </c>
      <c r="P331" s="810">
        <v>0</v>
      </c>
      <c r="Q331" s="810">
        <v>0</v>
      </c>
      <c r="R331" s="810">
        <v>0</v>
      </c>
      <c r="S331" s="810">
        <v>0</v>
      </c>
      <c r="T331" s="810">
        <v>0</v>
      </c>
      <c r="U331" s="810">
        <v>0</v>
      </c>
      <c r="V331" s="810">
        <v>0</v>
      </c>
      <c r="W331" s="810">
        <v>0</v>
      </c>
      <c r="X331" s="810">
        <v>0</v>
      </c>
      <c r="Y331" s="810">
        <v>0</v>
      </c>
      <c r="Z331" s="810">
        <v>0</v>
      </c>
      <c r="AA331" s="810">
        <v>0</v>
      </c>
      <c r="AB331" s="810">
        <v>0</v>
      </c>
      <c r="AC331" s="810">
        <v>0</v>
      </c>
      <c r="AD331" s="810">
        <v>0</v>
      </c>
      <c r="AE331" s="810">
        <v>0</v>
      </c>
      <c r="AF331" s="810">
        <v>0</v>
      </c>
      <c r="AG331" s="810">
        <v>0</v>
      </c>
      <c r="AH331" s="810">
        <v>0</v>
      </c>
      <c r="AI331" s="810">
        <v>0</v>
      </c>
      <c r="AJ331" s="810">
        <v>0</v>
      </c>
      <c r="AK331" s="810">
        <v>0</v>
      </c>
      <c r="AL331" s="810">
        <v>0</v>
      </c>
      <c r="AM331" s="771"/>
    </row>
    <row r="332" spans="1:39">
      <c r="A332" s="789">
        <v>7</v>
      </c>
      <c r="B332" s="800"/>
      <c r="C332" s="800"/>
      <c r="D332" s="800"/>
      <c r="E332" s="800"/>
      <c r="F332" s="800"/>
      <c r="G332" s="800"/>
      <c r="H332" s="800"/>
      <c r="I332" s="800"/>
      <c r="J332" s="800"/>
      <c r="K332" s="800"/>
      <c r="L332" s="809">
        <v>4.3</v>
      </c>
      <c r="M332" s="222" t="s">
        <v>379</v>
      </c>
      <c r="N332" s="727" t="s">
        <v>370</v>
      </c>
      <c r="O332" s="810">
        <v>0</v>
      </c>
      <c r="P332" s="810">
        <v>0</v>
      </c>
      <c r="Q332" s="810">
        <v>0</v>
      </c>
      <c r="R332" s="810">
        <v>0</v>
      </c>
      <c r="S332" s="810">
        <v>0</v>
      </c>
      <c r="T332" s="810">
        <v>0</v>
      </c>
      <c r="U332" s="810">
        <v>0</v>
      </c>
      <c r="V332" s="810">
        <v>0</v>
      </c>
      <c r="W332" s="810">
        <v>0</v>
      </c>
      <c r="X332" s="810">
        <v>0</v>
      </c>
      <c r="Y332" s="810">
        <v>0</v>
      </c>
      <c r="Z332" s="810">
        <v>0</v>
      </c>
      <c r="AA332" s="810">
        <v>0</v>
      </c>
      <c r="AB332" s="810">
        <v>0</v>
      </c>
      <c r="AC332" s="810">
        <v>0</v>
      </c>
      <c r="AD332" s="810">
        <v>0</v>
      </c>
      <c r="AE332" s="810">
        <v>0</v>
      </c>
      <c r="AF332" s="810">
        <v>0</v>
      </c>
      <c r="AG332" s="810">
        <v>0</v>
      </c>
      <c r="AH332" s="810">
        <v>0</v>
      </c>
      <c r="AI332" s="810">
        <v>0</v>
      </c>
      <c r="AJ332" s="810">
        <v>0</v>
      </c>
      <c r="AK332" s="810">
        <v>0</v>
      </c>
      <c r="AL332" s="810">
        <v>0</v>
      </c>
      <c r="AM332" s="771"/>
    </row>
    <row r="333" spans="1:39">
      <c r="A333" s="789">
        <v>7</v>
      </c>
      <c r="B333" s="800"/>
      <c r="C333" s="800"/>
      <c r="D333" s="800"/>
      <c r="E333" s="800"/>
      <c r="F333" s="800"/>
      <c r="G333" s="800"/>
      <c r="H333" s="800"/>
      <c r="I333" s="800"/>
      <c r="J333" s="800"/>
      <c r="K333" s="800"/>
      <c r="L333" s="809">
        <v>4.4000000000000004</v>
      </c>
      <c r="M333" s="222" t="s">
        <v>381</v>
      </c>
      <c r="N333" s="727" t="s">
        <v>370</v>
      </c>
      <c r="O333" s="810">
        <v>0</v>
      </c>
      <c r="P333" s="810">
        <v>0</v>
      </c>
      <c r="Q333" s="810">
        <v>0</v>
      </c>
      <c r="R333" s="810">
        <v>0</v>
      </c>
      <c r="S333" s="810">
        <v>0</v>
      </c>
      <c r="T333" s="810">
        <v>0</v>
      </c>
      <c r="U333" s="810">
        <v>0</v>
      </c>
      <c r="V333" s="810">
        <v>0</v>
      </c>
      <c r="W333" s="810">
        <v>0</v>
      </c>
      <c r="X333" s="810">
        <v>0</v>
      </c>
      <c r="Y333" s="810">
        <v>0</v>
      </c>
      <c r="Z333" s="810">
        <v>0</v>
      </c>
      <c r="AA333" s="810">
        <v>0</v>
      </c>
      <c r="AB333" s="810">
        <v>0</v>
      </c>
      <c r="AC333" s="810">
        <v>0</v>
      </c>
      <c r="AD333" s="810">
        <v>0</v>
      </c>
      <c r="AE333" s="810">
        <v>0</v>
      </c>
      <c r="AF333" s="810">
        <v>0</v>
      </c>
      <c r="AG333" s="810">
        <v>0</v>
      </c>
      <c r="AH333" s="810">
        <v>0</v>
      </c>
      <c r="AI333" s="810">
        <v>0</v>
      </c>
      <c r="AJ333" s="810">
        <v>0</v>
      </c>
      <c r="AK333" s="810">
        <v>0</v>
      </c>
      <c r="AL333" s="810">
        <v>0</v>
      </c>
      <c r="AM333" s="771"/>
    </row>
    <row r="334" spans="1:39">
      <c r="A334" s="789">
        <v>7</v>
      </c>
      <c r="B334" s="800"/>
      <c r="C334" s="800"/>
      <c r="D334" s="800"/>
      <c r="E334" s="800"/>
      <c r="F334" s="800"/>
      <c r="G334" s="800"/>
      <c r="H334" s="800"/>
      <c r="I334" s="800"/>
      <c r="J334" s="800"/>
      <c r="K334" s="800"/>
      <c r="L334" s="809">
        <v>4.5</v>
      </c>
      <c r="M334" s="222" t="s">
        <v>383</v>
      </c>
      <c r="N334" s="727" t="s">
        <v>370</v>
      </c>
      <c r="O334" s="810">
        <v>0</v>
      </c>
      <c r="P334" s="810">
        <v>0</v>
      </c>
      <c r="Q334" s="810">
        <v>0</v>
      </c>
      <c r="R334" s="810">
        <v>0</v>
      </c>
      <c r="S334" s="810">
        <v>0</v>
      </c>
      <c r="T334" s="810">
        <v>0</v>
      </c>
      <c r="U334" s="810">
        <v>0</v>
      </c>
      <c r="V334" s="810">
        <v>0</v>
      </c>
      <c r="W334" s="810">
        <v>0</v>
      </c>
      <c r="X334" s="810">
        <v>0</v>
      </c>
      <c r="Y334" s="810">
        <v>0</v>
      </c>
      <c r="Z334" s="810">
        <v>0</v>
      </c>
      <c r="AA334" s="810">
        <v>0</v>
      </c>
      <c r="AB334" s="810">
        <v>0</v>
      </c>
      <c r="AC334" s="810">
        <v>0</v>
      </c>
      <c r="AD334" s="810">
        <v>0</v>
      </c>
      <c r="AE334" s="810">
        <v>0</v>
      </c>
      <c r="AF334" s="810">
        <v>0</v>
      </c>
      <c r="AG334" s="810">
        <v>0</v>
      </c>
      <c r="AH334" s="810">
        <v>0</v>
      </c>
      <c r="AI334" s="810">
        <v>0</v>
      </c>
      <c r="AJ334" s="810">
        <v>0</v>
      </c>
      <c r="AK334" s="810">
        <v>0</v>
      </c>
      <c r="AL334" s="810">
        <v>0</v>
      </c>
      <c r="AM334" s="771"/>
    </row>
    <row r="335" spans="1:39" s="95" customFormat="1">
      <c r="A335" s="789">
        <v>7</v>
      </c>
      <c r="B335" s="806"/>
      <c r="C335" s="806"/>
      <c r="D335" s="806"/>
      <c r="E335" s="806"/>
      <c r="F335" s="806"/>
      <c r="G335" s="806"/>
      <c r="H335" s="806"/>
      <c r="I335" s="806"/>
      <c r="J335" s="806"/>
      <c r="K335" s="806"/>
      <c r="L335" s="807">
        <v>5</v>
      </c>
      <c r="M335" s="218" t="s">
        <v>395</v>
      </c>
      <c r="N335" s="727" t="s">
        <v>370</v>
      </c>
      <c r="O335" s="808">
        <v>0</v>
      </c>
      <c r="P335" s="808">
        <v>0</v>
      </c>
      <c r="Q335" s="808">
        <v>0</v>
      </c>
      <c r="R335" s="808">
        <v>0</v>
      </c>
      <c r="S335" s="808">
        <v>0</v>
      </c>
      <c r="T335" s="808">
        <v>0</v>
      </c>
      <c r="U335" s="808">
        <v>0</v>
      </c>
      <c r="V335" s="808">
        <v>0</v>
      </c>
      <c r="W335" s="808">
        <v>0</v>
      </c>
      <c r="X335" s="808">
        <v>0</v>
      </c>
      <c r="Y335" s="808">
        <v>0</v>
      </c>
      <c r="Z335" s="808">
        <v>0</v>
      </c>
      <c r="AA335" s="808">
        <v>0</v>
      </c>
      <c r="AB335" s="808">
        <v>0</v>
      </c>
      <c r="AC335" s="808">
        <v>0</v>
      </c>
      <c r="AD335" s="808">
        <v>0</v>
      </c>
      <c r="AE335" s="808">
        <v>0</v>
      </c>
      <c r="AF335" s="808">
        <v>0</v>
      </c>
      <c r="AG335" s="808">
        <v>0</v>
      </c>
      <c r="AH335" s="808">
        <v>0</v>
      </c>
      <c r="AI335" s="808">
        <v>0</v>
      </c>
      <c r="AJ335" s="808">
        <v>0</v>
      </c>
      <c r="AK335" s="808">
        <v>0</v>
      </c>
      <c r="AL335" s="808">
        <v>0</v>
      </c>
      <c r="AM335" s="771"/>
    </row>
    <row r="336" spans="1:39">
      <c r="A336" s="789">
        <v>7</v>
      </c>
      <c r="B336" s="800"/>
      <c r="C336" s="800"/>
      <c r="D336" s="800"/>
      <c r="E336" s="800"/>
      <c r="F336" s="800"/>
      <c r="G336" s="800"/>
      <c r="H336" s="800"/>
      <c r="I336" s="800"/>
      <c r="J336" s="800"/>
      <c r="K336" s="800"/>
      <c r="L336" s="809">
        <v>5.0999999999999996</v>
      </c>
      <c r="M336" s="222" t="s">
        <v>376</v>
      </c>
      <c r="N336" s="727" t="s">
        <v>370</v>
      </c>
      <c r="O336" s="810">
        <v>0</v>
      </c>
      <c r="P336" s="810">
        <v>0</v>
      </c>
      <c r="Q336" s="810">
        <v>0</v>
      </c>
      <c r="R336" s="810">
        <v>0</v>
      </c>
      <c r="S336" s="810">
        <v>0</v>
      </c>
      <c r="T336" s="810">
        <v>0</v>
      </c>
      <c r="U336" s="810">
        <v>0</v>
      </c>
      <c r="V336" s="810">
        <v>0</v>
      </c>
      <c r="W336" s="810">
        <v>0</v>
      </c>
      <c r="X336" s="810">
        <v>0</v>
      </c>
      <c r="Y336" s="810">
        <v>0</v>
      </c>
      <c r="Z336" s="810">
        <v>0</v>
      </c>
      <c r="AA336" s="810">
        <v>0</v>
      </c>
      <c r="AB336" s="810">
        <v>0</v>
      </c>
      <c r="AC336" s="810">
        <v>0</v>
      </c>
      <c r="AD336" s="810">
        <v>0</v>
      </c>
      <c r="AE336" s="810">
        <v>0</v>
      </c>
      <c r="AF336" s="810">
        <v>0</v>
      </c>
      <c r="AG336" s="810">
        <v>0</v>
      </c>
      <c r="AH336" s="810">
        <v>0</v>
      </c>
      <c r="AI336" s="810">
        <v>0</v>
      </c>
      <c r="AJ336" s="810">
        <v>0</v>
      </c>
      <c r="AK336" s="810">
        <v>0</v>
      </c>
      <c r="AL336" s="810">
        <v>0</v>
      </c>
      <c r="AM336" s="771"/>
    </row>
    <row r="337" spans="1:39">
      <c r="A337" s="789">
        <v>7</v>
      </c>
      <c r="B337" s="800"/>
      <c r="C337" s="800"/>
      <c r="D337" s="800"/>
      <c r="E337" s="800"/>
      <c r="F337" s="800"/>
      <c r="G337" s="800"/>
      <c r="H337" s="800"/>
      <c r="I337" s="800"/>
      <c r="J337" s="800"/>
      <c r="K337" s="800"/>
      <c r="L337" s="809">
        <v>5.2</v>
      </c>
      <c r="M337" s="222" t="s">
        <v>377</v>
      </c>
      <c r="N337" s="727" t="s">
        <v>370</v>
      </c>
      <c r="O337" s="810">
        <v>0</v>
      </c>
      <c r="P337" s="810">
        <v>0</v>
      </c>
      <c r="Q337" s="810">
        <v>0</v>
      </c>
      <c r="R337" s="810">
        <v>0</v>
      </c>
      <c r="S337" s="810">
        <v>0</v>
      </c>
      <c r="T337" s="810">
        <v>0</v>
      </c>
      <c r="U337" s="810">
        <v>0</v>
      </c>
      <c r="V337" s="810">
        <v>0</v>
      </c>
      <c r="W337" s="810">
        <v>0</v>
      </c>
      <c r="X337" s="810">
        <v>0</v>
      </c>
      <c r="Y337" s="810">
        <v>0</v>
      </c>
      <c r="Z337" s="810">
        <v>0</v>
      </c>
      <c r="AA337" s="810">
        <v>0</v>
      </c>
      <c r="AB337" s="810">
        <v>0</v>
      </c>
      <c r="AC337" s="810">
        <v>0</v>
      </c>
      <c r="AD337" s="810">
        <v>0</v>
      </c>
      <c r="AE337" s="810">
        <v>0</v>
      </c>
      <c r="AF337" s="810">
        <v>0</v>
      </c>
      <c r="AG337" s="810">
        <v>0</v>
      </c>
      <c r="AH337" s="810">
        <v>0</v>
      </c>
      <c r="AI337" s="810">
        <v>0</v>
      </c>
      <c r="AJ337" s="810">
        <v>0</v>
      </c>
      <c r="AK337" s="810">
        <v>0</v>
      </c>
      <c r="AL337" s="810">
        <v>0</v>
      </c>
      <c r="AM337" s="771"/>
    </row>
    <row r="338" spans="1:39">
      <c r="A338" s="789">
        <v>7</v>
      </c>
      <c r="B338" s="800"/>
      <c r="C338" s="800"/>
      <c r="D338" s="800"/>
      <c r="E338" s="800"/>
      <c r="F338" s="800"/>
      <c r="G338" s="800"/>
      <c r="H338" s="800"/>
      <c r="I338" s="800"/>
      <c r="J338" s="800"/>
      <c r="K338" s="800"/>
      <c r="L338" s="809">
        <v>5.3</v>
      </c>
      <c r="M338" s="222" t="s">
        <v>379</v>
      </c>
      <c r="N338" s="727" t="s">
        <v>370</v>
      </c>
      <c r="O338" s="810">
        <v>0</v>
      </c>
      <c r="P338" s="810">
        <v>0</v>
      </c>
      <c r="Q338" s="810">
        <v>0</v>
      </c>
      <c r="R338" s="810">
        <v>0</v>
      </c>
      <c r="S338" s="810">
        <v>0</v>
      </c>
      <c r="T338" s="810">
        <v>0</v>
      </c>
      <c r="U338" s="810">
        <v>0</v>
      </c>
      <c r="V338" s="810">
        <v>0</v>
      </c>
      <c r="W338" s="810">
        <v>0</v>
      </c>
      <c r="X338" s="810">
        <v>0</v>
      </c>
      <c r="Y338" s="810">
        <v>0</v>
      </c>
      <c r="Z338" s="810">
        <v>0</v>
      </c>
      <c r="AA338" s="810">
        <v>0</v>
      </c>
      <c r="AB338" s="810">
        <v>0</v>
      </c>
      <c r="AC338" s="810">
        <v>0</v>
      </c>
      <c r="AD338" s="810">
        <v>0</v>
      </c>
      <c r="AE338" s="810">
        <v>0</v>
      </c>
      <c r="AF338" s="810">
        <v>0</v>
      </c>
      <c r="AG338" s="810">
        <v>0</v>
      </c>
      <c r="AH338" s="810">
        <v>0</v>
      </c>
      <c r="AI338" s="810">
        <v>0</v>
      </c>
      <c r="AJ338" s="810">
        <v>0</v>
      </c>
      <c r="AK338" s="810">
        <v>0</v>
      </c>
      <c r="AL338" s="810">
        <v>0</v>
      </c>
      <c r="AM338" s="771"/>
    </row>
    <row r="339" spans="1:39">
      <c r="A339" s="789">
        <v>7</v>
      </c>
      <c r="B339" s="800"/>
      <c r="C339" s="800"/>
      <c r="D339" s="800"/>
      <c r="E339" s="800"/>
      <c r="F339" s="800"/>
      <c r="G339" s="800"/>
      <c r="H339" s="800"/>
      <c r="I339" s="800"/>
      <c r="J339" s="800"/>
      <c r="K339" s="800"/>
      <c r="L339" s="809">
        <v>5.4</v>
      </c>
      <c r="M339" s="222" t="s">
        <v>381</v>
      </c>
      <c r="N339" s="727" t="s">
        <v>370</v>
      </c>
      <c r="O339" s="810">
        <v>0</v>
      </c>
      <c r="P339" s="810">
        <v>0</v>
      </c>
      <c r="Q339" s="810">
        <v>0</v>
      </c>
      <c r="R339" s="810">
        <v>0</v>
      </c>
      <c r="S339" s="810">
        <v>0</v>
      </c>
      <c r="T339" s="810">
        <v>0</v>
      </c>
      <c r="U339" s="810">
        <v>0</v>
      </c>
      <c r="V339" s="810">
        <v>0</v>
      </c>
      <c r="W339" s="810">
        <v>0</v>
      </c>
      <c r="X339" s="810">
        <v>0</v>
      </c>
      <c r="Y339" s="810">
        <v>0</v>
      </c>
      <c r="Z339" s="810">
        <v>0</v>
      </c>
      <c r="AA339" s="810">
        <v>0</v>
      </c>
      <c r="AB339" s="810">
        <v>0</v>
      </c>
      <c r="AC339" s="810">
        <v>0</v>
      </c>
      <c r="AD339" s="810">
        <v>0</v>
      </c>
      <c r="AE339" s="810">
        <v>0</v>
      </c>
      <c r="AF339" s="810">
        <v>0</v>
      </c>
      <c r="AG339" s="810">
        <v>0</v>
      </c>
      <c r="AH339" s="810">
        <v>0</v>
      </c>
      <c r="AI339" s="810">
        <v>0</v>
      </c>
      <c r="AJ339" s="810">
        <v>0</v>
      </c>
      <c r="AK339" s="810">
        <v>0</v>
      </c>
      <c r="AL339" s="810">
        <v>0</v>
      </c>
      <c r="AM339" s="771"/>
    </row>
    <row r="340" spans="1:39">
      <c r="A340" s="789">
        <v>7</v>
      </c>
      <c r="B340" s="800"/>
      <c r="C340" s="800"/>
      <c r="D340" s="800"/>
      <c r="E340" s="800"/>
      <c r="F340" s="800"/>
      <c r="G340" s="800"/>
      <c r="H340" s="800"/>
      <c r="I340" s="800"/>
      <c r="J340" s="800"/>
      <c r="K340" s="800"/>
      <c r="L340" s="809">
        <v>5.5</v>
      </c>
      <c r="M340" s="222" t="s">
        <v>383</v>
      </c>
      <c r="N340" s="727" t="s">
        <v>370</v>
      </c>
      <c r="O340" s="810">
        <v>0</v>
      </c>
      <c r="P340" s="810">
        <v>0</v>
      </c>
      <c r="Q340" s="810">
        <v>0</v>
      </c>
      <c r="R340" s="810">
        <v>0</v>
      </c>
      <c r="S340" s="810">
        <v>0</v>
      </c>
      <c r="T340" s="810">
        <v>0</v>
      </c>
      <c r="U340" s="810">
        <v>0</v>
      </c>
      <c r="V340" s="810">
        <v>0</v>
      </c>
      <c r="W340" s="810">
        <v>0</v>
      </c>
      <c r="X340" s="810">
        <v>0</v>
      </c>
      <c r="Y340" s="810">
        <v>0</v>
      </c>
      <c r="Z340" s="810">
        <v>0</v>
      </c>
      <c r="AA340" s="810">
        <v>0</v>
      </c>
      <c r="AB340" s="810">
        <v>0</v>
      </c>
      <c r="AC340" s="810">
        <v>0</v>
      </c>
      <c r="AD340" s="810">
        <v>0</v>
      </c>
      <c r="AE340" s="810">
        <v>0</v>
      </c>
      <c r="AF340" s="810">
        <v>0</v>
      </c>
      <c r="AG340" s="810">
        <v>0</v>
      </c>
      <c r="AH340" s="810">
        <v>0</v>
      </c>
      <c r="AI340" s="810">
        <v>0</v>
      </c>
      <c r="AJ340" s="810">
        <v>0</v>
      </c>
      <c r="AK340" s="810">
        <v>0</v>
      </c>
      <c r="AL340" s="810">
        <v>0</v>
      </c>
      <c r="AM340" s="771"/>
    </row>
    <row r="341" spans="1:39" s="95" customFormat="1" ht="22.8">
      <c r="A341" s="789">
        <v>7</v>
      </c>
      <c r="B341" s="806"/>
      <c r="C341" s="806"/>
      <c r="D341" s="806"/>
      <c r="E341" s="806"/>
      <c r="F341" s="806"/>
      <c r="G341" s="806"/>
      <c r="H341" s="806"/>
      <c r="I341" s="806"/>
      <c r="J341" s="806"/>
      <c r="K341" s="806"/>
      <c r="L341" s="807">
        <v>6</v>
      </c>
      <c r="M341" s="218" t="s">
        <v>399</v>
      </c>
      <c r="N341" s="224"/>
      <c r="O341" s="225"/>
      <c r="P341" s="225"/>
      <c r="Q341" s="225"/>
      <c r="R341" s="225"/>
      <c r="S341" s="225"/>
      <c r="T341" s="225"/>
      <c r="U341" s="225"/>
      <c r="V341" s="225"/>
      <c r="W341" s="225"/>
      <c r="X341" s="225"/>
      <c r="Y341" s="225"/>
      <c r="Z341" s="225"/>
      <c r="AA341" s="225"/>
      <c r="AB341" s="225"/>
      <c r="AC341" s="225"/>
      <c r="AD341" s="225"/>
      <c r="AE341" s="225"/>
      <c r="AF341" s="225"/>
      <c r="AG341" s="225"/>
      <c r="AH341" s="225"/>
      <c r="AI341" s="225"/>
      <c r="AJ341" s="225"/>
      <c r="AK341" s="225"/>
      <c r="AL341" s="225"/>
      <c r="AM341" s="771"/>
    </row>
    <row r="342" spans="1:39">
      <c r="A342" s="789">
        <v>7</v>
      </c>
      <c r="B342" s="800"/>
      <c r="C342" s="800"/>
      <c r="D342" s="800"/>
      <c r="E342" s="800"/>
      <c r="F342" s="800"/>
      <c r="G342" s="800"/>
      <c r="H342" s="800"/>
      <c r="I342" s="800"/>
      <c r="J342" s="800"/>
      <c r="K342" s="800"/>
      <c r="L342" s="809">
        <v>6.1</v>
      </c>
      <c r="M342" s="222" t="s">
        <v>376</v>
      </c>
      <c r="N342" s="219" t="s">
        <v>145</v>
      </c>
      <c r="O342" s="810">
        <v>0</v>
      </c>
      <c r="P342" s="810">
        <v>0</v>
      </c>
      <c r="Q342" s="810">
        <v>0</v>
      </c>
      <c r="R342" s="810">
        <v>0</v>
      </c>
      <c r="S342" s="810">
        <v>0</v>
      </c>
      <c r="T342" s="810">
        <v>0</v>
      </c>
      <c r="U342" s="810">
        <v>0</v>
      </c>
      <c r="V342" s="810">
        <v>0</v>
      </c>
      <c r="W342" s="810">
        <v>0</v>
      </c>
      <c r="X342" s="810">
        <v>0</v>
      </c>
      <c r="Y342" s="810">
        <v>0</v>
      </c>
      <c r="Z342" s="810">
        <v>0</v>
      </c>
      <c r="AA342" s="810">
        <v>0</v>
      </c>
      <c r="AB342" s="810">
        <v>0</v>
      </c>
      <c r="AC342" s="810">
        <v>0</v>
      </c>
      <c r="AD342" s="810">
        <v>0</v>
      </c>
      <c r="AE342" s="810">
        <v>0</v>
      </c>
      <c r="AF342" s="810">
        <v>0</v>
      </c>
      <c r="AG342" s="810">
        <v>0</v>
      </c>
      <c r="AH342" s="810">
        <v>0</v>
      </c>
      <c r="AI342" s="810">
        <v>0</v>
      </c>
      <c r="AJ342" s="810">
        <v>0</v>
      </c>
      <c r="AK342" s="810">
        <v>0</v>
      </c>
      <c r="AL342" s="810">
        <v>0</v>
      </c>
      <c r="AM342" s="771"/>
    </row>
    <row r="343" spans="1:39">
      <c r="A343" s="789">
        <v>7</v>
      </c>
      <c r="B343" s="800"/>
      <c r="C343" s="800"/>
      <c r="D343" s="800"/>
      <c r="E343" s="800"/>
      <c r="F343" s="800"/>
      <c r="G343" s="800"/>
      <c r="H343" s="800"/>
      <c r="I343" s="800"/>
      <c r="J343" s="800"/>
      <c r="K343" s="800"/>
      <c r="L343" s="809">
        <v>6.2</v>
      </c>
      <c r="M343" s="222" t="s">
        <v>377</v>
      </c>
      <c r="N343" s="219" t="s">
        <v>145</v>
      </c>
      <c r="O343" s="810">
        <v>0</v>
      </c>
      <c r="P343" s="810">
        <v>0</v>
      </c>
      <c r="Q343" s="810">
        <v>0</v>
      </c>
      <c r="R343" s="810">
        <v>0</v>
      </c>
      <c r="S343" s="810">
        <v>0</v>
      </c>
      <c r="T343" s="810">
        <v>0</v>
      </c>
      <c r="U343" s="810">
        <v>0</v>
      </c>
      <c r="V343" s="810">
        <v>0</v>
      </c>
      <c r="W343" s="810">
        <v>0</v>
      </c>
      <c r="X343" s="810">
        <v>0</v>
      </c>
      <c r="Y343" s="810">
        <v>0</v>
      </c>
      <c r="Z343" s="810">
        <v>0</v>
      </c>
      <c r="AA343" s="810">
        <v>0</v>
      </c>
      <c r="AB343" s="810">
        <v>0</v>
      </c>
      <c r="AC343" s="810">
        <v>0</v>
      </c>
      <c r="AD343" s="810">
        <v>0</v>
      </c>
      <c r="AE343" s="810">
        <v>0</v>
      </c>
      <c r="AF343" s="810">
        <v>0</v>
      </c>
      <c r="AG343" s="810">
        <v>0</v>
      </c>
      <c r="AH343" s="810">
        <v>0</v>
      </c>
      <c r="AI343" s="810">
        <v>0</v>
      </c>
      <c r="AJ343" s="810">
        <v>0</v>
      </c>
      <c r="AK343" s="810">
        <v>0</v>
      </c>
      <c r="AL343" s="810">
        <v>0</v>
      </c>
      <c r="AM343" s="771"/>
    </row>
    <row r="344" spans="1:39">
      <c r="A344" s="789">
        <v>7</v>
      </c>
      <c r="B344" s="800"/>
      <c r="C344" s="800"/>
      <c r="D344" s="800"/>
      <c r="E344" s="800"/>
      <c r="F344" s="800"/>
      <c r="G344" s="800"/>
      <c r="H344" s="800"/>
      <c r="I344" s="800"/>
      <c r="J344" s="800"/>
      <c r="K344" s="800"/>
      <c r="L344" s="809">
        <v>6.3</v>
      </c>
      <c r="M344" s="222" t="s">
        <v>379</v>
      </c>
      <c r="N344" s="219" t="s">
        <v>145</v>
      </c>
      <c r="O344" s="810">
        <v>0</v>
      </c>
      <c r="P344" s="810">
        <v>0</v>
      </c>
      <c r="Q344" s="810">
        <v>0</v>
      </c>
      <c r="R344" s="810">
        <v>0</v>
      </c>
      <c r="S344" s="810">
        <v>0</v>
      </c>
      <c r="T344" s="810">
        <v>0</v>
      </c>
      <c r="U344" s="810">
        <v>0</v>
      </c>
      <c r="V344" s="810">
        <v>0</v>
      </c>
      <c r="W344" s="810">
        <v>0</v>
      </c>
      <c r="X344" s="810">
        <v>0</v>
      </c>
      <c r="Y344" s="810">
        <v>0</v>
      </c>
      <c r="Z344" s="810">
        <v>0</v>
      </c>
      <c r="AA344" s="810">
        <v>0</v>
      </c>
      <c r="AB344" s="810">
        <v>0</v>
      </c>
      <c r="AC344" s="810">
        <v>0</v>
      </c>
      <c r="AD344" s="810">
        <v>0</v>
      </c>
      <c r="AE344" s="810">
        <v>0</v>
      </c>
      <c r="AF344" s="810">
        <v>0</v>
      </c>
      <c r="AG344" s="810">
        <v>0</v>
      </c>
      <c r="AH344" s="810">
        <v>0</v>
      </c>
      <c r="AI344" s="810">
        <v>0</v>
      </c>
      <c r="AJ344" s="810">
        <v>0</v>
      </c>
      <c r="AK344" s="810">
        <v>0</v>
      </c>
      <c r="AL344" s="810">
        <v>0</v>
      </c>
      <c r="AM344" s="771"/>
    </row>
    <row r="345" spans="1:39">
      <c r="A345" s="789">
        <v>7</v>
      </c>
      <c r="B345" s="800"/>
      <c r="C345" s="800"/>
      <c r="D345" s="800"/>
      <c r="E345" s="800"/>
      <c r="F345" s="800"/>
      <c r="G345" s="800"/>
      <c r="H345" s="800"/>
      <c r="I345" s="800"/>
      <c r="J345" s="800"/>
      <c r="K345" s="800"/>
      <c r="L345" s="809">
        <v>6.4</v>
      </c>
      <c r="M345" s="222" t="s">
        <v>381</v>
      </c>
      <c r="N345" s="219" t="s">
        <v>145</v>
      </c>
      <c r="O345" s="810">
        <v>0</v>
      </c>
      <c r="P345" s="810">
        <v>0</v>
      </c>
      <c r="Q345" s="810">
        <v>0</v>
      </c>
      <c r="R345" s="810">
        <v>0</v>
      </c>
      <c r="S345" s="810">
        <v>0</v>
      </c>
      <c r="T345" s="810">
        <v>0</v>
      </c>
      <c r="U345" s="810">
        <v>0</v>
      </c>
      <c r="V345" s="810">
        <v>0</v>
      </c>
      <c r="W345" s="810">
        <v>0</v>
      </c>
      <c r="X345" s="810">
        <v>0</v>
      </c>
      <c r="Y345" s="810">
        <v>0</v>
      </c>
      <c r="Z345" s="810">
        <v>0</v>
      </c>
      <c r="AA345" s="810">
        <v>0</v>
      </c>
      <c r="AB345" s="810">
        <v>0</v>
      </c>
      <c r="AC345" s="810">
        <v>0</v>
      </c>
      <c r="AD345" s="810">
        <v>0</v>
      </c>
      <c r="AE345" s="810">
        <v>0</v>
      </c>
      <c r="AF345" s="810">
        <v>0</v>
      </c>
      <c r="AG345" s="810">
        <v>0</v>
      </c>
      <c r="AH345" s="810">
        <v>0</v>
      </c>
      <c r="AI345" s="810">
        <v>0</v>
      </c>
      <c r="AJ345" s="810">
        <v>0</v>
      </c>
      <c r="AK345" s="810">
        <v>0</v>
      </c>
      <c r="AL345" s="810">
        <v>0</v>
      </c>
      <c r="AM345" s="771"/>
    </row>
    <row r="346" spans="1:39">
      <c r="A346" s="789">
        <v>7</v>
      </c>
      <c r="B346" s="800"/>
      <c r="C346" s="800"/>
      <c r="D346" s="800"/>
      <c r="E346" s="800"/>
      <c r="F346" s="800"/>
      <c r="G346" s="800"/>
      <c r="H346" s="800"/>
      <c r="I346" s="800"/>
      <c r="J346" s="800"/>
      <c r="K346" s="800"/>
      <c r="L346" s="809">
        <v>6.5</v>
      </c>
      <c r="M346" s="222" t="s">
        <v>383</v>
      </c>
      <c r="N346" s="219" t="s">
        <v>145</v>
      </c>
      <c r="O346" s="810">
        <v>0</v>
      </c>
      <c r="P346" s="810">
        <v>0</v>
      </c>
      <c r="Q346" s="810">
        <v>0</v>
      </c>
      <c r="R346" s="810">
        <v>0</v>
      </c>
      <c r="S346" s="810">
        <v>0</v>
      </c>
      <c r="T346" s="810">
        <v>0</v>
      </c>
      <c r="U346" s="810">
        <v>0</v>
      </c>
      <c r="V346" s="810">
        <v>0</v>
      </c>
      <c r="W346" s="810">
        <v>0</v>
      </c>
      <c r="X346" s="810">
        <v>0</v>
      </c>
      <c r="Y346" s="810">
        <v>0</v>
      </c>
      <c r="Z346" s="810">
        <v>0</v>
      </c>
      <c r="AA346" s="810">
        <v>0</v>
      </c>
      <c r="AB346" s="810">
        <v>0</v>
      </c>
      <c r="AC346" s="810">
        <v>0</v>
      </c>
      <c r="AD346" s="810">
        <v>0</v>
      </c>
      <c r="AE346" s="810">
        <v>0</v>
      </c>
      <c r="AF346" s="810">
        <v>0</v>
      </c>
      <c r="AG346" s="810">
        <v>0</v>
      </c>
      <c r="AH346" s="810">
        <v>0</v>
      </c>
      <c r="AI346" s="810">
        <v>0</v>
      </c>
      <c r="AJ346" s="810">
        <v>0</v>
      </c>
      <c r="AK346" s="810">
        <v>0</v>
      </c>
      <c r="AL346" s="810">
        <v>0</v>
      </c>
      <c r="AM346" s="771"/>
    </row>
    <row r="347" spans="1:39" s="95" customFormat="1">
      <c r="A347" s="789">
        <v>7</v>
      </c>
      <c r="B347" s="806"/>
      <c r="C347" s="806"/>
      <c r="D347" s="806"/>
      <c r="E347" s="806"/>
      <c r="F347" s="806"/>
      <c r="G347" s="806"/>
      <c r="H347" s="806"/>
      <c r="I347" s="806"/>
      <c r="J347" s="806"/>
      <c r="K347" s="806"/>
      <c r="L347" s="807">
        <v>7</v>
      </c>
      <c r="M347" s="218" t="s">
        <v>403</v>
      </c>
      <c r="N347" s="727" t="s">
        <v>370</v>
      </c>
      <c r="O347" s="808">
        <v>0</v>
      </c>
      <c r="P347" s="808">
        <v>0</v>
      </c>
      <c r="Q347" s="808">
        <v>0</v>
      </c>
      <c r="R347" s="808">
        <v>0</v>
      </c>
      <c r="S347" s="808">
        <v>0</v>
      </c>
      <c r="T347" s="808">
        <v>0</v>
      </c>
      <c r="U347" s="808">
        <v>0</v>
      </c>
      <c r="V347" s="808">
        <v>0</v>
      </c>
      <c r="W347" s="808">
        <v>0</v>
      </c>
      <c r="X347" s="808">
        <v>0</v>
      </c>
      <c r="Y347" s="808">
        <v>0</v>
      </c>
      <c r="Z347" s="808">
        <v>0</v>
      </c>
      <c r="AA347" s="808">
        <v>0</v>
      </c>
      <c r="AB347" s="808">
        <v>0</v>
      </c>
      <c r="AC347" s="808">
        <v>0</v>
      </c>
      <c r="AD347" s="808">
        <v>0</v>
      </c>
      <c r="AE347" s="808">
        <v>0</v>
      </c>
      <c r="AF347" s="808">
        <v>0</v>
      </c>
      <c r="AG347" s="808">
        <v>0</v>
      </c>
      <c r="AH347" s="808">
        <v>0</v>
      </c>
      <c r="AI347" s="808">
        <v>0</v>
      </c>
      <c r="AJ347" s="808">
        <v>0</v>
      </c>
      <c r="AK347" s="808">
        <v>0</v>
      </c>
      <c r="AL347" s="808">
        <v>0</v>
      </c>
      <c r="AM347" s="771"/>
    </row>
    <row r="348" spans="1:39">
      <c r="A348" s="789">
        <v>7</v>
      </c>
      <c r="B348" s="800"/>
      <c r="C348" s="800"/>
      <c r="D348" s="800"/>
      <c r="E348" s="800"/>
      <c r="F348" s="800"/>
      <c r="G348" s="800"/>
      <c r="H348" s="800"/>
      <c r="I348" s="800"/>
      <c r="J348" s="800"/>
      <c r="K348" s="800"/>
      <c r="L348" s="809">
        <v>7.1</v>
      </c>
      <c r="M348" s="222" t="s">
        <v>376</v>
      </c>
      <c r="N348" s="727" t="s">
        <v>370</v>
      </c>
      <c r="O348" s="810"/>
      <c r="P348" s="810"/>
      <c r="Q348" s="810"/>
      <c r="R348" s="810"/>
      <c r="S348" s="810"/>
      <c r="T348" s="810"/>
      <c r="U348" s="810"/>
      <c r="V348" s="810"/>
      <c r="W348" s="810"/>
      <c r="X348" s="810"/>
      <c r="Y348" s="810"/>
      <c r="Z348" s="810"/>
      <c r="AA348" s="810"/>
      <c r="AB348" s="810"/>
      <c r="AC348" s="810"/>
      <c r="AD348" s="810"/>
      <c r="AE348" s="810"/>
      <c r="AF348" s="810"/>
      <c r="AG348" s="810"/>
      <c r="AH348" s="810"/>
      <c r="AI348" s="810"/>
      <c r="AJ348" s="810"/>
      <c r="AK348" s="810"/>
      <c r="AL348" s="810"/>
      <c r="AM348" s="771"/>
    </row>
    <row r="349" spans="1:39">
      <c r="A349" s="789">
        <v>7</v>
      </c>
      <c r="B349" s="800"/>
      <c r="C349" s="800"/>
      <c r="D349" s="800"/>
      <c r="E349" s="800"/>
      <c r="F349" s="800"/>
      <c r="G349" s="800"/>
      <c r="H349" s="800"/>
      <c r="I349" s="800"/>
      <c r="J349" s="800"/>
      <c r="K349" s="800"/>
      <c r="L349" s="809">
        <v>7.2</v>
      </c>
      <c r="M349" s="222" t="s">
        <v>377</v>
      </c>
      <c r="N349" s="727" t="s">
        <v>370</v>
      </c>
      <c r="O349" s="810"/>
      <c r="P349" s="810"/>
      <c r="Q349" s="810"/>
      <c r="R349" s="810"/>
      <c r="S349" s="810"/>
      <c r="T349" s="810"/>
      <c r="U349" s="810"/>
      <c r="V349" s="810"/>
      <c r="W349" s="810"/>
      <c r="X349" s="810"/>
      <c r="Y349" s="810"/>
      <c r="Z349" s="810"/>
      <c r="AA349" s="810"/>
      <c r="AB349" s="810"/>
      <c r="AC349" s="810"/>
      <c r="AD349" s="810"/>
      <c r="AE349" s="810"/>
      <c r="AF349" s="810"/>
      <c r="AG349" s="810"/>
      <c r="AH349" s="810"/>
      <c r="AI349" s="810"/>
      <c r="AJ349" s="810"/>
      <c r="AK349" s="810"/>
      <c r="AL349" s="810"/>
      <c r="AM349" s="771"/>
    </row>
    <row r="350" spans="1:39">
      <c r="A350" s="789">
        <v>7</v>
      </c>
      <c r="B350" s="800"/>
      <c r="C350" s="800"/>
      <c r="D350" s="800"/>
      <c r="E350" s="800"/>
      <c r="F350" s="800"/>
      <c r="G350" s="800"/>
      <c r="H350" s="800"/>
      <c r="I350" s="800"/>
      <c r="J350" s="800"/>
      <c r="K350" s="800"/>
      <c r="L350" s="809">
        <v>7.3</v>
      </c>
      <c r="M350" s="222" t="s">
        <v>379</v>
      </c>
      <c r="N350" s="727" t="s">
        <v>370</v>
      </c>
      <c r="O350" s="810"/>
      <c r="P350" s="810"/>
      <c r="Q350" s="810"/>
      <c r="R350" s="810"/>
      <c r="S350" s="810"/>
      <c r="T350" s="810"/>
      <c r="U350" s="810"/>
      <c r="V350" s="810"/>
      <c r="W350" s="810"/>
      <c r="X350" s="810"/>
      <c r="Y350" s="810"/>
      <c r="Z350" s="810"/>
      <c r="AA350" s="810"/>
      <c r="AB350" s="810"/>
      <c r="AC350" s="810"/>
      <c r="AD350" s="810"/>
      <c r="AE350" s="810"/>
      <c r="AF350" s="810"/>
      <c r="AG350" s="810"/>
      <c r="AH350" s="810"/>
      <c r="AI350" s="810"/>
      <c r="AJ350" s="810"/>
      <c r="AK350" s="810"/>
      <c r="AL350" s="810"/>
      <c r="AM350" s="771"/>
    </row>
    <row r="351" spans="1:39">
      <c r="A351" s="789">
        <v>7</v>
      </c>
      <c r="B351" s="800"/>
      <c r="C351" s="800"/>
      <c r="D351" s="800"/>
      <c r="E351" s="800"/>
      <c r="F351" s="800"/>
      <c r="G351" s="800"/>
      <c r="H351" s="800"/>
      <c r="I351" s="800"/>
      <c r="J351" s="800"/>
      <c r="K351" s="800"/>
      <c r="L351" s="809">
        <v>7.4</v>
      </c>
      <c r="M351" s="222" t="s">
        <v>381</v>
      </c>
      <c r="N351" s="727" t="s">
        <v>370</v>
      </c>
      <c r="O351" s="810"/>
      <c r="P351" s="810"/>
      <c r="Q351" s="810"/>
      <c r="R351" s="810"/>
      <c r="S351" s="810"/>
      <c r="T351" s="810"/>
      <c r="U351" s="810"/>
      <c r="V351" s="810"/>
      <c r="W351" s="810"/>
      <c r="X351" s="810"/>
      <c r="Y351" s="810"/>
      <c r="Z351" s="810"/>
      <c r="AA351" s="810"/>
      <c r="AB351" s="810"/>
      <c r="AC351" s="810"/>
      <c r="AD351" s="810"/>
      <c r="AE351" s="810"/>
      <c r="AF351" s="810"/>
      <c r="AG351" s="810"/>
      <c r="AH351" s="810"/>
      <c r="AI351" s="810"/>
      <c r="AJ351" s="810"/>
      <c r="AK351" s="810"/>
      <c r="AL351" s="810"/>
      <c r="AM351" s="771"/>
    </row>
    <row r="352" spans="1:39">
      <c r="A352" s="789">
        <v>7</v>
      </c>
      <c r="B352" s="800"/>
      <c r="C352" s="800"/>
      <c r="D352" s="800"/>
      <c r="E352" s="800"/>
      <c r="F352" s="800"/>
      <c r="G352" s="800"/>
      <c r="H352" s="800"/>
      <c r="I352" s="800"/>
      <c r="J352" s="800"/>
      <c r="K352" s="800"/>
      <c r="L352" s="809">
        <v>7.5</v>
      </c>
      <c r="M352" s="222" t="s">
        <v>383</v>
      </c>
      <c r="N352" s="727" t="s">
        <v>370</v>
      </c>
      <c r="O352" s="810"/>
      <c r="P352" s="810"/>
      <c r="Q352" s="810"/>
      <c r="R352" s="810"/>
      <c r="S352" s="810"/>
      <c r="T352" s="810"/>
      <c r="U352" s="810"/>
      <c r="V352" s="810"/>
      <c r="W352" s="810"/>
      <c r="X352" s="810"/>
      <c r="Y352" s="810"/>
      <c r="Z352" s="810"/>
      <c r="AA352" s="810"/>
      <c r="AB352" s="810"/>
      <c r="AC352" s="810"/>
      <c r="AD352" s="810"/>
      <c r="AE352" s="810"/>
      <c r="AF352" s="810"/>
      <c r="AG352" s="810"/>
      <c r="AH352" s="810"/>
      <c r="AI352" s="810"/>
      <c r="AJ352" s="810"/>
      <c r="AK352" s="810"/>
      <c r="AL352" s="810"/>
      <c r="AM352" s="771"/>
    </row>
    <row r="353" spans="1:39" s="95" customFormat="1">
      <c r="A353" s="789">
        <v>7</v>
      </c>
      <c r="B353" s="806"/>
      <c r="C353" s="806"/>
      <c r="D353" s="806"/>
      <c r="E353" s="806"/>
      <c r="F353" s="806"/>
      <c r="G353" s="806"/>
      <c r="H353" s="806"/>
      <c r="I353" s="806"/>
      <c r="J353" s="806"/>
      <c r="K353" s="806"/>
      <c r="L353" s="807">
        <v>8</v>
      </c>
      <c r="M353" s="218" t="s">
        <v>407</v>
      </c>
      <c r="N353" s="727" t="s">
        <v>370</v>
      </c>
      <c r="O353" s="808">
        <v>0</v>
      </c>
      <c r="P353" s="808">
        <v>0</v>
      </c>
      <c r="Q353" s="808">
        <v>0</v>
      </c>
      <c r="R353" s="808">
        <v>0</v>
      </c>
      <c r="S353" s="808">
        <v>0</v>
      </c>
      <c r="T353" s="808">
        <v>0</v>
      </c>
      <c r="U353" s="808">
        <v>0</v>
      </c>
      <c r="V353" s="808">
        <v>0</v>
      </c>
      <c r="W353" s="808">
        <v>0</v>
      </c>
      <c r="X353" s="808">
        <v>0</v>
      </c>
      <c r="Y353" s="808">
        <v>0</v>
      </c>
      <c r="Z353" s="808">
        <v>0</v>
      </c>
      <c r="AA353" s="808">
        <v>0</v>
      </c>
      <c r="AB353" s="808">
        <v>0</v>
      </c>
      <c r="AC353" s="808">
        <v>0</v>
      </c>
      <c r="AD353" s="808">
        <v>0</v>
      </c>
      <c r="AE353" s="808">
        <v>0</v>
      </c>
      <c r="AF353" s="808">
        <v>0</v>
      </c>
      <c r="AG353" s="808">
        <v>0</v>
      </c>
      <c r="AH353" s="808">
        <v>0</v>
      </c>
      <c r="AI353" s="808">
        <v>0</v>
      </c>
      <c r="AJ353" s="808">
        <v>0</v>
      </c>
      <c r="AK353" s="808">
        <v>0</v>
      </c>
      <c r="AL353" s="808">
        <v>0</v>
      </c>
      <c r="AM353" s="771"/>
    </row>
    <row r="354" spans="1:39">
      <c r="A354" s="789">
        <v>7</v>
      </c>
      <c r="B354" s="800"/>
      <c r="C354" s="800"/>
      <c r="D354" s="800"/>
      <c r="E354" s="800"/>
      <c r="F354" s="800"/>
      <c r="G354" s="800"/>
      <c r="H354" s="800"/>
      <c r="I354" s="800"/>
      <c r="J354" s="800"/>
      <c r="K354" s="800"/>
      <c r="L354" s="809">
        <v>8.1</v>
      </c>
      <c r="M354" s="222" t="s">
        <v>376</v>
      </c>
      <c r="N354" s="727" t="s">
        <v>370</v>
      </c>
      <c r="O354" s="810"/>
      <c r="P354" s="810"/>
      <c r="Q354" s="810"/>
      <c r="R354" s="810"/>
      <c r="S354" s="810"/>
      <c r="T354" s="810"/>
      <c r="U354" s="810"/>
      <c r="V354" s="810"/>
      <c r="W354" s="810"/>
      <c r="X354" s="810"/>
      <c r="Y354" s="810"/>
      <c r="Z354" s="810"/>
      <c r="AA354" s="810"/>
      <c r="AB354" s="810"/>
      <c r="AC354" s="810"/>
      <c r="AD354" s="810"/>
      <c r="AE354" s="810"/>
      <c r="AF354" s="810"/>
      <c r="AG354" s="810"/>
      <c r="AH354" s="810"/>
      <c r="AI354" s="810"/>
      <c r="AJ354" s="810"/>
      <c r="AK354" s="810"/>
      <c r="AL354" s="810"/>
      <c r="AM354" s="771"/>
    </row>
    <row r="355" spans="1:39">
      <c r="A355" s="789">
        <v>7</v>
      </c>
      <c r="B355" s="800"/>
      <c r="C355" s="800"/>
      <c r="D355" s="800"/>
      <c r="E355" s="800"/>
      <c r="F355" s="800"/>
      <c r="G355" s="800"/>
      <c r="H355" s="800"/>
      <c r="I355" s="800"/>
      <c r="J355" s="800"/>
      <c r="K355" s="800"/>
      <c r="L355" s="809">
        <v>8.1999999999999993</v>
      </c>
      <c r="M355" s="222" t="s">
        <v>377</v>
      </c>
      <c r="N355" s="727" t="s">
        <v>370</v>
      </c>
      <c r="O355" s="810"/>
      <c r="P355" s="810"/>
      <c r="Q355" s="810"/>
      <c r="R355" s="810"/>
      <c r="S355" s="810"/>
      <c r="T355" s="810"/>
      <c r="U355" s="810"/>
      <c r="V355" s="810"/>
      <c r="W355" s="810"/>
      <c r="X355" s="810"/>
      <c r="Y355" s="810"/>
      <c r="Z355" s="810"/>
      <c r="AA355" s="810"/>
      <c r="AB355" s="810"/>
      <c r="AC355" s="810"/>
      <c r="AD355" s="810"/>
      <c r="AE355" s="810"/>
      <c r="AF355" s="810"/>
      <c r="AG355" s="810"/>
      <c r="AH355" s="810"/>
      <c r="AI355" s="810"/>
      <c r="AJ355" s="810"/>
      <c r="AK355" s="810"/>
      <c r="AL355" s="810"/>
      <c r="AM355" s="771"/>
    </row>
    <row r="356" spans="1:39">
      <c r="A356" s="789">
        <v>7</v>
      </c>
      <c r="B356" s="800"/>
      <c r="C356" s="800"/>
      <c r="D356" s="800"/>
      <c r="E356" s="800"/>
      <c r="F356" s="800"/>
      <c r="G356" s="800"/>
      <c r="H356" s="800"/>
      <c r="I356" s="800"/>
      <c r="J356" s="800"/>
      <c r="K356" s="800"/>
      <c r="L356" s="809">
        <v>8.3000000000000007</v>
      </c>
      <c r="M356" s="222" t="s">
        <v>379</v>
      </c>
      <c r="N356" s="727" t="s">
        <v>370</v>
      </c>
      <c r="O356" s="810"/>
      <c r="P356" s="810"/>
      <c r="Q356" s="810"/>
      <c r="R356" s="810"/>
      <c r="S356" s="810"/>
      <c r="T356" s="810"/>
      <c r="U356" s="810"/>
      <c r="V356" s="810"/>
      <c r="W356" s="810"/>
      <c r="X356" s="810"/>
      <c r="Y356" s="810"/>
      <c r="Z356" s="810"/>
      <c r="AA356" s="810"/>
      <c r="AB356" s="810"/>
      <c r="AC356" s="810"/>
      <c r="AD356" s="810"/>
      <c r="AE356" s="810"/>
      <c r="AF356" s="810"/>
      <c r="AG356" s="810"/>
      <c r="AH356" s="810"/>
      <c r="AI356" s="810"/>
      <c r="AJ356" s="810"/>
      <c r="AK356" s="810"/>
      <c r="AL356" s="810"/>
      <c r="AM356" s="771"/>
    </row>
    <row r="357" spans="1:39">
      <c r="A357" s="789">
        <v>7</v>
      </c>
      <c r="B357" s="800"/>
      <c r="C357" s="800"/>
      <c r="D357" s="800"/>
      <c r="E357" s="800"/>
      <c r="F357" s="800"/>
      <c r="G357" s="800"/>
      <c r="H357" s="800"/>
      <c r="I357" s="800"/>
      <c r="J357" s="800"/>
      <c r="K357" s="800"/>
      <c r="L357" s="809">
        <v>8.4</v>
      </c>
      <c r="M357" s="222" t="s">
        <v>381</v>
      </c>
      <c r="N357" s="727" t="s">
        <v>370</v>
      </c>
      <c r="O357" s="810"/>
      <c r="P357" s="810"/>
      <c r="Q357" s="810"/>
      <c r="R357" s="810"/>
      <c r="S357" s="810"/>
      <c r="T357" s="810"/>
      <c r="U357" s="810"/>
      <c r="V357" s="810"/>
      <c r="W357" s="810"/>
      <c r="X357" s="810"/>
      <c r="Y357" s="810"/>
      <c r="Z357" s="810"/>
      <c r="AA357" s="810"/>
      <c r="AB357" s="810"/>
      <c r="AC357" s="810"/>
      <c r="AD357" s="810"/>
      <c r="AE357" s="810"/>
      <c r="AF357" s="810"/>
      <c r="AG357" s="810"/>
      <c r="AH357" s="810"/>
      <c r="AI357" s="810"/>
      <c r="AJ357" s="810"/>
      <c r="AK357" s="810"/>
      <c r="AL357" s="810"/>
      <c r="AM357" s="771"/>
    </row>
    <row r="358" spans="1:39">
      <c r="A358" s="789">
        <v>7</v>
      </c>
      <c r="B358" s="800"/>
      <c r="C358" s="800"/>
      <c r="D358" s="800"/>
      <c r="E358" s="800"/>
      <c r="F358" s="800"/>
      <c r="G358" s="800"/>
      <c r="H358" s="800"/>
      <c r="I358" s="800"/>
      <c r="J358" s="800"/>
      <c r="K358" s="800"/>
      <c r="L358" s="809">
        <v>8.5</v>
      </c>
      <c r="M358" s="222" t="s">
        <v>383</v>
      </c>
      <c r="N358" s="727" t="s">
        <v>370</v>
      </c>
      <c r="O358" s="810"/>
      <c r="P358" s="810"/>
      <c r="Q358" s="810"/>
      <c r="R358" s="810"/>
      <c r="S358" s="810"/>
      <c r="T358" s="810"/>
      <c r="U358" s="810"/>
      <c r="V358" s="810"/>
      <c r="W358" s="810"/>
      <c r="X358" s="810"/>
      <c r="Y358" s="810"/>
      <c r="Z358" s="810"/>
      <c r="AA358" s="810"/>
      <c r="AB358" s="810"/>
      <c r="AC358" s="810"/>
      <c r="AD358" s="810"/>
      <c r="AE358" s="810"/>
      <c r="AF358" s="810"/>
      <c r="AG358" s="810"/>
      <c r="AH358" s="810"/>
      <c r="AI358" s="810"/>
      <c r="AJ358" s="810"/>
      <c r="AK358" s="810"/>
      <c r="AL358" s="810"/>
      <c r="AM358" s="771"/>
    </row>
    <row r="359" spans="1:39">
      <c r="A359" s="764" t="s">
        <v>126</v>
      </c>
      <c r="B359" s="800"/>
      <c r="C359" s="800"/>
      <c r="D359" s="800"/>
      <c r="E359" s="800"/>
      <c r="F359" s="800"/>
      <c r="G359" s="800"/>
      <c r="H359" s="800"/>
      <c r="I359" s="800"/>
      <c r="J359" s="800"/>
      <c r="K359" s="800"/>
      <c r="L359" s="804" t="s">
        <v>2431</v>
      </c>
      <c r="M359" s="673"/>
      <c r="N359" s="674"/>
      <c r="O359" s="674"/>
      <c r="P359" s="674"/>
      <c r="Q359" s="674"/>
      <c r="R359" s="674"/>
      <c r="S359" s="674"/>
      <c r="T359" s="674"/>
      <c r="U359" s="674"/>
      <c r="V359" s="674"/>
      <c r="W359" s="674"/>
      <c r="X359" s="674"/>
      <c r="Y359" s="674"/>
      <c r="Z359" s="674"/>
      <c r="AA359" s="674"/>
      <c r="AB359" s="674"/>
      <c r="AC359" s="674"/>
      <c r="AD359" s="674"/>
      <c r="AE359" s="674"/>
      <c r="AF359" s="674"/>
      <c r="AG359" s="674"/>
      <c r="AH359" s="674"/>
      <c r="AI359" s="674"/>
      <c r="AJ359" s="674"/>
      <c r="AK359" s="674"/>
      <c r="AL359" s="674"/>
      <c r="AM359" s="805"/>
    </row>
    <row r="360" spans="1:39" s="95" customFormat="1" ht="22.8">
      <c r="A360" s="789">
        <v>8</v>
      </c>
      <c r="B360" s="806"/>
      <c r="C360" s="806"/>
      <c r="D360" s="806"/>
      <c r="E360" s="806"/>
      <c r="F360" s="806"/>
      <c r="G360" s="806"/>
      <c r="H360" s="806"/>
      <c r="I360" s="806"/>
      <c r="J360" s="806"/>
      <c r="K360" s="806"/>
      <c r="L360" s="807">
        <v>1</v>
      </c>
      <c r="M360" s="218" t="s">
        <v>375</v>
      </c>
      <c r="N360" s="727" t="s">
        <v>370</v>
      </c>
      <c r="O360" s="808">
        <v>0</v>
      </c>
      <c r="P360" s="808">
        <v>0</v>
      </c>
      <c r="Q360" s="808">
        <v>0</v>
      </c>
      <c r="R360" s="808">
        <v>0</v>
      </c>
      <c r="S360" s="808">
        <v>0</v>
      </c>
      <c r="T360" s="808">
        <v>0</v>
      </c>
      <c r="U360" s="808">
        <v>0</v>
      </c>
      <c r="V360" s="808">
        <v>0</v>
      </c>
      <c r="W360" s="808">
        <v>0</v>
      </c>
      <c r="X360" s="808">
        <v>0</v>
      </c>
      <c r="Y360" s="808">
        <v>0</v>
      </c>
      <c r="Z360" s="808">
        <v>0</v>
      </c>
      <c r="AA360" s="808">
        <v>0</v>
      </c>
      <c r="AB360" s="808">
        <v>0</v>
      </c>
      <c r="AC360" s="808">
        <v>0</v>
      </c>
      <c r="AD360" s="808">
        <v>0</v>
      </c>
      <c r="AE360" s="808">
        <v>0</v>
      </c>
      <c r="AF360" s="808">
        <v>0</v>
      </c>
      <c r="AG360" s="808">
        <v>0</v>
      </c>
      <c r="AH360" s="808">
        <v>0</v>
      </c>
      <c r="AI360" s="808">
        <v>0</v>
      </c>
      <c r="AJ360" s="808">
        <v>0</v>
      </c>
      <c r="AK360" s="808">
        <v>0</v>
      </c>
      <c r="AL360" s="808">
        <v>0</v>
      </c>
      <c r="AM360" s="771"/>
    </row>
    <row r="361" spans="1:39">
      <c r="A361" s="789">
        <v>8</v>
      </c>
      <c r="B361" s="800"/>
      <c r="C361" s="800"/>
      <c r="D361" s="800"/>
      <c r="E361" s="800"/>
      <c r="F361" s="800"/>
      <c r="G361" s="800"/>
      <c r="H361" s="800"/>
      <c r="I361" s="800"/>
      <c r="J361" s="800"/>
      <c r="K361" s="800"/>
      <c r="L361" s="809">
        <v>1.1000000000000001</v>
      </c>
      <c r="M361" s="222" t="s">
        <v>376</v>
      </c>
      <c r="N361" s="727" t="s">
        <v>370</v>
      </c>
      <c r="O361" s="810"/>
      <c r="P361" s="810"/>
      <c r="Q361" s="810"/>
      <c r="R361" s="810"/>
      <c r="S361" s="810"/>
      <c r="T361" s="810"/>
      <c r="U361" s="810"/>
      <c r="V361" s="810"/>
      <c r="W361" s="810"/>
      <c r="X361" s="810"/>
      <c r="Y361" s="810"/>
      <c r="Z361" s="810"/>
      <c r="AA361" s="810"/>
      <c r="AB361" s="810"/>
      <c r="AC361" s="810"/>
      <c r="AD361" s="810"/>
      <c r="AE361" s="810"/>
      <c r="AF361" s="810"/>
      <c r="AG361" s="810"/>
      <c r="AH361" s="810"/>
      <c r="AI361" s="810"/>
      <c r="AJ361" s="810"/>
      <c r="AK361" s="810"/>
      <c r="AL361" s="810"/>
      <c r="AM361" s="771"/>
    </row>
    <row r="362" spans="1:39">
      <c r="A362" s="789">
        <v>8</v>
      </c>
      <c r="B362" s="800"/>
      <c r="C362" s="800"/>
      <c r="D362" s="800"/>
      <c r="E362" s="800"/>
      <c r="F362" s="800"/>
      <c r="G362" s="800"/>
      <c r="H362" s="800"/>
      <c r="I362" s="800"/>
      <c r="J362" s="800"/>
      <c r="K362" s="800"/>
      <c r="L362" s="809">
        <v>1.2</v>
      </c>
      <c r="M362" s="222" t="s">
        <v>377</v>
      </c>
      <c r="N362" s="727" t="s">
        <v>370</v>
      </c>
      <c r="O362" s="810"/>
      <c r="P362" s="810"/>
      <c r="Q362" s="810"/>
      <c r="R362" s="810"/>
      <c r="S362" s="810"/>
      <c r="T362" s="810"/>
      <c r="U362" s="810"/>
      <c r="V362" s="810"/>
      <c r="W362" s="810"/>
      <c r="X362" s="810"/>
      <c r="Y362" s="810"/>
      <c r="Z362" s="810"/>
      <c r="AA362" s="810"/>
      <c r="AB362" s="810"/>
      <c r="AC362" s="810"/>
      <c r="AD362" s="810"/>
      <c r="AE362" s="810"/>
      <c r="AF362" s="810"/>
      <c r="AG362" s="810"/>
      <c r="AH362" s="810"/>
      <c r="AI362" s="810"/>
      <c r="AJ362" s="810"/>
      <c r="AK362" s="810"/>
      <c r="AL362" s="810"/>
      <c r="AM362" s="771"/>
    </row>
    <row r="363" spans="1:39">
      <c r="A363" s="789">
        <v>8</v>
      </c>
      <c r="B363" s="800"/>
      <c r="C363" s="800"/>
      <c r="D363" s="800"/>
      <c r="E363" s="800"/>
      <c r="F363" s="800"/>
      <c r="G363" s="800"/>
      <c r="H363" s="800"/>
      <c r="I363" s="800"/>
      <c r="J363" s="800"/>
      <c r="K363" s="800"/>
      <c r="L363" s="809">
        <v>1.3</v>
      </c>
      <c r="M363" s="222" t="s">
        <v>379</v>
      </c>
      <c r="N363" s="727" t="s">
        <v>370</v>
      </c>
      <c r="O363" s="810"/>
      <c r="P363" s="810"/>
      <c r="Q363" s="810"/>
      <c r="R363" s="810"/>
      <c r="S363" s="810"/>
      <c r="T363" s="810"/>
      <c r="U363" s="810"/>
      <c r="V363" s="810"/>
      <c r="W363" s="810"/>
      <c r="X363" s="810"/>
      <c r="Y363" s="810"/>
      <c r="Z363" s="810"/>
      <c r="AA363" s="810"/>
      <c r="AB363" s="810"/>
      <c r="AC363" s="810"/>
      <c r="AD363" s="810"/>
      <c r="AE363" s="810"/>
      <c r="AF363" s="810"/>
      <c r="AG363" s="810"/>
      <c r="AH363" s="810"/>
      <c r="AI363" s="810"/>
      <c r="AJ363" s="810"/>
      <c r="AK363" s="810"/>
      <c r="AL363" s="810"/>
      <c r="AM363" s="771"/>
    </row>
    <row r="364" spans="1:39">
      <c r="A364" s="789">
        <v>8</v>
      </c>
      <c r="B364" s="800"/>
      <c r="C364" s="800"/>
      <c r="D364" s="800"/>
      <c r="E364" s="800"/>
      <c r="F364" s="800"/>
      <c r="G364" s="800"/>
      <c r="H364" s="800"/>
      <c r="I364" s="800"/>
      <c r="J364" s="800"/>
      <c r="K364" s="800"/>
      <c r="L364" s="809">
        <v>1.4</v>
      </c>
      <c r="M364" s="222" t="s">
        <v>381</v>
      </c>
      <c r="N364" s="727" t="s">
        <v>370</v>
      </c>
      <c r="O364" s="810"/>
      <c r="P364" s="810"/>
      <c r="Q364" s="810"/>
      <c r="R364" s="810"/>
      <c r="S364" s="810"/>
      <c r="T364" s="810"/>
      <c r="U364" s="810"/>
      <c r="V364" s="810"/>
      <c r="W364" s="810"/>
      <c r="X364" s="810"/>
      <c r="Y364" s="810"/>
      <c r="Z364" s="810"/>
      <c r="AA364" s="810"/>
      <c r="AB364" s="810"/>
      <c r="AC364" s="810"/>
      <c r="AD364" s="810"/>
      <c r="AE364" s="810"/>
      <c r="AF364" s="810"/>
      <c r="AG364" s="810"/>
      <c r="AH364" s="810"/>
      <c r="AI364" s="810"/>
      <c r="AJ364" s="810"/>
      <c r="AK364" s="810"/>
      <c r="AL364" s="810"/>
      <c r="AM364" s="771"/>
    </row>
    <row r="365" spans="1:39">
      <c r="A365" s="789">
        <v>8</v>
      </c>
      <c r="B365" s="800"/>
      <c r="C365" s="800"/>
      <c r="D365" s="800"/>
      <c r="E365" s="800"/>
      <c r="F365" s="800"/>
      <c r="G365" s="800"/>
      <c r="H365" s="800"/>
      <c r="I365" s="800"/>
      <c r="J365" s="800"/>
      <c r="K365" s="800"/>
      <c r="L365" s="809">
        <v>1.5</v>
      </c>
      <c r="M365" s="222" t="s">
        <v>383</v>
      </c>
      <c r="N365" s="727" t="s">
        <v>370</v>
      </c>
      <c r="O365" s="810"/>
      <c r="P365" s="810"/>
      <c r="Q365" s="810"/>
      <c r="R365" s="810"/>
      <c r="S365" s="810"/>
      <c r="T365" s="810"/>
      <c r="U365" s="810"/>
      <c r="V365" s="810"/>
      <c r="W365" s="810"/>
      <c r="X365" s="810"/>
      <c r="Y365" s="810"/>
      <c r="Z365" s="810"/>
      <c r="AA365" s="810"/>
      <c r="AB365" s="810"/>
      <c r="AC365" s="810"/>
      <c r="AD365" s="810"/>
      <c r="AE365" s="810"/>
      <c r="AF365" s="810"/>
      <c r="AG365" s="810"/>
      <c r="AH365" s="810"/>
      <c r="AI365" s="810"/>
      <c r="AJ365" s="810"/>
      <c r="AK365" s="810"/>
      <c r="AL365" s="810"/>
      <c r="AM365" s="771"/>
    </row>
    <row r="366" spans="1:39" s="95" customFormat="1">
      <c r="A366" s="789">
        <v>8</v>
      </c>
      <c r="B366" s="806"/>
      <c r="C366" s="806"/>
      <c r="D366" s="806"/>
      <c r="E366" s="806"/>
      <c r="F366" s="806"/>
      <c r="G366" s="806"/>
      <c r="H366" s="806"/>
      <c r="I366" s="806"/>
      <c r="J366" s="806"/>
      <c r="K366" s="806"/>
      <c r="L366" s="807">
        <v>2</v>
      </c>
      <c r="M366" s="218" t="s">
        <v>384</v>
      </c>
      <c r="N366" s="727" t="s">
        <v>370</v>
      </c>
      <c r="O366" s="808">
        <v>0</v>
      </c>
      <c r="P366" s="808">
        <v>0</v>
      </c>
      <c r="Q366" s="808">
        <v>0</v>
      </c>
      <c r="R366" s="808">
        <v>0</v>
      </c>
      <c r="S366" s="808">
        <v>0</v>
      </c>
      <c r="T366" s="808">
        <v>0</v>
      </c>
      <c r="U366" s="808">
        <v>0</v>
      </c>
      <c r="V366" s="808">
        <v>0</v>
      </c>
      <c r="W366" s="808">
        <v>0</v>
      </c>
      <c r="X366" s="808">
        <v>0</v>
      </c>
      <c r="Y366" s="808">
        <v>0</v>
      </c>
      <c r="Z366" s="808">
        <v>0</v>
      </c>
      <c r="AA366" s="808">
        <v>0</v>
      </c>
      <c r="AB366" s="808">
        <v>0</v>
      </c>
      <c r="AC366" s="808">
        <v>0</v>
      </c>
      <c r="AD366" s="808">
        <v>0</v>
      </c>
      <c r="AE366" s="808">
        <v>0</v>
      </c>
      <c r="AF366" s="808">
        <v>0</v>
      </c>
      <c r="AG366" s="808">
        <v>0</v>
      </c>
      <c r="AH366" s="808">
        <v>0</v>
      </c>
      <c r="AI366" s="808">
        <v>0</v>
      </c>
      <c r="AJ366" s="808">
        <v>0</v>
      </c>
      <c r="AK366" s="808">
        <v>0</v>
      </c>
      <c r="AL366" s="808">
        <v>0</v>
      </c>
      <c r="AM366" s="771"/>
    </row>
    <row r="367" spans="1:39">
      <c r="A367" s="789">
        <v>8</v>
      </c>
      <c r="B367" s="800"/>
      <c r="C367" s="800"/>
      <c r="D367" s="800"/>
      <c r="E367" s="800"/>
      <c r="F367" s="800"/>
      <c r="G367" s="800"/>
      <c r="H367" s="800"/>
      <c r="I367" s="800"/>
      <c r="J367" s="800"/>
      <c r="K367" s="800"/>
      <c r="L367" s="809">
        <v>2.1</v>
      </c>
      <c r="M367" s="222" t="s">
        <v>376</v>
      </c>
      <c r="N367" s="727" t="s">
        <v>370</v>
      </c>
      <c r="O367" s="810"/>
      <c r="P367" s="810"/>
      <c r="Q367" s="810"/>
      <c r="R367" s="810"/>
      <c r="S367" s="810"/>
      <c r="T367" s="810"/>
      <c r="U367" s="810"/>
      <c r="V367" s="810"/>
      <c r="W367" s="810"/>
      <c r="X367" s="810"/>
      <c r="Y367" s="810"/>
      <c r="Z367" s="810"/>
      <c r="AA367" s="810"/>
      <c r="AB367" s="810"/>
      <c r="AC367" s="810"/>
      <c r="AD367" s="810"/>
      <c r="AE367" s="810"/>
      <c r="AF367" s="810"/>
      <c r="AG367" s="810"/>
      <c r="AH367" s="810"/>
      <c r="AI367" s="810"/>
      <c r="AJ367" s="810"/>
      <c r="AK367" s="810"/>
      <c r="AL367" s="810"/>
      <c r="AM367" s="771"/>
    </row>
    <row r="368" spans="1:39">
      <c r="A368" s="789">
        <v>8</v>
      </c>
      <c r="B368" s="800"/>
      <c r="C368" s="800"/>
      <c r="D368" s="800"/>
      <c r="E368" s="800"/>
      <c r="F368" s="800"/>
      <c r="G368" s="800"/>
      <c r="H368" s="800"/>
      <c r="I368" s="800"/>
      <c r="J368" s="800"/>
      <c r="K368" s="800"/>
      <c r="L368" s="809">
        <v>2.2000000000000002</v>
      </c>
      <c r="M368" s="222" t="s">
        <v>377</v>
      </c>
      <c r="N368" s="727" t="s">
        <v>370</v>
      </c>
      <c r="O368" s="810"/>
      <c r="P368" s="810"/>
      <c r="Q368" s="810"/>
      <c r="R368" s="810"/>
      <c r="S368" s="810"/>
      <c r="T368" s="810"/>
      <c r="U368" s="810"/>
      <c r="V368" s="810"/>
      <c r="W368" s="810"/>
      <c r="X368" s="810"/>
      <c r="Y368" s="810"/>
      <c r="Z368" s="810"/>
      <c r="AA368" s="810"/>
      <c r="AB368" s="810"/>
      <c r="AC368" s="810"/>
      <c r="AD368" s="810"/>
      <c r="AE368" s="810"/>
      <c r="AF368" s="810"/>
      <c r="AG368" s="810"/>
      <c r="AH368" s="810"/>
      <c r="AI368" s="810"/>
      <c r="AJ368" s="810"/>
      <c r="AK368" s="810"/>
      <c r="AL368" s="810"/>
      <c r="AM368" s="771"/>
    </row>
    <row r="369" spans="1:39">
      <c r="A369" s="789">
        <v>8</v>
      </c>
      <c r="B369" s="800"/>
      <c r="C369" s="800"/>
      <c r="D369" s="800"/>
      <c r="E369" s="800"/>
      <c r="F369" s="800"/>
      <c r="G369" s="800"/>
      <c r="H369" s="800"/>
      <c r="I369" s="800"/>
      <c r="J369" s="800"/>
      <c r="K369" s="800"/>
      <c r="L369" s="809">
        <v>2.2999999999999998</v>
      </c>
      <c r="M369" s="222" t="s">
        <v>379</v>
      </c>
      <c r="N369" s="727" t="s">
        <v>370</v>
      </c>
      <c r="O369" s="810"/>
      <c r="P369" s="810"/>
      <c r="Q369" s="810"/>
      <c r="R369" s="810"/>
      <c r="S369" s="810"/>
      <c r="T369" s="810"/>
      <c r="U369" s="810"/>
      <c r="V369" s="810"/>
      <c r="W369" s="810"/>
      <c r="X369" s="810"/>
      <c r="Y369" s="810"/>
      <c r="Z369" s="810"/>
      <c r="AA369" s="810"/>
      <c r="AB369" s="810"/>
      <c r="AC369" s="810"/>
      <c r="AD369" s="810"/>
      <c r="AE369" s="810"/>
      <c r="AF369" s="810"/>
      <c r="AG369" s="810"/>
      <c r="AH369" s="810"/>
      <c r="AI369" s="810"/>
      <c r="AJ369" s="810"/>
      <c r="AK369" s="810"/>
      <c r="AL369" s="810"/>
      <c r="AM369" s="771"/>
    </row>
    <row r="370" spans="1:39">
      <c r="A370" s="789">
        <v>8</v>
      </c>
      <c r="B370" s="800"/>
      <c r="C370" s="800"/>
      <c r="D370" s="800"/>
      <c r="E370" s="800"/>
      <c r="F370" s="800"/>
      <c r="G370" s="800"/>
      <c r="H370" s="800"/>
      <c r="I370" s="800"/>
      <c r="J370" s="800"/>
      <c r="K370" s="800"/>
      <c r="L370" s="809">
        <v>2.4</v>
      </c>
      <c r="M370" s="222" t="s">
        <v>381</v>
      </c>
      <c r="N370" s="727" t="s">
        <v>370</v>
      </c>
      <c r="O370" s="810"/>
      <c r="P370" s="810"/>
      <c r="Q370" s="810"/>
      <c r="R370" s="810"/>
      <c r="S370" s="810"/>
      <c r="T370" s="810"/>
      <c r="U370" s="810"/>
      <c r="V370" s="810"/>
      <c r="W370" s="810"/>
      <c r="X370" s="810"/>
      <c r="Y370" s="810"/>
      <c r="Z370" s="810"/>
      <c r="AA370" s="810"/>
      <c r="AB370" s="810"/>
      <c r="AC370" s="810"/>
      <c r="AD370" s="810"/>
      <c r="AE370" s="810"/>
      <c r="AF370" s="810"/>
      <c r="AG370" s="810"/>
      <c r="AH370" s="810"/>
      <c r="AI370" s="810"/>
      <c r="AJ370" s="810"/>
      <c r="AK370" s="810"/>
      <c r="AL370" s="810"/>
      <c r="AM370" s="771"/>
    </row>
    <row r="371" spans="1:39">
      <c r="A371" s="789">
        <v>8</v>
      </c>
      <c r="B371" s="800"/>
      <c r="C371" s="800"/>
      <c r="D371" s="800"/>
      <c r="E371" s="800"/>
      <c r="F371" s="800"/>
      <c r="G371" s="800"/>
      <c r="H371" s="800"/>
      <c r="I371" s="800"/>
      <c r="J371" s="800"/>
      <c r="K371" s="800"/>
      <c r="L371" s="809">
        <v>2.5</v>
      </c>
      <c r="M371" s="222" t="s">
        <v>383</v>
      </c>
      <c r="N371" s="727" t="s">
        <v>370</v>
      </c>
      <c r="O371" s="810"/>
      <c r="P371" s="810"/>
      <c r="Q371" s="810"/>
      <c r="R371" s="810"/>
      <c r="S371" s="810"/>
      <c r="T371" s="810"/>
      <c r="U371" s="810"/>
      <c r="V371" s="810"/>
      <c r="W371" s="810"/>
      <c r="X371" s="810"/>
      <c r="Y371" s="810"/>
      <c r="Z371" s="810"/>
      <c r="AA371" s="810"/>
      <c r="AB371" s="810"/>
      <c r="AC371" s="810"/>
      <c r="AD371" s="810"/>
      <c r="AE371" s="810"/>
      <c r="AF371" s="810"/>
      <c r="AG371" s="810"/>
      <c r="AH371" s="810"/>
      <c r="AI371" s="810"/>
      <c r="AJ371" s="810"/>
      <c r="AK371" s="810"/>
      <c r="AL371" s="810"/>
      <c r="AM371" s="771"/>
    </row>
    <row r="372" spans="1:39" s="95" customFormat="1">
      <c r="A372" s="789">
        <v>8</v>
      </c>
      <c r="B372" s="806"/>
      <c r="C372" s="806"/>
      <c r="D372" s="806"/>
      <c r="E372" s="806"/>
      <c r="F372" s="806"/>
      <c r="G372" s="806"/>
      <c r="H372" s="806"/>
      <c r="I372" s="806"/>
      <c r="J372" s="806"/>
      <c r="K372" s="806"/>
      <c r="L372" s="807">
        <v>3</v>
      </c>
      <c r="M372" s="218" t="s">
        <v>386</v>
      </c>
      <c r="N372" s="727" t="s">
        <v>370</v>
      </c>
      <c r="O372" s="808">
        <v>0</v>
      </c>
      <c r="P372" s="808">
        <v>0</v>
      </c>
      <c r="Q372" s="808">
        <v>0</v>
      </c>
      <c r="R372" s="808">
        <v>0</v>
      </c>
      <c r="S372" s="808">
        <v>0</v>
      </c>
      <c r="T372" s="808">
        <v>0</v>
      </c>
      <c r="U372" s="808">
        <v>0</v>
      </c>
      <c r="V372" s="808">
        <v>0</v>
      </c>
      <c r="W372" s="808">
        <v>0</v>
      </c>
      <c r="X372" s="808">
        <v>0</v>
      </c>
      <c r="Y372" s="808">
        <v>0</v>
      </c>
      <c r="Z372" s="808">
        <v>0</v>
      </c>
      <c r="AA372" s="808">
        <v>0</v>
      </c>
      <c r="AB372" s="808">
        <v>0</v>
      </c>
      <c r="AC372" s="808">
        <v>0</v>
      </c>
      <c r="AD372" s="808">
        <v>0</v>
      </c>
      <c r="AE372" s="808">
        <v>0</v>
      </c>
      <c r="AF372" s="808">
        <v>0</v>
      </c>
      <c r="AG372" s="808">
        <v>0</v>
      </c>
      <c r="AH372" s="808">
        <v>0</v>
      </c>
      <c r="AI372" s="808">
        <v>0</v>
      </c>
      <c r="AJ372" s="808">
        <v>0</v>
      </c>
      <c r="AK372" s="808">
        <v>0</v>
      </c>
      <c r="AL372" s="808">
        <v>0</v>
      </c>
      <c r="AM372" s="771"/>
    </row>
    <row r="373" spans="1:39">
      <c r="A373" s="789">
        <v>8</v>
      </c>
      <c r="B373" s="800"/>
      <c r="C373" s="800"/>
      <c r="D373" s="800"/>
      <c r="E373" s="800"/>
      <c r="F373" s="800"/>
      <c r="G373" s="800"/>
      <c r="H373" s="800"/>
      <c r="I373" s="800"/>
      <c r="J373" s="800"/>
      <c r="K373" s="800"/>
      <c r="L373" s="809">
        <v>3.1</v>
      </c>
      <c r="M373" s="222" t="s">
        <v>376</v>
      </c>
      <c r="N373" s="727" t="s">
        <v>370</v>
      </c>
      <c r="O373" s="810"/>
      <c r="P373" s="810"/>
      <c r="Q373" s="810"/>
      <c r="R373" s="810"/>
      <c r="S373" s="810"/>
      <c r="T373" s="810"/>
      <c r="U373" s="810"/>
      <c r="V373" s="810"/>
      <c r="W373" s="810"/>
      <c r="X373" s="810"/>
      <c r="Y373" s="810"/>
      <c r="Z373" s="810"/>
      <c r="AA373" s="810"/>
      <c r="AB373" s="810"/>
      <c r="AC373" s="810"/>
      <c r="AD373" s="810"/>
      <c r="AE373" s="810"/>
      <c r="AF373" s="810"/>
      <c r="AG373" s="810"/>
      <c r="AH373" s="810"/>
      <c r="AI373" s="810"/>
      <c r="AJ373" s="810"/>
      <c r="AK373" s="810"/>
      <c r="AL373" s="810"/>
      <c r="AM373" s="771"/>
    </row>
    <row r="374" spans="1:39">
      <c r="A374" s="789">
        <v>8</v>
      </c>
      <c r="B374" s="800"/>
      <c r="C374" s="800"/>
      <c r="D374" s="800"/>
      <c r="E374" s="800"/>
      <c r="F374" s="800"/>
      <c r="G374" s="800"/>
      <c r="H374" s="800"/>
      <c r="I374" s="800"/>
      <c r="J374" s="800"/>
      <c r="K374" s="800"/>
      <c r="L374" s="809">
        <v>3.2</v>
      </c>
      <c r="M374" s="222" t="s">
        <v>377</v>
      </c>
      <c r="N374" s="727" t="s">
        <v>370</v>
      </c>
      <c r="O374" s="810"/>
      <c r="P374" s="810"/>
      <c r="Q374" s="810"/>
      <c r="R374" s="810"/>
      <c r="S374" s="810"/>
      <c r="T374" s="810"/>
      <c r="U374" s="810"/>
      <c r="V374" s="810"/>
      <c r="W374" s="810"/>
      <c r="X374" s="810"/>
      <c r="Y374" s="810"/>
      <c r="Z374" s="810"/>
      <c r="AA374" s="810"/>
      <c r="AB374" s="810"/>
      <c r="AC374" s="810"/>
      <c r="AD374" s="810"/>
      <c r="AE374" s="810"/>
      <c r="AF374" s="810"/>
      <c r="AG374" s="810"/>
      <c r="AH374" s="810"/>
      <c r="AI374" s="810"/>
      <c r="AJ374" s="810"/>
      <c r="AK374" s="810"/>
      <c r="AL374" s="810"/>
      <c r="AM374" s="771"/>
    </row>
    <row r="375" spans="1:39">
      <c r="A375" s="789">
        <v>8</v>
      </c>
      <c r="B375" s="800"/>
      <c r="C375" s="800"/>
      <c r="D375" s="800"/>
      <c r="E375" s="800"/>
      <c r="F375" s="800"/>
      <c r="G375" s="800"/>
      <c r="H375" s="800"/>
      <c r="I375" s="800"/>
      <c r="J375" s="800"/>
      <c r="K375" s="800"/>
      <c r="L375" s="809">
        <v>3.3</v>
      </c>
      <c r="M375" s="222" t="s">
        <v>379</v>
      </c>
      <c r="N375" s="727" t="s">
        <v>370</v>
      </c>
      <c r="O375" s="810"/>
      <c r="P375" s="810"/>
      <c r="Q375" s="810"/>
      <c r="R375" s="810"/>
      <c r="S375" s="810"/>
      <c r="T375" s="810"/>
      <c r="U375" s="810"/>
      <c r="V375" s="810"/>
      <c r="W375" s="810"/>
      <c r="X375" s="810"/>
      <c r="Y375" s="810"/>
      <c r="Z375" s="810"/>
      <c r="AA375" s="810"/>
      <c r="AB375" s="810"/>
      <c r="AC375" s="810"/>
      <c r="AD375" s="810"/>
      <c r="AE375" s="810"/>
      <c r="AF375" s="810"/>
      <c r="AG375" s="810"/>
      <c r="AH375" s="810"/>
      <c r="AI375" s="810"/>
      <c r="AJ375" s="810"/>
      <c r="AK375" s="810"/>
      <c r="AL375" s="810"/>
      <c r="AM375" s="771"/>
    </row>
    <row r="376" spans="1:39">
      <c r="A376" s="789">
        <v>8</v>
      </c>
      <c r="B376" s="800"/>
      <c r="C376" s="800"/>
      <c r="D376" s="800"/>
      <c r="E376" s="800"/>
      <c r="F376" s="800"/>
      <c r="G376" s="800"/>
      <c r="H376" s="800"/>
      <c r="I376" s="800"/>
      <c r="J376" s="800"/>
      <c r="K376" s="800"/>
      <c r="L376" s="809">
        <v>3.4</v>
      </c>
      <c r="M376" s="222" t="s">
        <v>381</v>
      </c>
      <c r="N376" s="727" t="s">
        <v>370</v>
      </c>
      <c r="O376" s="810"/>
      <c r="P376" s="810"/>
      <c r="Q376" s="810"/>
      <c r="R376" s="810"/>
      <c r="S376" s="810"/>
      <c r="T376" s="810"/>
      <c r="U376" s="810"/>
      <c r="V376" s="810"/>
      <c r="W376" s="810"/>
      <c r="X376" s="810"/>
      <c r="Y376" s="810"/>
      <c r="Z376" s="810"/>
      <c r="AA376" s="810"/>
      <c r="AB376" s="810"/>
      <c r="AC376" s="810"/>
      <c r="AD376" s="810"/>
      <c r="AE376" s="810"/>
      <c r="AF376" s="810"/>
      <c r="AG376" s="810"/>
      <c r="AH376" s="810"/>
      <c r="AI376" s="810"/>
      <c r="AJ376" s="810"/>
      <c r="AK376" s="810"/>
      <c r="AL376" s="810"/>
      <c r="AM376" s="771"/>
    </row>
    <row r="377" spans="1:39">
      <c r="A377" s="789">
        <v>8</v>
      </c>
      <c r="B377" s="800"/>
      <c r="C377" s="800"/>
      <c r="D377" s="800"/>
      <c r="E377" s="800"/>
      <c r="F377" s="800"/>
      <c r="G377" s="800"/>
      <c r="H377" s="800"/>
      <c r="I377" s="800"/>
      <c r="J377" s="800"/>
      <c r="K377" s="800"/>
      <c r="L377" s="809">
        <v>3.5</v>
      </c>
      <c r="M377" s="222" t="s">
        <v>383</v>
      </c>
      <c r="N377" s="727" t="s">
        <v>370</v>
      </c>
      <c r="O377" s="810"/>
      <c r="P377" s="810"/>
      <c r="Q377" s="810"/>
      <c r="R377" s="810"/>
      <c r="S377" s="810"/>
      <c r="T377" s="810"/>
      <c r="U377" s="810"/>
      <c r="V377" s="810"/>
      <c r="W377" s="810"/>
      <c r="X377" s="810"/>
      <c r="Y377" s="810"/>
      <c r="Z377" s="810"/>
      <c r="AA377" s="810"/>
      <c r="AB377" s="810"/>
      <c r="AC377" s="810"/>
      <c r="AD377" s="810"/>
      <c r="AE377" s="810"/>
      <c r="AF377" s="810"/>
      <c r="AG377" s="810"/>
      <c r="AH377" s="810"/>
      <c r="AI377" s="810"/>
      <c r="AJ377" s="810"/>
      <c r="AK377" s="810"/>
      <c r="AL377" s="810"/>
      <c r="AM377" s="771"/>
    </row>
    <row r="378" spans="1:39" s="95" customFormat="1" ht="22.8">
      <c r="A378" s="789">
        <v>8</v>
      </c>
      <c r="B378" s="806"/>
      <c r="C378" s="806"/>
      <c r="D378" s="806"/>
      <c r="E378" s="806"/>
      <c r="F378" s="806"/>
      <c r="G378" s="806"/>
      <c r="H378" s="806"/>
      <c r="I378" s="806"/>
      <c r="J378" s="806"/>
      <c r="K378" s="806"/>
      <c r="L378" s="807">
        <v>4</v>
      </c>
      <c r="M378" s="218" t="s">
        <v>390</v>
      </c>
      <c r="N378" s="727" t="s">
        <v>370</v>
      </c>
      <c r="O378" s="808">
        <v>0</v>
      </c>
      <c r="P378" s="808">
        <v>0</v>
      </c>
      <c r="Q378" s="808">
        <v>0</v>
      </c>
      <c r="R378" s="808">
        <v>0</v>
      </c>
      <c r="S378" s="808">
        <v>0</v>
      </c>
      <c r="T378" s="808">
        <v>0</v>
      </c>
      <c r="U378" s="808">
        <v>0</v>
      </c>
      <c r="V378" s="808">
        <v>0</v>
      </c>
      <c r="W378" s="808">
        <v>0</v>
      </c>
      <c r="X378" s="808">
        <v>0</v>
      </c>
      <c r="Y378" s="808">
        <v>0</v>
      </c>
      <c r="Z378" s="808">
        <v>0</v>
      </c>
      <c r="AA378" s="808">
        <v>0</v>
      </c>
      <c r="AB378" s="808">
        <v>0</v>
      </c>
      <c r="AC378" s="808">
        <v>0</v>
      </c>
      <c r="AD378" s="808">
        <v>0</v>
      </c>
      <c r="AE378" s="808">
        <v>0</v>
      </c>
      <c r="AF378" s="808">
        <v>0</v>
      </c>
      <c r="AG378" s="808">
        <v>0</v>
      </c>
      <c r="AH378" s="808">
        <v>0</v>
      </c>
      <c r="AI378" s="808">
        <v>0</v>
      </c>
      <c r="AJ378" s="808">
        <v>0</v>
      </c>
      <c r="AK378" s="808">
        <v>0</v>
      </c>
      <c r="AL378" s="808">
        <v>0</v>
      </c>
      <c r="AM378" s="771"/>
    </row>
    <row r="379" spans="1:39">
      <c r="A379" s="789">
        <v>8</v>
      </c>
      <c r="B379" s="800"/>
      <c r="C379" s="800"/>
      <c r="D379" s="800"/>
      <c r="E379" s="800"/>
      <c r="F379" s="800"/>
      <c r="G379" s="800"/>
      <c r="H379" s="800"/>
      <c r="I379" s="800"/>
      <c r="J379" s="800"/>
      <c r="K379" s="800"/>
      <c r="L379" s="809">
        <v>4.0999999999999996</v>
      </c>
      <c r="M379" s="222" t="s">
        <v>376</v>
      </c>
      <c r="N379" s="727" t="s">
        <v>370</v>
      </c>
      <c r="O379" s="810">
        <v>0</v>
      </c>
      <c r="P379" s="810">
        <v>0</v>
      </c>
      <c r="Q379" s="810">
        <v>0</v>
      </c>
      <c r="R379" s="810">
        <v>0</v>
      </c>
      <c r="S379" s="810">
        <v>0</v>
      </c>
      <c r="T379" s="810">
        <v>0</v>
      </c>
      <c r="U379" s="810">
        <v>0</v>
      </c>
      <c r="V379" s="810">
        <v>0</v>
      </c>
      <c r="W379" s="810">
        <v>0</v>
      </c>
      <c r="X379" s="810">
        <v>0</v>
      </c>
      <c r="Y379" s="810">
        <v>0</v>
      </c>
      <c r="Z379" s="810">
        <v>0</v>
      </c>
      <c r="AA379" s="810">
        <v>0</v>
      </c>
      <c r="AB379" s="810">
        <v>0</v>
      </c>
      <c r="AC379" s="810">
        <v>0</v>
      </c>
      <c r="AD379" s="810">
        <v>0</v>
      </c>
      <c r="AE379" s="810">
        <v>0</v>
      </c>
      <c r="AF379" s="810">
        <v>0</v>
      </c>
      <c r="AG379" s="810">
        <v>0</v>
      </c>
      <c r="AH379" s="810">
        <v>0</v>
      </c>
      <c r="AI379" s="810">
        <v>0</v>
      </c>
      <c r="AJ379" s="810">
        <v>0</v>
      </c>
      <c r="AK379" s="810">
        <v>0</v>
      </c>
      <c r="AL379" s="810">
        <v>0</v>
      </c>
      <c r="AM379" s="771"/>
    </row>
    <row r="380" spans="1:39">
      <c r="A380" s="789">
        <v>8</v>
      </c>
      <c r="B380" s="800"/>
      <c r="C380" s="800"/>
      <c r="D380" s="800"/>
      <c r="E380" s="800"/>
      <c r="F380" s="800"/>
      <c r="G380" s="800"/>
      <c r="H380" s="800"/>
      <c r="I380" s="800"/>
      <c r="J380" s="800"/>
      <c r="K380" s="800"/>
      <c r="L380" s="809">
        <v>4.2</v>
      </c>
      <c r="M380" s="222" t="s">
        <v>377</v>
      </c>
      <c r="N380" s="727" t="s">
        <v>370</v>
      </c>
      <c r="O380" s="810">
        <v>0</v>
      </c>
      <c r="P380" s="810">
        <v>0</v>
      </c>
      <c r="Q380" s="810">
        <v>0</v>
      </c>
      <c r="R380" s="810">
        <v>0</v>
      </c>
      <c r="S380" s="810">
        <v>0</v>
      </c>
      <c r="T380" s="810">
        <v>0</v>
      </c>
      <c r="U380" s="810">
        <v>0</v>
      </c>
      <c r="V380" s="810">
        <v>0</v>
      </c>
      <c r="W380" s="810">
        <v>0</v>
      </c>
      <c r="X380" s="810">
        <v>0</v>
      </c>
      <c r="Y380" s="810">
        <v>0</v>
      </c>
      <c r="Z380" s="810">
        <v>0</v>
      </c>
      <c r="AA380" s="810">
        <v>0</v>
      </c>
      <c r="AB380" s="810">
        <v>0</v>
      </c>
      <c r="AC380" s="810">
        <v>0</v>
      </c>
      <c r="AD380" s="810">
        <v>0</v>
      </c>
      <c r="AE380" s="810">
        <v>0</v>
      </c>
      <c r="AF380" s="810">
        <v>0</v>
      </c>
      <c r="AG380" s="810">
        <v>0</v>
      </c>
      <c r="AH380" s="810">
        <v>0</v>
      </c>
      <c r="AI380" s="810">
        <v>0</v>
      </c>
      <c r="AJ380" s="810">
        <v>0</v>
      </c>
      <c r="AK380" s="810">
        <v>0</v>
      </c>
      <c r="AL380" s="810">
        <v>0</v>
      </c>
      <c r="AM380" s="771"/>
    </row>
    <row r="381" spans="1:39">
      <c r="A381" s="789">
        <v>8</v>
      </c>
      <c r="B381" s="800"/>
      <c r="C381" s="800"/>
      <c r="D381" s="800"/>
      <c r="E381" s="800"/>
      <c r="F381" s="800"/>
      <c r="G381" s="800"/>
      <c r="H381" s="800"/>
      <c r="I381" s="800"/>
      <c r="J381" s="800"/>
      <c r="K381" s="800"/>
      <c r="L381" s="809">
        <v>4.3</v>
      </c>
      <c r="M381" s="222" t="s">
        <v>379</v>
      </c>
      <c r="N381" s="727" t="s">
        <v>370</v>
      </c>
      <c r="O381" s="810">
        <v>0</v>
      </c>
      <c r="P381" s="810">
        <v>0</v>
      </c>
      <c r="Q381" s="810">
        <v>0</v>
      </c>
      <c r="R381" s="810">
        <v>0</v>
      </c>
      <c r="S381" s="810">
        <v>0</v>
      </c>
      <c r="T381" s="810">
        <v>0</v>
      </c>
      <c r="U381" s="810">
        <v>0</v>
      </c>
      <c r="V381" s="810">
        <v>0</v>
      </c>
      <c r="W381" s="810">
        <v>0</v>
      </c>
      <c r="X381" s="810">
        <v>0</v>
      </c>
      <c r="Y381" s="810">
        <v>0</v>
      </c>
      <c r="Z381" s="810">
        <v>0</v>
      </c>
      <c r="AA381" s="810">
        <v>0</v>
      </c>
      <c r="AB381" s="810">
        <v>0</v>
      </c>
      <c r="AC381" s="810">
        <v>0</v>
      </c>
      <c r="AD381" s="810">
        <v>0</v>
      </c>
      <c r="AE381" s="810">
        <v>0</v>
      </c>
      <c r="AF381" s="810">
        <v>0</v>
      </c>
      <c r="AG381" s="810">
        <v>0</v>
      </c>
      <c r="AH381" s="810">
        <v>0</v>
      </c>
      <c r="AI381" s="810">
        <v>0</v>
      </c>
      <c r="AJ381" s="810">
        <v>0</v>
      </c>
      <c r="AK381" s="810">
        <v>0</v>
      </c>
      <c r="AL381" s="810">
        <v>0</v>
      </c>
      <c r="AM381" s="771"/>
    </row>
    <row r="382" spans="1:39">
      <c r="A382" s="789">
        <v>8</v>
      </c>
      <c r="B382" s="800"/>
      <c r="C382" s="800"/>
      <c r="D382" s="800"/>
      <c r="E382" s="800"/>
      <c r="F382" s="800"/>
      <c r="G382" s="800"/>
      <c r="H382" s="800"/>
      <c r="I382" s="800"/>
      <c r="J382" s="800"/>
      <c r="K382" s="800"/>
      <c r="L382" s="809">
        <v>4.4000000000000004</v>
      </c>
      <c r="M382" s="222" t="s">
        <v>381</v>
      </c>
      <c r="N382" s="727" t="s">
        <v>370</v>
      </c>
      <c r="O382" s="810">
        <v>0</v>
      </c>
      <c r="P382" s="810">
        <v>0</v>
      </c>
      <c r="Q382" s="810">
        <v>0</v>
      </c>
      <c r="R382" s="810">
        <v>0</v>
      </c>
      <c r="S382" s="810">
        <v>0</v>
      </c>
      <c r="T382" s="810">
        <v>0</v>
      </c>
      <c r="U382" s="810">
        <v>0</v>
      </c>
      <c r="V382" s="810">
        <v>0</v>
      </c>
      <c r="W382" s="810">
        <v>0</v>
      </c>
      <c r="X382" s="810">
        <v>0</v>
      </c>
      <c r="Y382" s="810">
        <v>0</v>
      </c>
      <c r="Z382" s="810">
        <v>0</v>
      </c>
      <c r="AA382" s="810">
        <v>0</v>
      </c>
      <c r="AB382" s="810">
        <v>0</v>
      </c>
      <c r="AC382" s="810">
        <v>0</v>
      </c>
      <c r="AD382" s="810">
        <v>0</v>
      </c>
      <c r="AE382" s="810">
        <v>0</v>
      </c>
      <c r="AF382" s="810">
        <v>0</v>
      </c>
      <c r="AG382" s="810">
        <v>0</v>
      </c>
      <c r="AH382" s="810">
        <v>0</v>
      </c>
      <c r="AI382" s="810">
        <v>0</v>
      </c>
      <c r="AJ382" s="810">
        <v>0</v>
      </c>
      <c r="AK382" s="810">
        <v>0</v>
      </c>
      <c r="AL382" s="810">
        <v>0</v>
      </c>
      <c r="AM382" s="771"/>
    </row>
    <row r="383" spans="1:39">
      <c r="A383" s="789">
        <v>8</v>
      </c>
      <c r="B383" s="800"/>
      <c r="C383" s="800"/>
      <c r="D383" s="800"/>
      <c r="E383" s="800"/>
      <c r="F383" s="800"/>
      <c r="G383" s="800"/>
      <c r="H383" s="800"/>
      <c r="I383" s="800"/>
      <c r="J383" s="800"/>
      <c r="K383" s="800"/>
      <c r="L383" s="809">
        <v>4.5</v>
      </c>
      <c r="M383" s="222" t="s">
        <v>383</v>
      </c>
      <c r="N383" s="727" t="s">
        <v>370</v>
      </c>
      <c r="O383" s="810">
        <v>0</v>
      </c>
      <c r="P383" s="810">
        <v>0</v>
      </c>
      <c r="Q383" s="810">
        <v>0</v>
      </c>
      <c r="R383" s="810">
        <v>0</v>
      </c>
      <c r="S383" s="810">
        <v>0</v>
      </c>
      <c r="T383" s="810">
        <v>0</v>
      </c>
      <c r="U383" s="810">
        <v>0</v>
      </c>
      <c r="V383" s="810">
        <v>0</v>
      </c>
      <c r="W383" s="810">
        <v>0</v>
      </c>
      <c r="X383" s="810">
        <v>0</v>
      </c>
      <c r="Y383" s="810">
        <v>0</v>
      </c>
      <c r="Z383" s="810">
        <v>0</v>
      </c>
      <c r="AA383" s="810">
        <v>0</v>
      </c>
      <c r="AB383" s="810">
        <v>0</v>
      </c>
      <c r="AC383" s="810">
        <v>0</v>
      </c>
      <c r="AD383" s="810">
        <v>0</v>
      </c>
      <c r="AE383" s="810">
        <v>0</v>
      </c>
      <c r="AF383" s="810">
        <v>0</v>
      </c>
      <c r="AG383" s="810">
        <v>0</v>
      </c>
      <c r="AH383" s="810">
        <v>0</v>
      </c>
      <c r="AI383" s="810">
        <v>0</v>
      </c>
      <c r="AJ383" s="810">
        <v>0</v>
      </c>
      <c r="AK383" s="810">
        <v>0</v>
      </c>
      <c r="AL383" s="810">
        <v>0</v>
      </c>
      <c r="AM383" s="771"/>
    </row>
    <row r="384" spans="1:39" s="95" customFormat="1">
      <c r="A384" s="789">
        <v>8</v>
      </c>
      <c r="B384" s="806"/>
      <c r="C384" s="806"/>
      <c r="D384" s="806"/>
      <c r="E384" s="806"/>
      <c r="F384" s="806"/>
      <c r="G384" s="806"/>
      <c r="H384" s="806"/>
      <c r="I384" s="806"/>
      <c r="J384" s="806"/>
      <c r="K384" s="806"/>
      <c r="L384" s="807">
        <v>5</v>
      </c>
      <c r="M384" s="218" t="s">
        <v>395</v>
      </c>
      <c r="N384" s="727" t="s">
        <v>370</v>
      </c>
      <c r="O384" s="808">
        <v>0</v>
      </c>
      <c r="P384" s="808">
        <v>0</v>
      </c>
      <c r="Q384" s="808">
        <v>0</v>
      </c>
      <c r="R384" s="808">
        <v>0</v>
      </c>
      <c r="S384" s="808">
        <v>0</v>
      </c>
      <c r="T384" s="808">
        <v>0</v>
      </c>
      <c r="U384" s="808">
        <v>0</v>
      </c>
      <c r="V384" s="808">
        <v>0</v>
      </c>
      <c r="W384" s="808">
        <v>0</v>
      </c>
      <c r="X384" s="808">
        <v>0</v>
      </c>
      <c r="Y384" s="808">
        <v>0</v>
      </c>
      <c r="Z384" s="808">
        <v>0</v>
      </c>
      <c r="AA384" s="808">
        <v>0</v>
      </c>
      <c r="AB384" s="808">
        <v>0</v>
      </c>
      <c r="AC384" s="808">
        <v>0</v>
      </c>
      <c r="AD384" s="808">
        <v>0</v>
      </c>
      <c r="AE384" s="808">
        <v>0</v>
      </c>
      <c r="AF384" s="808">
        <v>0</v>
      </c>
      <c r="AG384" s="808">
        <v>0</v>
      </c>
      <c r="AH384" s="808">
        <v>0</v>
      </c>
      <c r="AI384" s="808">
        <v>0</v>
      </c>
      <c r="AJ384" s="808">
        <v>0</v>
      </c>
      <c r="AK384" s="808">
        <v>0</v>
      </c>
      <c r="AL384" s="808">
        <v>0</v>
      </c>
      <c r="AM384" s="771"/>
    </row>
    <row r="385" spans="1:39">
      <c r="A385" s="789">
        <v>8</v>
      </c>
      <c r="B385" s="800"/>
      <c r="C385" s="800"/>
      <c r="D385" s="800"/>
      <c r="E385" s="800"/>
      <c r="F385" s="800"/>
      <c r="G385" s="800"/>
      <c r="H385" s="800"/>
      <c r="I385" s="800"/>
      <c r="J385" s="800"/>
      <c r="K385" s="800"/>
      <c r="L385" s="809">
        <v>5.0999999999999996</v>
      </c>
      <c r="M385" s="222" t="s">
        <v>376</v>
      </c>
      <c r="N385" s="727" t="s">
        <v>370</v>
      </c>
      <c r="O385" s="810">
        <v>0</v>
      </c>
      <c r="P385" s="810">
        <v>0</v>
      </c>
      <c r="Q385" s="810">
        <v>0</v>
      </c>
      <c r="R385" s="810">
        <v>0</v>
      </c>
      <c r="S385" s="810">
        <v>0</v>
      </c>
      <c r="T385" s="810">
        <v>0</v>
      </c>
      <c r="U385" s="810">
        <v>0</v>
      </c>
      <c r="V385" s="810">
        <v>0</v>
      </c>
      <c r="W385" s="810">
        <v>0</v>
      </c>
      <c r="X385" s="810">
        <v>0</v>
      </c>
      <c r="Y385" s="810">
        <v>0</v>
      </c>
      <c r="Z385" s="810">
        <v>0</v>
      </c>
      <c r="AA385" s="810">
        <v>0</v>
      </c>
      <c r="AB385" s="810">
        <v>0</v>
      </c>
      <c r="AC385" s="810">
        <v>0</v>
      </c>
      <c r="AD385" s="810">
        <v>0</v>
      </c>
      <c r="AE385" s="810">
        <v>0</v>
      </c>
      <c r="AF385" s="810">
        <v>0</v>
      </c>
      <c r="AG385" s="810">
        <v>0</v>
      </c>
      <c r="AH385" s="810">
        <v>0</v>
      </c>
      <c r="AI385" s="810">
        <v>0</v>
      </c>
      <c r="AJ385" s="810">
        <v>0</v>
      </c>
      <c r="AK385" s="810">
        <v>0</v>
      </c>
      <c r="AL385" s="810">
        <v>0</v>
      </c>
      <c r="AM385" s="771"/>
    </row>
    <row r="386" spans="1:39">
      <c r="A386" s="789">
        <v>8</v>
      </c>
      <c r="B386" s="800"/>
      <c r="C386" s="800"/>
      <c r="D386" s="800"/>
      <c r="E386" s="800"/>
      <c r="F386" s="800"/>
      <c r="G386" s="800"/>
      <c r="H386" s="800"/>
      <c r="I386" s="800"/>
      <c r="J386" s="800"/>
      <c r="K386" s="800"/>
      <c r="L386" s="809">
        <v>5.2</v>
      </c>
      <c r="M386" s="222" t="s">
        <v>377</v>
      </c>
      <c r="N386" s="727" t="s">
        <v>370</v>
      </c>
      <c r="O386" s="810">
        <v>0</v>
      </c>
      <c r="P386" s="810">
        <v>0</v>
      </c>
      <c r="Q386" s="810">
        <v>0</v>
      </c>
      <c r="R386" s="810">
        <v>0</v>
      </c>
      <c r="S386" s="810">
        <v>0</v>
      </c>
      <c r="T386" s="810">
        <v>0</v>
      </c>
      <c r="U386" s="810">
        <v>0</v>
      </c>
      <c r="V386" s="810">
        <v>0</v>
      </c>
      <c r="W386" s="810">
        <v>0</v>
      </c>
      <c r="X386" s="810">
        <v>0</v>
      </c>
      <c r="Y386" s="810">
        <v>0</v>
      </c>
      <c r="Z386" s="810">
        <v>0</v>
      </c>
      <c r="AA386" s="810">
        <v>0</v>
      </c>
      <c r="AB386" s="810">
        <v>0</v>
      </c>
      <c r="AC386" s="810">
        <v>0</v>
      </c>
      <c r="AD386" s="810">
        <v>0</v>
      </c>
      <c r="AE386" s="810">
        <v>0</v>
      </c>
      <c r="AF386" s="810">
        <v>0</v>
      </c>
      <c r="AG386" s="810">
        <v>0</v>
      </c>
      <c r="AH386" s="810">
        <v>0</v>
      </c>
      <c r="AI386" s="810">
        <v>0</v>
      </c>
      <c r="AJ386" s="810">
        <v>0</v>
      </c>
      <c r="AK386" s="810">
        <v>0</v>
      </c>
      <c r="AL386" s="810">
        <v>0</v>
      </c>
      <c r="AM386" s="771"/>
    </row>
    <row r="387" spans="1:39">
      <c r="A387" s="789">
        <v>8</v>
      </c>
      <c r="B387" s="800"/>
      <c r="C387" s="800"/>
      <c r="D387" s="800"/>
      <c r="E387" s="800"/>
      <c r="F387" s="800"/>
      <c r="G387" s="800"/>
      <c r="H387" s="800"/>
      <c r="I387" s="800"/>
      <c r="J387" s="800"/>
      <c r="K387" s="800"/>
      <c r="L387" s="809">
        <v>5.3</v>
      </c>
      <c r="M387" s="222" t="s">
        <v>379</v>
      </c>
      <c r="N387" s="727" t="s">
        <v>370</v>
      </c>
      <c r="O387" s="810">
        <v>0</v>
      </c>
      <c r="P387" s="810">
        <v>0</v>
      </c>
      <c r="Q387" s="810">
        <v>0</v>
      </c>
      <c r="R387" s="810">
        <v>0</v>
      </c>
      <c r="S387" s="810">
        <v>0</v>
      </c>
      <c r="T387" s="810">
        <v>0</v>
      </c>
      <c r="U387" s="810">
        <v>0</v>
      </c>
      <c r="V387" s="810">
        <v>0</v>
      </c>
      <c r="W387" s="810">
        <v>0</v>
      </c>
      <c r="X387" s="810">
        <v>0</v>
      </c>
      <c r="Y387" s="810">
        <v>0</v>
      </c>
      <c r="Z387" s="810">
        <v>0</v>
      </c>
      <c r="AA387" s="810">
        <v>0</v>
      </c>
      <c r="AB387" s="810">
        <v>0</v>
      </c>
      <c r="AC387" s="810">
        <v>0</v>
      </c>
      <c r="AD387" s="810">
        <v>0</v>
      </c>
      <c r="AE387" s="810">
        <v>0</v>
      </c>
      <c r="AF387" s="810">
        <v>0</v>
      </c>
      <c r="AG387" s="810">
        <v>0</v>
      </c>
      <c r="AH387" s="810">
        <v>0</v>
      </c>
      <c r="AI387" s="810">
        <v>0</v>
      </c>
      <c r="AJ387" s="810">
        <v>0</v>
      </c>
      <c r="AK387" s="810">
        <v>0</v>
      </c>
      <c r="AL387" s="810">
        <v>0</v>
      </c>
      <c r="AM387" s="771"/>
    </row>
    <row r="388" spans="1:39">
      <c r="A388" s="789">
        <v>8</v>
      </c>
      <c r="B388" s="800"/>
      <c r="C388" s="800"/>
      <c r="D388" s="800"/>
      <c r="E388" s="800"/>
      <c r="F388" s="800"/>
      <c r="G388" s="800"/>
      <c r="H388" s="800"/>
      <c r="I388" s="800"/>
      <c r="J388" s="800"/>
      <c r="K388" s="800"/>
      <c r="L388" s="809">
        <v>5.4</v>
      </c>
      <c r="M388" s="222" t="s">
        <v>381</v>
      </c>
      <c r="N388" s="727" t="s">
        <v>370</v>
      </c>
      <c r="O388" s="810">
        <v>0</v>
      </c>
      <c r="P388" s="810">
        <v>0</v>
      </c>
      <c r="Q388" s="810">
        <v>0</v>
      </c>
      <c r="R388" s="810">
        <v>0</v>
      </c>
      <c r="S388" s="810">
        <v>0</v>
      </c>
      <c r="T388" s="810">
        <v>0</v>
      </c>
      <c r="U388" s="810">
        <v>0</v>
      </c>
      <c r="V388" s="810">
        <v>0</v>
      </c>
      <c r="W388" s="810">
        <v>0</v>
      </c>
      <c r="X388" s="810">
        <v>0</v>
      </c>
      <c r="Y388" s="810">
        <v>0</v>
      </c>
      <c r="Z388" s="810">
        <v>0</v>
      </c>
      <c r="AA388" s="810">
        <v>0</v>
      </c>
      <c r="AB388" s="810">
        <v>0</v>
      </c>
      <c r="AC388" s="810">
        <v>0</v>
      </c>
      <c r="AD388" s="810">
        <v>0</v>
      </c>
      <c r="AE388" s="810">
        <v>0</v>
      </c>
      <c r="AF388" s="810">
        <v>0</v>
      </c>
      <c r="AG388" s="810">
        <v>0</v>
      </c>
      <c r="AH388" s="810">
        <v>0</v>
      </c>
      <c r="AI388" s="810">
        <v>0</v>
      </c>
      <c r="AJ388" s="810">
        <v>0</v>
      </c>
      <c r="AK388" s="810">
        <v>0</v>
      </c>
      <c r="AL388" s="810">
        <v>0</v>
      </c>
      <c r="AM388" s="771"/>
    </row>
    <row r="389" spans="1:39">
      <c r="A389" s="789">
        <v>8</v>
      </c>
      <c r="B389" s="800"/>
      <c r="C389" s="800"/>
      <c r="D389" s="800"/>
      <c r="E389" s="800"/>
      <c r="F389" s="800"/>
      <c r="G389" s="800"/>
      <c r="H389" s="800"/>
      <c r="I389" s="800"/>
      <c r="J389" s="800"/>
      <c r="K389" s="800"/>
      <c r="L389" s="809">
        <v>5.5</v>
      </c>
      <c r="M389" s="222" t="s">
        <v>383</v>
      </c>
      <c r="N389" s="727" t="s">
        <v>370</v>
      </c>
      <c r="O389" s="810">
        <v>0</v>
      </c>
      <c r="P389" s="810">
        <v>0</v>
      </c>
      <c r="Q389" s="810">
        <v>0</v>
      </c>
      <c r="R389" s="810">
        <v>0</v>
      </c>
      <c r="S389" s="810">
        <v>0</v>
      </c>
      <c r="T389" s="810">
        <v>0</v>
      </c>
      <c r="U389" s="810">
        <v>0</v>
      </c>
      <c r="V389" s="810">
        <v>0</v>
      </c>
      <c r="W389" s="810">
        <v>0</v>
      </c>
      <c r="X389" s="810">
        <v>0</v>
      </c>
      <c r="Y389" s="810">
        <v>0</v>
      </c>
      <c r="Z389" s="810">
        <v>0</v>
      </c>
      <c r="AA389" s="810">
        <v>0</v>
      </c>
      <c r="AB389" s="810">
        <v>0</v>
      </c>
      <c r="AC389" s="810">
        <v>0</v>
      </c>
      <c r="AD389" s="810">
        <v>0</v>
      </c>
      <c r="AE389" s="810">
        <v>0</v>
      </c>
      <c r="AF389" s="810">
        <v>0</v>
      </c>
      <c r="AG389" s="810">
        <v>0</v>
      </c>
      <c r="AH389" s="810">
        <v>0</v>
      </c>
      <c r="AI389" s="810">
        <v>0</v>
      </c>
      <c r="AJ389" s="810">
        <v>0</v>
      </c>
      <c r="AK389" s="810">
        <v>0</v>
      </c>
      <c r="AL389" s="810">
        <v>0</v>
      </c>
      <c r="AM389" s="771"/>
    </row>
    <row r="390" spans="1:39" s="95" customFormat="1" ht="22.8">
      <c r="A390" s="789">
        <v>8</v>
      </c>
      <c r="B390" s="806"/>
      <c r="C390" s="806"/>
      <c r="D390" s="806"/>
      <c r="E390" s="806"/>
      <c r="F390" s="806"/>
      <c r="G390" s="806"/>
      <c r="H390" s="806"/>
      <c r="I390" s="806"/>
      <c r="J390" s="806"/>
      <c r="K390" s="806"/>
      <c r="L390" s="807">
        <v>6</v>
      </c>
      <c r="M390" s="218" t="s">
        <v>399</v>
      </c>
      <c r="N390" s="224"/>
      <c r="O390" s="225"/>
      <c r="P390" s="225"/>
      <c r="Q390" s="225"/>
      <c r="R390" s="225"/>
      <c r="S390" s="225"/>
      <c r="T390" s="225"/>
      <c r="U390" s="225"/>
      <c r="V390" s="225"/>
      <c r="W390" s="225"/>
      <c r="X390" s="225"/>
      <c r="Y390" s="225"/>
      <c r="Z390" s="225"/>
      <c r="AA390" s="225"/>
      <c r="AB390" s="225"/>
      <c r="AC390" s="225"/>
      <c r="AD390" s="225"/>
      <c r="AE390" s="225"/>
      <c r="AF390" s="225"/>
      <c r="AG390" s="225"/>
      <c r="AH390" s="225"/>
      <c r="AI390" s="225"/>
      <c r="AJ390" s="225"/>
      <c r="AK390" s="225"/>
      <c r="AL390" s="225"/>
      <c r="AM390" s="771"/>
    </row>
    <row r="391" spans="1:39">
      <c r="A391" s="789">
        <v>8</v>
      </c>
      <c r="B391" s="800"/>
      <c r="C391" s="800"/>
      <c r="D391" s="800"/>
      <c r="E391" s="800"/>
      <c r="F391" s="800"/>
      <c r="G391" s="800"/>
      <c r="H391" s="800"/>
      <c r="I391" s="800"/>
      <c r="J391" s="800"/>
      <c r="K391" s="800"/>
      <c r="L391" s="809">
        <v>6.1</v>
      </c>
      <c r="M391" s="222" t="s">
        <v>376</v>
      </c>
      <c r="N391" s="219" t="s">
        <v>145</v>
      </c>
      <c r="O391" s="810">
        <v>0</v>
      </c>
      <c r="P391" s="810">
        <v>0</v>
      </c>
      <c r="Q391" s="810">
        <v>0</v>
      </c>
      <c r="R391" s="810">
        <v>0</v>
      </c>
      <c r="S391" s="810">
        <v>0</v>
      </c>
      <c r="T391" s="810">
        <v>0</v>
      </c>
      <c r="U391" s="810">
        <v>0</v>
      </c>
      <c r="V391" s="810">
        <v>0</v>
      </c>
      <c r="W391" s="810">
        <v>0</v>
      </c>
      <c r="X391" s="810">
        <v>0</v>
      </c>
      <c r="Y391" s="810">
        <v>0</v>
      </c>
      <c r="Z391" s="810">
        <v>0</v>
      </c>
      <c r="AA391" s="810">
        <v>0</v>
      </c>
      <c r="AB391" s="810">
        <v>0</v>
      </c>
      <c r="AC391" s="810">
        <v>0</v>
      </c>
      <c r="AD391" s="810">
        <v>0</v>
      </c>
      <c r="AE391" s="810">
        <v>0</v>
      </c>
      <c r="AF391" s="810">
        <v>0</v>
      </c>
      <c r="AG391" s="810">
        <v>0</v>
      </c>
      <c r="AH391" s="810">
        <v>0</v>
      </c>
      <c r="AI391" s="810">
        <v>0</v>
      </c>
      <c r="AJ391" s="810">
        <v>0</v>
      </c>
      <c r="AK391" s="810">
        <v>0</v>
      </c>
      <c r="AL391" s="810">
        <v>0</v>
      </c>
      <c r="AM391" s="771"/>
    </row>
    <row r="392" spans="1:39">
      <c r="A392" s="789">
        <v>8</v>
      </c>
      <c r="B392" s="800"/>
      <c r="C392" s="800"/>
      <c r="D392" s="800"/>
      <c r="E392" s="800"/>
      <c r="F392" s="800"/>
      <c r="G392" s="800"/>
      <c r="H392" s="800"/>
      <c r="I392" s="800"/>
      <c r="J392" s="800"/>
      <c r="K392" s="800"/>
      <c r="L392" s="809">
        <v>6.2</v>
      </c>
      <c r="M392" s="222" t="s">
        <v>377</v>
      </c>
      <c r="N392" s="219" t="s">
        <v>145</v>
      </c>
      <c r="O392" s="810">
        <v>0</v>
      </c>
      <c r="P392" s="810">
        <v>0</v>
      </c>
      <c r="Q392" s="810">
        <v>0</v>
      </c>
      <c r="R392" s="810">
        <v>0</v>
      </c>
      <c r="S392" s="810">
        <v>0</v>
      </c>
      <c r="T392" s="810">
        <v>0</v>
      </c>
      <c r="U392" s="810">
        <v>0</v>
      </c>
      <c r="V392" s="810">
        <v>0</v>
      </c>
      <c r="W392" s="810">
        <v>0</v>
      </c>
      <c r="X392" s="810">
        <v>0</v>
      </c>
      <c r="Y392" s="810">
        <v>0</v>
      </c>
      <c r="Z392" s="810">
        <v>0</v>
      </c>
      <c r="AA392" s="810">
        <v>0</v>
      </c>
      <c r="AB392" s="810">
        <v>0</v>
      </c>
      <c r="AC392" s="810">
        <v>0</v>
      </c>
      <c r="AD392" s="810">
        <v>0</v>
      </c>
      <c r="AE392" s="810">
        <v>0</v>
      </c>
      <c r="AF392" s="810">
        <v>0</v>
      </c>
      <c r="AG392" s="810">
        <v>0</v>
      </c>
      <c r="AH392" s="810">
        <v>0</v>
      </c>
      <c r="AI392" s="810">
        <v>0</v>
      </c>
      <c r="AJ392" s="810">
        <v>0</v>
      </c>
      <c r="AK392" s="810">
        <v>0</v>
      </c>
      <c r="AL392" s="810">
        <v>0</v>
      </c>
      <c r="AM392" s="771"/>
    </row>
    <row r="393" spans="1:39">
      <c r="A393" s="789">
        <v>8</v>
      </c>
      <c r="B393" s="800"/>
      <c r="C393" s="800"/>
      <c r="D393" s="800"/>
      <c r="E393" s="800"/>
      <c r="F393" s="800"/>
      <c r="G393" s="800"/>
      <c r="H393" s="800"/>
      <c r="I393" s="800"/>
      <c r="J393" s="800"/>
      <c r="K393" s="800"/>
      <c r="L393" s="809">
        <v>6.3</v>
      </c>
      <c r="M393" s="222" t="s">
        <v>379</v>
      </c>
      <c r="N393" s="219" t="s">
        <v>145</v>
      </c>
      <c r="O393" s="810">
        <v>0</v>
      </c>
      <c r="P393" s="810">
        <v>0</v>
      </c>
      <c r="Q393" s="810">
        <v>0</v>
      </c>
      <c r="R393" s="810">
        <v>0</v>
      </c>
      <c r="S393" s="810">
        <v>0</v>
      </c>
      <c r="T393" s="810">
        <v>0</v>
      </c>
      <c r="U393" s="810">
        <v>0</v>
      </c>
      <c r="V393" s="810">
        <v>0</v>
      </c>
      <c r="W393" s="810">
        <v>0</v>
      </c>
      <c r="X393" s="810">
        <v>0</v>
      </c>
      <c r="Y393" s="810">
        <v>0</v>
      </c>
      <c r="Z393" s="810">
        <v>0</v>
      </c>
      <c r="AA393" s="810">
        <v>0</v>
      </c>
      <c r="AB393" s="810">
        <v>0</v>
      </c>
      <c r="AC393" s="810">
        <v>0</v>
      </c>
      <c r="AD393" s="810">
        <v>0</v>
      </c>
      <c r="AE393" s="810">
        <v>0</v>
      </c>
      <c r="AF393" s="810">
        <v>0</v>
      </c>
      <c r="AG393" s="810">
        <v>0</v>
      </c>
      <c r="AH393" s="810">
        <v>0</v>
      </c>
      <c r="AI393" s="810">
        <v>0</v>
      </c>
      <c r="AJ393" s="810">
        <v>0</v>
      </c>
      <c r="AK393" s="810">
        <v>0</v>
      </c>
      <c r="AL393" s="810">
        <v>0</v>
      </c>
      <c r="AM393" s="771"/>
    </row>
    <row r="394" spans="1:39">
      <c r="A394" s="789">
        <v>8</v>
      </c>
      <c r="B394" s="800"/>
      <c r="C394" s="800"/>
      <c r="D394" s="800"/>
      <c r="E394" s="800"/>
      <c r="F394" s="800"/>
      <c r="G394" s="800"/>
      <c r="H394" s="800"/>
      <c r="I394" s="800"/>
      <c r="J394" s="800"/>
      <c r="K394" s="800"/>
      <c r="L394" s="809">
        <v>6.4</v>
      </c>
      <c r="M394" s="222" t="s">
        <v>381</v>
      </c>
      <c r="N394" s="219" t="s">
        <v>145</v>
      </c>
      <c r="O394" s="810">
        <v>0</v>
      </c>
      <c r="P394" s="810">
        <v>0</v>
      </c>
      <c r="Q394" s="810">
        <v>0</v>
      </c>
      <c r="R394" s="810">
        <v>0</v>
      </c>
      <c r="S394" s="810">
        <v>0</v>
      </c>
      <c r="T394" s="810">
        <v>0</v>
      </c>
      <c r="U394" s="810">
        <v>0</v>
      </c>
      <c r="V394" s="810">
        <v>0</v>
      </c>
      <c r="W394" s="810">
        <v>0</v>
      </c>
      <c r="X394" s="810">
        <v>0</v>
      </c>
      <c r="Y394" s="810">
        <v>0</v>
      </c>
      <c r="Z394" s="810">
        <v>0</v>
      </c>
      <c r="AA394" s="810">
        <v>0</v>
      </c>
      <c r="AB394" s="810">
        <v>0</v>
      </c>
      <c r="AC394" s="810">
        <v>0</v>
      </c>
      <c r="AD394" s="810">
        <v>0</v>
      </c>
      <c r="AE394" s="810">
        <v>0</v>
      </c>
      <c r="AF394" s="810">
        <v>0</v>
      </c>
      <c r="AG394" s="810">
        <v>0</v>
      </c>
      <c r="AH394" s="810">
        <v>0</v>
      </c>
      <c r="AI394" s="810">
        <v>0</v>
      </c>
      <c r="AJ394" s="810">
        <v>0</v>
      </c>
      <c r="AK394" s="810">
        <v>0</v>
      </c>
      <c r="AL394" s="810">
        <v>0</v>
      </c>
      <c r="AM394" s="771"/>
    </row>
    <row r="395" spans="1:39">
      <c r="A395" s="789">
        <v>8</v>
      </c>
      <c r="B395" s="800"/>
      <c r="C395" s="800"/>
      <c r="D395" s="800"/>
      <c r="E395" s="800"/>
      <c r="F395" s="800"/>
      <c r="G395" s="800"/>
      <c r="H395" s="800"/>
      <c r="I395" s="800"/>
      <c r="J395" s="800"/>
      <c r="K395" s="800"/>
      <c r="L395" s="809">
        <v>6.5</v>
      </c>
      <c r="M395" s="222" t="s">
        <v>383</v>
      </c>
      <c r="N395" s="219" t="s">
        <v>145</v>
      </c>
      <c r="O395" s="810">
        <v>0</v>
      </c>
      <c r="P395" s="810">
        <v>0</v>
      </c>
      <c r="Q395" s="810">
        <v>0</v>
      </c>
      <c r="R395" s="810">
        <v>0</v>
      </c>
      <c r="S395" s="810">
        <v>0</v>
      </c>
      <c r="T395" s="810">
        <v>0</v>
      </c>
      <c r="U395" s="810">
        <v>0</v>
      </c>
      <c r="V395" s="810">
        <v>0</v>
      </c>
      <c r="W395" s="810">
        <v>0</v>
      </c>
      <c r="X395" s="810">
        <v>0</v>
      </c>
      <c r="Y395" s="810">
        <v>0</v>
      </c>
      <c r="Z395" s="810">
        <v>0</v>
      </c>
      <c r="AA395" s="810">
        <v>0</v>
      </c>
      <c r="AB395" s="810">
        <v>0</v>
      </c>
      <c r="AC395" s="810">
        <v>0</v>
      </c>
      <c r="AD395" s="810">
        <v>0</v>
      </c>
      <c r="AE395" s="810">
        <v>0</v>
      </c>
      <c r="AF395" s="810">
        <v>0</v>
      </c>
      <c r="AG395" s="810">
        <v>0</v>
      </c>
      <c r="AH395" s="810">
        <v>0</v>
      </c>
      <c r="AI395" s="810">
        <v>0</v>
      </c>
      <c r="AJ395" s="810">
        <v>0</v>
      </c>
      <c r="AK395" s="810">
        <v>0</v>
      </c>
      <c r="AL395" s="810">
        <v>0</v>
      </c>
      <c r="AM395" s="771"/>
    </row>
    <row r="396" spans="1:39" s="95" customFormat="1">
      <c r="A396" s="789">
        <v>8</v>
      </c>
      <c r="B396" s="806"/>
      <c r="C396" s="806"/>
      <c r="D396" s="806"/>
      <c r="E396" s="806"/>
      <c r="F396" s="806"/>
      <c r="G396" s="806"/>
      <c r="H396" s="806"/>
      <c r="I396" s="806"/>
      <c r="J396" s="806"/>
      <c r="K396" s="806"/>
      <c r="L396" s="807">
        <v>7</v>
      </c>
      <c r="M396" s="218" t="s">
        <v>403</v>
      </c>
      <c r="N396" s="727" t="s">
        <v>370</v>
      </c>
      <c r="O396" s="808">
        <v>0</v>
      </c>
      <c r="P396" s="808">
        <v>0</v>
      </c>
      <c r="Q396" s="808">
        <v>0</v>
      </c>
      <c r="R396" s="808">
        <v>0</v>
      </c>
      <c r="S396" s="808">
        <v>0</v>
      </c>
      <c r="T396" s="808">
        <v>0</v>
      </c>
      <c r="U396" s="808">
        <v>0</v>
      </c>
      <c r="V396" s="808">
        <v>0</v>
      </c>
      <c r="W396" s="808">
        <v>0</v>
      </c>
      <c r="X396" s="808">
        <v>0</v>
      </c>
      <c r="Y396" s="808">
        <v>0</v>
      </c>
      <c r="Z396" s="808">
        <v>0</v>
      </c>
      <c r="AA396" s="808">
        <v>0</v>
      </c>
      <c r="AB396" s="808">
        <v>0</v>
      </c>
      <c r="AC396" s="808">
        <v>0</v>
      </c>
      <c r="AD396" s="808">
        <v>0</v>
      </c>
      <c r="AE396" s="808">
        <v>0</v>
      </c>
      <c r="AF396" s="808">
        <v>0</v>
      </c>
      <c r="AG396" s="808">
        <v>0</v>
      </c>
      <c r="AH396" s="808">
        <v>0</v>
      </c>
      <c r="AI396" s="808">
        <v>0</v>
      </c>
      <c r="AJ396" s="808">
        <v>0</v>
      </c>
      <c r="AK396" s="808">
        <v>0</v>
      </c>
      <c r="AL396" s="808">
        <v>0</v>
      </c>
      <c r="AM396" s="771"/>
    </row>
    <row r="397" spans="1:39">
      <c r="A397" s="789">
        <v>8</v>
      </c>
      <c r="B397" s="800"/>
      <c r="C397" s="800"/>
      <c r="D397" s="800"/>
      <c r="E397" s="800"/>
      <c r="F397" s="800"/>
      <c r="G397" s="800"/>
      <c r="H397" s="800"/>
      <c r="I397" s="800"/>
      <c r="J397" s="800"/>
      <c r="K397" s="800"/>
      <c r="L397" s="809">
        <v>7.1</v>
      </c>
      <c r="M397" s="222" t="s">
        <v>376</v>
      </c>
      <c r="N397" s="727" t="s">
        <v>370</v>
      </c>
      <c r="O397" s="810"/>
      <c r="P397" s="810"/>
      <c r="Q397" s="810"/>
      <c r="R397" s="810"/>
      <c r="S397" s="810"/>
      <c r="T397" s="810"/>
      <c r="U397" s="810"/>
      <c r="V397" s="810"/>
      <c r="W397" s="810"/>
      <c r="X397" s="810"/>
      <c r="Y397" s="810"/>
      <c r="Z397" s="810"/>
      <c r="AA397" s="810"/>
      <c r="AB397" s="810"/>
      <c r="AC397" s="810"/>
      <c r="AD397" s="810"/>
      <c r="AE397" s="810"/>
      <c r="AF397" s="810"/>
      <c r="AG397" s="810"/>
      <c r="AH397" s="810"/>
      <c r="AI397" s="810"/>
      <c r="AJ397" s="810"/>
      <c r="AK397" s="810"/>
      <c r="AL397" s="810"/>
      <c r="AM397" s="771"/>
    </row>
    <row r="398" spans="1:39">
      <c r="A398" s="789">
        <v>8</v>
      </c>
      <c r="B398" s="800"/>
      <c r="C398" s="800"/>
      <c r="D398" s="800"/>
      <c r="E398" s="800"/>
      <c r="F398" s="800"/>
      <c r="G398" s="800"/>
      <c r="H398" s="800"/>
      <c r="I398" s="800"/>
      <c r="J398" s="800"/>
      <c r="K398" s="800"/>
      <c r="L398" s="809">
        <v>7.2</v>
      </c>
      <c r="M398" s="222" t="s">
        <v>377</v>
      </c>
      <c r="N398" s="727" t="s">
        <v>370</v>
      </c>
      <c r="O398" s="810"/>
      <c r="P398" s="810"/>
      <c r="Q398" s="810"/>
      <c r="R398" s="810"/>
      <c r="S398" s="810"/>
      <c r="T398" s="810"/>
      <c r="U398" s="810"/>
      <c r="V398" s="810"/>
      <c r="W398" s="810"/>
      <c r="X398" s="810"/>
      <c r="Y398" s="810"/>
      <c r="Z398" s="810"/>
      <c r="AA398" s="810"/>
      <c r="AB398" s="810"/>
      <c r="AC398" s="810"/>
      <c r="AD398" s="810"/>
      <c r="AE398" s="810"/>
      <c r="AF398" s="810"/>
      <c r="AG398" s="810"/>
      <c r="AH398" s="810"/>
      <c r="AI398" s="810"/>
      <c r="AJ398" s="810"/>
      <c r="AK398" s="810"/>
      <c r="AL398" s="810"/>
      <c r="AM398" s="771"/>
    </row>
    <row r="399" spans="1:39">
      <c r="A399" s="789">
        <v>8</v>
      </c>
      <c r="B399" s="800"/>
      <c r="C399" s="800"/>
      <c r="D399" s="800"/>
      <c r="E399" s="800"/>
      <c r="F399" s="800"/>
      <c r="G399" s="800"/>
      <c r="H399" s="800"/>
      <c r="I399" s="800"/>
      <c r="J399" s="800"/>
      <c r="K399" s="800"/>
      <c r="L399" s="809">
        <v>7.3</v>
      </c>
      <c r="M399" s="222" t="s">
        <v>379</v>
      </c>
      <c r="N399" s="727" t="s">
        <v>370</v>
      </c>
      <c r="O399" s="810"/>
      <c r="P399" s="810"/>
      <c r="Q399" s="810"/>
      <c r="R399" s="810"/>
      <c r="S399" s="810"/>
      <c r="T399" s="810"/>
      <c r="U399" s="810"/>
      <c r="V399" s="810"/>
      <c r="W399" s="810"/>
      <c r="X399" s="810"/>
      <c r="Y399" s="810"/>
      <c r="Z399" s="810"/>
      <c r="AA399" s="810"/>
      <c r="AB399" s="810"/>
      <c r="AC399" s="810"/>
      <c r="AD399" s="810"/>
      <c r="AE399" s="810"/>
      <c r="AF399" s="810"/>
      <c r="AG399" s="810"/>
      <c r="AH399" s="810"/>
      <c r="AI399" s="810"/>
      <c r="AJ399" s="810"/>
      <c r="AK399" s="810"/>
      <c r="AL399" s="810"/>
      <c r="AM399" s="771"/>
    </row>
    <row r="400" spans="1:39">
      <c r="A400" s="789">
        <v>8</v>
      </c>
      <c r="B400" s="800"/>
      <c r="C400" s="800"/>
      <c r="D400" s="800"/>
      <c r="E400" s="800"/>
      <c r="F400" s="800"/>
      <c r="G400" s="800"/>
      <c r="H400" s="800"/>
      <c r="I400" s="800"/>
      <c r="J400" s="800"/>
      <c r="K400" s="800"/>
      <c r="L400" s="809">
        <v>7.4</v>
      </c>
      <c r="M400" s="222" t="s">
        <v>381</v>
      </c>
      <c r="N400" s="727" t="s">
        <v>370</v>
      </c>
      <c r="O400" s="810"/>
      <c r="P400" s="810"/>
      <c r="Q400" s="810"/>
      <c r="R400" s="810"/>
      <c r="S400" s="810"/>
      <c r="T400" s="810"/>
      <c r="U400" s="810"/>
      <c r="V400" s="810"/>
      <c r="W400" s="810"/>
      <c r="X400" s="810"/>
      <c r="Y400" s="810"/>
      <c r="Z400" s="810"/>
      <c r="AA400" s="810"/>
      <c r="AB400" s="810"/>
      <c r="AC400" s="810"/>
      <c r="AD400" s="810"/>
      <c r="AE400" s="810"/>
      <c r="AF400" s="810"/>
      <c r="AG400" s="810"/>
      <c r="AH400" s="810"/>
      <c r="AI400" s="810"/>
      <c r="AJ400" s="810"/>
      <c r="AK400" s="810"/>
      <c r="AL400" s="810"/>
      <c r="AM400" s="771"/>
    </row>
    <row r="401" spans="1:39">
      <c r="A401" s="789">
        <v>8</v>
      </c>
      <c r="B401" s="800"/>
      <c r="C401" s="800"/>
      <c r="D401" s="800"/>
      <c r="E401" s="800"/>
      <c r="F401" s="800"/>
      <c r="G401" s="800"/>
      <c r="H401" s="800"/>
      <c r="I401" s="800"/>
      <c r="J401" s="800"/>
      <c r="K401" s="800"/>
      <c r="L401" s="809">
        <v>7.5</v>
      </c>
      <c r="M401" s="222" t="s">
        <v>383</v>
      </c>
      <c r="N401" s="727" t="s">
        <v>370</v>
      </c>
      <c r="O401" s="810"/>
      <c r="P401" s="810"/>
      <c r="Q401" s="810"/>
      <c r="R401" s="810"/>
      <c r="S401" s="810"/>
      <c r="T401" s="810"/>
      <c r="U401" s="810"/>
      <c r="V401" s="810"/>
      <c r="W401" s="810"/>
      <c r="X401" s="810"/>
      <c r="Y401" s="810"/>
      <c r="Z401" s="810"/>
      <c r="AA401" s="810"/>
      <c r="AB401" s="810"/>
      <c r="AC401" s="810"/>
      <c r="AD401" s="810"/>
      <c r="AE401" s="810"/>
      <c r="AF401" s="810"/>
      <c r="AG401" s="810"/>
      <c r="AH401" s="810"/>
      <c r="AI401" s="810"/>
      <c r="AJ401" s="810"/>
      <c r="AK401" s="810"/>
      <c r="AL401" s="810"/>
      <c r="AM401" s="771"/>
    </row>
    <row r="402" spans="1:39" s="95" customFormat="1">
      <c r="A402" s="789">
        <v>8</v>
      </c>
      <c r="B402" s="806"/>
      <c r="C402" s="806"/>
      <c r="D402" s="806"/>
      <c r="E402" s="806"/>
      <c r="F402" s="806"/>
      <c r="G402" s="806"/>
      <c r="H402" s="806"/>
      <c r="I402" s="806"/>
      <c r="J402" s="806"/>
      <c r="K402" s="806"/>
      <c r="L402" s="807">
        <v>8</v>
      </c>
      <c r="M402" s="218" t="s">
        <v>407</v>
      </c>
      <c r="N402" s="727" t="s">
        <v>370</v>
      </c>
      <c r="O402" s="808">
        <v>0</v>
      </c>
      <c r="P402" s="808">
        <v>0</v>
      </c>
      <c r="Q402" s="808">
        <v>0</v>
      </c>
      <c r="R402" s="808">
        <v>0</v>
      </c>
      <c r="S402" s="808">
        <v>0</v>
      </c>
      <c r="T402" s="808">
        <v>0</v>
      </c>
      <c r="U402" s="808">
        <v>0</v>
      </c>
      <c r="V402" s="808">
        <v>0</v>
      </c>
      <c r="W402" s="808">
        <v>0</v>
      </c>
      <c r="X402" s="808">
        <v>0</v>
      </c>
      <c r="Y402" s="808">
        <v>0</v>
      </c>
      <c r="Z402" s="808">
        <v>0</v>
      </c>
      <c r="AA402" s="808">
        <v>0</v>
      </c>
      <c r="AB402" s="808">
        <v>0</v>
      </c>
      <c r="AC402" s="808">
        <v>0</v>
      </c>
      <c r="AD402" s="808">
        <v>0</v>
      </c>
      <c r="AE402" s="808">
        <v>0</v>
      </c>
      <c r="AF402" s="808">
        <v>0</v>
      </c>
      <c r="AG402" s="808">
        <v>0</v>
      </c>
      <c r="AH402" s="808">
        <v>0</v>
      </c>
      <c r="AI402" s="808">
        <v>0</v>
      </c>
      <c r="AJ402" s="808">
        <v>0</v>
      </c>
      <c r="AK402" s="808">
        <v>0</v>
      </c>
      <c r="AL402" s="808">
        <v>0</v>
      </c>
      <c r="AM402" s="771"/>
    </row>
    <row r="403" spans="1:39">
      <c r="A403" s="789">
        <v>8</v>
      </c>
      <c r="B403" s="800"/>
      <c r="C403" s="800"/>
      <c r="D403" s="800"/>
      <c r="E403" s="800"/>
      <c r="F403" s="800"/>
      <c r="G403" s="800"/>
      <c r="H403" s="800"/>
      <c r="I403" s="800"/>
      <c r="J403" s="800"/>
      <c r="K403" s="800"/>
      <c r="L403" s="809">
        <v>8.1</v>
      </c>
      <c r="M403" s="222" t="s">
        <v>376</v>
      </c>
      <c r="N403" s="727" t="s">
        <v>370</v>
      </c>
      <c r="O403" s="810"/>
      <c r="P403" s="810"/>
      <c r="Q403" s="810"/>
      <c r="R403" s="810"/>
      <c r="S403" s="810"/>
      <c r="T403" s="810"/>
      <c r="U403" s="810"/>
      <c r="V403" s="810"/>
      <c r="W403" s="810"/>
      <c r="X403" s="810"/>
      <c r="Y403" s="810"/>
      <c r="Z403" s="810"/>
      <c r="AA403" s="810"/>
      <c r="AB403" s="810"/>
      <c r="AC403" s="810"/>
      <c r="AD403" s="810"/>
      <c r="AE403" s="810"/>
      <c r="AF403" s="810"/>
      <c r="AG403" s="810"/>
      <c r="AH403" s="810"/>
      <c r="AI403" s="810"/>
      <c r="AJ403" s="810"/>
      <c r="AK403" s="810"/>
      <c r="AL403" s="810"/>
      <c r="AM403" s="771"/>
    </row>
    <row r="404" spans="1:39">
      <c r="A404" s="789">
        <v>8</v>
      </c>
      <c r="B404" s="800"/>
      <c r="C404" s="800"/>
      <c r="D404" s="800"/>
      <c r="E404" s="800"/>
      <c r="F404" s="800"/>
      <c r="G404" s="800"/>
      <c r="H404" s="800"/>
      <c r="I404" s="800"/>
      <c r="J404" s="800"/>
      <c r="K404" s="800"/>
      <c r="L404" s="809">
        <v>8.1999999999999993</v>
      </c>
      <c r="M404" s="222" t="s">
        <v>377</v>
      </c>
      <c r="N404" s="727" t="s">
        <v>370</v>
      </c>
      <c r="O404" s="810"/>
      <c r="P404" s="810"/>
      <c r="Q404" s="810"/>
      <c r="R404" s="810"/>
      <c r="S404" s="810"/>
      <c r="T404" s="810"/>
      <c r="U404" s="810"/>
      <c r="V404" s="810"/>
      <c r="W404" s="810"/>
      <c r="X404" s="810"/>
      <c r="Y404" s="810"/>
      <c r="Z404" s="810"/>
      <c r="AA404" s="810"/>
      <c r="AB404" s="810"/>
      <c r="AC404" s="810"/>
      <c r="AD404" s="810"/>
      <c r="AE404" s="810"/>
      <c r="AF404" s="810"/>
      <c r="AG404" s="810"/>
      <c r="AH404" s="810"/>
      <c r="AI404" s="810"/>
      <c r="AJ404" s="810"/>
      <c r="AK404" s="810"/>
      <c r="AL404" s="810"/>
      <c r="AM404" s="771"/>
    </row>
    <row r="405" spans="1:39">
      <c r="A405" s="789">
        <v>8</v>
      </c>
      <c r="B405" s="800"/>
      <c r="C405" s="800"/>
      <c r="D405" s="800"/>
      <c r="E405" s="800"/>
      <c r="F405" s="800"/>
      <c r="G405" s="800"/>
      <c r="H405" s="800"/>
      <c r="I405" s="800"/>
      <c r="J405" s="800"/>
      <c r="K405" s="800"/>
      <c r="L405" s="809">
        <v>8.3000000000000007</v>
      </c>
      <c r="M405" s="222" t="s">
        <v>379</v>
      </c>
      <c r="N405" s="727" t="s">
        <v>370</v>
      </c>
      <c r="O405" s="810"/>
      <c r="P405" s="810"/>
      <c r="Q405" s="810"/>
      <c r="R405" s="810"/>
      <c r="S405" s="810"/>
      <c r="T405" s="810"/>
      <c r="U405" s="810"/>
      <c r="V405" s="810"/>
      <c r="W405" s="810"/>
      <c r="X405" s="810"/>
      <c r="Y405" s="810"/>
      <c r="Z405" s="810"/>
      <c r="AA405" s="810"/>
      <c r="AB405" s="810"/>
      <c r="AC405" s="810"/>
      <c r="AD405" s="810"/>
      <c r="AE405" s="810"/>
      <c r="AF405" s="810"/>
      <c r="AG405" s="810"/>
      <c r="AH405" s="810"/>
      <c r="AI405" s="810"/>
      <c r="AJ405" s="810"/>
      <c r="AK405" s="810"/>
      <c r="AL405" s="810"/>
      <c r="AM405" s="771"/>
    </row>
    <row r="406" spans="1:39">
      <c r="A406" s="789">
        <v>8</v>
      </c>
      <c r="B406" s="800"/>
      <c r="C406" s="800"/>
      <c r="D406" s="800"/>
      <c r="E406" s="800"/>
      <c r="F406" s="800"/>
      <c r="G406" s="800"/>
      <c r="H406" s="800"/>
      <c r="I406" s="800"/>
      <c r="J406" s="800"/>
      <c r="K406" s="800"/>
      <c r="L406" s="809">
        <v>8.4</v>
      </c>
      <c r="M406" s="222" t="s">
        <v>381</v>
      </c>
      <c r="N406" s="727" t="s">
        <v>370</v>
      </c>
      <c r="O406" s="810"/>
      <c r="P406" s="810"/>
      <c r="Q406" s="810"/>
      <c r="R406" s="810"/>
      <c r="S406" s="810"/>
      <c r="T406" s="810"/>
      <c r="U406" s="810"/>
      <c r="V406" s="810"/>
      <c r="W406" s="810"/>
      <c r="X406" s="810"/>
      <c r="Y406" s="810"/>
      <c r="Z406" s="810"/>
      <c r="AA406" s="810"/>
      <c r="AB406" s="810"/>
      <c r="AC406" s="810"/>
      <c r="AD406" s="810"/>
      <c r="AE406" s="810"/>
      <c r="AF406" s="810"/>
      <c r="AG406" s="810"/>
      <c r="AH406" s="810"/>
      <c r="AI406" s="810"/>
      <c r="AJ406" s="810"/>
      <c r="AK406" s="810"/>
      <c r="AL406" s="810"/>
      <c r="AM406" s="771"/>
    </row>
    <row r="407" spans="1:39">
      <c r="A407" s="789">
        <v>8</v>
      </c>
      <c r="B407" s="800"/>
      <c r="C407" s="800"/>
      <c r="D407" s="800"/>
      <c r="E407" s="800"/>
      <c r="F407" s="800"/>
      <c r="G407" s="800"/>
      <c r="H407" s="800"/>
      <c r="I407" s="800"/>
      <c r="J407" s="800"/>
      <c r="K407" s="800"/>
      <c r="L407" s="809">
        <v>8.5</v>
      </c>
      <c r="M407" s="222" t="s">
        <v>383</v>
      </c>
      <c r="N407" s="727" t="s">
        <v>370</v>
      </c>
      <c r="O407" s="810"/>
      <c r="P407" s="810"/>
      <c r="Q407" s="810"/>
      <c r="R407" s="810"/>
      <c r="S407" s="810"/>
      <c r="T407" s="810"/>
      <c r="U407" s="810"/>
      <c r="V407" s="810"/>
      <c r="W407" s="810"/>
      <c r="X407" s="810"/>
      <c r="Y407" s="810"/>
      <c r="Z407" s="810"/>
      <c r="AA407" s="810"/>
      <c r="AB407" s="810"/>
      <c r="AC407" s="810"/>
      <c r="AD407" s="810"/>
      <c r="AE407" s="810"/>
      <c r="AF407" s="810"/>
      <c r="AG407" s="810"/>
      <c r="AH407" s="810"/>
      <c r="AI407" s="810"/>
      <c r="AJ407" s="810"/>
      <c r="AK407" s="810"/>
      <c r="AL407" s="810"/>
      <c r="AM407" s="771"/>
    </row>
    <row r="408" spans="1:39">
      <c r="A408" s="764" t="s">
        <v>127</v>
      </c>
      <c r="B408" s="800"/>
      <c r="C408" s="800"/>
      <c r="D408" s="800"/>
      <c r="E408" s="800"/>
      <c r="F408" s="800"/>
      <c r="G408" s="800"/>
      <c r="H408" s="800"/>
      <c r="I408" s="800"/>
      <c r="J408" s="800"/>
      <c r="K408" s="800"/>
      <c r="L408" s="804" t="s">
        <v>2433</v>
      </c>
      <c r="M408" s="673"/>
      <c r="N408" s="674"/>
      <c r="O408" s="674"/>
      <c r="P408" s="674"/>
      <c r="Q408" s="674"/>
      <c r="R408" s="674"/>
      <c r="S408" s="674"/>
      <c r="T408" s="674"/>
      <c r="U408" s="674"/>
      <c r="V408" s="674"/>
      <c r="W408" s="674"/>
      <c r="X408" s="674"/>
      <c r="Y408" s="674"/>
      <c r="Z408" s="674"/>
      <c r="AA408" s="674"/>
      <c r="AB408" s="674"/>
      <c r="AC408" s="674"/>
      <c r="AD408" s="674"/>
      <c r="AE408" s="674"/>
      <c r="AF408" s="674"/>
      <c r="AG408" s="674"/>
      <c r="AH408" s="674"/>
      <c r="AI408" s="674"/>
      <c r="AJ408" s="674"/>
      <c r="AK408" s="674"/>
      <c r="AL408" s="674"/>
      <c r="AM408" s="805"/>
    </row>
    <row r="409" spans="1:39" s="95" customFormat="1" ht="22.8">
      <c r="A409" s="789">
        <v>9</v>
      </c>
      <c r="B409" s="806"/>
      <c r="C409" s="806"/>
      <c r="D409" s="806"/>
      <c r="E409" s="806"/>
      <c r="F409" s="806"/>
      <c r="G409" s="806"/>
      <c r="H409" s="806"/>
      <c r="I409" s="806"/>
      <c r="J409" s="806"/>
      <c r="K409" s="806"/>
      <c r="L409" s="807">
        <v>1</v>
      </c>
      <c r="M409" s="218" t="s">
        <v>375</v>
      </c>
      <c r="N409" s="727" t="s">
        <v>370</v>
      </c>
      <c r="O409" s="808">
        <v>0</v>
      </c>
      <c r="P409" s="808">
        <v>0</v>
      </c>
      <c r="Q409" s="808">
        <v>0</v>
      </c>
      <c r="R409" s="808">
        <v>0</v>
      </c>
      <c r="S409" s="808">
        <v>0</v>
      </c>
      <c r="T409" s="808">
        <v>0</v>
      </c>
      <c r="U409" s="808">
        <v>0</v>
      </c>
      <c r="V409" s="808">
        <v>0</v>
      </c>
      <c r="W409" s="808">
        <v>0</v>
      </c>
      <c r="X409" s="808">
        <v>0</v>
      </c>
      <c r="Y409" s="808">
        <v>0</v>
      </c>
      <c r="Z409" s="808">
        <v>0</v>
      </c>
      <c r="AA409" s="808">
        <v>0</v>
      </c>
      <c r="AB409" s="808">
        <v>0</v>
      </c>
      <c r="AC409" s="808">
        <v>0</v>
      </c>
      <c r="AD409" s="808">
        <v>0</v>
      </c>
      <c r="AE409" s="808">
        <v>0</v>
      </c>
      <c r="AF409" s="808">
        <v>0</v>
      </c>
      <c r="AG409" s="808">
        <v>0</v>
      </c>
      <c r="AH409" s="808">
        <v>0</v>
      </c>
      <c r="AI409" s="808">
        <v>0</v>
      </c>
      <c r="AJ409" s="808">
        <v>0</v>
      </c>
      <c r="AK409" s="808">
        <v>0</v>
      </c>
      <c r="AL409" s="808">
        <v>0</v>
      </c>
      <c r="AM409" s="771"/>
    </row>
    <row r="410" spans="1:39">
      <c r="A410" s="789">
        <v>9</v>
      </c>
      <c r="B410" s="800"/>
      <c r="C410" s="800"/>
      <c r="D410" s="800"/>
      <c r="E410" s="800"/>
      <c r="F410" s="800"/>
      <c r="G410" s="800"/>
      <c r="H410" s="800"/>
      <c r="I410" s="800"/>
      <c r="J410" s="800"/>
      <c r="K410" s="800"/>
      <c r="L410" s="809">
        <v>1.1000000000000001</v>
      </c>
      <c r="M410" s="222" t="s">
        <v>376</v>
      </c>
      <c r="N410" s="727" t="s">
        <v>370</v>
      </c>
      <c r="O410" s="810"/>
      <c r="P410" s="810"/>
      <c r="Q410" s="810"/>
      <c r="R410" s="810"/>
      <c r="S410" s="810"/>
      <c r="T410" s="810"/>
      <c r="U410" s="810"/>
      <c r="V410" s="810"/>
      <c r="W410" s="810"/>
      <c r="X410" s="810"/>
      <c r="Y410" s="810"/>
      <c r="Z410" s="810"/>
      <c r="AA410" s="810"/>
      <c r="AB410" s="810"/>
      <c r="AC410" s="810"/>
      <c r="AD410" s="810"/>
      <c r="AE410" s="810"/>
      <c r="AF410" s="810"/>
      <c r="AG410" s="810"/>
      <c r="AH410" s="810"/>
      <c r="AI410" s="810"/>
      <c r="AJ410" s="810"/>
      <c r="AK410" s="810"/>
      <c r="AL410" s="810"/>
      <c r="AM410" s="771"/>
    </row>
    <row r="411" spans="1:39">
      <c r="A411" s="789">
        <v>9</v>
      </c>
      <c r="B411" s="800"/>
      <c r="C411" s="800"/>
      <c r="D411" s="800"/>
      <c r="E411" s="800"/>
      <c r="F411" s="800"/>
      <c r="G411" s="800"/>
      <c r="H411" s="800"/>
      <c r="I411" s="800"/>
      <c r="J411" s="800"/>
      <c r="K411" s="800"/>
      <c r="L411" s="809">
        <v>1.2</v>
      </c>
      <c r="M411" s="222" t="s">
        <v>377</v>
      </c>
      <c r="N411" s="727" t="s">
        <v>370</v>
      </c>
      <c r="O411" s="810"/>
      <c r="P411" s="810"/>
      <c r="Q411" s="810"/>
      <c r="R411" s="810"/>
      <c r="S411" s="810"/>
      <c r="T411" s="810"/>
      <c r="U411" s="810"/>
      <c r="V411" s="810"/>
      <c r="W411" s="810"/>
      <c r="X411" s="810"/>
      <c r="Y411" s="810"/>
      <c r="Z411" s="810"/>
      <c r="AA411" s="810"/>
      <c r="AB411" s="810"/>
      <c r="AC411" s="810"/>
      <c r="AD411" s="810"/>
      <c r="AE411" s="810"/>
      <c r="AF411" s="810"/>
      <c r="AG411" s="810"/>
      <c r="AH411" s="810"/>
      <c r="AI411" s="810"/>
      <c r="AJ411" s="810"/>
      <c r="AK411" s="810"/>
      <c r="AL411" s="810"/>
      <c r="AM411" s="771"/>
    </row>
    <row r="412" spans="1:39">
      <c r="A412" s="789">
        <v>9</v>
      </c>
      <c r="B412" s="800"/>
      <c r="C412" s="800"/>
      <c r="D412" s="800"/>
      <c r="E412" s="800"/>
      <c r="F412" s="800"/>
      <c r="G412" s="800"/>
      <c r="H412" s="800"/>
      <c r="I412" s="800"/>
      <c r="J412" s="800"/>
      <c r="K412" s="800"/>
      <c r="L412" s="809">
        <v>1.3</v>
      </c>
      <c r="M412" s="222" t="s">
        <v>379</v>
      </c>
      <c r="N412" s="727" t="s">
        <v>370</v>
      </c>
      <c r="O412" s="810"/>
      <c r="P412" s="810"/>
      <c r="Q412" s="810"/>
      <c r="R412" s="810"/>
      <c r="S412" s="810"/>
      <c r="T412" s="810"/>
      <c r="U412" s="810"/>
      <c r="V412" s="810"/>
      <c r="W412" s="810"/>
      <c r="X412" s="810"/>
      <c r="Y412" s="810"/>
      <c r="Z412" s="810"/>
      <c r="AA412" s="810"/>
      <c r="AB412" s="810"/>
      <c r="AC412" s="810"/>
      <c r="AD412" s="810"/>
      <c r="AE412" s="810"/>
      <c r="AF412" s="810"/>
      <c r="AG412" s="810"/>
      <c r="AH412" s="810"/>
      <c r="AI412" s="810"/>
      <c r="AJ412" s="810"/>
      <c r="AK412" s="810"/>
      <c r="AL412" s="810"/>
      <c r="AM412" s="771"/>
    </row>
    <row r="413" spans="1:39">
      <c r="A413" s="789">
        <v>9</v>
      </c>
      <c r="B413" s="800"/>
      <c r="C413" s="800"/>
      <c r="D413" s="800"/>
      <c r="E413" s="800"/>
      <c r="F413" s="800"/>
      <c r="G413" s="800"/>
      <c r="H413" s="800"/>
      <c r="I413" s="800"/>
      <c r="J413" s="800"/>
      <c r="K413" s="800"/>
      <c r="L413" s="809">
        <v>1.4</v>
      </c>
      <c r="M413" s="222" t="s">
        <v>381</v>
      </c>
      <c r="N413" s="727" t="s">
        <v>370</v>
      </c>
      <c r="O413" s="810"/>
      <c r="P413" s="810"/>
      <c r="Q413" s="810"/>
      <c r="R413" s="810"/>
      <c r="S413" s="810"/>
      <c r="T413" s="810"/>
      <c r="U413" s="810"/>
      <c r="V413" s="810"/>
      <c r="W413" s="810"/>
      <c r="X413" s="810"/>
      <c r="Y413" s="810"/>
      <c r="Z413" s="810"/>
      <c r="AA413" s="810"/>
      <c r="AB413" s="810"/>
      <c r="AC413" s="810"/>
      <c r="AD413" s="810"/>
      <c r="AE413" s="810"/>
      <c r="AF413" s="810"/>
      <c r="AG413" s="810"/>
      <c r="AH413" s="810"/>
      <c r="AI413" s="810"/>
      <c r="AJ413" s="810"/>
      <c r="AK413" s="810"/>
      <c r="AL413" s="810"/>
      <c r="AM413" s="771"/>
    </row>
    <row r="414" spans="1:39">
      <c r="A414" s="789">
        <v>9</v>
      </c>
      <c r="B414" s="800"/>
      <c r="C414" s="800"/>
      <c r="D414" s="800"/>
      <c r="E414" s="800"/>
      <c r="F414" s="800"/>
      <c r="G414" s="800"/>
      <c r="H414" s="800"/>
      <c r="I414" s="800"/>
      <c r="J414" s="800"/>
      <c r="K414" s="800"/>
      <c r="L414" s="809">
        <v>1.5</v>
      </c>
      <c r="M414" s="222" t="s">
        <v>383</v>
      </c>
      <c r="N414" s="727" t="s">
        <v>370</v>
      </c>
      <c r="O414" s="810"/>
      <c r="P414" s="810"/>
      <c r="Q414" s="810"/>
      <c r="R414" s="810"/>
      <c r="S414" s="810"/>
      <c r="T414" s="810"/>
      <c r="U414" s="810"/>
      <c r="V414" s="810"/>
      <c r="W414" s="810"/>
      <c r="X414" s="810"/>
      <c r="Y414" s="810"/>
      <c r="Z414" s="810"/>
      <c r="AA414" s="810"/>
      <c r="AB414" s="810"/>
      <c r="AC414" s="810"/>
      <c r="AD414" s="810"/>
      <c r="AE414" s="810"/>
      <c r="AF414" s="810"/>
      <c r="AG414" s="810"/>
      <c r="AH414" s="810"/>
      <c r="AI414" s="810"/>
      <c r="AJ414" s="810"/>
      <c r="AK414" s="810"/>
      <c r="AL414" s="810"/>
      <c r="AM414" s="771"/>
    </row>
    <row r="415" spans="1:39" s="95" customFormat="1">
      <c r="A415" s="789">
        <v>9</v>
      </c>
      <c r="B415" s="806"/>
      <c r="C415" s="806"/>
      <c r="D415" s="806"/>
      <c r="E415" s="806"/>
      <c r="F415" s="806"/>
      <c r="G415" s="806"/>
      <c r="H415" s="806"/>
      <c r="I415" s="806"/>
      <c r="J415" s="806"/>
      <c r="K415" s="806"/>
      <c r="L415" s="807">
        <v>2</v>
      </c>
      <c r="M415" s="218" t="s">
        <v>384</v>
      </c>
      <c r="N415" s="727" t="s">
        <v>370</v>
      </c>
      <c r="O415" s="808">
        <v>0</v>
      </c>
      <c r="P415" s="808">
        <v>0</v>
      </c>
      <c r="Q415" s="808">
        <v>0</v>
      </c>
      <c r="R415" s="808">
        <v>0</v>
      </c>
      <c r="S415" s="808">
        <v>0</v>
      </c>
      <c r="T415" s="808">
        <v>0</v>
      </c>
      <c r="U415" s="808">
        <v>0</v>
      </c>
      <c r="V415" s="808">
        <v>0</v>
      </c>
      <c r="W415" s="808">
        <v>0</v>
      </c>
      <c r="X415" s="808">
        <v>0</v>
      </c>
      <c r="Y415" s="808">
        <v>0</v>
      </c>
      <c r="Z415" s="808">
        <v>0</v>
      </c>
      <c r="AA415" s="808">
        <v>0</v>
      </c>
      <c r="AB415" s="808">
        <v>0</v>
      </c>
      <c r="AC415" s="808">
        <v>0</v>
      </c>
      <c r="AD415" s="808">
        <v>0</v>
      </c>
      <c r="AE415" s="808">
        <v>0</v>
      </c>
      <c r="AF415" s="808">
        <v>0</v>
      </c>
      <c r="AG415" s="808">
        <v>0</v>
      </c>
      <c r="AH415" s="808">
        <v>0</v>
      </c>
      <c r="AI415" s="808">
        <v>0</v>
      </c>
      <c r="AJ415" s="808">
        <v>0</v>
      </c>
      <c r="AK415" s="808">
        <v>0</v>
      </c>
      <c r="AL415" s="808">
        <v>0</v>
      </c>
      <c r="AM415" s="771"/>
    </row>
    <row r="416" spans="1:39">
      <c r="A416" s="789">
        <v>9</v>
      </c>
      <c r="B416" s="800"/>
      <c r="C416" s="800"/>
      <c r="D416" s="800"/>
      <c r="E416" s="800"/>
      <c r="F416" s="800"/>
      <c r="G416" s="800"/>
      <c r="H416" s="800"/>
      <c r="I416" s="800"/>
      <c r="J416" s="800"/>
      <c r="K416" s="800"/>
      <c r="L416" s="809">
        <v>2.1</v>
      </c>
      <c r="M416" s="222" t="s">
        <v>376</v>
      </c>
      <c r="N416" s="727" t="s">
        <v>370</v>
      </c>
      <c r="O416" s="810"/>
      <c r="P416" s="810"/>
      <c r="Q416" s="810"/>
      <c r="R416" s="810"/>
      <c r="S416" s="810"/>
      <c r="T416" s="810"/>
      <c r="U416" s="810"/>
      <c r="V416" s="810"/>
      <c r="W416" s="810"/>
      <c r="X416" s="810"/>
      <c r="Y416" s="810"/>
      <c r="Z416" s="810"/>
      <c r="AA416" s="810"/>
      <c r="AB416" s="810"/>
      <c r="AC416" s="810"/>
      <c r="AD416" s="810"/>
      <c r="AE416" s="810"/>
      <c r="AF416" s="810"/>
      <c r="AG416" s="810"/>
      <c r="AH416" s="810"/>
      <c r="AI416" s="810"/>
      <c r="AJ416" s="810"/>
      <c r="AK416" s="810"/>
      <c r="AL416" s="810"/>
      <c r="AM416" s="771"/>
    </row>
    <row r="417" spans="1:39">
      <c r="A417" s="789">
        <v>9</v>
      </c>
      <c r="B417" s="800"/>
      <c r="C417" s="800"/>
      <c r="D417" s="800"/>
      <c r="E417" s="800"/>
      <c r="F417" s="800"/>
      <c r="G417" s="800"/>
      <c r="H417" s="800"/>
      <c r="I417" s="800"/>
      <c r="J417" s="800"/>
      <c r="K417" s="800"/>
      <c r="L417" s="809">
        <v>2.2000000000000002</v>
      </c>
      <c r="M417" s="222" t="s">
        <v>377</v>
      </c>
      <c r="N417" s="727" t="s">
        <v>370</v>
      </c>
      <c r="O417" s="810"/>
      <c r="P417" s="810"/>
      <c r="Q417" s="810"/>
      <c r="R417" s="810"/>
      <c r="S417" s="810"/>
      <c r="T417" s="810"/>
      <c r="U417" s="810"/>
      <c r="V417" s="810"/>
      <c r="W417" s="810"/>
      <c r="X417" s="810"/>
      <c r="Y417" s="810"/>
      <c r="Z417" s="810"/>
      <c r="AA417" s="810"/>
      <c r="AB417" s="810"/>
      <c r="AC417" s="810"/>
      <c r="AD417" s="810"/>
      <c r="AE417" s="810"/>
      <c r="AF417" s="810"/>
      <c r="AG417" s="810"/>
      <c r="AH417" s="810"/>
      <c r="AI417" s="810"/>
      <c r="AJ417" s="810"/>
      <c r="AK417" s="810"/>
      <c r="AL417" s="810"/>
      <c r="AM417" s="771"/>
    </row>
    <row r="418" spans="1:39">
      <c r="A418" s="789">
        <v>9</v>
      </c>
      <c r="B418" s="800"/>
      <c r="C418" s="800"/>
      <c r="D418" s="800"/>
      <c r="E418" s="800"/>
      <c r="F418" s="800"/>
      <c r="G418" s="800"/>
      <c r="H418" s="800"/>
      <c r="I418" s="800"/>
      <c r="J418" s="800"/>
      <c r="K418" s="800"/>
      <c r="L418" s="809">
        <v>2.2999999999999998</v>
      </c>
      <c r="M418" s="222" t="s">
        <v>379</v>
      </c>
      <c r="N418" s="727" t="s">
        <v>370</v>
      </c>
      <c r="O418" s="810"/>
      <c r="P418" s="810"/>
      <c r="Q418" s="810"/>
      <c r="R418" s="810"/>
      <c r="S418" s="810"/>
      <c r="T418" s="810"/>
      <c r="U418" s="810"/>
      <c r="V418" s="810"/>
      <c r="W418" s="810"/>
      <c r="X418" s="810"/>
      <c r="Y418" s="810"/>
      <c r="Z418" s="810"/>
      <c r="AA418" s="810"/>
      <c r="AB418" s="810"/>
      <c r="AC418" s="810"/>
      <c r="AD418" s="810"/>
      <c r="AE418" s="810"/>
      <c r="AF418" s="810"/>
      <c r="AG418" s="810"/>
      <c r="AH418" s="810"/>
      <c r="AI418" s="810"/>
      <c r="AJ418" s="810"/>
      <c r="AK418" s="810"/>
      <c r="AL418" s="810"/>
      <c r="AM418" s="771"/>
    </row>
    <row r="419" spans="1:39">
      <c r="A419" s="789">
        <v>9</v>
      </c>
      <c r="B419" s="800"/>
      <c r="C419" s="800"/>
      <c r="D419" s="800"/>
      <c r="E419" s="800"/>
      <c r="F419" s="800"/>
      <c r="G419" s="800"/>
      <c r="H419" s="800"/>
      <c r="I419" s="800"/>
      <c r="J419" s="800"/>
      <c r="K419" s="800"/>
      <c r="L419" s="809">
        <v>2.4</v>
      </c>
      <c r="M419" s="222" t="s">
        <v>381</v>
      </c>
      <c r="N419" s="727" t="s">
        <v>370</v>
      </c>
      <c r="O419" s="810"/>
      <c r="P419" s="810"/>
      <c r="Q419" s="810"/>
      <c r="R419" s="810"/>
      <c r="S419" s="810"/>
      <c r="T419" s="810"/>
      <c r="U419" s="810"/>
      <c r="V419" s="810"/>
      <c r="W419" s="810"/>
      <c r="X419" s="810"/>
      <c r="Y419" s="810"/>
      <c r="Z419" s="810"/>
      <c r="AA419" s="810"/>
      <c r="AB419" s="810"/>
      <c r="AC419" s="810"/>
      <c r="AD419" s="810"/>
      <c r="AE419" s="810"/>
      <c r="AF419" s="810"/>
      <c r="AG419" s="810"/>
      <c r="AH419" s="810"/>
      <c r="AI419" s="810"/>
      <c r="AJ419" s="810"/>
      <c r="AK419" s="810"/>
      <c r="AL419" s="810"/>
      <c r="AM419" s="771"/>
    </row>
    <row r="420" spans="1:39">
      <c r="A420" s="789">
        <v>9</v>
      </c>
      <c r="B420" s="800"/>
      <c r="C420" s="800"/>
      <c r="D420" s="800"/>
      <c r="E420" s="800"/>
      <c r="F420" s="800"/>
      <c r="G420" s="800"/>
      <c r="H420" s="800"/>
      <c r="I420" s="800"/>
      <c r="J420" s="800"/>
      <c r="K420" s="800"/>
      <c r="L420" s="809">
        <v>2.5</v>
      </c>
      <c r="M420" s="222" t="s">
        <v>383</v>
      </c>
      <c r="N420" s="727" t="s">
        <v>370</v>
      </c>
      <c r="O420" s="810"/>
      <c r="P420" s="810"/>
      <c r="Q420" s="810"/>
      <c r="R420" s="810"/>
      <c r="S420" s="810"/>
      <c r="T420" s="810"/>
      <c r="U420" s="810"/>
      <c r="V420" s="810"/>
      <c r="W420" s="810"/>
      <c r="X420" s="810"/>
      <c r="Y420" s="810"/>
      <c r="Z420" s="810"/>
      <c r="AA420" s="810"/>
      <c r="AB420" s="810"/>
      <c r="AC420" s="810"/>
      <c r="AD420" s="810"/>
      <c r="AE420" s="810"/>
      <c r="AF420" s="810"/>
      <c r="AG420" s="810"/>
      <c r="AH420" s="810"/>
      <c r="AI420" s="810"/>
      <c r="AJ420" s="810"/>
      <c r="AK420" s="810"/>
      <c r="AL420" s="810"/>
      <c r="AM420" s="771"/>
    </row>
    <row r="421" spans="1:39" s="95" customFormat="1">
      <c r="A421" s="789">
        <v>9</v>
      </c>
      <c r="B421" s="806"/>
      <c r="C421" s="806"/>
      <c r="D421" s="806"/>
      <c r="E421" s="806"/>
      <c r="F421" s="806"/>
      <c r="G421" s="806"/>
      <c r="H421" s="806"/>
      <c r="I421" s="806"/>
      <c r="J421" s="806"/>
      <c r="K421" s="806"/>
      <c r="L421" s="807">
        <v>3</v>
      </c>
      <c r="M421" s="218" t="s">
        <v>386</v>
      </c>
      <c r="N421" s="727" t="s">
        <v>370</v>
      </c>
      <c r="O421" s="808">
        <v>0</v>
      </c>
      <c r="P421" s="808">
        <v>0</v>
      </c>
      <c r="Q421" s="808">
        <v>0</v>
      </c>
      <c r="R421" s="808">
        <v>0</v>
      </c>
      <c r="S421" s="808">
        <v>0</v>
      </c>
      <c r="T421" s="808">
        <v>0</v>
      </c>
      <c r="U421" s="808">
        <v>0</v>
      </c>
      <c r="V421" s="808">
        <v>0</v>
      </c>
      <c r="W421" s="808">
        <v>0</v>
      </c>
      <c r="X421" s="808">
        <v>0</v>
      </c>
      <c r="Y421" s="808">
        <v>0</v>
      </c>
      <c r="Z421" s="808">
        <v>0</v>
      </c>
      <c r="AA421" s="808">
        <v>0</v>
      </c>
      <c r="AB421" s="808">
        <v>0</v>
      </c>
      <c r="AC421" s="808">
        <v>0</v>
      </c>
      <c r="AD421" s="808">
        <v>0</v>
      </c>
      <c r="AE421" s="808">
        <v>0</v>
      </c>
      <c r="AF421" s="808">
        <v>0</v>
      </c>
      <c r="AG421" s="808">
        <v>0</v>
      </c>
      <c r="AH421" s="808">
        <v>0</v>
      </c>
      <c r="AI421" s="808">
        <v>0</v>
      </c>
      <c r="AJ421" s="808">
        <v>0</v>
      </c>
      <c r="AK421" s="808">
        <v>0</v>
      </c>
      <c r="AL421" s="808">
        <v>0</v>
      </c>
      <c r="AM421" s="771"/>
    </row>
    <row r="422" spans="1:39">
      <c r="A422" s="789">
        <v>9</v>
      </c>
      <c r="B422" s="800"/>
      <c r="C422" s="800"/>
      <c r="D422" s="800"/>
      <c r="E422" s="800"/>
      <c r="F422" s="800"/>
      <c r="G422" s="800"/>
      <c r="H422" s="800"/>
      <c r="I422" s="800"/>
      <c r="J422" s="800"/>
      <c r="K422" s="800"/>
      <c r="L422" s="809">
        <v>3.1</v>
      </c>
      <c r="M422" s="222" t="s">
        <v>376</v>
      </c>
      <c r="N422" s="727" t="s">
        <v>370</v>
      </c>
      <c r="O422" s="810"/>
      <c r="P422" s="810"/>
      <c r="Q422" s="810"/>
      <c r="R422" s="810"/>
      <c r="S422" s="810"/>
      <c r="T422" s="810"/>
      <c r="U422" s="810"/>
      <c r="V422" s="810"/>
      <c r="W422" s="810"/>
      <c r="X422" s="810"/>
      <c r="Y422" s="810"/>
      <c r="Z422" s="810"/>
      <c r="AA422" s="810"/>
      <c r="AB422" s="810"/>
      <c r="AC422" s="810"/>
      <c r="AD422" s="810"/>
      <c r="AE422" s="810"/>
      <c r="AF422" s="810"/>
      <c r="AG422" s="810"/>
      <c r="AH422" s="810"/>
      <c r="AI422" s="810"/>
      <c r="AJ422" s="810"/>
      <c r="AK422" s="810"/>
      <c r="AL422" s="810"/>
      <c r="AM422" s="771"/>
    </row>
    <row r="423" spans="1:39">
      <c r="A423" s="789">
        <v>9</v>
      </c>
      <c r="B423" s="800"/>
      <c r="C423" s="800"/>
      <c r="D423" s="800"/>
      <c r="E423" s="800"/>
      <c r="F423" s="800"/>
      <c r="G423" s="800"/>
      <c r="H423" s="800"/>
      <c r="I423" s="800"/>
      <c r="J423" s="800"/>
      <c r="K423" s="800"/>
      <c r="L423" s="809">
        <v>3.2</v>
      </c>
      <c r="M423" s="222" t="s">
        <v>377</v>
      </c>
      <c r="N423" s="727" t="s">
        <v>370</v>
      </c>
      <c r="O423" s="810"/>
      <c r="P423" s="810"/>
      <c r="Q423" s="810"/>
      <c r="R423" s="810"/>
      <c r="S423" s="810"/>
      <c r="T423" s="810"/>
      <c r="U423" s="810"/>
      <c r="V423" s="810"/>
      <c r="W423" s="810"/>
      <c r="X423" s="810"/>
      <c r="Y423" s="810"/>
      <c r="Z423" s="810"/>
      <c r="AA423" s="810"/>
      <c r="AB423" s="810"/>
      <c r="AC423" s="810"/>
      <c r="AD423" s="810"/>
      <c r="AE423" s="810"/>
      <c r="AF423" s="810"/>
      <c r="AG423" s="810"/>
      <c r="AH423" s="810"/>
      <c r="AI423" s="810"/>
      <c r="AJ423" s="810"/>
      <c r="AK423" s="810"/>
      <c r="AL423" s="810"/>
      <c r="AM423" s="771"/>
    </row>
    <row r="424" spans="1:39">
      <c r="A424" s="789">
        <v>9</v>
      </c>
      <c r="B424" s="800"/>
      <c r="C424" s="800"/>
      <c r="D424" s="800"/>
      <c r="E424" s="800"/>
      <c r="F424" s="800"/>
      <c r="G424" s="800"/>
      <c r="H424" s="800"/>
      <c r="I424" s="800"/>
      <c r="J424" s="800"/>
      <c r="K424" s="800"/>
      <c r="L424" s="809">
        <v>3.3</v>
      </c>
      <c r="M424" s="222" t="s">
        <v>379</v>
      </c>
      <c r="N424" s="727" t="s">
        <v>370</v>
      </c>
      <c r="O424" s="810"/>
      <c r="P424" s="810"/>
      <c r="Q424" s="810"/>
      <c r="R424" s="810"/>
      <c r="S424" s="810"/>
      <c r="T424" s="810"/>
      <c r="U424" s="810"/>
      <c r="V424" s="810"/>
      <c r="W424" s="810"/>
      <c r="X424" s="810"/>
      <c r="Y424" s="810"/>
      <c r="Z424" s="810"/>
      <c r="AA424" s="810"/>
      <c r="AB424" s="810"/>
      <c r="AC424" s="810"/>
      <c r="AD424" s="810"/>
      <c r="AE424" s="810"/>
      <c r="AF424" s="810"/>
      <c r="AG424" s="810"/>
      <c r="AH424" s="810"/>
      <c r="AI424" s="810"/>
      <c r="AJ424" s="810"/>
      <c r="AK424" s="810"/>
      <c r="AL424" s="810"/>
      <c r="AM424" s="771"/>
    </row>
    <row r="425" spans="1:39">
      <c r="A425" s="789">
        <v>9</v>
      </c>
      <c r="B425" s="800"/>
      <c r="C425" s="800"/>
      <c r="D425" s="800"/>
      <c r="E425" s="800"/>
      <c r="F425" s="800"/>
      <c r="G425" s="800"/>
      <c r="H425" s="800"/>
      <c r="I425" s="800"/>
      <c r="J425" s="800"/>
      <c r="K425" s="800"/>
      <c r="L425" s="809">
        <v>3.4</v>
      </c>
      <c r="M425" s="222" t="s">
        <v>381</v>
      </c>
      <c r="N425" s="727" t="s">
        <v>370</v>
      </c>
      <c r="O425" s="810"/>
      <c r="P425" s="810"/>
      <c r="Q425" s="810"/>
      <c r="R425" s="810"/>
      <c r="S425" s="810"/>
      <c r="T425" s="810"/>
      <c r="U425" s="810"/>
      <c r="V425" s="810"/>
      <c r="W425" s="810"/>
      <c r="X425" s="810"/>
      <c r="Y425" s="810"/>
      <c r="Z425" s="810"/>
      <c r="AA425" s="810"/>
      <c r="AB425" s="810"/>
      <c r="AC425" s="810"/>
      <c r="AD425" s="810"/>
      <c r="AE425" s="810"/>
      <c r="AF425" s="810"/>
      <c r="AG425" s="810"/>
      <c r="AH425" s="810"/>
      <c r="AI425" s="810"/>
      <c r="AJ425" s="810"/>
      <c r="AK425" s="810"/>
      <c r="AL425" s="810"/>
      <c r="AM425" s="771"/>
    </row>
    <row r="426" spans="1:39">
      <c r="A426" s="789">
        <v>9</v>
      </c>
      <c r="B426" s="800"/>
      <c r="C426" s="800"/>
      <c r="D426" s="800"/>
      <c r="E426" s="800"/>
      <c r="F426" s="800"/>
      <c r="G426" s="800"/>
      <c r="H426" s="800"/>
      <c r="I426" s="800"/>
      <c r="J426" s="800"/>
      <c r="K426" s="800"/>
      <c r="L426" s="809">
        <v>3.5</v>
      </c>
      <c r="M426" s="222" t="s">
        <v>383</v>
      </c>
      <c r="N426" s="727" t="s">
        <v>370</v>
      </c>
      <c r="O426" s="810"/>
      <c r="P426" s="810"/>
      <c r="Q426" s="810"/>
      <c r="R426" s="810"/>
      <c r="S426" s="810"/>
      <c r="T426" s="810"/>
      <c r="U426" s="810"/>
      <c r="V426" s="810"/>
      <c r="W426" s="810"/>
      <c r="X426" s="810"/>
      <c r="Y426" s="810"/>
      <c r="Z426" s="810"/>
      <c r="AA426" s="810"/>
      <c r="AB426" s="810"/>
      <c r="AC426" s="810"/>
      <c r="AD426" s="810"/>
      <c r="AE426" s="810"/>
      <c r="AF426" s="810"/>
      <c r="AG426" s="810"/>
      <c r="AH426" s="810"/>
      <c r="AI426" s="810"/>
      <c r="AJ426" s="810"/>
      <c r="AK426" s="810"/>
      <c r="AL426" s="810"/>
      <c r="AM426" s="771"/>
    </row>
    <row r="427" spans="1:39" s="95" customFormat="1" ht="22.8">
      <c r="A427" s="789">
        <v>9</v>
      </c>
      <c r="B427" s="806"/>
      <c r="C427" s="806"/>
      <c r="D427" s="806"/>
      <c r="E427" s="806"/>
      <c r="F427" s="806"/>
      <c r="G427" s="806"/>
      <c r="H427" s="806"/>
      <c r="I427" s="806"/>
      <c r="J427" s="806"/>
      <c r="K427" s="806"/>
      <c r="L427" s="807">
        <v>4</v>
      </c>
      <c r="M427" s="218" t="s">
        <v>390</v>
      </c>
      <c r="N427" s="727" t="s">
        <v>370</v>
      </c>
      <c r="O427" s="808">
        <v>0</v>
      </c>
      <c r="P427" s="808">
        <v>0</v>
      </c>
      <c r="Q427" s="808">
        <v>0</v>
      </c>
      <c r="R427" s="808">
        <v>0</v>
      </c>
      <c r="S427" s="808">
        <v>0</v>
      </c>
      <c r="T427" s="808">
        <v>0</v>
      </c>
      <c r="U427" s="808">
        <v>0</v>
      </c>
      <c r="V427" s="808">
        <v>0</v>
      </c>
      <c r="W427" s="808">
        <v>0</v>
      </c>
      <c r="X427" s="808">
        <v>0</v>
      </c>
      <c r="Y427" s="808">
        <v>0</v>
      </c>
      <c r="Z427" s="808">
        <v>0</v>
      </c>
      <c r="AA427" s="808">
        <v>0</v>
      </c>
      <c r="AB427" s="808">
        <v>0</v>
      </c>
      <c r="AC427" s="808">
        <v>0</v>
      </c>
      <c r="AD427" s="808">
        <v>0</v>
      </c>
      <c r="AE427" s="808">
        <v>0</v>
      </c>
      <c r="AF427" s="808">
        <v>0</v>
      </c>
      <c r="AG427" s="808">
        <v>0</v>
      </c>
      <c r="AH427" s="808">
        <v>0</v>
      </c>
      <c r="AI427" s="808">
        <v>0</v>
      </c>
      <c r="AJ427" s="808">
        <v>0</v>
      </c>
      <c r="AK427" s="808">
        <v>0</v>
      </c>
      <c r="AL427" s="808">
        <v>0</v>
      </c>
      <c r="AM427" s="771"/>
    </row>
    <row r="428" spans="1:39">
      <c r="A428" s="789">
        <v>9</v>
      </c>
      <c r="B428" s="800"/>
      <c r="C428" s="800"/>
      <c r="D428" s="800"/>
      <c r="E428" s="800"/>
      <c r="F428" s="800"/>
      <c r="G428" s="800"/>
      <c r="H428" s="800"/>
      <c r="I428" s="800"/>
      <c r="J428" s="800"/>
      <c r="K428" s="800"/>
      <c r="L428" s="809">
        <v>4.0999999999999996</v>
      </c>
      <c r="M428" s="222" t="s">
        <v>376</v>
      </c>
      <c r="N428" s="727" t="s">
        <v>370</v>
      </c>
      <c r="O428" s="810">
        <v>0</v>
      </c>
      <c r="P428" s="810">
        <v>0</v>
      </c>
      <c r="Q428" s="810">
        <v>0</v>
      </c>
      <c r="R428" s="810">
        <v>0</v>
      </c>
      <c r="S428" s="810">
        <v>0</v>
      </c>
      <c r="T428" s="810">
        <v>0</v>
      </c>
      <c r="U428" s="810">
        <v>0</v>
      </c>
      <c r="V428" s="810">
        <v>0</v>
      </c>
      <c r="W428" s="810">
        <v>0</v>
      </c>
      <c r="X428" s="810">
        <v>0</v>
      </c>
      <c r="Y428" s="810">
        <v>0</v>
      </c>
      <c r="Z428" s="810">
        <v>0</v>
      </c>
      <c r="AA428" s="810">
        <v>0</v>
      </c>
      <c r="AB428" s="810">
        <v>0</v>
      </c>
      <c r="AC428" s="810">
        <v>0</v>
      </c>
      <c r="AD428" s="810">
        <v>0</v>
      </c>
      <c r="AE428" s="810">
        <v>0</v>
      </c>
      <c r="AF428" s="810">
        <v>0</v>
      </c>
      <c r="AG428" s="810">
        <v>0</v>
      </c>
      <c r="AH428" s="810">
        <v>0</v>
      </c>
      <c r="AI428" s="810">
        <v>0</v>
      </c>
      <c r="AJ428" s="810">
        <v>0</v>
      </c>
      <c r="AK428" s="810">
        <v>0</v>
      </c>
      <c r="AL428" s="810">
        <v>0</v>
      </c>
      <c r="AM428" s="771"/>
    </row>
    <row r="429" spans="1:39">
      <c r="A429" s="789">
        <v>9</v>
      </c>
      <c r="B429" s="800"/>
      <c r="C429" s="800"/>
      <c r="D429" s="800"/>
      <c r="E429" s="800"/>
      <c r="F429" s="800"/>
      <c r="G429" s="800"/>
      <c r="H429" s="800"/>
      <c r="I429" s="800"/>
      <c r="J429" s="800"/>
      <c r="K429" s="800"/>
      <c r="L429" s="809">
        <v>4.2</v>
      </c>
      <c r="M429" s="222" t="s">
        <v>377</v>
      </c>
      <c r="N429" s="727" t="s">
        <v>370</v>
      </c>
      <c r="O429" s="810">
        <v>0</v>
      </c>
      <c r="P429" s="810">
        <v>0</v>
      </c>
      <c r="Q429" s="810">
        <v>0</v>
      </c>
      <c r="R429" s="810">
        <v>0</v>
      </c>
      <c r="S429" s="810">
        <v>0</v>
      </c>
      <c r="T429" s="810">
        <v>0</v>
      </c>
      <c r="U429" s="810">
        <v>0</v>
      </c>
      <c r="V429" s="810">
        <v>0</v>
      </c>
      <c r="W429" s="810">
        <v>0</v>
      </c>
      <c r="X429" s="810">
        <v>0</v>
      </c>
      <c r="Y429" s="810">
        <v>0</v>
      </c>
      <c r="Z429" s="810">
        <v>0</v>
      </c>
      <c r="AA429" s="810">
        <v>0</v>
      </c>
      <c r="AB429" s="810">
        <v>0</v>
      </c>
      <c r="AC429" s="810">
        <v>0</v>
      </c>
      <c r="AD429" s="810">
        <v>0</v>
      </c>
      <c r="AE429" s="810">
        <v>0</v>
      </c>
      <c r="AF429" s="810">
        <v>0</v>
      </c>
      <c r="AG429" s="810">
        <v>0</v>
      </c>
      <c r="AH429" s="810">
        <v>0</v>
      </c>
      <c r="AI429" s="810">
        <v>0</v>
      </c>
      <c r="AJ429" s="810">
        <v>0</v>
      </c>
      <c r="AK429" s="810">
        <v>0</v>
      </c>
      <c r="AL429" s="810">
        <v>0</v>
      </c>
      <c r="AM429" s="771"/>
    </row>
    <row r="430" spans="1:39">
      <c r="A430" s="789">
        <v>9</v>
      </c>
      <c r="B430" s="800"/>
      <c r="C430" s="800"/>
      <c r="D430" s="800"/>
      <c r="E430" s="800"/>
      <c r="F430" s="800"/>
      <c r="G430" s="800"/>
      <c r="H430" s="800"/>
      <c r="I430" s="800"/>
      <c r="J430" s="800"/>
      <c r="K430" s="800"/>
      <c r="L430" s="809">
        <v>4.3</v>
      </c>
      <c r="M430" s="222" t="s">
        <v>379</v>
      </c>
      <c r="N430" s="727" t="s">
        <v>370</v>
      </c>
      <c r="O430" s="810">
        <v>0</v>
      </c>
      <c r="P430" s="810">
        <v>0</v>
      </c>
      <c r="Q430" s="810">
        <v>0</v>
      </c>
      <c r="R430" s="810">
        <v>0</v>
      </c>
      <c r="S430" s="810">
        <v>0</v>
      </c>
      <c r="T430" s="810">
        <v>0</v>
      </c>
      <c r="U430" s="810">
        <v>0</v>
      </c>
      <c r="V430" s="810">
        <v>0</v>
      </c>
      <c r="W430" s="810">
        <v>0</v>
      </c>
      <c r="X430" s="810">
        <v>0</v>
      </c>
      <c r="Y430" s="810">
        <v>0</v>
      </c>
      <c r="Z430" s="810">
        <v>0</v>
      </c>
      <c r="AA430" s="810">
        <v>0</v>
      </c>
      <c r="AB430" s="810">
        <v>0</v>
      </c>
      <c r="AC430" s="810">
        <v>0</v>
      </c>
      <c r="AD430" s="810">
        <v>0</v>
      </c>
      <c r="AE430" s="810">
        <v>0</v>
      </c>
      <c r="AF430" s="810">
        <v>0</v>
      </c>
      <c r="AG430" s="810">
        <v>0</v>
      </c>
      <c r="AH430" s="810">
        <v>0</v>
      </c>
      <c r="AI430" s="810">
        <v>0</v>
      </c>
      <c r="AJ430" s="810">
        <v>0</v>
      </c>
      <c r="AK430" s="810">
        <v>0</v>
      </c>
      <c r="AL430" s="810">
        <v>0</v>
      </c>
      <c r="AM430" s="771"/>
    </row>
    <row r="431" spans="1:39">
      <c r="A431" s="789">
        <v>9</v>
      </c>
      <c r="B431" s="800"/>
      <c r="C431" s="800"/>
      <c r="D431" s="800"/>
      <c r="E431" s="800"/>
      <c r="F431" s="800"/>
      <c r="G431" s="800"/>
      <c r="H431" s="800"/>
      <c r="I431" s="800"/>
      <c r="J431" s="800"/>
      <c r="K431" s="800"/>
      <c r="L431" s="809">
        <v>4.4000000000000004</v>
      </c>
      <c r="M431" s="222" t="s">
        <v>381</v>
      </c>
      <c r="N431" s="727" t="s">
        <v>370</v>
      </c>
      <c r="O431" s="810">
        <v>0</v>
      </c>
      <c r="P431" s="810">
        <v>0</v>
      </c>
      <c r="Q431" s="810">
        <v>0</v>
      </c>
      <c r="R431" s="810">
        <v>0</v>
      </c>
      <c r="S431" s="810">
        <v>0</v>
      </c>
      <c r="T431" s="810">
        <v>0</v>
      </c>
      <c r="U431" s="810">
        <v>0</v>
      </c>
      <c r="V431" s="810">
        <v>0</v>
      </c>
      <c r="W431" s="810">
        <v>0</v>
      </c>
      <c r="X431" s="810">
        <v>0</v>
      </c>
      <c r="Y431" s="810">
        <v>0</v>
      </c>
      <c r="Z431" s="810">
        <v>0</v>
      </c>
      <c r="AA431" s="810">
        <v>0</v>
      </c>
      <c r="AB431" s="810">
        <v>0</v>
      </c>
      <c r="AC431" s="810">
        <v>0</v>
      </c>
      <c r="AD431" s="810">
        <v>0</v>
      </c>
      <c r="AE431" s="810">
        <v>0</v>
      </c>
      <c r="AF431" s="810">
        <v>0</v>
      </c>
      <c r="AG431" s="810">
        <v>0</v>
      </c>
      <c r="AH431" s="810">
        <v>0</v>
      </c>
      <c r="AI431" s="810">
        <v>0</v>
      </c>
      <c r="AJ431" s="810">
        <v>0</v>
      </c>
      <c r="AK431" s="810">
        <v>0</v>
      </c>
      <c r="AL431" s="810">
        <v>0</v>
      </c>
      <c r="AM431" s="771"/>
    </row>
    <row r="432" spans="1:39">
      <c r="A432" s="789">
        <v>9</v>
      </c>
      <c r="B432" s="800"/>
      <c r="C432" s="800"/>
      <c r="D432" s="800"/>
      <c r="E432" s="800"/>
      <c r="F432" s="800"/>
      <c r="G432" s="800"/>
      <c r="H432" s="800"/>
      <c r="I432" s="800"/>
      <c r="J432" s="800"/>
      <c r="K432" s="800"/>
      <c r="L432" s="809">
        <v>4.5</v>
      </c>
      <c r="M432" s="222" t="s">
        <v>383</v>
      </c>
      <c r="N432" s="727" t="s">
        <v>370</v>
      </c>
      <c r="O432" s="810">
        <v>0</v>
      </c>
      <c r="P432" s="810">
        <v>0</v>
      </c>
      <c r="Q432" s="810">
        <v>0</v>
      </c>
      <c r="R432" s="810">
        <v>0</v>
      </c>
      <c r="S432" s="810">
        <v>0</v>
      </c>
      <c r="T432" s="810">
        <v>0</v>
      </c>
      <c r="U432" s="810">
        <v>0</v>
      </c>
      <c r="V432" s="810">
        <v>0</v>
      </c>
      <c r="W432" s="810">
        <v>0</v>
      </c>
      <c r="X432" s="810">
        <v>0</v>
      </c>
      <c r="Y432" s="810">
        <v>0</v>
      </c>
      <c r="Z432" s="810">
        <v>0</v>
      </c>
      <c r="AA432" s="810">
        <v>0</v>
      </c>
      <c r="AB432" s="810">
        <v>0</v>
      </c>
      <c r="AC432" s="810">
        <v>0</v>
      </c>
      <c r="AD432" s="810">
        <v>0</v>
      </c>
      <c r="AE432" s="810">
        <v>0</v>
      </c>
      <c r="AF432" s="810">
        <v>0</v>
      </c>
      <c r="AG432" s="810">
        <v>0</v>
      </c>
      <c r="AH432" s="810">
        <v>0</v>
      </c>
      <c r="AI432" s="810">
        <v>0</v>
      </c>
      <c r="AJ432" s="810">
        <v>0</v>
      </c>
      <c r="AK432" s="810">
        <v>0</v>
      </c>
      <c r="AL432" s="810">
        <v>0</v>
      </c>
      <c r="AM432" s="771"/>
    </row>
    <row r="433" spans="1:39" s="95" customFormat="1">
      <c r="A433" s="789">
        <v>9</v>
      </c>
      <c r="B433" s="806"/>
      <c r="C433" s="806"/>
      <c r="D433" s="806"/>
      <c r="E433" s="806"/>
      <c r="F433" s="806"/>
      <c r="G433" s="806"/>
      <c r="H433" s="806"/>
      <c r="I433" s="806"/>
      <c r="J433" s="806"/>
      <c r="K433" s="806"/>
      <c r="L433" s="807">
        <v>5</v>
      </c>
      <c r="M433" s="218" t="s">
        <v>395</v>
      </c>
      <c r="N433" s="727" t="s">
        <v>370</v>
      </c>
      <c r="O433" s="808">
        <v>0</v>
      </c>
      <c r="P433" s="808">
        <v>0</v>
      </c>
      <c r="Q433" s="808">
        <v>0</v>
      </c>
      <c r="R433" s="808">
        <v>0</v>
      </c>
      <c r="S433" s="808">
        <v>0</v>
      </c>
      <c r="T433" s="808">
        <v>0</v>
      </c>
      <c r="U433" s="808">
        <v>0</v>
      </c>
      <c r="V433" s="808">
        <v>0</v>
      </c>
      <c r="W433" s="808">
        <v>0</v>
      </c>
      <c r="X433" s="808">
        <v>0</v>
      </c>
      <c r="Y433" s="808">
        <v>0</v>
      </c>
      <c r="Z433" s="808">
        <v>0</v>
      </c>
      <c r="AA433" s="808">
        <v>0</v>
      </c>
      <c r="AB433" s="808">
        <v>0</v>
      </c>
      <c r="AC433" s="808">
        <v>0</v>
      </c>
      <c r="AD433" s="808">
        <v>0</v>
      </c>
      <c r="AE433" s="808">
        <v>0</v>
      </c>
      <c r="AF433" s="808">
        <v>0</v>
      </c>
      <c r="AG433" s="808">
        <v>0</v>
      </c>
      <c r="AH433" s="808">
        <v>0</v>
      </c>
      <c r="AI433" s="808">
        <v>0</v>
      </c>
      <c r="AJ433" s="808">
        <v>0</v>
      </c>
      <c r="AK433" s="808">
        <v>0</v>
      </c>
      <c r="AL433" s="808">
        <v>0</v>
      </c>
      <c r="AM433" s="771"/>
    </row>
    <row r="434" spans="1:39">
      <c r="A434" s="789">
        <v>9</v>
      </c>
      <c r="B434" s="800"/>
      <c r="C434" s="800"/>
      <c r="D434" s="800"/>
      <c r="E434" s="800"/>
      <c r="F434" s="800"/>
      <c r="G434" s="800"/>
      <c r="H434" s="800"/>
      <c r="I434" s="800"/>
      <c r="J434" s="800"/>
      <c r="K434" s="800"/>
      <c r="L434" s="809">
        <v>5.0999999999999996</v>
      </c>
      <c r="M434" s="222" t="s">
        <v>376</v>
      </c>
      <c r="N434" s="727" t="s">
        <v>370</v>
      </c>
      <c r="O434" s="810">
        <v>0</v>
      </c>
      <c r="P434" s="810">
        <v>0</v>
      </c>
      <c r="Q434" s="810">
        <v>0</v>
      </c>
      <c r="R434" s="810">
        <v>0</v>
      </c>
      <c r="S434" s="810">
        <v>0</v>
      </c>
      <c r="T434" s="810">
        <v>0</v>
      </c>
      <c r="U434" s="810">
        <v>0</v>
      </c>
      <c r="V434" s="810">
        <v>0</v>
      </c>
      <c r="W434" s="810">
        <v>0</v>
      </c>
      <c r="X434" s="810">
        <v>0</v>
      </c>
      <c r="Y434" s="810">
        <v>0</v>
      </c>
      <c r="Z434" s="810">
        <v>0</v>
      </c>
      <c r="AA434" s="810">
        <v>0</v>
      </c>
      <c r="AB434" s="810">
        <v>0</v>
      </c>
      <c r="AC434" s="810">
        <v>0</v>
      </c>
      <c r="AD434" s="810">
        <v>0</v>
      </c>
      <c r="AE434" s="810">
        <v>0</v>
      </c>
      <c r="AF434" s="810">
        <v>0</v>
      </c>
      <c r="AG434" s="810">
        <v>0</v>
      </c>
      <c r="AH434" s="810">
        <v>0</v>
      </c>
      <c r="AI434" s="810">
        <v>0</v>
      </c>
      <c r="AJ434" s="810">
        <v>0</v>
      </c>
      <c r="AK434" s="810">
        <v>0</v>
      </c>
      <c r="AL434" s="810">
        <v>0</v>
      </c>
      <c r="AM434" s="771"/>
    </row>
    <row r="435" spans="1:39">
      <c r="A435" s="789">
        <v>9</v>
      </c>
      <c r="B435" s="800"/>
      <c r="C435" s="800"/>
      <c r="D435" s="800"/>
      <c r="E435" s="800"/>
      <c r="F435" s="800"/>
      <c r="G435" s="800"/>
      <c r="H435" s="800"/>
      <c r="I435" s="800"/>
      <c r="J435" s="800"/>
      <c r="K435" s="800"/>
      <c r="L435" s="809">
        <v>5.2</v>
      </c>
      <c r="M435" s="222" t="s">
        <v>377</v>
      </c>
      <c r="N435" s="727" t="s">
        <v>370</v>
      </c>
      <c r="O435" s="810">
        <v>0</v>
      </c>
      <c r="P435" s="810">
        <v>0</v>
      </c>
      <c r="Q435" s="810">
        <v>0</v>
      </c>
      <c r="R435" s="810">
        <v>0</v>
      </c>
      <c r="S435" s="810">
        <v>0</v>
      </c>
      <c r="T435" s="810">
        <v>0</v>
      </c>
      <c r="U435" s="810">
        <v>0</v>
      </c>
      <c r="V435" s="810">
        <v>0</v>
      </c>
      <c r="W435" s="810">
        <v>0</v>
      </c>
      <c r="X435" s="810">
        <v>0</v>
      </c>
      <c r="Y435" s="810">
        <v>0</v>
      </c>
      <c r="Z435" s="810">
        <v>0</v>
      </c>
      <c r="AA435" s="810">
        <v>0</v>
      </c>
      <c r="AB435" s="810">
        <v>0</v>
      </c>
      <c r="AC435" s="810">
        <v>0</v>
      </c>
      <c r="AD435" s="810">
        <v>0</v>
      </c>
      <c r="AE435" s="810">
        <v>0</v>
      </c>
      <c r="AF435" s="810">
        <v>0</v>
      </c>
      <c r="AG435" s="810">
        <v>0</v>
      </c>
      <c r="AH435" s="810">
        <v>0</v>
      </c>
      <c r="AI435" s="810">
        <v>0</v>
      </c>
      <c r="AJ435" s="810">
        <v>0</v>
      </c>
      <c r="AK435" s="810">
        <v>0</v>
      </c>
      <c r="AL435" s="810">
        <v>0</v>
      </c>
      <c r="AM435" s="771"/>
    </row>
    <row r="436" spans="1:39">
      <c r="A436" s="789">
        <v>9</v>
      </c>
      <c r="B436" s="800"/>
      <c r="C436" s="800"/>
      <c r="D436" s="800"/>
      <c r="E436" s="800"/>
      <c r="F436" s="800"/>
      <c r="G436" s="800"/>
      <c r="H436" s="800"/>
      <c r="I436" s="800"/>
      <c r="J436" s="800"/>
      <c r="K436" s="800"/>
      <c r="L436" s="809">
        <v>5.3</v>
      </c>
      <c r="M436" s="222" t="s">
        <v>379</v>
      </c>
      <c r="N436" s="727" t="s">
        <v>370</v>
      </c>
      <c r="O436" s="810">
        <v>0</v>
      </c>
      <c r="P436" s="810">
        <v>0</v>
      </c>
      <c r="Q436" s="810">
        <v>0</v>
      </c>
      <c r="R436" s="810">
        <v>0</v>
      </c>
      <c r="S436" s="810">
        <v>0</v>
      </c>
      <c r="T436" s="810">
        <v>0</v>
      </c>
      <c r="U436" s="810">
        <v>0</v>
      </c>
      <c r="V436" s="810">
        <v>0</v>
      </c>
      <c r="W436" s="810">
        <v>0</v>
      </c>
      <c r="X436" s="810">
        <v>0</v>
      </c>
      <c r="Y436" s="810">
        <v>0</v>
      </c>
      <c r="Z436" s="810">
        <v>0</v>
      </c>
      <c r="AA436" s="810">
        <v>0</v>
      </c>
      <c r="AB436" s="810">
        <v>0</v>
      </c>
      <c r="AC436" s="810">
        <v>0</v>
      </c>
      <c r="AD436" s="810">
        <v>0</v>
      </c>
      <c r="AE436" s="810">
        <v>0</v>
      </c>
      <c r="AF436" s="810">
        <v>0</v>
      </c>
      <c r="AG436" s="810">
        <v>0</v>
      </c>
      <c r="AH436" s="810">
        <v>0</v>
      </c>
      <c r="AI436" s="810">
        <v>0</v>
      </c>
      <c r="AJ436" s="810">
        <v>0</v>
      </c>
      <c r="AK436" s="810">
        <v>0</v>
      </c>
      <c r="AL436" s="810">
        <v>0</v>
      </c>
      <c r="AM436" s="771"/>
    </row>
    <row r="437" spans="1:39">
      <c r="A437" s="789">
        <v>9</v>
      </c>
      <c r="B437" s="800"/>
      <c r="C437" s="800"/>
      <c r="D437" s="800"/>
      <c r="E437" s="800"/>
      <c r="F437" s="800"/>
      <c r="G437" s="800"/>
      <c r="H437" s="800"/>
      <c r="I437" s="800"/>
      <c r="J437" s="800"/>
      <c r="K437" s="800"/>
      <c r="L437" s="809">
        <v>5.4</v>
      </c>
      <c r="M437" s="222" t="s">
        <v>381</v>
      </c>
      <c r="N437" s="727" t="s">
        <v>370</v>
      </c>
      <c r="O437" s="810">
        <v>0</v>
      </c>
      <c r="P437" s="810">
        <v>0</v>
      </c>
      <c r="Q437" s="810">
        <v>0</v>
      </c>
      <c r="R437" s="810">
        <v>0</v>
      </c>
      <c r="S437" s="810">
        <v>0</v>
      </c>
      <c r="T437" s="810">
        <v>0</v>
      </c>
      <c r="U437" s="810">
        <v>0</v>
      </c>
      <c r="V437" s="810">
        <v>0</v>
      </c>
      <c r="W437" s="810">
        <v>0</v>
      </c>
      <c r="X437" s="810">
        <v>0</v>
      </c>
      <c r="Y437" s="810">
        <v>0</v>
      </c>
      <c r="Z437" s="810">
        <v>0</v>
      </c>
      <c r="AA437" s="810">
        <v>0</v>
      </c>
      <c r="AB437" s="810">
        <v>0</v>
      </c>
      <c r="AC437" s="810">
        <v>0</v>
      </c>
      <c r="AD437" s="810">
        <v>0</v>
      </c>
      <c r="AE437" s="810">
        <v>0</v>
      </c>
      <c r="AF437" s="810">
        <v>0</v>
      </c>
      <c r="AG437" s="810">
        <v>0</v>
      </c>
      <c r="AH437" s="810">
        <v>0</v>
      </c>
      <c r="AI437" s="810">
        <v>0</v>
      </c>
      <c r="AJ437" s="810">
        <v>0</v>
      </c>
      <c r="AK437" s="810">
        <v>0</v>
      </c>
      <c r="AL437" s="810">
        <v>0</v>
      </c>
      <c r="AM437" s="771"/>
    </row>
    <row r="438" spans="1:39">
      <c r="A438" s="789">
        <v>9</v>
      </c>
      <c r="B438" s="800"/>
      <c r="C438" s="800"/>
      <c r="D438" s="800"/>
      <c r="E438" s="800"/>
      <c r="F438" s="800"/>
      <c r="G438" s="800"/>
      <c r="H438" s="800"/>
      <c r="I438" s="800"/>
      <c r="J438" s="800"/>
      <c r="K438" s="800"/>
      <c r="L438" s="809">
        <v>5.5</v>
      </c>
      <c r="M438" s="222" t="s">
        <v>383</v>
      </c>
      <c r="N438" s="727" t="s">
        <v>370</v>
      </c>
      <c r="O438" s="810">
        <v>0</v>
      </c>
      <c r="P438" s="810">
        <v>0</v>
      </c>
      <c r="Q438" s="810">
        <v>0</v>
      </c>
      <c r="R438" s="810">
        <v>0</v>
      </c>
      <c r="S438" s="810">
        <v>0</v>
      </c>
      <c r="T438" s="810">
        <v>0</v>
      </c>
      <c r="U438" s="810">
        <v>0</v>
      </c>
      <c r="V438" s="810">
        <v>0</v>
      </c>
      <c r="W438" s="810">
        <v>0</v>
      </c>
      <c r="X438" s="810">
        <v>0</v>
      </c>
      <c r="Y438" s="810">
        <v>0</v>
      </c>
      <c r="Z438" s="810">
        <v>0</v>
      </c>
      <c r="AA438" s="810">
        <v>0</v>
      </c>
      <c r="AB438" s="810">
        <v>0</v>
      </c>
      <c r="AC438" s="810">
        <v>0</v>
      </c>
      <c r="AD438" s="810">
        <v>0</v>
      </c>
      <c r="AE438" s="810">
        <v>0</v>
      </c>
      <c r="AF438" s="810">
        <v>0</v>
      </c>
      <c r="AG438" s="810">
        <v>0</v>
      </c>
      <c r="AH438" s="810">
        <v>0</v>
      </c>
      <c r="AI438" s="810">
        <v>0</v>
      </c>
      <c r="AJ438" s="810">
        <v>0</v>
      </c>
      <c r="AK438" s="810">
        <v>0</v>
      </c>
      <c r="AL438" s="810">
        <v>0</v>
      </c>
      <c r="AM438" s="771"/>
    </row>
    <row r="439" spans="1:39" s="95" customFormat="1" ht="22.8">
      <c r="A439" s="789">
        <v>9</v>
      </c>
      <c r="B439" s="806"/>
      <c r="C439" s="806"/>
      <c r="D439" s="806"/>
      <c r="E439" s="806"/>
      <c r="F439" s="806"/>
      <c r="G439" s="806"/>
      <c r="H439" s="806"/>
      <c r="I439" s="806"/>
      <c r="J439" s="806"/>
      <c r="K439" s="806"/>
      <c r="L439" s="807">
        <v>6</v>
      </c>
      <c r="M439" s="218" t="s">
        <v>399</v>
      </c>
      <c r="N439" s="224"/>
      <c r="O439" s="225"/>
      <c r="P439" s="225"/>
      <c r="Q439" s="225"/>
      <c r="R439" s="225"/>
      <c r="S439" s="225"/>
      <c r="T439" s="225"/>
      <c r="U439" s="225"/>
      <c r="V439" s="225"/>
      <c r="W439" s="225"/>
      <c r="X439" s="225"/>
      <c r="Y439" s="225"/>
      <c r="Z439" s="225"/>
      <c r="AA439" s="225"/>
      <c r="AB439" s="225"/>
      <c r="AC439" s="225"/>
      <c r="AD439" s="225"/>
      <c r="AE439" s="225"/>
      <c r="AF439" s="225"/>
      <c r="AG439" s="225"/>
      <c r="AH439" s="225"/>
      <c r="AI439" s="225"/>
      <c r="AJ439" s="225"/>
      <c r="AK439" s="225"/>
      <c r="AL439" s="225"/>
      <c r="AM439" s="771"/>
    </row>
    <row r="440" spans="1:39">
      <c r="A440" s="789">
        <v>9</v>
      </c>
      <c r="B440" s="800"/>
      <c r="C440" s="800"/>
      <c r="D440" s="800"/>
      <c r="E440" s="800"/>
      <c r="F440" s="800"/>
      <c r="G440" s="800"/>
      <c r="H440" s="800"/>
      <c r="I440" s="800"/>
      <c r="J440" s="800"/>
      <c r="K440" s="800"/>
      <c r="L440" s="809">
        <v>6.1</v>
      </c>
      <c r="M440" s="222" t="s">
        <v>376</v>
      </c>
      <c r="N440" s="219" t="s">
        <v>145</v>
      </c>
      <c r="O440" s="810">
        <v>0</v>
      </c>
      <c r="P440" s="810">
        <v>0</v>
      </c>
      <c r="Q440" s="810">
        <v>0</v>
      </c>
      <c r="R440" s="810">
        <v>0</v>
      </c>
      <c r="S440" s="810">
        <v>0</v>
      </c>
      <c r="T440" s="810">
        <v>0</v>
      </c>
      <c r="U440" s="810">
        <v>0</v>
      </c>
      <c r="V440" s="810">
        <v>0</v>
      </c>
      <c r="W440" s="810">
        <v>0</v>
      </c>
      <c r="X440" s="810">
        <v>0</v>
      </c>
      <c r="Y440" s="810">
        <v>0</v>
      </c>
      <c r="Z440" s="810">
        <v>0</v>
      </c>
      <c r="AA440" s="810">
        <v>0</v>
      </c>
      <c r="AB440" s="810">
        <v>0</v>
      </c>
      <c r="AC440" s="810">
        <v>0</v>
      </c>
      <c r="AD440" s="810">
        <v>0</v>
      </c>
      <c r="AE440" s="810">
        <v>0</v>
      </c>
      <c r="AF440" s="810">
        <v>0</v>
      </c>
      <c r="AG440" s="810">
        <v>0</v>
      </c>
      <c r="AH440" s="810">
        <v>0</v>
      </c>
      <c r="AI440" s="810">
        <v>0</v>
      </c>
      <c r="AJ440" s="810">
        <v>0</v>
      </c>
      <c r="AK440" s="810">
        <v>0</v>
      </c>
      <c r="AL440" s="810">
        <v>0</v>
      </c>
      <c r="AM440" s="771"/>
    </row>
    <row r="441" spans="1:39">
      <c r="A441" s="789">
        <v>9</v>
      </c>
      <c r="B441" s="800"/>
      <c r="C441" s="800"/>
      <c r="D441" s="800"/>
      <c r="E441" s="800"/>
      <c r="F441" s="800"/>
      <c r="G441" s="800"/>
      <c r="H441" s="800"/>
      <c r="I441" s="800"/>
      <c r="J441" s="800"/>
      <c r="K441" s="800"/>
      <c r="L441" s="809">
        <v>6.2</v>
      </c>
      <c r="M441" s="222" t="s">
        <v>377</v>
      </c>
      <c r="N441" s="219" t="s">
        <v>145</v>
      </c>
      <c r="O441" s="810">
        <v>0</v>
      </c>
      <c r="P441" s="810">
        <v>0</v>
      </c>
      <c r="Q441" s="810">
        <v>0</v>
      </c>
      <c r="R441" s="810">
        <v>0</v>
      </c>
      <c r="S441" s="810">
        <v>0</v>
      </c>
      <c r="T441" s="810">
        <v>0</v>
      </c>
      <c r="U441" s="810">
        <v>0</v>
      </c>
      <c r="V441" s="810">
        <v>0</v>
      </c>
      <c r="W441" s="810">
        <v>0</v>
      </c>
      <c r="X441" s="810">
        <v>0</v>
      </c>
      <c r="Y441" s="810">
        <v>0</v>
      </c>
      <c r="Z441" s="810">
        <v>0</v>
      </c>
      <c r="AA441" s="810">
        <v>0</v>
      </c>
      <c r="AB441" s="810">
        <v>0</v>
      </c>
      <c r="AC441" s="810">
        <v>0</v>
      </c>
      <c r="AD441" s="810">
        <v>0</v>
      </c>
      <c r="AE441" s="810">
        <v>0</v>
      </c>
      <c r="AF441" s="810">
        <v>0</v>
      </c>
      <c r="AG441" s="810">
        <v>0</v>
      </c>
      <c r="AH441" s="810">
        <v>0</v>
      </c>
      <c r="AI441" s="810">
        <v>0</v>
      </c>
      <c r="AJ441" s="810">
        <v>0</v>
      </c>
      <c r="AK441" s="810">
        <v>0</v>
      </c>
      <c r="AL441" s="810">
        <v>0</v>
      </c>
      <c r="AM441" s="771"/>
    </row>
    <row r="442" spans="1:39">
      <c r="A442" s="789">
        <v>9</v>
      </c>
      <c r="B442" s="800"/>
      <c r="C442" s="800"/>
      <c r="D442" s="800"/>
      <c r="E442" s="800"/>
      <c r="F442" s="800"/>
      <c r="G442" s="800"/>
      <c r="H442" s="800"/>
      <c r="I442" s="800"/>
      <c r="J442" s="800"/>
      <c r="K442" s="800"/>
      <c r="L442" s="809">
        <v>6.3</v>
      </c>
      <c r="M442" s="222" t="s">
        <v>379</v>
      </c>
      <c r="N442" s="219" t="s">
        <v>145</v>
      </c>
      <c r="O442" s="810">
        <v>0</v>
      </c>
      <c r="P442" s="810">
        <v>0</v>
      </c>
      <c r="Q442" s="810">
        <v>0</v>
      </c>
      <c r="R442" s="810">
        <v>0</v>
      </c>
      <c r="S442" s="810">
        <v>0</v>
      </c>
      <c r="T442" s="810">
        <v>0</v>
      </c>
      <c r="U442" s="810">
        <v>0</v>
      </c>
      <c r="V442" s="810">
        <v>0</v>
      </c>
      <c r="W442" s="810">
        <v>0</v>
      </c>
      <c r="X442" s="810">
        <v>0</v>
      </c>
      <c r="Y442" s="810">
        <v>0</v>
      </c>
      <c r="Z442" s="810">
        <v>0</v>
      </c>
      <c r="AA442" s="810">
        <v>0</v>
      </c>
      <c r="AB442" s="810">
        <v>0</v>
      </c>
      <c r="AC442" s="810">
        <v>0</v>
      </c>
      <c r="AD442" s="810">
        <v>0</v>
      </c>
      <c r="AE442" s="810">
        <v>0</v>
      </c>
      <c r="AF442" s="810">
        <v>0</v>
      </c>
      <c r="AG442" s="810">
        <v>0</v>
      </c>
      <c r="AH442" s="810">
        <v>0</v>
      </c>
      <c r="AI442" s="810">
        <v>0</v>
      </c>
      <c r="AJ442" s="810">
        <v>0</v>
      </c>
      <c r="AK442" s="810">
        <v>0</v>
      </c>
      <c r="AL442" s="810">
        <v>0</v>
      </c>
      <c r="AM442" s="771"/>
    </row>
    <row r="443" spans="1:39">
      <c r="A443" s="789">
        <v>9</v>
      </c>
      <c r="B443" s="800"/>
      <c r="C443" s="800"/>
      <c r="D443" s="800"/>
      <c r="E443" s="800"/>
      <c r="F443" s="800"/>
      <c r="G443" s="800"/>
      <c r="H443" s="800"/>
      <c r="I443" s="800"/>
      <c r="J443" s="800"/>
      <c r="K443" s="800"/>
      <c r="L443" s="809">
        <v>6.4</v>
      </c>
      <c r="M443" s="222" t="s">
        <v>381</v>
      </c>
      <c r="N443" s="219" t="s">
        <v>145</v>
      </c>
      <c r="O443" s="810">
        <v>0</v>
      </c>
      <c r="P443" s="810">
        <v>0</v>
      </c>
      <c r="Q443" s="810">
        <v>0</v>
      </c>
      <c r="R443" s="810">
        <v>0</v>
      </c>
      <c r="S443" s="810">
        <v>0</v>
      </c>
      <c r="T443" s="810">
        <v>0</v>
      </c>
      <c r="U443" s="810">
        <v>0</v>
      </c>
      <c r="V443" s="810">
        <v>0</v>
      </c>
      <c r="W443" s="810">
        <v>0</v>
      </c>
      <c r="X443" s="810">
        <v>0</v>
      </c>
      <c r="Y443" s="810">
        <v>0</v>
      </c>
      <c r="Z443" s="810">
        <v>0</v>
      </c>
      <c r="AA443" s="810">
        <v>0</v>
      </c>
      <c r="AB443" s="810">
        <v>0</v>
      </c>
      <c r="AC443" s="810">
        <v>0</v>
      </c>
      <c r="AD443" s="810">
        <v>0</v>
      </c>
      <c r="AE443" s="810">
        <v>0</v>
      </c>
      <c r="AF443" s="810">
        <v>0</v>
      </c>
      <c r="AG443" s="810">
        <v>0</v>
      </c>
      <c r="AH443" s="810">
        <v>0</v>
      </c>
      <c r="AI443" s="810">
        <v>0</v>
      </c>
      <c r="AJ443" s="810">
        <v>0</v>
      </c>
      <c r="AK443" s="810">
        <v>0</v>
      </c>
      <c r="AL443" s="810">
        <v>0</v>
      </c>
      <c r="AM443" s="771"/>
    </row>
    <row r="444" spans="1:39">
      <c r="A444" s="789">
        <v>9</v>
      </c>
      <c r="B444" s="800"/>
      <c r="C444" s="800"/>
      <c r="D444" s="800"/>
      <c r="E444" s="800"/>
      <c r="F444" s="800"/>
      <c r="G444" s="800"/>
      <c r="H444" s="800"/>
      <c r="I444" s="800"/>
      <c r="J444" s="800"/>
      <c r="K444" s="800"/>
      <c r="L444" s="809">
        <v>6.5</v>
      </c>
      <c r="M444" s="222" t="s">
        <v>383</v>
      </c>
      <c r="N444" s="219" t="s">
        <v>145</v>
      </c>
      <c r="O444" s="810">
        <v>0</v>
      </c>
      <c r="P444" s="810">
        <v>0</v>
      </c>
      <c r="Q444" s="810">
        <v>0</v>
      </c>
      <c r="R444" s="810">
        <v>0</v>
      </c>
      <c r="S444" s="810">
        <v>0</v>
      </c>
      <c r="T444" s="810">
        <v>0</v>
      </c>
      <c r="U444" s="810">
        <v>0</v>
      </c>
      <c r="V444" s="810">
        <v>0</v>
      </c>
      <c r="W444" s="810">
        <v>0</v>
      </c>
      <c r="X444" s="810">
        <v>0</v>
      </c>
      <c r="Y444" s="810">
        <v>0</v>
      </c>
      <c r="Z444" s="810">
        <v>0</v>
      </c>
      <c r="AA444" s="810">
        <v>0</v>
      </c>
      <c r="AB444" s="810">
        <v>0</v>
      </c>
      <c r="AC444" s="810">
        <v>0</v>
      </c>
      <c r="AD444" s="810">
        <v>0</v>
      </c>
      <c r="AE444" s="810">
        <v>0</v>
      </c>
      <c r="AF444" s="810">
        <v>0</v>
      </c>
      <c r="AG444" s="810">
        <v>0</v>
      </c>
      <c r="AH444" s="810">
        <v>0</v>
      </c>
      <c r="AI444" s="810">
        <v>0</v>
      </c>
      <c r="AJ444" s="810">
        <v>0</v>
      </c>
      <c r="AK444" s="810">
        <v>0</v>
      </c>
      <c r="AL444" s="810">
        <v>0</v>
      </c>
      <c r="AM444" s="771"/>
    </row>
    <row r="445" spans="1:39" s="95" customFormat="1">
      <c r="A445" s="789">
        <v>9</v>
      </c>
      <c r="B445" s="806"/>
      <c r="C445" s="806"/>
      <c r="D445" s="806"/>
      <c r="E445" s="806"/>
      <c r="F445" s="806"/>
      <c r="G445" s="806"/>
      <c r="H445" s="806"/>
      <c r="I445" s="806"/>
      <c r="J445" s="806"/>
      <c r="K445" s="806"/>
      <c r="L445" s="807">
        <v>7</v>
      </c>
      <c r="M445" s="218" t="s">
        <v>403</v>
      </c>
      <c r="N445" s="727" t="s">
        <v>370</v>
      </c>
      <c r="O445" s="808">
        <v>0</v>
      </c>
      <c r="P445" s="808">
        <v>0</v>
      </c>
      <c r="Q445" s="808">
        <v>0</v>
      </c>
      <c r="R445" s="808">
        <v>0</v>
      </c>
      <c r="S445" s="808">
        <v>0</v>
      </c>
      <c r="T445" s="808">
        <v>0</v>
      </c>
      <c r="U445" s="808">
        <v>0</v>
      </c>
      <c r="V445" s="808">
        <v>0</v>
      </c>
      <c r="W445" s="808">
        <v>0</v>
      </c>
      <c r="X445" s="808">
        <v>0</v>
      </c>
      <c r="Y445" s="808">
        <v>0</v>
      </c>
      <c r="Z445" s="808">
        <v>0</v>
      </c>
      <c r="AA445" s="808">
        <v>0</v>
      </c>
      <c r="AB445" s="808">
        <v>0</v>
      </c>
      <c r="AC445" s="808">
        <v>0</v>
      </c>
      <c r="AD445" s="808">
        <v>0</v>
      </c>
      <c r="AE445" s="808">
        <v>0</v>
      </c>
      <c r="AF445" s="808">
        <v>0</v>
      </c>
      <c r="AG445" s="808">
        <v>0</v>
      </c>
      <c r="AH445" s="808">
        <v>0</v>
      </c>
      <c r="AI445" s="808">
        <v>0</v>
      </c>
      <c r="AJ445" s="808">
        <v>0</v>
      </c>
      <c r="AK445" s="808">
        <v>0</v>
      </c>
      <c r="AL445" s="808">
        <v>0</v>
      </c>
      <c r="AM445" s="771"/>
    </row>
    <row r="446" spans="1:39">
      <c r="A446" s="789">
        <v>9</v>
      </c>
      <c r="B446" s="800"/>
      <c r="C446" s="800"/>
      <c r="D446" s="800"/>
      <c r="E446" s="800"/>
      <c r="F446" s="800"/>
      <c r="G446" s="800"/>
      <c r="H446" s="800"/>
      <c r="I446" s="800"/>
      <c r="J446" s="800"/>
      <c r="K446" s="800"/>
      <c r="L446" s="809">
        <v>7.1</v>
      </c>
      <c r="M446" s="222" t="s">
        <v>376</v>
      </c>
      <c r="N446" s="727" t="s">
        <v>370</v>
      </c>
      <c r="O446" s="810"/>
      <c r="P446" s="810"/>
      <c r="Q446" s="810"/>
      <c r="R446" s="810"/>
      <c r="S446" s="810"/>
      <c r="T446" s="810"/>
      <c r="U446" s="810"/>
      <c r="V446" s="810"/>
      <c r="W446" s="810"/>
      <c r="X446" s="810"/>
      <c r="Y446" s="810"/>
      <c r="Z446" s="810"/>
      <c r="AA446" s="810"/>
      <c r="AB446" s="810"/>
      <c r="AC446" s="810"/>
      <c r="AD446" s="810"/>
      <c r="AE446" s="810"/>
      <c r="AF446" s="810"/>
      <c r="AG446" s="810"/>
      <c r="AH446" s="810"/>
      <c r="AI446" s="810"/>
      <c r="AJ446" s="810"/>
      <c r="AK446" s="810"/>
      <c r="AL446" s="810"/>
      <c r="AM446" s="771"/>
    </row>
    <row r="447" spans="1:39">
      <c r="A447" s="789">
        <v>9</v>
      </c>
      <c r="B447" s="800"/>
      <c r="C447" s="800"/>
      <c r="D447" s="800"/>
      <c r="E447" s="800"/>
      <c r="F447" s="800"/>
      <c r="G447" s="800"/>
      <c r="H447" s="800"/>
      <c r="I447" s="800"/>
      <c r="J447" s="800"/>
      <c r="K447" s="800"/>
      <c r="L447" s="809">
        <v>7.2</v>
      </c>
      <c r="M447" s="222" t="s">
        <v>377</v>
      </c>
      <c r="N447" s="727" t="s">
        <v>370</v>
      </c>
      <c r="O447" s="810"/>
      <c r="P447" s="810"/>
      <c r="Q447" s="810"/>
      <c r="R447" s="810"/>
      <c r="S447" s="810"/>
      <c r="T447" s="810"/>
      <c r="U447" s="810"/>
      <c r="V447" s="810"/>
      <c r="W447" s="810"/>
      <c r="X447" s="810"/>
      <c r="Y447" s="810"/>
      <c r="Z447" s="810"/>
      <c r="AA447" s="810"/>
      <c r="AB447" s="810"/>
      <c r="AC447" s="810"/>
      <c r="AD447" s="810"/>
      <c r="AE447" s="810"/>
      <c r="AF447" s="810"/>
      <c r="AG447" s="810"/>
      <c r="AH447" s="810"/>
      <c r="AI447" s="810"/>
      <c r="AJ447" s="810"/>
      <c r="AK447" s="810"/>
      <c r="AL447" s="810"/>
      <c r="AM447" s="771"/>
    </row>
    <row r="448" spans="1:39">
      <c r="A448" s="789">
        <v>9</v>
      </c>
      <c r="B448" s="800"/>
      <c r="C448" s="800"/>
      <c r="D448" s="800"/>
      <c r="E448" s="800"/>
      <c r="F448" s="800"/>
      <c r="G448" s="800"/>
      <c r="H448" s="800"/>
      <c r="I448" s="800"/>
      <c r="J448" s="800"/>
      <c r="K448" s="800"/>
      <c r="L448" s="809">
        <v>7.3</v>
      </c>
      <c r="M448" s="222" t="s">
        <v>379</v>
      </c>
      <c r="N448" s="727" t="s">
        <v>370</v>
      </c>
      <c r="O448" s="810"/>
      <c r="P448" s="810"/>
      <c r="Q448" s="810"/>
      <c r="R448" s="810"/>
      <c r="S448" s="810"/>
      <c r="T448" s="810"/>
      <c r="U448" s="810"/>
      <c r="V448" s="810"/>
      <c r="W448" s="810"/>
      <c r="X448" s="810"/>
      <c r="Y448" s="810"/>
      <c r="Z448" s="810"/>
      <c r="AA448" s="810"/>
      <c r="AB448" s="810"/>
      <c r="AC448" s="810"/>
      <c r="AD448" s="810"/>
      <c r="AE448" s="810"/>
      <c r="AF448" s="810"/>
      <c r="AG448" s="810"/>
      <c r="AH448" s="810"/>
      <c r="AI448" s="810"/>
      <c r="AJ448" s="810"/>
      <c r="AK448" s="810"/>
      <c r="AL448" s="810"/>
      <c r="AM448" s="771"/>
    </row>
    <row r="449" spans="1:39">
      <c r="A449" s="789">
        <v>9</v>
      </c>
      <c r="B449" s="800"/>
      <c r="C449" s="800"/>
      <c r="D449" s="800"/>
      <c r="E449" s="800"/>
      <c r="F449" s="800"/>
      <c r="G449" s="800"/>
      <c r="H449" s="800"/>
      <c r="I449" s="800"/>
      <c r="J449" s="800"/>
      <c r="K449" s="800"/>
      <c r="L449" s="809">
        <v>7.4</v>
      </c>
      <c r="M449" s="222" t="s">
        <v>381</v>
      </c>
      <c r="N449" s="727" t="s">
        <v>370</v>
      </c>
      <c r="O449" s="810"/>
      <c r="P449" s="810"/>
      <c r="Q449" s="810"/>
      <c r="R449" s="810"/>
      <c r="S449" s="810"/>
      <c r="T449" s="810"/>
      <c r="U449" s="810"/>
      <c r="V449" s="810"/>
      <c r="W449" s="810"/>
      <c r="X449" s="810"/>
      <c r="Y449" s="810"/>
      <c r="Z449" s="810"/>
      <c r="AA449" s="810"/>
      <c r="AB449" s="810"/>
      <c r="AC449" s="810"/>
      <c r="AD449" s="810"/>
      <c r="AE449" s="810"/>
      <c r="AF449" s="810"/>
      <c r="AG449" s="810"/>
      <c r="AH449" s="810"/>
      <c r="AI449" s="810"/>
      <c r="AJ449" s="810"/>
      <c r="AK449" s="810"/>
      <c r="AL449" s="810"/>
      <c r="AM449" s="771"/>
    </row>
    <row r="450" spans="1:39">
      <c r="A450" s="789">
        <v>9</v>
      </c>
      <c r="B450" s="800"/>
      <c r="C450" s="800"/>
      <c r="D450" s="800"/>
      <c r="E450" s="800"/>
      <c r="F450" s="800"/>
      <c r="G450" s="800"/>
      <c r="H450" s="800"/>
      <c r="I450" s="800"/>
      <c r="J450" s="800"/>
      <c r="K450" s="800"/>
      <c r="L450" s="809">
        <v>7.5</v>
      </c>
      <c r="M450" s="222" t="s">
        <v>383</v>
      </c>
      <c r="N450" s="727" t="s">
        <v>370</v>
      </c>
      <c r="O450" s="810"/>
      <c r="P450" s="810"/>
      <c r="Q450" s="810"/>
      <c r="R450" s="810"/>
      <c r="S450" s="810"/>
      <c r="T450" s="810"/>
      <c r="U450" s="810"/>
      <c r="V450" s="810"/>
      <c r="W450" s="810"/>
      <c r="X450" s="810"/>
      <c r="Y450" s="810"/>
      <c r="Z450" s="810"/>
      <c r="AA450" s="810"/>
      <c r="AB450" s="810"/>
      <c r="AC450" s="810"/>
      <c r="AD450" s="810"/>
      <c r="AE450" s="810"/>
      <c r="AF450" s="810"/>
      <c r="AG450" s="810"/>
      <c r="AH450" s="810"/>
      <c r="AI450" s="810"/>
      <c r="AJ450" s="810"/>
      <c r="AK450" s="810"/>
      <c r="AL450" s="810"/>
      <c r="AM450" s="771"/>
    </row>
    <row r="451" spans="1:39" s="95" customFormat="1">
      <c r="A451" s="789">
        <v>9</v>
      </c>
      <c r="B451" s="806"/>
      <c r="C451" s="806"/>
      <c r="D451" s="806"/>
      <c r="E451" s="806"/>
      <c r="F451" s="806"/>
      <c r="G451" s="806"/>
      <c r="H451" s="806"/>
      <c r="I451" s="806"/>
      <c r="J451" s="806"/>
      <c r="K451" s="806"/>
      <c r="L451" s="807">
        <v>8</v>
      </c>
      <c r="M451" s="218" t="s">
        <v>407</v>
      </c>
      <c r="N451" s="727" t="s">
        <v>370</v>
      </c>
      <c r="O451" s="808">
        <v>0</v>
      </c>
      <c r="P451" s="808">
        <v>0</v>
      </c>
      <c r="Q451" s="808">
        <v>0</v>
      </c>
      <c r="R451" s="808">
        <v>0</v>
      </c>
      <c r="S451" s="808">
        <v>0</v>
      </c>
      <c r="T451" s="808">
        <v>0</v>
      </c>
      <c r="U451" s="808">
        <v>0</v>
      </c>
      <c r="V451" s="808">
        <v>0</v>
      </c>
      <c r="W451" s="808">
        <v>0</v>
      </c>
      <c r="X451" s="808">
        <v>0</v>
      </c>
      <c r="Y451" s="808">
        <v>0</v>
      </c>
      <c r="Z451" s="808">
        <v>0</v>
      </c>
      <c r="AA451" s="808">
        <v>0</v>
      </c>
      <c r="AB451" s="808">
        <v>0</v>
      </c>
      <c r="AC451" s="808">
        <v>0</v>
      </c>
      <c r="AD451" s="808">
        <v>0</v>
      </c>
      <c r="AE451" s="808">
        <v>0</v>
      </c>
      <c r="AF451" s="808">
        <v>0</v>
      </c>
      <c r="AG451" s="808">
        <v>0</v>
      </c>
      <c r="AH451" s="808">
        <v>0</v>
      </c>
      <c r="AI451" s="808">
        <v>0</v>
      </c>
      <c r="AJ451" s="808">
        <v>0</v>
      </c>
      <c r="AK451" s="808">
        <v>0</v>
      </c>
      <c r="AL451" s="808">
        <v>0</v>
      </c>
      <c r="AM451" s="771"/>
    </row>
    <row r="452" spans="1:39">
      <c r="A452" s="789">
        <v>9</v>
      </c>
      <c r="B452" s="800"/>
      <c r="C452" s="800"/>
      <c r="D452" s="800"/>
      <c r="E452" s="800"/>
      <c r="F452" s="800"/>
      <c r="G452" s="800"/>
      <c r="H452" s="800"/>
      <c r="I452" s="800"/>
      <c r="J452" s="800"/>
      <c r="K452" s="800"/>
      <c r="L452" s="809">
        <v>8.1</v>
      </c>
      <c r="M452" s="222" t="s">
        <v>376</v>
      </c>
      <c r="N452" s="727" t="s">
        <v>370</v>
      </c>
      <c r="O452" s="810"/>
      <c r="P452" s="810"/>
      <c r="Q452" s="810"/>
      <c r="R452" s="810"/>
      <c r="S452" s="810"/>
      <c r="T452" s="810"/>
      <c r="U452" s="810"/>
      <c r="V452" s="810"/>
      <c r="W452" s="810"/>
      <c r="X452" s="810"/>
      <c r="Y452" s="810"/>
      <c r="Z452" s="810"/>
      <c r="AA452" s="810"/>
      <c r="AB452" s="810"/>
      <c r="AC452" s="810"/>
      <c r="AD452" s="810"/>
      <c r="AE452" s="810"/>
      <c r="AF452" s="810"/>
      <c r="AG452" s="810"/>
      <c r="AH452" s="810"/>
      <c r="AI452" s="810"/>
      <c r="AJ452" s="810"/>
      <c r="AK452" s="810"/>
      <c r="AL452" s="810"/>
      <c r="AM452" s="771"/>
    </row>
    <row r="453" spans="1:39">
      <c r="A453" s="789">
        <v>9</v>
      </c>
      <c r="B453" s="800"/>
      <c r="C453" s="800"/>
      <c r="D453" s="800"/>
      <c r="E453" s="800"/>
      <c r="F453" s="800"/>
      <c r="G453" s="800"/>
      <c r="H453" s="800"/>
      <c r="I453" s="800"/>
      <c r="J453" s="800"/>
      <c r="K453" s="800"/>
      <c r="L453" s="809">
        <v>8.1999999999999993</v>
      </c>
      <c r="M453" s="222" t="s">
        <v>377</v>
      </c>
      <c r="N453" s="727" t="s">
        <v>370</v>
      </c>
      <c r="O453" s="810"/>
      <c r="P453" s="810"/>
      <c r="Q453" s="810"/>
      <c r="R453" s="810"/>
      <c r="S453" s="810"/>
      <c r="T453" s="810"/>
      <c r="U453" s="810"/>
      <c r="V453" s="810"/>
      <c r="W453" s="810"/>
      <c r="X453" s="810"/>
      <c r="Y453" s="810"/>
      <c r="Z453" s="810"/>
      <c r="AA453" s="810"/>
      <c r="AB453" s="810"/>
      <c r="AC453" s="810"/>
      <c r="AD453" s="810"/>
      <c r="AE453" s="810"/>
      <c r="AF453" s="810"/>
      <c r="AG453" s="810"/>
      <c r="AH453" s="810"/>
      <c r="AI453" s="810"/>
      <c r="AJ453" s="810"/>
      <c r="AK453" s="810"/>
      <c r="AL453" s="810"/>
      <c r="AM453" s="771"/>
    </row>
    <row r="454" spans="1:39">
      <c r="A454" s="789">
        <v>9</v>
      </c>
      <c r="B454" s="800"/>
      <c r="C454" s="800"/>
      <c r="D454" s="800"/>
      <c r="E454" s="800"/>
      <c r="F454" s="800"/>
      <c r="G454" s="800"/>
      <c r="H454" s="800"/>
      <c r="I454" s="800"/>
      <c r="J454" s="800"/>
      <c r="K454" s="800"/>
      <c r="L454" s="809">
        <v>8.3000000000000007</v>
      </c>
      <c r="M454" s="222" t="s">
        <v>379</v>
      </c>
      <c r="N454" s="727" t="s">
        <v>370</v>
      </c>
      <c r="O454" s="810"/>
      <c r="P454" s="810"/>
      <c r="Q454" s="810"/>
      <c r="R454" s="810"/>
      <c r="S454" s="810"/>
      <c r="T454" s="810"/>
      <c r="U454" s="810"/>
      <c r="V454" s="810"/>
      <c r="W454" s="810"/>
      <c r="X454" s="810"/>
      <c r="Y454" s="810"/>
      <c r="Z454" s="810"/>
      <c r="AA454" s="810"/>
      <c r="AB454" s="810"/>
      <c r="AC454" s="810"/>
      <c r="AD454" s="810"/>
      <c r="AE454" s="810"/>
      <c r="AF454" s="810"/>
      <c r="AG454" s="810"/>
      <c r="AH454" s="810"/>
      <c r="AI454" s="810"/>
      <c r="AJ454" s="810"/>
      <c r="AK454" s="810"/>
      <c r="AL454" s="810"/>
      <c r="AM454" s="771"/>
    </row>
    <row r="455" spans="1:39">
      <c r="A455" s="789">
        <v>9</v>
      </c>
      <c r="B455" s="800"/>
      <c r="C455" s="800"/>
      <c r="D455" s="800"/>
      <c r="E455" s="800"/>
      <c r="F455" s="800"/>
      <c r="G455" s="800"/>
      <c r="H455" s="800"/>
      <c r="I455" s="800"/>
      <c r="J455" s="800"/>
      <c r="K455" s="800"/>
      <c r="L455" s="809">
        <v>8.4</v>
      </c>
      <c r="M455" s="222" t="s">
        <v>381</v>
      </c>
      <c r="N455" s="727" t="s">
        <v>370</v>
      </c>
      <c r="O455" s="810"/>
      <c r="P455" s="810"/>
      <c r="Q455" s="810"/>
      <c r="R455" s="810"/>
      <c r="S455" s="810"/>
      <c r="T455" s="810"/>
      <c r="U455" s="810"/>
      <c r="V455" s="810"/>
      <c r="W455" s="810"/>
      <c r="X455" s="810"/>
      <c r="Y455" s="810"/>
      <c r="Z455" s="810"/>
      <c r="AA455" s="810"/>
      <c r="AB455" s="810"/>
      <c r="AC455" s="810"/>
      <c r="AD455" s="810"/>
      <c r="AE455" s="810"/>
      <c r="AF455" s="810"/>
      <c r="AG455" s="810"/>
      <c r="AH455" s="810"/>
      <c r="AI455" s="810"/>
      <c r="AJ455" s="810"/>
      <c r="AK455" s="810"/>
      <c r="AL455" s="810"/>
      <c r="AM455" s="771"/>
    </row>
    <row r="456" spans="1:39">
      <c r="A456" s="789">
        <v>9</v>
      </c>
      <c r="B456" s="800"/>
      <c r="C456" s="800"/>
      <c r="D456" s="800"/>
      <c r="E456" s="800"/>
      <c r="F456" s="800"/>
      <c r="G456" s="800"/>
      <c r="H456" s="800"/>
      <c r="I456" s="800"/>
      <c r="J456" s="800"/>
      <c r="K456" s="800"/>
      <c r="L456" s="809">
        <v>8.5</v>
      </c>
      <c r="M456" s="222" t="s">
        <v>383</v>
      </c>
      <c r="N456" s="727" t="s">
        <v>370</v>
      </c>
      <c r="O456" s="810"/>
      <c r="P456" s="810"/>
      <c r="Q456" s="810"/>
      <c r="R456" s="810"/>
      <c r="S456" s="810"/>
      <c r="T456" s="810"/>
      <c r="U456" s="810"/>
      <c r="V456" s="810"/>
      <c r="W456" s="810"/>
      <c r="X456" s="810"/>
      <c r="Y456" s="810"/>
      <c r="Z456" s="810"/>
      <c r="AA456" s="810"/>
      <c r="AB456" s="810"/>
      <c r="AC456" s="810"/>
      <c r="AD456" s="810"/>
      <c r="AE456" s="810"/>
      <c r="AF456" s="810"/>
      <c r="AG456" s="810"/>
      <c r="AH456" s="810"/>
      <c r="AI456" s="810"/>
      <c r="AJ456" s="810"/>
      <c r="AK456" s="810"/>
      <c r="AL456" s="810"/>
      <c r="AM456" s="771"/>
    </row>
    <row r="457" spans="1:39">
      <c r="A457" s="764" t="s">
        <v>128</v>
      </c>
      <c r="B457" s="800"/>
      <c r="C457" s="800"/>
      <c r="D457" s="800"/>
      <c r="E457" s="800"/>
      <c r="F457" s="800"/>
      <c r="G457" s="800"/>
      <c r="H457" s="800"/>
      <c r="I457" s="800"/>
      <c r="J457" s="800"/>
      <c r="K457" s="800"/>
      <c r="L457" s="804" t="s">
        <v>2435</v>
      </c>
      <c r="M457" s="673"/>
      <c r="N457" s="674"/>
      <c r="O457" s="674"/>
      <c r="P457" s="674"/>
      <c r="Q457" s="674"/>
      <c r="R457" s="674"/>
      <c r="S457" s="674"/>
      <c r="T457" s="674"/>
      <c r="U457" s="674"/>
      <c r="V457" s="674"/>
      <c r="W457" s="674"/>
      <c r="X457" s="674"/>
      <c r="Y457" s="674"/>
      <c r="Z457" s="674"/>
      <c r="AA457" s="674"/>
      <c r="AB457" s="674"/>
      <c r="AC457" s="674"/>
      <c r="AD457" s="674"/>
      <c r="AE457" s="674"/>
      <c r="AF457" s="674"/>
      <c r="AG457" s="674"/>
      <c r="AH457" s="674"/>
      <c r="AI457" s="674"/>
      <c r="AJ457" s="674"/>
      <c r="AK457" s="674"/>
      <c r="AL457" s="674"/>
      <c r="AM457" s="805"/>
    </row>
    <row r="458" spans="1:39" s="95" customFormat="1" ht="22.8">
      <c r="A458" s="789">
        <v>10</v>
      </c>
      <c r="B458" s="806"/>
      <c r="C458" s="806"/>
      <c r="D458" s="806"/>
      <c r="E458" s="806"/>
      <c r="F458" s="806"/>
      <c r="G458" s="806"/>
      <c r="H458" s="806"/>
      <c r="I458" s="806"/>
      <c r="J458" s="806"/>
      <c r="K458" s="806"/>
      <c r="L458" s="807">
        <v>1</v>
      </c>
      <c r="M458" s="218" t="s">
        <v>375</v>
      </c>
      <c r="N458" s="727" t="s">
        <v>370</v>
      </c>
      <c r="O458" s="808">
        <v>0</v>
      </c>
      <c r="P458" s="808">
        <v>0</v>
      </c>
      <c r="Q458" s="808">
        <v>0</v>
      </c>
      <c r="R458" s="808">
        <v>0</v>
      </c>
      <c r="S458" s="808">
        <v>0</v>
      </c>
      <c r="T458" s="808">
        <v>0</v>
      </c>
      <c r="U458" s="808">
        <v>0</v>
      </c>
      <c r="V458" s="808">
        <v>0</v>
      </c>
      <c r="W458" s="808">
        <v>0</v>
      </c>
      <c r="X458" s="808">
        <v>0</v>
      </c>
      <c r="Y458" s="808">
        <v>0</v>
      </c>
      <c r="Z458" s="808">
        <v>0</v>
      </c>
      <c r="AA458" s="808">
        <v>0</v>
      </c>
      <c r="AB458" s="808">
        <v>0</v>
      </c>
      <c r="AC458" s="808">
        <v>0</v>
      </c>
      <c r="AD458" s="808">
        <v>0</v>
      </c>
      <c r="AE458" s="808">
        <v>0</v>
      </c>
      <c r="AF458" s="808">
        <v>0</v>
      </c>
      <c r="AG458" s="808">
        <v>0</v>
      </c>
      <c r="AH458" s="808">
        <v>0</v>
      </c>
      <c r="AI458" s="808">
        <v>0</v>
      </c>
      <c r="AJ458" s="808">
        <v>0</v>
      </c>
      <c r="AK458" s="808">
        <v>0</v>
      </c>
      <c r="AL458" s="808">
        <v>0</v>
      </c>
      <c r="AM458" s="771"/>
    </row>
    <row r="459" spans="1:39">
      <c r="A459" s="789">
        <v>10</v>
      </c>
      <c r="B459" s="800"/>
      <c r="C459" s="800"/>
      <c r="D459" s="800"/>
      <c r="E459" s="800"/>
      <c r="F459" s="800"/>
      <c r="G459" s="800"/>
      <c r="H459" s="800"/>
      <c r="I459" s="800"/>
      <c r="J459" s="800"/>
      <c r="K459" s="800"/>
      <c r="L459" s="809">
        <v>1.1000000000000001</v>
      </c>
      <c r="M459" s="222" t="s">
        <v>376</v>
      </c>
      <c r="N459" s="727" t="s">
        <v>370</v>
      </c>
      <c r="O459" s="810"/>
      <c r="P459" s="810"/>
      <c r="Q459" s="810"/>
      <c r="R459" s="810"/>
      <c r="S459" s="810"/>
      <c r="T459" s="810"/>
      <c r="U459" s="810"/>
      <c r="V459" s="810"/>
      <c r="W459" s="810"/>
      <c r="X459" s="810"/>
      <c r="Y459" s="810"/>
      <c r="Z459" s="810"/>
      <c r="AA459" s="810"/>
      <c r="AB459" s="810"/>
      <c r="AC459" s="810"/>
      <c r="AD459" s="810"/>
      <c r="AE459" s="810"/>
      <c r="AF459" s="810"/>
      <c r="AG459" s="810"/>
      <c r="AH459" s="810"/>
      <c r="AI459" s="810"/>
      <c r="AJ459" s="810"/>
      <c r="AK459" s="810"/>
      <c r="AL459" s="810"/>
      <c r="AM459" s="771"/>
    </row>
    <row r="460" spans="1:39">
      <c r="A460" s="789">
        <v>10</v>
      </c>
      <c r="B460" s="800"/>
      <c r="C460" s="800"/>
      <c r="D460" s="800"/>
      <c r="E460" s="800"/>
      <c r="F460" s="800"/>
      <c r="G460" s="800"/>
      <c r="H460" s="800"/>
      <c r="I460" s="800"/>
      <c r="J460" s="800"/>
      <c r="K460" s="800"/>
      <c r="L460" s="809">
        <v>1.2</v>
      </c>
      <c r="M460" s="222" t="s">
        <v>377</v>
      </c>
      <c r="N460" s="727" t="s">
        <v>370</v>
      </c>
      <c r="O460" s="810"/>
      <c r="P460" s="810"/>
      <c r="Q460" s="810"/>
      <c r="R460" s="810"/>
      <c r="S460" s="810"/>
      <c r="T460" s="810"/>
      <c r="U460" s="810"/>
      <c r="V460" s="810"/>
      <c r="W460" s="810"/>
      <c r="X460" s="810"/>
      <c r="Y460" s="810"/>
      <c r="Z460" s="810"/>
      <c r="AA460" s="810"/>
      <c r="AB460" s="810"/>
      <c r="AC460" s="810"/>
      <c r="AD460" s="810"/>
      <c r="AE460" s="810"/>
      <c r="AF460" s="810"/>
      <c r="AG460" s="810"/>
      <c r="AH460" s="810"/>
      <c r="AI460" s="810"/>
      <c r="AJ460" s="810"/>
      <c r="AK460" s="810"/>
      <c r="AL460" s="810"/>
      <c r="AM460" s="771"/>
    </row>
    <row r="461" spans="1:39">
      <c r="A461" s="789">
        <v>10</v>
      </c>
      <c r="B461" s="800"/>
      <c r="C461" s="800"/>
      <c r="D461" s="800"/>
      <c r="E461" s="800"/>
      <c r="F461" s="800"/>
      <c r="G461" s="800"/>
      <c r="H461" s="800"/>
      <c r="I461" s="800"/>
      <c r="J461" s="800"/>
      <c r="K461" s="800"/>
      <c r="L461" s="809">
        <v>1.3</v>
      </c>
      <c r="M461" s="222" t="s">
        <v>379</v>
      </c>
      <c r="N461" s="727" t="s">
        <v>370</v>
      </c>
      <c r="O461" s="810"/>
      <c r="P461" s="810"/>
      <c r="Q461" s="810"/>
      <c r="R461" s="810"/>
      <c r="S461" s="810"/>
      <c r="T461" s="810"/>
      <c r="U461" s="810"/>
      <c r="V461" s="810"/>
      <c r="W461" s="810"/>
      <c r="X461" s="810"/>
      <c r="Y461" s="810"/>
      <c r="Z461" s="810"/>
      <c r="AA461" s="810"/>
      <c r="AB461" s="810"/>
      <c r="AC461" s="810"/>
      <c r="AD461" s="810"/>
      <c r="AE461" s="810"/>
      <c r="AF461" s="810"/>
      <c r="AG461" s="810"/>
      <c r="AH461" s="810"/>
      <c r="AI461" s="810"/>
      <c r="AJ461" s="810"/>
      <c r="AK461" s="810"/>
      <c r="AL461" s="810"/>
      <c r="AM461" s="771"/>
    </row>
    <row r="462" spans="1:39">
      <c r="A462" s="789">
        <v>10</v>
      </c>
      <c r="B462" s="800"/>
      <c r="C462" s="800"/>
      <c r="D462" s="800"/>
      <c r="E462" s="800"/>
      <c r="F462" s="800"/>
      <c r="G462" s="800"/>
      <c r="H462" s="800"/>
      <c r="I462" s="800"/>
      <c r="J462" s="800"/>
      <c r="K462" s="800"/>
      <c r="L462" s="809">
        <v>1.4</v>
      </c>
      <c r="M462" s="222" t="s">
        <v>381</v>
      </c>
      <c r="N462" s="727" t="s">
        <v>370</v>
      </c>
      <c r="O462" s="810"/>
      <c r="P462" s="810"/>
      <c r="Q462" s="810"/>
      <c r="R462" s="810"/>
      <c r="S462" s="810"/>
      <c r="T462" s="810"/>
      <c r="U462" s="810"/>
      <c r="V462" s="810"/>
      <c r="W462" s="810"/>
      <c r="X462" s="810"/>
      <c r="Y462" s="810"/>
      <c r="Z462" s="810"/>
      <c r="AA462" s="810"/>
      <c r="AB462" s="810"/>
      <c r="AC462" s="810"/>
      <c r="AD462" s="810"/>
      <c r="AE462" s="810"/>
      <c r="AF462" s="810"/>
      <c r="AG462" s="810"/>
      <c r="AH462" s="810"/>
      <c r="AI462" s="810"/>
      <c r="AJ462" s="810"/>
      <c r="AK462" s="810"/>
      <c r="AL462" s="810"/>
      <c r="AM462" s="771"/>
    </row>
    <row r="463" spans="1:39">
      <c r="A463" s="789">
        <v>10</v>
      </c>
      <c r="B463" s="800"/>
      <c r="C463" s="800"/>
      <c r="D463" s="800"/>
      <c r="E463" s="800"/>
      <c r="F463" s="800"/>
      <c r="G463" s="800"/>
      <c r="H463" s="800"/>
      <c r="I463" s="800"/>
      <c r="J463" s="800"/>
      <c r="K463" s="800"/>
      <c r="L463" s="809">
        <v>1.5</v>
      </c>
      <c r="M463" s="222" t="s">
        <v>383</v>
      </c>
      <c r="N463" s="727" t="s">
        <v>370</v>
      </c>
      <c r="O463" s="810"/>
      <c r="P463" s="810"/>
      <c r="Q463" s="810"/>
      <c r="R463" s="810"/>
      <c r="S463" s="810"/>
      <c r="T463" s="810"/>
      <c r="U463" s="810"/>
      <c r="V463" s="810"/>
      <c r="W463" s="810"/>
      <c r="X463" s="810"/>
      <c r="Y463" s="810"/>
      <c r="Z463" s="810"/>
      <c r="AA463" s="810"/>
      <c r="AB463" s="810"/>
      <c r="AC463" s="810"/>
      <c r="AD463" s="810"/>
      <c r="AE463" s="810"/>
      <c r="AF463" s="810"/>
      <c r="AG463" s="810"/>
      <c r="AH463" s="810"/>
      <c r="AI463" s="810"/>
      <c r="AJ463" s="810"/>
      <c r="AK463" s="810"/>
      <c r="AL463" s="810"/>
      <c r="AM463" s="771"/>
    </row>
    <row r="464" spans="1:39" s="95" customFormat="1">
      <c r="A464" s="789">
        <v>10</v>
      </c>
      <c r="B464" s="806"/>
      <c r="C464" s="806"/>
      <c r="D464" s="806"/>
      <c r="E464" s="806"/>
      <c r="F464" s="806"/>
      <c r="G464" s="806"/>
      <c r="H464" s="806"/>
      <c r="I464" s="806"/>
      <c r="J464" s="806"/>
      <c r="K464" s="806"/>
      <c r="L464" s="807">
        <v>2</v>
      </c>
      <c r="M464" s="218" t="s">
        <v>384</v>
      </c>
      <c r="N464" s="727" t="s">
        <v>370</v>
      </c>
      <c r="O464" s="808">
        <v>0</v>
      </c>
      <c r="P464" s="808">
        <v>0</v>
      </c>
      <c r="Q464" s="808">
        <v>0</v>
      </c>
      <c r="R464" s="808">
        <v>0</v>
      </c>
      <c r="S464" s="808">
        <v>0</v>
      </c>
      <c r="T464" s="808">
        <v>0</v>
      </c>
      <c r="U464" s="808">
        <v>0</v>
      </c>
      <c r="V464" s="808">
        <v>0</v>
      </c>
      <c r="W464" s="808">
        <v>0</v>
      </c>
      <c r="X464" s="808">
        <v>0</v>
      </c>
      <c r="Y464" s="808">
        <v>0</v>
      </c>
      <c r="Z464" s="808">
        <v>0</v>
      </c>
      <c r="AA464" s="808">
        <v>0</v>
      </c>
      <c r="AB464" s="808">
        <v>0</v>
      </c>
      <c r="AC464" s="808">
        <v>0</v>
      </c>
      <c r="AD464" s="808">
        <v>0</v>
      </c>
      <c r="AE464" s="808">
        <v>0</v>
      </c>
      <c r="AF464" s="808">
        <v>0</v>
      </c>
      <c r="AG464" s="808">
        <v>0</v>
      </c>
      <c r="AH464" s="808">
        <v>0</v>
      </c>
      <c r="AI464" s="808">
        <v>0</v>
      </c>
      <c r="AJ464" s="808">
        <v>0</v>
      </c>
      <c r="AK464" s="808">
        <v>0</v>
      </c>
      <c r="AL464" s="808">
        <v>0</v>
      </c>
      <c r="AM464" s="771"/>
    </row>
    <row r="465" spans="1:39">
      <c r="A465" s="789">
        <v>10</v>
      </c>
      <c r="B465" s="800"/>
      <c r="C465" s="800"/>
      <c r="D465" s="800"/>
      <c r="E465" s="800"/>
      <c r="F465" s="800"/>
      <c r="G465" s="800"/>
      <c r="H465" s="800"/>
      <c r="I465" s="800"/>
      <c r="J465" s="800"/>
      <c r="K465" s="800"/>
      <c r="L465" s="809">
        <v>2.1</v>
      </c>
      <c r="M465" s="222" t="s">
        <v>376</v>
      </c>
      <c r="N465" s="727" t="s">
        <v>370</v>
      </c>
      <c r="O465" s="810"/>
      <c r="P465" s="810"/>
      <c r="Q465" s="810"/>
      <c r="R465" s="810"/>
      <c r="S465" s="810"/>
      <c r="T465" s="810"/>
      <c r="U465" s="810"/>
      <c r="V465" s="810"/>
      <c r="W465" s="810"/>
      <c r="X465" s="810"/>
      <c r="Y465" s="810"/>
      <c r="Z465" s="810"/>
      <c r="AA465" s="810"/>
      <c r="AB465" s="810"/>
      <c r="AC465" s="810"/>
      <c r="AD465" s="810"/>
      <c r="AE465" s="810"/>
      <c r="AF465" s="810"/>
      <c r="AG465" s="810"/>
      <c r="AH465" s="810"/>
      <c r="AI465" s="810"/>
      <c r="AJ465" s="810"/>
      <c r="AK465" s="810"/>
      <c r="AL465" s="810"/>
      <c r="AM465" s="771"/>
    </row>
    <row r="466" spans="1:39">
      <c r="A466" s="789">
        <v>10</v>
      </c>
      <c r="B466" s="800"/>
      <c r="C466" s="800"/>
      <c r="D466" s="800"/>
      <c r="E466" s="800"/>
      <c r="F466" s="800"/>
      <c r="G466" s="800"/>
      <c r="H466" s="800"/>
      <c r="I466" s="800"/>
      <c r="J466" s="800"/>
      <c r="K466" s="800"/>
      <c r="L466" s="809">
        <v>2.2000000000000002</v>
      </c>
      <c r="M466" s="222" t="s">
        <v>377</v>
      </c>
      <c r="N466" s="727" t="s">
        <v>370</v>
      </c>
      <c r="O466" s="810"/>
      <c r="P466" s="810"/>
      <c r="Q466" s="810"/>
      <c r="R466" s="810"/>
      <c r="S466" s="810"/>
      <c r="T466" s="810"/>
      <c r="U466" s="810"/>
      <c r="V466" s="810"/>
      <c r="W466" s="810"/>
      <c r="X466" s="810"/>
      <c r="Y466" s="810"/>
      <c r="Z466" s="810"/>
      <c r="AA466" s="810"/>
      <c r="AB466" s="810"/>
      <c r="AC466" s="810"/>
      <c r="AD466" s="810"/>
      <c r="AE466" s="810"/>
      <c r="AF466" s="810"/>
      <c r="AG466" s="810"/>
      <c r="AH466" s="810"/>
      <c r="AI466" s="810"/>
      <c r="AJ466" s="810"/>
      <c r="AK466" s="810"/>
      <c r="AL466" s="810"/>
      <c r="AM466" s="771"/>
    </row>
    <row r="467" spans="1:39">
      <c r="A467" s="789">
        <v>10</v>
      </c>
      <c r="B467" s="800"/>
      <c r="C467" s="800"/>
      <c r="D467" s="800"/>
      <c r="E467" s="800"/>
      <c r="F467" s="800"/>
      <c r="G467" s="800"/>
      <c r="H467" s="800"/>
      <c r="I467" s="800"/>
      <c r="J467" s="800"/>
      <c r="K467" s="800"/>
      <c r="L467" s="809">
        <v>2.2999999999999998</v>
      </c>
      <c r="M467" s="222" t="s">
        <v>379</v>
      </c>
      <c r="N467" s="727" t="s">
        <v>370</v>
      </c>
      <c r="O467" s="810"/>
      <c r="P467" s="810"/>
      <c r="Q467" s="810"/>
      <c r="R467" s="810"/>
      <c r="S467" s="810"/>
      <c r="T467" s="810"/>
      <c r="U467" s="810"/>
      <c r="V467" s="810"/>
      <c r="W467" s="810"/>
      <c r="X467" s="810"/>
      <c r="Y467" s="810"/>
      <c r="Z467" s="810"/>
      <c r="AA467" s="810"/>
      <c r="AB467" s="810"/>
      <c r="AC467" s="810"/>
      <c r="AD467" s="810"/>
      <c r="AE467" s="810"/>
      <c r="AF467" s="810"/>
      <c r="AG467" s="810"/>
      <c r="AH467" s="810"/>
      <c r="AI467" s="810"/>
      <c r="AJ467" s="810"/>
      <c r="AK467" s="810"/>
      <c r="AL467" s="810"/>
      <c r="AM467" s="771"/>
    </row>
    <row r="468" spans="1:39">
      <c r="A468" s="789">
        <v>10</v>
      </c>
      <c r="B468" s="800"/>
      <c r="C468" s="800"/>
      <c r="D468" s="800"/>
      <c r="E468" s="800"/>
      <c r="F468" s="800"/>
      <c r="G468" s="800"/>
      <c r="H468" s="800"/>
      <c r="I468" s="800"/>
      <c r="J468" s="800"/>
      <c r="K468" s="800"/>
      <c r="L468" s="809">
        <v>2.4</v>
      </c>
      <c r="M468" s="222" t="s">
        <v>381</v>
      </c>
      <c r="N468" s="727" t="s">
        <v>370</v>
      </c>
      <c r="O468" s="810"/>
      <c r="P468" s="810"/>
      <c r="Q468" s="810"/>
      <c r="R468" s="810"/>
      <c r="S468" s="810"/>
      <c r="T468" s="810"/>
      <c r="U468" s="810"/>
      <c r="V468" s="810"/>
      <c r="W468" s="810"/>
      <c r="X468" s="810"/>
      <c r="Y468" s="810"/>
      <c r="Z468" s="810"/>
      <c r="AA468" s="810"/>
      <c r="AB468" s="810"/>
      <c r="AC468" s="810"/>
      <c r="AD468" s="810"/>
      <c r="AE468" s="810"/>
      <c r="AF468" s="810"/>
      <c r="AG468" s="810"/>
      <c r="AH468" s="810"/>
      <c r="AI468" s="810"/>
      <c r="AJ468" s="810"/>
      <c r="AK468" s="810"/>
      <c r="AL468" s="810"/>
      <c r="AM468" s="771"/>
    </row>
    <row r="469" spans="1:39">
      <c r="A469" s="789">
        <v>10</v>
      </c>
      <c r="B469" s="800"/>
      <c r="C469" s="800"/>
      <c r="D469" s="800"/>
      <c r="E469" s="800"/>
      <c r="F469" s="800"/>
      <c r="G469" s="800"/>
      <c r="H469" s="800"/>
      <c r="I469" s="800"/>
      <c r="J469" s="800"/>
      <c r="K469" s="800"/>
      <c r="L469" s="809">
        <v>2.5</v>
      </c>
      <c r="M469" s="222" t="s">
        <v>383</v>
      </c>
      <c r="N469" s="727" t="s">
        <v>370</v>
      </c>
      <c r="O469" s="810"/>
      <c r="P469" s="810"/>
      <c r="Q469" s="810"/>
      <c r="R469" s="810"/>
      <c r="S469" s="810"/>
      <c r="T469" s="810"/>
      <c r="U469" s="810"/>
      <c r="V469" s="810"/>
      <c r="W469" s="810"/>
      <c r="X469" s="810"/>
      <c r="Y469" s="810"/>
      <c r="Z469" s="810"/>
      <c r="AA469" s="810"/>
      <c r="AB469" s="810"/>
      <c r="AC469" s="810"/>
      <c r="AD469" s="810"/>
      <c r="AE469" s="810"/>
      <c r="AF469" s="810"/>
      <c r="AG469" s="810"/>
      <c r="AH469" s="810"/>
      <c r="AI469" s="810"/>
      <c r="AJ469" s="810"/>
      <c r="AK469" s="810"/>
      <c r="AL469" s="810"/>
      <c r="AM469" s="771"/>
    </row>
    <row r="470" spans="1:39" s="95" customFormat="1">
      <c r="A470" s="789">
        <v>10</v>
      </c>
      <c r="B470" s="806"/>
      <c r="C470" s="806"/>
      <c r="D470" s="806"/>
      <c r="E470" s="806"/>
      <c r="F470" s="806"/>
      <c r="G470" s="806"/>
      <c r="H470" s="806"/>
      <c r="I470" s="806"/>
      <c r="J470" s="806"/>
      <c r="K470" s="806"/>
      <c r="L470" s="807">
        <v>3</v>
      </c>
      <c r="M470" s="218" t="s">
        <v>386</v>
      </c>
      <c r="N470" s="727" t="s">
        <v>370</v>
      </c>
      <c r="O470" s="808">
        <v>0</v>
      </c>
      <c r="P470" s="808">
        <v>0</v>
      </c>
      <c r="Q470" s="808">
        <v>0</v>
      </c>
      <c r="R470" s="808">
        <v>0</v>
      </c>
      <c r="S470" s="808">
        <v>0</v>
      </c>
      <c r="T470" s="808">
        <v>0</v>
      </c>
      <c r="U470" s="808">
        <v>0</v>
      </c>
      <c r="V470" s="808">
        <v>0</v>
      </c>
      <c r="W470" s="808">
        <v>0</v>
      </c>
      <c r="X470" s="808">
        <v>0</v>
      </c>
      <c r="Y470" s="808">
        <v>0</v>
      </c>
      <c r="Z470" s="808">
        <v>0</v>
      </c>
      <c r="AA470" s="808">
        <v>0</v>
      </c>
      <c r="AB470" s="808">
        <v>0</v>
      </c>
      <c r="AC470" s="808">
        <v>0</v>
      </c>
      <c r="AD470" s="808">
        <v>0</v>
      </c>
      <c r="AE470" s="808">
        <v>0</v>
      </c>
      <c r="AF470" s="808">
        <v>0</v>
      </c>
      <c r="AG470" s="808">
        <v>0</v>
      </c>
      <c r="AH470" s="808">
        <v>0</v>
      </c>
      <c r="AI470" s="808">
        <v>0</v>
      </c>
      <c r="AJ470" s="808">
        <v>0</v>
      </c>
      <c r="AK470" s="808">
        <v>0</v>
      </c>
      <c r="AL470" s="808">
        <v>0</v>
      </c>
      <c r="AM470" s="771"/>
    </row>
    <row r="471" spans="1:39">
      <c r="A471" s="789">
        <v>10</v>
      </c>
      <c r="B471" s="800"/>
      <c r="C471" s="800"/>
      <c r="D471" s="800"/>
      <c r="E471" s="800"/>
      <c r="F471" s="800"/>
      <c r="G471" s="800"/>
      <c r="H471" s="800"/>
      <c r="I471" s="800"/>
      <c r="J471" s="800"/>
      <c r="K471" s="800"/>
      <c r="L471" s="809">
        <v>3.1</v>
      </c>
      <c r="M471" s="222" t="s">
        <v>376</v>
      </c>
      <c r="N471" s="727" t="s">
        <v>370</v>
      </c>
      <c r="O471" s="810"/>
      <c r="P471" s="810"/>
      <c r="Q471" s="810"/>
      <c r="R471" s="810"/>
      <c r="S471" s="810"/>
      <c r="T471" s="810"/>
      <c r="U471" s="810"/>
      <c r="V471" s="810"/>
      <c r="W471" s="810"/>
      <c r="X471" s="810"/>
      <c r="Y471" s="810"/>
      <c r="Z471" s="810"/>
      <c r="AA471" s="810"/>
      <c r="AB471" s="810"/>
      <c r="AC471" s="810"/>
      <c r="AD471" s="810"/>
      <c r="AE471" s="810"/>
      <c r="AF471" s="810"/>
      <c r="AG471" s="810"/>
      <c r="AH471" s="810"/>
      <c r="AI471" s="810"/>
      <c r="AJ471" s="810"/>
      <c r="AK471" s="810"/>
      <c r="AL471" s="810"/>
      <c r="AM471" s="771"/>
    </row>
    <row r="472" spans="1:39">
      <c r="A472" s="789">
        <v>10</v>
      </c>
      <c r="B472" s="800"/>
      <c r="C472" s="800"/>
      <c r="D472" s="800"/>
      <c r="E472" s="800"/>
      <c r="F472" s="800"/>
      <c r="G472" s="800"/>
      <c r="H472" s="800"/>
      <c r="I472" s="800"/>
      <c r="J472" s="800"/>
      <c r="K472" s="800"/>
      <c r="L472" s="809">
        <v>3.2</v>
      </c>
      <c r="M472" s="222" t="s">
        <v>377</v>
      </c>
      <c r="N472" s="727" t="s">
        <v>370</v>
      </c>
      <c r="O472" s="810"/>
      <c r="P472" s="810"/>
      <c r="Q472" s="810"/>
      <c r="R472" s="810"/>
      <c r="S472" s="810"/>
      <c r="T472" s="810"/>
      <c r="U472" s="810"/>
      <c r="V472" s="810"/>
      <c r="W472" s="810"/>
      <c r="X472" s="810"/>
      <c r="Y472" s="810"/>
      <c r="Z472" s="810"/>
      <c r="AA472" s="810"/>
      <c r="AB472" s="810"/>
      <c r="AC472" s="810"/>
      <c r="AD472" s="810"/>
      <c r="AE472" s="810"/>
      <c r="AF472" s="810"/>
      <c r="AG472" s="810"/>
      <c r="AH472" s="810"/>
      <c r="AI472" s="810"/>
      <c r="AJ472" s="810"/>
      <c r="AK472" s="810"/>
      <c r="AL472" s="810"/>
      <c r="AM472" s="771"/>
    </row>
    <row r="473" spans="1:39">
      <c r="A473" s="789">
        <v>10</v>
      </c>
      <c r="B473" s="800"/>
      <c r="C473" s="800"/>
      <c r="D473" s="800"/>
      <c r="E473" s="800"/>
      <c r="F473" s="800"/>
      <c r="G473" s="800"/>
      <c r="H473" s="800"/>
      <c r="I473" s="800"/>
      <c r="J473" s="800"/>
      <c r="K473" s="800"/>
      <c r="L473" s="809">
        <v>3.3</v>
      </c>
      <c r="M473" s="222" t="s">
        <v>379</v>
      </c>
      <c r="N473" s="727" t="s">
        <v>370</v>
      </c>
      <c r="O473" s="810"/>
      <c r="P473" s="810"/>
      <c r="Q473" s="810"/>
      <c r="R473" s="810"/>
      <c r="S473" s="810"/>
      <c r="T473" s="810"/>
      <c r="U473" s="810"/>
      <c r="V473" s="810"/>
      <c r="W473" s="810"/>
      <c r="X473" s="810"/>
      <c r="Y473" s="810"/>
      <c r="Z473" s="810"/>
      <c r="AA473" s="810"/>
      <c r="AB473" s="810"/>
      <c r="AC473" s="810"/>
      <c r="AD473" s="810"/>
      <c r="AE473" s="810"/>
      <c r="AF473" s="810"/>
      <c r="AG473" s="810"/>
      <c r="AH473" s="810"/>
      <c r="AI473" s="810"/>
      <c r="AJ473" s="810"/>
      <c r="AK473" s="810"/>
      <c r="AL473" s="810"/>
      <c r="AM473" s="771"/>
    </row>
    <row r="474" spans="1:39">
      <c r="A474" s="789">
        <v>10</v>
      </c>
      <c r="B474" s="800"/>
      <c r="C474" s="800"/>
      <c r="D474" s="800"/>
      <c r="E474" s="800"/>
      <c r="F474" s="800"/>
      <c r="G474" s="800"/>
      <c r="H474" s="800"/>
      <c r="I474" s="800"/>
      <c r="J474" s="800"/>
      <c r="K474" s="800"/>
      <c r="L474" s="809">
        <v>3.4</v>
      </c>
      <c r="M474" s="222" t="s">
        <v>381</v>
      </c>
      <c r="N474" s="727" t="s">
        <v>370</v>
      </c>
      <c r="O474" s="810"/>
      <c r="P474" s="810"/>
      <c r="Q474" s="810"/>
      <c r="R474" s="810"/>
      <c r="S474" s="810"/>
      <c r="T474" s="810"/>
      <c r="U474" s="810"/>
      <c r="V474" s="810"/>
      <c r="W474" s="810"/>
      <c r="X474" s="810"/>
      <c r="Y474" s="810"/>
      <c r="Z474" s="810"/>
      <c r="AA474" s="810"/>
      <c r="AB474" s="810"/>
      <c r="AC474" s="810"/>
      <c r="AD474" s="810"/>
      <c r="AE474" s="810"/>
      <c r="AF474" s="810"/>
      <c r="AG474" s="810"/>
      <c r="AH474" s="810"/>
      <c r="AI474" s="810"/>
      <c r="AJ474" s="810"/>
      <c r="AK474" s="810"/>
      <c r="AL474" s="810"/>
      <c r="AM474" s="771"/>
    </row>
    <row r="475" spans="1:39">
      <c r="A475" s="789">
        <v>10</v>
      </c>
      <c r="B475" s="800"/>
      <c r="C475" s="800"/>
      <c r="D475" s="800"/>
      <c r="E475" s="800"/>
      <c r="F475" s="800"/>
      <c r="G475" s="800"/>
      <c r="H475" s="800"/>
      <c r="I475" s="800"/>
      <c r="J475" s="800"/>
      <c r="K475" s="800"/>
      <c r="L475" s="809">
        <v>3.5</v>
      </c>
      <c r="M475" s="222" t="s">
        <v>383</v>
      </c>
      <c r="N475" s="727" t="s">
        <v>370</v>
      </c>
      <c r="O475" s="810"/>
      <c r="P475" s="810"/>
      <c r="Q475" s="810"/>
      <c r="R475" s="810"/>
      <c r="S475" s="810"/>
      <c r="T475" s="810"/>
      <c r="U475" s="810"/>
      <c r="V475" s="810"/>
      <c r="W475" s="810"/>
      <c r="X475" s="810"/>
      <c r="Y475" s="810"/>
      <c r="Z475" s="810"/>
      <c r="AA475" s="810"/>
      <c r="AB475" s="810"/>
      <c r="AC475" s="810"/>
      <c r="AD475" s="810"/>
      <c r="AE475" s="810"/>
      <c r="AF475" s="810"/>
      <c r="AG475" s="810"/>
      <c r="AH475" s="810"/>
      <c r="AI475" s="810"/>
      <c r="AJ475" s="810"/>
      <c r="AK475" s="810"/>
      <c r="AL475" s="810"/>
      <c r="AM475" s="771"/>
    </row>
    <row r="476" spans="1:39" s="95" customFormat="1" ht="22.8">
      <c r="A476" s="789">
        <v>10</v>
      </c>
      <c r="B476" s="806"/>
      <c r="C476" s="806"/>
      <c r="D476" s="806"/>
      <c r="E476" s="806"/>
      <c r="F476" s="806"/>
      <c r="G476" s="806"/>
      <c r="H476" s="806"/>
      <c r="I476" s="806"/>
      <c r="J476" s="806"/>
      <c r="K476" s="806"/>
      <c r="L476" s="807">
        <v>4</v>
      </c>
      <c r="M476" s="218" t="s">
        <v>390</v>
      </c>
      <c r="N476" s="727" t="s">
        <v>370</v>
      </c>
      <c r="O476" s="808">
        <v>0</v>
      </c>
      <c r="P476" s="808">
        <v>0</v>
      </c>
      <c r="Q476" s="808">
        <v>0</v>
      </c>
      <c r="R476" s="808">
        <v>0</v>
      </c>
      <c r="S476" s="808">
        <v>0</v>
      </c>
      <c r="T476" s="808">
        <v>0</v>
      </c>
      <c r="U476" s="808">
        <v>0</v>
      </c>
      <c r="V476" s="808">
        <v>0</v>
      </c>
      <c r="W476" s="808">
        <v>0</v>
      </c>
      <c r="X476" s="808">
        <v>0</v>
      </c>
      <c r="Y476" s="808">
        <v>0</v>
      </c>
      <c r="Z476" s="808">
        <v>0</v>
      </c>
      <c r="AA476" s="808">
        <v>0</v>
      </c>
      <c r="AB476" s="808">
        <v>0</v>
      </c>
      <c r="AC476" s="808">
        <v>0</v>
      </c>
      <c r="AD476" s="808">
        <v>0</v>
      </c>
      <c r="AE476" s="808">
        <v>0</v>
      </c>
      <c r="AF476" s="808">
        <v>0</v>
      </c>
      <c r="AG476" s="808">
        <v>0</v>
      </c>
      <c r="AH476" s="808">
        <v>0</v>
      </c>
      <c r="AI476" s="808">
        <v>0</v>
      </c>
      <c r="AJ476" s="808">
        <v>0</v>
      </c>
      <c r="AK476" s="808">
        <v>0</v>
      </c>
      <c r="AL476" s="808">
        <v>0</v>
      </c>
      <c r="AM476" s="771"/>
    </row>
    <row r="477" spans="1:39">
      <c r="A477" s="789">
        <v>10</v>
      </c>
      <c r="B477" s="800"/>
      <c r="C477" s="800"/>
      <c r="D477" s="800"/>
      <c r="E477" s="800"/>
      <c r="F477" s="800"/>
      <c r="G477" s="800"/>
      <c r="H477" s="800"/>
      <c r="I477" s="800"/>
      <c r="J477" s="800"/>
      <c r="K477" s="800"/>
      <c r="L477" s="809">
        <v>4.0999999999999996</v>
      </c>
      <c r="M477" s="222" t="s">
        <v>376</v>
      </c>
      <c r="N477" s="727" t="s">
        <v>370</v>
      </c>
      <c r="O477" s="810">
        <v>0</v>
      </c>
      <c r="P477" s="810">
        <v>0</v>
      </c>
      <c r="Q477" s="810">
        <v>0</v>
      </c>
      <c r="R477" s="810">
        <v>0</v>
      </c>
      <c r="S477" s="810">
        <v>0</v>
      </c>
      <c r="T477" s="810">
        <v>0</v>
      </c>
      <c r="U477" s="810">
        <v>0</v>
      </c>
      <c r="V477" s="810">
        <v>0</v>
      </c>
      <c r="W477" s="810">
        <v>0</v>
      </c>
      <c r="X477" s="810">
        <v>0</v>
      </c>
      <c r="Y477" s="810">
        <v>0</v>
      </c>
      <c r="Z477" s="810">
        <v>0</v>
      </c>
      <c r="AA477" s="810">
        <v>0</v>
      </c>
      <c r="AB477" s="810">
        <v>0</v>
      </c>
      <c r="AC477" s="810">
        <v>0</v>
      </c>
      <c r="AD477" s="810">
        <v>0</v>
      </c>
      <c r="AE477" s="810">
        <v>0</v>
      </c>
      <c r="AF477" s="810">
        <v>0</v>
      </c>
      <c r="AG477" s="810">
        <v>0</v>
      </c>
      <c r="AH477" s="810">
        <v>0</v>
      </c>
      <c r="AI477" s="810">
        <v>0</v>
      </c>
      <c r="AJ477" s="810">
        <v>0</v>
      </c>
      <c r="AK477" s="810">
        <v>0</v>
      </c>
      <c r="AL477" s="810">
        <v>0</v>
      </c>
      <c r="AM477" s="771"/>
    </row>
    <row r="478" spans="1:39">
      <c r="A478" s="789">
        <v>10</v>
      </c>
      <c r="B478" s="800"/>
      <c r="C478" s="800"/>
      <c r="D478" s="800"/>
      <c r="E478" s="800"/>
      <c r="F478" s="800"/>
      <c r="G478" s="800"/>
      <c r="H478" s="800"/>
      <c r="I478" s="800"/>
      <c r="J478" s="800"/>
      <c r="K478" s="800"/>
      <c r="L478" s="809">
        <v>4.2</v>
      </c>
      <c r="M478" s="222" t="s">
        <v>377</v>
      </c>
      <c r="N478" s="727" t="s">
        <v>370</v>
      </c>
      <c r="O478" s="810">
        <v>0</v>
      </c>
      <c r="P478" s="810">
        <v>0</v>
      </c>
      <c r="Q478" s="810">
        <v>0</v>
      </c>
      <c r="R478" s="810">
        <v>0</v>
      </c>
      <c r="S478" s="810">
        <v>0</v>
      </c>
      <c r="T478" s="810">
        <v>0</v>
      </c>
      <c r="U478" s="810">
        <v>0</v>
      </c>
      <c r="V478" s="810">
        <v>0</v>
      </c>
      <c r="W478" s="810">
        <v>0</v>
      </c>
      <c r="X478" s="810">
        <v>0</v>
      </c>
      <c r="Y478" s="810">
        <v>0</v>
      </c>
      <c r="Z478" s="810">
        <v>0</v>
      </c>
      <c r="AA478" s="810">
        <v>0</v>
      </c>
      <c r="AB478" s="810">
        <v>0</v>
      </c>
      <c r="AC478" s="810">
        <v>0</v>
      </c>
      <c r="AD478" s="810">
        <v>0</v>
      </c>
      <c r="AE478" s="810">
        <v>0</v>
      </c>
      <c r="AF478" s="810">
        <v>0</v>
      </c>
      <c r="AG478" s="810">
        <v>0</v>
      </c>
      <c r="AH478" s="810">
        <v>0</v>
      </c>
      <c r="AI478" s="810">
        <v>0</v>
      </c>
      <c r="AJ478" s="810">
        <v>0</v>
      </c>
      <c r="AK478" s="810">
        <v>0</v>
      </c>
      <c r="AL478" s="810">
        <v>0</v>
      </c>
      <c r="AM478" s="771"/>
    </row>
    <row r="479" spans="1:39">
      <c r="A479" s="789">
        <v>10</v>
      </c>
      <c r="B479" s="800"/>
      <c r="C479" s="800"/>
      <c r="D479" s="800"/>
      <c r="E479" s="800"/>
      <c r="F479" s="800"/>
      <c r="G479" s="800"/>
      <c r="H479" s="800"/>
      <c r="I479" s="800"/>
      <c r="J479" s="800"/>
      <c r="K479" s="800"/>
      <c r="L479" s="809">
        <v>4.3</v>
      </c>
      <c r="M479" s="222" t="s">
        <v>379</v>
      </c>
      <c r="N479" s="727" t="s">
        <v>370</v>
      </c>
      <c r="O479" s="810">
        <v>0</v>
      </c>
      <c r="P479" s="810">
        <v>0</v>
      </c>
      <c r="Q479" s="810">
        <v>0</v>
      </c>
      <c r="R479" s="810">
        <v>0</v>
      </c>
      <c r="S479" s="810">
        <v>0</v>
      </c>
      <c r="T479" s="810">
        <v>0</v>
      </c>
      <c r="U479" s="810">
        <v>0</v>
      </c>
      <c r="V479" s="810">
        <v>0</v>
      </c>
      <c r="W479" s="810">
        <v>0</v>
      </c>
      <c r="X479" s="810">
        <v>0</v>
      </c>
      <c r="Y479" s="810">
        <v>0</v>
      </c>
      <c r="Z479" s="810">
        <v>0</v>
      </c>
      <c r="AA479" s="810">
        <v>0</v>
      </c>
      <c r="AB479" s="810">
        <v>0</v>
      </c>
      <c r="AC479" s="810">
        <v>0</v>
      </c>
      <c r="AD479" s="810">
        <v>0</v>
      </c>
      <c r="AE479" s="810">
        <v>0</v>
      </c>
      <c r="AF479" s="810">
        <v>0</v>
      </c>
      <c r="AG479" s="810">
        <v>0</v>
      </c>
      <c r="AH479" s="810">
        <v>0</v>
      </c>
      <c r="AI479" s="810">
        <v>0</v>
      </c>
      <c r="AJ479" s="810">
        <v>0</v>
      </c>
      <c r="AK479" s="810">
        <v>0</v>
      </c>
      <c r="AL479" s="810">
        <v>0</v>
      </c>
      <c r="AM479" s="771"/>
    </row>
    <row r="480" spans="1:39">
      <c r="A480" s="789">
        <v>10</v>
      </c>
      <c r="B480" s="800"/>
      <c r="C480" s="800"/>
      <c r="D480" s="800"/>
      <c r="E480" s="800"/>
      <c r="F480" s="800"/>
      <c r="G480" s="800"/>
      <c r="H480" s="800"/>
      <c r="I480" s="800"/>
      <c r="J480" s="800"/>
      <c r="K480" s="800"/>
      <c r="L480" s="809">
        <v>4.4000000000000004</v>
      </c>
      <c r="M480" s="222" t="s">
        <v>381</v>
      </c>
      <c r="N480" s="727" t="s">
        <v>370</v>
      </c>
      <c r="O480" s="810">
        <v>0</v>
      </c>
      <c r="P480" s="810">
        <v>0</v>
      </c>
      <c r="Q480" s="810">
        <v>0</v>
      </c>
      <c r="R480" s="810">
        <v>0</v>
      </c>
      <c r="S480" s="810">
        <v>0</v>
      </c>
      <c r="T480" s="810">
        <v>0</v>
      </c>
      <c r="U480" s="810">
        <v>0</v>
      </c>
      <c r="V480" s="810">
        <v>0</v>
      </c>
      <c r="W480" s="810">
        <v>0</v>
      </c>
      <c r="X480" s="810">
        <v>0</v>
      </c>
      <c r="Y480" s="810">
        <v>0</v>
      </c>
      <c r="Z480" s="810">
        <v>0</v>
      </c>
      <c r="AA480" s="810">
        <v>0</v>
      </c>
      <c r="AB480" s="810">
        <v>0</v>
      </c>
      <c r="AC480" s="810">
        <v>0</v>
      </c>
      <c r="AD480" s="810">
        <v>0</v>
      </c>
      <c r="AE480" s="810">
        <v>0</v>
      </c>
      <c r="AF480" s="810">
        <v>0</v>
      </c>
      <c r="AG480" s="810">
        <v>0</v>
      </c>
      <c r="AH480" s="810">
        <v>0</v>
      </c>
      <c r="AI480" s="810">
        <v>0</v>
      </c>
      <c r="AJ480" s="810">
        <v>0</v>
      </c>
      <c r="AK480" s="810">
        <v>0</v>
      </c>
      <c r="AL480" s="810">
        <v>0</v>
      </c>
      <c r="AM480" s="771"/>
    </row>
    <row r="481" spans="1:39">
      <c r="A481" s="789">
        <v>10</v>
      </c>
      <c r="B481" s="800"/>
      <c r="C481" s="800"/>
      <c r="D481" s="800"/>
      <c r="E481" s="800"/>
      <c r="F481" s="800"/>
      <c r="G481" s="800"/>
      <c r="H481" s="800"/>
      <c r="I481" s="800"/>
      <c r="J481" s="800"/>
      <c r="K481" s="800"/>
      <c r="L481" s="809">
        <v>4.5</v>
      </c>
      <c r="M481" s="222" t="s">
        <v>383</v>
      </c>
      <c r="N481" s="727" t="s">
        <v>370</v>
      </c>
      <c r="O481" s="810">
        <v>0</v>
      </c>
      <c r="P481" s="810">
        <v>0</v>
      </c>
      <c r="Q481" s="810">
        <v>0</v>
      </c>
      <c r="R481" s="810">
        <v>0</v>
      </c>
      <c r="S481" s="810">
        <v>0</v>
      </c>
      <c r="T481" s="810">
        <v>0</v>
      </c>
      <c r="U481" s="810">
        <v>0</v>
      </c>
      <c r="V481" s="810">
        <v>0</v>
      </c>
      <c r="W481" s="810">
        <v>0</v>
      </c>
      <c r="X481" s="810">
        <v>0</v>
      </c>
      <c r="Y481" s="810">
        <v>0</v>
      </c>
      <c r="Z481" s="810">
        <v>0</v>
      </c>
      <c r="AA481" s="810">
        <v>0</v>
      </c>
      <c r="AB481" s="810">
        <v>0</v>
      </c>
      <c r="AC481" s="810">
        <v>0</v>
      </c>
      <c r="AD481" s="810">
        <v>0</v>
      </c>
      <c r="AE481" s="810">
        <v>0</v>
      </c>
      <c r="AF481" s="810">
        <v>0</v>
      </c>
      <c r="AG481" s="810">
        <v>0</v>
      </c>
      <c r="AH481" s="810">
        <v>0</v>
      </c>
      <c r="AI481" s="810">
        <v>0</v>
      </c>
      <c r="AJ481" s="810">
        <v>0</v>
      </c>
      <c r="AK481" s="810">
        <v>0</v>
      </c>
      <c r="AL481" s="810">
        <v>0</v>
      </c>
      <c r="AM481" s="771"/>
    </row>
    <row r="482" spans="1:39" s="95" customFormat="1">
      <c r="A482" s="789">
        <v>10</v>
      </c>
      <c r="B482" s="806"/>
      <c r="C482" s="806"/>
      <c r="D482" s="806"/>
      <c r="E482" s="806"/>
      <c r="F482" s="806"/>
      <c r="G482" s="806"/>
      <c r="H482" s="806"/>
      <c r="I482" s="806"/>
      <c r="J482" s="806"/>
      <c r="K482" s="806"/>
      <c r="L482" s="807">
        <v>5</v>
      </c>
      <c r="M482" s="218" t="s">
        <v>395</v>
      </c>
      <c r="N482" s="727" t="s">
        <v>370</v>
      </c>
      <c r="O482" s="808">
        <v>0</v>
      </c>
      <c r="P482" s="808">
        <v>0</v>
      </c>
      <c r="Q482" s="808">
        <v>0</v>
      </c>
      <c r="R482" s="808">
        <v>0</v>
      </c>
      <c r="S482" s="808">
        <v>0</v>
      </c>
      <c r="T482" s="808">
        <v>0</v>
      </c>
      <c r="U482" s="808">
        <v>0</v>
      </c>
      <c r="V482" s="808">
        <v>0</v>
      </c>
      <c r="W482" s="808">
        <v>0</v>
      </c>
      <c r="X482" s="808">
        <v>0</v>
      </c>
      <c r="Y482" s="808">
        <v>0</v>
      </c>
      <c r="Z482" s="808">
        <v>0</v>
      </c>
      <c r="AA482" s="808">
        <v>0</v>
      </c>
      <c r="AB482" s="808">
        <v>0</v>
      </c>
      <c r="AC482" s="808">
        <v>0</v>
      </c>
      <c r="AD482" s="808">
        <v>0</v>
      </c>
      <c r="AE482" s="808">
        <v>0</v>
      </c>
      <c r="AF482" s="808">
        <v>0</v>
      </c>
      <c r="AG482" s="808">
        <v>0</v>
      </c>
      <c r="AH482" s="808">
        <v>0</v>
      </c>
      <c r="AI482" s="808">
        <v>0</v>
      </c>
      <c r="AJ482" s="808">
        <v>0</v>
      </c>
      <c r="AK482" s="808">
        <v>0</v>
      </c>
      <c r="AL482" s="808">
        <v>0</v>
      </c>
      <c r="AM482" s="771"/>
    </row>
    <row r="483" spans="1:39">
      <c r="A483" s="789">
        <v>10</v>
      </c>
      <c r="B483" s="800"/>
      <c r="C483" s="800"/>
      <c r="D483" s="800"/>
      <c r="E483" s="800"/>
      <c r="F483" s="800"/>
      <c r="G483" s="800"/>
      <c r="H483" s="800"/>
      <c r="I483" s="800"/>
      <c r="J483" s="800"/>
      <c r="K483" s="800"/>
      <c r="L483" s="809">
        <v>5.0999999999999996</v>
      </c>
      <c r="M483" s="222" t="s">
        <v>376</v>
      </c>
      <c r="N483" s="727" t="s">
        <v>370</v>
      </c>
      <c r="O483" s="810">
        <v>0</v>
      </c>
      <c r="P483" s="810">
        <v>0</v>
      </c>
      <c r="Q483" s="810">
        <v>0</v>
      </c>
      <c r="R483" s="810">
        <v>0</v>
      </c>
      <c r="S483" s="810">
        <v>0</v>
      </c>
      <c r="T483" s="810">
        <v>0</v>
      </c>
      <c r="U483" s="810">
        <v>0</v>
      </c>
      <c r="V483" s="810">
        <v>0</v>
      </c>
      <c r="W483" s="810">
        <v>0</v>
      </c>
      <c r="X483" s="810">
        <v>0</v>
      </c>
      <c r="Y483" s="810">
        <v>0</v>
      </c>
      <c r="Z483" s="810">
        <v>0</v>
      </c>
      <c r="AA483" s="810">
        <v>0</v>
      </c>
      <c r="AB483" s="810">
        <v>0</v>
      </c>
      <c r="AC483" s="810">
        <v>0</v>
      </c>
      <c r="AD483" s="810">
        <v>0</v>
      </c>
      <c r="AE483" s="810">
        <v>0</v>
      </c>
      <c r="AF483" s="810">
        <v>0</v>
      </c>
      <c r="AG483" s="810">
        <v>0</v>
      </c>
      <c r="AH483" s="810">
        <v>0</v>
      </c>
      <c r="AI483" s="810">
        <v>0</v>
      </c>
      <c r="AJ483" s="810">
        <v>0</v>
      </c>
      <c r="AK483" s="810">
        <v>0</v>
      </c>
      <c r="AL483" s="810">
        <v>0</v>
      </c>
      <c r="AM483" s="771"/>
    </row>
    <row r="484" spans="1:39">
      <c r="A484" s="789">
        <v>10</v>
      </c>
      <c r="B484" s="800"/>
      <c r="C484" s="800"/>
      <c r="D484" s="800"/>
      <c r="E484" s="800"/>
      <c r="F484" s="800"/>
      <c r="G484" s="800"/>
      <c r="H484" s="800"/>
      <c r="I484" s="800"/>
      <c r="J484" s="800"/>
      <c r="K484" s="800"/>
      <c r="L484" s="809">
        <v>5.2</v>
      </c>
      <c r="M484" s="222" t="s">
        <v>377</v>
      </c>
      <c r="N484" s="727" t="s">
        <v>370</v>
      </c>
      <c r="O484" s="810">
        <v>0</v>
      </c>
      <c r="P484" s="810">
        <v>0</v>
      </c>
      <c r="Q484" s="810">
        <v>0</v>
      </c>
      <c r="R484" s="810">
        <v>0</v>
      </c>
      <c r="S484" s="810">
        <v>0</v>
      </c>
      <c r="T484" s="810">
        <v>0</v>
      </c>
      <c r="U484" s="810">
        <v>0</v>
      </c>
      <c r="V484" s="810">
        <v>0</v>
      </c>
      <c r="W484" s="810">
        <v>0</v>
      </c>
      <c r="X484" s="810">
        <v>0</v>
      </c>
      <c r="Y484" s="810">
        <v>0</v>
      </c>
      <c r="Z484" s="810">
        <v>0</v>
      </c>
      <c r="AA484" s="810">
        <v>0</v>
      </c>
      <c r="AB484" s="810">
        <v>0</v>
      </c>
      <c r="AC484" s="810">
        <v>0</v>
      </c>
      <c r="AD484" s="810">
        <v>0</v>
      </c>
      <c r="AE484" s="810">
        <v>0</v>
      </c>
      <c r="AF484" s="810">
        <v>0</v>
      </c>
      <c r="AG484" s="810">
        <v>0</v>
      </c>
      <c r="AH484" s="810">
        <v>0</v>
      </c>
      <c r="AI484" s="810">
        <v>0</v>
      </c>
      <c r="AJ484" s="810">
        <v>0</v>
      </c>
      <c r="AK484" s="810">
        <v>0</v>
      </c>
      <c r="AL484" s="810">
        <v>0</v>
      </c>
      <c r="AM484" s="771"/>
    </row>
    <row r="485" spans="1:39">
      <c r="A485" s="789">
        <v>10</v>
      </c>
      <c r="B485" s="800"/>
      <c r="C485" s="800"/>
      <c r="D485" s="800"/>
      <c r="E485" s="800"/>
      <c r="F485" s="800"/>
      <c r="G485" s="800"/>
      <c r="H485" s="800"/>
      <c r="I485" s="800"/>
      <c r="J485" s="800"/>
      <c r="K485" s="800"/>
      <c r="L485" s="809">
        <v>5.3</v>
      </c>
      <c r="M485" s="222" t="s">
        <v>379</v>
      </c>
      <c r="N485" s="727" t="s">
        <v>370</v>
      </c>
      <c r="O485" s="810">
        <v>0</v>
      </c>
      <c r="P485" s="810">
        <v>0</v>
      </c>
      <c r="Q485" s="810">
        <v>0</v>
      </c>
      <c r="R485" s="810">
        <v>0</v>
      </c>
      <c r="S485" s="810">
        <v>0</v>
      </c>
      <c r="T485" s="810">
        <v>0</v>
      </c>
      <c r="U485" s="810">
        <v>0</v>
      </c>
      <c r="V485" s="810">
        <v>0</v>
      </c>
      <c r="W485" s="810">
        <v>0</v>
      </c>
      <c r="X485" s="810">
        <v>0</v>
      </c>
      <c r="Y485" s="810">
        <v>0</v>
      </c>
      <c r="Z485" s="810">
        <v>0</v>
      </c>
      <c r="AA485" s="810">
        <v>0</v>
      </c>
      <c r="AB485" s="810">
        <v>0</v>
      </c>
      <c r="AC485" s="810">
        <v>0</v>
      </c>
      <c r="AD485" s="810">
        <v>0</v>
      </c>
      <c r="AE485" s="810">
        <v>0</v>
      </c>
      <c r="AF485" s="810">
        <v>0</v>
      </c>
      <c r="AG485" s="810">
        <v>0</v>
      </c>
      <c r="AH485" s="810">
        <v>0</v>
      </c>
      <c r="AI485" s="810">
        <v>0</v>
      </c>
      <c r="AJ485" s="810">
        <v>0</v>
      </c>
      <c r="AK485" s="810">
        <v>0</v>
      </c>
      <c r="AL485" s="810">
        <v>0</v>
      </c>
      <c r="AM485" s="771"/>
    </row>
    <row r="486" spans="1:39">
      <c r="A486" s="789">
        <v>10</v>
      </c>
      <c r="B486" s="800"/>
      <c r="C486" s="800"/>
      <c r="D486" s="800"/>
      <c r="E486" s="800"/>
      <c r="F486" s="800"/>
      <c r="G486" s="800"/>
      <c r="H486" s="800"/>
      <c r="I486" s="800"/>
      <c r="J486" s="800"/>
      <c r="K486" s="800"/>
      <c r="L486" s="809">
        <v>5.4</v>
      </c>
      <c r="M486" s="222" t="s">
        <v>381</v>
      </c>
      <c r="N486" s="727" t="s">
        <v>370</v>
      </c>
      <c r="O486" s="810">
        <v>0</v>
      </c>
      <c r="P486" s="810">
        <v>0</v>
      </c>
      <c r="Q486" s="810">
        <v>0</v>
      </c>
      <c r="R486" s="810">
        <v>0</v>
      </c>
      <c r="S486" s="810">
        <v>0</v>
      </c>
      <c r="T486" s="810">
        <v>0</v>
      </c>
      <c r="U486" s="810">
        <v>0</v>
      </c>
      <c r="V486" s="810">
        <v>0</v>
      </c>
      <c r="W486" s="810">
        <v>0</v>
      </c>
      <c r="X486" s="810">
        <v>0</v>
      </c>
      <c r="Y486" s="810">
        <v>0</v>
      </c>
      <c r="Z486" s="810">
        <v>0</v>
      </c>
      <c r="AA486" s="810">
        <v>0</v>
      </c>
      <c r="AB486" s="810">
        <v>0</v>
      </c>
      <c r="AC486" s="810">
        <v>0</v>
      </c>
      <c r="AD486" s="810">
        <v>0</v>
      </c>
      <c r="AE486" s="810">
        <v>0</v>
      </c>
      <c r="AF486" s="810">
        <v>0</v>
      </c>
      <c r="AG486" s="810">
        <v>0</v>
      </c>
      <c r="AH486" s="810">
        <v>0</v>
      </c>
      <c r="AI486" s="810">
        <v>0</v>
      </c>
      <c r="AJ486" s="810">
        <v>0</v>
      </c>
      <c r="AK486" s="810">
        <v>0</v>
      </c>
      <c r="AL486" s="810">
        <v>0</v>
      </c>
      <c r="AM486" s="771"/>
    </row>
    <row r="487" spans="1:39">
      <c r="A487" s="789">
        <v>10</v>
      </c>
      <c r="B487" s="800"/>
      <c r="C487" s="800"/>
      <c r="D487" s="800"/>
      <c r="E487" s="800"/>
      <c r="F487" s="800"/>
      <c r="G487" s="800"/>
      <c r="H487" s="800"/>
      <c r="I487" s="800"/>
      <c r="J487" s="800"/>
      <c r="K487" s="800"/>
      <c r="L487" s="809">
        <v>5.5</v>
      </c>
      <c r="M487" s="222" t="s">
        <v>383</v>
      </c>
      <c r="N487" s="727" t="s">
        <v>370</v>
      </c>
      <c r="O487" s="810">
        <v>0</v>
      </c>
      <c r="P487" s="810">
        <v>0</v>
      </c>
      <c r="Q487" s="810">
        <v>0</v>
      </c>
      <c r="R487" s="810">
        <v>0</v>
      </c>
      <c r="S487" s="810">
        <v>0</v>
      </c>
      <c r="T487" s="810">
        <v>0</v>
      </c>
      <c r="U487" s="810">
        <v>0</v>
      </c>
      <c r="V487" s="810">
        <v>0</v>
      </c>
      <c r="W487" s="810">
        <v>0</v>
      </c>
      <c r="X487" s="810">
        <v>0</v>
      </c>
      <c r="Y487" s="810">
        <v>0</v>
      </c>
      <c r="Z487" s="810">
        <v>0</v>
      </c>
      <c r="AA487" s="810">
        <v>0</v>
      </c>
      <c r="AB487" s="810">
        <v>0</v>
      </c>
      <c r="AC487" s="810">
        <v>0</v>
      </c>
      <c r="AD487" s="810">
        <v>0</v>
      </c>
      <c r="AE487" s="810">
        <v>0</v>
      </c>
      <c r="AF487" s="810">
        <v>0</v>
      </c>
      <c r="AG487" s="810">
        <v>0</v>
      </c>
      <c r="AH487" s="810">
        <v>0</v>
      </c>
      <c r="AI487" s="810">
        <v>0</v>
      </c>
      <c r="AJ487" s="810">
        <v>0</v>
      </c>
      <c r="AK487" s="810">
        <v>0</v>
      </c>
      <c r="AL487" s="810">
        <v>0</v>
      </c>
      <c r="AM487" s="771"/>
    </row>
    <row r="488" spans="1:39" s="95" customFormat="1" ht="22.8">
      <c r="A488" s="789">
        <v>10</v>
      </c>
      <c r="B488" s="806"/>
      <c r="C488" s="806"/>
      <c r="D488" s="806"/>
      <c r="E488" s="806"/>
      <c r="F488" s="806"/>
      <c r="G488" s="806"/>
      <c r="H488" s="806"/>
      <c r="I488" s="806"/>
      <c r="J488" s="806"/>
      <c r="K488" s="806"/>
      <c r="L488" s="807">
        <v>6</v>
      </c>
      <c r="M488" s="218" t="s">
        <v>399</v>
      </c>
      <c r="N488" s="224"/>
      <c r="O488" s="225"/>
      <c r="P488" s="225"/>
      <c r="Q488" s="225"/>
      <c r="R488" s="225"/>
      <c r="S488" s="225"/>
      <c r="T488" s="225"/>
      <c r="U488" s="225"/>
      <c r="V488" s="225"/>
      <c r="W488" s="225"/>
      <c r="X488" s="225"/>
      <c r="Y488" s="225"/>
      <c r="Z488" s="225"/>
      <c r="AA488" s="225"/>
      <c r="AB488" s="225"/>
      <c r="AC488" s="225"/>
      <c r="AD488" s="225"/>
      <c r="AE488" s="225"/>
      <c r="AF488" s="225"/>
      <c r="AG488" s="225"/>
      <c r="AH488" s="225"/>
      <c r="AI488" s="225"/>
      <c r="AJ488" s="225"/>
      <c r="AK488" s="225"/>
      <c r="AL488" s="225"/>
      <c r="AM488" s="771"/>
    </row>
    <row r="489" spans="1:39">
      <c r="A489" s="789">
        <v>10</v>
      </c>
      <c r="B489" s="800"/>
      <c r="C489" s="800"/>
      <c r="D489" s="800"/>
      <c r="E489" s="800"/>
      <c r="F489" s="800"/>
      <c r="G489" s="800"/>
      <c r="H489" s="800"/>
      <c r="I489" s="800"/>
      <c r="J489" s="800"/>
      <c r="K489" s="800"/>
      <c r="L489" s="809">
        <v>6.1</v>
      </c>
      <c r="M489" s="222" t="s">
        <v>376</v>
      </c>
      <c r="N489" s="219" t="s">
        <v>145</v>
      </c>
      <c r="O489" s="810">
        <v>0</v>
      </c>
      <c r="P489" s="810">
        <v>0</v>
      </c>
      <c r="Q489" s="810">
        <v>0</v>
      </c>
      <c r="R489" s="810">
        <v>0</v>
      </c>
      <c r="S489" s="810">
        <v>0</v>
      </c>
      <c r="T489" s="810">
        <v>0</v>
      </c>
      <c r="U489" s="810">
        <v>0</v>
      </c>
      <c r="V489" s="810">
        <v>0</v>
      </c>
      <c r="W489" s="810">
        <v>0</v>
      </c>
      <c r="X489" s="810">
        <v>0</v>
      </c>
      <c r="Y489" s="810">
        <v>0</v>
      </c>
      <c r="Z489" s="810">
        <v>0</v>
      </c>
      <c r="AA489" s="810">
        <v>0</v>
      </c>
      <c r="AB489" s="810">
        <v>0</v>
      </c>
      <c r="AC489" s="810">
        <v>0</v>
      </c>
      <c r="AD489" s="810">
        <v>0</v>
      </c>
      <c r="AE489" s="810">
        <v>0</v>
      </c>
      <c r="AF489" s="810">
        <v>0</v>
      </c>
      <c r="AG489" s="810">
        <v>0</v>
      </c>
      <c r="AH489" s="810">
        <v>0</v>
      </c>
      <c r="AI489" s="810">
        <v>0</v>
      </c>
      <c r="AJ489" s="810">
        <v>0</v>
      </c>
      <c r="AK489" s="810">
        <v>0</v>
      </c>
      <c r="AL489" s="810">
        <v>0</v>
      </c>
      <c r="AM489" s="771"/>
    </row>
    <row r="490" spans="1:39">
      <c r="A490" s="789">
        <v>10</v>
      </c>
      <c r="B490" s="800"/>
      <c r="C490" s="800"/>
      <c r="D490" s="800"/>
      <c r="E490" s="800"/>
      <c r="F490" s="800"/>
      <c r="G490" s="800"/>
      <c r="H490" s="800"/>
      <c r="I490" s="800"/>
      <c r="J490" s="800"/>
      <c r="K490" s="800"/>
      <c r="L490" s="809">
        <v>6.2</v>
      </c>
      <c r="M490" s="222" t="s">
        <v>377</v>
      </c>
      <c r="N490" s="219" t="s">
        <v>145</v>
      </c>
      <c r="O490" s="810">
        <v>0</v>
      </c>
      <c r="P490" s="810">
        <v>0</v>
      </c>
      <c r="Q490" s="810">
        <v>0</v>
      </c>
      <c r="R490" s="810">
        <v>0</v>
      </c>
      <c r="S490" s="810">
        <v>0</v>
      </c>
      <c r="T490" s="810">
        <v>0</v>
      </c>
      <c r="U490" s="810">
        <v>0</v>
      </c>
      <c r="V490" s="810">
        <v>0</v>
      </c>
      <c r="W490" s="810">
        <v>0</v>
      </c>
      <c r="X490" s="810">
        <v>0</v>
      </c>
      <c r="Y490" s="810">
        <v>0</v>
      </c>
      <c r="Z490" s="810">
        <v>0</v>
      </c>
      <c r="AA490" s="810">
        <v>0</v>
      </c>
      <c r="AB490" s="810">
        <v>0</v>
      </c>
      <c r="AC490" s="810">
        <v>0</v>
      </c>
      <c r="AD490" s="810">
        <v>0</v>
      </c>
      <c r="AE490" s="810">
        <v>0</v>
      </c>
      <c r="AF490" s="810">
        <v>0</v>
      </c>
      <c r="AG490" s="810">
        <v>0</v>
      </c>
      <c r="AH490" s="810">
        <v>0</v>
      </c>
      <c r="AI490" s="810">
        <v>0</v>
      </c>
      <c r="AJ490" s="810">
        <v>0</v>
      </c>
      <c r="AK490" s="810">
        <v>0</v>
      </c>
      <c r="AL490" s="810">
        <v>0</v>
      </c>
      <c r="AM490" s="771"/>
    </row>
    <row r="491" spans="1:39">
      <c r="A491" s="789">
        <v>10</v>
      </c>
      <c r="B491" s="800"/>
      <c r="C491" s="800"/>
      <c r="D491" s="800"/>
      <c r="E491" s="800"/>
      <c r="F491" s="800"/>
      <c r="G491" s="800"/>
      <c r="H491" s="800"/>
      <c r="I491" s="800"/>
      <c r="J491" s="800"/>
      <c r="K491" s="800"/>
      <c r="L491" s="809">
        <v>6.3</v>
      </c>
      <c r="M491" s="222" t="s">
        <v>379</v>
      </c>
      <c r="N491" s="219" t="s">
        <v>145</v>
      </c>
      <c r="O491" s="810">
        <v>0</v>
      </c>
      <c r="P491" s="810">
        <v>0</v>
      </c>
      <c r="Q491" s="810">
        <v>0</v>
      </c>
      <c r="R491" s="810">
        <v>0</v>
      </c>
      <c r="S491" s="810">
        <v>0</v>
      </c>
      <c r="T491" s="810">
        <v>0</v>
      </c>
      <c r="U491" s="810">
        <v>0</v>
      </c>
      <c r="V491" s="810">
        <v>0</v>
      </c>
      <c r="W491" s="810">
        <v>0</v>
      </c>
      <c r="X491" s="810">
        <v>0</v>
      </c>
      <c r="Y491" s="810">
        <v>0</v>
      </c>
      <c r="Z491" s="810">
        <v>0</v>
      </c>
      <c r="AA491" s="810">
        <v>0</v>
      </c>
      <c r="AB491" s="810">
        <v>0</v>
      </c>
      <c r="AC491" s="810">
        <v>0</v>
      </c>
      <c r="AD491" s="810">
        <v>0</v>
      </c>
      <c r="AE491" s="810">
        <v>0</v>
      </c>
      <c r="AF491" s="810">
        <v>0</v>
      </c>
      <c r="AG491" s="810">
        <v>0</v>
      </c>
      <c r="AH491" s="810">
        <v>0</v>
      </c>
      <c r="AI491" s="810">
        <v>0</v>
      </c>
      <c r="AJ491" s="810">
        <v>0</v>
      </c>
      <c r="AK491" s="810">
        <v>0</v>
      </c>
      <c r="AL491" s="810">
        <v>0</v>
      </c>
      <c r="AM491" s="771"/>
    </row>
    <row r="492" spans="1:39">
      <c r="A492" s="789">
        <v>10</v>
      </c>
      <c r="B492" s="800"/>
      <c r="C492" s="800"/>
      <c r="D492" s="800"/>
      <c r="E492" s="800"/>
      <c r="F492" s="800"/>
      <c r="G492" s="800"/>
      <c r="H492" s="800"/>
      <c r="I492" s="800"/>
      <c r="J492" s="800"/>
      <c r="K492" s="800"/>
      <c r="L492" s="809">
        <v>6.4</v>
      </c>
      <c r="M492" s="222" t="s">
        <v>381</v>
      </c>
      <c r="N492" s="219" t="s">
        <v>145</v>
      </c>
      <c r="O492" s="810">
        <v>0</v>
      </c>
      <c r="P492" s="810">
        <v>0</v>
      </c>
      <c r="Q492" s="810">
        <v>0</v>
      </c>
      <c r="R492" s="810">
        <v>0</v>
      </c>
      <c r="S492" s="810">
        <v>0</v>
      </c>
      <c r="T492" s="810">
        <v>0</v>
      </c>
      <c r="U492" s="810">
        <v>0</v>
      </c>
      <c r="V492" s="810">
        <v>0</v>
      </c>
      <c r="W492" s="810">
        <v>0</v>
      </c>
      <c r="X492" s="810">
        <v>0</v>
      </c>
      <c r="Y492" s="810">
        <v>0</v>
      </c>
      <c r="Z492" s="810">
        <v>0</v>
      </c>
      <c r="AA492" s="810">
        <v>0</v>
      </c>
      <c r="AB492" s="810">
        <v>0</v>
      </c>
      <c r="AC492" s="810">
        <v>0</v>
      </c>
      <c r="AD492" s="810">
        <v>0</v>
      </c>
      <c r="AE492" s="810">
        <v>0</v>
      </c>
      <c r="AF492" s="810">
        <v>0</v>
      </c>
      <c r="AG492" s="810">
        <v>0</v>
      </c>
      <c r="AH492" s="810">
        <v>0</v>
      </c>
      <c r="AI492" s="810">
        <v>0</v>
      </c>
      <c r="AJ492" s="810">
        <v>0</v>
      </c>
      <c r="AK492" s="810">
        <v>0</v>
      </c>
      <c r="AL492" s="810">
        <v>0</v>
      </c>
      <c r="AM492" s="771"/>
    </row>
    <row r="493" spans="1:39">
      <c r="A493" s="789">
        <v>10</v>
      </c>
      <c r="B493" s="800"/>
      <c r="C493" s="800"/>
      <c r="D493" s="800"/>
      <c r="E493" s="800"/>
      <c r="F493" s="800"/>
      <c r="G493" s="800"/>
      <c r="H493" s="800"/>
      <c r="I493" s="800"/>
      <c r="J493" s="800"/>
      <c r="K493" s="800"/>
      <c r="L493" s="809">
        <v>6.5</v>
      </c>
      <c r="M493" s="222" t="s">
        <v>383</v>
      </c>
      <c r="N493" s="219" t="s">
        <v>145</v>
      </c>
      <c r="O493" s="810">
        <v>0</v>
      </c>
      <c r="P493" s="810">
        <v>0</v>
      </c>
      <c r="Q493" s="810">
        <v>0</v>
      </c>
      <c r="R493" s="810">
        <v>0</v>
      </c>
      <c r="S493" s="810">
        <v>0</v>
      </c>
      <c r="T493" s="810">
        <v>0</v>
      </c>
      <c r="U493" s="810">
        <v>0</v>
      </c>
      <c r="V493" s="810">
        <v>0</v>
      </c>
      <c r="W493" s="810">
        <v>0</v>
      </c>
      <c r="X493" s="810">
        <v>0</v>
      </c>
      <c r="Y493" s="810">
        <v>0</v>
      </c>
      <c r="Z493" s="810">
        <v>0</v>
      </c>
      <c r="AA493" s="810">
        <v>0</v>
      </c>
      <c r="AB493" s="810">
        <v>0</v>
      </c>
      <c r="AC493" s="810">
        <v>0</v>
      </c>
      <c r="AD493" s="810">
        <v>0</v>
      </c>
      <c r="AE493" s="810">
        <v>0</v>
      </c>
      <c r="AF493" s="810">
        <v>0</v>
      </c>
      <c r="AG493" s="810">
        <v>0</v>
      </c>
      <c r="AH493" s="810">
        <v>0</v>
      </c>
      <c r="AI493" s="810">
        <v>0</v>
      </c>
      <c r="AJ493" s="810">
        <v>0</v>
      </c>
      <c r="AK493" s="810">
        <v>0</v>
      </c>
      <c r="AL493" s="810">
        <v>0</v>
      </c>
      <c r="AM493" s="771"/>
    </row>
    <row r="494" spans="1:39" s="95" customFormat="1">
      <c r="A494" s="789">
        <v>10</v>
      </c>
      <c r="B494" s="806"/>
      <c r="C494" s="806"/>
      <c r="D494" s="806"/>
      <c r="E494" s="806"/>
      <c r="F494" s="806"/>
      <c r="G494" s="806"/>
      <c r="H494" s="806"/>
      <c r="I494" s="806"/>
      <c r="J494" s="806"/>
      <c r="K494" s="806"/>
      <c r="L494" s="807">
        <v>7</v>
      </c>
      <c r="M494" s="218" t="s">
        <v>403</v>
      </c>
      <c r="N494" s="727" t="s">
        <v>370</v>
      </c>
      <c r="O494" s="808">
        <v>0</v>
      </c>
      <c r="P494" s="808">
        <v>0</v>
      </c>
      <c r="Q494" s="808">
        <v>0</v>
      </c>
      <c r="R494" s="808">
        <v>0</v>
      </c>
      <c r="S494" s="808">
        <v>0</v>
      </c>
      <c r="T494" s="808">
        <v>0</v>
      </c>
      <c r="U494" s="808">
        <v>0</v>
      </c>
      <c r="V494" s="808">
        <v>0</v>
      </c>
      <c r="W494" s="808">
        <v>0</v>
      </c>
      <c r="X494" s="808">
        <v>0</v>
      </c>
      <c r="Y494" s="808">
        <v>0</v>
      </c>
      <c r="Z494" s="808">
        <v>0</v>
      </c>
      <c r="AA494" s="808">
        <v>0</v>
      </c>
      <c r="AB494" s="808">
        <v>0</v>
      </c>
      <c r="AC494" s="808">
        <v>0</v>
      </c>
      <c r="AD494" s="808">
        <v>0</v>
      </c>
      <c r="AE494" s="808">
        <v>0</v>
      </c>
      <c r="AF494" s="808">
        <v>0</v>
      </c>
      <c r="AG494" s="808">
        <v>0</v>
      </c>
      <c r="AH494" s="808">
        <v>0</v>
      </c>
      <c r="AI494" s="808">
        <v>0</v>
      </c>
      <c r="AJ494" s="808">
        <v>0</v>
      </c>
      <c r="AK494" s="808">
        <v>0</v>
      </c>
      <c r="AL494" s="808">
        <v>0</v>
      </c>
      <c r="AM494" s="771"/>
    </row>
    <row r="495" spans="1:39">
      <c r="A495" s="789">
        <v>10</v>
      </c>
      <c r="B495" s="800"/>
      <c r="C495" s="800"/>
      <c r="D495" s="800"/>
      <c r="E495" s="800"/>
      <c r="F495" s="800"/>
      <c r="G495" s="800"/>
      <c r="H495" s="800"/>
      <c r="I495" s="800"/>
      <c r="J495" s="800"/>
      <c r="K495" s="800"/>
      <c r="L495" s="809">
        <v>7.1</v>
      </c>
      <c r="M495" s="222" t="s">
        <v>376</v>
      </c>
      <c r="N495" s="727" t="s">
        <v>370</v>
      </c>
      <c r="O495" s="810"/>
      <c r="P495" s="810"/>
      <c r="Q495" s="810"/>
      <c r="R495" s="810"/>
      <c r="S495" s="810"/>
      <c r="T495" s="810"/>
      <c r="U495" s="810"/>
      <c r="V495" s="810"/>
      <c r="W495" s="810"/>
      <c r="X495" s="810"/>
      <c r="Y495" s="810"/>
      <c r="Z495" s="810"/>
      <c r="AA495" s="810"/>
      <c r="AB495" s="810"/>
      <c r="AC495" s="810"/>
      <c r="AD495" s="810"/>
      <c r="AE495" s="810"/>
      <c r="AF495" s="810"/>
      <c r="AG495" s="810"/>
      <c r="AH495" s="810"/>
      <c r="AI495" s="810"/>
      <c r="AJ495" s="810"/>
      <c r="AK495" s="810"/>
      <c r="AL495" s="810"/>
      <c r="AM495" s="771"/>
    </row>
    <row r="496" spans="1:39">
      <c r="A496" s="789">
        <v>10</v>
      </c>
      <c r="B496" s="800"/>
      <c r="C496" s="800"/>
      <c r="D496" s="800"/>
      <c r="E496" s="800"/>
      <c r="F496" s="800"/>
      <c r="G496" s="800"/>
      <c r="H496" s="800"/>
      <c r="I496" s="800"/>
      <c r="J496" s="800"/>
      <c r="K496" s="800"/>
      <c r="L496" s="809">
        <v>7.2</v>
      </c>
      <c r="M496" s="222" t="s">
        <v>377</v>
      </c>
      <c r="N496" s="727" t="s">
        <v>370</v>
      </c>
      <c r="O496" s="810"/>
      <c r="P496" s="810"/>
      <c r="Q496" s="810"/>
      <c r="R496" s="810"/>
      <c r="S496" s="810"/>
      <c r="T496" s="810"/>
      <c r="U496" s="810"/>
      <c r="V496" s="810"/>
      <c r="W496" s="810"/>
      <c r="X496" s="810"/>
      <c r="Y496" s="810"/>
      <c r="Z496" s="810"/>
      <c r="AA496" s="810"/>
      <c r="AB496" s="810"/>
      <c r="AC496" s="810"/>
      <c r="AD496" s="810"/>
      <c r="AE496" s="810"/>
      <c r="AF496" s="810"/>
      <c r="AG496" s="810"/>
      <c r="AH496" s="810"/>
      <c r="AI496" s="810"/>
      <c r="AJ496" s="810"/>
      <c r="AK496" s="810"/>
      <c r="AL496" s="810"/>
      <c r="AM496" s="771"/>
    </row>
    <row r="497" spans="1:39">
      <c r="A497" s="789">
        <v>10</v>
      </c>
      <c r="B497" s="800"/>
      <c r="C497" s="800"/>
      <c r="D497" s="800"/>
      <c r="E497" s="800"/>
      <c r="F497" s="800"/>
      <c r="G497" s="800"/>
      <c r="H497" s="800"/>
      <c r="I497" s="800"/>
      <c r="J497" s="800"/>
      <c r="K497" s="800"/>
      <c r="L497" s="809">
        <v>7.3</v>
      </c>
      <c r="M497" s="222" t="s">
        <v>379</v>
      </c>
      <c r="N497" s="727" t="s">
        <v>370</v>
      </c>
      <c r="O497" s="810"/>
      <c r="P497" s="810"/>
      <c r="Q497" s="810"/>
      <c r="R497" s="810"/>
      <c r="S497" s="810"/>
      <c r="T497" s="810"/>
      <c r="U497" s="810"/>
      <c r="V497" s="810"/>
      <c r="W497" s="810"/>
      <c r="X497" s="810"/>
      <c r="Y497" s="810"/>
      <c r="Z497" s="810"/>
      <c r="AA497" s="810"/>
      <c r="AB497" s="810"/>
      <c r="AC497" s="810"/>
      <c r="AD497" s="810"/>
      <c r="AE497" s="810"/>
      <c r="AF497" s="810"/>
      <c r="AG497" s="810"/>
      <c r="AH497" s="810"/>
      <c r="AI497" s="810"/>
      <c r="AJ497" s="810"/>
      <c r="AK497" s="810"/>
      <c r="AL497" s="810"/>
      <c r="AM497" s="771"/>
    </row>
    <row r="498" spans="1:39">
      <c r="A498" s="789">
        <v>10</v>
      </c>
      <c r="B498" s="800"/>
      <c r="C498" s="800"/>
      <c r="D498" s="800"/>
      <c r="E498" s="800"/>
      <c r="F498" s="800"/>
      <c r="G498" s="800"/>
      <c r="H498" s="800"/>
      <c r="I498" s="800"/>
      <c r="J498" s="800"/>
      <c r="K498" s="800"/>
      <c r="L498" s="809">
        <v>7.4</v>
      </c>
      <c r="M498" s="222" t="s">
        <v>381</v>
      </c>
      <c r="N498" s="727" t="s">
        <v>370</v>
      </c>
      <c r="O498" s="810"/>
      <c r="P498" s="810"/>
      <c r="Q498" s="810"/>
      <c r="R498" s="810"/>
      <c r="S498" s="810"/>
      <c r="T498" s="810"/>
      <c r="U498" s="810"/>
      <c r="V498" s="810"/>
      <c r="W498" s="810"/>
      <c r="X498" s="810"/>
      <c r="Y498" s="810"/>
      <c r="Z498" s="810"/>
      <c r="AA498" s="810"/>
      <c r="AB498" s="810"/>
      <c r="AC498" s="810"/>
      <c r="AD498" s="810"/>
      <c r="AE498" s="810"/>
      <c r="AF498" s="810"/>
      <c r="AG498" s="810"/>
      <c r="AH498" s="810"/>
      <c r="AI498" s="810"/>
      <c r="AJ498" s="810"/>
      <c r="AK498" s="810"/>
      <c r="AL498" s="810"/>
      <c r="AM498" s="771"/>
    </row>
    <row r="499" spans="1:39">
      <c r="A499" s="789">
        <v>10</v>
      </c>
      <c r="B499" s="800"/>
      <c r="C499" s="800"/>
      <c r="D499" s="800"/>
      <c r="E499" s="800"/>
      <c r="F499" s="800"/>
      <c r="G499" s="800"/>
      <c r="H499" s="800"/>
      <c r="I499" s="800"/>
      <c r="J499" s="800"/>
      <c r="K499" s="800"/>
      <c r="L499" s="809">
        <v>7.5</v>
      </c>
      <c r="M499" s="222" t="s">
        <v>383</v>
      </c>
      <c r="N499" s="727" t="s">
        <v>370</v>
      </c>
      <c r="O499" s="810"/>
      <c r="P499" s="810"/>
      <c r="Q499" s="810"/>
      <c r="R499" s="810"/>
      <c r="S499" s="810"/>
      <c r="T499" s="810"/>
      <c r="U499" s="810"/>
      <c r="V499" s="810"/>
      <c r="W499" s="810"/>
      <c r="X499" s="810"/>
      <c r="Y499" s="810"/>
      <c r="Z499" s="810"/>
      <c r="AA499" s="810"/>
      <c r="AB499" s="810"/>
      <c r="AC499" s="810"/>
      <c r="AD499" s="810"/>
      <c r="AE499" s="810"/>
      <c r="AF499" s="810"/>
      <c r="AG499" s="810"/>
      <c r="AH499" s="810"/>
      <c r="AI499" s="810"/>
      <c r="AJ499" s="810"/>
      <c r="AK499" s="810"/>
      <c r="AL499" s="810"/>
      <c r="AM499" s="771"/>
    </row>
    <row r="500" spans="1:39" s="95" customFormat="1">
      <c r="A500" s="789">
        <v>10</v>
      </c>
      <c r="B500" s="806"/>
      <c r="C500" s="806"/>
      <c r="D500" s="806"/>
      <c r="E500" s="806"/>
      <c r="F500" s="806"/>
      <c r="G500" s="806"/>
      <c r="H500" s="806"/>
      <c r="I500" s="806"/>
      <c r="J500" s="806"/>
      <c r="K500" s="806"/>
      <c r="L500" s="807">
        <v>8</v>
      </c>
      <c r="M500" s="218" t="s">
        <v>407</v>
      </c>
      <c r="N500" s="727" t="s">
        <v>370</v>
      </c>
      <c r="O500" s="808">
        <v>0</v>
      </c>
      <c r="P500" s="808">
        <v>0</v>
      </c>
      <c r="Q500" s="808">
        <v>0</v>
      </c>
      <c r="R500" s="808">
        <v>0</v>
      </c>
      <c r="S500" s="808">
        <v>0</v>
      </c>
      <c r="T500" s="808">
        <v>0</v>
      </c>
      <c r="U500" s="808">
        <v>0</v>
      </c>
      <c r="V500" s="808">
        <v>0</v>
      </c>
      <c r="W500" s="808">
        <v>0</v>
      </c>
      <c r="X500" s="808">
        <v>0</v>
      </c>
      <c r="Y500" s="808">
        <v>0</v>
      </c>
      <c r="Z500" s="808">
        <v>0</v>
      </c>
      <c r="AA500" s="808">
        <v>0</v>
      </c>
      <c r="AB500" s="808">
        <v>0</v>
      </c>
      <c r="AC500" s="808">
        <v>0</v>
      </c>
      <c r="AD500" s="808">
        <v>0</v>
      </c>
      <c r="AE500" s="808">
        <v>0</v>
      </c>
      <c r="AF500" s="808">
        <v>0</v>
      </c>
      <c r="AG500" s="808">
        <v>0</v>
      </c>
      <c r="AH500" s="808">
        <v>0</v>
      </c>
      <c r="AI500" s="808">
        <v>0</v>
      </c>
      <c r="AJ500" s="808">
        <v>0</v>
      </c>
      <c r="AK500" s="808">
        <v>0</v>
      </c>
      <c r="AL500" s="808">
        <v>0</v>
      </c>
      <c r="AM500" s="771"/>
    </row>
    <row r="501" spans="1:39">
      <c r="A501" s="789">
        <v>10</v>
      </c>
      <c r="B501" s="800"/>
      <c r="C501" s="800"/>
      <c r="D501" s="800"/>
      <c r="E501" s="800"/>
      <c r="F501" s="800"/>
      <c r="G501" s="800"/>
      <c r="H501" s="800"/>
      <c r="I501" s="800"/>
      <c r="J501" s="800"/>
      <c r="K501" s="800"/>
      <c r="L501" s="809">
        <v>8.1</v>
      </c>
      <c r="M501" s="222" t="s">
        <v>376</v>
      </c>
      <c r="N501" s="727" t="s">
        <v>370</v>
      </c>
      <c r="O501" s="810"/>
      <c r="P501" s="810"/>
      <c r="Q501" s="810"/>
      <c r="R501" s="810"/>
      <c r="S501" s="810"/>
      <c r="T501" s="810"/>
      <c r="U501" s="810"/>
      <c r="V501" s="810"/>
      <c r="W501" s="810"/>
      <c r="X501" s="810"/>
      <c r="Y501" s="810"/>
      <c r="Z501" s="810"/>
      <c r="AA501" s="810"/>
      <c r="AB501" s="810"/>
      <c r="AC501" s="810"/>
      <c r="AD501" s="810"/>
      <c r="AE501" s="810"/>
      <c r="AF501" s="810"/>
      <c r="AG501" s="810"/>
      <c r="AH501" s="810"/>
      <c r="AI501" s="810"/>
      <c r="AJ501" s="810"/>
      <c r="AK501" s="810"/>
      <c r="AL501" s="810"/>
      <c r="AM501" s="771"/>
    </row>
    <row r="502" spans="1:39">
      <c r="A502" s="789">
        <v>10</v>
      </c>
      <c r="B502" s="800"/>
      <c r="C502" s="800"/>
      <c r="D502" s="800"/>
      <c r="E502" s="800"/>
      <c r="F502" s="800"/>
      <c r="G502" s="800"/>
      <c r="H502" s="800"/>
      <c r="I502" s="800"/>
      <c r="J502" s="800"/>
      <c r="K502" s="800"/>
      <c r="L502" s="809">
        <v>8.1999999999999993</v>
      </c>
      <c r="M502" s="222" t="s">
        <v>377</v>
      </c>
      <c r="N502" s="727" t="s">
        <v>370</v>
      </c>
      <c r="O502" s="810"/>
      <c r="P502" s="810"/>
      <c r="Q502" s="810"/>
      <c r="R502" s="810"/>
      <c r="S502" s="810"/>
      <c r="T502" s="810"/>
      <c r="U502" s="810"/>
      <c r="V502" s="810"/>
      <c r="W502" s="810"/>
      <c r="X502" s="810"/>
      <c r="Y502" s="810"/>
      <c r="Z502" s="810"/>
      <c r="AA502" s="810"/>
      <c r="AB502" s="810"/>
      <c r="AC502" s="810"/>
      <c r="AD502" s="810"/>
      <c r="AE502" s="810"/>
      <c r="AF502" s="810"/>
      <c r="AG502" s="810"/>
      <c r="AH502" s="810"/>
      <c r="AI502" s="810"/>
      <c r="AJ502" s="810"/>
      <c r="AK502" s="810"/>
      <c r="AL502" s="810"/>
      <c r="AM502" s="771"/>
    </row>
    <row r="503" spans="1:39">
      <c r="A503" s="789">
        <v>10</v>
      </c>
      <c r="B503" s="800"/>
      <c r="C503" s="800"/>
      <c r="D503" s="800"/>
      <c r="E503" s="800"/>
      <c r="F503" s="800"/>
      <c r="G503" s="800"/>
      <c r="H503" s="800"/>
      <c r="I503" s="800"/>
      <c r="J503" s="800"/>
      <c r="K503" s="800"/>
      <c r="L503" s="809">
        <v>8.3000000000000007</v>
      </c>
      <c r="M503" s="222" t="s">
        <v>379</v>
      </c>
      <c r="N503" s="727" t="s">
        <v>370</v>
      </c>
      <c r="O503" s="810"/>
      <c r="P503" s="810"/>
      <c r="Q503" s="810"/>
      <c r="R503" s="810"/>
      <c r="S503" s="810"/>
      <c r="T503" s="810"/>
      <c r="U503" s="810"/>
      <c r="V503" s="810"/>
      <c r="W503" s="810"/>
      <c r="X503" s="810"/>
      <c r="Y503" s="810"/>
      <c r="Z503" s="810"/>
      <c r="AA503" s="810"/>
      <c r="AB503" s="810"/>
      <c r="AC503" s="810"/>
      <c r="AD503" s="810"/>
      <c r="AE503" s="810"/>
      <c r="AF503" s="810"/>
      <c r="AG503" s="810"/>
      <c r="AH503" s="810"/>
      <c r="AI503" s="810"/>
      <c r="AJ503" s="810"/>
      <c r="AK503" s="810"/>
      <c r="AL503" s="810"/>
      <c r="AM503" s="771"/>
    </row>
    <row r="504" spans="1:39">
      <c r="A504" s="789">
        <v>10</v>
      </c>
      <c r="B504" s="800"/>
      <c r="C504" s="800"/>
      <c r="D504" s="800"/>
      <c r="E504" s="800"/>
      <c r="F504" s="800"/>
      <c r="G504" s="800"/>
      <c r="H504" s="800"/>
      <c r="I504" s="800"/>
      <c r="J504" s="800"/>
      <c r="K504" s="800"/>
      <c r="L504" s="809">
        <v>8.4</v>
      </c>
      <c r="M504" s="222" t="s">
        <v>381</v>
      </c>
      <c r="N504" s="727" t="s">
        <v>370</v>
      </c>
      <c r="O504" s="810"/>
      <c r="P504" s="810"/>
      <c r="Q504" s="810"/>
      <c r="R504" s="810"/>
      <c r="S504" s="810"/>
      <c r="T504" s="810"/>
      <c r="U504" s="810"/>
      <c r="V504" s="810"/>
      <c r="W504" s="810"/>
      <c r="X504" s="810"/>
      <c r="Y504" s="810"/>
      <c r="Z504" s="810"/>
      <c r="AA504" s="810"/>
      <c r="AB504" s="810"/>
      <c r="AC504" s="810"/>
      <c r="AD504" s="810"/>
      <c r="AE504" s="810"/>
      <c r="AF504" s="810"/>
      <c r="AG504" s="810"/>
      <c r="AH504" s="810"/>
      <c r="AI504" s="810"/>
      <c r="AJ504" s="810"/>
      <c r="AK504" s="810"/>
      <c r="AL504" s="810"/>
      <c r="AM504" s="771"/>
    </row>
    <row r="505" spans="1:39">
      <c r="A505" s="789">
        <v>10</v>
      </c>
      <c r="B505" s="800"/>
      <c r="C505" s="800"/>
      <c r="D505" s="800"/>
      <c r="E505" s="800"/>
      <c r="F505" s="800"/>
      <c r="G505" s="800"/>
      <c r="H505" s="800"/>
      <c r="I505" s="800"/>
      <c r="J505" s="800"/>
      <c r="K505" s="800"/>
      <c r="L505" s="809">
        <v>8.5</v>
      </c>
      <c r="M505" s="222" t="s">
        <v>383</v>
      </c>
      <c r="N505" s="727" t="s">
        <v>370</v>
      </c>
      <c r="O505" s="810"/>
      <c r="P505" s="810"/>
      <c r="Q505" s="810"/>
      <c r="R505" s="810"/>
      <c r="S505" s="810"/>
      <c r="T505" s="810"/>
      <c r="U505" s="810"/>
      <c r="V505" s="810"/>
      <c r="W505" s="810"/>
      <c r="X505" s="810"/>
      <c r="Y505" s="810"/>
      <c r="Z505" s="810"/>
      <c r="AA505" s="810"/>
      <c r="AB505" s="810"/>
      <c r="AC505" s="810"/>
      <c r="AD505" s="810"/>
      <c r="AE505" s="810"/>
      <c r="AF505" s="810"/>
      <c r="AG505" s="810"/>
      <c r="AH505" s="810"/>
      <c r="AI505" s="810"/>
      <c r="AJ505" s="810"/>
      <c r="AK505" s="810"/>
      <c r="AL505" s="810"/>
      <c r="AM505" s="771"/>
    </row>
    <row r="506" spans="1:39">
      <c r="A506" s="764" t="s">
        <v>129</v>
      </c>
      <c r="B506" s="800"/>
      <c r="C506" s="800"/>
      <c r="D506" s="800"/>
      <c r="E506" s="800"/>
      <c r="F506" s="800"/>
      <c r="G506" s="800"/>
      <c r="H506" s="800"/>
      <c r="I506" s="800"/>
      <c r="J506" s="800"/>
      <c r="K506" s="800"/>
      <c r="L506" s="804" t="s">
        <v>2437</v>
      </c>
      <c r="M506" s="673"/>
      <c r="N506" s="674"/>
      <c r="O506" s="674"/>
      <c r="P506" s="674"/>
      <c r="Q506" s="674"/>
      <c r="R506" s="674"/>
      <c r="S506" s="674"/>
      <c r="T506" s="674"/>
      <c r="U506" s="674"/>
      <c r="V506" s="674"/>
      <c r="W506" s="674"/>
      <c r="X506" s="674"/>
      <c r="Y506" s="674"/>
      <c r="Z506" s="674"/>
      <c r="AA506" s="674"/>
      <c r="AB506" s="674"/>
      <c r="AC506" s="674"/>
      <c r="AD506" s="674"/>
      <c r="AE506" s="674"/>
      <c r="AF506" s="674"/>
      <c r="AG506" s="674"/>
      <c r="AH506" s="674"/>
      <c r="AI506" s="674"/>
      <c r="AJ506" s="674"/>
      <c r="AK506" s="674"/>
      <c r="AL506" s="674"/>
      <c r="AM506" s="805"/>
    </row>
    <row r="507" spans="1:39" s="95" customFormat="1" ht="22.8">
      <c r="A507" s="789">
        <v>11</v>
      </c>
      <c r="B507" s="806"/>
      <c r="C507" s="806"/>
      <c r="D507" s="806"/>
      <c r="E507" s="806"/>
      <c r="F507" s="806"/>
      <c r="G507" s="806"/>
      <c r="H507" s="806"/>
      <c r="I507" s="806"/>
      <c r="J507" s="806"/>
      <c r="K507" s="806"/>
      <c r="L507" s="807">
        <v>1</v>
      </c>
      <c r="M507" s="218" t="s">
        <v>375</v>
      </c>
      <c r="N507" s="727" t="s">
        <v>370</v>
      </c>
      <c r="O507" s="808">
        <v>0</v>
      </c>
      <c r="P507" s="808">
        <v>0</v>
      </c>
      <c r="Q507" s="808">
        <v>0</v>
      </c>
      <c r="R507" s="808">
        <v>0</v>
      </c>
      <c r="S507" s="808">
        <v>0</v>
      </c>
      <c r="T507" s="808">
        <v>0</v>
      </c>
      <c r="U507" s="808">
        <v>0</v>
      </c>
      <c r="V507" s="808">
        <v>0</v>
      </c>
      <c r="W507" s="808">
        <v>0</v>
      </c>
      <c r="X507" s="808">
        <v>0</v>
      </c>
      <c r="Y507" s="808">
        <v>0</v>
      </c>
      <c r="Z507" s="808">
        <v>0</v>
      </c>
      <c r="AA507" s="808">
        <v>0</v>
      </c>
      <c r="AB507" s="808">
        <v>0</v>
      </c>
      <c r="AC507" s="808">
        <v>0</v>
      </c>
      <c r="AD507" s="808">
        <v>0</v>
      </c>
      <c r="AE507" s="808">
        <v>0</v>
      </c>
      <c r="AF507" s="808">
        <v>0</v>
      </c>
      <c r="AG507" s="808">
        <v>0</v>
      </c>
      <c r="AH507" s="808">
        <v>0</v>
      </c>
      <c r="AI507" s="808">
        <v>0</v>
      </c>
      <c r="AJ507" s="808">
        <v>0</v>
      </c>
      <c r="AK507" s="808">
        <v>0</v>
      </c>
      <c r="AL507" s="808">
        <v>0</v>
      </c>
      <c r="AM507" s="771"/>
    </row>
    <row r="508" spans="1:39">
      <c r="A508" s="789">
        <v>11</v>
      </c>
      <c r="B508" s="800"/>
      <c r="C508" s="800"/>
      <c r="D508" s="800"/>
      <c r="E508" s="800"/>
      <c r="F508" s="800"/>
      <c r="G508" s="800"/>
      <c r="H508" s="800"/>
      <c r="I508" s="800"/>
      <c r="J508" s="800"/>
      <c r="K508" s="800"/>
      <c r="L508" s="809">
        <v>1.1000000000000001</v>
      </c>
      <c r="M508" s="222" t="s">
        <v>376</v>
      </c>
      <c r="N508" s="727" t="s">
        <v>370</v>
      </c>
      <c r="O508" s="810"/>
      <c r="P508" s="810"/>
      <c r="Q508" s="810"/>
      <c r="R508" s="810"/>
      <c r="S508" s="810"/>
      <c r="T508" s="810"/>
      <c r="U508" s="810"/>
      <c r="V508" s="810"/>
      <c r="W508" s="810"/>
      <c r="X508" s="810"/>
      <c r="Y508" s="810"/>
      <c r="Z508" s="810"/>
      <c r="AA508" s="810"/>
      <c r="AB508" s="810"/>
      <c r="AC508" s="810"/>
      <c r="AD508" s="810"/>
      <c r="AE508" s="810"/>
      <c r="AF508" s="810"/>
      <c r="AG508" s="810"/>
      <c r="AH508" s="810"/>
      <c r="AI508" s="810"/>
      <c r="AJ508" s="810"/>
      <c r="AK508" s="810"/>
      <c r="AL508" s="810"/>
      <c r="AM508" s="771"/>
    </row>
    <row r="509" spans="1:39">
      <c r="A509" s="789">
        <v>11</v>
      </c>
      <c r="B509" s="800"/>
      <c r="C509" s="800"/>
      <c r="D509" s="800"/>
      <c r="E509" s="800"/>
      <c r="F509" s="800"/>
      <c r="G509" s="800"/>
      <c r="H509" s="800"/>
      <c r="I509" s="800"/>
      <c r="J509" s="800"/>
      <c r="K509" s="800"/>
      <c r="L509" s="809">
        <v>1.2</v>
      </c>
      <c r="M509" s="222" t="s">
        <v>377</v>
      </c>
      <c r="N509" s="727" t="s">
        <v>370</v>
      </c>
      <c r="O509" s="810"/>
      <c r="P509" s="810"/>
      <c r="Q509" s="810"/>
      <c r="R509" s="810"/>
      <c r="S509" s="810"/>
      <c r="T509" s="810"/>
      <c r="U509" s="810"/>
      <c r="V509" s="810"/>
      <c r="W509" s="810"/>
      <c r="X509" s="810"/>
      <c r="Y509" s="810"/>
      <c r="Z509" s="810"/>
      <c r="AA509" s="810"/>
      <c r="AB509" s="810"/>
      <c r="AC509" s="810"/>
      <c r="AD509" s="810"/>
      <c r="AE509" s="810"/>
      <c r="AF509" s="810"/>
      <c r="AG509" s="810"/>
      <c r="AH509" s="810"/>
      <c r="AI509" s="810"/>
      <c r="AJ509" s="810"/>
      <c r="AK509" s="810"/>
      <c r="AL509" s="810"/>
      <c r="AM509" s="771"/>
    </row>
    <row r="510" spans="1:39">
      <c r="A510" s="789">
        <v>11</v>
      </c>
      <c r="B510" s="800"/>
      <c r="C510" s="800"/>
      <c r="D510" s="800"/>
      <c r="E510" s="800"/>
      <c r="F510" s="800"/>
      <c r="G510" s="800"/>
      <c r="H510" s="800"/>
      <c r="I510" s="800"/>
      <c r="J510" s="800"/>
      <c r="K510" s="800"/>
      <c r="L510" s="809">
        <v>1.3</v>
      </c>
      <c r="M510" s="222" t="s">
        <v>379</v>
      </c>
      <c r="N510" s="727" t="s">
        <v>370</v>
      </c>
      <c r="O510" s="810"/>
      <c r="P510" s="810"/>
      <c r="Q510" s="810"/>
      <c r="R510" s="810"/>
      <c r="S510" s="810"/>
      <c r="T510" s="810"/>
      <c r="U510" s="810"/>
      <c r="V510" s="810"/>
      <c r="W510" s="810"/>
      <c r="X510" s="810"/>
      <c r="Y510" s="810"/>
      <c r="Z510" s="810"/>
      <c r="AA510" s="810"/>
      <c r="AB510" s="810"/>
      <c r="AC510" s="810"/>
      <c r="AD510" s="810"/>
      <c r="AE510" s="810"/>
      <c r="AF510" s="810"/>
      <c r="AG510" s="810"/>
      <c r="AH510" s="810"/>
      <c r="AI510" s="810"/>
      <c r="AJ510" s="810"/>
      <c r="AK510" s="810"/>
      <c r="AL510" s="810"/>
      <c r="AM510" s="771"/>
    </row>
    <row r="511" spans="1:39">
      <c r="A511" s="789">
        <v>11</v>
      </c>
      <c r="B511" s="800"/>
      <c r="C511" s="800"/>
      <c r="D511" s="800"/>
      <c r="E511" s="800"/>
      <c r="F511" s="800"/>
      <c r="G511" s="800"/>
      <c r="H511" s="800"/>
      <c r="I511" s="800"/>
      <c r="J511" s="800"/>
      <c r="K511" s="800"/>
      <c r="L511" s="809">
        <v>1.4</v>
      </c>
      <c r="M511" s="222" t="s">
        <v>381</v>
      </c>
      <c r="N511" s="727" t="s">
        <v>370</v>
      </c>
      <c r="O511" s="810"/>
      <c r="P511" s="810"/>
      <c r="Q511" s="810"/>
      <c r="R511" s="810"/>
      <c r="S511" s="810"/>
      <c r="T511" s="810"/>
      <c r="U511" s="810"/>
      <c r="V511" s="810"/>
      <c r="W511" s="810"/>
      <c r="X511" s="810"/>
      <c r="Y511" s="810"/>
      <c r="Z511" s="810"/>
      <c r="AA511" s="810"/>
      <c r="AB511" s="810"/>
      <c r="AC511" s="810"/>
      <c r="AD511" s="810"/>
      <c r="AE511" s="810"/>
      <c r="AF511" s="810"/>
      <c r="AG511" s="810"/>
      <c r="AH511" s="810"/>
      <c r="AI511" s="810"/>
      <c r="AJ511" s="810"/>
      <c r="AK511" s="810"/>
      <c r="AL511" s="810"/>
      <c r="AM511" s="771"/>
    </row>
    <row r="512" spans="1:39">
      <c r="A512" s="789">
        <v>11</v>
      </c>
      <c r="B512" s="800"/>
      <c r="C512" s="800"/>
      <c r="D512" s="800"/>
      <c r="E512" s="800"/>
      <c r="F512" s="800"/>
      <c r="G512" s="800"/>
      <c r="H512" s="800"/>
      <c r="I512" s="800"/>
      <c r="J512" s="800"/>
      <c r="K512" s="800"/>
      <c r="L512" s="809">
        <v>1.5</v>
      </c>
      <c r="M512" s="222" t="s">
        <v>383</v>
      </c>
      <c r="N512" s="727" t="s">
        <v>370</v>
      </c>
      <c r="O512" s="810"/>
      <c r="P512" s="810"/>
      <c r="Q512" s="810"/>
      <c r="R512" s="810"/>
      <c r="S512" s="810"/>
      <c r="T512" s="810"/>
      <c r="U512" s="810"/>
      <c r="V512" s="810"/>
      <c r="W512" s="810"/>
      <c r="X512" s="810"/>
      <c r="Y512" s="810"/>
      <c r="Z512" s="810"/>
      <c r="AA512" s="810"/>
      <c r="AB512" s="810"/>
      <c r="AC512" s="810"/>
      <c r="AD512" s="810"/>
      <c r="AE512" s="810"/>
      <c r="AF512" s="810"/>
      <c r="AG512" s="810"/>
      <c r="AH512" s="810"/>
      <c r="AI512" s="810"/>
      <c r="AJ512" s="810"/>
      <c r="AK512" s="810"/>
      <c r="AL512" s="810"/>
      <c r="AM512" s="771"/>
    </row>
    <row r="513" spans="1:39" s="95" customFormat="1">
      <c r="A513" s="789">
        <v>11</v>
      </c>
      <c r="B513" s="806"/>
      <c r="C513" s="806"/>
      <c r="D513" s="806"/>
      <c r="E513" s="806"/>
      <c r="F513" s="806"/>
      <c r="G513" s="806"/>
      <c r="H513" s="806"/>
      <c r="I513" s="806"/>
      <c r="J513" s="806"/>
      <c r="K513" s="806"/>
      <c r="L513" s="807">
        <v>2</v>
      </c>
      <c r="M513" s="218" t="s">
        <v>384</v>
      </c>
      <c r="N513" s="727" t="s">
        <v>370</v>
      </c>
      <c r="O513" s="808">
        <v>0</v>
      </c>
      <c r="P513" s="808">
        <v>0</v>
      </c>
      <c r="Q513" s="808">
        <v>0</v>
      </c>
      <c r="R513" s="808">
        <v>0</v>
      </c>
      <c r="S513" s="808">
        <v>0</v>
      </c>
      <c r="T513" s="808">
        <v>0</v>
      </c>
      <c r="U513" s="808">
        <v>0</v>
      </c>
      <c r="V513" s="808">
        <v>0</v>
      </c>
      <c r="W513" s="808">
        <v>0</v>
      </c>
      <c r="X513" s="808">
        <v>0</v>
      </c>
      <c r="Y513" s="808">
        <v>0</v>
      </c>
      <c r="Z513" s="808">
        <v>0</v>
      </c>
      <c r="AA513" s="808">
        <v>0</v>
      </c>
      <c r="AB513" s="808">
        <v>0</v>
      </c>
      <c r="AC513" s="808">
        <v>0</v>
      </c>
      <c r="AD513" s="808">
        <v>0</v>
      </c>
      <c r="AE513" s="808">
        <v>0</v>
      </c>
      <c r="AF513" s="808">
        <v>0</v>
      </c>
      <c r="AG513" s="808">
        <v>0</v>
      </c>
      <c r="AH513" s="808">
        <v>0</v>
      </c>
      <c r="AI513" s="808">
        <v>0</v>
      </c>
      <c r="AJ513" s="808">
        <v>0</v>
      </c>
      <c r="AK513" s="808">
        <v>0</v>
      </c>
      <c r="AL513" s="808">
        <v>0</v>
      </c>
      <c r="AM513" s="771"/>
    </row>
    <row r="514" spans="1:39">
      <c r="A514" s="789">
        <v>11</v>
      </c>
      <c r="B514" s="800"/>
      <c r="C514" s="800"/>
      <c r="D514" s="800"/>
      <c r="E514" s="800"/>
      <c r="F514" s="800"/>
      <c r="G514" s="800"/>
      <c r="H514" s="800"/>
      <c r="I514" s="800"/>
      <c r="J514" s="800"/>
      <c r="K514" s="800"/>
      <c r="L514" s="809">
        <v>2.1</v>
      </c>
      <c r="M514" s="222" t="s">
        <v>376</v>
      </c>
      <c r="N514" s="727" t="s">
        <v>370</v>
      </c>
      <c r="O514" s="810"/>
      <c r="P514" s="810"/>
      <c r="Q514" s="810"/>
      <c r="R514" s="810"/>
      <c r="S514" s="810"/>
      <c r="T514" s="810"/>
      <c r="U514" s="810"/>
      <c r="V514" s="810"/>
      <c r="W514" s="810"/>
      <c r="X514" s="810"/>
      <c r="Y514" s="810"/>
      <c r="Z514" s="810"/>
      <c r="AA514" s="810"/>
      <c r="AB514" s="810"/>
      <c r="AC514" s="810"/>
      <c r="AD514" s="810"/>
      <c r="AE514" s="810"/>
      <c r="AF514" s="810"/>
      <c r="AG514" s="810"/>
      <c r="AH514" s="810"/>
      <c r="AI514" s="810"/>
      <c r="AJ514" s="810"/>
      <c r="AK514" s="810"/>
      <c r="AL514" s="810"/>
      <c r="AM514" s="771"/>
    </row>
    <row r="515" spans="1:39">
      <c r="A515" s="789">
        <v>11</v>
      </c>
      <c r="B515" s="800"/>
      <c r="C515" s="800"/>
      <c r="D515" s="800"/>
      <c r="E515" s="800"/>
      <c r="F515" s="800"/>
      <c r="G515" s="800"/>
      <c r="H515" s="800"/>
      <c r="I515" s="800"/>
      <c r="J515" s="800"/>
      <c r="K515" s="800"/>
      <c r="L515" s="809">
        <v>2.2000000000000002</v>
      </c>
      <c r="M515" s="222" t="s">
        <v>377</v>
      </c>
      <c r="N515" s="727" t="s">
        <v>370</v>
      </c>
      <c r="O515" s="810"/>
      <c r="P515" s="810"/>
      <c r="Q515" s="810"/>
      <c r="R515" s="810"/>
      <c r="S515" s="810"/>
      <c r="T515" s="810"/>
      <c r="U515" s="810"/>
      <c r="V515" s="810"/>
      <c r="W515" s="810"/>
      <c r="X515" s="810"/>
      <c r="Y515" s="810"/>
      <c r="Z515" s="810"/>
      <c r="AA515" s="810"/>
      <c r="AB515" s="810"/>
      <c r="AC515" s="810"/>
      <c r="AD515" s="810"/>
      <c r="AE515" s="810"/>
      <c r="AF515" s="810"/>
      <c r="AG515" s="810"/>
      <c r="AH515" s="810"/>
      <c r="AI515" s="810"/>
      <c r="AJ515" s="810"/>
      <c r="AK515" s="810"/>
      <c r="AL515" s="810"/>
      <c r="AM515" s="771"/>
    </row>
    <row r="516" spans="1:39">
      <c r="A516" s="789">
        <v>11</v>
      </c>
      <c r="B516" s="800"/>
      <c r="C516" s="800"/>
      <c r="D516" s="800"/>
      <c r="E516" s="800"/>
      <c r="F516" s="800"/>
      <c r="G516" s="800"/>
      <c r="H516" s="800"/>
      <c r="I516" s="800"/>
      <c r="J516" s="800"/>
      <c r="K516" s="800"/>
      <c r="L516" s="809">
        <v>2.2999999999999998</v>
      </c>
      <c r="M516" s="222" t="s">
        <v>379</v>
      </c>
      <c r="N516" s="727" t="s">
        <v>370</v>
      </c>
      <c r="O516" s="810"/>
      <c r="P516" s="810"/>
      <c r="Q516" s="810"/>
      <c r="R516" s="810"/>
      <c r="S516" s="810"/>
      <c r="T516" s="810"/>
      <c r="U516" s="810"/>
      <c r="V516" s="810"/>
      <c r="W516" s="810"/>
      <c r="X516" s="810"/>
      <c r="Y516" s="810"/>
      <c r="Z516" s="810"/>
      <c r="AA516" s="810"/>
      <c r="AB516" s="810"/>
      <c r="AC516" s="810"/>
      <c r="AD516" s="810"/>
      <c r="AE516" s="810"/>
      <c r="AF516" s="810"/>
      <c r="AG516" s="810"/>
      <c r="AH516" s="810"/>
      <c r="AI516" s="810"/>
      <c r="AJ516" s="810"/>
      <c r="AK516" s="810"/>
      <c r="AL516" s="810"/>
      <c r="AM516" s="771"/>
    </row>
    <row r="517" spans="1:39">
      <c r="A517" s="789">
        <v>11</v>
      </c>
      <c r="B517" s="800"/>
      <c r="C517" s="800"/>
      <c r="D517" s="800"/>
      <c r="E517" s="800"/>
      <c r="F517" s="800"/>
      <c r="G517" s="800"/>
      <c r="H517" s="800"/>
      <c r="I517" s="800"/>
      <c r="J517" s="800"/>
      <c r="K517" s="800"/>
      <c r="L517" s="809">
        <v>2.4</v>
      </c>
      <c r="M517" s="222" t="s">
        <v>381</v>
      </c>
      <c r="N517" s="727" t="s">
        <v>370</v>
      </c>
      <c r="O517" s="810"/>
      <c r="P517" s="810"/>
      <c r="Q517" s="810"/>
      <c r="R517" s="810"/>
      <c r="S517" s="810"/>
      <c r="T517" s="810"/>
      <c r="U517" s="810"/>
      <c r="V517" s="810"/>
      <c r="W517" s="810"/>
      <c r="X517" s="810"/>
      <c r="Y517" s="810"/>
      <c r="Z517" s="810"/>
      <c r="AA517" s="810"/>
      <c r="AB517" s="810"/>
      <c r="AC517" s="810"/>
      <c r="AD517" s="810"/>
      <c r="AE517" s="810"/>
      <c r="AF517" s="810"/>
      <c r="AG517" s="810"/>
      <c r="AH517" s="810"/>
      <c r="AI517" s="810"/>
      <c r="AJ517" s="810"/>
      <c r="AK517" s="810"/>
      <c r="AL517" s="810"/>
      <c r="AM517" s="771"/>
    </row>
    <row r="518" spans="1:39">
      <c r="A518" s="789">
        <v>11</v>
      </c>
      <c r="B518" s="800"/>
      <c r="C518" s="800"/>
      <c r="D518" s="800"/>
      <c r="E518" s="800"/>
      <c r="F518" s="800"/>
      <c r="G518" s="800"/>
      <c r="H518" s="800"/>
      <c r="I518" s="800"/>
      <c r="J518" s="800"/>
      <c r="K518" s="800"/>
      <c r="L518" s="809">
        <v>2.5</v>
      </c>
      <c r="M518" s="222" t="s">
        <v>383</v>
      </c>
      <c r="N518" s="727" t="s">
        <v>370</v>
      </c>
      <c r="O518" s="810"/>
      <c r="P518" s="810"/>
      <c r="Q518" s="810"/>
      <c r="R518" s="810"/>
      <c r="S518" s="810"/>
      <c r="T518" s="810"/>
      <c r="U518" s="810"/>
      <c r="V518" s="810"/>
      <c r="W518" s="810"/>
      <c r="X518" s="810"/>
      <c r="Y518" s="810"/>
      <c r="Z518" s="810"/>
      <c r="AA518" s="810"/>
      <c r="AB518" s="810"/>
      <c r="AC518" s="810"/>
      <c r="AD518" s="810"/>
      <c r="AE518" s="810"/>
      <c r="AF518" s="810"/>
      <c r="AG518" s="810"/>
      <c r="AH518" s="810"/>
      <c r="AI518" s="810"/>
      <c r="AJ518" s="810"/>
      <c r="AK518" s="810"/>
      <c r="AL518" s="810"/>
      <c r="AM518" s="771"/>
    </row>
    <row r="519" spans="1:39" s="95" customFormat="1">
      <c r="A519" s="789">
        <v>11</v>
      </c>
      <c r="B519" s="806"/>
      <c r="C519" s="806"/>
      <c r="D519" s="806"/>
      <c r="E519" s="806"/>
      <c r="F519" s="806"/>
      <c r="G519" s="806"/>
      <c r="H519" s="806"/>
      <c r="I519" s="806"/>
      <c r="J519" s="806"/>
      <c r="K519" s="806"/>
      <c r="L519" s="807">
        <v>3</v>
      </c>
      <c r="M519" s="218" t="s">
        <v>386</v>
      </c>
      <c r="N519" s="727" t="s">
        <v>370</v>
      </c>
      <c r="O519" s="808">
        <v>0</v>
      </c>
      <c r="P519" s="808">
        <v>0</v>
      </c>
      <c r="Q519" s="808">
        <v>0</v>
      </c>
      <c r="R519" s="808">
        <v>0</v>
      </c>
      <c r="S519" s="808">
        <v>0</v>
      </c>
      <c r="T519" s="808">
        <v>0</v>
      </c>
      <c r="U519" s="808">
        <v>0</v>
      </c>
      <c r="V519" s="808">
        <v>0</v>
      </c>
      <c r="W519" s="808">
        <v>0</v>
      </c>
      <c r="X519" s="808">
        <v>0</v>
      </c>
      <c r="Y519" s="808">
        <v>0</v>
      </c>
      <c r="Z519" s="808">
        <v>0</v>
      </c>
      <c r="AA519" s="808">
        <v>0</v>
      </c>
      <c r="AB519" s="808">
        <v>0</v>
      </c>
      <c r="AC519" s="808">
        <v>0</v>
      </c>
      <c r="AD519" s="808">
        <v>0</v>
      </c>
      <c r="AE519" s="808">
        <v>0</v>
      </c>
      <c r="AF519" s="808">
        <v>0</v>
      </c>
      <c r="AG519" s="808">
        <v>0</v>
      </c>
      <c r="AH519" s="808">
        <v>0</v>
      </c>
      <c r="AI519" s="808">
        <v>0</v>
      </c>
      <c r="AJ519" s="808">
        <v>0</v>
      </c>
      <c r="AK519" s="808">
        <v>0</v>
      </c>
      <c r="AL519" s="808">
        <v>0</v>
      </c>
      <c r="AM519" s="771"/>
    </row>
    <row r="520" spans="1:39">
      <c r="A520" s="789">
        <v>11</v>
      </c>
      <c r="B520" s="800"/>
      <c r="C520" s="800"/>
      <c r="D520" s="800"/>
      <c r="E520" s="800"/>
      <c r="F520" s="800"/>
      <c r="G520" s="800"/>
      <c r="H520" s="800"/>
      <c r="I520" s="800"/>
      <c r="J520" s="800"/>
      <c r="K520" s="800"/>
      <c r="L520" s="809">
        <v>3.1</v>
      </c>
      <c r="M520" s="222" t="s">
        <v>376</v>
      </c>
      <c r="N520" s="727" t="s">
        <v>370</v>
      </c>
      <c r="O520" s="810"/>
      <c r="P520" s="810"/>
      <c r="Q520" s="810"/>
      <c r="R520" s="810"/>
      <c r="S520" s="810"/>
      <c r="T520" s="810"/>
      <c r="U520" s="810"/>
      <c r="V520" s="810"/>
      <c r="W520" s="810"/>
      <c r="X520" s="810"/>
      <c r="Y520" s="810"/>
      <c r="Z520" s="810"/>
      <c r="AA520" s="810"/>
      <c r="AB520" s="810"/>
      <c r="AC520" s="810"/>
      <c r="AD520" s="810"/>
      <c r="AE520" s="810"/>
      <c r="AF520" s="810"/>
      <c r="AG520" s="810"/>
      <c r="AH520" s="810"/>
      <c r="AI520" s="810"/>
      <c r="AJ520" s="810"/>
      <c r="AK520" s="810"/>
      <c r="AL520" s="810"/>
      <c r="AM520" s="771"/>
    </row>
    <row r="521" spans="1:39">
      <c r="A521" s="789">
        <v>11</v>
      </c>
      <c r="B521" s="800"/>
      <c r="C521" s="800"/>
      <c r="D521" s="800"/>
      <c r="E521" s="800"/>
      <c r="F521" s="800"/>
      <c r="G521" s="800"/>
      <c r="H521" s="800"/>
      <c r="I521" s="800"/>
      <c r="J521" s="800"/>
      <c r="K521" s="800"/>
      <c r="L521" s="809">
        <v>3.2</v>
      </c>
      <c r="M521" s="222" t="s">
        <v>377</v>
      </c>
      <c r="N521" s="727" t="s">
        <v>370</v>
      </c>
      <c r="O521" s="810"/>
      <c r="P521" s="810"/>
      <c r="Q521" s="810"/>
      <c r="R521" s="810"/>
      <c r="S521" s="810"/>
      <c r="T521" s="810"/>
      <c r="U521" s="810"/>
      <c r="V521" s="810"/>
      <c r="W521" s="810"/>
      <c r="X521" s="810"/>
      <c r="Y521" s="810"/>
      <c r="Z521" s="810"/>
      <c r="AA521" s="810"/>
      <c r="AB521" s="810"/>
      <c r="AC521" s="810"/>
      <c r="AD521" s="810"/>
      <c r="AE521" s="810"/>
      <c r="AF521" s="810"/>
      <c r="AG521" s="810"/>
      <c r="AH521" s="810"/>
      <c r="AI521" s="810"/>
      <c r="AJ521" s="810"/>
      <c r="AK521" s="810"/>
      <c r="AL521" s="810"/>
      <c r="AM521" s="771"/>
    </row>
    <row r="522" spans="1:39">
      <c r="A522" s="789">
        <v>11</v>
      </c>
      <c r="B522" s="800"/>
      <c r="C522" s="800"/>
      <c r="D522" s="800"/>
      <c r="E522" s="800"/>
      <c r="F522" s="800"/>
      <c r="G522" s="800"/>
      <c r="H522" s="800"/>
      <c r="I522" s="800"/>
      <c r="J522" s="800"/>
      <c r="K522" s="800"/>
      <c r="L522" s="809">
        <v>3.3</v>
      </c>
      <c r="M522" s="222" t="s">
        <v>379</v>
      </c>
      <c r="N522" s="727" t="s">
        <v>370</v>
      </c>
      <c r="O522" s="810"/>
      <c r="P522" s="810"/>
      <c r="Q522" s="810"/>
      <c r="R522" s="810"/>
      <c r="S522" s="810"/>
      <c r="T522" s="810"/>
      <c r="U522" s="810"/>
      <c r="V522" s="810"/>
      <c r="W522" s="810"/>
      <c r="X522" s="810"/>
      <c r="Y522" s="810"/>
      <c r="Z522" s="810"/>
      <c r="AA522" s="810"/>
      <c r="AB522" s="810"/>
      <c r="AC522" s="810"/>
      <c r="AD522" s="810"/>
      <c r="AE522" s="810"/>
      <c r="AF522" s="810"/>
      <c r="AG522" s="810"/>
      <c r="AH522" s="810"/>
      <c r="AI522" s="810"/>
      <c r="AJ522" s="810"/>
      <c r="AK522" s="810"/>
      <c r="AL522" s="810"/>
      <c r="AM522" s="771"/>
    </row>
    <row r="523" spans="1:39">
      <c r="A523" s="789">
        <v>11</v>
      </c>
      <c r="B523" s="800"/>
      <c r="C523" s="800"/>
      <c r="D523" s="800"/>
      <c r="E523" s="800"/>
      <c r="F523" s="800"/>
      <c r="G523" s="800"/>
      <c r="H523" s="800"/>
      <c r="I523" s="800"/>
      <c r="J523" s="800"/>
      <c r="K523" s="800"/>
      <c r="L523" s="809">
        <v>3.4</v>
      </c>
      <c r="M523" s="222" t="s">
        <v>381</v>
      </c>
      <c r="N523" s="727" t="s">
        <v>370</v>
      </c>
      <c r="O523" s="810"/>
      <c r="P523" s="810"/>
      <c r="Q523" s="810"/>
      <c r="R523" s="810"/>
      <c r="S523" s="810"/>
      <c r="T523" s="810"/>
      <c r="U523" s="810"/>
      <c r="V523" s="810"/>
      <c r="W523" s="810"/>
      <c r="X523" s="810"/>
      <c r="Y523" s="810"/>
      <c r="Z523" s="810"/>
      <c r="AA523" s="810"/>
      <c r="AB523" s="810"/>
      <c r="AC523" s="810"/>
      <c r="AD523" s="810"/>
      <c r="AE523" s="810"/>
      <c r="AF523" s="810"/>
      <c r="AG523" s="810"/>
      <c r="AH523" s="810"/>
      <c r="AI523" s="810"/>
      <c r="AJ523" s="810"/>
      <c r="AK523" s="810"/>
      <c r="AL523" s="810"/>
      <c r="AM523" s="771"/>
    </row>
    <row r="524" spans="1:39">
      <c r="A524" s="789">
        <v>11</v>
      </c>
      <c r="B524" s="800"/>
      <c r="C524" s="800"/>
      <c r="D524" s="800"/>
      <c r="E524" s="800"/>
      <c r="F524" s="800"/>
      <c r="G524" s="800"/>
      <c r="H524" s="800"/>
      <c r="I524" s="800"/>
      <c r="J524" s="800"/>
      <c r="K524" s="800"/>
      <c r="L524" s="809">
        <v>3.5</v>
      </c>
      <c r="M524" s="222" t="s">
        <v>383</v>
      </c>
      <c r="N524" s="727" t="s">
        <v>370</v>
      </c>
      <c r="O524" s="810"/>
      <c r="P524" s="810"/>
      <c r="Q524" s="810"/>
      <c r="R524" s="810"/>
      <c r="S524" s="810"/>
      <c r="T524" s="810"/>
      <c r="U524" s="810"/>
      <c r="V524" s="810"/>
      <c r="W524" s="810"/>
      <c r="X524" s="810"/>
      <c r="Y524" s="810"/>
      <c r="Z524" s="810"/>
      <c r="AA524" s="810"/>
      <c r="AB524" s="810"/>
      <c r="AC524" s="810"/>
      <c r="AD524" s="810"/>
      <c r="AE524" s="810"/>
      <c r="AF524" s="810"/>
      <c r="AG524" s="810"/>
      <c r="AH524" s="810"/>
      <c r="AI524" s="810"/>
      <c r="AJ524" s="810"/>
      <c r="AK524" s="810"/>
      <c r="AL524" s="810"/>
      <c r="AM524" s="771"/>
    </row>
    <row r="525" spans="1:39" s="95" customFormat="1" ht="22.8">
      <c r="A525" s="789">
        <v>11</v>
      </c>
      <c r="B525" s="806"/>
      <c r="C525" s="806"/>
      <c r="D525" s="806"/>
      <c r="E525" s="806"/>
      <c r="F525" s="806"/>
      <c r="G525" s="806"/>
      <c r="H525" s="806"/>
      <c r="I525" s="806"/>
      <c r="J525" s="806"/>
      <c r="K525" s="806"/>
      <c r="L525" s="807">
        <v>4</v>
      </c>
      <c r="M525" s="218" t="s">
        <v>390</v>
      </c>
      <c r="N525" s="727" t="s">
        <v>370</v>
      </c>
      <c r="O525" s="808">
        <v>0</v>
      </c>
      <c r="P525" s="808">
        <v>0</v>
      </c>
      <c r="Q525" s="808">
        <v>0</v>
      </c>
      <c r="R525" s="808">
        <v>0</v>
      </c>
      <c r="S525" s="808">
        <v>0</v>
      </c>
      <c r="T525" s="808">
        <v>0</v>
      </c>
      <c r="U525" s="808">
        <v>0</v>
      </c>
      <c r="V525" s="808">
        <v>0</v>
      </c>
      <c r="W525" s="808">
        <v>0</v>
      </c>
      <c r="X525" s="808">
        <v>0</v>
      </c>
      <c r="Y525" s="808">
        <v>0</v>
      </c>
      <c r="Z525" s="808">
        <v>0</v>
      </c>
      <c r="AA525" s="808">
        <v>0</v>
      </c>
      <c r="AB525" s="808">
        <v>0</v>
      </c>
      <c r="AC525" s="808">
        <v>0</v>
      </c>
      <c r="AD525" s="808">
        <v>0</v>
      </c>
      <c r="AE525" s="808">
        <v>0</v>
      </c>
      <c r="AF525" s="808">
        <v>0</v>
      </c>
      <c r="AG525" s="808">
        <v>0</v>
      </c>
      <c r="AH525" s="808">
        <v>0</v>
      </c>
      <c r="AI525" s="808">
        <v>0</v>
      </c>
      <c r="AJ525" s="808">
        <v>0</v>
      </c>
      <c r="AK525" s="808">
        <v>0</v>
      </c>
      <c r="AL525" s="808">
        <v>0</v>
      </c>
      <c r="AM525" s="771"/>
    </row>
    <row r="526" spans="1:39">
      <c r="A526" s="789">
        <v>11</v>
      </c>
      <c r="B526" s="800"/>
      <c r="C526" s="800"/>
      <c r="D526" s="800"/>
      <c r="E526" s="800"/>
      <c r="F526" s="800"/>
      <c r="G526" s="800"/>
      <c r="H526" s="800"/>
      <c r="I526" s="800"/>
      <c r="J526" s="800"/>
      <c r="K526" s="800"/>
      <c r="L526" s="809">
        <v>4.0999999999999996</v>
      </c>
      <c r="M526" s="222" t="s">
        <v>376</v>
      </c>
      <c r="N526" s="727" t="s">
        <v>370</v>
      </c>
      <c r="O526" s="810">
        <v>0</v>
      </c>
      <c r="P526" s="810">
        <v>0</v>
      </c>
      <c r="Q526" s="810">
        <v>0</v>
      </c>
      <c r="R526" s="810">
        <v>0</v>
      </c>
      <c r="S526" s="810">
        <v>0</v>
      </c>
      <c r="T526" s="810">
        <v>0</v>
      </c>
      <c r="U526" s="810">
        <v>0</v>
      </c>
      <c r="V526" s="810">
        <v>0</v>
      </c>
      <c r="W526" s="810">
        <v>0</v>
      </c>
      <c r="X526" s="810">
        <v>0</v>
      </c>
      <c r="Y526" s="810">
        <v>0</v>
      </c>
      <c r="Z526" s="810">
        <v>0</v>
      </c>
      <c r="AA526" s="810">
        <v>0</v>
      </c>
      <c r="AB526" s="810">
        <v>0</v>
      </c>
      <c r="AC526" s="810">
        <v>0</v>
      </c>
      <c r="AD526" s="810">
        <v>0</v>
      </c>
      <c r="AE526" s="810">
        <v>0</v>
      </c>
      <c r="AF526" s="810">
        <v>0</v>
      </c>
      <c r="AG526" s="810">
        <v>0</v>
      </c>
      <c r="AH526" s="810">
        <v>0</v>
      </c>
      <c r="AI526" s="810">
        <v>0</v>
      </c>
      <c r="AJ526" s="810">
        <v>0</v>
      </c>
      <c r="AK526" s="810">
        <v>0</v>
      </c>
      <c r="AL526" s="810">
        <v>0</v>
      </c>
      <c r="AM526" s="771"/>
    </row>
    <row r="527" spans="1:39">
      <c r="A527" s="789">
        <v>11</v>
      </c>
      <c r="B527" s="800"/>
      <c r="C527" s="800"/>
      <c r="D527" s="800"/>
      <c r="E527" s="800"/>
      <c r="F527" s="800"/>
      <c r="G527" s="800"/>
      <c r="H527" s="800"/>
      <c r="I527" s="800"/>
      <c r="J527" s="800"/>
      <c r="K527" s="800"/>
      <c r="L527" s="809">
        <v>4.2</v>
      </c>
      <c r="M527" s="222" t="s">
        <v>377</v>
      </c>
      <c r="N527" s="727" t="s">
        <v>370</v>
      </c>
      <c r="O527" s="810">
        <v>0</v>
      </c>
      <c r="P527" s="810">
        <v>0</v>
      </c>
      <c r="Q527" s="810">
        <v>0</v>
      </c>
      <c r="R527" s="810">
        <v>0</v>
      </c>
      <c r="S527" s="810">
        <v>0</v>
      </c>
      <c r="T527" s="810">
        <v>0</v>
      </c>
      <c r="U527" s="810">
        <v>0</v>
      </c>
      <c r="V527" s="810">
        <v>0</v>
      </c>
      <c r="W527" s="810">
        <v>0</v>
      </c>
      <c r="X527" s="810">
        <v>0</v>
      </c>
      <c r="Y527" s="810">
        <v>0</v>
      </c>
      <c r="Z527" s="810">
        <v>0</v>
      </c>
      <c r="AA527" s="810">
        <v>0</v>
      </c>
      <c r="AB527" s="810">
        <v>0</v>
      </c>
      <c r="AC527" s="810">
        <v>0</v>
      </c>
      <c r="AD527" s="810">
        <v>0</v>
      </c>
      <c r="AE527" s="810">
        <v>0</v>
      </c>
      <c r="AF527" s="810">
        <v>0</v>
      </c>
      <c r="AG527" s="810">
        <v>0</v>
      </c>
      <c r="AH527" s="810">
        <v>0</v>
      </c>
      <c r="AI527" s="810">
        <v>0</v>
      </c>
      <c r="AJ527" s="810">
        <v>0</v>
      </c>
      <c r="AK527" s="810">
        <v>0</v>
      </c>
      <c r="AL527" s="810">
        <v>0</v>
      </c>
      <c r="AM527" s="771"/>
    </row>
    <row r="528" spans="1:39">
      <c r="A528" s="789">
        <v>11</v>
      </c>
      <c r="B528" s="800"/>
      <c r="C528" s="800"/>
      <c r="D528" s="800"/>
      <c r="E528" s="800"/>
      <c r="F528" s="800"/>
      <c r="G528" s="800"/>
      <c r="H528" s="800"/>
      <c r="I528" s="800"/>
      <c r="J528" s="800"/>
      <c r="K528" s="800"/>
      <c r="L528" s="809">
        <v>4.3</v>
      </c>
      <c r="M528" s="222" t="s">
        <v>379</v>
      </c>
      <c r="N528" s="727" t="s">
        <v>370</v>
      </c>
      <c r="O528" s="810">
        <v>0</v>
      </c>
      <c r="P528" s="810">
        <v>0</v>
      </c>
      <c r="Q528" s="810">
        <v>0</v>
      </c>
      <c r="R528" s="810">
        <v>0</v>
      </c>
      <c r="S528" s="810">
        <v>0</v>
      </c>
      <c r="T528" s="810">
        <v>0</v>
      </c>
      <c r="U528" s="810">
        <v>0</v>
      </c>
      <c r="V528" s="810">
        <v>0</v>
      </c>
      <c r="W528" s="810">
        <v>0</v>
      </c>
      <c r="X528" s="810">
        <v>0</v>
      </c>
      <c r="Y528" s="810">
        <v>0</v>
      </c>
      <c r="Z528" s="810">
        <v>0</v>
      </c>
      <c r="AA528" s="810">
        <v>0</v>
      </c>
      <c r="AB528" s="810">
        <v>0</v>
      </c>
      <c r="AC528" s="810">
        <v>0</v>
      </c>
      <c r="AD528" s="810">
        <v>0</v>
      </c>
      <c r="AE528" s="810">
        <v>0</v>
      </c>
      <c r="AF528" s="810">
        <v>0</v>
      </c>
      <c r="AG528" s="810">
        <v>0</v>
      </c>
      <c r="AH528" s="810">
        <v>0</v>
      </c>
      <c r="AI528" s="810">
        <v>0</v>
      </c>
      <c r="AJ528" s="810">
        <v>0</v>
      </c>
      <c r="AK528" s="810">
        <v>0</v>
      </c>
      <c r="AL528" s="810">
        <v>0</v>
      </c>
      <c r="AM528" s="771"/>
    </row>
    <row r="529" spans="1:39">
      <c r="A529" s="789">
        <v>11</v>
      </c>
      <c r="B529" s="800"/>
      <c r="C529" s="800"/>
      <c r="D529" s="800"/>
      <c r="E529" s="800"/>
      <c r="F529" s="800"/>
      <c r="G529" s="800"/>
      <c r="H529" s="800"/>
      <c r="I529" s="800"/>
      <c r="J529" s="800"/>
      <c r="K529" s="800"/>
      <c r="L529" s="809">
        <v>4.4000000000000004</v>
      </c>
      <c r="M529" s="222" t="s">
        <v>381</v>
      </c>
      <c r="N529" s="727" t="s">
        <v>370</v>
      </c>
      <c r="O529" s="810">
        <v>0</v>
      </c>
      <c r="P529" s="810">
        <v>0</v>
      </c>
      <c r="Q529" s="810">
        <v>0</v>
      </c>
      <c r="R529" s="810">
        <v>0</v>
      </c>
      <c r="S529" s="810">
        <v>0</v>
      </c>
      <c r="T529" s="810">
        <v>0</v>
      </c>
      <c r="U529" s="810">
        <v>0</v>
      </c>
      <c r="V529" s="810">
        <v>0</v>
      </c>
      <c r="W529" s="810">
        <v>0</v>
      </c>
      <c r="X529" s="810">
        <v>0</v>
      </c>
      <c r="Y529" s="810">
        <v>0</v>
      </c>
      <c r="Z529" s="810">
        <v>0</v>
      </c>
      <c r="AA529" s="810">
        <v>0</v>
      </c>
      <c r="AB529" s="810">
        <v>0</v>
      </c>
      <c r="AC529" s="810">
        <v>0</v>
      </c>
      <c r="AD529" s="810">
        <v>0</v>
      </c>
      <c r="AE529" s="810">
        <v>0</v>
      </c>
      <c r="AF529" s="810">
        <v>0</v>
      </c>
      <c r="AG529" s="810">
        <v>0</v>
      </c>
      <c r="AH529" s="810">
        <v>0</v>
      </c>
      <c r="AI529" s="810">
        <v>0</v>
      </c>
      <c r="AJ529" s="810">
        <v>0</v>
      </c>
      <c r="AK529" s="810">
        <v>0</v>
      </c>
      <c r="AL529" s="810">
        <v>0</v>
      </c>
      <c r="AM529" s="771"/>
    </row>
    <row r="530" spans="1:39">
      <c r="A530" s="789">
        <v>11</v>
      </c>
      <c r="B530" s="800"/>
      <c r="C530" s="800"/>
      <c r="D530" s="800"/>
      <c r="E530" s="800"/>
      <c r="F530" s="800"/>
      <c r="G530" s="800"/>
      <c r="H530" s="800"/>
      <c r="I530" s="800"/>
      <c r="J530" s="800"/>
      <c r="K530" s="800"/>
      <c r="L530" s="809">
        <v>4.5</v>
      </c>
      <c r="M530" s="222" t="s">
        <v>383</v>
      </c>
      <c r="N530" s="727" t="s">
        <v>370</v>
      </c>
      <c r="O530" s="810">
        <v>0</v>
      </c>
      <c r="P530" s="810">
        <v>0</v>
      </c>
      <c r="Q530" s="810">
        <v>0</v>
      </c>
      <c r="R530" s="810">
        <v>0</v>
      </c>
      <c r="S530" s="810">
        <v>0</v>
      </c>
      <c r="T530" s="810">
        <v>0</v>
      </c>
      <c r="U530" s="810">
        <v>0</v>
      </c>
      <c r="V530" s="810">
        <v>0</v>
      </c>
      <c r="W530" s="810">
        <v>0</v>
      </c>
      <c r="X530" s="810">
        <v>0</v>
      </c>
      <c r="Y530" s="810">
        <v>0</v>
      </c>
      <c r="Z530" s="810">
        <v>0</v>
      </c>
      <c r="AA530" s="810">
        <v>0</v>
      </c>
      <c r="AB530" s="810">
        <v>0</v>
      </c>
      <c r="AC530" s="810">
        <v>0</v>
      </c>
      <c r="AD530" s="810">
        <v>0</v>
      </c>
      <c r="AE530" s="810">
        <v>0</v>
      </c>
      <c r="AF530" s="810">
        <v>0</v>
      </c>
      <c r="AG530" s="810">
        <v>0</v>
      </c>
      <c r="AH530" s="810">
        <v>0</v>
      </c>
      <c r="AI530" s="810">
        <v>0</v>
      </c>
      <c r="AJ530" s="810">
        <v>0</v>
      </c>
      <c r="AK530" s="810">
        <v>0</v>
      </c>
      <c r="AL530" s="810">
        <v>0</v>
      </c>
      <c r="AM530" s="771"/>
    </row>
    <row r="531" spans="1:39" s="95" customFormat="1">
      <c r="A531" s="789">
        <v>11</v>
      </c>
      <c r="B531" s="806"/>
      <c r="C531" s="806"/>
      <c r="D531" s="806"/>
      <c r="E531" s="806"/>
      <c r="F531" s="806"/>
      <c r="G531" s="806"/>
      <c r="H531" s="806"/>
      <c r="I531" s="806"/>
      <c r="J531" s="806"/>
      <c r="K531" s="806"/>
      <c r="L531" s="807">
        <v>5</v>
      </c>
      <c r="M531" s="218" t="s">
        <v>395</v>
      </c>
      <c r="N531" s="727" t="s">
        <v>370</v>
      </c>
      <c r="O531" s="808">
        <v>0</v>
      </c>
      <c r="P531" s="808">
        <v>0</v>
      </c>
      <c r="Q531" s="808">
        <v>0</v>
      </c>
      <c r="R531" s="808">
        <v>0</v>
      </c>
      <c r="S531" s="808">
        <v>0</v>
      </c>
      <c r="T531" s="808">
        <v>0</v>
      </c>
      <c r="U531" s="808">
        <v>0</v>
      </c>
      <c r="V531" s="808">
        <v>0</v>
      </c>
      <c r="W531" s="808">
        <v>0</v>
      </c>
      <c r="X531" s="808">
        <v>0</v>
      </c>
      <c r="Y531" s="808">
        <v>0</v>
      </c>
      <c r="Z531" s="808">
        <v>0</v>
      </c>
      <c r="AA531" s="808">
        <v>0</v>
      </c>
      <c r="AB531" s="808">
        <v>0</v>
      </c>
      <c r="AC531" s="808">
        <v>0</v>
      </c>
      <c r="AD531" s="808">
        <v>0</v>
      </c>
      <c r="AE531" s="808">
        <v>0</v>
      </c>
      <c r="AF531" s="808">
        <v>0</v>
      </c>
      <c r="AG531" s="808">
        <v>0</v>
      </c>
      <c r="AH531" s="808">
        <v>0</v>
      </c>
      <c r="AI531" s="808">
        <v>0</v>
      </c>
      <c r="AJ531" s="808">
        <v>0</v>
      </c>
      <c r="AK531" s="808">
        <v>0</v>
      </c>
      <c r="AL531" s="808">
        <v>0</v>
      </c>
      <c r="AM531" s="771"/>
    </row>
    <row r="532" spans="1:39">
      <c r="A532" s="789">
        <v>11</v>
      </c>
      <c r="B532" s="800"/>
      <c r="C532" s="800"/>
      <c r="D532" s="800"/>
      <c r="E532" s="800"/>
      <c r="F532" s="800"/>
      <c r="G532" s="800"/>
      <c r="H532" s="800"/>
      <c r="I532" s="800"/>
      <c r="J532" s="800"/>
      <c r="K532" s="800"/>
      <c r="L532" s="809">
        <v>5.0999999999999996</v>
      </c>
      <c r="M532" s="222" t="s">
        <v>376</v>
      </c>
      <c r="N532" s="727" t="s">
        <v>370</v>
      </c>
      <c r="O532" s="810">
        <v>0</v>
      </c>
      <c r="P532" s="810">
        <v>0</v>
      </c>
      <c r="Q532" s="810">
        <v>0</v>
      </c>
      <c r="R532" s="810">
        <v>0</v>
      </c>
      <c r="S532" s="810">
        <v>0</v>
      </c>
      <c r="T532" s="810">
        <v>0</v>
      </c>
      <c r="U532" s="810">
        <v>0</v>
      </c>
      <c r="V532" s="810">
        <v>0</v>
      </c>
      <c r="W532" s="810">
        <v>0</v>
      </c>
      <c r="X532" s="810">
        <v>0</v>
      </c>
      <c r="Y532" s="810">
        <v>0</v>
      </c>
      <c r="Z532" s="810">
        <v>0</v>
      </c>
      <c r="AA532" s="810">
        <v>0</v>
      </c>
      <c r="AB532" s="810">
        <v>0</v>
      </c>
      <c r="AC532" s="810">
        <v>0</v>
      </c>
      <c r="AD532" s="810">
        <v>0</v>
      </c>
      <c r="AE532" s="810">
        <v>0</v>
      </c>
      <c r="AF532" s="810">
        <v>0</v>
      </c>
      <c r="AG532" s="810">
        <v>0</v>
      </c>
      <c r="AH532" s="810">
        <v>0</v>
      </c>
      <c r="AI532" s="810">
        <v>0</v>
      </c>
      <c r="AJ532" s="810">
        <v>0</v>
      </c>
      <c r="AK532" s="810">
        <v>0</v>
      </c>
      <c r="AL532" s="810">
        <v>0</v>
      </c>
      <c r="AM532" s="771"/>
    </row>
    <row r="533" spans="1:39">
      <c r="A533" s="789">
        <v>11</v>
      </c>
      <c r="B533" s="800"/>
      <c r="C533" s="800"/>
      <c r="D533" s="800"/>
      <c r="E533" s="800"/>
      <c r="F533" s="800"/>
      <c r="G533" s="800"/>
      <c r="H533" s="800"/>
      <c r="I533" s="800"/>
      <c r="J533" s="800"/>
      <c r="K533" s="800"/>
      <c r="L533" s="809">
        <v>5.2</v>
      </c>
      <c r="M533" s="222" t="s">
        <v>377</v>
      </c>
      <c r="N533" s="727" t="s">
        <v>370</v>
      </c>
      <c r="O533" s="810">
        <v>0</v>
      </c>
      <c r="P533" s="810">
        <v>0</v>
      </c>
      <c r="Q533" s="810">
        <v>0</v>
      </c>
      <c r="R533" s="810">
        <v>0</v>
      </c>
      <c r="S533" s="810">
        <v>0</v>
      </c>
      <c r="T533" s="810">
        <v>0</v>
      </c>
      <c r="U533" s="810">
        <v>0</v>
      </c>
      <c r="V533" s="810">
        <v>0</v>
      </c>
      <c r="W533" s="810">
        <v>0</v>
      </c>
      <c r="X533" s="810">
        <v>0</v>
      </c>
      <c r="Y533" s="810">
        <v>0</v>
      </c>
      <c r="Z533" s="810">
        <v>0</v>
      </c>
      <c r="AA533" s="810">
        <v>0</v>
      </c>
      <c r="AB533" s="810">
        <v>0</v>
      </c>
      <c r="AC533" s="810">
        <v>0</v>
      </c>
      <c r="AD533" s="810">
        <v>0</v>
      </c>
      <c r="AE533" s="810">
        <v>0</v>
      </c>
      <c r="AF533" s="810">
        <v>0</v>
      </c>
      <c r="AG533" s="810">
        <v>0</v>
      </c>
      <c r="AH533" s="810">
        <v>0</v>
      </c>
      <c r="AI533" s="810">
        <v>0</v>
      </c>
      <c r="AJ533" s="810">
        <v>0</v>
      </c>
      <c r="AK533" s="810">
        <v>0</v>
      </c>
      <c r="AL533" s="810">
        <v>0</v>
      </c>
      <c r="AM533" s="771"/>
    </row>
    <row r="534" spans="1:39">
      <c r="A534" s="789">
        <v>11</v>
      </c>
      <c r="B534" s="800"/>
      <c r="C534" s="800"/>
      <c r="D534" s="800"/>
      <c r="E534" s="800"/>
      <c r="F534" s="800"/>
      <c r="G534" s="800"/>
      <c r="H534" s="800"/>
      <c r="I534" s="800"/>
      <c r="J534" s="800"/>
      <c r="K534" s="800"/>
      <c r="L534" s="809">
        <v>5.3</v>
      </c>
      <c r="M534" s="222" t="s">
        <v>379</v>
      </c>
      <c r="N534" s="727" t="s">
        <v>370</v>
      </c>
      <c r="O534" s="810">
        <v>0</v>
      </c>
      <c r="P534" s="810">
        <v>0</v>
      </c>
      <c r="Q534" s="810">
        <v>0</v>
      </c>
      <c r="R534" s="810">
        <v>0</v>
      </c>
      <c r="S534" s="810">
        <v>0</v>
      </c>
      <c r="T534" s="810">
        <v>0</v>
      </c>
      <c r="U534" s="810">
        <v>0</v>
      </c>
      <c r="V534" s="810">
        <v>0</v>
      </c>
      <c r="W534" s="810">
        <v>0</v>
      </c>
      <c r="X534" s="810">
        <v>0</v>
      </c>
      <c r="Y534" s="810">
        <v>0</v>
      </c>
      <c r="Z534" s="810">
        <v>0</v>
      </c>
      <c r="AA534" s="810">
        <v>0</v>
      </c>
      <c r="AB534" s="810">
        <v>0</v>
      </c>
      <c r="AC534" s="810">
        <v>0</v>
      </c>
      <c r="AD534" s="810">
        <v>0</v>
      </c>
      <c r="AE534" s="810">
        <v>0</v>
      </c>
      <c r="AF534" s="810">
        <v>0</v>
      </c>
      <c r="AG534" s="810">
        <v>0</v>
      </c>
      <c r="AH534" s="810">
        <v>0</v>
      </c>
      <c r="AI534" s="810">
        <v>0</v>
      </c>
      <c r="AJ534" s="810">
        <v>0</v>
      </c>
      <c r="AK534" s="810">
        <v>0</v>
      </c>
      <c r="AL534" s="810">
        <v>0</v>
      </c>
      <c r="AM534" s="771"/>
    </row>
    <row r="535" spans="1:39">
      <c r="A535" s="789">
        <v>11</v>
      </c>
      <c r="B535" s="800"/>
      <c r="C535" s="800"/>
      <c r="D535" s="800"/>
      <c r="E535" s="800"/>
      <c r="F535" s="800"/>
      <c r="G535" s="800"/>
      <c r="H535" s="800"/>
      <c r="I535" s="800"/>
      <c r="J535" s="800"/>
      <c r="K535" s="800"/>
      <c r="L535" s="809">
        <v>5.4</v>
      </c>
      <c r="M535" s="222" t="s">
        <v>381</v>
      </c>
      <c r="N535" s="727" t="s">
        <v>370</v>
      </c>
      <c r="O535" s="810">
        <v>0</v>
      </c>
      <c r="P535" s="810">
        <v>0</v>
      </c>
      <c r="Q535" s="810">
        <v>0</v>
      </c>
      <c r="R535" s="810">
        <v>0</v>
      </c>
      <c r="S535" s="810">
        <v>0</v>
      </c>
      <c r="T535" s="810">
        <v>0</v>
      </c>
      <c r="U535" s="810">
        <v>0</v>
      </c>
      <c r="V535" s="810">
        <v>0</v>
      </c>
      <c r="W535" s="810">
        <v>0</v>
      </c>
      <c r="X535" s="810">
        <v>0</v>
      </c>
      <c r="Y535" s="810">
        <v>0</v>
      </c>
      <c r="Z535" s="810">
        <v>0</v>
      </c>
      <c r="AA535" s="810">
        <v>0</v>
      </c>
      <c r="AB535" s="810">
        <v>0</v>
      </c>
      <c r="AC535" s="810">
        <v>0</v>
      </c>
      <c r="AD535" s="810">
        <v>0</v>
      </c>
      <c r="AE535" s="810">
        <v>0</v>
      </c>
      <c r="AF535" s="810">
        <v>0</v>
      </c>
      <c r="AG535" s="810">
        <v>0</v>
      </c>
      <c r="AH535" s="810">
        <v>0</v>
      </c>
      <c r="AI535" s="810">
        <v>0</v>
      </c>
      <c r="AJ535" s="810">
        <v>0</v>
      </c>
      <c r="AK535" s="810">
        <v>0</v>
      </c>
      <c r="AL535" s="810">
        <v>0</v>
      </c>
      <c r="AM535" s="771"/>
    </row>
    <row r="536" spans="1:39">
      <c r="A536" s="789">
        <v>11</v>
      </c>
      <c r="B536" s="800"/>
      <c r="C536" s="800"/>
      <c r="D536" s="800"/>
      <c r="E536" s="800"/>
      <c r="F536" s="800"/>
      <c r="G536" s="800"/>
      <c r="H536" s="800"/>
      <c r="I536" s="800"/>
      <c r="J536" s="800"/>
      <c r="K536" s="800"/>
      <c r="L536" s="809">
        <v>5.5</v>
      </c>
      <c r="M536" s="222" t="s">
        <v>383</v>
      </c>
      <c r="N536" s="727" t="s">
        <v>370</v>
      </c>
      <c r="O536" s="810">
        <v>0</v>
      </c>
      <c r="P536" s="810">
        <v>0</v>
      </c>
      <c r="Q536" s="810">
        <v>0</v>
      </c>
      <c r="R536" s="810">
        <v>0</v>
      </c>
      <c r="S536" s="810">
        <v>0</v>
      </c>
      <c r="T536" s="810">
        <v>0</v>
      </c>
      <c r="U536" s="810">
        <v>0</v>
      </c>
      <c r="V536" s="810">
        <v>0</v>
      </c>
      <c r="W536" s="810">
        <v>0</v>
      </c>
      <c r="X536" s="810">
        <v>0</v>
      </c>
      <c r="Y536" s="810">
        <v>0</v>
      </c>
      <c r="Z536" s="810">
        <v>0</v>
      </c>
      <c r="AA536" s="810">
        <v>0</v>
      </c>
      <c r="AB536" s="810">
        <v>0</v>
      </c>
      <c r="AC536" s="810">
        <v>0</v>
      </c>
      <c r="AD536" s="810">
        <v>0</v>
      </c>
      <c r="AE536" s="810">
        <v>0</v>
      </c>
      <c r="AF536" s="810">
        <v>0</v>
      </c>
      <c r="AG536" s="810">
        <v>0</v>
      </c>
      <c r="AH536" s="810">
        <v>0</v>
      </c>
      <c r="AI536" s="810">
        <v>0</v>
      </c>
      <c r="AJ536" s="810">
        <v>0</v>
      </c>
      <c r="AK536" s="810">
        <v>0</v>
      </c>
      <c r="AL536" s="810">
        <v>0</v>
      </c>
      <c r="AM536" s="771"/>
    </row>
    <row r="537" spans="1:39" s="95" customFormat="1" ht="22.8">
      <c r="A537" s="789">
        <v>11</v>
      </c>
      <c r="B537" s="806"/>
      <c r="C537" s="806"/>
      <c r="D537" s="806"/>
      <c r="E537" s="806"/>
      <c r="F537" s="806"/>
      <c r="G537" s="806"/>
      <c r="H537" s="806"/>
      <c r="I537" s="806"/>
      <c r="J537" s="806"/>
      <c r="K537" s="806"/>
      <c r="L537" s="807">
        <v>6</v>
      </c>
      <c r="M537" s="218" t="s">
        <v>399</v>
      </c>
      <c r="N537" s="224"/>
      <c r="O537" s="225"/>
      <c r="P537" s="225"/>
      <c r="Q537" s="225"/>
      <c r="R537" s="225"/>
      <c r="S537" s="225"/>
      <c r="T537" s="225"/>
      <c r="U537" s="225"/>
      <c r="V537" s="225"/>
      <c r="W537" s="225"/>
      <c r="X537" s="225"/>
      <c r="Y537" s="225"/>
      <c r="Z537" s="225"/>
      <c r="AA537" s="225"/>
      <c r="AB537" s="225"/>
      <c r="AC537" s="225"/>
      <c r="AD537" s="225"/>
      <c r="AE537" s="225"/>
      <c r="AF537" s="225"/>
      <c r="AG537" s="225"/>
      <c r="AH537" s="225"/>
      <c r="AI537" s="225"/>
      <c r="AJ537" s="225"/>
      <c r="AK537" s="225"/>
      <c r="AL537" s="225"/>
      <c r="AM537" s="771"/>
    </row>
    <row r="538" spans="1:39">
      <c r="A538" s="789">
        <v>11</v>
      </c>
      <c r="B538" s="800"/>
      <c r="C538" s="800"/>
      <c r="D538" s="800"/>
      <c r="E538" s="800"/>
      <c r="F538" s="800"/>
      <c r="G538" s="800"/>
      <c r="H538" s="800"/>
      <c r="I538" s="800"/>
      <c r="J538" s="800"/>
      <c r="K538" s="800"/>
      <c r="L538" s="809">
        <v>6.1</v>
      </c>
      <c r="M538" s="222" t="s">
        <v>376</v>
      </c>
      <c r="N538" s="219" t="s">
        <v>145</v>
      </c>
      <c r="O538" s="810">
        <v>0</v>
      </c>
      <c r="P538" s="810">
        <v>0</v>
      </c>
      <c r="Q538" s="810">
        <v>0</v>
      </c>
      <c r="R538" s="810">
        <v>0</v>
      </c>
      <c r="S538" s="810">
        <v>0</v>
      </c>
      <c r="T538" s="810">
        <v>0</v>
      </c>
      <c r="U538" s="810">
        <v>0</v>
      </c>
      <c r="V538" s="810">
        <v>0</v>
      </c>
      <c r="W538" s="810">
        <v>0</v>
      </c>
      <c r="X538" s="810">
        <v>0</v>
      </c>
      <c r="Y538" s="810">
        <v>0</v>
      </c>
      <c r="Z538" s="810">
        <v>0</v>
      </c>
      <c r="AA538" s="810">
        <v>0</v>
      </c>
      <c r="AB538" s="810">
        <v>0</v>
      </c>
      <c r="AC538" s="810">
        <v>0</v>
      </c>
      <c r="AD538" s="810">
        <v>0</v>
      </c>
      <c r="AE538" s="810">
        <v>0</v>
      </c>
      <c r="AF538" s="810">
        <v>0</v>
      </c>
      <c r="AG538" s="810">
        <v>0</v>
      </c>
      <c r="AH538" s="810">
        <v>0</v>
      </c>
      <c r="AI538" s="810">
        <v>0</v>
      </c>
      <c r="AJ538" s="810">
        <v>0</v>
      </c>
      <c r="AK538" s="810">
        <v>0</v>
      </c>
      <c r="AL538" s="810">
        <v>0</v>
      </c>
      <c r="AM538" s="771"/>
    </row>
    <row r="539" spans="1:39">
      <c r="A539" s="789">
        <v>11</v>
      </c>
      <c r="B539" s="800"/>
      <c r="C539" s="800"/>
      <c r="D539" s="800"/>
      <c r="E539" s="800"/>
      <c r="F539" s="800"/>
      <c r="G539" s="800"/>
      <c r="H539" s="800"/>
      <c r="I539" s="800"/>
      <c r="J539" s="800"/>
      <c r="K539" s="800"/>
      <c r="L539" s="809">
        <v>6.2</v>
      </c>
      <c r="M539" s="222" t="s">
        <v>377</v>
      </c>
      <c r="N539" s="219" t="s">
        <v>145</v>
      </c>
      <c r="O539" s="810">
        <v>0</v>
      </c>
      <c r="P539" s="810">
        <v>0</v>
      </c>
      <c r="Q539" s="810">
        <v>0</v>
      </c>
      <c r="R539" s="810">
        <v>0</v>
      </c>
      <c r="S539" s="810">
        <v>0</v>
      </c>
      <c r="T539" s="810">
        <v>0</v>
      </c>
      <c r="U539" s="810">
        <v>0</v>
      </c>
      <c r="V539" s="810">
        <v>0</v>
      </c>
      <c r="W539" s="810">
        <v>0</v>
      </c>
      <c r="X539" s="810">
        <v>0</v>
      </c>
      <c r="Y539" s="810">
        <v>0</v>
      </c>
      <c r="Z539" s="810">
        <v>0</v>
      </c>
      <c r="AA539" s="810">
        <v>0</v>
      </c>
      <c r="AB539" s="810">
        <v>0</v>
      </c>
      <c r="AC539" s="810">
        <v>0</v>
      </c>
      <c r="AD539" s="810">
        <v>0</v>
      </c>
      <c r="AE539" s="810">
        <v>0</v>
      </c>
      <c r="AF539" s="810">
        <v>0</v>
      </c>
      <c r="AG539" s="810">
        <v>0</v>
      </c>
      <c r="AH539" s="810">
        <v>0</v>
      </c>
      <c r="AI539" s="810">
        <v>0</v>
      </c>
      <c r="AJ539" s="810">
        <v>0</v>
      </c>
      <c r="AK539" s="810">
        <v>0</v>
      </c>
      <c r="AL539" s="810">
        <v>0</v>
      </c>
      <c r="AM539" s="771"/>
    </row>
    <row r="540" spans="1:39">
      <c r="A540" s="789">
        <v>11</v>
      </c>
      <c r="B540" s="800"/>
      <c r="C540" s="800"/>
      <c r="D540" s="800"/>
      <c r="E540" s="800"/>
      <c r="F540" s="800"/>
      <c r="G540" s="800"/>
      <c r="H540" s="800"/>
      <c r="I540" s="800"/>
      <c r="J540" s="800"/>
      <c r="K540" s="800"/>
      <c r="L540" s="809">
        <v>6.3</v>
      </c>
      <c r="M540" s="222" t="s">
        <v>379</v>
      </c>
      <c r="N540" s="219" t="s">
        <v>145</v>
      </c>
      <c r="O540" s="810">
        <v>0</v>
      </c>
      <c r="P540" s="810">
        <v>0</v>
      </c>
      <c r="Q540" s="810">
        <v>0</v>
      </c>
      <c r="R540" s="810">
        <v>0</v>
      </c>
      <c r="S540" s="810">
        <v>0</v>
      </c>
      <c r="T540" s="810">
        <v>0</v>
      </c>
      <c r="U540" s="810">
        <v>0</v>
      </c>
      <c r="V540" s="810">
        <v>0</v>
      </c>
      <c r="W540" s="810">
        <v>0</v>
      </c>
      <c r="X540" s="810">
        <v>0</v>
      </c>
      <c r="Y540" s="810">
        <v>0</v>
      </c>
      <c r="Z540" s="810">
        <v>0</v>
      </c>
      <c r="AA540" s="810">
        <v>0</v>
      </c>
      <c r="AB540" s="810">
        <v>0</v>
      </c>
      <c r="AC540" s="810">
        <v>0</v>
      </c>
      <c r="AD540" s="810">
        <v>0</v>
      </c>
      <c r="AE540" s="810">
        <v>0</v>
      </c>
      <c r="AF540" s="810">
        <v>0</v>
      </c>
      <c r="AG540" s="810">
        <v>0</v>
      </c>
      <c r="AH540" s="810">
        <v>0</v>
      </c>
      <c r="AI540" s="810">
        <v>0</v>
      </c>
      <c r="AJ540" s="810">
        <v>0</v>
      </c>
      <c r="AK540" s="810">
        <v>0</v>
      </c>
      <c r="AL540" s="810">
        <v>0</v>
      </c>
      <c r="AM540" s="771"/>
    </row>
    <row r="541" spans="1:39">
      <c r="A541" s="789">
        <v>11</v>
      </c>
      <c r="B541" s="800"/>
      <c r="C541" s="800"/>
      <c r="D541" s="800"/>
      <c r="E541" s="800"/>
      <c r="F541" s="800"/>
      <c r="G541" s="800"/>
      <c r="H541" s="800"/>
      <c r="I541" s="800"/>
      <c r="J541" s="800"/>
      <c r="K541" s="800"/>
      <c r="L541" s="809">
        <v>6.4</v>
      </c>
      <c r="M541" s="222" t="s">
        <v>381</v>
      </c>
      <c r="N541" s="219" t="s">
        <v>145</v>
      </c>
      <c r="O541" s="810">
        <v>0</v>
      </c>
      <c r="P541" s="810">
        <v>0</v>
      </c>
      <c r="Q541" s="810">
        <v>0</v>
      </c>
      <c r="R541" s="810">
        <v>0</v>
      </c>
      <c r="S541" s="810">
        <v>0</v>
      </c>
      <c r="T541" s="810">
        <v>0</v>
      </c>
      <c r="U541" s="810">
        <v>0</v>
      </c>
      <c r="V541" s="810">
        <v>0</v>
      </c>
      <c r="W541" s="810">
        <v>0</v>
      </c>
      <c r="X541" s="810">
        <v>0</v>
      </c>
      <c r="Y541" s="810">
        <v>0</v>
      </c>
      <c r="Z541" s="810">
        <v>0</v>
      </c>
      <c r="AA541" s="810">
        <v>0</v>
      </c>
      <c r="AB541" s="810">
        <v>0</v>
      </c>
      <c r="AC541" s="810">
        <v>0</v>
      </c>
      <c r="AD541" s="810">
        <v>0</v>
      </c>
      <c r="AE541" s="810">
        <v>0</v>
      </c>
      <c r="AF541" s="810">
        <v>0</v>
      </c>
      <c r="AG541" s="810">
        <v>0</v>
      </c>
      <c r="AH541" s="810">
        <v>0</v>
      </c>
      <c r="AI541" s="810">
        <v>0</v>
      </c>
      <c r="AJ541" s="810">
        <v>0</v>
      </c>
      <c r="AK541" s="810">
        <v>0</v>
      </c>
      <c r="AL541" s="810">
        <v>0</v>
      </c>
      <c r="AM541" s="771"/>
    </row>
    <row r="542" spans="1:39">
      <c r="A542" s="789">
        <v>11</v>
      </c>
      <c r="B542" s="800"/>
      <c r="C542" s="800"/>
      <c r="D542" s="800"/>
      <c r="E542" s="800"/>
      <c r="F542" s="800"/>
      <c r="G542" s="800"/>
      <c r="H542" s="800"/>
      <c r="I542" s="800"/>
      <c r="J542" s="800"/>
      <c r="K542" s="800"/>
      <c r="L542" s="809">
        <v>6.5</v>
      </c>
      <c r="M542" s="222" t="s">
        <v>383</v>
      </c>
      <c r="N542" s="219" t="s">
        <v>145</v>
      </c>
      <c r="O542" s="810">
        <v>0</v>
      </c>
      <c r="P542" s="810">
        <v>0</v>
      </c>
      <c r="Q542" s="810">
        <v>0</v>
      </c>
      <c r="R542" s="810">
        <v>0</v>
      </c>
      <c r="S542" s="810">
        <v>0</v>
      </c>
      <c r="T542" s="810">
        <v>0</v>
      </c>
      <c r="U542" s="810">
        <v>0</v>
      </c>
      <c r="V542" s="810">
        <v>0</v>
      </c>
      <c r="W542" s="810">
        <v>0</v>
      </c>
      <c r="X542" s="810">
        <v>0</v>
      </c>
      <c r="Y542" s="810">
        <v>0</v>
      </c>
      <c r="Z542" s="810">
        <v>0</v>
      </c>
      <c r="AA542" s="810">
        <v>0</v>
      </c>
      <c r="AB542" s="810">
        <v>0</v>
      </c>
      <c r="AC542" s="810">
        <v>0</v>
      </c>
      <c r="AD542" s="810">
        <v>0</v>
      </c>
      <c r="AE542" s="810">
        <v>0</v>
      </c>
      <c r="AF542" s="810">
        <v>0</v>
      </c>
      <c r="AG542" s="810">
        <v>0</v>
      </c>
      <c r="AH542" s="810">
        <v>0</v>
      </c>
      <c r="AI542" s="810">
        <v>0</v>
      </c>
      <c r="AJ542" s="810">
        <v>0</v>
      </c>
      <c r="AK542" s="810">
        <v>0</v>
      </c>
      <c r="AL542" s="810">
        <v>0</v>
      </c>
      <c r="AM542" s="771"/>
    </row>
    <row r="543" spans="1:39" s="95" customFormat="1">
      <c r="A543" s="789">
        <v>11</v>
      </c>
      <c r="B543" s="806"/>
      <c r="C543" s="806"/>
      <c r="D543" s="806"/>
      <c r="E543" s="806"/>
      <c r="F543" s="806"/>
      <c r="G543" s="806"/>
      <c r="H543" s="806"/>
      <c r="I543" s="806"/>
      <c r="J543" s="806"/>
      <c r="K543" s="806"/>
      <c r="L543" s="807">
        <v>7</v>
      </c>
      <c r="M543" s="218" t="s">
        <v>403</v>
      </c>
      <c r="N543" s="727" t="s">
        <v>370</v>
      </c>
      <c r="O543" s="808">
        <v>0</v>
      </c>
      <c r="P543" s="808">
        <v>0</v>
      </c>
      <c r="Q543" s="808">
        <v>0</v>
      </c>
      <c r="R543" s="808">
        <v>0</v>
      </c>
      <c r="S543" s="808">
        <v>0</v>
      </c>
      <c r="T543" s="808">
        <v>0</v>
      </c>
      <c r="U543" s="808">
        <v>0</v>
      </c>
      <c r="V543" s="808">
        <v>0</v>
      </c>
      <c r="W543" s="808">
        <v>0</v>
      </c>
      <c r="X543" s="808">
        <v>0</v>
      </c>
      <c r="Y543" s="808">
        <v>0</v>
      </c>
      <c r="Z543" s="808">
        <v>0</v>
      </c>
      <c r="AA543" s="808">
        <v>0</v>
      </c>
      <c r="AB543" s="808">
        <v>0</v>
      </c>
      <c r="AC543" s="808">
        <v>0</v>
      </c>
      <c r="AD543" s="808">
        <v>0</v>
      </c>
      <c r="AE543" s="808">
        <v>0</v>
      </c>
      <c r="AF543" s="808">
        <v>0</v>
      </c>
      <c r="AG543" s="808">
        <v>0</v>
      </c>
      <c r="AH543" s="808">
        <v>0</v>
      </c>
      <c r="AI543" s="808">
        <v>0</v>
      </c>
      <c r="AJ543" s="808">
        <v>0</v>
      </c>
      <c r="AK543" s="808">
        <v>0</v>
      </c>
      <c r="AL543" s="808">
        <v>0</v>
      </c>
      <c r="AM543" s="771"/>
    </row>
    <row r="544" spans="1:39">
      <c r="A544" s="789">
        <v>11</v>
      </c>
      <c r="B544" s="800"/>
      <c r="C544" s="800"/>
      <c r="D544" s="800"/>
      <c r="E544" s="800"/>
      <c r="F544" s="800"/>
      <c r="G544" s="800"/>
      <c r="H544" s="800"/>
      <c r="I544" s="800"/>
      <c r="J544" s="800"/>
      <c r="K544" s="800"/>
      <c r="L544" s="809">
        <v>7.1</v>
      </c>
      <c r="M544" s="222" t="s">
        <v>376</v>
      </c>
      <c r="N544" s="727" t="s">
        <v>370</v>
      </c>
      <c r="O544" s="810"/>
      <c r="P544" s="810"/>
      <c r="Q544" s="810"/>
      <c r="R544" s="810"/>
      <c r="S544" s="810"/>
      <c r="T544" s="810"/>
      <c r="U544" s="810"/>
      <c r="V544" s="810"/>
      <c r="W544" s="810"/>
      <c r="X544" s="810"/>
      <c r="Y544" s="810"/>
      <c r="Z544" s="810"/>
      <c r="AA544" s="810"/>
      <c r="AB544" s="810"/>
      <c r="AC544" s="810"/>
      <c r="AD544" s="810"/>
      <c r="AE544" s="810"/>
      <c r="AF544" s="810"/>
      <c r="AG544" s="810"/>
      <c r="AH544" s="810"/>
      <c r="AI544" s="810"/>
      <c r="AJ544" s="810"/>
      <c r="AK544" s="810"/>
      <c r="AL544" s="810"/>
      <c r="AM544" s="771"/>
    </row>
    <row r="545" spans="1:39">
      <c r="A545" s="789">
        <v>11</v>
      </c>
      <c r="B545" s="800"/>
      <c r="C545" s="800"/>
      <c r="D545" s="800"/>
      <c r="E545" s="800"/>
      <c r="F545" s="800"/>
      <c r="G545" s="800"/>
      <c r="H545" s="800"/>
      <c r="I545" s="800"/>
      <c r="J545" s="800"/>
      <c r="K545" s="800"/>
      <c r="L545" s="809">
        <v>7.2</v>
      </c>
      <c r="M545" s="222" t="s">
        <v>377</v>
      </c>
      <c r="N545" s="727" t="s">
        <v>370</v>
      </c>
      <c r="O545" s="810"/>
      <c r="P545" s="810"/>
      <c r="Q545" s="810"/>
      <c r="R545" s="810"/>
      <c r="S545" s="810"/>
      <c r="T545" s="810"/>
      <c r="U545" s="810"/>
      <c r="V545" s="810"/>
      <c r="W545" s="810"/>
      <c r="X545" s="810"/>
      <c r="Y545" s="810"/>
      <c r="Z545" s="810"/>
      <c r="AA545" s="810"/>
      <c r="AB545" s="810"/>
      <c r="AC545" s="810"/>
      <c r="AD545" s="810"/>
      <c r="AE545" s="810"/>
      <c r="AF545" s="810"/>
      <c r="AG545" s="810"/>
      <c r="AH545" s="810"/>
      <c r="AI545" s="810"/>
      <c r="AJ545" s="810"/>
      <c r="AK545" s="810"/>
      <c r="AL545" s="810"/>
      <c r="AM545" s="771"/>
    </row>
    <row r="546" spans="1:39">
      <c r="A546" s="789">
        <v>11</v>
      </c>
      <c r="B546" s="800"/>
      <c r="C546" s="800"/>
      <c r="D546" s="800"/>
      <c r="E546" s="800"/>
      <c r="F546" s="800"/>
      <c r="G546" s="800"/>
      <c r="H546" s="800"/>
      <c r="I546" s="800"/>
      <c r="J546" s="800"/>
      <c r="K546" s="800"/>
      <c r="L546" s="809">
        <v>7.3</v>
      </c>
      <c r="M546" s="222" t="s">
        <v>379</v>
      </c>
      <c r="N546" s="727" t="s">
        <v>370</v>
      </c>
      <c r="O546" s="810"/>
      <c r="P546" s="810"/>
      <c r="Q546" s="810"/>
      <c r="R546" s="810"/>
      <c r="S546" s="810"/>
      <c r="T546" s="810"/>
      <c r="U546" s="810"/>
      <c r="V546" s="810"/>
      <c r="W546" s="810"/>
      <c r="X546" s="810"/>
      <c r="Y546" s="810"/>
      <c r="Z546" s="810"/>
      <c r="AA546" s="810"/>
      <c r="AB546" s="810"/>
      <c r="AC546" s="810"/>
      <c r="AD546" s="810"/>
      <c r="AE546" s="810"/>
      <c r="AF546" s="810"/>
      <c r="AG546" s="810"/>
      <c r="AH546" s="810"/>
      <c r="AI546" s="810"/>
      <c r="AJ546" s="810"/>
      <c r="AK546" s="810"/>
      <c r="AL546" s="810"/>
      <c r="AM546" s="771"/>
    </row>
    <row r="547" spans="1:39">
      <c r="A547" s="789">
        <v>11</v>
      </c>
      <c r="B547" s="800"/>
      <c r="C547" s="800"/>
      <c r="D547" s="800"/>
      <c r="E547" s="800"/>
      <c r="F547" s="800"/>
      <c r="G547" s="800"/>
      <c r="H547" s="800"/>
      <c r="I547" s="800"/>
      <c r="J547" s="800"/>
      <c r="K547" s="800"/>
      <c r="L547" s="809">
        <v>7.4</v>
      </c>
      <c r="M547" s="222" t="s">
        <v>381</v>
      </c>
      <c r="N547" s="727" t="s">
        <v>370</v>
      </c>
      <c r="O547" s="810"/>
      <c r="P547" s="810"/>
      <c r="Q547" s="810"/>
      <c r="R547" s="810"/>
      <c r="S547" s="810"/>
      <c r="T547" s="810"/>
      <c r="U547" s="810"/>
      <c r="V547" s="810"/>
      <c r="W547" s="810"/>
      <c r="X547" s="810"/>
      <c r="Y547" s="810"/>
      <c r="Z547" s="810"/>
      <c r="AA547" s="810"/>
      <c r="AB547" s="810"/>
      <c r="AC547" s="810"/>
      <c r="AD547" s="810"/>
      <c r="AE547" s="810"/>
      <c r="AF547" s="810"/>
      <c r="AG547" s="810"/>
      <c r="AH547" s="810"/>
      <c r="AI547" s="810"/>
      <c r="AJ547" s="810"/>
      <c r="AK547" s="810"/>
      <c r="AL547" s="810"/>
      <c r="AM547" s="771"/>
    </row>
    <row r="548" spans="1:39">
      <c r="A548" s="789">
        <v>11</v>
      </c>
      <c r="B548" s="800"/>
      <c r="C548" s="800"/>
      <c r="D548" s="800"/>
      <c r="E548" s="800"/>
      <c r="F548" s="800"/>
      <c r="G548" s="800"/>
      <c r="H548" s="800"/>
      <c r="I548" s="800"/>
      <c r="J548" s="800"/>
      <c r="K548" s="800"/>
      <c r="L548" s="809">
        <v>7.5</v>
      </c>
      <c r="M548" s="222" t="s">
        <v>383</v>
      </c>
      <c r="N548" s="727" t="s">
        <v>370</v>
      </c>
      <c r="O548" s="810"/>
      <c r="P548" s="810"/>
      <c r="Q548" s="810"/>
      <c r="R548" s="810"/>
      <c r="S548" s="810"/>
      <c r="T548" s="810"/>
      <c r="U548" s="810"/>
      <c r="V548" s="810"/>
      <c r="W548" s="810"/>
      <c r="X548" s="810"/>
      <c r="Y548" s="810"/>
      <c r="Z548" s="810"/>
      <c r="AA548" s="810"/>
      <c r="AB548" s="810"/>
      <c r="AC548" s="810"/>
      <c r="AD548" s="810"/>
      <c r="AE548" s="810"/>
      <c r="AF548" s="810"/>
      <c r="AG548" s="810"/>
      <c r="AH548" s="810"/>
      <c r="AI548" s="810"/>
      <c r="AJ548" s="810"/>
      <c r="AK548" s="810"/>
      <c r="AL548" s="810"/>
      <c r="AM548" s="771"/>
    </row>
    <row r="549" spans="1:39" s="95" customFormat="1">
      <c r="A549" s="789">
        <v>11</v>
      </c>
      <c r="B549" s="806"/>
      <c r="C549" s="806"/>
      <c r="D549" s="806"/>
      <c r="E549" s="806"/>
      <c r="F549" s="806"/>
      <c r="G549" s="806"/>
      <c r="H549" s="806"/>
      <c r="I549" s="806"/>
      <c r="J549" s="806"/>
      <c r="K549" s="806"/>
      <c r="L549" s="807">
        <v>8</v>
      </c>
      <c r="M549" s="218" t="s">
        <v>407</v>
      </c>
      <c r="N549" s="727" t="s">
        <v>370</v>
      </c>
      <c r="O549" s="808">
        <v>0</v>
      </c>
      <c r="P549" s="808">
        <v>0</v>
      </c>
      <c r="Q549" s="808">
        <v>0</v>
      </c>
      <c r="R549" s="808">
        <v>0</v>
      </c>
      <c r="S549" s="808">
        <v>0</v>
      </c>
      <c r="T549" s="808">
        <v>0</v>
      </c>
      <c r="U549" s="808">
        <v>0</v>
      </c>
      <c r="V549" s="808">
        <v>0</v>
      </c>
      <c r="W549" s="808">
        <v>0</v>
      </c>
      <c r="X549" s="808">
        <v>0</v>
      </c>
      <c r="Y549" s="808">
        <v>0</v>
      </c>
      <c r="Z549" s="808">
        <v>0</v>
      </c>
      <c r="AA549" s="808">
        <v>0</v>
      </c>
      <c r="AB549" s="808">
        <v>0</v>
      </c>
      <c r="AC549" s="808">
        <v>0</v>
      </c>
      <c r="AD549" s="808">
        <v>0</v>
      </c>
      <c r="AE549" s="808">
        <v>0</v>
      </c>
      <c r="AF549" s="808">
        <v>0</v>
      </c>
      <c r="AG549" s="808">
        <v>0</v>
      </c>
      <c r="AH549" s="808">
        <v>0</v>
      </c>
      <c r="AI549" s="808">
        <v>0</v>
      </c>
      <c r="AJ549" s="808">
        <v>0</v>
      </c>
      <c r="AK549" s="808">
        <v>0</v>
      </c>
      <c r="AL549" s="808">
        <v>0</v>
      </c>
      <c r="AM549" s="771"/>
    </row>
    <row r="550" spans="1:39">
      <c r="A550" s="789">
        <v>11</v>
      </c>
      <c r="B550" s="800"/>
      <c r="C550" s="800"/>
      <c r="D550" s="800"/>
      <c r="E550" s="800"/>
      <c r="F550" s="800"/>
      <c r="G550" s="800"/>
      <c r="H550" s="800"/>
      <c r="I550" s="800"/>
      <c r="J550" s="800"/>
      <c r="K550" s="800"/>
      <c r="L550" s="809">
        <v>8.1</v>
      </c>
      <c r="M550" s="222" t="s">
        <v>376</v>
      </c>
      <c r="N550" s="727" t="s">
        <v>370</v>
      </c>
      <c r="O550" s="810"/>
      <c r="P550" s="810"/>
      <c r="Q550" s="810"/>
      <c r="R550" s="810"/>
      <c r="S550" s="810"/>
      <c r="T550" s="810"/>
      <c r="U550" s="810"/>
      <c r="V550" s="810"/>
      <c r="W550" s="810"/>
      <c r="X550" s="810"/>
      <c r="Y550" s="810"/>
      <c r="Z550" s="810"/>
      <c r="AA550" s="810"/>
      <c r="AB550" s="810"/>
      <c r="AC550" s="810"/>
      <c r="AD550" s="810"/>
      <c r="AE550" s="810"/>
      <c r="AF550" s="810"/>
      <c r="AG550" s="810"/>
      <c r="AH550" s="810"/>
      <c r="AI550" s="810"/>
      <c r="AJ550" s="810"/>
      <c r="AK550" s="810"/>
      <c r="AL550" s="810"/>
      <c r="AM550" s="771"/>
    </row>
    <row r="551" spans="1:39">
      <c r="A551" s="789">
        <v>11</v>
      </c>
      <c r="B551" s="800"/>
      <c r="C551" s="800"/>
      <c r="D551" s="800"/>
      <c r="E551" s="800"/>
      <c r="F551" s="800"/>
      <c r="G551" s="800"/>
      <c r="H551" s="800"/>
      <c r="I551" s="800"/>
      <c r="J551" s="800"/>
      <c r="K551" s="800"/>
      <c r="L551" s="809">
        <v>8.1999999999999993</v>
      </c>
      <c r="M551" s="222" t="s">
        <v>377</v>
      </c>
      <c r="N551" s="727" t="s">
        <v>370</v>
      </c>
      <c r="O551" s="810"/>
      <c r="P551" s="810"/>
      <c r="Q551" s="810"/>
      <c r="R551" s="810"/>
      <c r="S551" s="810"/>
      <c r="T551" s="810"/>
      <c r="U551" s="810"/>
      <c r="V551" s="810"/>
      <c r="W551" s="810"/>
      <c r="X551" s="810"/>
      <c r="Y551" s="810"/>
      <c r="Z551" s="810"/>
      <c r="AA551" s="810"/>
      <c r="AB551" s="810"/>
      <c r="AC551" s="810"/>
      <c r="AD551" s="810"/>
      <c r="AE551" s="810"/>
      <c r="AF551" s="810"/>
      <c r="AG551" s="810"/>
      <c r="AH551" s="810"/>
      <c r="AI551" s="810"/>
      <c r="AJ551" s="810"/>
      <c r="AK551" s="810"/>
      <c r="AL551" s="810"/>
      <c r="AM551" s="771"/>
    </row>
    <row r="552" spans="1:39">
      <c r="A552" s="789">
        <v>11</v>
      </c>
      <c r="B552" s="800"/>
      <c r="C552" s="800"/>
      <c r="D552" s="800"/>
      <c r="E552" s="800"/>
      <c r="F552" s="800"/>
      <c r="G552" s="800"/>
      <c r="H552" s="800"/>
      <c r="I552" s="800"/>
      <c r="J552" s="800"/>
      <c r="K552" s="800"/>
      <c r="L552" s="809">
        <v>8.3000000000000007</v>
      </c>
      <c r="M552" s="222" t="s">
        <v>379</v>
      </c>
      <c r="N552" s="727" t="s">
        <v>370</v>
      </c>
      <c r="O552" s="810"/>
      <c r="P552" s="810"/>
      <c r="Q552" s="810"/>
      <c r="R552" s="810"/>
      <c r="S552" s="810"/>
      <c r="T552" s="810"/>
      <c r="U552" s="810"/>
      <c r="V552" s="810"/>
      <c r="W552" s="810"/>
      <c r="X552" s="810"/>
      <c r="Y552" s="810"/>
      <c r="Z552" s="810"/>
      <c r="AA552" s="810"/>
      <c r="AB552" s="810"/>
      <c r="AC552" s="810"/>
      <c r="AD552" s="810"/>
      <c r="AE552" s="810"/>
      <c r="AF552" s="810"/>
      <c r="AG552" s="810"/>
      <c r="AH552" s="810"/>
      <c r="AI552" s="810"/>
      <c r="AJ552" s="810"/>
      <c r="AK552" s="810"/>
      <c r="AL552" s="810"/>
      <c r="AM552" s="771"/>
    </row>
    <row r="553" spans="1:39">
      <c r="A553" s="789">
        <v>11</v>
      </c>
      <c r="B553" s="800"/>
      <c r="C553" s="800"/>
      <c r="D553" s="800"/>
      <c r="E553" s="800"/>
      <c r="F553" s="800"/>
      <c r="G553" s="800"/>
      <c r="H553" s="800"/>
      <c r="I553" s="800"/>
      <c r="J553" s="800"/>
      <c r="K553" s="800"/>
      <c r="L553" s="809">
        <v>8.4</v>
      </c>
      <c r="M553" s="222" t="s">
        <v>381</v>
      </c>
      <c r="N553" s="727" t="s">
        <v>370</v>
      </c>
      <c r="O553" s="810"/>
      <c r="P553" s="810"/>
      <c r="Q553" s="810"/>
      <c r="R553" s="810"/>
      <c r="S553" s="810"/>
      <c r="T553" s="810"/>
      <c r="U553" s="810"/>
      <c r="V553" s="810"/>
      <c r="W553" s="810"/>
      <c r="X553" s="810"/>
      <c r="Y553" s="810"/>
      <c r="Z553" s="810"/>
      <c r="AA553" s="810"/>
      <c r="AB553" s="810"/>
      <c r="AC553" s="810"/>
      <c r="AD553" s="810"/>
      <c r="AE553" s="810"/>
      <c r="AF553" s="810"/>
      <c r="AG553" s="810"/>
      <c r="AH553" s="810"/>
      <c r="AI553" s="810"/>
      <c r="AJ553" s="810"/>
      <c r="AK553" s="810"/>
      <c r="AL553" s="810"/>
      <c r="AM553" s="771"/>
    </row>
    <row r="554" spans="1:39">
      <c r="A554" s="789">
        <v>11</v>
      </c>
      <c r="B554" s="800"/>
      <c r="C554" s="800"/>
      <c r="D554" s="800"/>
      <c r="E554" s="800"/>
      <c r="F554" s="800"/>
      <c r="G554" s="800"/>
      <c r="H554" s="800"/>
      <c r="I554" s="800"/>
      <c r="J554" s="800"/>
      <c r="K554" s="800"/>
      <c r="L554" s="809">
        <v>8.5</v>
      </c>
      <c r="M554" s="222" t="s">
        <v>383</v>
      </c>
      <c r="N554" s="727" t="s">
        <v>370</v>
      </c>
      <c r="O554" s="810"/>
      <c r="P554" s="810"/>
      <c r="Q554" s="810"/>
      <c r="R554" s="810"/>
      <c r="S554" s="810"/>
      <c r="T554" s="810"/>
      <c r="U554" s="810"/>
      <c r="V554" s="810"/>
      <c r="W554" s="810"/>
      <c r="X554" s="810"/>
      <c r="Y554" s="810"/>
      <c r="Z554" s="810"/>
      <c r="AA554" s="810"/>
      <c r="AB554" s="810"/>
      <c r="AC554" s="810"/>
      <c r="AD554" s="810"/>
      <c r="AE554" s="810"/>
      <c r="AF554" s="810"/>
      <c r="AG554" s="810"/>
      <c r="AH554" s="810"/>
      <c r="AI554" s="810"/>
      <c r="AJ554" s="810"/>
      <c r="AK554" s="810"/>
      <c r="AL554" s="810"/>
      <c r="AM554" s="771"/>
    </row>
    <row r="555" spans="1:39">
      <c r="A555" s="800"/>
      <c r="B555" s="800"/>
      <c r="C555" s="800"/>
      <c r="D555" s="800"/>
      <c r="E555" s="800"/>
      <c r="F555" s="800"/>
      <c r="G555" s="800"/>
      <c r="H555" s="800"/>
      <c r="I555" s="800"/>
      <c r="J555" s="800"/>
      <c r="K555" s="800"/>
      <c r="L555" s="811"/>
      <c r="M555" s="812"/>
      <c r="N555" s="811"/>
      <c r="O555" s="813"/>
      <c r="P555" s="813"/>
      <c r="Q555" s="813"/>
      <c r="R555" s="813"/>
      <c r="S555" s="813"/>
      <c r="T555" s="813"/>
      <c r="U555" s="813"/>
      <c r="V555" s="813"/>
      <c r="W555" s="813"/>
      <c r="X555" s="813"/>
      <c r="Y555" s="813"/>
      <c r="Z555" s="813"/>
      <c r="AA555" s="813"/>
      <c r="AB555" s="813"/>
      <c r="AC555" s="801"/>
      <c r="AD555" s="801"/>
      <c r="AE555" s="801"/>
      <c r="AF555" s="801"/>
      <c r="AG555" s="801"/>
      <c r="AH555" s="801"/>
      <c r="AI555" s="801"/>
      <c r="AJ555" s="801"/>
      <c r="AK555" s="801"/>
      <c r="AL555" s="801"/>
      <c r="AM555" s="800"/>
    </row>
    <row r="556" spans="1:39" s="88" customFormat="1" ht="15" customHeight="1">
      <c r="A556" s="759"/>
      <c r="B556" s="759"/>
      <c r="C556" s="759"/>
      <c r="D556" s="759"/>
      <c r="E556" s="759"/>
      <c r="F556" s="759"/>
      <c r="G556" s="759"/>
      <c r="H556" s="759"/>
      <c r="I556" s="759"/>
      <c r="J556" s="759"/>
      <c r="K556" s="759"/>
      <c r="L556" s="1118" t="s">
        <v>1402</v>
      </c>
      <c r="M556" s="1118"/>
      <c r="N556" s="1118"/>
      <c r="O556" s="1118"/>
      <c r="P556" s="1118"/>
      <c r="Q556" s="1118"/>
      <c r="R556" s="1118"/>
      <c r="S556" s="1119"/>
      <c r="T556" s="1119"/>
      <c r="U556" s="1119"/>
      <c r="V556" s="1119"/>
      <c r="W556" s="1119"/>
      <c r="X556" s="1119"/>
      <c r="Y556" s="1119"/>
      <c r="Z556" s="1119"/>
      <c r="AA556" s="1119"/>
      <c r="AB556" s="1119"/>
      <c r="AC556" s="1119"/>
      <c r="AD556" s="1119"/>
      <c r="AE556" s="1119"/>
      <c r="AF556" s="1119"/>
      <c r="AG556" s="1119"/>
      <c r="AH556" s="1119"/>
      <c r="AI556" s="1119"/>
      <c r="AJ556" s="1119"/>
      <c r="AK556" s="1119"/>
      <c r="AL556" s="1119"/>
      <c r="AM556" s="1119"/>
    </row>
    <row r="557" spans="1:39" s="88" customFormat="1" ht="15" customHeight="1">
      <c r="A557" s="759"/>
      <c r="B557" s="759"/>
      <c r="C557" s="759"/>
      <c r="D557" s="759"/>
      <c r="E557" s="759"/>
      <c r="F557" s="759"/>
      <c r="G557" s="759"/>
      <c r="H557" s="759"/>
      <c r="I557" s="759"/>
      <c r="J557" s="759"/>
      <c r="K557" s="649"/>
      <c r="L557" s="1121"/>
      <c r="M557" s="1121"/>
      <c r="N557" s="1121"/>
      <c r="O557" s="1121"/>
      <c r="P557" s="1121"/>
      <c r="Q557" s="1121"/>
      <c r="R557" s="1121"/>
      <c r="S557" s="1122"/>
      <c r="T557" s="1122"/>
      <c r="U557" s="1122"/>
      <c r="V557" s="1122"/>
      <c r="W557" s="1122"/>
      <c r="X557" s="1122"/>
      <c r="Y557" s="1122"/>
      <c r="Z557" s="1122"/>
      <c r="AA557" s="1122"/>
      <c r="AB557" s="1122"/>
      <c r="AC557" s="1122"/>
      <c r="AD557" s="1122"/>
      <c r="AE557" s="1122"/>
      <c r="AF557" s="1122"/>
      <c r="AG557" s="1122"/>
      <c r="AH557" s="1122"/>
      <c r="AI557" s="1122"/>
      <c r="AJ557" s="1122"/>
      <c r="AK557" s="1122"/>
      <c r="AL557" s="1122"/>
      <c r="AM557" s="1122"/>
    </row>
    <row r="558" spans="1:39">
      <c r="A558" s="800"/>
      <c r="B558" s="800"/>
      <c r="C558" s="800"/>
      <c r="D558" s="800"/>
      <c r="E558" s="800"/>
      <c r="F558" s="800"/>
      <c r="G558" s="800"/>
      <c r="H558" s="800"/>
      <c r="I558" s="800"/>
      <c r="J558" s="800"/>
      <c r="K558" s="800"/>
      <c r="L558" s="800"/>
      <c r="M558" s="814"/>
      <c r="N558" s="801"/>
      <c r="O558" s="801"/>
      <c r="P558" s="801"/>
      <c r="Q558" s="801"/>
      <c r="R558" s="801"/>
      <c r="S558" s="801"/>
      <c r="T558" s="801"/>
      <c r="U558" s="801"/>
      <c r="V558" s="801"/>
      <c r="W558" s="801"/>
      <c r="X558" s="801"/>
      <c r="Y558" s="801"/>
      <c r="Z558" s="801"/>
      <c r="AA558" s="801"/>
      <c r="AB558" s="801"/>
      <c r="AC558" s="801"/>
      <c r="AD558" s="801"/>
      <c r="AE558" s="801"/>
      <c r="AF558" s="801"/>
      <c r="AG558" s="801"/>
      <c r="AH558" s="801"/>
      <c r="AI558" s="801"/>
      <c r="AJ558" s="801"/>
      <c r="AK558" s="801"/>
      <c r="AL558" s="801"/>
      <c r="AM558" s="800"/>
    </row>
    <row r="559" spans="1:39">
      <c r="A559" s="800"/>
      <c r="B559" s="800"/>
      <c r="C559" s="800"/>
      <c r="D559" s="800"/>
      <c r="E559" s="800"/>
      <c r="F559" s="800"/>
      <c r="G559" s="800"/>
      <c r="H559" s="800"/>
      <c r="I559" s="800"/>
      <c r="J559" s="800"/>
      <c r="K559" s="800"/>
      <c r="L559" s="800"/>
      <c r="M559" s="814"/>
      <c r="N559" s="801"/>
      <c r="O559" s="801"/>
      <c r="P559" s="801"/>
      <c r="Q559" s="801"/>
      <c r="R559" s="801"/>
      <c r="S559" s="801"/>
      <c r="T559" s="801"/>
      <c r="U559" s="801"/>
      <c r="V559" s="801"/>
      <c r="W559" s="801"/>
      <c r="X559" s="801"/>
      <c r="Y559" s="801"/>
      <c r="Z559" s="801"/>
      <c r="AA559" s="801"/>
      <c r="AB559" s="801"/>
      <c r="AC559" s="801"/>
      <c r="AD559" s="801"/>
      <c r="AE559" s="801"/>
      <c r="AF559" s="801"/>
      <c r="AG559" s="801"/>
      <c r="AH559" s="801"/>
      <c r="AI559" s="801"/>
      <c r="AJ559" s="801"/>
      <c r="AK559" s="801"/>
      <c r="AL559" s="801"/>
      <c r="AM559" s="800"/>
    </row>
    <row r="560" spans="1:39">
      <c r="A560" s="800"/>
      <c r="B560" s="800"/>
      <c r="C560" s="800"/>
      <c r="D560" s="800"/>
      <c r="E560" s="800"/>
      <c r="F560" s="800"/>
      <c r="G560" s="800"/>
      <c r="H560" s="800"/>
      <c r="I560" s="800"/>
      <c r="J560" s="800"/>
      <c r="K560" s="800"/>
      <c r="L560" s="800"/>
      <c r="M560" s="814"/>
      <c r="N560" s="801"/>
      <c r="O560" s="801"/>
      <c r="P560" s="801"/>
      <c r="Q560" s="801"/>
      <c r="R560" s="801"/>
      <c r="S560" s="801"/>
      <c r="T560" s="801"/>
      <c r="U560" s="801"/>
      <c r="V560" s="801"/>
      <c r="W560" s="801"/>
      <c r="X560" s="801"/>
      <c r="Y560" s="801"/>
      <c r="Z560" s="801"/>
      <c r="AA560" s="801"/>
      <c r="AB560" s="801"/>
      <c r="AC560" s="801"/>
      <c r="AD560" s="801"/>
      <c r="AE560" s="801"/>
      <c r="AF560" s="801"/>
      <c r="AG560" s="801"/>
      <c r="AH560" s="801"/>
      <c r="AI560" s="801"/>
      <c r="AJ560" s="801"/>
      <c r="AK560" s="801"/>
      <c r="AL560" s="801"/>
      <c r="AM560" s="800"/>
    </row>
    <row r="561" spans="1:39">
      <c r="A561" s="800"/>
      <c r="B561" s="800"/>
      <c r="C561" s="800"/>
      <c r="D561" s="800"/>
      <c r="E561" s="800"/>
      <c r="F561" s="800"/>
      <c r="G561" s="800"/>
      <c r="H561" s="800"/>
      <c r="I561" s="800"/>
      <c r="J561" s="800"/>
      <c r="K561" s="800"/>
      <c r="L561" s="800"/>
      <c r="M561" s="815"/>
      <c r="N561" s="801"/>
      <c r="O561" s="801"/>
      <c r="P561" s="801"/>
      <c r="Q561" s="801"/>
      <c r="R561" s="801"/>
      <c r="S561" s="801"/>
      <c r="T561" s="801"/>
      <c r="U561" s="801"/>
      <c r="V561" s="801"/>
      <c r="W561" s="801"/>
      <c r="X561" s="801"/>
      <c r="Y561" s="801"/>
      <c r="Z561" s="801"/>
      <c r="AA561" s="801"/>
      <c r="AB561" s="801"/>
      <c r="AC561" s="801"/>
      <c r="AD561" s="801"/>
      <c r="AE561" s="801"/>
      <c r="AF561" s="801"/>
      <c r="AG561" s="801"/>
      <c r="AH561" s="801"/>
      <c r="AI561" s="801"/>
      <c r="AJ561" s="801"/>
      <c r="AK561" s="801"/>
      <c r="AL561" s="801"/>
      <c r="AM561" s="800"/>
    </row>
    <row r="562" spans="1:39">
      <c r="A562" s="800"/>
      <c r="B562" s="800"/>
      <c r="C562" s="800"/>
      <c r="D562" s="800"/>
      <c r="E562" s="800"/>
      <c r="F562" s="800"/>
      <c r="G562" s="800"/>
      <c r="H562" s="800"/>
      <c r="I562" s="800"/>
      <c r="J562" s="800"/>
      <c r="K562" s="800"/>
      <c r="L562" s="800"/>
      <c r="M562" s="814"/>
      <c r="N562" s="801"/>
      <c r="O562" s="801"/>
      <c r="P562" s="801"/>
      <c r="Q562" s="801"/>
      <c r="R562" s="801"/>
      <c r="S562" s="801"/>
      <c r="T562" s="801"/>
      <c r="U562" s="801"/>
      <c r="V562" s="801"/>
      <c r="W562" s="801"/>
      <c r="X562" s="801"/>
      <c r="Y562" s="801"/>
      <c r="Z562" s="801"/>
      <c r="AA562" s="801"/>
      <c r="AB562" s="801"/>
      <c r="AC562" s="801"/>
      <c r="AD562" s="801"/>
      <c r="AE562" s="801"/>
      <c r="AF562" s="801"/>
      <c r="AG562" s="801"/>
      <c r="AH562" s="801"/>
      <c r="AI562" s="801"/>
      <c r="AJ562" s="801"/>
      <c r="AK562" s="801"/>
      <c r="AL562" s="801"/>
      <c r="AM562" s="800"/>
    </row>
    <row r="563" spans="1:39">
      <c r="A563" s="800"/>
      <c r="B563" s="800"/>
      <c r="C563" s="800"/>
      <c r="D563" s="800"/>
      <c r="E563" s="800"/>
      <c r="F563" s="800"/>
      <c r="G563" s="800"/>
      <c r="H563" s="800"/>
      <c r="I563" s="800"/>
      <c r="J563" s="800"/>
      <c r="K563" s="800"/>
      <c r="L563" s="800"/>
      <c r="M563" s="800"/>
      <c r="N563" s="801"/>
      <c r="O563" s="801"/>
      <c r="P563" s="801"/>
      <c r="Q563" s="801"/>
      <c r="R563" s="801"/>
      <c r="S563" s="801"/>
      <c r="T563" s="801"/>
      <c r="U563" s="801"/>
      <c r="V563" s="801"/>
      <c r="W563" s="801"/>
      <c r="X563" s="801"/>
      <c r="Y563" s="801"/>
      <c r="Z563" s="801"/>
      <c r="AA563" s="801"/>
      <c r="AB563" s="801"/>
      <c r="AC563" s="801"/>
      <c r="AD563" s="801"/>
      <c r="AE563" s="801"/>
      <c r="AF563" s="801"/>
      <c r="AG563" s="801"/>
      <c r="AH563" s="801"/>
      <c r="AI563" s="801"/>
      <c r="AJ563" s="801"/>
      <c r="AK563" s="801"/>
      <c r="AL563" s="801"/>
      <c r="AM563" s="800"/>
    </row>
    <row r="564" spans="1:39">
      <c r="A564" s="800"/>
      <c r="B564" s="800"/>
      <c r="C564" s="800"/>
      <c r="D564" s="800"/>
      <c r="E564" s="800"/>
      <c r="F564" s="800"/>
      <c r="G564" s="800"/>
      <c r="H564" s="800"/>
      <c r="I564" s="800"/>
      <c r="J564" s="800"/>
      <c r="K564" s="800"/>
      <c r="L564" s="800"/>
      <c r="M564" s="814"/>
      <c r="N564" s="801"/>
      <c r="O564" s="801"/>
      <c r="P564" s="801"/>
      <c r="Q564" s="801"/>
      <c r="R564" s="801"/>
      <c r="S564" s="801"/>
      <c r="T564" s="801"/>
      <c r="U564" s="801"/>
      <c r="V564" s="801"/>
      <c r="W564" s="801"/>
      <c r="X564" s="801"/>
      <c r="Y564" s="801"/>
      <c r="Z564" s="801"/>
      <c r="AA564" s="801"/>
      <c r="AB564" s="801"/>
      <c r="AC564" s="801"/>
      <c r="AD564" s="801"/>
      <c r="AE564" s="801"/>
      <c r="AF564" s="801"/>
      <c r="AG564" s="801"/>
      <c r="AH564" s="801"/>
      <c r="AI564" s="801"/>
      <c r="AJ564" s="801"/>
      <c r="AK564" s="801"/>
      <c r="AL564" s="801"/>
      <c r="AM564" s="800"/>
    </row>
    <row r="565" spans="1:39">
      <c r="A565" s="800"/>
      <c r="B565" s="800"/>
      <c r="C565" s="800"/>
      <c r="D565" s="800"/>
      <c r="E565" s="800"/>
      <c r="F565" s="800"/>
      <c r="G565" s="800"/>
      <c r="H565" s="800"/>
      <c r="I565" s="800"/>
      <c r="J565" s="800"/>
      <c r="K565" s="800"/>
      <c r="L565" s="800"/>
      <c r="M565" s="814"/>
      <c r="N565" s="801"/>
      <c r="O565" s="801"/>
      <c r="P565" s="801"/>
      <c r="Q565" s="801"/>
      <c r="R565" s="801"/>
      <c r="S565" s="801"/>
      <c r="T565" s="801"/>
      <c r="U565" s="801"/>
      <c r="V565" s="801"/>
      <c r="W565" s="801"/>
      <c r="X565" s="801"/>
      <c r="Y565" s="801"/>
      <c r="Z565" s="801"/>
      <c r="AA565" s="801"/>
      <c r="AB565" s="801"/>
      <c r="AC565" s="801"/>
      <c r="AD565" s="801"/>
      <c r="AE565" s="801"/>
      <c r="AF565" s="801"/>
      <c r="AG565" s="801"/>
      <c r="AH565" s="801"/>
      <c r="AI565" s="801"/>
      <c r="AJ565" s="801"/>
      <c r="AK565" s="801"/>
      <c r="AL565" s="801"/>
      <c r="AM565" s="800"/>
    </row>
    <row r="566" spans="1:39">
      <c r="A566" s="800"/>
      <c r="B566" s="800"/>
      <c r="C566" s="800"/>
      <c r="D566" s="800"/>
      <c r="E566" s="800"/>
      <c r="F566" s="800"/>
      <c r="G566" s="800"/>
      <c r="H566" s="800"/>
      <c r="I566" s="800"/>
      <c r="J566" s="800"/>
      <c r="K566" s="800"/>
      <c r="L566" s="800"/>
      <c r="M566" s="800"/>
      <c r="N566" s="801"/>
      <c r="O566" s="801"/>
      <c r="P566" s="801"/>
      <c r="Q566" s="801"/>
      <c r="R566" s="801"/>
      <c r="S566" s="801"/>
      <c r="T566" s="801"/>
      <c r="U566" s="801"/>
      <c r="V566" s="801"/>
      <c r="W566" s="801"/>
      <c r="X566" s="801"/>
      <c r="Y566" s="801"/>
      <c r="Z566" s="801"/>
      <c r="AA566" s="801"/>
      <c r="AB566" s="801"/>
      <c r="AC566" s="801"/>
      <c r="AD566" s="801"/>
      <c r="AE566" s="801"/>
      <c r="AF566" s="801"/>
      <c r="AG566" s="801"/>
      <c r="AH566" s="801"/>
      <c r="AI566" s="801"/>
      <c r="AJ566" s="801"/>
      <c r="AK566" s="801"/>
      <c r="AL566" s="801"/>
      <c r="AM566" s="800"/>
    </row>
    <row r="567" spans="1:39">
      <c r="A567" s="800"/>
      <c r="B567" s="800"/>
      <c r="C567" s="800"/>
      <c r="D567" s="800"/>
      <c r="E567" s="800"/>
      <c r="F567" s="800"/>
      <c r="G567" s="800"/>
      <c r="H567" s="800"/>
      <c r="I567" s="800"/>
      <c r="J567" s="800"/>
      <c r="K567" s="800"/>
      <c r="L567" s="800"/>
      <c r="M567" s="800"/>
      <c r="N567" s="801"/>
      <c r="O567" s="801"/>
      <c r="P567" s="801"/>
      <c r="Q567" s="801"/>
      <c r="R567" s="801"/>
      <c r="S567" s="801"/>
      <c r="T567" s="801"/>
      <c r="U567" s="801"/>
      <c r="V567" s="801"/>
      <c r="W567" s="801"/>
      <c r="X567" s="801"/>
      <c r="Y567" s="801"/>
      <c r="Z567" s="801"/>
      <c r="AA567" s="801"/>
      <c r="AB567" s="801"/>
      <c r="AC567" s="801"/>
      <c r="AD567" s="801"/>
      <c r="AE567" s="801"/>
      <c r="AF567" s="801"/>
      <c r="AG567" s="801"/>
      <c r="AH567" s="801"/>
      <c r="AI567" s="801"/>
      <c r="AJ567" s="801"/>
      <c r="AK567" s="801"/>
      <c r="AL567" s="801"/>
      <c r="AM567" s="800"/>
    </row>
    <row r="568" spans="1:39">
      <c r="A568" s="800"/>
      <c r="B568" s="800"/>
      <c r="C568" s="800"/>
      <c r="D568" s="800"/>
      <c r="E568" s="800"/>
      <c r="F568" s="800"/>
      <c r="G568" s="800"/>
      <c r="H568" s="800"/>
      <c r="I568" s="800"/>
      <c r="J568" s="800"/>
      <c r="K568" s="800"/>
      <c r="L568" s="800"/>
      <c r="M568" s="800"/>
      <c r="N568" s="801"/>
      <c r="O568" s="801"/>
      <c r="P568" s="801"/>
      <c r="Q568" s="801"/>
      <c r="R568" s="801"/>
      <c r="S568" s="801"/>
      <c r="T568" s="801"/>
      <c r="U568" s="801"/>
      <c r="V568" s="801"/>
      <c r="W568" s="801"/>
      <c r="X568" s="801"/>
      <c r="Y568" s="801"/>
      <c r="Z568" s="801"/>
      <c r="AA568" s="801"/>
      <c r="AB568" s="801"/>
      <c r="AC568" s="801"/>
      <c r="AD568" s="801"/>
      <c r="AE568" s="801"/>
      <c r="AF568" s="801"/>
      <c r="AG568" s="801"/>
      <c r="AH568" s="801"/>
      <c r="AI568" s="801"/>
      <c r="AJ568" s="801"/>
      <c r="AK568" s="801"/>
      <c r="AL568" s="801"/>
      <c r="AM568" s="800"/>
    </row>
    <row r="569" spans="1:39">
      <c r="A569" s="800"/>
      <c r="B569" s="800"/>
      <c r="C569" s="800"/>
      <c r="D569" s="800"/>
      <c r="E569" s="800"/>
      <c r="F569" s="800"/>
      <c r="G569" s="800"/>
      <c r="H569" s="800"/>
      <c r="I569" s="800"/>
      <c r="J569" s="800"/>
      <c r="K569" s="800"/>
      <c r="L569" s="800"/>
      <c r="M569" s="800"/>
      <c r="N569" s="801"/>
      <c r="O569" s="801"/>
      <c r="P569" s="801"/>
      <c r="Q569" s="801"/>
      <c r="R569" s="801"/>
      <c r="S569" s="801"/>
      <c r="T569" s="801"/>
      <c r="U569" s="801"/>
      <c r="V569" s="801"/>
      <c r="W569" s="801"/>
      <c r="X569" s="801"/>
      <c r="Y569" s="801"/>
      <c r="Z569" s="801"/>
      <c r="AA569" s="801"/>
      <c r="AB569" s="801"/>
      <c r="AC569" s="801"/>
      <c r="AD569" s="801"/>
      <c r="AE569" s="801"/>
      <c r="AF569" s="801"/>
      <c r="AG569" s="801"/>
      <c r="AH569" s="801"/>
      <c r="AI569" s="801"/>
      <c r="AJ569" s="801"/>
      <c r="AK569" s="801"/>
      <c r="AL569" s="801"/>
      <c r="AM569" s="800"/>
    </row>
    <row r="570" spans="1:39">
      <c r="A570" s="800"/>
      <c r="B570" s="800"/>
      <c r="C570" s="800"/>
      <c r="D570" s="800"/>
      <c r="E570" s="800"/>
      <c r="F570" s="800"/>
      <c r="G570" s="800"/>
      <c r="H570" s="800"/>
      <c r="I570" s="800"/>
      <c r="J570" s="800"/>
      <c r="K570" s="800"/>
      <c r="L570" s="800"/>
      <c r="M570" s="814"/>
      <c r="N570" s="801"/>
      <c r="O570" s="801"/>
      <c r="P570" s="801"/>
      <c r="Q570" s="801"/>
      <c r="R570" s="801"/>
      <c r="S570" s="801"/>
      <c r="T570" s="801"/>
      <c r="U570" s="801"/>
      <c r="V570" s="801"/>
      <c r="W570" s="801"/>
      <c r="X570" s="801"/>
      <c r="Y570" s="801"/>
      <c r="Z570" s="801"/>
      <c r="AA570" s="801"/>
      <c r="AB570" s="801"/>
      <c r="AC570" s="801"/>
      <c r="AD570" s="801"/>
      <c r="AE570" s="801"/>
      <c r="AF570" s="801"/>
      <c r="AG570" s="801"/>
      <c r="AH570" s="801"/>
      <c r="AI570" s="801"/>
      <c r="AJ570" s="801"/>
      <c r="AK570" s="801"/>
      <c r="AL570" s="801"/>
      <c r="AM570" s="800"/>
    </row>
    <row r="571" spans="1:39">
      <c r="A571" s="800"/>
      <c r="B571" s="800"/>
      <c r="C571" s="800"/>
      <c r="D571" s="800"/>
      <c r="E571" s="800"/>
      <c r="F571" s="800"/>
      <c r="G571" s="800"/>
      <c r="H571" s="800"/>
      <c r="I571" s="800"/>
      <c r="J571" s="800"/>
      <c r="K571" s="800"/>
      <c r="L571" s="800"/>
      <c r="M571" s="814"/>
      <c r="N571" s="801"/>
      <c r="O571" s="801"/>
      <c r="P571" s="801"/>
      <c r="Q571" s="801"/>
      <c r="R571" s="801"/>
      <c r="S571" s="801"/>
      <c r="T571" s="801"/>
      <c r="U571" s="801"/>
      <c r="V571" s="801"/>
      <c r="W571" s="801"/>
      <c r="X571" s="801"/>
      <c r="Y571" s="801"/>
      <c r="Z571" s="801"/>
      <c r="AA571" s="801"/>
      <c r="AB571" s="801"/>
      <c r="AC571" s="801"/>
      <c r="AD571" s="801"/>
      <c r="AE571" s="801"/>
      <c r="AF571" s="801"/>
      <c r="AG571" s="801"/>
      <c r="AH571" s="801"/>
      <c r="AI571" s="801"/>
      <c r="AJ571" s="801"/>
      <c r="AK571" s="801"/>
      <c r="AL571" s="801"/>
      <c r="AM571" s="800"/>
    </row>
    <row r="572" spans="1:39">
      <c r="A572" s="800"/>
      <c r="B572" s="800"/>
      <c r="C572" s="800"/>
      <c r="D572" s="800"/>
      <c r="E572" s="800"/>
      <c r="F572" s="800"/>
      <c r="G572" s="800"/>
      <c r="H572" s="800"/>
      <c r="I572" s="800"/>
      <c r="J572" s="800"/>
      <c r="K572" s="800"/>
      <c r="L572" s="800"/>
      <c r="M572" s="815"/>
      <c r="N572" s="801"/>
      <c r="O572" s="801"/>
      <c r="P572" s="801"/>
      <c r="Q572" s="801"/>
      <c r="R572" s="801"/>
      <c r="S572" s="801"/>
      <c r="T572" s="801"/>
      <c r="U572" s="801"/>
      <c r="V572" s="801"/>
      <c r="W572" s="801"/>
      <c r="X572" s="801"/>
      <c r="Y572" s="801"/>
      <c r="Z572" s="801"/>
      <c r="AA572" s="801"/>
      <c r="AB572" s="801"/>
      <c r="AC572" s="801"/>
      <c r="AD572" s="801"/>
      <c r="AE572" s="801"/>
      <c r="AF572" s="801"/>
      <c r="AG572" s="801"/>
      <c r="AH572" s="801"/>
      <c r="AI572" s="801"/>
      <c r="AJ572" s="801"/>
      <c r="AK572" s="801"/>
      <c r="AL572" s="801"/>
      <c r="AM572" s="800"/>
    </row>
    <row r="573" spans="1:39">
      <c r="A573" s="800"/>
      <c r="B573" s="800"/>
      <c r="C573" s="800"/>
      <c r="D573" s="800"/>
      <c r="E573" s="800"/>
      <c r="F573" s="800"/>
      <c r="G573" s="800"/>
      <c r="H573" s="800"/>
      <c r="I573" s="800"/>
      <c r="J573" s="800"/>
      <c r="K573" s="800"/>
      <c r="L573" s="800"/>
      <c r="M573" s="814"/>
      <c r="N573" s="801"/>
      <c r="O573" s="801"/>
      <c r="P573" s="801"/>
      <c r="Q573" s="801"/>
      <c r="R573" s="801"/>
      <c r="S573" s="801"/>
      <c r="T573" s="801"/>
      <c r="U573" s="801"/>
      <c r="V573" s="801"/>
      <c r="W573" s="801"/>
      <c r="X573" s="801"/>
      <c r="Y573" s="801"/>
      <c r="Z573" s="801"/>
      <c r="AA573" s="801"/>
      <c r="AB573" s="801"/>
      <c r="AC573" s="801"/>
      <c r="AD573" s="801"/>
      <c r="AE573" s="801"/>
      <c r="AF573" s="801"/>
      <c r="AG573" s="801"/>
      <c r="AH573" s="801"/>
      <c r="AI573" s="801"/>
      <c r="AJ573" s="801"/>
      <c r="AK573" s="801"/>
      <c r="AL573" s="801"/>
      <c r="AM573" s="800"/>
    </row>
    <row r="574" spans="1:39">
      <c r="A574" s="800"/>
      <c r="B574" s="800"/>
      <c r="C574" s="800"/>
      <c r="D574" s="800"/>
      <c r="E574" s="800"/>
      <c r="F574" s="800"/>
      <c r="G574" s="800"/>
      <c r="H574" s="800"/>
      <c r="I574" s="800"/>
      <c r="J574" s="800"/>
      <c r="K574" s="800"/>
      <c r="L574" s="800"/>
      <c r="M574" s="814"/>
      <c r="N574" s="801"/>
      <c r="O574" s="801"/>
      <c r="P574" s="801"/>
      <c r="Q574" s="801"/>
      <c r="R574" s="801"/>
      <c r="S574" s="801"/>
      <c r="T574" s="801"/>
      <c r="U574" s="801"/>
      <c r="V574" s="801"/>
      <c r="W574" s="801"/>
      <c r="X574" s="801"/>
      <c r="Y574" s="801"/>
      <c r="Z574" s="801"/>
      <c r="AA574" s="801"/>
      <c r="AB574" s="801"/>
      <c r="AC574" s="801"/>
      <c r="AD574" s="801"/>
      <c r="AE574" s="801"/>
      <c r="AF574" s="801"/>
      <c r="AG574" s="801"/>
      <c r="AH574" s="801"/>
      <c r="AI574" s="801"/>
      <c r="AJ574" s="801"/>
      <c r="AK574" s="801"/>
      <c r="AL574" s="801"/>
      <c r="AM574" s="800"/>
    </row>
    <row r="575" spans="1:39">
      <c r="A575" s="800"/>
      <c r="B575" s="800"/>
      <c r="C575" s="800"/>
      <c r="D575" s="800"/>
      <c r="E575" s="800"/>
      <c r="F575" s="800"/>
      <c r="G575" s="800"/>
      <c r="H575" s="800"/>
      <c r="I575" s="800"/>
      <c r="J575" s="800"/>
      <c r="K575" s="800"/>
      <c r="L575" s="800"/>
      <c r="M575" s="814"/>
      <c r="N575" s="801"/>
      <c r="O575" s="801"/>
      <c r="P575" s="801"/>
      <c r="Q575" s="801"/>
      <c r="R575" s="801"/>
      <c r="S575" s="801"/>
      <c r="T575" s="801"/>
      <c r="U575" s="801"/>
      <c r="V575" s="801"/>
      <c r="W575" s="801"/>
      <c r="X575" s="801"/>
      <c r="Y575" s="801"/>
      <c r="Z575" s="801"/>
      <c r="AA575" s="801"/>
      <c r="AB575" s="801"/>
      <c r="AC575" s="801"/>
      <c r="AD575" s="801"/>
      <c r="AE575" s="801"/>
      <c r="AF575" s="801"/>
      <c r="AG575" s="801"/>
      <c r="AH575" s="801"/>
      <c r="AI575" s="801"/>
      <c r="AJ575" s="801"/>
      <c r="AK575" s="801"/>
      <c r="AL575" s="801"/>
      <c r="AM575" s="800"/>
    </row>
    <row r="576" spans="1:39">
      <c r="A576" s="800"/>
      <c r="B576" s="800"/>
      <c r="C576" s="800"/>
      <c r="D576" s="800"/>
      <c r="E576" s="800"/>
      <c r="F576" s="800"/>
      <c r="G576" s="800"/>
      <c r="H576" s="800"/>
      <c r="I576" s="800"/>
      <c r="J576" s="800"/>
      <c r="K576" s="800"/>
      <c r="L576" s="800"/>
      <c r="M576" s="814"/>
      <c r="N576" s="801"/>
      <c r="O576" s="801"/>
      <c r="P576" s="801"/>
      <c r="Q576" s="801"/>
      <c r="R576" s="801"/>
      <c r="S576" s="801"/>
      <c r="T576" s="801"/>
      <c r="U576" s="801"/>
      <c r="V576" s="801"/>
      <c r="W576" s="801"/>
      <c r="X576" s="801"/>
      <c r="Y576" s="801"/>
      <c r="Z576" s="801"/>
      <c r="AA576" s="801"/>
      <c r="AB576" s="801"/>
      <c r="AC576" s="801"/>
      <c r="AD576" s="801"/>
      <c r="AE576" s="801"/>
      <c r="AF576" s="801"/>
      <c r="AG576" s="801"/>
      <c r="AH576" s="801"/>
      <c r="AI576" s="801"/>
      <c r="AJ576" s="801"/>
      <c r="AK576" s="801"/>
      <c r="AL576" s="801"/>
      <c r="AM576" s="800"/>
    </row>
    <row r="577" spans="1:39">
      <c r="A577" s="800"/>
      <c r="B577" s="800"/>
      <c r="C577" s="800"/>
      <c r="D577" s="800"/>
      <c r="E577" s="800"/>
      <c r="F577" s="800"/>
      <c r="G577" s="800"/>
      <c r="H577" s="800"/>
      <c r="I577" s="800"/>
      <c r="J577" s="800"/>
      <c r="K577" s="800"/>
      <c r="L577" s="800"/>
      <c r="M577" s="814"/>
      <c r="N577" s="801"/>
      <c r="O577" s="801"/>
      <c r="P577" s="801"/>
      <c r="Q577" s="801"/>
      <c r="R577" s="801"/>
      <c r="S577" s="801"/>
      <c r="T577" s="801"/>
      <c r="U577" s="801"/>
      <c r="V577" s="801"/>
      <c r="W577" s="801"/>
      <c r="X577" s="801"/>
      <c r="Y577" s="801"/>
      <c r="Z577" s="801"/>
      <c r="AA577" s="801"/>
      <c r="AB577" s="801"/>
      <c r="AC577" s="801"/>
      <c r="AD577" s="801"/>
      <c r="AE577" s="801"/>
      <c r="AF577" s="801"/>
      <c r="AG577" s="801"/>
      <c r="AH577" s="801"/>
      <c r="AI577" s="801"/>
      <c r="AJ577" s="801"/>
      <c r="AK577" s="801"/>
      <c r="AL577" s="801"/>
      <c r="AM577" s="800"/>
    </row>
  </sheetData>
  <sheetProtection formatColumns="0" formatRows="0" autoFilter="0"/>
  <mergeCells count="7">
    <mergeCell ref="L557:AM557"/>
    <mergeCell ref="L13:AL13"/>
    <mergeCell ref="L14:L15"/>
    <mergeCell ref="M14:M15"/>
    <mergeCell ref="N14:N15"/>
    <mergeCell ref="AM14:AM15"/>
    <mergeCell ref="L556:AM556"/>
  </mergeCells>
  <dataValidations count="2">
    <dataValidation type="textLength" operator="lessThanOrEqual" allowBlank="1" showInputMessage="1" showErrorMessage="1" errorTitle="Ошибка" error="Допускается ввод не более 900 символов!" sqref="AM17:AM64 AM66:AM113 AM115:AM162 AM164:AM211 AM213:AM260 AM262:AM309 AM311:AM358 AM360:AM407 AM409:AM456 AM458:AM505 AM507:AM554">
      <formula1>900</formula1>
    </dataValidation>
    <dataValidation type="decimal" allowBlank="1" showErrorMessage="1" errorTitle="Ошибка" error="Допускается ввод только неотрицательных чисел!" sqref="O48:AL52 O54:AL58 O42:AL46 O36:AL40 O30:AL34 O24:AL28 O18:AL22 O60:AL64 O97:AL101 O103:AL107 O91:AL95 O85:AL89 O79:AL83 O73:AL77 O67:AL71 O109:AL113 O146:AL150 O152:AL156 O140:AL144 O134:AL138 O128:AL132 O122:AL126 O116:AL120 O158:AL162 O195:AL199 O201:AL205 O189:AL193 O183:AL187 O177:AL181 O171:AL175 O165:AL169 O207:AL211 O244:AL248 O250:AL254 O238:AL242 O232:AL236 O226:AL230 O220:AL224 O214:AL218 O256:AL260 O293:AL297 O299:AL303 O287:AL291 O281:AL285 O275:AL279 O269:AL273 O263:AL267 O305:AL309 O342:AL346 O348:AL352 O336:AL340 O330:AL334 O324:AL328 O318:AL322 O312:AL316 O354:AL358 O391:AL395 O397:AL401 O385:AL389 O379:AL383 O373:AL377 O367:AL371 O361:AL365 O403:AL407 O440:AL444 O446:AL450 O434:AL438 O428:AL432 O422:AL426 O416:AL420 O410:AL414 O452:AL456 O489:AL493 O495:AL499 O483:AL487 O477:AL481 O471:AL475 O465:AL469 O459:AL463 O501:AL505 O550:AL554 O544:AL548 O532:AL536 O526:AL530 O520:AL524 O514:AL518 O508:AL512 O538:AL542">
      <formula1>0</formula1>
      <formula2>9.99999999999999E+23</formula2>
    </dataValidation>
  </dataValidations>
  <pageMargins left="0.35433070866141736" right="0.35433070866141736" top="0.39370078740157483" bottom="0.47222222222222221" header="0.31496062992125984" footer="0.31496062992125984"/>
  <pageSetup paperSize="9" fitToWidth="0" fitToHeight="0" orientation="landscape" r:id="rId1"/>
  <headerFooter>
    <oddFooter>&amp;C&amp;A
&amp;P из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8">
    <tabColor rgb="FF002060"/>
    <outlinePr summaryBelow="0" summaryRight="0"/>
    <pageSetUpPr fitToPage="1"/>
  </sheetPr>
  <dimension ref="A1:AM106"/>
  <sheetViews>
    <sheetView showGridLines="0" view="pageBreakPreview" topLeftCell="A11" zoomScale="60" zoomScaleNormal="100" workbookViewId="0">
      <pane xSplit="14" ySplit="5" topLeftCell="O64" activePane="bottomRight" state="frozen"/>
      <selection activeCell="M11" sqref="M11"/>
      <selection pane="topRight" activeCell="M11" sqref="M11"/>
      <selection pane="bottomLeft" activeCell="M11" sqref="M11"/>
      <selection pane="bottomRight"/>
    </sheetView>
  </sheetViews>
  <sheetFormatPr defaultColWidth="9.125" defaultRowHeight="11.4"/>
  <cols>
    <col min="1" max="10" width="2.625" style="96" hidden="1" customWidth="1"/>
    <col min="11" max="11" width="3.75" style="96" hidden="1" customWidth="1"/>
    <col min="12" max="12" width="5.875" style="96" customWidth="1"/>
    <col min="13" max="13" width="35.75" style="96" customWidth="1"/>
    <col min="14" max="14" width="12.75" style="96" customWidth="1"/>
    <col min="15" max="15" width="13.75" style="97" customWidth="1"/>
    <col min="16" max="17" width="13.75" style="96" customWidth="1"/>
    <col min="18" max="18" width="16.625" style="96" customWidth="1"/>
    <col min="19" max="19" width="12.75" style="96" customWidth="1"/>
    <col min="20" max="28" width="12.75" style="96" hidden="1" customWidth="1"/>
    <col min="29" max="29" width="14.625" style="96" customWidth="1"/>
    <col min="30" max="38" width="14.625" style="96" hidden="1" customWidth="1"/>
    <col min="39" max="39" width="20.75" style="96" customWidth="1"/>
    <col min="40" max="16384" width="9.125" style="96"/>
  </cols>
  <sheetData>
    <row r="1" spans="1:39" hidden="1">
      <c r="A1" s="816"/>
      <c r="B1" s="816"/>
      <c r="C1" s="816"/>
      <c r="D1" s="816"/>
      <c r="E1" s="816"/>
      <c r="F1" s="816"/>
      <c r="G1" s="816"/>
      <c r="H1" s="816"/>
      <c r="I1" s="816"/>
      <c r="J1" s="816"/>
      <c r="K1" s="816"/>
      <c r="L1" s="816"/>
      <c r="M1" s="816"/>
      <c r="N1" s="816"/>
      <c r="O1" s="817"/>
      <c r="P1" s="816"/>
      <c r="Q1" s="816"/>
      <c r="R1" s="816"/>
      <c r="S1" s="759">
        <v>2024</v>
      </c>
      <c r="T1" s="759">
        <v>2025</v>
      </c>
      <c r="U1" s="759">
        <v>2026</v>
      </c>
      <c r="V1" s="759">
        <v>2027</v>
      </c>
      <c r="W1" s="759">
        <v>2028</v>
      </c>
      <c r="X1" s="759">
        <v>2029</v>
      </c>
      <c r="Y1" s="759">
        <v>2030</v>
      </c>
      <c r="Z1" s="759">
        <v>2031</v>
      </c>
      <c r="AA1" s="759">
        <v>2032</v>
      </c>
      <c r="AB1" s="759">
        <v>2033</v>
      </c>
      <c r="AC1" s="759">
        <v>2024</v>
      </c>
      <c r="AD1" s="759">
        <v>2025</v>
      </c>
      <c r="AE1" s="759">
        <v>2026</v>
      </c>
      <c r="AF1" s="759">
        <v>2027</v>
      </c>
      <c r="AG1" s="759">
        <v>2028</v>
      </c>
      <c r="AH1" s="759">
        <v>2029</v>
      </c>
      <c r="AI1" s="759">
        <v>2030</v>
      </c>
      <c r="AJ1" s="759">
        <v>2031</v>
      </c>
      <c r="AK1" s="759">
        <v>2032</v>
      </c>
      <c r="AL1" s="759">
        <v>2033</v>
      </c>
      <c r="AM1" s="816"/>
    </row>
    <row r="2" spans="1:39" hidden="1">
      <c r="A2" s="816"/>
      <c r="B2" s="816"/>
      <c r="C2" s="816"/>
      <c r="D2" s="816"/>
      <c r="E2" s="816"/>
      <c r="F2" s="816"/>
      <c r="G2" s="816"/>
      <c r="H2" s="816"/>
      <c r="I2" s="816"/>
      <c r="J2" s="816"/>
      <c r="K2" s="816"/>
      <c r="L2" s="816"/>
      <c r="M2" s="816"/>
      <c r="N2" s="816"/>
      <c r="O2" s="817"/>
      <c r="P2" s="816"/>
      <c r="Q2" s="816"/>
      <c r="R2" s="816"/>
      <c r="S2" s="759"/>
      <c r="T2" s="759"/>
      <c r="U2" s="759"/>
      <c r="V2" s="759"/>
      <c r="W2" s="759"/>
      <c r="X2" s="759"/>
      <c r="Y2" s="759"/>
      <c r="Z2" s="759"/>
      <c r="AA2" s="759"/>
      <c r="AB2" s="759"/>
      <c r="AC2" s="759"/>
      <c r="AD2" s="759"/>
      <c r="AE2" s="759"/>
      <c r="AF2" s="759"/>
      <c r="AG2" s="759"/>
      <c r="AH2" s="759"/>
      <c r="AI2" s="759"/>
      <c r="AJ2" s="759"/>
      <c r="AK2" s="759"/>
      <c r="AL2" s="759"/>
      <c r="AM2" s="816"/>
    </row>
    <row r="3" spans="1:39" hidden="1">
      <c r="A3" s="816"/>
      <c r="B3" s="816"/>
      <c r="C3" s="816"/>
      <c r="D3" s="816"/>
      <c r="E3" s="816"/>
      <c r="F3" s="816"/>
      <c r="G3" s="816"/>
      <c r="H3" s="816"/>
      <c r="I3" s="816"/>
      <c r="J3" s="816"/>
      <c r="K3" s="816"/>
      <c r="L3" s="816"/>
      <c r="M3" s="816"/>
      <c r="N3" s="816"/>
      <c r="O3" s="817"/>
      <c r="P3" s="816"/>
      <c r="Q3" s="816"/>
      <c r="R3" s="816"/>
      <c r="S3" s="759"/>
      <c r="T3" s="759"/>
      <c r="U3" s="759"/>
      <c r="V3" s="759"/>
      <c r="W3" s="759"/>
      <c r="X3" s="759"/>
      <c r="Y3" s="759"/>
      <c r="Z3" s="759"/>
      <c r="AA3" s="759"/>
      <c r="AB3" s="759"/>
      <c r="AC3" s="759"/>
      <c r="AD3" s="759"/>
      <c r="AE3" s="759"/>
      <c r="AF3" s="759"/>
      <c r="AG3" s="759"/>
      <c r="AH3" s="759"/>
      <c r="AI3" s="759"/>
      <c r="AJ3" s="759"/>
      <c r="AK3" s="759"/>
      <c r="AL3" s="759"/>
      <c r="AM3" s="816"/>
    </row>
    <row r="4" spans="1:39" hidden="1">
      <c r="A4" s="816"/>
      <c r="B4" s="816"/>
      <c r="C4" s="816"/>
      <c r="D4" s="816"/>
      <c r="E4" s="816"/>
      <c r="F4" s="816"/>
      <c r="G4" s="816"/>
      <c r="H4" s="816"/>
      <c r="I4" s="816"/>
      <c r="J4" s="816"/>
      <c r="K4" s="816"/>
      <c r="L4" s="816"/>
      <c r="M4" s="816"/>
      <c r="N4" s="816"/>
      <c r="O4" s="817"/>
      <c r="P4" s="816"/>
      <c r="Q4" s="816"/>
      <c r="R4" s="816"/>
      <c r="S4" s="759"/>
      <c r="T4" s="759"/>
      <c r="U4" s="759"/>
      <c r="V4" s="759"/>
      <c r="W4" s="759"/>
      <c r="X4" s="759"/>
      <c r="Y4" s="759"/>
      <c r="Z4" s="759"/>
      <c r="AA4" s="759"/>
      <c r="AB4" s="759"/>
      <c r="AC4" s="759"/>
      <c r="AD4" s="759"/>
      <c r="AE4" s="759"/>
      <c r="AF4" s="759"/>
      <c r="AG4" s="759"/>
      <c r="AH4" s="759"/>
      <c r="AI4" s="759"/>
      <c r="AJ4" s="759"/>
      <c r="AK4" s="759"/>
      <c r="AL4" s="759"/>
      <c r="AM4" s="816"/>
    </row>
    <row r="5" spans="1:39" hidden="1">
      <c r="A5" s="816"/>
      <c r="B5" s="816"/>
      <c r="C5" s="816"/>
      <c r="D5" s="816"/>
      <c r="E5" s="816"/>
      <c r="F5" s="816"/>
      <c r="G5" s="816"/>
      <c r="H5" s="816"/>
      <c r="I5" s="816"/>
      <c r="J5" s="816"/>
      <c r="K5" s="816"/>
      <c r="L5" s="816"/>
      <c r="M5" s="816"/>
      <c r="N5" s="816"/>
      <c r="O5" s="817"/>
      <c r="P5" s="816"/>
      <c r="Q5" s="816"/>
      <c r="R5" s="816"/>
      <c r="S5" s="759"/>
      <c r="T5" s="759"/>
      <c r="U5" s="759"/>
      <c r="V5" s="759"/>
      <c r="W5" s="759"/>
      <c r="X5" s="759"/>
      <c r="Y5" s="759"/>
      <c r="Z5" s="759"/>
      <c r="AA5" s="759"/>
      <c r="AB5" s="759"/>
      <c r="AC5" s="759"/>
      <c r="AD5" s="759"/>
      <c r="AE5" s="759"/>
      <c r="AF5" s="759"/>
      <c r="AG5" s="759"/>
      <c r="AH5" s="759"/>
      <c r="AI5" s="759"/>
      <c r="AJ5" s="759"/>
      <c r="AK5" s="759"/>
      <c r="AL5" s="759"/>
      <c r="AM5" s="816"/>
    </row>
    <row r="6" spans="1:39" hidden="1">
      <c r="A6" s="816"/>
      <c r="B6" s="816"/>
      <c r="C6" s="816"/>
      <c r="D6" s="816"/>
      <c r="E6" s="816"/>
      <c r="F6" s="816"/>
      <c r="G6" s="816"/>
      <c r="H6" s="816"/>
      <c r="I6" s="816"/>
      <c r="J6" s="816"/>
      <c r="K6" s="816"/>
      <c r="L6" s="816"/>
      <c r="M6" s="816"/>
      <c r="N6" s="816"/>
      <c r="O6" s="817"/>
      <c r="P6" s="816"/>
      <c r="Q6" s="816"/>
      <c r="R6" s="816"/>
      <c r="S6" s="759"/>
      <c r="T6" s="759"/>
      <c r="U6" s="759"/>
      <c r="V6" s="759"/>
      <c r="W6" s="759"/>
      <c r="X6" s="759"/>
      <c r="Y6" s="759"/>
      <c r="Z6" s="759"/>
      <c r="AA6" s="759"/>
      <c r="AB6" s="759"/>
      <c r="AC6" s="759"/>
      <c r="AD6" s="759"/>
      <c r="AE6" s="759"/>
      <c r="AF6" s="759"/>
      <c r="AG6" s="759"/>
      <c r="AH6" s="759"/>
      <c r="AI6" s="759"/>
      <c r="AJ6" s="759"/>
      <c r="AK6" s="759"/>
      <c r="AL6" s="759"/>
      <c r="AM6" s="816"/>
    </row>
    <row r="7" spans="1:39" hidden="1">
      <c r="A7" s="816"/>
      <c r="B7" s="816"/>
      <c r="C7" s="816"/>
      <c r="D7" s="816"/>
      <c r="E7" s="816"/>
      <c r="F7" s="816"/>
      <c r="G7" s="816"/>
      <c r="H7" s="816"/>
      <c r="I7" s="816"/>
      <c r="J7" s="816"/>
      <c r="K7" s="816"/>
      <c r="L7" s="816"/>
      <c r="M7" s="816"/>
      <c r="N7" s="816"/>
      <c r="O7" s="817"/>
      <c r="P7" s="816"/>
      <c r="Q7" s="816"/>
      <c r="R7" s="816"/>
      <c r="S7" s="709" t="b">
        <v>1</v>
      </c>
      <c r="T7" s="709" t="b">
        <v>0</v>
      </c>
      <c r="U7" s="709" t="b">
        <v>0</v>
      </c>
      <c r="V7" s="709" t="b">
        <v>0</v>
      </c>
      <c r="W7" s="709" t="b">
        <v>0</v>
      </c>
      <c r="X7" s="709" t="b">
        <v>0</v>
      </c>
      <c r="Y7" s="709" t="b">
        <v>0</v>
      </c>
      <c r="Z7" s="709" t="b">
        <v>0</v>
      </c>
      <c r="AA7" s="709" t="b">
        <v>0</v>
      </c>
      <c r="AB7" s="709" t="b">
        <v>0</v>
      </c>
      <c r="AC7" s="709" t="b">
        <v>1</v>
      </c>
      <c r="AD7" s="709" t="b">
        <v>0</v>
      </c>
      <c r="AE7" s="709" t="b">
        <v>0</v>
      </c>
      <c r="AF7" s="709" t="b">
        <v>0</v>
      </c>
      <c r="AG7" s="709" t="b">
        <v>0</v>
      </c>
      <c r="AH7" s="709" t="b">
        <v>0</v>
      </c>
      <c r="AI7" s="709" t="b">
        <v>0</v>
      </c>
      <c r="AJ7" s="709" t="b">
        <v>0</v>
      </c>
      <c r="AK7" s="709" t="b">
        <v>0</v>
      </c>
      <c r="AL7" s="709" t="b">
        <v>0</v>
      </c>
      <c r="AM7" s="816"/>
    </row>
    <row r="8" spans="1:39" hidden="1">
      <c r="A8" s="816"/>
      <c r="B8" s="816"/>
      <c r="C8" s="816"/>
      <c r="D8" s="816"/>
      <c r="E8" s="816"/>
      <c r="F8" s="816"/>
      <c r="G8" s="816"/>
      <c r="H8" s="816"/>
      <c r="I8" s="816"/>
      <c r="J8" s="816"/>
      <c r="K8" s="816"/>
      <c r="L8" s="816"/>
      <c r="M8" s="816"/>
      <c r="N8" s="816"/>
      <c r="O8" s="817"/>
      <c r="P8" s="816"/>
      <c r="Q8" s="816"/>
      <c r="R8" s="816"/>
      <c r="S8" s="816"/>
      <c r="T8" s="816"/>
      <c r="U8" s="816"/>
      <c r="V8" s="816"/>
      <c r="W8" s="816"/>
      <c r="X8" s="816"/>
      <c r="Y8" s="816"/>
      <c r="Z8" s="816"/>
      <c r="AA8" s="816"/>
      <c r="AB8" s="816"/>
      <c r="AC8" s="816"/>
      <c r="AD8" s="816"/>
      <c r="AE8" s="816"/>
      <c r="AF8" s="816"/>
      <c r="AG8" s="816"/>
      <c r="AH8" s="816"/>
      <c r="AI8" s="816"/>
      <c r="AJ8" s="816"/>
      <c r="AK8" s="816"/>
      <c r="AL8" s="816"/>
      <c r="AM8" s="816"/>
    </row>
    <row r="9" spans="1:39" hidden="1">
      <c r="A9" s="816"/>
      <c r="B9" s="816"/>
      <c r="C9" s="816"/>
      <c r="D9" s="816"/>
      <c r="E9" s="816"/>
      <c r="F9" s="816"/>
      <c r="G9" s="816"/>
      <c r="H9" s="816"/>
      <c r="I9" s="816"/>
      <c r="J9" s="816"/>
      <c r="K9" s="816"/>
      <c r="L9" s="816"/>
      <c r="M9" s="816"/>
      <c r="N9" s="816"/>
      <c r="O9" s="817"/>
      <c r="P9" s="816"/>
      <c r="Q9" s="816"/>
      <c r="R9" s="816"/>
      <c r="S9" s="816"/>
      <c r="T9" s="816"/>
      <c r="U9" s="816"/>
      <c r="V9" s="816"/>
      <c r="W9" s="816"/>
      <c r="X9" s="816"/>
      <c r="Y9" s="816"/>
      <c r="Z9" s="816"/>
      <c r="AA9" s="816"/>
      <c r="AB9" s="816"/>
      <c r="AC9" s="816"/>
      <c r="AD9" s="816"/>
      <c r="AE9" s="816"/>
      <c r="AF9" s="816"/>
      <c r="AG9" s="816"/>
      <c r="AH9" s="816"/>
      <c r="AI9" s="816"/>
      <c r="AJ9" s="816"/>
      <c r="AK9" s="816"/>
      <c r="AL9" s="816"/>
      <c r="AM9" s="816"/>
    </row>
    <row r="10" spans="1:39" hidden="1">
      <c r="A10" s="816"/>
      <c r="B10" s="816"/>
      <c r="C10" s="816"/>
      <c r="D10" s="816"/>
      <c r="E10" s="816"/>
      <c r="F10" s="816"/>
      <c r="G10" s="816"/>
      <c r="H10" s="816"/>
      <c r="I10" s="816"/>
      <c r="J10" s="816"/>
      <c r="K10" s="816"/>
      <c r="L10" s="816"/>
      <c r="M10" s="816"/>
      <c r="N10" s="816"/>
      <c r="O10" s="817"/>
      <c r="P10" s="816"/>
      <c r="Q10" s="816"/>
      <c r="R10" s="816"/>
      <c r="S10" s="816"/>
      <c r="T10" s="816"/>
      <c r="U10" s="816"/>
      <c r="V10" s="816"/>
      <c r="W10" s="816"/>
      <c r="X10" s="816"/>
      <c r="Y10" s="816"/>
      <c r="Z10" s="816"/>
      <c r="AA10" s="816"/>
      <c r="AB10" s="816"/>
      <c r="AC10" s="816"/>
      <c r="AD10" s="816"/>
      <c r="AE10" s="816"/>
      <c r="AF10" s="816"/>
      <c r="AG10" s="816"/>
      <c r="AH10" s="816"/>
      <c r="AI10" s="816"/>
      <c r="AJ10" s="816"/>
      <c r="AK10" s="816"/>
      <c r="AL10" s="816"/>
      <c r="AM10" s="816"/>
    </row>
    <row r="11" spans="1:39" ht="15" hidden="1" customHeight="1">
      <c r="A11" s="816"/>
      <c r="B11" s="816"/>
      <c r="C11" s="816"/>
      <c r="D11" s="816"/>
      <c r="E11" s="816"/>
      <c r="F11" s="816"/>
      <c r="G11" s="816"/>
      <c r="H11" s="816"/>
      <c r="I11" s="816"/>
      <c r="J11" s="816"/>
      <c r="K11" s="816"/>
      <c r="L11" s="816"/>
      <c r="M11" s="818"/>
      <c r="N11" s="816"/>
      <c r="O11" s="817"/>
      <c r="P11" s="816"/>
      <c r="Q11" s="816"/>
      <c r="R11" s="816"/>
      <c r="S11" s="816"/>
      <c r="T11" s="816"/>
      <c r="U11" s="816"/>
      <c r="V11" s="816"/>
      <c r="W11" s="816"/>
      <c r="X11" s="816"/>
      <c r="Y11" s="816"/>
      <c r="Z11" s="816"/>
      <c r="AA11" s="816"/>
      <c r="AB11" s="816"/>
      <c r="AC11" s="816"/>
      <c r="AD11" s="816"/>
      <c r="AE11" s="816"/>
      <c r="AF11" s="816"/>
      <c r="AG11" s="816"/>
      <c r="AH11" s="816"/>
      <c r="AI11" s="816"/>
      <c r="AJ11" s="816"/>
      <c r="AK11" s="816"/>
      <c r="AL11" s="816"/>
      <c r="AM11" s="816"/>
    </row>
    <row r="12" spans="1:39" s="82" customFormat="1" ht="20.100000000000001" customHeight="1">
      <c r="A12" s="752"/>
      <c r="B12" s="752"/>
      <c r="C12" s="752"/>
      <c r="D12" s="752"/>
      <c r="E12" s="752"/>
      <c r="F12" s="752"/>
      <c r="G12" s="752"/>
      <c r="H12" s="752"/>
      <c r="I12" s="752"/>
      <c r="J12" s="752"/>
      <c r="K12" s="752"/>
      <c r="L12" s="483" t="s">
        <v>1282</v>
      </c>
      <c r="M12" s="226"/>
      <c r="N12" s="226"/>
      <c r="O12" s="226"/>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row>
    <row r="13" spans="1:39" s="82" customFormat="1" ht="11.25" customHeight="1">
      <c r="A13" s="752"/>
      <c r="B13" s="752"/>
      <c r="C13" s="752"/>
      <c r="D13" s="752"/>
      <c r="E13" s="752"/>
      <c r="F13" s="752"/>
      <c r="G13" s="752"/>
      <c r="H13" s="752"/>
      <c r="I13" s="752"/>
      <c r="J13" s="752"/>
      <c r="K13" s="752"/>
      <c r="L13" s="819"/>
      <c r="M13" s="752"/>
      <c r="N13" s="752"/>
      <c r="O13" s="820"/>
      <c r="P13" s="752"/>
      <c r="Q13" s="752"/>
      <c r="R13" s="752"/>
      <c r="S13" s="752"/>
      <c r="T13" s="752"/>
      <c r="U13" s="752"/>
      <c r="V13" s="752"/>
      <c r="W13" s="752"/>
      <c r="X13" s="752"/>
      <c r="Y13" s="752"/>
      <c r="Z13" s="752"/>
      <c r="AA13" s="752"/>
      <c r="AB13" s="752"/>
      <c r="AC13" s="752"/>
      <c r="AD13" s="752"/>
      <c r="AE13" s="752"/>
      <c r="AF13" s="752"/>
      <c r="AG13" s="752"/>
      <c r="AH13" s="752"/>
      <c r="AI13" s="752"/>
      <c r="AJ13" s="752"/>
      <c r="AK13" s="752"/>
      <c r="AL13" s="752"/>
      <c r="AM13" s="752"/>
    </row>
    <row r="14" spans="1:39" s="82" customFormat="1" ht="15" customHeight="1">
      <c r="A14" s="752"/>
      <c r="B14" s="752"/>
      <c r="C14" s="752"/>
      <c r="D14" s="752"/>
      <c r="E14" s="752"/>
      <c r="F14" s="752"/>
      <c r="G14" s="752"/>
      <c r="H14" s="752"/>
      <c r="I14" s="752"/>
      <c r="J14" s="752"/>
      <c r="K14" s="752"/>
      <c r="L14" s="1118" t="s">
        <v>16</v>
      </c>
      <c r="M14" s="1118" t="s">
        <v>121</v>
      </c>
      <c r="N14" s="1118" t="s">
        <v>285</v>
      </c>
      <c r="O14" s="761" t="s">
        <v>2438</v>
      </c>
      <c r="P14" s="761" t="s">
        <v>2438</v>
      </c>
      <c r="Q14" s="761" t="s">
        <v>2438</v>
      </c>
      <c r="R14" s="762" t="s">
        <v>2439</v>
      </c>
      <c r="S14" s="725" t="s">
        <v>2440</v>
      </c>
      <c r="T14" s="725" t="s">
        <v>2469</v>
      </c>
      <c r="U14" s="725" t="s">
        <v>2470</v>
      </c>
      <c r="V14" s="725" t="s">
        <v>2471</v>
      </c>
      <c r="W14" s="725" t="s">
        <v>2472</v>
      </c>
      <c r="X14" s="725" t="s">
        <v>2473</v>
      </c>
      <c r="Y14" s="725" t="s">
        <v>2474</v>
      </c>
      <c r="Z14" s="725" t="s">
        <v>2475</v>
      </c>
      <c r="AA14" s="725" t="s">
        <v>2476</v>
      </c>
      <c r="AB14" s="725" t="s">
        <v>2477</v>
      </c>
      <c r="AC14" s="725" t="s">
        <v>2440</v>
      </c>
      <c r="AD14" s="725" t="s">
        <v>2469</v>
      </c>
      <c r="AE14" s="725" t="s">
        <v>2470</v>
      </c>
      <c r="AF14" s="725" t="s">
        <v>2471</v>
      </c>
      <c r="AG14" s="725" t="s">
        <v>2472</v>
      </c>
      <c r="AH14" s="725" t="s">
        <v>2473</v>
      </c>
      <c r="AI14" s="725" t="s">
        <v>2474</v>
      </c>
      <c r="AJ14" s="725" t="s">
        <v>2475</v>
      </c>
      <c r="AK14" s="725" t="s">
        <v>2476</v>
      </c>
      <c r="AL14" s="725" t="s">
        <v>2477</v>
      </c>
      <c r="AM14" s="1109" t="s">
        <v>323</v>
      </c>
    </row>
    <row r="15" spans="1:39" s="82" customFormat="1" ht="50.1" customHeight="1">
      <c r="A15" s="752"/>
      <c r="B15" s="752"/>
      <c r="C15" s="752"/>
      <c r="D15" s="752"/>
      <c r="E15" s="752"/>
      <c r="F15" s="752"/>
      <c r="G15" s="752"/>
      <c r="H15" s="752"/>
      <c r="I15" s="752"/>
      <c r="J15" s="752"/>
      <c r="K15" s="752"/>
      <c r="L15" s="1118"/>
      <c r="M15" s="1118"/>
      <c r="N15" s="1118"/>
      <c r="O15" s="725" t="s">
        <v>286</v>
      </c>
      <c r="P15" s="725" t="s">
        <v>324</v>
      </c>
      <c r="Q15" s="725" t="s">
        <v>304</v>
      </c>
      <c r="R15" s="725" t="s">
        <v>286</v>
      </c>
      <c r="S15" s="763" t="s">
        <v>287</v>
      </c>
      <c r="T15" s="763" t="s">
        <v>287</v>
      </c>
      <c r="U15" s="763" t="s">
        <v>287</v>
      </c>
      <c r="V15" s="763" t="s">
        <v>287</v>
      </c>
      <c r="W15" s="763" t="s">
        <v>287</v>
      </c>
      <c r="X15" s="763" t="s">
        <v>287</v>
      </c>
      <c r="Y15" s="763" t="s">
        <v>287</v>
      </c>
      <c r="Z15" s="763" t="s">
        <v>287</v>
      </c>
      <c r="AA15" s="763" t="s">
        <v>287</v>
      </c>
      <c r="AB15" s="763" t="s">
        <v>287</v>
      </c>
      <c r="AC15" s="763" t="s">
        <v>286</v>
      </c>
      <c r="AD15" s="763" t="s">
        <v>286</v>
      </c>
      <c r="AE15" s="763" t="s">
        <v>286</v>
      </c>
      <c r="AF15" s="763" t="s">
        <v>286</v>
      </c>
      <c r="AG15" s="763" t="s">
        <v>286</v>
      </c>
      <c r="AH15" s="763" t="s">
        <v>286</v>
      </c>
      <c r="AI15" s="763" t="s">
        <v>286</v>
      </c>
      <c r="AJ15" s="763" t="s">
        <v>286</v>
      </c>
      <c r="AK15" s="763" t="s">
        <v>286</v>
      </c>
      <c r="AL15" s="763" t="s">
        <v>286</v>
      </c>
      <c r="AM15" s="1109"/>
    </row>
    <row r="16" spans="1:39" s="82" customFormat="1">
      <c r="A16" s="764" t="s">
        <v>18</v>
      </c>
      <c r="B16" s="752"/>
      <c r="C16" s="752"/>
      <c r="D16" s="752"/>
      <c r="E16" s="752"/>
      <c r="F16" s="752"/>
      <c r="G16" s="752"/>
      <c r="H16" s="752"/>
      <c r="I16" s="752"/>
      <c r="J16" s="752"/>
      <c r="K16" s="752"/>
      <c r="L16" s="804" t="s">
        <v>2396</v>
      </c>
      <c r="M16" s="673"/>
      <c r="N16" s="674"/>
      <c r="O16" s="674"/>
      <c r="P16" s="674"/>
      <c r="Q16" s="674"/>
      <c r="R16" s="674"/>
      <c r="S16" s="674"/>
      <c r="T16" s="674"/>
      <c r="U16" s="674"/>
      <c r="V16" s="674"/>
      <c r="W16" s="674"/>
      <c r="X16" s="674"/>
      <c r="Y16" s="674"/>
      <c r="Z16" s="674"/>
      <c r="AA16" s="674"/>
      <c r="AB16" s="674"/>
      <c r="AC16" s="674"/>
      <c r="AD16" s="674"/>
      <c r="AE16" s="674"/>
      <c r="AF16" s="674"/>
      <c r="AG16" s="674"/>
      <c r="AH16" s="674"/>
      <c r="AI16" s="674"/>
      <c r="AJ16" s="674"/>
      <c r="AK16" s="674"/>
      <c r="AL16" s="674"/>
      <c r="AM16" s="805"/>
    </row>
    <row r="17" spans="1:39" s="82" customFormat="1" ht="22.8">
      <c r="A17" s="789">
        <v>1</v>
      </c>
      <c r="B17" s="752"/>
      <c r="C17" s="752"/>
      <c r="D17" s="752"/>
      <c r="E17" s="752"/>
      <c r="F17" s="752"/>
      <c r="G17" s="752"/>
      <c r="H17" s="752"/>
      <c r="I17" s="752"/>
      <c r="J17" s="752"/>
      <c r="K17" s="752"/>
      <c r="L17" s="821" t="s">
        <v>18</v>
      </c>
      <c r="M17" s="228" t="s">
        <v>411</v>
      </c>
      <c r="N17" s="822" t="s">
        <v>370</v>
      </c>
      <c r="O17" s="823">
        <v>0</v>
      </c>
      <c r="P17" s="823">
        <v>0</v>
      </c>
      <c r="Q17" s="823">
        <v>0</v>
      </c>
      <c r="R17" s="823">
        <v>0</v>
      </c>
      <c r="S17" s="823">
        <v>0</v>
      </c>
      <c r="T17" s="823">
        <v>0</v>
      </c>
      <c r="U17" s="823">
        <v>0</v>
      </c>
      <c r="V17" s="823">
        <v>0</v>
      </c>
      <c r="W17" s="823">
        <v>0</v>
      </c>
      <c r="X17" s="823">
        <v>0</v>
      </c>
      <c r="Y17" s="823">
        <v>0</v>
      </c>
      <c r="Z17" s="823">
        <v>0</v>
      </c>
      <c r="AA17" s="823">
        <v>0</v>
      </c>
      <c r="AB17" s="823">
        <v>0</v>
      </c>
      <c r="AC17" s="823">
        <v>0</v>
      </c>
      <c r="AD17" s="823">
        <v>0</v>
      </c>
      <c r="AE17" s="823">
        <v>0</v>
      </c>
      <c r="AF17" s="823">
        <v>0</v>
      </c>
      <c r="AG17" s="823">
        <v>0</v>
      </c>
      <c r="AH17" s="823">
        <v>0</v>
      </c>
      <c r="AI17" s="823">
        <v>0</v>
      </c>
      <c r="AJ17" s="823">
        <v>0</v>
      </c>
      <c r="AK17" s="823">
        <v>0</v>
      </c>
      <c r="AL17" s="823">
        <v>0</v>
      </c>
      <c r="AM17" s="771"/>
    </row>
    <row r="18" spans="1:39" s="82" customFormat="1">
      <c r="A18" s="789">
        <v>1</v>
      </c>
      <c r="B18" s="752"/>
      <c r="C18" s="752"/>
      <c r="D18" s="752"/>
      <c r="E18" s="752"/>
      <c r="F18" s="752"/>
      <c r="G18" s="752"/>
      <c r="H18" s="752"/>
      <c r="I18" s="752"/>
      <c r="J18" s="752"/>
      <c r="K18" s="752"/>
      <c r="L18" s="824" t="s">
        <v>165</v>
      </c>
      <c r="M18" s="231" t="s">
        <v>12</v>
      </c>
      <c r="N18" s="727" t="s">
        <v>370</v>
      </c>
      <c r="O18" s="825">
        <v>0</v>
      </c>
      <c r="P18" s="825">
        <v>0</v>
      </c>
      <c r="Q18" s="825">
        <v>0</v>
      </c>
      <c r="R18" s="825">
        <v>0</v>
      </c>
      <c r="S18" s="825">
        <v>0</v>
      </c>
      <c r="T18" s="825">
        <v>0</v>
      </c>
      <c r="U18" s="825">
        <v>0</v>
      </c>
      <c r="V18" s="825">
        <v>0</v>
      </c>
      <c r="W18" s="825">
        <v>0</v>
      </c>
      <c r="X18" s="825">
        <v>0</v>
      </c>
      <c r="Y18" s="825">
        <v>0</v>
      </c>
      <c r="Z18" s="825">
        <v>0</v>
      </c>
      <c r="AA18" s="825">
        <v>0</v>
      </c>
      <c r="AB18" s="825">
        <v>0</v>
      </c>
      <c r="AC18" s="825">
        <v>0</v>
      </c>
      <c r="AD18" s="825">
        <v>0</v>
      </c>
      <c r="AE18" s="825">
        <v>0</v>
      </c>
      <c r="AF18" s="825">
        <v>0</v>
      </c>
      <c r="AG18" s="825">
        <v>0</v>
      </c>
      <c r="AH18" s="825">
        <v>0</v>
      </c>
      <c r="AI18" s="825">
        <v>0</v>
      </c>
      <c r="AJ18" s="825">
        <v>0</v>
      </c>
      <c r="AK18" s="825">
        <v>0</v>
      </c>
      <c r="AL18" s="825">
        <v>0</v>
      </c>
      <c r="AM18" s="771"/>
    </row>
    <row r="19" spans="1:39" s="82" customFormat="1" ht="22.8">
      <c r="A19" s="789">
        <v>1</v>
      </c>
      <c r="B19" s="752"/>
      <c r="C19" s="752"/>
      <c r="D19" s="752"/>
      <c r="E19" s="752"/>
      <c r="F19" s="752"/>
      <c r="G19" s="752"/>
      <c r="H19" s="752"/>
      <c r="I19" s="752"/>
      <c r="J19" s="752"/>
      <c r="K19" s="752"/>
      <c r="L19" s="824" t="s">
        <v>412</v>
      </c>
      <c r="M19" s="826" t="s">
        <v>413</v>
      </c>
      <c r="N19" s="727" t="s">
        <v>370</v>
      </c>
      <c r="O19" s="825"/>
      <c r="P19" s="825"/>
      <c r="Q19" s="825"/>
      <c r="R19" s="825"/>
      <c r="S19" s="825"/>
      <c r="T19" s="825"/>
      <c r="U19" s="825"/>
      <c r="V19" s="825"/>
      <c r="W19" s="825"/>
      <c r="X19" s="825"/>
      <c r="Y19" s="825"/>
      <c r="Z19" s="825"/>
      <c r="AA19" s="825"/>
      <c r="AB19" s="825"/>
      <c r="AC19" s="825"/>
      <c r="AD19" s="825"/>
      <c r="AE19" s="825"/>
      <c r="AF19" s="825"/>
      <c r="AG19" s="825"/>
      <c r="AH19" s="825"/>
      <c r="AI19" s="825"/>
      <c r="AJ19" s="825"/>
      <c r="AK19" s="825"/>
      <c r="AL19" s="825"/>
      <c r="AM19" s="771"/>
    </row>
    <row r="20" spans="1:39" s="82" customFormat="1">
      <c r="A20" s="789">
        <v>1</v>
      </c>
      <c r="B20" s="752"/>
      <c r="C20" s="752"/>
      <c r="D20" s="752"/>
      <c r="E20" s="752"/>
      <c r="F20" s="752"/>
      <c r="G20" s="752"/>
      <c r="H20" s="752"/>
      <c r="I20" s="752"/>
      <c r="J20" s="752"/>
      <c r="K20" s="752"/>
      <c r="L20" s="824" t="s">
        <v>414</v>
      </c>
      <c r="M20" s="826" t="s">
        <v>415</v>
      </c>
      <c r="N20" s="727" t="s">
        <v>370</v>
      </c>
      <c r="O20" s="825"/>
      <c r="P20" s="825"/>
      <c r="Q20" s="825"/>
      <c r="R20" s="825"/>
      <c r="S20" s="825"/>
      <c r="T20" s="825"/>
      <c r="U20" s="825"/>
      <c r="V20" s="825"/>
      <c r="W20" s="825"/>
      <c r="X20" s="825"/>
      <c r="Y20" s="825"/>
      <c r="Z20" s="825"/>
      <c r="AA20" s="825"/>
      <c r="AB20" s="825"/>
      <c r="AC20" s="825"/>
      <c r="AD20" s="825"/>
      <c r="AE20" s="825"/>
      <c r="AF20" s="825"/>
      <c r="AG20" s="825"/>
      <c r="AH20" s="825"/>
      <c r="AI20" s="825"/>
      <c r="AJ20" s="825"/>
      <c r="AK20" s="825"/>
      <c r="AL20" s="825"/>
      <c r="AM20" s="771"/>
    </row>
    <row r="21" spans="1:39" s="82" customFormat="1">
      <c r="A21" s="789">
        <v>1</v>
      </c>
      <c r="B21" s="752"/>
      <c r="C21" s="752"/>
      <c r="D21" s="752"/>
      <c r="E21" s="752"/>
      <c r="F21" s="752"/>
      <c r="G21" s="752"/>
      <c r="H21" s="752"/>
      <c r="I21" s="752"/>
      <c r="J21" s="752"/>
      <c r="K21" s="752"/>
      <c r="L21" s="824" t="s">
        <v>166</v>
      </c>
      <c r="M21" s="827" t="s">
        <v>416</v>
      </c>
      <c r="N21" s="727" t="s">
        <v>370</v>
      </c>
      <c r="O21" s="825"/>
      <c r="P21" s="825"/>
      <c r="Q21" s="825"/>
      <c r="R21" s="825"/>
      <c r="S21" s="825"/>
      <c r="T21" s="825"/>
      <c r="U21" s="825"/>
      <c r="V21" s="825"/>
      <c r="W21" s="825"/>
      <c r="X21" s="825"/>
      <c r="Y21" s="825"/>
      <c r="Z21" s="825"/>
      <c r="AA21" s="825"/>
      <c r="AB21" s="825"/>
      <c r="AC21" s="825"/>
      <c r="AD21" s="825"/>
      <c r="AE21" s="825"/>
      <c r="AF21" s="825"/>
      <c r="AG21" s="825"/>
      <c r="AH21" s="825"/>
      <c r="AI21" s="825"/>
      <c r="AJ21" s="825"/>
      <c r="AK21" s="825"/>
      <c r="AL21" s="825"/>
      <c r="AM21" s="771"/>
    </row>
    <row r="22" spans="1:39" s="82" customFormat="1">
      <c r="A22" s="789">
        <v>1</v>
      </c>
      <c r="B22" s="752"/>
      <c r="C22" s="752"/>
      <c r="D22" s="752"/>
      <c r="E22" s="752"/>
      <c r="F22" s="752"/>
      <c r="G22" s="752"/>
      <c r="H22" s="752"/>
      <c r="I22" s="752"/>
      <c r="J22" s="752"/>
      <c r="K22" s="752"/>
      <c r="L22" s="824" t="s">
        <v>378</v>
      </c>
      <c r="M22" s="828" t="s">
        <v>417</v>
      </c>
      <c r="N22" s="727" t="s">
        <v>370</v>
      </c>
      <c r="O22" s="825"/>
      <c r="P22" s="825"/>
      <c r="Q22" s="825"/>
      <c r="R22" s="825"/>
      <c r="S22" s="825"/>
      <c r="T22" s="825"/>
      <c r="U22" s="825"/>
      <c r="V22" s="825"/>
      <c r="W22" s="825"/>
      <c r="X22" s="825"/>
      <c r="Y22" s="825"/>
      <c r="Z22" s="825"/>
      <c r="AA22" s="825"/>
      <c r="AB22" s="825"/>
      <c r="AC22" s="825"/>
      <c r="AD22" s="825"/>
      <c r="AE22" s="825"/>
      <c r="AF22" s="825"/>
      <c r="AG22" s="825"/>
      <c r="AH22" s="825"/>
      <c r="AI22" s="825"/>
      <c r="AJ22" s="825"/>
      <c r="AK22" s="825"/>
      <c r="AL22" s="825"/>
      <c r="AM22" s="771"/>
    </row>
    <row r="23" spans="1:39" s="82" customFormat="1">
      <c r="A23" s="789">
        <v>1</v>
      </c>
      <c r="B23" s="752"/>
      <c r="C23" s="752"/>
      <c r="D23" s="752"/>
      <c r="E23" s="752"/>
      <c r="F23" s="752"/>
      <c r="G23" s="752"/>
      <c r="H23" s="752"/>
      <c r="I23" s="752"/>
      <c r="J23" s="752"/>
      <c r="K23" s="752"/>
      <c r="L23" s="824" t="s">
        <v>380</v>
      </c>
      <c r="M23" s="828" t="s">
        <v>418</v>
      </c>
      <c r="N23" s="727" t="s">
        <v>370</v>
      </c>
      <c r="O23" s="825"/>
      <c r="P23" s="825"/>
      <c r="Q23" s="825"/>
      <c r="R23" s="825"/>
      <c r="S23" s="825"/>
      <c r="T23" s="825"/>
      <c r="U23" s="825"/>
      <c r="V23" s="825"/>
      <c r="W23" s="825"/>
      <c r="X23" s="825"/>
      <c r="Y23" s="825"/>
      <c r="Z23" s="825"/>
      <c r="AA23" s="825"/>
      <c r="AB23" s="825"/>
      <c r="AC23" s="825"/>
      <c r="AD23" s="825"/>
      <c r="AE23" s="825"/>
      <c r="AF23" s="825"/>
      <c r="AG23" s="825"/>
      <c r="AH23" s="825"/>
      <c r="AI23" s="825"/>
      <c r="AJ23" s="825"/>
      <c r="AK23" s="825"/>
      <c r="AL23" s="825"/>
      <c r="AM23" s="771"/>
    </row>
    <row r="24" spans="1:39" s="82" customFormat="1">
      <c r="A24" s="764" t="s">
        <v>102</v>
      </c>
      <c r="B24" s="752"/>
      <c r="C24" s="752"/>
      <c r="D24" s="752"/>
      <c r="E24" s="752"/>
      <c r="F24" s="752"/>
      <c r="G24" s="752"/>
      <c r="H24" s="752"/>
      <c r="I24" s="752"/>
      <c r="J24" s="752"/>
      <c r="K24" s="752"/>
      <c r="L24" s="804" t="s">
        <v>2419</v>
      </c>
      <c r="M24" s="673"/>
      <c r="N24" s="674"/>
      <c r="O24" s="674"/>
      <c r="P24" s="674"/>
      <c r="Q24" s="674"/>
      <c r="R24" s="674"/>
      <c r="S24" s="674"/>
      <c r="T24" s="674"/>
      <c r="U24" s="674"/>
      <c r="V24" s="674"/>
      <c r="W24" s="674"/>
      <c r="X24" s="674"/>
      <c r="Y24" s="674"/>
      <c r="Z24" s="674"/>
      <c r="AA24" s="674"/>
      <c r="AB24" s="674"/>
      <c r="AC24" s="674"/>
      <c r="AD24" s="674"/>
      <c r="AE24" s="674"/>
      <c r="AF24" s="674"/>
      <c r="AG24" s="674"/>
      <c r="AH24" s="674"/>
      <c r="AI24" s="674"/>
      <c r="AJ24" s="674"/>
      <c r="AK24" s="674"/>
      <c r="AL24" s="674"/>
      <c r="AM24" s="805"/>
    </row>
    <row r="25" spans="1:39" s="82" customFormat="1" ht="22.8">
      <c r="A25" s="789">
        <v>2</v>
      </c>
      <c r="B25" s="752"/>
      <c r="C25" s="752"/>
      <c r="D25" s="752"/>
      <c r="E25" s="752"/>
      <c r="F25" s="752"/>
      <c r="G25" s="752"/>
      <c r="H25" s="752"/>
      <c r="I25" s="752"/>
      <c r="J25" s="752"/>
      <c r="K25" s="752"/>
      <c r="L25" s="821" t="s">
        <v>18</v>
      </c>
      <c r="M25" s="228" t="s">
        <v>411</v>
      </c>
      <c r="N25" s="822" t="s">
        <v>370</v>
      </c>
      <c r="O25" s="823">
        <v>0</v>
      </c>
      <c r="P25" s="823">
        <v>0</v>
      </c>
      <c r="Q25" s="823">
        <v>0</v>
      </c>
      <c r="R25" s="823">
        <v>0</v>
      </c>
      <c r="S25" s="823">
        <v>0</v>
      </c>
      <c r="T25" s="823">
        <v>0</v>
      </c>
      <c r="U25" s="823">
        <v>0</v>
      </c>
      <c r="V25" s="823">
        <v>0</v>
      </c>
      <c r="W25" s="823">
        <v>0</v>
      </c>
      <c r="X25" s="823">
        <v>0</v>
      </c>
      <c r="Y25" s="823">
        <v>0</v>
      </c>
      <c r="Z25" s="823">
        <v>0</v>
      </c>
      <c r="AA25" s="823">
        <v>0</v>
      </c>
      <c r="AB25" s="823">
        <v>0</v>
      </c>
      <c r="AC25" s="823">
        <v>0</v>
      </c>
      <c r="AD25" s="823">
        <v>0</v>
      </c>
      <c r="AE25" s="823">
        <v>0</v>
      </c>
      <c r="AF25" s="823">
        <v>0</v>
      </c>
      <c r="AG25" s="823">
        <v>0</v>
      </c>
      <c r="AH25" s="823">
        <v>0</v>
      </c>
      <c r="AI25" s="823">
        <v>0</v>
      </c>
      <c r="AJ25" s="823">
        <v>0</v>
      </c>
      <c r="AK25" s="823">
        <v>0</v>
      </c>
      <c r="AL25" s="823">
        <v>0</v>
      </c>
      <c r="AM25" s="771"/>
    </row>
    <row r="26" spans="1:39" s="82" customFormat="1">
      <c r="A26" s="789">
        <v>2</v>
      </c>
      <c r="B26" s="752"/>
      <c r="C26" s="752"/>
      <c r="D26" s="752"/>
      <c r="E26" s="752"/>
      <c r="F26" s="752"/>
      <c r="G26" s="752"/>
      <c r="H26" s="752"/>
      <c r="I26" s="752"/>
      <c r="J26" s="752"/>
      <c r="K26" s="752"/>
      <c r="L26" s="824" t="s">
        <v>165</v>
      </c>
      <c r="M26" s="231" t="s">
        <v>12</v>
      </c>
      <c r="N26" s="727" t="s">
        <v>370</v>
      </c>
      <c r="O26" s="825">
        <v>0</v>
      </c>
      <c r="P26" s="825">
        <v>0</v>
      </c>
      <c r="Q26" s="825">
        <v>0</v>
      </c>
      <c r="R26" s="825">
        <v>0</v>
      </c>
      <c r="S26" s="825">
        <v>0</v>
      </c>
      <c r="T26" s="825">
        <v>0</v>
      </c>
      <c r="U26" s="825">
        <v>0</v>
      </c>
      <c r="V26" s="825">
        <v>0</v>
      </c>
      <c r="W26" s="825">
        <v>0</v>
      </c>
      <c r="X26" s="825">
        <v>0</v>
      </c>
      <c r="Y26" s="825">
        <v>0</v>
      </c>
      <c r="Z26" s="825">
        <v>0</v>
      </c>
      <c r="AA26" s="825">
        <v>0</v>
      </c>
      <c r="AB26" s="825">
        <v>0</v>
      </c>
      <c r="AC26" s="825">
        <v>0</v>
      </c>
      <c r="AD26" s="825">
        <v>0</v>
      </c>
      <c r="AE26" s="825">
        <v>0</v>
      </c>
      <c r="AF26" s="825">
        <v>0</v>
      </c>
      <c r="AG26" s="825">
        <v>0</v>
      </c>
      <c r="AH26" s="825">
        <v>0</v>
      </c>
      <c r="AI26" s="825">
        <v>0</v>
      </c>
      <c r="AJ26" s="825">
        <v>0</v>
      </c>
      <c r="AK26" s="825">
        <v>0</v>
      </c>
      <c r="AL26" s="825">
        <v>0</v>
      </c>
      <c r="AM26" s="771"/>
    </row>
    <row r="27" spans="1:39" s="82" customFormat="1" ht="22.8">
      <c r="A27" s="789">
        <v>2</v>
      </c>
      <c r="B27" s="752"/>
      <c r="C27" s="752"/>
      <c r="D27" s="752"/>
      <c r="E27" s="752"/>
      <c r="F27" s="752"/>
      <c r="G27" s="752"/>
      <c r="H27" s="752"/>
      <c r="I27" s="752"/>
      <c r="J27" s="752"/>
      <c r="K27" s="752"/>
      <c r="L27" s="824" t="s">
        <v>412</v>
      </c>
      <c r="M27" s="826" t="s">
        <v>413</v>
      </c>
      <c r="N27" s="727" t="s">
        <v>370</v>
      </c>
      <c r="O27" s="825"/>
      <c r="P27" s="825"/>
      <c r="Q27" s="825"/>
      <c r="R27" s="825"/>
      <c r="S27" s="825"/>
      <c r="T27" s="825"/>
      <c r="U27" s="825"/>
      <c r="V27" s="825"/>
      <c r="W27" s="825"/>
      <c r="X27" s="825"/>
      <c r="Y27" s="825"/>
      <c r="Z27" s="825"/>
      <c r="AA27" s="825"/>
      <c r="AB27" s="825"/>
      <c r="AC27" s="825"/>
      <c r="AD27" s="825"/>
      <c r="AE27" s="825"/>
      <c r="AF27" s="825"/>
      <c r="AG27" s="825"/>
      <c r="AH27" s="825"/>
      <c r="AI27" s="825"/>
      <c r="AJ27" s="825"/>
      <c r="AK27" s="825"/>
      <c r="AL27" s="825"/>
      <c r="AM27" s="771"/>
    </row>
    <row r="28" spans="1:39" s="82" customFormat="1">
      <c r="A28" s="789">
        <v>2</v>
      </c>
      <c r="B28" s="752"/>
      <c r="C28" s="752"/>
      <c r="D28" s="752"/>
      <c r="E28" s="752"/>
      <c r="F28" s="752"/>
      <c r="G28" s="752"/>
      <c r="H28" s="752"/>
      <c r="I28" s="752"/>
      <c r="J28" s="752"/>
      <c r="K28" s="752"/>
      <c r="L28" s="824" t="s">
        <v>414</v>
      </c>
      <c r="M28" s="826" t="s">
        <v>415</v>
      </c>
      <c r="N28" s="727" t="s">
        <v>370</v>
      </c>
      <c r="O28" s="825"/>
      <c r="P28" s="825"/>
      <c r="Q28" s="825"/>
      <c r="R28" s="825"/>
      <c r="S28" s="825"/>
      <c r="T28" s="825"/>
      <c r="U28" s="825"/>
      <c r="V28" s="825"/>
      <c r="W28" s="825"/>
      <c r="X28" s="825"/>
      <c r="Y28" s="825"/>
      <c r="Z28" s="825"/>
      <c r="AA28" s="825"/>
      <c r="AB28" s="825"/>
      <c r="AC28" s="825"/>
      <c r="AD28" s="825"/>
      <c r="AE28" s="825"/>
      <c r="AF28" s="825"/>
      <c r="AG28" s="825"/>
      <c r="AH28" s="825"/>
      <c r="AI28" s="825"/>
      <c r="AJ28" s="825"/>
      <c r="AK28" s="825"/>
      <c r="AL28" s="825"/>
      <c r="AM28" s="771"/>
    </row>
    <row r="29" spans="1:39" s="82" customFormat="1">
      <c r="A29" s="789">
        <v>2</v>
      </c>
      <c r="B29" s="752"/>
      <c r="C29" s="752"/>
      <c r="D29" s="752"/>
      <c r="E29" s="752"/>
      <c r="F29" s="752"/>
      <c r="G29" s="752"/>
      <c r="H29" s="752"/>
      <c r="I29" s="752"/>
      <c r="J29" s="752"/>
      <c r="K29" s="752"/>
      <c r="L29" s="824" t="s">
        <v>166</v>
      </c>
      <c r="M29" s="827" t="s">
        <v>416</v>
      </c>
      <c r="N29" s="727" t="s">
        <v>370</v>
      </c>
      <c r="O29" s="825"/>
      <c r="P29" s="825"/>
      <c r="Q29" s="825"/>
      <c r="R29" s="825"/>
      <c r="S29" s="825"/>
      <c r="T29" s="825"/>
      <c r="U29" s="825"/>
      <c r="V29" s="825"/>
      <c r="W29" s="825"/>
      <c r="X29" s="825"/>
      <c r="Y29" s="825"/>
      <c r="Z29" s="825"/>
      <c r="AA29" s="825"/>
      <c r="AB29" s="825"/>
      <c r="AC29" s="825"/>
      <c r="AD29" s="825"/>
      <c r="AE29" s="825"/>
      <c r="AF29" s="825"/>
      <c r="AG29" s="825"/>
      <c r="AH29" s="825"/>
      <c r="AI29" s="825"/>
      <c r="AJ29" s="825"/>
      <c r="AK29" s="825"/>
      <c r="AL29" s="825"/>
      <c r="AM29" s="771"/>
    </row>
    <row r="30" spans="1:39" s="82" customFormat="1">
      <c r="A30" s="789">
        <v>2</v>
      </c>
      <c r="B30" s="752"/>
      <c r="C30" s="752"/>
      <c r="D30" s="752"/>
      <c r="E30" s="752"/>
      <c r="F30" s="752"/>
      <c r="G30" s="752"/>
      <c r="H30" s="752"/>
      <c r="I30" s="752"/>
      <c r="J30" s="752"/>
      <c r="K30" s="752"/>
      <c r="L30" s="824" t="s">
        <v>378</v>
      </c>
      <c r="M30" s="828" t="s">
        <v>417</v>
      </c>
      <c r="N30" s="727" t="s">
        <v>370</v>
      </c>
      <c r="O30" s="825"/>
      <c r="P30" s="825"/>
      <c r="Q30" s="825"/>
      <c r="R30" s="825"/>
      <c r="S30" s="825"/>
      <c r="T30" s="825"/>
      <c r="U30" s="825"/>
      <c r="V30" s="825"/>
      <c r="W30" s="825"/>
      <c r="X30" s="825"/>
      <c r="Y30" s="825"/>
      <c r="Z30" s="825"/>
      <c r="AA30" s="825"/>
      <c r="AB30" s="825"/>
      <c r="AC30" s="825"/>
      <c r="AD30" s="825"/>
      <c r="AE30" s="825"/>
      <c r="AF30" s="825"/>
      <c r="AG30" s="825"/>
      <c r="AH30" s="825"/>
      <c r="AI30" s="825"/>
      <c r="AJ30" s="825"/>
      <c r="AK30" s="825"/>
      <c r="AL30" s="825"/>
      <c r="AM30" s="771"/>
    </row>
    <row r="31" spans="1:39" s="82" customFormat="1">
      <c r="A31" s="789">
        <v>2</v>
      </c>
      <c r="B31" s="752"/>
      <c r="C31" s="752"/>
      <c r="D31" s="752"/>
      <c r="E31" s="752"/>
      <c r="F31" s="752"/>
      <c r="G31" s="752"/>
      <c r="H31" s="752"/>
      <c r="I31" s="752"/>
      <c r="J31" s="752"/>
      <c r="K31" s="752"/>
      <c r="L31" s="824" t="s">
        <v>380</v>
      </c>
      <c r="M31" s="828" t="s">
        <v>418</v>
      </c>
      <c r="N31" s="727" t="s">
        <v>370</v>
      </c>
      <c r="O31" s="825"/>
      <c r="P31" s="825"/>
      <c r="Q31" s="825"/>
      <c r="R31" s="825"/>
      <c r="S31" s="825"/>
      <c r="T31" s="825"/>
      <c r="U31" s="825"/>
      <c r="V31" s="825"/>
      <c r="W31" s="825"/>
      <c r="X31" s="825"/>
      <c r="Y31" s="825"/>
      <c r="Z31" s="825"/>
      <c r="AA31" s="825"/>
      <c r="AB31" s="825"/>
      <c r="AC31" s="825"/>
      <c r="AD31" s="825"/>
      <c r="AE31" s="825"/>
      <c r="AF31" s="825"/>
      <c r="AG31" s="825"/>
      <c r="AH31" s="825"/>
      <c r="AI31" s="825"/>
      <c r="AJ31" s="825"/>
      <c r="AK31" s="825"/>
      <c r="AL31" s="825"/>
      <c r="AM31" s="771"/>
    </row>
    <row r="32" spans="1:39" s="82" customFormat="1">
      <c r="A32" s="764" t="s">
        <v>103</v>
      </c>
      <c r="B32" s="752"/>
      <c r="C32" s="752"/>
      <c r="D32" s="752"/>
      <c r="E32" s="752"/>
      <c r="F32" s="752"/>
      <c r="G32" s="752"/>
      <c r="H32" s="752"/>
      <c r="I32" s="752"/>
      <c r="J32" s="752"/>
      <c r="K32" s="752"/>
      <c r="L32" s="804" t="s">
        <v>2421</v>
      </c>
      <c r="M32" s="673"/>
      <c r="N32" s="674"/>
      <c r="O32" s="674"/>
      <c r="P32" s="674"/>
      <c r="Q32" s="674"/>
      <c r="R32" s="674"/>
      <c r="S32" s="674"/>
      <c r="T32" s="674"/>
      <c r="U32" s="674"/>
      <c r="V32" s="674"/>
      <c r="W32" s="674"/>
      <c r="X32" s="674"/>
      <c r="Y32" s="674"/>
      <c r="Z32" s="674"/>
      <c r="AA32" s="674"/>
      <c r="AB32" s="674"/>
      <c r="AC32" s="674"/>
      <c r="AD32" s="674"/>
      <c r="AE32" s="674"/>
      <c r="AF32" s="674"/>
      <c r="AG32" s="674"/>
      <c r="AH32" s="674"/>
      <c r="AI32" s="674"/>
      <c r="AJ32" s="674"/>
      <c r="AK32" s="674"/>
      <c r="AL32" s="674"/>
      <c r="AM32" s="805"/>
    </row>
    <row r="33" spans="1:39" s="82" customFormat="1" ht="22.8">
      <c r="A33" s="789">
        <v>3</v>
      </c>
      <c r="B33" s="752"/>
      <c r="C33" s="752"/>
      <c r="D33" s="752"/>
      <c r="E33" s="752"/>
      <c r="F33" s="752"/>
      <c r="G33" s="752"/>
      <c r="H33" s="752"/>
      <c r="I33" s="752"/>
      <c r="J33" s="752"/>
      <c r="K33" s="752"/>
      <c r="L33" s="821" t="s">
        <v>18</v>
      </c>
      <c r="M33" s="228" t="s">
        <v>411</v>
      </c>
      <c r="N33" s="822" t="s">
        <v>370</v>
      </c>
      <c r="O33" s="823">
        <v>0</v>
      </c>
      <c r="P33" s="823">
        <v>0</v>
      </c>
      <c r="Q33" s="823">
        <v>0</v>
      </c>
      <c r="R33" s="823">
        <v>0</v>
      </c>
      <c r="S33" s="823">
        <v>0</v>
      </c>
      <c r="T33" s="823">
        <v>0</v>
      </c>
      <c r="U33" s="823">
        <v>0</v>
      </c>
      <c r="V33" s="823">
        <v>0</v>
      </c>
      <c r="W33" s="823">
        <v>0</v>
      </c>
      <c r="X33" s="823">
        <v>0</v>
      </c>
      <c r="Y33" s="823">
        <v>0</v>
      </c>
      <c r="Z33" s="823">
        <v>0</v>
      </c>
      <c r="AA33" s="823">
        <v>0</v>
      </c>
      <c r="AB33" s="823">
        <v>0</v>
      </c>
      <c r="AC33" s="823">
        <v>0</v>
      </c>
      <c r="AD33" s="823">
        <v>0</v>
      </c>
      <c r="AE33" s="823">
        <v>0</v>
      </c>
      <c r="AF33" s="823">
        <v>0</v>
      </c>
      <c r="AG33" s="823">
        <v>0</v>
      </c>
      <c r="AH33" s="823">
        <v>0</v>
      </c>
      <c r="AI33" s="823">
        <v>0</v>
      </c>
      <c r="AJ33" s="823">
        <v>0</v>
      </c>
      <c r="AK33" s="823">
        <v>0</v>
      </c>
      <c r="AL33" s="823">
        <v>0</v>
      </c>
      <c r="AM33" s="771"/>
    </row>
    <row r="34" spans="1:39" s="82" customFormat="1">
      <c r="A34" s="789">
        <v>3</v>
      </c>
      <c r="B34" s="752"/>
      <c r="C34" s="752"/>
      <c r="D34" s="752"/>
      <c r="E34" s="752"/>
      <c r="F34" s="752"/>
      <c r="G34" s="752"/>
      <c r="H34" s="752"/>
      <c r="I34" s="752"/>
      <c r="J34" s="752"/>
      <c r="K34" s="752"/>
      <c r="L34" s="824" t="s">
        <v>165</v>
      </c>
      <c r="M34" s="231" t="s">
        <v>12</v>
      </c>
      <c r="N34" s="727" t="s">
        <v>370</v>
      </c>
      <c r="O34" s="825">
        <v>0</v>
      </c>
      <c r="P34" s="825">
        <v>0</v>
      </c>
      <c r="Q34" s="825">
        <v>0</v>
      </c>
      <c r="R34" s="825">
        <v>0</v>
      </c>
      <c r="S34" s="825">
        <v>0</v>
      </c>
      <c r="T34" s="825">
        <v>0</v>
      </c>
      <c r="U34" s="825">
        <v>0</v>
      </c>
      <c r="V34" s="825">
        <v>0</v>
      </c>
      <c r="W34" s="825">
        <v>0</v>
      </c>
      <c r="X34" s="825">
        <v>0</v>
      </c>
      <c r="Y34" s="825">
        <v>0</v>
      </c>
      <c r="Z34" s="825">
        <v>0</v>
      </c>
      <c r="AA34" s="825">
        <v>0</v>
      </c>
      <c r="AB34" s="825">
        <v>0</v>
      </c>
      <c r="AC34" s="825">
        <v>0</v>
      </c>
      <c r="AD34" s="825">
        <v>0</v>
      </c>
      <c r="AE34" s="825">
        <v>0</v>
      </c>
      <c r="AF34" s="825">
        <v>0</v>
      </c>
      <c r="AG34" s="825">
        <v>0</v>
      </c>
      <c r="AH34" s="825">
        <v>0</v>
      </c>
      <c r="AI34" s="825">
        <v>0</v>
      </c>
      <c r="AJ34" s="825">
        <v>0</v>
      </c>
      <c r="AK34" s="825">
        <v>0</v>
      </c>
      <c r="AL34" s="825">
        <v>0</v>
      </c>
      <c r="AM34" s="771"/>
    </row>
    <row r="35" spans="1:39" s="82" customFormat="1" ht="22.8">
      <c r="A35" s="789">
        <v>3</v>
      </c>
      <c r="B35" s="752"/>
      <c r="C35" s="752"/>
      <c r="D35" s="752"/>
      <c r="E35" s="752"/>
      <c r="F35" s="752"/>
      <c r="G35" s="752"/>
      <c r="H35" s="752"/>
      <c r="I35" s="752"/>
      <c r="J35" s="752"/>
      <c r="K35" s="752"/>
      <c r="L35" s="824" t="s">
        <v>412</v>
      </c>
      <c r="M35" s="826" t="s">
        <v>413</v>
      </c>
      <c r="N35" s="727" t="s">
        <v>370</v>
      </c>
      <c r="O35" s="825"/>
      <c r="P35" s="825"/>
      <c r="Q35" s="825"/>
      <c r="R35" s="825"/>
      <c r="S35" s="825"/>
      <c r="T35" s="825"/>
      <c r="U35" s="825"/>
      <c r="V35" s="825"/>
      <c r="W35" s="825"/>
      <c r="X35" s="825"/>
      <c r="Y35" s="825"/>
      <c r="Z35" s="825"/>
      <c r="AA35" s="825"/>
      <c r="AB35" s="825"/>
      <c r="AC35" s="825"/>
      <c r="AD35" s="825"/>
      <c r="AE35" s="825"/>
      <c r="AF35" s="825"/>
      <c r="AG35" s="825"/>
      <c r="AH35" s="825"/>
      <c r="AI35" s="825"/>
      <c r="AJ35" s="825"/>
      <c r="AK35" s="825"/>
      <c r="AL35" s="825"/>
      <c r="AM35" s="771"/>
    </row>
    <row r="36" spans="1:39" s="82" customFormat="1">
      <c r="A36" s="789">
        <v>3</v>
      </c>
      <c r="B36" s="752"/>
      <c r="C36" s="752"/>
      <c r="D36" s="752"/>
      <c r="E36" s="752"/>
      <c r="F36" s="752"/>
      <c r="G36" s="752"/>
      <c r="H36" s="752"/>
      <c r="I36" s="752"/>
      <c r="J36" s="752"/>
      <c r="K36" s="752"/>
      <c r="L36" s="824" t="s">
        <v>414</v>
      </c>
      <c r="M36" s="826" t="s">
        <v>415</v>
      </c>
      <c r="N36" s="727" t="s">
        <v>370</v>
      </c>
      <c r="O36" s="825"/>
      <c r="P36" s="825"/>
      <c r="Q36" s="825"/>
      <c r="R36" s="825"/>
      <c r="S36" s="825"/>
      <c r="T36" s="825"/>
      <c r="U36" s="825"/>
      <c r="V36" s="825"/>
      <c r="W36" s="825"/>
      <c r="X36" s="825"/>
      <c r="Y36" s="825"/>
      <c r="Z36" s="825"/>
      <c r="AA36" s="825"/>
      <c r="AB36" s="825"/>
      <c r="AC36" s="825"/>
      <c r="AD36" s="825"/>
      <c r="AE36" s="825"/>
      <c r="AF36" s="825"/>
      <c r="AG36" s="825"/>
      <c r="AH36" s="825"/>
      <c r="AI36" s="825"/>
      <c r="AJ36" s="825"/>
      <c r="AK36" s="825"/>
      <c r="AL36" s="825"/>
      <c r="AM36" s="771"/>
    </row>
    <row r="37" spans="1:39" s="82" customFormat="1">
      <c r="A37" s="789">
        <v>3</v>
      </c>
      <c r="B37" s="752"/>
      <c r="C37" s="752"/>
      <c r="D37" s="752"/>
      <c r="E37" s="752"/>
      <c r="F37" s="752"/>
      <c r="G37" s="752"/>
      <c r="H37" s="752"/>
      <c r="I37" s="752"/>
      <c r="J37" s="752"/>
      <c r="K37" s="752"/>
      <c r="L37" s="824" t="s">
        <v>166</v>
      </c>
      <c r="M37" s="827" t="s">
        <v>416</v>
      </c>
      <c r="N37" s="727" t="s">
        <v>370</v>
      </c>
      <c r="O37" s="825"/>
      <c r="P37" s="825"/>
      <c r="Q37" s="825"/>
      <c r="R37" s="825"/>
      <c r="S37" s="825"/>
      <c r="T37" s="825"/>
      <c r="U37" s="825"/>
      <c r="V37" s="825"/>
      <c r="W37" s="825"/>
      <c r="X37" s="825"/>
      <c r="Y37" s="825"/>
      <c r="Z37" s="825"/>
      <c r="AA37" s="825"/>
      <c r="AB37" s="825"/>
      <c r="AC37" s="825"/>
      <c r="AD37" s="825"/>
      <c r="AE37" s="825"/>
      <c r="AF37" s="825"/>
      <c r="AG37" s="825"/>
      <c r="AH37" s="825"/>
      <c r="AI37" s="825"/>
      <c r="AJ37" s="825"/>
      <c r="AK37" s="825"/>
      <c r="AL37" s="825"/>
      <c r="AM37" s="771"/>
    </row>
    <row r="38" spans="1:39" s="82" customFormat="1">
      <c r="A38" s="789">
        <v>3</v>
      </c>
      <c r="B38" s="752"/>
      <c r="C38" s="752"/>
      <c r="D38" s="752"/>
      <c r="E38" s="752"/>
      <c r="F38" s="752"/>
      <c r="G38" s="752"/>
      <c r="H38" s="752"/>
      <c r="I38" s="752"/>
      <c r="J38" s="752"/>
      <c r="K38" s="752"/>
      <c r="L38" s="824" t="s">
        <v>378</v>
      </c>
      <c r="M38" s="828" t="s">
        <v>417</v>
      </c>
      <c r="N38" s="727" t="s">
        <v>370</v>
      </c>
      <c r="O38" s="825"/>
      <c r="P38" s="825"/>
      <c r="Q38" s="825"/>
      <c r="R38" s="825"/>
      <c r="S38" s="825"/>
      <c r="T38" s="825"/>
      <c r="U38" s="825"/>
      <c r="V38" s="825"/>
      <c r="W38" s="825"/>
      <c r="X38" s="825"/>
      <c r="Y38" s="825"/>
      <c r="Z38" s="825"/>
      <c r="AA38" s="825"/>
      <c r="AB38" s="825"/>
      <c r="AC38" s="825"/>
      <c r="AD38" s="825"/>
      <c r="AE38" s="825"/>
      <c r="AF38" s="825"/>
      <c r="AG38" s="825"/>
      <c r="AH38" s="825"/>
      <c r="AI38" s="825"/>
      <c r="AJ38" s="825"/>
      <c r="AK38" s="825"/>
      <c r="AL38" s="825"/>
      <c r="AM38" s="771"/>
    </row>
    <row r="39" spans="1:39" s="82" customFormat="1">
      <c r="A39" s="789">
        <v>3</v>
      </c>
      <c r="B39" s="752"/>
      <c r="C39" s="752"/>
      <c r="D39" s="752"/>
      <c r="E39" s="752"/>
      <c r="F39" s="752"/>
      <c r="G39" s="752"/>
      <c r="H39" s="752"/>
      <c r="I39" s="752"/>
      <c r="J39" s="752"/>
      <c r="K39" s="752"/>
      <c r="L39" s="824" t="s">
        <v>380</v>
      </c>
      <c r="M39" s="828" t="s">
        <v>418</v>
      </c>
      <c r="N39" s="727" t="s">
        <v>370</v>
      </c>
      <c r="O39" s="825"/>
      <c r="P39" s="825"/>
      <c r="Q39" s="825"/>
      <c r="R39" s="825"/>
      <c r="S39" s="825"/>
      <c r="T39" s="825"/>
      <c r="U39" s="825"/>
      <c r="V39" s="825"/>
      <c r="W39" s="825"/>
      <c r="X39" s="825"/>
      <c r="Y39" s="825"/>
      <c r="Z39" s="825"/>
      <c r="AA39" s="825"/>
      <c r="AB39" s="825"/>
      <c r="AC39" s="825"/>
      <c r="AD39" s="825"/>
      <c r="AE39" s="825"/>
      <c r="AF39" s="825"/>
      <c r="AG39" s="825"/>
      <c r="AH39" s="825"/>
      <c r="AI39" s="825"/>
      <c r="AJ39" s="825"/>
      <c r="AK39" s="825"/>
      <c r="AL39" s="825"/>
      <c r="AM39" s="771"/>
    </row>
    <row r="40" spans="1:39" s="82" customFormat="1">
      <c r="A40" s="764" t="s">
        <v>104</v>
      </c>
      <c r="B40" s="752"/>
      <c r="C40" s="752"/>
      <c r="D40" s="752"/>
      <c r="E40" s="752"/>
      <c r="F40" s="752"/>
      <c r="G40" s="752"/>
      <c r="H40" s="752"/>
      <c r="I40" s="752"/>
      <c r="J40" s="752"/>
      <c r="K40" s="752"/>
      <c r="L40" s="804" t="s">
        <v>2423</v>
      </c>
      <c r="M40" s="673"/>
      <c r="N40" s="674"/>
      <c r="O40" s="674"/>
      <c r="P40" s="674"/>
      <c r="Q40" s="674"/>
      <c r="R40" s="674"/>
      <c r="S40" s="674"/>
      <c r="T40" s="674"/>
      <c r="U40" s="674"/>
      <c r="V40" s="674"/>
      <c r="W40" s="674"/>
      <c r="X40" s="674"/>
      <c r="Y40" s="674"/>
      <c r="Z40" s="674"/>
      <c r="AA40" s="674"/>
      <c r="AB40" s="674"/>
      <c r="AC40" s="674"/>
      <c r="AD40" s="674"/>
      <c r="AE40" s="674"/>
      <c r="AF40" s="674"/>
      <c r="AG40" s="674"/>
      <c r="AH40" s="674"/>
      <c r="AI40" s="674"/>
      <c r="AJ40" s="674"/>
      <c r="AK40" s="674"/>
      <c r="AL40" s="674"/>
      <c r="AM40" s="805"/>
    </row>
    <row r="41" spans="1:39" s="82" customFormat="1" ht="22.8">
      <c r="A41" s="789">
        <v>4</v>
      </c>
      <c r="B41" s="752"/>
      <c r="C41" s="752"/>
      <c r="D41" s="752"/>
      <c r="E41" s="752"/>
      <c r="F41" s="752"/>
      <c r="G41" s="752"/>
      <c r="H41" s="752"/>
      <c r="I41" s="752"/>
      <c r="J41" s="752"/>
      <c r="K41" s="752"/>
      <c r="L41" s="821" t="s">
        <v>18</v>
      </c>
      <c r="M41" s="228" t="s">
        <v>411</v>
      </c>
      <c r="N41" s="822" t="s">
        <v>370</v>
      </c>
      <c r="O41" s="823">
        <v>0</v>
      </c>
      <c r="P41" s="823">
        <v>0</v>
      </c>
      <c r="Q41" s="823">
        <v>0</v>
      </c>
      <c r="R41" s="823">
        <v>0</v>
      </c>
      <c r="S41" s="823">
        <v>0</v>
      </c>
      <c r="T41" s="823">
        <v>0</v>
      </c>
      <c r="U41" s="823">
        <v>0</v>
      </c>
      <c r="V41" s="823">
        <v>0</v>
      </c>
      <c r="W41" s="823">
        <v>0</v>
      </c>
      <c r="X41" s="823">
        <v>0</v>
      </c>
      <c r="Y41" s="823">
        <v>0</v>
      </c>
      <c r="Z41" s="823">
        <v>0</v>
      </c>
      <c r="AA41" s="823">
        <v>0</v>
      </c>
      <c r="AB41" s="823">
        <v>0</v>
      </c>
      <c r="AC41" s="823">
        <v>0</v>
      </c>
      <c r="AD41" s="823">
        <v>0</v>
      </c>
      <c r="AE41" s="823">
        <v>0</v>
      </c>
      <c r="AF41" s="823">
        <v>0</v>
      </c>
      <c r="AG41" s="823">
        <v>0</v>
      </c>
      <c r="AH41" s="823">
        <v>0</v>
      </c>
      <c r="AI41" s="823">
        <v>0</v>
      </c>
      <c r="AJ41" s="823">
        <v>0</v>
      </c>
      <c r="AK41" s="823">
        <v>0</v>
      </c>
      <c r="AL41" s="823">
        <v>0</v>
      </c>
      <c r="AM41" s="771"/>
    </row>
    <row r="42" spans="1:39" s="82" customFormat="1">
      <c r="A42" s="789">
        <v>4</v>
      </c>
      <c r="B42" s="752"/>
      <c r="C42" s="752"/>
      <c r="D42" s="752"/>
      <c r="E42" s="752"/>
      <c r="F42" s="752"/>
      <c r="G42" s="752"/>
      <c r="H42" s="752"/>
      <c r="I42" s="752"/>
      <c r="J42" s="752"/>
      <c r="K42" s="752"/>
      <c r="L42" s="824" t="s">
        <v>165</v>
      </c>
      <c r="M42" s="231" t="s">
        <v>12</v>
      </c>
      <c r="N42" s="727" t="s">
        <v>370</v>
      </c>
      <c r="O42" s="825">
        <v>0</v>
      </c>
      <c r="P42" s="825">
        <v>0</v>
      </c>
      <c r="Q42" s="825">
        <v>0</v>
      </c>
      <c r="R42" s="825">
        <v>0</v>
      </c>
      <c r="S42" s="825">
        <v>0</v>
      </c>
      <c r="T42" s="825">
        <v>0</v>
      </c>
      <c r="U42" s="825">
        <v>0</v>
      </c>
      <c r="V42" s="825">
        <v>0</v>
      </c>
      <c r="W42" s="825">
        <v>0</v>
      </c>
      <c r="X42" s="825">
        <v>0</v>
      </c>
      <c r="Y42" s="825">
        <v>0</v>
      </c>
      <c r="Z42" s="825">
        <v>0</v>
      </c>
      <c r="AA42" s="825">
        <v>0</v>
      </c>
      <c r="AB42" s="825">
        <v>0</v>
      </c>
      <c r="AC42" s="825">
        <v>0</v>
      </c>
      <c r="AD42" s="825">
        <v>0</v>
      </c>
      <c r="AE42" s="825">
        <v>0</v>
      </c>
      <c r="AF42" s="825">
        <v>0</v>
      </c>
      <c r="AG42" s="825">
        <v>0</v>
      </c>
      <c r="AH42" s="825">
        <v>0</v>
      </c>
      <c r="AI42" s="825">
        <v>0</v>
      </c>
      <c r="AJ42" s="825">
        <v>0</v>
      </c>
      <c r="AK42" s="825">
        <v>0</v>
      </c>
      <c r="AL42" s="825">
        <v>0</v>
      </c>
      <c r="AM42" s="771"/>
    </row>
    <row r="43" spans="1:39" s="82" customFormat="1" ht="22.8">
      <c r="A43" s="789">
        <v>4</v>
      </c>
      <c r="B43" s="752"/>
      <c r="C43" s="752"/>
      <c r="D43" s="752"/>
      <c r="E43" s="752"/>
      <c r="F43" s="752"/>
      <c r="G43" s="752"/>
      <c r="H43" s="752"/>
      <c r="I43" s="752"/>
      <c r="J43" s="752"/>
      <c r="K43" s="752"/>
      <c r="L43" s="824" t="s">
        <v>412</v>
      </c>
      <c r="M43" s="826" t="s">
        <v>413</v>
      </c>
      <c r="N43" s="727" t="s">
        <v>370</v>
      </c>
      <c r="O43" s="825"/>
      <c r="P43" s="825"/>
      <c r="Q43" s="825"/>
      <c r="R43" s="825"/>
      <c r="S43" s="825"/>
      <c r="T43" s="825"/>
      <c r="U43" s="825"/>
      <c r="V43" s="825"/>
      <c r="W43" s="825"/>
      <c r="X43" s="825"/>
      <c r="Y43" s="825"/>
      <c r="Z43" s="825"/>
      <c r="AA43" s="825"/>
      <c r="AB43" s="825"/>
      <c r="AC43" s="825"/>
      <c r="AD43" s="825"/>
      <c r="AE43" s="825"/>
      <c r="AF43" s="825"/>
      <c r="AG43" s="825"/>
      <c r="AH43" s="825"/>
      <c r="AI43" s="825"/>
      <c r="AJ43" s="825"/>
      <c r="AK43" s="825"/>
      <c r="AL43" s="825"/>
      <c r="AM43" s="771"/>
    </row>
    <row r="44" spans="1:39" s="82" customFormat="1">
      <c r="A44" s="789">
        <v>4</v>
      </c>
      <c r="B44" s="752"/>
      <c r="C44" s="752"/>
      <c r="D44" s="752"/>
      <c r="E44" s="752"/>
      <c r="F44" s="752"/>
      <c r="G44" s="752"/>
      <c r="H44" s="752"/>
      <c r="I44" s="752"/>
      <c r="J44" s="752"/>
      <c r="K44" s="752"/>
      <c r="L44" s="824" t="s">
        <v>414</v>
      </c>
      <c r="M44" s="826" t="s">
        <v>415</v>
      </c>
      <c r="N44" s="727" t="s">
        <v>370</v>
      </c>
      <c r="O44" s="825"/>
      <c r="P44" s="825"/>
      <c r="Q44" s="825"/>
      <c r="R44" s="825"/>
      <c r="S44" s="825"/>
      <c r="T44" s="825"/>
      <c r="U44" s="825"/>
      <c r="V44" s="825"/>
      <c r="W44" s="825"/>
      <c r="X44" s="825"/>
      <c r="Y44" s="825"/>
      <c r="Z44" s="825"/>
      <c r="AA44" s="825"/>
      <c r="AB44" s="825"/>
      <c r="AC44" s="825"/>
      <c r="AD44" s="825"/>
      <c r="AE44" s="825"/>
      <c r="AF44" s="825"/>
      <c r="AG44" s="825"/>
      <c r="AH44" s="825"/>
      <c r="AI44" s="825"/>
      <c r="AJ44" s="825"/>
      <c r="AK44" s="825"/>
      <c r="AL44" s="825"/>
      <c r="AM44" s="771"/>
    </row>
    <row r="45" spans="1:39" s="82" customFormat="1">
      <c r="A45" s="789">
        <v>4</v>
      </c>
      <c r="B45" s="752"/>
      <c r="C45" s="752"/>
      <c r="D45" s="752"/>
      <c r="E45" s="752"/>
      <c r="F45" s="752"/>
      <c r="G45" s="752"/>
      <c r="H45" s="752"/>
      <c r="I45" s="752"/>
      <c r="J45" s="752"/>
      <c r="K45" s="752"/>
      <c r="L45" s="824" t="s">
        <v>166</v>
      </c>
      <c r="M45" s="827" t="s">
        <v>416</v>
      </c>
      <c r="N45" s="727" t="s">
        <v>370</v>
      </c>
      <c r="O45" s="825"/>
      <c r="P45" s="825"/>
      <c r="Q45" s="825"/>
      <c r="R45" s="825"/>
      <c r="S45" s="825"/>
      <c r="T45" s="825"/>
      <c r="U45" s="825"/>
      <c r="V45" s="825"/>
      <c r="W45" s="825"/>
      <c r="X45" s="825"/>
      <c r="Y45" s="825"/>
      <c r="Z45" s="825"/>
      <c r="AA45" s="825"/>
      <c r="AB45" s="825"/>
      <c r="AC45" s="825"/>
      <c r="AD45" s="825"/>
      <c r="AE45" s="825"/>
      <c r="AF45" s="825"/>
      <c r="AG45" s="825"/>
      <c r="AH45" s="825"/>
      <c r="AI45" s="825"/>
      <c r="AJ45" s="825"/>
      <c r="AK45" s="825"/>
      <c r="AL45" s="825"/>
      <c r="AM45" s="771"/>
    </row>
    <row r="46" spans="1:39" s="82" customFormat="1">
      <c r="A46" s="789">
        <v>4</v>
      </c>
      <c r="B46" s="752"/>
      <c r="C46" s="752"/>
      <c r="D46" s="752"/>
      <c r="E46" s="752"/>
      <c r="F46" s="752"/>
      <c r="G46" s="752"/>
      <c r="H46" s="752"/>
      <c r="I46" s="752"/>
      <c r="J46" s="752"/>
      <c r="K46" s="752"/>
      <c r="L46" s="824" t="s">
        <v>378</v>
      </c>
      <c r="M46" s="828" t="s">
        <v>417</v>
      </c>
      <c r="N46" s="727" t="s">
        <v>370</v>
      </c>
      <c r="O46" s="825"/>
      <c r="P46" s="825"/>
      <c r="Q46" s="825"/>
      <c r="R46" s="825"/>
      <c r="S46" s="825"/>
      <c r="T46" s="825"/>
      <c r="U46" s="825"/>
      <c r="V46" s="825"/>
      <c r="W46" s="825"/>
      <c r="X46" s="825"/>
      <c r="Y46" s="825"/>
      <c r="Z46" s="825"/>
      <c r="AA46" s="825"/>
      <c r="AB46" s="825"/>
      <c r="AC46" s="825"/>
      <c r="AD46" s="825"/>
      <c r="AE46" s="825"/>
      <c r="AF46" s="825"/>
      <c r="AG46" s="825"/>
      <c r="AH46" s="825"/>
      <c r="AI46" s="825"/>
      <c r="AJ46" s="825"/>
      <c r="AK46" s="825"/>
      <c r="AL46" s="825"/>
      <c r="AM46" s="771"/>
    </row>
    <row r="47" spans="1:39" s="82" customFormat="1">
      <c r="A47" s="789">
        <v>4</v>
      </c>
      <c r="B47" s="752"/>
      <c r="C47" s="752"/>
      <c r="D47" s="752"/>
      <c r="E47" s="752"/>
      <c r="F47" s="752"/>
      <c r="G47" s="752"/>
      <c r="H47" s="752"/>
      <c r="I47" s="752"/>
      <c r="J47" s="752"/>
      <c r="K47" s="752"/>
      <c r="L47" s="824" t="s">
        <v>380</v>
      </c>
      <c r="M47" s="828" t="s">
        <v>418</v>
      </c>
      <c r="N47" s="727" t="s">
        <v>370</v>
      </c>
      <c r="O47" s="825"/>
      <c r="P47" s="825"/>
      <c r="Q47" s="825"/>
      <c r="R47" s="825"/>
      <c r="S47" s="825"/>
      <c r="T47" s="825"/>
      <c r="U47" s="825"/>
      <c r="V47" s="825"/>
      <c r="W47" s="825"/>
      <c r="X47" s="825"/>
      <c r="Y47" s="825"/>
      <c r="Z47" s="825"/>
      <c r="AA47" s="825"/>
      <c r="AB47" s="825"/>
      <c r="AC47" s="825"/>
      <c r="AD47" s="825"/>
      <c r="AE47" s="825"/>
      <c r="AF47" s="825"/>
      <c r="AG47" s="825"/>
      <c r="AH47" s="825"/>
      <c r="AI47" s="825"/>
      <c r="AJ47" s="825"/>
      <c r="AK47" s="825"/>
      <c r="AL47" s="825"/>
      <c r="AM47" s="771"/>
    </row>
    <row r="48" spans="1:39" s="82" customFormat="1">
      <c r="A48" s="764" t="s">
        <v>120</v>
      </c>
      <c r="B48" s="752"/>
      <c r="C48" s="752"/>
      <c r="D48" s="752"/>
      <c r="E48" s="752"/>
      <c r="F48" s="752"/>
      <c r="G48" s="752"/>
      <c r="H48" s="752"/>
      <c r="I48" s="752"/>
      <c r="J48" s="752"/>
      <c r="K48" s="752"/>
      <c r="L48" s="804" t="s">
        <v>2425</v>
      </c>
      <c r="M48" s="673"/>
      <c r="N48" s="674"/>
      <c r="O48" s="674"/>
      <c r="P48" s="674"/>
      <c r="Q48" s="674"/>
      <c r="R48" s="674"/>
      <c r="S48" s="674"/>
      <c r="T48" s="674"/>
      <c r="U48" s="674"/>
      <c r="V48" s="674"/>
      <c r="W48" s="674"/>
      <c r="X48" s="674"/>
      <c r="Y48" s="674"/>
      <c r="Z48" s="674"/>
      <c r="AA48" s="674"/>
      <c r="AB48" s="674"/>
      <c r="AC48" s="674"/>
      <c r="AD48" s="674"/>
      <c r="AE48" s="674"/>
      <c r="AF48" s="674"/>
      <c r="AG48" s="674"/>
      <c r="AH48" s="674"/>
      <c r="AI48" s="674"/>
      <c r="AJ48" s="674"/>
      <c r="AK48" s="674"/>
      <c r="AL48" s="674"/>
      <c r="AM48" s="805"/>
    </row>
    <row r="49" spans="1:39" s="82" customFormat="1" ht="22.8">
      <c r="A49" s="789">
        <v>5</v>
      </c>
      <c r="B49" s="752"/>
      <c r="C49" s="752"/>
      <c r="D49" s="752"/>
      <c r="E49" s="752"/>
      <c r="F49" s="752"/>
      <c r="G49" s="752"/>
      <c r="H49" s="752"/>
      <c r="I49" s="752"/>
      <c r="J49" s="752"/>
      <c r="K49" s="752"/>
      <c r="L49" s="821" t="s">
        <v>18</v>
      </c>
      <c r="M49" s="228" t="s">
        <v>411</v>
      </c>
      <c r="N49" s="822" t="s">
        <v>370</v>
      </c>
      <c r="O49" s="823">
        <v>0</v>
      </c>
      <c r="P49" s="823">
        <v>0</v>
      </c>
      <c r="Q49" s="823">
        <v>0</v>
      </c>
      <c r="R49" s="823">
        <v>0</v>
      </c>
      <c r="S49" s="823">
        <v>0</v>
      </c>
      <c r="T49" s="823">
        <v>0</v>
      </c>
      <c r="U49" s="823">
        <v>0</v>
      </c>
      <c r="V49" s="823">
        <v>0</v>
      </c>
      <c r="W49" s="823">
        <v>0</v>
      </c>
      <c r="X49" s="823">
        <v>0</v>
      </c>
      <c r="Y49" s="823">
        <v>0</v>
      </c>
      <c r="Z49" s="823">
        <v>0</v>
      </c>
      <c r="AA49" s="823">
        <v>0</v>
      </c>
      <c r="AB49" s="823">
        <v>0</v>
      </c>
      <c r="AC49" s="823">
        <v>0</v>
      </c>
      <c r="AD49" s="823">
        <v>0</v>
      </c>
      <c r="AE49" s="823">
        <v>0</v>
      </c>
      <c r="AF49" s="823">
        <v>0</v>
      </c>
      <c r="AG49" s="823">
        <v>0</v>
      </c>
      <c r="AH49" s="823">
        <v>0</v>
      </c>
      <c r="AI49" s="823">
        <v>0</v>
      </c>
      <c r="AJ49" s="823">
        <v>0</v>
      </c>
      <c r="AK49" s="823">
        <v>0</v>
      </c>
      <c r="AL49" s="823">
        <v>0</v>
      </c>
      <c r="AM49" s="771"/>
    </row>
    <row r="50" spans="1:39" s="82" customFormat="1">
      <c r="A50" s="789">
        <v>5</v>
      </c>
      <c r="B50" s="752"/>
      <c r="C50" s="752"/>
      <c r="D50" s="752"/>
      <c r="E50" s="752"/>
      <c r="F50" s="752"/>
      <c r="G50" s="752"/>
      <c r="H50" s="752"/>
      <c r="I50" s="752"/>
      <c r="J50" s="752"/>
      <c r="K50" s="752"/>
      <c r="L50" s="824" t="s">
        <v>165</v>
      </c>
      <c r="M50" s="231" t="s">
        <v>12</v>
      </c>
      <c r="N50" s="727" t="s">
        <v>370</v>
      </c>
      <c r="O50" s="825">
        <v>0</v>
      </c>
      <c r="P50" s="825">
        <v>0</v>
      </c>
      <c r="Q50" s="825">
        <v>0</v>
      </c>
      <c r="R50" s="825">
        <v>0</v>
      </c>
      <c r="S50" s="825">
        <v>0</v>
      </c>
      <c r="T50" s="825">
        <v>0</v>
      </c>
      <c r="U50" s="825">
        <v>0</v>
      </c>
      <c r="V50" s="825">
        <v>0</v>
      </c>
      <c r="W50" s="825">
        <v>0</v>
      </c>
      <c r="X50" s="825">
        <v>0</v>
      </c>
      <c r="Y50" s="825">
        <v>0</v>
      </c>
      <c r="Z50" s="825">
        <v>0</v>
      </c>
      <c r="AA50" s="825">
        <v>0</v>
      </c>
      <c r="AB50" s="825">
        <v>0</v>
      </c>
      <c r="AC50" s="825">
        <v>0</v>
      </c>
      <c r="AD50" s="825">
        <v>0</v>
      </c>
      <c r="AE50" s="825">
        <v>0</v>
      </c>
      <c r="AF50" s="825">
        <v>0</v>
      </c>
      <c r="AG50" s="825">
        <v>0</v>
      </c>
      <c r="AH50" s="825">
        <v>0</v>
      </c>
      <c r="AI50" s="825">
        <v>0</v>
      </c>
      <c r="AJ50" s="825">
        <v>0</v>
      </c>
      <c r="AK50" s="825">
        <v>0</v>
      </c>
      <c r="AL50" s="825">
        <v>0</v>
      </c>
      <c r="AM50" s="771"/>
    </row>
    <row r="51" spans="1:39" s="82" customFormat="1" ht="22.8">
      <c r="A51" s="789">
        <v>5</v>
      </c>
      <c r="B51" s="752"/>
      <c r="C51" s="752"/>
      <c r="D51" s="752"/>
      <c r="E51" s="752"/>
      <c r="F51" s="752"/>
      <c r="G51" s="752"/>
      <c r="H51" s="752"/>
      <c r="I51" s="752"/>
      <c r="J51" s="752"/>
      <c r="K51" s="752"/>
      <c r="L51" s="824" t="s">
        <v>412</v>
      </c>
      <c r="M51" s="826" t="s">
        <v>413</v>
      </c>
      <c r="N51" s="727" t="s">
        <v>370</v>
      </c>
      <c r="O51" s="825"/>
      <c r="P51" s="825"/>
      <c r="Q51" s="825"/>
      <c r="R51" s="825"/>
      <c r="S51" s="825"/>
      <c r="T51" s="825"/>
      <c r="U51" s="825"/>
      <c r="V51" s="825"/>
      <c r="W51" s="825"/>
      <c r="X51" s="825"/>
      <c r="Y51" s="825"/>
      <c r="Z51" s="825"/>
      <c r="AA51" s="825"/>
      <c r="AB51" s="825"/>
      <c r="AC51" s="825"/>
      <c r="AD51" s="825"/>
      <c r="AE51" s="825"/>
      <c r="AF51" s="825"/>
      <c r="AG51" s="825"/>
      <c r="AH51" s="825"/>
      <c r="AI51" s="825"/>
      <c r="AJ51" s="825"/>
      <c r="AK51" s="825"/>
      <c r="AL51" s="825"/>
      <c r="AM51" s="771"/>
    </row>
    <row r="52" spans="1:39" s="82" customFormat="1">
      <c r="A52" s="789">
        <v>5</v>
      </c>
      <c r="B52" s="752"/>
      <c r="C52" s="752"/>
      <c r="D52" s="752"/>
      <c r="E52" s="752"/>
      <c r="F52" s="752"/>
      <c r="G52" s="752"/>
      <c r="H52" s="752"/>
      <c r="I52" s="752"/>
      <c r="J52" s="752"/>
      <c r="K52" s="752"/>
      <c r="L52" s="824" t="s">
        <v>414</v>
      </c>
      <c r="M52" s="826" t="s">
        <v>415</v>
      </c>
      <c r="N52" s="727" t="s">
        <v>370</v>
      </c>
      <c r="O52" s="825"/>
      <c r="P52" s="825"/>
      <c r="Q52" s="825"/>
      <c r="R52" s="825"/>
      <c r="S52" s="825"/>
      <c r="T52" s="825"/>
      <c r="U52" s="825"/>
      <c r="V52" s="825"/>
      <c r="W52" s="825"/>
      <c r="X52" s="825"/>
      <c r="Y52" s="825"/>
      <c r="Z52" s="825"/>
      <c r="AA52" s="825"/>
      <c r="AB52" s="825"/>
      <c r="AC52" s="825"/>
      <c r="AD52" s="825"/>
      <c r="AE52" s="825"/>
      <c r="AF52" s="825"/>
      <c r="AG52" s="825"/>
      <c r="AH52" s="825"/>
      <c r="AI52" s="825"/>
      <c r="AJ52" s="825"/>
      <c r="AK52" s="825"/>
      <c r="AL52" s="825"/>
      <c r="AM52" s="771"/>
    </row>
    <row r="53" spans="1:39" s="82" customFormat="1">
      <c r="A53" s="789">
        <v>5</v>
      </c>
      <c r="B53" s="752"/>
      <c r="C53" s="752"/>
      <c r="D53" s="752"/>
      <c r="E53" s="752"/>
      <c r="F53" s="752"/>
      <c r="G53" s="752"/>
      <c r="H53" s="752"/>
      <c r="I53" s="752"/>
      <c r="J53" s="752"/>
      <c r="K53" s="752"/>
      <c r="L53" s="824" t="s">
        <v>166</v>
      </c>
      <c r="M53" s="827" t="s">
        <v>416</v>
      </c>
      <c r="N53" s="727" t="s">
        <v>370</v>
      </c>
      <c r="O53" s="825"/>
      <c r="P53" s="825"/>
      <c r="Q53" s="825"/>
      <c r="R53" s="825"/>
      <c r="S53" s="825"/>
      <c r="T53" s="825"/>
      <c r="U53" s="825"/>
      <c r="V53" s="825"/>
      <c r="W53" s="825"/>
      <c r="X53" s="825"/>
      <c r="Y53" s="825"/>
      <c r="Z53" s="825"/>
      <c r="AA53" s="825"/>
      <c r="AB53" s="825"/>
      <c r="AC53" s="825"/>
      <c r="AD53" s="825"/>
      <c r="AE53" s="825"/>
      <c r="AF53" s="825"/>
      <c r="AG53" s="825"/>
      <c r="AH53" s="825"/>
      <c r="AI53" s="825"/>
      <c r="AJ53" s="825"/>
      <c r="AK53" s="825"/>
      <c r="AL53" s="825"/>
      <c r="AM53" s="771"/>
    </row>
    <row r="54" spans="1:39" s="82" customFormat="1">
      <c r="A54" s="789">
        <v>5</v>
      </c>
      <c r="B54" s="752"/>
      <c r="C54" s="752"/>
      <c r="D54" s="752"/>
      <c r="E54" s="752"/>
      <c r="F54" s="752"/>
      <c r="G54" s="752"/>
      <c r="H54" s="752"/>
      <c r="I54" s="752"/>
      <c r="J54" s="752"/>
      <c r="K54" s="752"/>
      <c r="L54" s="824" t="s">
        <v>378</v>
      </c>
      <c r="M54" s="828" t="s">
        <v>417</v>
      </c>
      <c r="N54" s="727" t="s">
        <v>370</v>
      </c>
      <c r="O54" s="825"/>
      <c r="P54" s="825"/>
      <c r="Q54" s="825"/>
      <c r="R54" s="825"/>
      <c r="S54" s="825"/>
      <c r="T54" s="825"/>
      <c r="U54" s="825"/>
      <c r="V54" s="825"/>
      <c r="W54" s="825"/>
      <c r="X54" s="825"/>
      <c r="Y54" s="825"/>
      <c r="Z54" s="825"/>
      <c r="AA54" s="825"/>
      <c r="AB54" s="825"/>
      <c r="AC54" s="825"/>
      <c r="AD54" s="825"/>
      <c r="AE54" s="825"/>
      <c r="AF54" s="825"/>
      <c r="AG54" s="825"/>
      <c r="AH54" s="825"/>
      <c r="AI54" s="825"/>
      <c r="AJ54" s="825"/>
      <c r="AK54" s="825"/>
      <c r="AL54" s="825"/>
      <c r="AM54" s="771"/>
    </row>
    <row r="55" spans="1:39" s="82" customFormat="1">
      <c r="A55" s="789">
        <v>5</v>
      </c>
      <c r="B55" s="752"/>
      <c r="C55" s="752"/>
      <c r="D55" s="752"/>
      <c r="E55" s="752"/>
      <c r="F55" s="752"/>
      <c r="G55" s="752"/>
      <c r="H55" s="752"/>
      <c r="I55" s="752"/>
      <c r="J55" s="752"/>
      <c r="K55" s="752"/>
      <c r="L55" s="824" t="s">
        <v>380</v>
      </c>
      <c r="M55" s="828" t="s">
        <v>418</v>
      </c>
      <c r="N55" s="727" t="s">
        <v>370</v>
      </c>
      <c r="O55" s="825"/>
      <c r="P55" s="825"/>
      <c r="Q55" s="825"/>
      <c r="R55" s="825"/>
      <c r="S55" s="825"/>
      <c r="T55" s="825"/>
      <c r="U55" s="825"/>
      <c r="V55" s="825"/>
      <c r="W55" s="825"/>
      <c r="X55" s="825"/>
      <c r="Y55" s="825"/>
      <c r="Z55" s="825"/>
      <c r="AA55" s="825"/>
      <c r="AB55" s="825"/>
      <c r="AC55" s="825"/>
      <c r="AD55" s="825"/>
      <c r="AE55" s="825"/>
      <c r="AF55" s="825"/>
      <c r="AG55" s="825"/>
      <c r="AH55" s="825"/>
      <c r="AI55" s="825"/>
      <c r="AJ55" s="825"/>
      <c r="AK55" s="825"/>
      <c r="AL55" s="825"/>
      <c r="AM55" s="771"/>
    </row>
    <row r="56" spans="1:39" s="82" customFormat="1">
      <c r="A56" s="764" t="s">
        <v>124</v>
      </c>
      <c r="B56" s="752"/>
      <c r="C56" s="752"/>
      <c r="D56" s="752"/>
      <c r="E56" s="752"/>
      <c r="F56" s="752"/>
      <c r="G56" s="752"/>
      <c r="H56" s="752"/>
      <c r="I56" s="752"/>
      <c r="J56" s="752"/>
      <c r="K56" s="752"/>
      <c r="L56" s="804" t="s">
        <v>2427</v>
      </c>
      <c r="M56" s="673"/>
      <c r="N56" s="674"/>
      <c r="O56" s="674"/>
      <c r="P56" s="674"/>
      <c r="Q56" s="674"/>
      <c r="R56" s="674"/>
      <c r="S56" s="674"/>
      <c r="T56" s="674"/>
      <c r="U56" s="674"/>
      <c r="V56" s="674"/>
      <c r="W56" s="674"/>
      <c r="X56" s="674"/>
      <c r="Y56" s="674"/>
      <c r="Z56" s="674"/>
      <c r="AA56" s="674"/>
      <c r="AB56" s="674"/>
      <c r="AC56" s="674"/>
      <c r="AD56" s="674"/>
      <c r="AE56" s="674"/>
      <c r="AF56" s="674"/>
      <c r="AG56" s="674"/>
      <c r="AH56" s="674"/>
      <c r="AI56" s="674"/>
      <c r="AJ56" s="674"/>
      <c r="AK56" s="674"/>
      <c r="AL56" s="674"/>
      <c r="AM56" s="805"/>
    </row>
    <row r="57" spans="1:39" s="82" customFormat="1" ht="22.8">
      <c r="A57" s="789">
        <v>6</v>
      </c>
      <c r="B57" s="752"/>
      <c r="C57" s="752"/>
      <c r="D57" s="752"/>
      <c r="E57" s="752"/>
      <c r="F57" s="752"/>
      <c r="G57" s="752"/>
      <c r="H57" s="752"/>
      <c r="I57" s="752"/>
      <c r="J57" s="752"/>
      <c r="K57" s="752"/>
      <c r="L57" s="821" t="s">
        <v>18</v>
      </c>
      <c r="M57" s="228" t="s">
        <v>411</v>
      </c>
      <c r="N57" s="822" t="s">
        <v>370</v>
      </c>
      <c r="O57" s="823">
        <v>0</v>
      </c>
      <c r="P57" s="823">
        <v>0</v>
      </c>
      <c r="Q57" s="823">
        <v>0</v>
      </c>
      <c r="R57" s="823">
        <v>0</v>
      </c>
      <c r="S57" s="823">
        <v>0</v>
      </c>
      <c r="T57" s="823">
        <v>0</v>
      </c>
      <c r="U57" s="823">
        <v>0</v>
      </c>
      <c r="V57" s="823">
        <v>0</v>
      </c>
      <c r="W57" s="823">
        <v>0</v>
      </c>
      <c r="X57" s="823">
        <v>0</v>
      </c>
      <c r="Y57" s="823">
        <v>0</v>
      </c>
      <c r="Z57" s="823">
        <v>0</v>
      </c>
      <c r="AA57" s="823">
        <v>0</v>
      </c>
      <c r="AB57" s="823">
        <v>0</v>
      </c>
      <c r="AC57" s="823">
        <v>0</v>
      </c>
      <c r="AD57" s="823">
        <v>0</v>
      </c>
      <c r="AE57" s="823">
        <v>0</v>
      </c>
      <c r="AF57" s="823">
        <v>0</v>
      </c>
      <c r="AG57" s="823">
        <v>0</v>
      </c>
      <c r="AH57" s="823">
        <v>0</v>
      </c>
      <c r="AI57" s="823">
        <v>0</v>
      </c>
      <c r="AJ57" s="823">
        <v>0</v>
      </c>
      <c r="AK57" s="823">
        <v>0</v>
      </c>
      <c r="AL57" s="823">
        <v>0</v>
      </c>
      <c r="AM57" s="771"/>
    </row>
    <row r="58" spans="1:39" s="82" customFormat="1">
      <c r="A58" s="789">
        <v>6</v>
      </c>
      <c r="B58" s="752"/>
      <c r="C58" s="752"/>
      <c r="D58" s="752"/>
      <c r="E58" s="752"/>
      <c r="F58" s="752"/>
      <c r="G58" s="752"/>
      <c r="H58" s="752"/>
      <c r="I58" s="752"/>
      <c r="J58" s="752"/>
      <c r="K58" s="752"/>
      <c r="L58" s="824" t="s">
        <v>165</v>
      </c>
      <c r="M58" s="231" t="s">
        <v>12</v>
      </c>
      <c r="N58" s="727" t="s">
        <v>370</v>
      </c>
      <c r="O58" s="825">
        <v>0</v>
      </c>
      <c r="P58" s="825">
        <v>0</v>
      </c>
      <c r="Q58" s="825">
        <v>0</v>
      </c>
      <c r="R58" s="825">
        <v>0</v>
      </c>
      <c r="S58" s="825">
        <v>0</v>
      </c>
      <c r="T58" s="825">
        <v>0</v>
      </c>
      <c r="U58" s="825">
        <v>0</v>
      </c>
      <c r="V58" s="825">
        <v>0</v>
      </c>
      <c r="W58" s="825">
        <v>0</v>
      </c>
      <c r="X58" s="825">
        <v>0</v>
      </c>
      <c r="Y58" s="825">
        <v>0</v>
      </c>
      <c r="Z58" s="825">
        <v>0</v>
      </c>
      <c r="AA58" s="825">
        <v>0</v>
      </c>
      <c r="AB58" s="825">
        <v>0</v>
      </c>
      <c r="AC58" s="825">
        <v>0</v>
      </c>
      <c r="AD58" s="825">
        <v>0</v>
      </c>
      <c r="AE58" s="825">
        <v>0</v>
      </c>
      <c r="AF58" s="825">
        <v>0</v>
      </c>
      <c r="AG58" s="825">
        <v>0</v>
      </c>
      <c r="AH58" s="825">
        <v>0</v>
      </c>
      <c r="AI58" s="825">
        <v>0</v>
      </c>
      <c r="AJ58" s="825">
        <v>0</v>
      </c>
      <c r="AK58" s="825">
        <v>0</v>
      </c>
      <c r="AL58" s="825">
        <v>0</v>
      </c>
      <c r="AM58" s="771"/>
    </row>
    <row r="59" spans="1:39" s="82" customFormat="1" ht="22.8">
      <c r="A59" s="789">
        <v>6</v>
      </c>
      <c r="B59" s="752"/>
      <c r="C59" s="752"/>
      <c r="D59" s="752"/>
      <c r="E59" s="752"/>
      <c r="F59" s="752"/>
      <c r="G59" s="752"/>
      <c r="H59" s="752"/>
      <c r="I59" s="752"/>
      <c r="J59" s="752"/>
      <c r="K59" s="752"/>
      <c r="L59" s="824" t="s">
        <v>412</v>
      </c>
      <c r="M59" s="826" t="s">
        <v>413</v>
      </c>
      <c r="N59" s="727" t="s">
        <v>370</v>
      </c>
      <c r="O59" s="825"/>
      <c r="P59" s="825"/>
      <c r="Q59" s="825"/>
      <c r="R59" s="825"/>
      <c r="S59" s="825"/>
      <c r="T59" s="825"/>
      <c r="U59" s="825"/>
      <c r="V59" s="825"/>
      <c r="W59" s="825"/>
      <c r="X59" s="825"/>
      <c r="Y59" s="825"/>
      <c r="Z59" s="825"/>
      <c r="AA59" s="825"/>
      <c r="AB59" s="825"/>
      <c r="AC59" s="825"/>
      <c r="AD59" s="825"/>
      <c r="AE59" s="825"/>
      <c r="AF59" s="825"/>
      <c r="AG59" s="825"/>
      <c r="AH59" s="825"/>
      <c r="AI59" s="825"/>
      <c r="AJ59" s="825"/>
      <c r="AK59" s="825"/>
      <c r="AL59" s="825"/>
      <c r="AM59" s="771"/>
    </row>
    <row r="60" spans="1:39" s="82" customFormat="1">
      <c r="A60" s="789">
        <v>6</v>
      </c>
      <c r="B60" s="752"/>
      <c r="C60" s="752"/>
      <c r="D60" s="752"/>
      <c r="E60" s="752"/>
      <c r="F60" s="752"/>
      <c r="G60" s="752"/>
      <c r="H60" s="752"/>
      <c r="I60" s="752"/>
      <c r="J60" s="752"/>
      <c r="K60" s="752"/>
      <c r="L60" s="824" t="s">
        <v>414</v>
      </c>
      <c r="M60" s="826" t="s">
        <v>415</v>
      </c>
      <c r="N60" s="727" t="s">
        <v>370</v>
      </c>
      <c r="O60" s="825"/>
      <c r="P60" s="825"/>
      <c r="Q60" s="825"/>
      <c r="R60" s="825"/>
      <c r="S60" s="825"/>
      <c r="T60" s="825"/>
      <c r="U60" s="825"/>
      <c r="V60" s="825"/>
      <c r="W60" s="825"/>
      <c r="X60" s="825"/>
      <c r="Y60" s="825"/>
      <c r="Z60" s="825"/>
      <c r="AA60" s="825"/>
      <c r="AB60" s="825"/>
      <c r="AC60" s="825"/>
      <c r="AD60" s="825"/>
      <c r="AE60" s="825"/>
      <c r="AF60" s="825"/>
      <c r="AG60" s="825"/>
      <c r="AH60" s="825"/>
      <c r="AI60" s="825"/>
      <c r="AJ60" s="825"/>
      <c r="AK60" s="825"/>
      <c r="AL60" s="825"/>
      <c r="AM60" s="771"/>
    </row>
    <row r="61" spans="1:39" s="82" customFormat="1">
      <c r="A61" s="789">
        <v>6</v>
      </c>
      <c r="B61" s="752"/>
      <c r="C61" s="752"/>
      <c r="D61" s="752"/>
      <c r="E61" s="752"/>
      <c r="F61" s="752"/>
      <c r="G61" s="752"/>
      <c r="H61" s="752"/>
      <c r="I61" s="752"/>
      <c r="J61" s="752"/>
      <c r="K61" s="752"/>
      <c r="L61" s="824" t="s">
        <v>166</v>
      </c>
      <c r="M61" s="827" t="s">
        <v>416</v>
      </c>
      <c r="N61" s="727" t="s">
        <v>370</v>
      </c>
      <c r="O61" s="825"/>
      <c r="P61" s="825"/>
      <c r="Q61" s="825"/>
      <c r="R61" s="825"/>
      <c r="S61" s="825"/>
      <c r="T61" s="825"/>
      <c r="U61" s="825"/>
      <c r="V61" s="825"/>
      <c r="W61" s="825"/>
      <c r="X61" s="825"/>
      <c r="Y61" s="825"/>
      <c r="Z61" s="825"/>
      <c r="AA61" s="825"/>
      <c r="AB61" s="825"/>
      <c r="AC61" s="825"/>
      <c r="AD61" s="825"/>
      <c r="AE61" s="825"/>
      <c r="AF61" s="825"/>
      <c r="AG61" s="825"/>
      <c r="AH61" s="825"/>
      <c r="AI61" s="825"/>
      <c r="AJ61" s="825"/>
      <c r="AK61" s="825"/>
      <c r="AL61" s="825"/>
      <c r="AM61" s="771"/>
    </row>
    <row r="62" spans="1:39" s="82" customFormat="1">
      <c r="A62" s="789">
        <v>6</v>
      </c>
      <c r="B62" s="752"/>
      <c r="C62" s="752"/>
      <c r="D62" s="752"/>
      <c r="E62" s="752"/>
      <c r="F62" s="752"/>
      <c r="G62" s="752"/>
      <c r="H62" s="752"/>
      <c r="I62" s="752"/>
      <c r="J62" s="752"/>
      <c r="K62" s="752"/>
      <c r="L62" s="824" t="s">
        <v>378</v>
      </c>
      <c r="M62" s="828" t="s">
        <v>417</v>
      </c>
      <c r="N62" s="727" t="s">
        <v>370</v>
      </c>
      <c r="O62" s="825"/>
      <c r="P62" s="825"/>
      <c r="Q62" s="825"/>
      <c r="R62" s="825"/>
      <c r="S62" s="825"/>
      <c r="T62" s="825"/>
      <c r="U62" s="825"/>
      <c r="V62" s="825"/>
      <c r="W62" s="825"/>
      <c r="X62" s="825"/>
      <c r="Y62" s="825"/>
      <c r="Z62" s="825"/>
      <c r="AA62" s="825"/>
      <c r="AB62" s="825"/>
      <c r="AC62" s="825"/>
      <c r="AD62" s="825"/>
      <c r="AE62" s="825"/>
      <c r="AF62" s="825"/>
      <c r="AG62" s="825"/>
      <c r="AH62" s="825"/>
      <c r="AI62" s="825"/>
      <c r="AJ62" s="825"/>
      <c r="AK62" s="825"/>
      <c r="AL62" s="825"/>
      <c r="AM62" s="771"/>
    </row>
    <row r="63" spans="1:39" s="82" customFormat="1">
      <c r="A63" s="789">
        <v>6</v>
      </c>
      <c r="B63" s="752"/>
      <c r="C63" s="752"/>
      <c r="D63" s="752"/>
      <c r="E63" s="752"/>
      <c r="F63" s="752"/>
      <c r="G63" s="752"/>
      <c r="H63" s="752"/>
      <c r="I63" s="752"/>
      <c r="J63" s="752"/>
      <c r="K63" s="752"/>
      <c r="L63" s="824" t="s">
        <v>380</v>
      </c>
      <c r="M63" s="828" t="s">
        <v>418</v>
      </c>
      <c r="N63" s="727" t="s">
        <v>370</v>
      </c>
      <c r="O63" s="825"/>
      <c r="P63" s="825"/>
      <c r="Q63" s="825"/>
      <c r="R63" s="825"/>
      <c r="S63" s="825"/>
      <c r="T63" s="825"/>
      <c r="U63" s="825"/>
      <c r="V63" s="825"/>
      <c r="W63" s="825"/>
      <c r="X63" s="825"/>
      <c r="Y63" s="825"/>
      <c r="Z63" s="825"/>
      <c r="AA63" s="825"/>
      <c r="AB63" s="825"/>
      <c r="AC63" s="825"/>
      <c r="AD63" s="825"/>
      <c r="AE63" s="825"/>
      <c r="AF63" s="825"/>
      <c r="AG63" s="825"/>
      <c r="AH63" s="825"/>
      <c r="AI63" s="825"/>
      <c r="AJ63" s="825"/>
      <c r="AK63" s="825"/>
      <c r="AL63" s="825"/>
      <c r="AM63" s="771"/>
    </row>
    <row r="64" spans="1:39" s="82" customFormat="1">
      <c r="A64" s="764" t="s">
        <v>125</v>
      </c>
      <c r="B64" s="752"/>
      <c r="C64" s="752"/>
      <c r="D64" s="752"/>
      <c r="E64" s="752"/>
      <c r="F64" s="752"/>
      <c r="G64" s="752"/>
      <c r="H64" s="752"/>
      <c r="I64" s="752"/>
      <c r="J64" s="752"/>
      <c r="K64" s="752"/>
      <c r="L64" s="804" t="s">
        <v>2429</v>
      </c>
      <c r="M64" s="673"/>
      <c r="N64" s="674"/>
      <c r="O64" s="674"/>
      <c r="P64" s="674"/>
      <c r="Q64" s="674"/>
      <c r="R64" s="674"/>
      <c r="S64" s="674"/>
      <c r="T64" s="674"/>
      <c r="U64" s="674"/>
      <c r="V64" s="674"/>
      <c r="W64" s="674"/>
      <c r="X64" s="674"/>
      <c r="Y64" s="674"/>
      <c r="Z64" s="674"/>
      <c r="AA64" s="674"/>
      <c r="AB64" s="674"/>
      <c r="AC64" s="674"/>
      <c r="AD64" s="674"/>
      <c r="AE64" s="674"/>
      <c r="AF64" s="674"/>
      <c r="AG64" s="674"/>
      <c r="AH64" s="674"/>
      <c r="AI64" s="674"/>
      <c r="AJ64" s="674"/>
      <c r="AK64" s="674"/>
      <c r="AL64" s="674"/>
      <c r="AM64" s="805"/>
    </row>
    <row r="65" spans="1:39" s="82" customFormat="1" ht="22.8">
      <c r="A65" s="789">
        <v>7</v>
      </c>
      <c r="B65" s="752"/>
      <c r="C65" s="752"/>
      <c r="D65" s="752"/>
      <c r="E65" s="752"/>
      <c r="F65" s="752"/>
      <c r="G65" s="752"/>
      <c r="H65" s="752"/>
      <c r="I65" s="752"/>
      <c r="J65" s="752"/>
      <c r="K65" s="752"/>
      <c r="L65" s="821" t="s">
        <v>18</v>
      </c>
      <c r="M65" s="228" t="s">
        <v>411</v>
      </c>
      <c r="N65" s="822" t="s">
        <v>370</v>
      </c>
      <c r="O65" s="823">
        <v>0</v>
      </c>
      <c r="P65" s="823">
        <v>0</v>
      </c>
      <c r="Q65" s="823">
        <v>0</v>
      </c>
      <c r="R65" s="823">
        <v>0</v>
      </c>
      <c r="S65" s="823">
        <v>0</v>
      </c>
      <c r="T65" s="823">
        <v>0</v>
      </c>
      <c r="U65" s="823">
        <v>0</v>
      </c>
      <c r="V65" s="823">
        <v>0</v>
      </c>
      <c r="W65" s="823">
        <v>0</v>
      </c>
      <c r="X65" s="823">
        <v>0</v>
      </c>
      <c r="Y65" s="823">
        <v>0</v>
      </c>
      <c r="Z65" s="823">
        <v>0</v>
      </c>
      <c r="AA65" s="823">
        <v>0</v>
      </c>
      <c r="AB65" s="823">
        <v>0</v>
      </c>
      <c r="AC65" s="823">
        <v>0</v>
      </c>
      <c r="AD65" s="823">
        <v>0</v>
      </c>
      <c r="AE65" s="823">
        <v>0</v>
      </c>
      <c r="AF65" s="823">
        <v>0</v>
      </c>
      <c r="AG65" s="823">
        <v>0</v>
      </c>
      <c r="AH65" s="823">
        <v>0</v>
      </c>
      <c r="AI65" s="823">
        <v>0</v>
      </c>
      <c r="AJ65" s="823">
        <v>0</v>
      </c>
      <c r="AK65" s="823">
        <v>0</v>
      </c>
      <c r="AL65" s="823">
        <v>0</v>
      </c>
      <c r="AM65" s="771"/>
    </row>
    <row r="66" spans="1:39" s="82" customFormat="1">
      <c r="A66" s="789">
        <v>7</v>
      </c>
      <c r="B66" s="752"/>
      <c r="C66" s="752"/>
      <c r="D66" s="752"/>
      <c r="E66" s="752"/>
      <c r="F66" s="752"/>
      <c r="G66" s="752"/>
      <c r="H66" s="752"/>
      <c r="I66" s="752"/>
      <c r="J66" s="752"/>
      <c r="K66" s="752"/>
      <c r="L66" s="824" t="s">
        <v>165</v>
      </c>
      <c r="M66" s="231" t="s">
        <v>12</v>
      </c>
      <c r="N66" s="727" t="s">
        <v>370</v>
      </c>
      <c r="O66" s="825">
        <v>0</v>
      </c>
      <c r="P66" s="825">
        <v>0</v>
      </c>
      <c r="Q66" s="825">
        <v>0</v>
      </c>
      <c r="R66" s="825">
        <v>0</v>
      </c>
      <c r="S66" s="825">
        <v>0</v>
      </c>
      <c r="T66" s="825">
        <v>0</v>
      </c>
      <c r="U66" s="825">
        <v>0</v>
      </c>
      <c r="V66" s="825">
        <v>0</v>
      </c>
      <c r="W66" s="825">
        <v>0</v>
      </c>
      <c r="X66" s="825">
        <v>0</v>
      </c>
      <c r="Y66" s="825">
        <v>0</v>
      </c>
      <c r="Z66" s="825">
        <v>0</v>
      </c>
      <c r="AA66" s="825">
        <v>0</v>
      </c>
      <c r="AB66" s="825">
        <v>0</v>
      </c>
      <c r="AC66" s="825">
        <v>0</v>
      </c>
      <c r="AD66" s="825">
        <v>0</v>
      </c>
      <c r="AE66" s="825">
        <v>0</v>
      </c>
      <c r="AF66" s="825">
        <v>0</v>
      </c>
      <c r="AG66" s="825">
        <v>0</v>
      </c>
      <c r="AH66" s="825">
        <v>0</v>
      </c>
      <c r="AI66" s="825">
        <v>0</v>
      </c>
      <c r="AJ66" s="825">
        <v>0</v>
      </c>
      <c r="AK66" s="825">
        <v>0</v>
      </c>
      <c r="AL66" s="825">
        <v>0</v>
      </c>
      <c r="AM66" s="771"/>
    </row>
    <row r="67" spans="1:39" s="82" customFormat="1" ht="22.8">
      <c r="A67" s="789">
        <v>7</v>
      </c>
      <c r="B67" s="752"/>
      <c r="C67" s="752"/>
      <c r="D67" s="752"/>
      <c r="E67" s="752"/>
      <c r="F67" s="752"/>
      <c r="G67" s="752"/>
      <c r="H67" s="752"/>
      <c r="I67" s="752"/>
      <c r="J67" s="752"/>
      <c r="K67" s="752"/>
      <c r="L67" s="824" t="s">
        <v>412</v>
      </c>
      <c r="M67" s="826" t="s">
        <v>413</v>
      </c>
      <c r="N67" s="727" t="s">
        <v>370</v>
      </c>
      <c r="O67" s="825"/>
      <c r="P67" s="825"/>
      <c r="Q67" s="825"/>
      <c r="R67" s="825"/>
      <c r="S67" s="825"/>
      <c r="T67" s="825"/>
      <c r="U67" s="825"/>
      <c r="V67" s="825"/>
      <c r="W67" s="825"/>
      <c r="X67" s="825"/>
      <c r="Y67" s="825"/>
      <c r="Z67" s="825"/>
      <c r="AA67" s="825"/>
      <c r="AB67" s="825"/>
      <c r="AC67" s="825"/>
      <c r="AD67" s="825"/>
      <c r="AE67" s="825"/>
      <c r="AF67" s="825"/>
      <c r="AG67" s="825"/>
      <c r="AH67" s="825"/>
      <c r="AI67" s="825"/>
      <c r="AJ67" s="825"/>
      <c r="AK67" s="825"/>
      <c r="AL67" s="825"/>
      <c r="AM67" s="771"/>
    </row>
    <row r="68" spans="1:39" s="82" customFormat="1">
      <c r="A68" s="789">
        <v>7</v>
      </c>
      <c r="B68" s="752"/>
      <c r="C68" s="752"/>
      <c r="D68" s="752"/>
      <c r="E68" s="752"/>
      <c r="F68" s="752"/>
      <c r="G68" s="752"/>
      <c r="H68" s="752"/>
      <c r="I68" s="752"/>
      <c r="J68" s="752"/>
      <c r="K68" s="752"/>
      <c r="L68" s="824" t="s">
        <v>414</v>
      </c>
      <c r="M68" s="826" t="s">
        <v>415</v>
      </c>
      <c r="N68" s="727" t="s">
        <v>370</v>
      </c>
      <c r="O68" s="825"/>
      <c r="P68" s="825"/>
      <c r="Q68" s="825"/>
      <c r="R68" s="825"/>
      <c r="S68" s="825"/>
      <c r="T68" s="825"/>
      <c r="U68" s="825"/>
      <c r="V68" s="825"/>
      <c r="W68" s="825"/>
      <c r="X68" s="825"/>
      <c r="Y68" s="825"/>
      <c r="Z68" s="825"/>
      <c r="AA68" s="825"/>
      <c r="AB68" s="825"/>
      <c r="AC68" s="825"/>
      <c r="AD68" s="825"/>
      <c r="AE68" s="825"/>
      <c r="AF68" s="825"/>
      <c r="AG68" s="825"/>
      <c r="AH68" s="825"/>
      <c r="AI68" s="825"/>
      <c r="AJ68" s="825"/>
      <c r="AK68" s="825"/>
      <c r="AL68" s="825"/>
      <c r="AM68" s="771"/>
    </row>
    <row r="69" spans="1:39" s="82" customFormat="1">
      <c r="A69" s="789">
        <v>7</v>
      </c>
      <c r="B69" s="752"/>
      <c r="C69" s="752"/>
      <c r="D69" s="752"/>
      <c r="E69" s="752"/>
      <c r="F69" s="752"/>
      <c r="G69" s="752"/>
      <c r="H69" s="752"/>
      <c r="I69" s="752"/>
      <c r="J69" s="752"/>
      <c r="K69" s="752"/>
      <c r="L69" s="824" t="s">
        <v>166</v>
      </c>
      <c r="M69" s="827" t="s">
        <v>416</v>
      </c>
      <c r="N69" s="727" t="s">
        <v>370</v>
      </c>
      <c r="O69" s="825"/>
      <c r="P69" s="825"/>
      <c r="Q69" s="825"/>
      <c r="R69" s="825"/>
      <c r="S69" s="825"/>
      <c r="T69" s="825"/>
      <c r="U69" s="825"/>
      <c r="V69" s="825"/>
      <c r="W69" s="825"/>
      <c r="X69" s="825"/>
      <c r="Y69" s="825"/>
      <c r="Z69" s="825"/>
      <c r="AA69" s="825"/>
      <c r="AB69" s="825"/>
      <c r="AC69" s="825"/>
      <c r="AD69" s="825"/>
      <c r="AE69" s="825"/>
      <c r="AF69" s="825"/>
      <c r="AG69" s="825"/>
      <c r="AH69" s="825"/>
      <c r="AI69" s="825"/>
      <c r="AJ69" s="825"/>
      <c r="AK69" s="825"/>
      <c r="AL69" s="825"/>
      <c r="AM69" s="771"/>
    </row>
    <row r="70" spans="1:39" s="82" customFormat="1">
      <c r="A70" s="789">
        <v>7</v>
      </c>
      <c r="B70" s="752"/>
      <c r="C70" s="752"/>
      <c r="D70" s="752"/>
      <c r="E70" s="752"/>
      <c r="F70" s="752"/>
      <c r="G70" s="752"/>
      <c r="H70" s="752"/>
      <c r="I70" s="752"/>
      <c r="J70" s="752"/>
      <c r="K70" s="752"/>
      <c r="L70" s="824" t="s">
        <v>378</v>
      </c>
      <c r="M70" s="828" t="s">
        <v>417</v>
      </c>
      <c r="N70" s="727" t="s">
        <v>370</v>
      </c>
      <c r="O70" s="825"/>
      <c r="P70" s="825"/>
      <c r="Q70" s="825"/>
      <c r="R70" s="825"/>
      <c r="S70" s="825"/>
      <c r="T70" s="825"/>
      <c r="U70" s="825"/>
      <c r="V70" s="825"/>
      <c r="W70" s="825"/>
      <c r="X70" s="825"/>
      <c r="Y70" s="825"/>
      <c r="Z70" s="825"/>
      <c r="AA70" s="825"/>
      <c r="AB70" s="825"/>
      <c r="AC70" s="825"/>
      <c r="AD70" s="825"/>
      <c r="AE70" s="825"/>
      <c r="AF70" s="825"/>
      <c r="AG70" s="825"/>
      <c r="AH70" s="825"/>
      <c r="AI70" s="825"/>
      <c r="AJ70" s="825"/>
      <c r="AK70" s="825"/>
      <c r="AL70" s="825"/>
      <c r="AM70" s="771"/>
    </row>
    <row r="71" spans="1:39" s="82" customFormat="1">
      <c r="A71" s="789">
        <v>7</v>
      </c>
      <c r="B71" s="752"/>
      <c r="C71" s="752"/>
      <c r="D71" s="752"/>
      <c r="E71" s="752"/>
      <c r="F71" s="752"/>
      <c r="G71" s="752"/>
      <c r="H71" s="752"/>
      <c r="I71" s="752"/>
      <c r="J71" s="752"/>
      <c r="K71" s="752"/>
      <c r="L71" s="824" t="s">
        <v>380</v>
      </c>
      <c r="M71" s="828" t="s">
        <v>418</v>
      </c>
      <c r="N71" s="727" t="s">
        <v>370</v>
      </c>
      <c r="O71" s="825"/>
      <c r="P71" s="825"/>
      <c r="Q71" s="825"/>
      <c r="R71" s="825"/>
      <c r="S71" s="825"/>
      <c r="T71" s="825"/>
      <c r="U71" s="825"/>
      <c r="V71" s="825"/>
      <c r="W71" s="825"/>
      <c r="X71" s="825"/>
      <c r="Y71" s="825"/>
      <c r="Z71" s="825"/>
      <c r="AA71" s="825"/>
      <c r="AB71" s="825"/>
      <c r="AC71" s="825"/>
      <c r="AD71" s="825"/>
      <c r="AE71" s="825"/>
      <c r="AF71" s="825"/>
      <c r="AG71" s="825"/>
      <c r="AH71" s="825"/>
      <c r="AI71" s="825"/>
      <c r="AJ71" s="825"/>
      <c r="AK71" s="825"/>
      <c r="AL71" s="825"/>
      <c r="AM71" s="771"/>
    </row>
    <row r="72" spans="1:39" s="82" customFormat="1">
      <c r="A72" s="764" t="s">
        <v>126</v>
      </c>
      <c r="B72" s="752"/>
      <c r="C72" s="752"/>
      <c r="D72" s="752"/>
      <c r="E72" s="752"/>
      <c r="F72" s="752"/>
      <c r="G72" s="752"/>
      <c r="H72" s="752"/>
      <c r="I72" s="752"/>
      <c r="J72" s="752"/>
      <c r="K72" s="752"/>
      <c r="L72" s="804" t="s">
        <v>2431</v>
      </c>
      <c r="M72" s="673"/>
      <c r="N72" s="674"/>
      <c r="O72" s="674"/>
      <c r="P72" s="674"/>
      <c r="Q72" s="674"/>
      <c r="R72" s="674"/>
      <c r="S72" s="674"/>
      <c r="T72" s="674"/>
      <c r="U72" s="674"/>
      <c r="V72" s="674"/>
      <c r="W72" s="674"/>
      <c r="X72" s="674"/>
      <c r="Y72" s="674"/>
      <c r="Z72" s="674"/>
      <c r="AA72" s="674"/>
      <c r="AB72" s="674"/>
      <c r="AC72" s="674"/>
      <c r="AD72" s="674"/>
      <c r="AE72" s="674"/>
      <c r="AF72" s="674"/>
      <c r="AG72" s="674"/>
      <c r="AH72" s="674"/>
      <c r="AI72" s="674"/>
      <c r="AJ72" s="674"/>
      <c r="AK72" s="674"/>
      <c r="AL72" s="674"/>
      <c r="AM72" s="805"/>
    </row>
    <row r="73" spans="1:39" s="82" customFormat="1" ht="22.8">
      <c r="A73" s="789">
        <v>8</v>
      </c>
      <c r="B73" s="752"/>
      <c r="C73" s="752"/>
      <c r="D73" s="752"/>
      <c r="E73" s="752"/>
      <c r="F73" s="752"/>
      <c r="G73" s="752"/>
      <c r="H73" s="752"/>
      <c r="I73" s="752"/>
      <c r="J73" s="752"/>
      <c r="K73" s="752"/>
      <c r="L73" s="821" t="s">
        <v>18</v>
      </c>
      <c r="M73" s="228" t="s">
        <v>411</v>
      </c>
      <c r="N73" s="822" t="s">
        <v>370</v>
      </c>
      <c r="O73" s="823">
        <v>0</v>
      </c>
      <c r="P73" s="823">
        <v>0</v>
      </c>
      <c r="Q73" s="823">
        <v>0</v>
      </c>
      <c r="R73" s="823">
        <v>0</v>
      </c>
      <c r="S73" s="823">
        <v>0</v>
      </c>
      <c r="T73" s="823">
        <v>0</v>
      </c>
      <c r="U73" s="823">
        <v>0</v>
      </c>
      <c r="V73" s="823">
        <v>0</v>
      </c>
      <c r="W73" s="823">
        <v>0</v>
      </c>
      <c r="X73" s="823">
        <v>0</v>
      </c>
      <c r="Y73" s="823">
        <v>0</v>
      </c>
      <c r="Z73" s="823">
        <v>0</v>
      </c>
      <c r="AA73" s="823">
        <v>0</v>
      </c>
      <c r="AB73" s="823">
        <v>0</v>
      </c>
      <c r="AC73" s="823">
        <v>0</v>
      </c>
      <c r="AD73" s="823">
        <v>0</v>
      </c>
      <c r="AE73" s="823">
        <v>0</v>
      </c>
      <c r="AF73" s="823">
        <v>0</v>
      </c>
      <c r="AG73" s="823">
        <v>0</v>
      </c>
      <c r="AH73" s="823">
        <v>0</v>
      </c>
      <c r="AI73" s="823">
        <v>0</v>
      </c>
      <c r="AJ73" s="823">
        <v>0</v>
      </c>
      <c r="AK73" s="823">
        <v>0</v>
      </c>
      <c r="AL73" s="823">
        <v>0</v>
      </c>
      <c r="AM73" s="771"/>
    </row>
    <row r="74" spans="1:39" s="82" customFormat="1">
      <c r="A74" s="789">
        <v>8</v>
      </c>
      <c r="B74" s="752"/>
      <c r="C74" s="752"/>
      <c r="D74" s="752"/>
      <c r="E74" s="752"/>
      <c r="F74" s="752"/>
      <c r="G74" s="752"/>
      <c r="H74" s="752"/>
      <c r="I74" s="752"/>
      <c r="J74" s="752"/>
      <c r="K74" s="752"/>
      <c r="L74" s="824" t="s">
        <v>165</v>
      </c>
      <c r="M74" s="231" t="s">
        <v>12</v>
      </c>
      <c r="N74" s="727" t="s">
        <v>370</v>
      </c>
      <c r="O74" s="825">
        <v>0</v>
      </c>
      <c r="P74" s="825">
        <v>0</v>
      </c>
      <c r="Q74" s="825">
        <v>0</v>
      </c>
      <c r="R74" s="825">
        <v>0</v>
      </c>
      <c r="S74" s="825">
        <v>0</v>
      </c>
      <c r="T74" s="825">
        <v>0</v>
      </c>
      <c r="U74" s="825">
        <v>0</v>
      </c>
      <c r="V74" s="825">
        <v>0</v>
      </c>
      <c r="W74" s="825">
        <v>0</v>
      </c>
      <c r="X74" s="825">
        <v>0</v>
      </c>
      <c r="Y74" s="825">
        <v>0</v>
      </c>
      <c r="Z74" s="825">
        <v>0</v>
      </c>
      <c r="AA74" s="825">
        <v>0</v>
      </c>
      <c r="AB74" s="825">
        <v>0</v>
      </c>
      <c r="AC74" s="825">
        <v>0</v>
      </c>
      <c r="AD74" s="825">
        <v>0</v>
      </c>
      <c r="AE74" s="825">
        <v>0</v>
      </c>
      <c r="AF74" s="825">
        <v>0</v>
      </c>
      <c r="AG74" s="825">
        <v>0</v>
      </c>
      <c r="AH74" s="825">
        <v>0</v>
      </c>
      <c r="AI74" s="825">
        <v>0</v>
      </c>
      <c r="AJ74" s="825">
        <v>0</v>
      </c>
      <c r="AK74" s="825">
        <v>0</v>
      </c>
      <c r="AL74" s="825">
        <v>0</v>
      </c>
      <c r="AM74" s="771"/>
    </row>
    <row r="75" spans="1:39" s="82" customFormat="1" ht="22.8">
      <c r="A75" s="789">
        <v>8</v>
      </c>
      <c r="B75" s="752"/>
      <c r="C75" s="752"/>
      <c r="D75" s="752"/>
      <c r="E75" s="752"/>
      <c r="F75" s="752"/>
      <c r="G75" s="752"/>
      <c r="H75" s="752"/>
      <c r="I75" s="752"/>
      <c r="J75" s="752"/>
      <c r="K75" s="752"/>
      <c r="L75" s="824" t="s">
        <v>412</v>
      </c>
      <c r="M75" s="826" t="s">
        <v>413</v>
      </c>
      <c r="N75" s="727" t="s">
        <v>370</v>
      </c>
      <c r="O75" s="825"/>
      <c r="P75" s="825"/>
      <c r="Q75" s="825"/>
      <c r="R75" s="825"/>
      <c r="S75" s="825"/>
      <c r="T75" s="825"/>
      <c r="U75" s="825"/>
      <c r="V75" s="825"/>
      <c r="W75" s="825"/>
      <c r="X75" s="825"/>
      <c r="Y75" s="825"/>
      <c r="Z75" s="825"/>
      <c r="AA75" s="825"/>
      <c r="AB75" s="825"/>
      <c r="AC75" s="825"/>
      <c r="AD75" s="825"/>
      <c r="AE75" s="825"/>
      <c r="AF75" s="825"/>
      <c r="AG75" s="825"/>
      <c r="AH75" s="825"/>
      <c r="AI75" s="825"/>
      <c r="AJ75" s="825"/>
      <c r="AK75" s="825"/>
      <c r="AL75" s="825"/>
      <c r="AM75" s="771"/>
    </row>
    <row r="76" spans="1:39" s="82" customFormat="1">
      <c r="A76" s="789">
        <v>8</v>
      </c>
      <c r="B76" s="752"/>
      <c r="C76" s="752"/>
      <c r="D76" s="752"/>
      <c r="E76" s="752"/>
      <c r="F76" s="752"/>
      <c r="G76" s="752"/>
      <c r="H76" s="752"/>
      <c r="I76" s="752"/>
      <c r="J76" s="752"/>
      <c r="K76" s="752"/>
      <c r="L76" s="824" t="s">
        <v>414</v>
      </c>
      <c r="M76" s="826" t="s">
        <v>415</v>
      </c>
      <c r="N76" s="727" t="s">
        <v>370</v>
      </c>
      <c r="O76" s="825"/>
      <c r="P76" s="825"/>
      <c r="Q76" s="825"/>
      <c r="R76" s="825"/>
      <c r="S76" s="825"/>
      <c r="T76" s="825"/>
      <c r="U76" s="825"/>
      <c r="V76" s="825"/>
      <c r="W76" s="825"/>
      <c r="X76" s="825"/>
      <c r="Y76" s="825"/>
      <c r="Z76" s="825"/>
      <c r="AA76" s="825"/>
      <c r="AB76" s="825"/>
      <c r="AC76" s="825"/>
      <c r="AD76" s="825"/>
      <c r="AE76" s="825"/>
      <c r="AF76" s="825"/>
      <c r="AG76" s="825"/>
      <c r="AH76" s="825"/>
      <c r="AI76" s="825"/>
      <c r="AJ76" s="825"/>
      <c r="AK76" s="825"/>
      <c r="AL76" s="825"/>
      <c r="AM76" s="771"/>
    </row>
    <row r="77" spans="1:39" s="82" customFormat="1">
      <c r="A77" s="789">
        <v>8</v>
      </c>
      <c r="B77" s="752"/>
      <c r="C77" s="752"/>
      <c r="D77" s="752"/>
      <c r="E77" s="752"/>
      <c r="F77" s="752"/>
      <c r="G77" s="752"/>
      <c r="H77" s="752"/>
      <c r="I77" s="752"/>
      <c r="J77" s="752"/>
      <c r="K77" s="752"/>
      <c r="L77" s="824" t="s">
        <v>166</v>
      </c>
      <c r="M77" s="827" t="s">
        <v>416</v>
      </c>
      <c r="N77" s="727" t="s">
        <v>370</v>
      </c>
      <c r="O77" s="825"/>
      <c r="P77" s="825"/>
      <c r="Q77" s="825"/>
      <c r="R77" s="825"/>
      <c r="S77" s="825"/>
      <c r="T77" s="825"/>
      <c r="U77" s="825"/>
      <c r="V77" s="825"/>
      <c r="W77" s="825"/>
      <c r="X77" s="825"/>
      <c r="Y77" s="825"/>
      <c r="Z77" s="825"/>
      <c r="AA77" s="825"/>
      <c r="AB77" s="825"/>
      <c r="AC77" s="825"/>
      <c r="AD77" s="825"/>
      <c r="AE77" s="825"/>
      <c r="AF77" s="825"/>
      <c r="AG77" s="825"/>
      <c r="AH77" s="825"/>
      <c r="AI77" s="825"/>
      <c r="AJ77" s="825"/>
      <c r="AK77" s="825"/>
      <c r="AL77" s="825"/>
      <c r="AM77" s="771"/>
    </row>
    <row r="78" spans="1:39" s="82" customFormat="1">
      <c r="A78" s="789">
        <v>8</v>
      </c>
      <c r="B78" s="752"/>
      <c r="C78" s="752"/>
      <c r="D78" s="752"/>
      <c r="E78" s="752"/>
      <c r="F78" s="752"/>
      <c r="G78" s="752"/>
      <c r="H78" s="752"/>
      <c r="I78" s="752"/>
      <c r="J78" s="752"/>
      <c r="K78" s="752"/>
      <c r="L78" s="824" t="s">
        <v>378</v>
      </c>
      <c r="M78" s="828" t="s">
        <v>417</v>
      </c>
      <c r="N78" s="727" t="s">
        <v>370</v>
      </c>
      <c r="O78" s="825"/>
      <c r="P78" s="825"/>
      <c r="Q78" s="825"/>
      <c r="R78" s="825"/>
      <c r="S78" s="825"/>
      <c r="T78" s="825"/>
      <c r="U78" s="825"/>
      <c r="V78" s="825"/>
      <c r="W78" s="825"/>
      <c r="X78" s="825"/>
      <c r="Y78" s="825"/>
      <c r="Z78" s="825"/>
      <c r="AA78" s="825"/>
      <c r="AB78" s="825"/>
      <c r="AC78" s="825"/>
      <c r="AD78" s="825"/>
      <c r="AE78" s="825"/>
      <c r="AF78" s="825"/>
      <c r="AG78" s="825"/>
      <c r="AH78" s="825"/>
      <c r="AI78" s="825"/>
      <c r="AJ78" s="825"/>
      <c r="AK78" s="825"/>
      <c r="AL78" s="825"/>
      <c r="AM78" s="771"/>
    </row>
    <row r="79" spans="1:39" s="82" customFormat="1">
      <c r="A79" s="789">
        <v>8</v>
      </c>
      <c r="B79" s="752"/>
      <c r="C79" s="752"/>
      <c r="D79" s="752"/>
      <c r="E79" s="752"/>
      <c r="F79" s="752"/>
      <c r="G79" s="752"/>
      <c r="H79" s="752"/>
      <c r="I79" s="752"/>
      <c r="J79" s="752"/>
      <c r="K79" s="752"/>
      <c r="L79" s="824" t="s">
        <v>380</v>
      </c>
      <c r="M79" s="828" t="s">
        <v>418</v>
      </c>
      <c r="N79" s="727" t="s">
        <v>370</v>
      </c>
      <c r="O79" s="825"/>
      <c r="P79" s="825"/>
      <c r="Q79" s="825"/>
      <c r="R79" s="825"/>
      <c r="S79" s="825"/>
      <c r="T79" s="825"/>
      <c r="U79" s="825"/>
      <c r="V79" s="825"/>
      <c r="W79" s="825"/>
      <c r="X79" s="825"/>
      <c r="Y79" s="825"/>
      <c r="Z79" s="825"/>
      <c r="AA79" s="825"/>
      <c r="AB79" s="825"/>
      <c r="AC79" s="825"/>
      <c r="AD79" s="825"/>
      <c r="AE79" s="825"/>
      <c r="AF79" s="825"/>
      <c r="AG79" s="825"/>
      <c r="AH79" s="825"/>
      <c r="AI79" s="825"/>
      <c r="AJ79" s="825"/>
      <c r="AK79" s="825"/>
      <c r="AL79" s="825"/>
      <c r="AM79" s="771"/>
    </row>
    <row r="80" spans="1:39" s="82" customFormat="1">
      <c r="A80" s="764" t="s">
        <v>127</v>
      </c>
      <c r="B80" s="752"/>
      <c r="C80" s="752"/>
      <c r="D80" s="752"/>
      <c r="E80" s="752"/>
      <c r="F80" s="752"/>
      <c r="G80" s="752"/>
      <c r="H80" s="752"/>
      <c r="I80" s="752"/>
      <c r="J80" s="752"/>
      <c r="K80" s="752"/>
      <c r="L80" s="804" t="s">
        <v>2433</v>
      </c>
      <c r="M80" s="673"/>
      <c r="N80" s="674"/>
      <c r="O80" s="674"/>
      <c r="P80" s="674"/>
      <c r="Q80" s="674"/>
      <c r="R80" s="674"/>
      <c r="S80" s="674"/>
      <c r="T80" s="674"/>
      <c r="U80" s="674"/>
      <c r="V80" s="674"/>
      <c r="W80" s="674"/>
      <c r="X80" s="674"/>
      <c r="Y80" s="674"/>
      <c r="Z80" s="674"/>
      <c r="AA80" s="674"/>
      <c r="AB80" s="674"/>
      <c r="AC80" s="674"/>
      <c r="AD80" s="674"/>
      <c r="AE80" s="674"/>
      <c r="AF80" s="674"/>
      <c r="AG80" s="674"/>
      <c r="AH80" s="674"/>
      <c r="AI80" s="674"/>
      <c r="AJ80" s="674"/>
      <c r="AK80" s="674"/>
      <c r="AL80" s="674"/>
      <c r="AM80" s="805"/>
    </row>
    <row r="81" spans="1:39" s="82" customFormat="1" ht="22.8">
      <c r="A81" s="789">
        <v>9</v>
      </c>
      <c r="B81" s="752"/>
      <c r="C81" s="752"/>
      <c r="D81" s="752"/>
      <c r="E81" s="752"/>
      <c r="F81" s="752"/>
      <c r="G81" s="752"/>
      <c r="H81" s="752"/>
      <c r="I81" s="752"/>
      <c r="J81" s="752"/>
      <c r="K81" s="752"/>
      <c r="L81" s="821" t="s">
        <v>18</v>
      </c>
      <c r="M81" s="228" t="s">
        <v>411</v>
      </c>
      <c r="N81" s="822" t="s">
        <v>370</v>
      </c>
      <c r="O81" s="823">
        <v>0</v>
      </c>
      <c r="P81" s="823">
        <v>0</v>
      </c>
      <c r="Q81" s="823">
        <v>0</v>
      </c>
      <c r="R81" s="823">
        <v>0</v>
      </c>
      <c r="S81" s="823">
        <v>0</v>
      </c>
      <c r="T81" s="823">
        <v>0</v>
      </c>
      <c r="U81" s="823">
        <v>0</v>
      </c>
      <c r="V81" s="823">
        <v>0</v>
      </c>
      <c r="W81" s="823">
        <v>0</v>
      </c>
      <c r="X81" s="823">
        <v>0</v>
      </c>
      <c r="Y81" s="823">
        <v>0</v>
      </c>
      <c r="Z81" s="823">
        <v>0</v>
      </c>
      <c r="AA81" s="823">
        <v>0</v>
      </c>
      <c r="AB81" s="823">
        <v>0</v>
      </c>
      <c r="AC81" s="823">
        <v>0</v>
      </c>
      <c r="AD81" s="823">
        <v>0</v>
      </c>
      <c r="AE81" s="823">
        <v>0</v>
      </c>
      <c r="AF81" s="823">
        <v>0</v>
      </c>
      <c r="AG81" s="823">
        <v>0</v>
      </c>
      <c r="AH81" s="823">
        <v>0</v>
      </c>
      <c r="AI81" s="823">
        <v>0</v>
      </c>
      <c r="AJ81" s="823">
        <v>0</v>
      </c>
      <c r="AK81" s="823">
        <v>0</v>
      </c>
      <c r="AL81" s="823">
        <v>0</v>
      </c>
      <c r="AM81" s="771"/>
    </row>
    <row r="82" spans="1:39" s="82" customFormat="1">
      <c r="A82" s="789">
        <v>9</v>
      </c>
      <c r="B82" s="752"/>
      <c r="C82" s="752"/>
      <c r="D82" s="752"/>
      <c r="E82" s="752"/>
      <c r="F82" s="752"/>
      <c r="G82" s="752"/>
      <c r="H82" s="752"/>
      <c r="I82" s="752"/>
      <c r="J82" s="752"/>
      <c r="K82" s="752"/>
      <c r="L82" s="824" t="s">
        <v>165</v>
      </c>
      <c r="M82" s="231" t="s">
        <v>12</v>
      </c>
      <c r="N82" s="727" t="s">
        <v>370</v>
      </c>
      <c r="O82" s="825">
        <v>0</v>
      </c>
      <c r="P82" s="825">
        <v>0</v>
      </c>
      <c r="Q82" s="825">
        <v>0</v>
      </c>
      <c r="R82" s="825">
        <v>0</v>
      </c>
      <c r="S82" s="825">
        <v>0</v>
      </c>
      <c r="T82" s="825">
        <v>0</v>
      </c>
      <c r="U82" s="825">
        <v>0</v>
      </c>
      <c r="V82" s="825">
        <v>0</v>
      </c>
      <c r="W82" s="825">
        <v>0</v>
      </c>
      <c r="X82" s="825">
        <v>0</v>
      </c>
      <c r="Y82" s="825">
        <v>0</v>
      </c>
      <c r="Z82" s="825">
        <v>0</v>
      </c>
      <c r="AA82" s="825">
        <v>0</v>
      </c>
      <c r="AB82" s="825">
        <v>0</v>
      </c>
      <c r="AC82" s="825">
        <v>0</v>
      </c>
      <c r="AD82" s="825">
        <v>0</v>
      </c>
      <c r="AE82" s="825">
        <v>0</v>
      </c>
      <c r="AF82" s="825">
        <v>0</v>
      </c>
      <c r="AG82" s="825">
        <v>0</v>
      </c>
      <c r="AH82" s="825">
        <v>0</v>
      </c>
      <c r="AI82" s="825">
        <v>0</v>
      </c>
      <c r="AJ82" s="825">
        <v>0</v>
      </c>
      <c r="AK82" s="825">
        <v>0</v>
      </c>
      <c r="AL82" s="825">
        <v>0</v>
      </c>
      <c r="AM82" s="771"/>
    </row>
    <row r="83" spans="1:39" s="82" customFormat="1" ht="22.8">
      <c r="A83" s="789">
        <v>9</v>
      </c>
      <c r="B83" s="752"/>
      <c r="C83" s="752"/>
      <c r="D83" s="752"/>
      <c r="E83" s="752"/>
      <c r="F83" s="752"/>
      <c r="G83" s="752"/>
      <c r="H83" s="752"/>
      <c r="I83" s="752"/>
      <c r="J83" s="752"/>
      <c r="K83" s="752"/>
      <c r="L83" s="824" t="s">
        <v>412</v>
      </c>
      <c r="M83" s="826" t="s">
        <v>413</v>
      </c>
      <c r="N83" s="727" t="s">
        <v>370</v>
      </c>
      <c r="O83" s="825"/>
      <c r="P83" s="825"/>
      <c r="Q83" s="825"/>
      <c r="R83" s="825"/>
      <c r="S83" s="825"/>
      <c r="T83" s="825"/>
      <c r="U83" s="825"/>
      <c r="V83" s="825"/>
      <c r="W83" s="825"/>
      <c r="X83" s="825"/>
      <c r="Y83" s="825"/>
      <c r="Z83" s="825"/>
      <c r="AA83" s="825"/>
      <c r="AB83" s="825"/>
      <c r="AC83" s="825"/>
      <c r="AD83" s="825"/>
      <c r="AE83" s="825"/>
      <c r="AF83" s="825"/>
      <c r="AG83" s="825"/>
      <c r="AH83" s="825"/>
      <c r="AI83" s="825"/>
      <c r="AJ83" s="825"/>
      <c r="AK83" s="825"/>
      <c r="AL83" s="825"/>
      <c r="AM83" s="771"/>
    </row>
    <row r="84" spans="1:39" s="82" customFormat="1">
      <c r="A84" s="789">
        <v>9</v>
      </c>
      <c r="B84" s="752"/>
      <c r="C84" s="752"/>
      <c r="D84" s="752"/>
      <c r="E84" s="752"/>
      <c r="F84" s="752"/>
      <c r="G84" s="752"/>
      <c r="H84" s="752"/>
      <c r="I84" s="752"/>
      <c r="J84" s="752"/>
      <c r="K84" s="752"/>
      <c r="L84" s="824" t="s">
        <v>414</v>
      </c>
      <c r="M84" s="826" t="s">
        <v>415</v>
      </c>
      <c r="N84" s="727" t="s">
        <v>370</v>
      </c>
      <c r="O84" s="825"/>
      <c r="P84" s="825"/>
      <c r="Q84" s="825"/>
      <c r="R84" s="825"/>
      <c r="S84" s="825"/>
      <c r="T84" s="825"/>
      <c r="U84" s="825"/>
      <c r="V84" s="825"/>
      <c r="W84" s="825"/>
      <c r="X84" s="825"/>
      <c r="Y84" s="825"/>
      <c r="Z84" s="825"/>
      <c r="AA84" s="825"/>
      <c r="AB84" s="825"/>
      <c r="AC84" s="825"/>
      <c r="AD84" s="825"/>
      <c r="AE84" s="825"/>
      <c r="AF84" s="825"/>
      <c r="AG84" s="825"/>
      <c r="AH84" s="825"/>
      <c r="AI84" s="825"/>
      <c r="AJ84" s="825"/>
      <c r="AK84" s="825"/>
      <c r="AL84" s="825"/>
      <c r="AM84" s="771"/>
    </row>
    <row r="85" spans="1:39" s="82" customFormat="1">
      <c r="A85" s="789">
        <v>9</v>
      </c>
      <c r="B85" s="752"/>
      <c r="C85" s="752"/>
      <c r="D85" s="752"/>
      <c r="E85" s="752"/>
      <c r="F85" s="752"/>
      <c r="G85" s="752"/>
      <c r="H85" s="752"/>
      <c r="I85" s="752"/>
      <c r="J85" s="752"/>
      <c r="K85" s="752"/>
      <c r="L85" s="824" t="s">
        <v>166</v>
      </c>
      <c r="M85" s="827" t="s">
        <v>416</v>
      </c>
      <c r="N85" s="727" t="s">
        <v>370</v>
      </c>
      <c r="O85" s="825"/>
      <c r="P85" s="825"/>
      <c r="Q85" s="825"/>
      <c r="R85" s="825"/>
      <c r="S85" s="825"/>
      <c r="T85" s="825"/>
      <c r="U85" s="825"/>
      <c r="V85" s="825"/>
      <c r="W85" s="825"/>
      <c r="X85" s="825"/>
      <c r="Y85" s="825"/>
      <c r="Z85" s="825"/>
      <c r="AA85" s="825"/>
      <c r="AB85" s="825"/>
      <c r="AC85" s="825"/>
      <c r="AD85" s="825"/>
      <c r="AE85" s="825"/>
      <c r="AF85" s="825"/>
      <c r="AG85" s="825"/>
      <c r="AH85" s="825"/>
      <c r="AI85" s="825"/>
      <c r="AJ85" s="825"/>
      <c r="AK85" s="825"/>
      <c r="AL85" s="825"/>
      <c r="AM85" s="771"/>
    </row>
    <row r="86" spans="1:39" s="82" customFormat="1">
      <c r="A86" s="789">
        <v>9</v>
      </c>
      <c r="B86" s="752"/>
      <c r="C86" s="752"/>
      <c r="D86" s="752"/>
      <c r="E86" s="752"/>
      <c r="F86" s="752"/>
      <c r="G86" s="752"/>
      <c r="H86" s="752"/>
      <c r="I86" s="752"/>
      <c r="J86" s="752"/>
      <c r="K86" s="752"/>
      <c r="L86" s="824" t="s">
        <v>378</v>
      </c>
      <c r="M86" s="828" t="s">
        <v>417</v>
      </c>
      <c r="N86" s="727" t="s">
        <v>370</v>
      </c>
      <c r="O86" s="825"/>
      <c r="P86" s="825"/>
      <c r="Q86" s="825"/>
      <c r="R86" s="825"/>
      <c r="S86" s="825"/>
      <c r="T86" s="825"/>
      <c r="U86" s="825"/>
      <c r="V86" s="825"/>
      <c r="W86" s="825"/>
      <c r="X86" s="825"/>
      <c r="Y86" s="825"/>
      <c r="Z86" s="825"/>
      <c r="AA86" s="825"/>
      <c r="AB86" s="825"/>
      <c r="AC86" s="825"/>
      <c r="AD86" s="825"/>
      <c r="AE86" s="825"/>
      <c r="AF86" s="825"/>
      <c r="AG86" s="825"/>
      <c r="AH86" s="825"/>
      <c r="AI86" s="825"/>
      <c r="AJ86" s="825"/>
      <c r="AK86" s="825"/>
      <c r="AL86" s="825"/>
      <c r="AM86" s="771"/>
    </row>
    <row r="87" spans="1:39" s="82" customFormat="1">
      <c r="A87" s="789">
        <v>9</v>
      </c>
      <c r="B87" s="752"/>
      <c r="C87" s="752"/>
      <c r="D87" s="752"/>
      <c r="E87" s="752"/>
      <c r="F87" s="752"/>
      <c r="G87" s="752"/>
      <c r="H87" s="752"/>
      <c r="I87" s="752"/>
      <c r="J87" s="752"/>
      <c r="K87" s="752"/>
      <c r="L87" s="824" t="s">
        <v>380</v>
      </c>
      <c r="M87" s="828" t="s">
        <v>418</v>
      </c>
      <c r="N87" s="727" t="s">
        <v>370</v>
      </c>
      <c r="O87" s="825"/>
      <c r="P87" s="825"/>
      <c r="Q87" s="825"/>
      <c r="R87" s="825"/>
      <c r="S87" s="825"/>
      <c r="T87" s="825"/>
      <c r="U87" s="825"/>
      <c r="V87" s="825"/>
      <c r="W87" s="825"/>
      <c r="X87" s="825"/>
      <c r="Y87" s="825"/>
      <c r="Z87" s="825"/>
      <c r="AA87" s="825"/>
      <c r="AB87" s="825"/>
      <c r="AC87" s="825"/>
      <c r="AD87" s="825"/>
      <c r="AE87" s="825"/>
      <c r="AF87" s="825"/>
      <c r="AG87" s="825"/>
      <c r="AH87" s="825"/>
      <c r="AI87" s="825"/>
      <c r="AJ87" s="825"/>
      <c r="AK87" s="825"/>
      <c r="AL87" s="825"/>
      <c r="AM87" s="771"/>
    </row>
    <row r="88" spans="1:39" s="82" customFormat="1">
      <c r="A88" s="764" t="s">
        <v>128</v>
      </c>
      <c r="B88" s="752"/>
      <c r="C88" s="752"/>
      <c r="D88" s="752"/>
      <c r="E88" s="752"/>
      <c r="F88" s="752"/>
      <c r="G88" s="752"/>
      <c r="H88" s="752"/>
      <c r="I88" s="752"/>
      <c r="J88" s="752"/>
      <c r="K88" s="752"/>
      <c r="L88" s="804" t="s">
        <v>2435</v>
      </c>
      <c r="M88" s="673"/>
      <c r="N88" s="674"/>
      <c r="O88" s="674"/>
      <c r="P88" s="674"/>
      <c r="Q88" s="674"/>
      <c r="R88" s="674"/>
      <c r="S88" s="674"/>
      <c r="T88" s="674"/>
      <c r="U88" s="674"/>
      <c r="V88" s="674"/>
      <c r="W88" s="674"/>
      <c r="X88" s="674"/>
      <c r="Y88" s="674"/>
      <c r="Z88" s="674"/>
      <c r="AA88" s="674"/>
      <c r="AB88" s="674"/>
      <c r="AC88" s="674"/>
      <c r="AD88" s="674"/>
      <c r="AE88" s="674"/>
      <c r="AF88" s="674"/>
      <c r="AG88" s="674"/>
      <c r="AH88" s="674"/>
      <c r="AI88" s="674"/>
      <c r="AJ88" s="674"/>
      <c r="AK88" s="674"/>
      <c r="AL88" s="674"/>
      <c r="AM88" s="805"/>
    </row>
    <row r="89" spans="1:39" s="82" customFormat="1" ht="22.8">
      <c r="A89" s="789">
        <v>10</v>
      </c>
      <c r="B89" s="752"/>
      <c r="C89" s="752"/>
      <c r="D89" s="752"/>
      <c r="E89" s="752"/>
      <c r="F89" s="752"/>
      <c r="G89" s="752"/>
      <c r="H89" s="752"/>
      <c r="I89" s="752"/>
      <c r="J89" s="752"/>
      <c r="K89" s="752"/>
      <c r="L89" s="821" t="s">
        <v>18</v>
      </c>
      <c r="M89" s="228" t="s">
        <v>411</v>
      </c>
      <c r="N89" s="822" t="s">
        <v>370</v>
      </c>
      <c r="O89" s="823">
        <v>0</v>
      </c>
      <c r="P89" s="823">
        <v>0</v>
      </c>
      <c r="Q89" s="823">
        <v>0</v>
      </c>
      <c r="R89" s="823">
        <v>0</v>
      </c>
      <c r="S89" s="823">
        <v>0</v>
      </c>
      <c r="T89" s="823">
        <v>0</v>
      </c>
      <c r="U89" s="823">
        <v>0</v>
      </c>
      <c r="V89" s="823">
        <v>0</v>
      </c>
      <c r="W89" s="823">
        <v>0</v>
      </c>
      <c r="X89" s="823">
        <v>0</v>
      </c>
      <c r="Y89" s="823">
        <v>0</v>
      </c>
      <c r="Z89" s="823">
        <v>0</v>
      </c>
      <c r="AA89" s="823">
        <v>0</v>
      </c>
      <c r="AB89" s="823">
        <v>0</v>
      </c>
      <c r="AC89" s="823">
        <v>0</v>
      </c>
      <c r="AD89" s="823">
        <v>0</v>
      </c>
      <c r="AE89" s="823">
        <v>0</v>
      </c>
      <c r="AF89" s="823">
        <v>0</v>
      </c>
      <c r="AG89" s="823">
        <v>0</v>
      </c>
      <c r="AH89" s="823">
        <v>0</v>
      </c>
      <c r="AI89" s="823">
        <v>0</v>
      </c>
      <c r="AJ89" s="823">
        <v>0</v>
      </c>
      <c r="AK89" s="823">
        <v>0</v>
      </c>
      <c r="AL89" s="823">
        <v>0</v>
      </c>
      <c r="AM89" s="771"/>
    </row>
    <row r="90" spans="1:39" s="82" customFormat="1">
      <c r="A90" s="789">
        <v>10</v>
      </c>
      <c r="B90" s="752"/>
      <c r="C90" s="752"/>
      <c r="D90" s="752"/>
      <c r="E90" s="752"/>
      <c r="F90" s="752"/>
      <c r="G90" s="752"/>
      <c r="H90" s="752"/>
      <c r="I90" s="752"/>
      <c r="J90" s="752"/>
      <c r="K90" s="752"/>
      <c r="L90" s="824" t="s">
        <v>165</v>
      </c>
      <c r="M90" s="231" t="s">
        <v>12</v>
      </c>
      <c r="N90" s="727" t="s">
        <v>370</v>
      </c>
      <c r="O90" s="825">
        <v>0</v>
      </c>
      <c r="P90" s="825">
        <v>0</v>
      </c>
      <c r="Q90" s="825">
        <v>0</v>
      </c>
      <c r="R90" s="825">
        <v>0</v>
      </c>
      <c r="S90" s="825">
        <v>0</v>
      </c>
      <c r="T90" s="825">
        <v>0</v>
      </c>
      <c r="U90" s="825">
        <v>0</v>
      </c>
      <c r="V90" s="825">
        <v>0</v>
      </c>
      <c r="W90" s="825">
        <v>0</v>
      </c>
      <c r="X90" s="825">
        <v>0</v>
      </c>
      <c r="Y90" s="825">
        <v>0</v>
      </c>
      <c r="Z90" s="825">
        <v>0</v>
      </c>
      <c r="AA90" s="825">
        <v>0</v>
      </c>
      <c r="AB90" s="825">
        <v>0</v>
      </c>
      <c r="AC90" s="825">
        <v>0</v>
      </c>
      <c r="AD90" s="825">
        <v>0</v>
      </c>
      <c r="AE90" s="825">
        <v>0</v>
      </c>
      <c r="AF90" s="825">
        <v>0</v>
      </c>
      <c r="AG90" s="825">
        <v>0</v>
      </c>
      <c r="AH90" s="825">
        <v>0</v>
      </c>
      <c r="AI90" s="825">
        <v>0</v>
      </c>
      <c r="AJ90" s="825">
        <v>0</v>
      </c>
      <c r="AK90" s="825">
        <v>0</v>
      </c>
      <c r="AL90" s="825">
        <v>0</v>
      </c>
      <c r="AM90" s="771"/>
    </row>
    <row r="91" spans="1:39" s="82" customFormat="1" ht="22.8">
      <c r="A91" s="789">
        <v>10</v>
      </c>
      <c r="B91" s="752"/>
      <c r="C91" s="752"/>
      <c r="D91" s="752"/>
      <c r="E91" s="752"/>
      <c r="F91" s="752"/>
      <c r="G91" s="752"/>
      <c r="H91" s="752"/>
      <c r="I91" s="752"/>
      <c r="J91" s="752"/>
      <c r="K91" s="752"/>
      <c r="L91" s="824" t="s">
        <v>412</v>
      </c>
      <c r="M91" s="826" t="s">
        <v>413</v>
      </c>
      <c r="N91" s="727" t="s">
        <v>370</v>
      </c>
      <c r="O91" s="825"/>
      <c r="P91" s="825"/>
      <c r="Q91" s="825"/>
      <c r="R91" s="825"/>
      <c r="S91" s="825"/>
      <c r="T91" s="825"/>
      <c r="U91" s="825"/>
      <c r="V91" s="825"/>
      <c r="W91" s="825"/>
      <c r="X91" s="825"/>
      <c r="Y91" s="825"/>
      <c r="Z91" s="825"/>
      <c r="AA91" s="825"/>
      <c r="AB91" s="825"/>
      <c r="AC91" s="825"/>
      <c r="AD91" s="825"/>
      <c r="AE91" s="825"/>
      <c r="AF91" s="825"/>
      <c r="AG91" s="825"/>
      <c r="AH91" s="825"/>
      <c r="AI91" s="825"/>
      <c r="AJ91" s="825"/>
      <c r="AK91" s="825"/>
      <c r="AL91" s="825"/>
      <c r="AM91" s="771"/>
    </row>
    <row r="92" spans="1:39" s="82" customFormat="1">
      <c r="A92" s="789">
        <v>10</v>
      </c>
      <c r="B92" s="752"/>
      <c r="C92" s="752"/>
      <c r="D92" s="752"/>
      <c r="E92" s="752"/>
      <c r="F92" s="752"/>
      <c r="G92" s="752"/>
      <c r="H92" s="752"/>
      <c r="I92" s="752"/>
      <c r="J92" s="752"/>
      <c r="K92" s="752"/>
      <c r="L92" s="824" t="s">
        <v>414</v>
      </c>
      <c r="M92" s="826" t="s">
        <v>415</v>
      </c>
      <c r="N92" s="727" t="s">
        <v>370</v>
      </c>
      <c r="O92" s="825"/>
      <c r="P92" s="825"/>
      <c r="Q92" s="825"/>
      <c r="R92" s="825"/>
      <c r="S92" s="825"/>
      <c r="T92" s="825"/>
      <c r="U92" s="825"/>
      <c r="V92" s="825"/>
      <c r="W92" s="825"/>
      <c r="X92" s="825"/>
      <c r="Y92" s="825"/>
      <c r="Z92" s="825"/>
      <c r="AA92" s="825"/>
      <c r="AB92" s="825"/>
      <c r="AC92" s="825"/>
      <c r="AD92" s="825"/>
      <c r="AE92" s="825"/>
      <c r="AF92" s="825"/>
      <c r="AG92" s="825"/>
      <c r="AH92" s="825"/>
      <c r="AI92" s="825"/>
      <c r="AJ92" s="825"/>
      <c r="AK92" s="825"/>
      <c r="AL92" s="825"/>
      <c r="AM92" s="771"/>
    </row>
    <row r="93" spans="1:39" s="82" customFormat="1">
      <c r="A93" s="789">
        <v>10</v>
      </c>
      <c r="B93" s="752"/>
      <c r="C93" s="752"/>
      <c r="D93" s="752"/>
      <c r="E93" s="752"/>
      <c r="F93" s="752"/>
      <c r="G93" s="752"/>
      <c r="H93" s="752"/>
      <c r="I93" s="752"/>
      <c r="J93" s="752"/>
      <c r="K93" s="752"/>
      <c r="L93" s="824" t="s">
        <v>166</v>
      </c>
      <c r="M93" s="827" t="s">
        <v>416</v>
      </c>
      <c r="N93" s="727" t="s">
        <v>370</v>
      </c>
      <c r="O93" s="825"/>
      <c r="P93" s="825"/>
      <c r="Q93" s="825"/>
      <c r="R93" s="825"/>
      <c r="S93" s="825"/>
      <c r="T93" s="825"/>
      <c r="U93" s="825"/>
      <c r="V93" s="825"/>
      <c r="W93" s="825"/>
      <c r="X93" s="825"/>
      <c r="Y93" s="825"/>
      <c r="Z93" s="825"/>
      <c r="AA93" s="825"/>
      <c r="AB93" s="825"/>
      <c r="AC93" s="825"/>
      <c r="AD93" s="825"/>
      <c r="AE93" s="825"/>
      <c r="AF93" s="825"/>
      <c r="AG93" s="825"/>
      <c r="AH93" s="825"/>
      <c r="AI93" s="825"/>
      <c r="AJ93" s="825"/>
      <c r="AK93" s="825"/>
      <c r="AL93" s="825"/>
      <c r="AM93" s="771"/>
    </row>
    <row r="94" spans="1:39" s="82" customFormat="1">
      <c r="A94" s="789">
        <v>10</v>
      </c>
      <c r="B94" s="752"/>
      <c r="C94" s="752"/>
      <c r="D94" s="752"/>
      <c r="E94" s="752"/>
      <c r="F94" s="752"/>
      <c r="G94" s="752"/>
      <c r="H94" s="752"/>
      <c r="I94" s="752"/>
      <c r="J94" s="752"/>
      <c r="K94" s="752"/>
      <c r="L94" s="824" t="s">
        <v>378</v>
      </c>
      <c r="M94" s="828" t="s">
        <v>417</v>
      </c>
      <c r="N94" s="727" t="s">
        <v>370</v>
      </c>
      <c r="O94" s="825"/>
      <c r="P94" s="825"/>
      <c r="Q94" s="825"/>
      <c r="R94" s="825"/>
      <c r="S94" s="825"/>
      <c r="T94" s="825"/>
      <c r="U94" s="825"/>
      <c r="V94" s="825"/>
      <c r="W94" s="825"/>
      <c r="X94" s="825"/>
      <c r="Y94" s="825"/>
      <c r="Z94" s="825"/>
      <c r="AA94" s="825"/>
      <c r="AB94" s="825"/>
      <c r="AC94" s="825"/>
      <c r="AD94" s="825"/>
      <c r="AE94" s="825"/>
      <c r="AF94" s="825"/>
      <c r="AG94" s="825"/>
      <c r="AH94" s="825"/>
      <c r="AI94" s="825"/>
      <c r="AJ94" s="825"/>
      <c r="AK94" s="825"/>
      <c r="AL94" s="825"/>
      <c r="AM94" s="771"/>
    </row>
    <row r="95" spans="1:39" s="82" customFormat="1">
      <c r="A95" s="789">
        <v>10</v>
      </c>
      <c r="B95" s="752"/>
      <c r="C95" s="752"/>
      <c r="D95" s="752"/>
      <c r="E95" s="752"/>
      <c r="F95" s="752"/>
      <c r="G95" s="752"/>
      <c r="H95" s="752"/>
      <c r="I95" s="752"/>
      <c r="J95" s="752"/>
      <c r="K95" s="752"/>
      <c r="L95" s="824" t="s">
        <v>380</v>
      </c>
      <c r="M95" s="828" t="s">
        <v>418</v>
      </c>
      <c r="N95" s="727" t="s">
        <v>370</v>
      </c>
      <c r="O95" s="825"/>
      <c r="P95" s="825"/>
      <c r="Q95" s="825"/>
      <c r="R95" s="825"/>
      <c r="S95" s="825"/>
      <c r="T95" s="825"/>
      <c r="U95" s="825"/>
      <c r="V95" s="825"/>
      <c r="W95" s="825"/>
      <c r="X95" s="825"/>
      <c r="Y95" s="825"/>
      <c r="Z95" s="825"/>
      <c r="AA95" s="825"/>
      <c r="AB95" s="825"/>
      <c r="AC95" s="825"/>
      <c r="AD95" s="825"/>
      <c r="AE95" s="825"/>
      <c r="AF95" s="825"/>
      <c r="AG95" s="825"/>
      <c r="AH95" s="825"/>
      <c r="AI95" s="825"/>
      <c r="AJ95" s="825"/>
      <c r="AK95" s="825"/>
      <c r="AL95" s="825"/>
      <c r="AM95" s="771"/>
    </row>
    <row r="96" spans="1:39" s="82" customFormat="1">
      <c r="A96" s="764" t="s">
        <v>129</v>
      </c>
      <c r="B96" s="752"/>
      <c r="C96" s="752"/>
      <c r="D96" s="752"/>
      <c r="E96" s="752"/>
      <c r="F96" s="752"/>
      <c r="G96" s="752"/>
      <c r="H96" s="752"/>
      <c r="I96" s="752"/>
      <c r="J96" s="752"/>
      <c r="K96" s="752"/>
      <c r="L96" s="804" t="s">
        <v>2437</v>
      </c>
      <c r="M96" s="673"/>
      <c r="N96" s="674"/>
      <c r="O96" s="674"/>
      <c r="P96" s="674"/>
      <c r="Q96" s="674"/>
      <c r="R96" s="674"/>
      <c r="S96" s="674"/>
      <c r="T96" s="674"/>
      <c r="U96" s="674"/>
      <c r="V96" s="674"/>
      <c r="W96" s="674"/>
      <c r="X96" s="674"/>
      <c r="Y96" s="674"/>
      <c r="Z96" s="674"/>
      <c r="AA96" s="674"/>
      <c r="AB96" s="674"/>
      <c r="AC96" s="674"/>
      <c r="AD96" s="674"/>
      <c r="AE96" s="674"/>
      <c r="AF96" s="674"/>
      <c r="AG96" s="674"/>
      <c r="AH96" s="674"/>
      <c r="AI96" s="674"/>
      <c r="AJ96" s="674"/>
      <c r="AK96" s="674"/>
      <c r="AL96" s="674"/>
      <c r="AM96" s="805"/>
    </row>
    <row r="97" spans="1:39" s="82" customFormat="1" ht="22.8">
      <c r="A97" s="789">
        <v>11</v>
      </c>
      <c r="B97" s="752"/>
      <c r="C97" s="752"/>
      <c r="D97" s="752"/>
      <c r="E97" s="752"/>
      <c r="F97" s="752"/>
      <c r="G97" s="752"/>
      <c r="H97" s="752"/>
      <c r="I97" s="752"/>
      <c r="J97" s="752"/>
      <c r="K97" s="752"/>
      <c r="L97" s="821" t="s">
        <v>18</v>
      </c>
      <c r="M97" s="228" t="s">
        <v>411</v>
      </c>
      <c r="N97" s="822" t="s">
        <v>370</v>
      </c>
      <c r="O97" s="823">
        <v>0</v>
      </c>
      <c r="P97" s="823">
        <v>0</v>
      </c>
      <c r="Q97" s="823">
        <v>0</v>
      </c>
      <c r="R97" s="823">
        <v>0</v>
      </c>
      <c r="S97" s="823">
        <v>0</v>
      </c>
      <c r="T97" s="823">
        <v>0</v>
      </c>
      <c r="U97" s="823">
        <v>0</v>
      </c>
      <c r="V97" s="823">
        <v>0</v>
      </c>
      <c r="W97" s="823">
        <v>0</v>
      </c>
      <c r="X97" s="823">
        <v>0</v>
      </c>
      <c r="Y97" s="823">
        <v>0</v>
      </c>
      <c r="Z97" s="823">
        <v>0</v>
      </c>
      <c r="AA97" s="823">
        <v>0</v>
      </c>
      <c r="AB97" s="823">
        <v>0</v>
      </c>
      <c r="AC97" s="823">
        <v>0</v>
      </c>
      <c r="AD97" s="823">
        <v>0</v>
      </c>
      <c r="AE97" s="823">
        <v>0</v>
      </c>
      <c r="AF97" s="823">
        <v>0</v>
      </c>
      <c r="AG97" s="823">
        <v>0</v>
      </c>
      <c r="AH97" s="823">
        <v>0</v>
      </c>
      <c r="AI97" s="823">
        <v>0</v>
      </c>
      <c r="AJ97" s="823">
        <v>0</v>
      </c>
      <c r="AK97" s="823">
        <v>0</v>
      </c>
      <c r="AL97" s="823">
        <v>0</v>
      </c>
      <c r="AM97" s="771"/>
    </row>
    <row r="98" spans="1:39" s="82" customFormat="1">
      <c r="A98" s="789">
        <v>11</v>
      </c>
      <c r="B98" s="752"/>
      <c r="C98" s="752"/>
      <c r="D98" s="752"/>
      <c r="E98" s="752"/>
      <c r="F98" s="752"/>
      <c r="G98" s="752"/>
      <c r="H98" s="752"/>
      <c r="I98" s="752"/>
      <c r="J98" s="752"/>
      <c r="K98" s="752"/>
      <c r="L98" s="824" t="s">
        <v>165</v>
      </c>
      <c r="M98" s="231" t="s">
        <v>12</v>
      </c>
      <c r="N98" s="727" t="s">
        <v>370</v>
      </c>
      <c r="O98" s="825">
        <v>0</v>
      </c>
      <c r="P98" s="825">
        <v>0</v>
      </c>
      <c r="Q98" s="825">
        <v>0</v>
      </c>
      <c r="R98" s="825">
        <v>0</v>
      </c>
      <c r="S98" s="825">
        <v>0</v>
      </c>
      <c r="T98" s="825">
        <v>0</v>
      </c>
      <c r="U98" s="825">
        <v>0</v>
      </c>
      <c r="V98" s="825">
        <v>0</v>
      </c>
      <c r="W98" s="825">
        <v>0</v>
      </c>
      <c r="X98" s="825">
        <v>0</v>
      </c>
      <c r="Y98" s="825">
        <v>0</v>
      </c>
      <c r="Z98" s="825">
        <v>0</v>
      </c>
      <c r="AA98" s="825">
        <v>0</v>
      </c>
      <c r="AB98" s="825">
        <v>0</v>
      </c>
      <c r="AC98" s="825">
        <v>0</v>
      </c>
      <c r="AD98" s="825">
        <v>0</v>
      </c>
      <c r="AE98" s="825">
        <v>0</v>
      </c>
      <c r="AF98" s="825">
        <v>0</v>
      </c>
      <c r="AG98" s="825">
        <v>0</v>
      </c>
      <c r="AH98" s="825">
        <v>0</v>
      </c>
      <c r="AI98" s="825">
        <v>0</v>
      </c>
      <c r="AJ98" s="825">
        <v>0</v>
      </c>
      <c r="AK98" s="825">
        <v>0</v>
      </c>
      <c r="AL98" s="825">
        <v>0</v>
      </c>
      <c r="AM98" s="771"/>
    </row>
    <row r="99" spans="1:39" s="82" customFormat="1" ht="22.8">
      <c r="A99" s="789">
        <v>11</v>
      </c>
      <c r="B99" s="752"/>
      <c r="C99" s="752"/>
      <c r="D99" s="752"/>
      <c r="E99" s="752"/>
      <c r="F99" s="752"/>
      <c r="G99" s="752"/>
      <c r="H99" s="752"/>
      <c r="I99" s="752"/>
      <c r="J99" s="752"/>
      <c r="K99" s="752"/>
      <c r="L99" s="824" t="s">
        <v>412</v>
      </c>
      <c r="M99" s="826" t="s">
        <v>413</v>
      </c>
      <c r="N99" s="727" t="s">
        <v>370</v>
      </c>
      <c r="O99" s="825"/>
      <c r="P99" s="825"/>
      <c r="Q99" s="825"/>
      <c r="R99" s="825"/>
      <c r="S99" s="825"/>
      <c r="T99" s="825"/>
      <c r="U99" s="825"/>
      <c r="V99" s="825"/>
      <c r="W99" s="825"/>
      <c r="X99" s="825"/>
      <c r="Y99" s="825"/>
      <c r="Z99" s="825"/>
      <c r="AA99" s="825"/>
      <c r="AB99" s="825"/>
      <c r="AC99" s="825"/>
      <c r="AD99" s="825"/>
      <c r="AE99" s="825"/>
      <c r="AF99" s="825"/>
      <c r="AG99" s="825"/>
      <c r="AH99" s="825"/>
      <c r="AI99" s="825"/>
      <c r="AJ99" s="825"/>
      <c r="AK99" s="825"/>
      <c r="AL99" s="825"/>
      <c r="AM99" s="771"/>
    </row>
    <row r="100" spans="1:39" s="82" customFormat="1">
      <c r="A100" s="789">
        <v>11</v>
      </c>
      <c r="B100" s="752"/>
      <c r="C100" s="752"/>
      <c r="D100" s="752"/>
      <c r="E100" s="752"/>
      <c r="F100" s="752"/>
      <c r="G100" s="752"/>
      <c r="H100" s="752"/>
      <c r="I100" s="752"/>
      <c r="J100" s="752"/>
      <c r="K100" s="752"/>
      <c r="L100" s="824" t="s">
        <v>414</v>
      </c>
      <c r="M100" s="826" t="s">
        <v>415</v>
      </c>
      <c r="N100" s="727" t="s">
        <v>370</v>
      </c>
      <c r="O100" s="825"/>
      <c r="P100" s="825"/>
      <c r="Q100" s="825"/>
      <c r="R100" s="825"/>
      <c r="S100" s="825"/>
      <c r="T100" s="825"/>
      <c r="U100" s="825"/>
      <c r="V100" s="825"/>
      <c r="W100" s="825"/>
      <c r="X100" s="825"/>
      <c r="Y100" s="825"/>
      <c r="Z100" s="825"/>
      <c r="AA100" s="825"/>
      <c r="AB100" s="825"/>
      <c r="AC100" s="825"/>
      <c r="AD100" s="825"/>
      <c r="AE100" s="825"/>
      <c r="AF100" s="825"/>
      <c r="AG100" s="825"/>
      <c r="AH100" s="825"/>
      <c r="AI100" s="825"/>
      <c r="AJ100" s="825"/>
      <c r="AK100" s="825"/>
      <c r="AL100" s="825"/>
      <c r="AM100" s="771"/>
    </row>
    <row r="101" spans="1:39" s="82" customFormat="1">
      <c r="A101" s="789">
        <v>11</v>
      </c>
      <c r="B101" s="752"/>
      <c r="C101" s="752"/>
      <c r="D101" s="752"/>
      <c r="E101" s="752"/>
      <c r="F101" s="752"/>
      <c r="G101" s="752"/>
      <c r="H101" s="752"/>
      <c r="I101" s="752"/>
      <c r="J101" s="752"/>
      <c r="K101" s="752"/>
      <c r="L101" s="824" t="s">
        <v>166</v>
      </c>
      <c r="M101" s="827" t="s">
        <v>416</v>
      </c>
      <c r="N101" s="727" t="s">
        <v>370</v>
      </c>
      <c r="O101" s="825"/>
      <c r="P101" s="825"/>
      <c r="Q101" s="825"/>
      <c r="R101" s="825"/>
      <c r="S101" s="825"/>
      <c r="T101" s="825"/>
      <c r="U101" s="825"/>
      <c r="V101" s="825"/>
      <c r="W101" s="825"/>
      <c r="X101" s="825"/>
      <c r="Y101" s="825"/>
      <c r="Z101" s="825"/>
      <c r="AA101" s="825"/>
      <c r="AB101" s="825"/>
      <c r="AC101" s="825"/>
      <c r="AD101" s="825"/>
      <c r="AE101" s="825"/>
      <c r="AF101" s="825"/>
      <c r="AG101" s="825"/>
      <c r="AH101" s="825"/>
      <c r="AI101" s="825"/>
      <c r="AJ101" s="825"/>
      <c r="AK101" s="825"/>
      <c r="AL101" s="825"/>
      <c r="AM101" s="771"/>
    </row>
    <row r="102" spans="1:39" s="82" customFormat="1">
      <c r="A102" s="789">
        <v>11</v>
      </c>
      <c r="B102" s="752"/>
      <c r="C102" s="752"/>
      <c r="D102" s="752"/>
      <c r="E102" s="752"/>
      <c r="F102" s="752"/>
      <c r="G102" s="752"/>
      <c r="H102" s="752"/>
      <c r="I102" s="752"/>
      <c r="J102" s="752"/>
      <c r="K102" s="752"/>
      <c r="L102" s="824" t="s">
        <v>378</v>
      </c>
      <c r="M102" s="828" t="s">
        <v>417</v>
      </c>
      <c r="N102" s="727" t="s">
        <v>370</v>
      </c>
      <c r="O102" s="825"/>
      <c r="P102" s="825"/>
      <c r="Q102" s="825"/>
      <c r="R102" s="825"/>
      <c r="S102" s="825"/>
      <c r="T102" s="825"/>
      <c r="U102" s="825"/>
      <c r="V102" s="825"/>
      <c r="W102" s="825"/>
      <c r="X102" s="825"/>
      <c r="Y102" s="825"/>
      <c r="Z102" s="825"/>
      <c r="AA102" s="825"/>
      <c r="AB102" s="825"/>
      <c r="AC102" s="825"/>
      <c r="AD102" s="825"/>
      <c r="AE102" s="825"/>
      <c r="AF102" s="825"/>
      <c r="AG102" s="825"/>
      <c r="AH102" s="825"/>
      <c r="AI102" s="825"/>
      <c r="AJ102" s="825"/>
      <c r="AK102" s="825"/>
      <c r="AL102" s="825"/>
      <c r="AM102" s="771"/>
    </row>
    <row r="103" spans="1:39" s="82" customFormat="1">
      <c r="A103" s="789">
        <v>11</v>
      </c>
      <c r="B103" s="752"/>
      <c r="C103" s="752"/>
      <c r="D103" s="752"/>
      <c r="E103" s="752"/>
      <c r="F103" s="752"/>
      <c r="G103" s="752"/>
      <c r="H103" s="752"/>
      <c r="I103" s="752"/>
      <c r="J103" s="752"/>
      <c r="K103" s="752"/>
      <c r="L103" s="824" t="s">
        <v>380</v>
      </c>
      <c r="M103" s="828" t="s">
        <v>418</v>
      </c>
      <c r="N103" s="727" t="s">
        <v>370</v>
      </c>
      <c r="O103" s="825"/>
      <c r="P103" s="825"/>
      <c r="Q103" s="825"/>
      <c r="R103" s="825"/>
      <c r="S103" s="825"/>
      <c r="T103" s="825"/>
      <c r="U103" s="825"/>
      <c r="V103" s="825"/>
      <c r="W103" s="825"/>
      <c r="X103" s="825"/>
      <c r="Y103" s="825"/>
      <c r="Z103" s="825"/>
      <c r="AA103" s="825"/>
      <c r="AB103" s="825"/>
      <c r="AC103" s="825"/>
      <c r="AD103" s="825"/>
      <c r="AE103" s="825"/>
      <c r="AF103" s="825"/>
      <c r="AG103" s="825"/>
      <c r="AH103" s="825"/>
      <c r="AI103" s="825"/>
      <c r="AJ103" s="825"/>
      <c r="AK103" s="825"/>
      <c r="AL103" s="825"/>
      <c r="AM103" s="771"/>
    </row>
    <row r="104" spans="1:39">
      <c r="A104" s="816"/>
      <c r="B104" s="816"/>
      <c r="C104" s="816"/>
      <c r="D104" s="816"/>
      <c r="E104" s="816"/>
      <c r="F104" s="816"/>
      <c r="G104" s="816"/>
      <c r="H104" s="816"/>
      <c r="I104" s="816"/>
      <c r="J104" s="816"/>
      <c r="K104" s="816"/>
      <c r="L104" s="816"/>
      <c r="M104" s="816"/>
      <c r="N104" s="816"/>
      <c r="O104" s="817"/>
      <c r="P104" s="816"/>
      <c r="Q104" s="816"/>
      <c r="R104" s="816"/>
      <c r="S104" s="816"/>
      <c r="T104" s="816"/>
      <c r="U104" s="816"/>
      <c r="V104" s="816"/>
      <c r="W104" s="816"/>
      <c r="X104" s="816"/>
      <c r="Y104" s="816"/>
      <c r="Z104" s="816"/>
      <c r="AA104" s="816"/>
      <c r="AB104" s="816"/>
      <c r="AC104" s="816"/>
      <c r="AD104" s="816"/>
      <c r="AE104" s="816"/>
      <c r="AF104" s="816"/>
      <c r="AG104" s="816"/>
      <c r="AH104" s="816"/>
      <c r="AI104" s="816"/>
      <c r="AJ104" s="816"/>
      <c r="AK104" s="816"/>
      <c r="AL104" s="816"/>
      <c r="AM104" s="816"/>
    </row>
    <row r="105" spans="1:39" s="88" customFormat="1" ht="15" customHeight="1">
      <c r="A105" s="759"/>
      <c r="B105" s="759"/>
      <c r="C105" s="759"/>
      <c r="D105" s="759"/>
      <c r="E105" s="759"/>
      <c r="F105" s="759"/>
      <c r="G105" s="759"/>
      <c r="H105" s="759"/>
      <c r="I105" s="759"/>
      <c r="J105" s="759"/>
      <c r="K105" s="759"/>
      <c r="L105" s="1118" t="s">
        <v>1402</v>
      </c>
      <c r="M105" s="1118"/>
      <c r="N105" s="1118"/>
      <c r="O105" s="1118"/>
      <c r="P105" s="1118"/>
      <c r="Q105" s="1118"/>
      <c r="R105" s="1118"/>
      <c r="S105" s="1119"/>
      <c r="T105" s="1119"/>
      <c r="U105" s="1119"/>
      <c r="V105" s="1119"/>
      <c r="W105" s="1119"/>
      <c r="X105" s="1119"/>
      <c r="Y105" s="1119"/>
      <c r="Z105" s="1119"/>
      <c r="AA105" s="1119"/>
      <c r="AB105" s="1119"/>
      <c r="AC105" s="1119"/>
      <c r="AD105" s="1119"/>
      <c r="AE105" s="1119"/>
      <c r="AF105" s="1119"/>
      <c r="AG105" s="1119"/>
      <c r="AH105" s="1119"/>
      <c r="AI105" s="1119"/>
      <c r="AJ105" s="1119"/>
      <c r="AK105" s="1119"/>
      <c r="AL105" s="1119"/>
      <c r="AM105" s="1119"/>
    </row>
    <row r="106" spans="1:39" s="88" customFormat="1" ht="15" customHeight="1">
      <c r="A106" s="759"/>
      <c r="B106" s="759"/>
      <c r="C106" s="759"/>
      <c r="D106" s="759"/>
      <c r="E106" s="759"/>
      <c r="F106" s="759"/>
      <c r="G106" s="759"/>
      <c r="H106" s="759"/>
      <c r="I106" s="759"/>
      <c r="J106" s="759"/>
      <c r="K106" s="649"/>
      <c r="L106" s="1121"/>
      <c r="M106" s="1121"/>
      <c r="N106" s="1121"/>
      <c r="O106" s="1121"/>
      <c r="P106" s="1121"/>
      <c r="Q106" s="1121"/>
      <c r="R106" s="1121"/>
      <c r="S106" s="1122"/>
      <c r="T106" s="1122"/>
      <c r="U106" s="1122"/>
      <c r="V106" s="1122"/>
      <c r="W106" s="1122"/>
      <c r="X106" s="1122"/>
      <c r="Y106" s="1122"/>
      <c r="Z106" s="1122"/>
      <c r="AA106" s="1122"/>
      <c r="AB106" s="1122"/>
      <c r="AC106" s="1122"/>
      <c r="AD106" s="1122"/>
      <c r="AE106" s="1122"/>
      <c r="AF106" s="1122"/>
      <c r="AG106" s="1122"/>
      <c r="AH106" s="1122"/>
      <c r="AI106" s="1122"/>
      <c r="AJ106" s="1122"/>
      <c r="AK106" s="1122"/>
      <c r="AL106" s="1122"/>
      <c r="AM106" s="1122"/>
    </row>
  </sheetData>
  <sheetProtection formatColumns="0" formatRows="0" autoFilter="0"/>
  <mergeCells count="6">
    <mergeCell ref="L105:AM105"/>
    <mergeCell ref="L106:AM106"/>
    <mergeCell ref="AM14:AM15"/>
    <mergeCell ref="L14:L15"/>
    <mergeCell ref="M14:M15"/>
    <mergeCell ref="N14:N15"/>
  </mergeCells>
  <dataValidations count="2">
    <dataValidation type="textLength" operator="lessThanOrEqual" allowBlank="1" showInputMessage="1" showErrorMessage="1" errorTitle="Ошибка" error="Допускается ввод не более 900 символов!" sqref="AM17:AM23 AM25:AM31 AM33:AM39 AM41:AM47 AM49:AM55 AM57:AM63 AM65:AM71 AM73:AM79 AM81:AM87 AM89:AM95 AM97:AM103">
      <formula1>900</formula1>
    </dataValidation>
    <dataValidation type="decimal" allowBlank="1" showErrorMessage="1" errorTitle="Ошибка" error="Допускается ввод только неотрицательных чисел!" sqref="O19:AL23 O27:AL31 O35:AL39 O43:AL47 O51:AL55 O59:AL63 O67:AL71 O75:AL79 O83:AL87 O91:AL95 O99:AL103">
      <formula1>0</formula1>
      <formula2>9.99999999999999E+23</formula2>
    </dataValidation>
  </dataValidations>
  <pageMargins left="0.35433070866141736" right="0.35433070866141736" top="0.39370078740157483" bottom="0.47222222222222221" header="0.31496062992125984" footer="0.31496062992125984"/>
  <pageSetup paperSize="8" fitToWidth="0" fitToHeight="0" orientation="landscape" r:id="rId1"/>
  <headerFooter>
    <oddFooter>&amp;C&amp;A
&amp;P из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9">
    <tabColor rgb="FF002060"/>
    <outlinePr summaryBelow="0" summaryRight="0"/>
    <pageSetUpPr fitToPage="1"/>
  </sheetPr>
  <dimension ref="A1:AM187"/>
  <sheetViews>
    <sheetView showGridLines="0" view="pageBreakPreview" topLeftCell="A11" zoomScale="85" zoomScaleNormal="100" zoomScaleSheetLayoutView="85" workbookViewId="0">
      <pane xSplit="14" ySplit="5" topLeftCell="O30" activePane="bottomRight" state="frozen"/>
      <selection activeCell="M11" sqref="M11"/>
      <selection pane="topRight" activeCell="M11" sqref="M11"/>
      <selection pane="bottomLeft" activeCell="M11" sqref="M11"/>
      <selection pane="bottomRight" activeCell="R151" sqref="R151"/>
    </sheetView>
  </sheetViews>
  <sheetFormatPr defaultColWidth="8.75" defaultRowHeight="10.199999999999999"/>
  <cols>
    <col min="1" max="10" width="2.25" style="98" hidden="1" customWidth="1"/>
    <col min="11" max="11" width="3.75" style="98" hidden="1" customWidth="1"/>
    <col min="12" max="12" width="7.125" style="98" customWidth="1"/>
    <col min="13" max="13" width="44.125" style="98" customWidth="1"/>
    <col min="14" max="14" width="12.75" style="98" customWidth="1"/>
    <col min="15" max="19" width="13.25" style="98" customWidth="1"/>
    <col min="20" max="28" width="13.25" style="98" hidden="1" customWidth="1"/>
    <col min="29" max="29" width="13.25" style="98" customWidth="1"/>
    <col min="30" max="38" width="13.25" style="98" hidden="1" customWidth="1"/>
    <col min="39" max="39" width="20.75" style="98" customWidth="1"/>
    <col min="40" max="214" width="8.75" style="98"/>
    <col min="215" max="215" width="3.125" style="98" customWidth="1"/>
    <col min="216" max="216" width="24.875" style="98" customWidth="1"/>
    <col min="217" max="217" width="11.75" style="98" bestFit="1" customWidth="1"/>
    <col min="218" max="218" width="14.125" style="98" customWidth="1"/>
    <col min="219" max="219" width="10.25" style="98" customWidth="1"/>
    <col min="220" max="220" width="9.875" style="98" customWidth="1"/>
    <col min="221" max="221" width="10.25" style="98" customWidth="1"/>
    <col min="222" max="222" width="9" style="98" customWidth="1"/>
    <col min="223" max="225" width="8.75" style="98" customWidth="1"/>
    <col min="226" max="226" width="8" style="98" customWidth="1"/>
    <col min="227" max="227" width="8.125" style="98" customWidth="1"/>
    <col min="228" max="228" width="9.25" style="98" customWidth="1"/>
    <col min="229" max="229" width="8.625" style="98" customWidth="1"/>
    <col min="230" max="230" width="8.75" style="98" customWidth="1"/>
    <col min="231" max="231" width="14.125" style="98" customWidth="1"/>
    <col min="232" max="232" width="12.875" style="98" customWidth="1"/>
    <col min="233" max="233" width="10.125" style="98" customWidth="1"/>
    <col min="234" max="234" width="14" style="98" customWidth="1"/>
    <col min="235" max="254" width="2.25" style="98" customWidth="1"/>
    <col min="255" max="470" width="8.75" style="98"/>
    <col min="471" max="471" width="3.125" style="98" customWidth="1"/>
    <col min="472" max="472" width="24.875" style="98" customWidth="1"/>
    <col min="473" max="473" width="11.75" style="98" bestFit="1" customWidth="1"/>
    <col min="474" max="474" width="14.125" style="98" customWidth="1"/>
    <col min="475" max="475" width="10.25" style="98" customWidth="1"/>
    <col min="476" max="476" width="9.875" style="98" customWidth="1"/>
    <col min="477" max="477" width="10.25" style="98" customWidth="1"/>
    <col min="478" max="478" width="9" style="98" customWidth="1"/>
    <col min="479" max="481" width="8.75" style="98" customWidth="1"/>
    <col min="482" max="482" width="8" style="98" customWidth="1"/>
    <col min="483" max="483" width="8.125" style="98" customWidth="1"/>
    <col min="484" max="484" width="9.25" style="98" customWidth="1"/>
    <col min="485" max="485" width="8.625" style="98" customWidth="1"/>
    <col min="486" max="486" width="8.75" style="98" customWidth="1"/>
    <col min="487" max="487" width="14.125" style="98" customWidth="1"/>
    <col min="488" max="488" width="12.875" style="98" customWidth="1"/>
    <col min="489" max="489" width="10.125" style="98" customWidth="1"/>
    <col min="490" max="490" width="14" style="98" customWidth="1"/>
    <col min="491" max="510" width="2.25" style="98" customWidth="1"/>
    <col min="511" max="726" width="8.75" style="98"/>
    <col min="727" max="727" width="3.125" style="98" customWidth="1"/>
    <col min="728" max="728" width="24.875" style="98" customWidth="1"/>
    <col min="729" max="729" width="11.75" style="98" bestFit="1" customWidth="1"/>
    <col min="730" max="730" width="14.125" style="98" customWidth="1"/>
    <col min="731" max="731" width="10.25" style="98" customWidth="1"/>
    <col min="732" max="732" width="9.875" style="98" customWidth="1"/>
    <col min="733" max="733" width="10.25" style="98" customWidth="1"/>
    <col min="734" max="734" width="9" style="98" customWidth="1"/>
    <col min="735" max="737" width="8.75" style="98" customWidth="1"/>
    <col min="738" max="738" width="8" style="98" customWidth="1"/>
    <col min="739" max="739" width="8.125" style="98" customWidth="1"/>
    <col min="740" max="740" width="9.25" style="98" customWidth="1"/>
    <col min="741" max="741" width="8.625" style="98" customWidth="1"/>
    <col min="742" max="742" width="8.75" style="98" customWidth="1"/>
    <col min="743" max="743" width="14.125" style="98" customWidth="1"/>
    <col min="744" max="744" width="12.875" style="98" customWidth="1"/>
    <col min="745" max="745" width="10.125" style="98" customWidth="1"/>
    <col min="746" max="746" width="14" style="98" customWidth="1"/>
    <col min="747" max="766" width="2.25" style="98" customWidth="1"/>
    <col min="767" max="982" width="8.75" style="98"/>
    <col min="983" max="983" width="3.125" style="98" customWidth="1"/>
    <col min="984" max="984" width="24.875" style="98" customWidth="1"/>
    <col min="985" max="985" width="11.75" style="98" bestFit="1" customWidth="1"/>
    <col min="986" max="986" width="14.125" style="98" customWidth="1"/>
    <col min="987" max="987" width="10.25" style="98" customWidth="1"/>
    <col min="988" max="988" width="9.875" style="98" customWidth="1"/>
    <col min="989" max="989" width="10.25" style="98" customWidth="1"/>
    <col min="990" max="990" width="9" style="98" customWidth="1"/>
    <col min="991" max="993" width="8.75" style="98" customWidth="1"/>
    <col min="994" max="994" width="8" style="98" customWidth="1"/>
    <col min="995" max="995" width="8.125" style="98" customWidth="1"/>
    <col min="996" max="996" width="9.25" style="98" customWidth="1"/>
    <col min="997" max="997" width="8.625" style="98" customWidth="1"/>
    <col min="998" max="998" width="8.75" style="98" customWidth="1"/>
    <col min="999" max="999" width="14.125" style="98" customWidth="1"/>
    <col min="1000" max="1000" width="12.875" style="98" customWidth="1"/>
    <col min="1001" max="1001" width="10.125" style="98" customWidth="1"/>
    <col min="1002" max="1002" width="14" style="98" customWidth="1"/>
    <col min="1003" max="1022" width="2.25" style="98" customWidth="1"/>
    <col min="1023" max="1238" width="8.75" style="98"/>
    <col min="1239" max="1239" width="3.125" style="98" customWidth="1"/>
    <col min="1240" max="1240" width="24.875" style="98" customWidth="1"/>
    <col min="1241" max="1241" width="11.75" style="98" bestFit="1" customWidth="1"/>
    <col min="1242" max="1242" width="14.125" style="98" customWidth="1"/>
    <col min="1243" max="1243" width="10.25" style="98" customWidth="1"/>
    <col min="1244" max="1244" width="9.875" style="98" customWidth="1"/>
    <col min="1245" max="1245" width="10.25" style="98" customWidth="1"/>
    <col min="1246" max="1246" width="9" style="98" customWidth="1"/>
    <col min="1247" max="1249" width="8.75" style="98" customWidth="1"/>
    <col min="1250" max="1250" width="8" style="98" customWidth="1"/>
    <col min="1251" max="1251" width="8.125" style="98" customWidth="1"/>
    <col min="1252" max="1252" width="9.25" style="98" customWidth="1"/>
    <col min="1253" max="1253" width="8.625" style="98" customWidth="1"/>
    <col min="1254" max="1254" width="8.75" style="98" customWidth="1"/>
    <col min="1255" max="1255" width="14.125" style="98" customWidth="1"/>
    <col min="1256" max="1256" width="12.875" style="98" customWidth="1"/>
    <col min="1257" max="1257" width="10.125" style="98" customWidth="1"/>
    <col min="1258" max="1258" width="14" style="98" customWidth="1"/>
    <col min="1259" max="1278" width="2.25" style="98" customWidth="1"/>
    <col min="1279" max="1494" width="8.75" style="98"/>
    <col min="1495" max="1495" width="3.125" style="98" customWidth="1"/>
    <col min="1496" max="1496" width="24.875" style="98" customWidth="1"/>
    <col min="1497" max="1497" width="11.75" style="98" bestFit="1" customWidth="1"/>
    <col min="1498" max="1498" width="14.125" style="98" customWidth="1"/>
    <col min="1499" max="1499" width="10.25" style="98" customWidth="1"/>
    <col min="1500" max="1500" width="9.875" style="98" customWidth="1"/>
    <col min="1501" max="1501" width="10.25" style="98" customWidth="1"/>
    <col min="1502" max="1502" width="9" style="98" customWidth="1"/>
    <col min="1503" max="1505" width="8.75" style="98" customWidth="1"/>
    <col min="1506" max="1506" width="8" style="98" customWidth="1"/>
    <col min="1507" max="1507" width="8.125" style="98" customWidth="1"/>
    <col min="1508" max="1508" width="9.25" style="98" customWidth="1"/>
    <col min="1509" max="1509" width="8.625" style="98" customWidth="1"/>
    <col min="1510" max="1510" width="8.75" style="98" customWidth="1"/>
    <col min="1511" max="1511" width="14.125" style="98" customWidth="1"/>
    <col min="1512" max="1512" width="12.875" style="98" customWidth="1"/>
    <col min="1513" max="1513" width="10.125" style="98" customWidth="1"/>
    <col min="1514" max="1514" width="14" style="98" customWidth="1"/>
    <col min="1515" max="1534" width="2.25" style="98" customWidth="1"/>
    <col min="1535" max="1750" width="8.75" style="98"/>
    <col min="1751" max="1751" width="3.125" style="98" customWidth="1"/>
    <col min="1752" max="1752" width="24.875" style="98" customWidth="1"/>
    <col min="1753" max="1753" width="11.75" style="98" bestFit="1" customWidth="1"/>
    <col min="1754" max="1754" width="14.125" style="98" customWidth="1"/>
    <col min="1755" max="1755" width="10.25" style="98" customWidth="1"/>
    <col min="1756" max="1756" width="9.875" style="98" customWidth="1"/>
    <col min="1757" max="1757" width="10.25" style="98" customWidth="1"/>
    <col min="1758" max="1758" width="9" style="98" customWidth="1"/>
    <col min="1759" max="1761" width="8.75" style="98" customWidth="1"/>
    <col min="1762" max="1762" width="8" style="98" customWidth="1"/>
    <col min="1763" max="1763" width="8.125" style="98" customWidth="1"/>
    <col min="1764" max="1764" width="9.25" style="98" customWidth="1"/>
    <col min="1765" max="1765" width="8.625" style="98" customWidth="1"/>
    <col min="1766" max="1766" width="8.75" style="98" customWidth="1"/>
    <col min="1767" max="1767" width="14.125" style="98" customWidth="1"/>
    <col min="1768" max="1768" width="12.875" style="98" customWidth="1"/>
    <col min="1769" max="1769" width="10.125" style="98" customWidth="1"/>
    <col min="1770" max="1770" width="14" style="98" customWidth="1"/>
    <col min="1771" max="1790" width="2.25" style="98" customWidth="1"/>
    <col min="1791" max="2006" width="8.75" style="98"/>
    <col min="2007" max="2007" width="3.125" style="98" customWidth="1"/>
    <col min="2008" max="2008" width="24.875" style="98" customWidth="1"/>
    <col min="2009" max="2009" width="11.75" style="98" bestFit="1" customWidth="1"/>
    <col min="2010" max="2010" width="14.125" style="98" customWidth="1"/>
    <col min="2011" max="2011" width="10.25" style="98" customWidth="1"/>
    <col min="2012" max="2012" width="9.875" style="98" customWidth="1"/>
    <col min="2013" max="2013" width="10.25" style="98" customWidth="1"/>
    <col min="2014" max="2014" width="9" style="98" customWidth="1"/>
    <col min="2015" max="2017" width="8.75" style="98" customWidth="1"/>
    <col min="2018" max="2018" width="8" style="98" customWidth="1"/>
    <col min="2019" max="2019" width="8.125" style="98" customWidth="1"/>
    <col min="2020" max="2020" width="9.25" style="98" customWidth="1"/>
    <col min="2021" max="2021" width="8.625" style="98" customWidth="1"/>
    <col min="2022" max="2022" width="8.75" style="98" customWidth="1"/>
    <col min="2023" max="2023" width="14.125" style="98" customWidth="1"/>
    <col min="2024" max="2024" width="12.875" style="98" customWidth="1"/>
    <col min="2025" max="2025" width="10.125" style="98" customWidth="1"/>
    <col min="2026" max="2026" width="14" style="98" customWidth="1"/>
    <col min="2027" max="2046" width="2.25" style="98" customWidth="1"/>
    <col min="2047" max="2262" width="8.75" style="98"/>
    <col min="2263" max="2263" width="3.125" style="98" customWidth="1"/>
    <col min="2264" max="2264" width="24.875" style="98" customWidth="1"/>
    <col min="2265" max="2265" width="11.75" style="98" bestFit="1" customWidth="1"/>
    <col min="2266" max="2266" width="14.125" style="98" customWidth="1"/>
    <col min="2267" max="2267" width="10.25" style="98" customWidth="1"/>
    <col min="2268" max="2268" width="9.875" style="98" customWidth="1"/>
    <col min="2269" max="2269" width="10.25" style="98" customWidth="1"/>
    <col min="2270" max="2270" width="9" style="98" customWidth="1"/>
    <col min="2271" max="2273" width="8.75" style="98" customWidth="1"/>
    <col min="2274" max="2274" width="8" style="98" customWidth="1"/>
    <col min="2275" max="2275" width="8.125" style="98" customWidth="1"/>
    <col min="2276" max="2276" width="9.25" style="98" customWidth="1"/>
    <col min="2277" max="2277" width="8.625" style="98" customWidth="1"/>
    <col min="2278" max="2278" width="8.75" style="98" customWidth="1"/>
    <col min="2279" max="2279" width="14.125" style="98" customWidth="1"/>
    <col min="2280" max="2280" width="12.875" style="98" customWidth="1"/>
    <col min="2281" max="2281" width="10.125" style="98" customWidth="1"/>
    <col min="2282" max="2282" width="14" style="98" customWidth="1"/>
    <col min="2283" max="2302" width="2.25" style="98" customWidth="1"/>
    <col min="2303" max="2518" width="8.75" style="98"/>
    <col min="2519" max="2519" width="3.125" style="98" customWidth="1"/>
    <col min="2520" max="2520" width="24.875" style="98" customWidth="1"/>
    <col min="2521" max="2521" width="11.75" style="98" bestFit="1" customWidth="1"/>
    <col min="2522" max="2522" width="14.125" style="98" customWidth="1"/>
    <col min="2523" max="2523" width="10.25" style="98" customWidth="1"/>
    <col min="2524" max="2524" width="9.875" style="98" customWidth="1"/>
    <col min="2525" max="2525" width="10.25" style="98" customWidth="1"/>
    <col min="2526" max="2526" width="9" style="98" customWidth="1"/>
    <col min="2527" max="2529" width="8.75" style="98" customWidth="1"/>
    <col min="2530" max="2530" width="8" style="98" customWidth="1"/>
    <col min="2531" max="2531" width="8.125" style="98" customWidth="1"/>
    <col min="2532" max="2532" width="9.25" style="98" customWidth="1"/>
    <col min="2533" max="2533" width="8.625" style="98" customWidth="1"/>
    <col min="2534" max="2534" width="8.75" style="98" customWidth="1"/>
    <col min="2535" max="2535" width="14.125" style="98" customWidth="1"/>
    <col min="2536" max="2536" width="12.875" style="98" customWidth="1"/>
    <col min="2537" max="2537" width="10.125" style="98" customWidth="1"/>
    <col min="2538" max="2538" width="14" style="98" customWidth="1"/>
    <col min="2539" max="2558" width="2.25" style="98" customWidth="1"/>
    <col min="2559" max="2774" width="8.75" style="98"/>
    <col min="2775" max="2775" width="3.125" style="98" customWidth="1"/>
    <col min="2776" max="2776" width="24.875" style="98" customWidth="1"/>
    <col min="2777" max="2777" width="11.75" style="98" bestFit="1" customWidth="1"/>
    <col min="2778" max="2778" width="14.125" style="98" customWidth="1"/>
    <col min="2779" max="2779" width="10.25" style="98" customWidth="1"/>
    <col min="2780" max="2780" width="9.875" style="98" customWidth="1"/>
    <col min="2781" max="2781" width="10.25" style="98" customWidth="1"/>
    <col min="2782" max="2782" width="9" style="98" customWidth="1"/>
    <col min="2783" max="2785" width="8.75" style="98" customWidth="1"/>
    <col min="2786" max="2786" width="8" style="98" customWidth="1"/>
    <col min="2787" max="2787" width="8.125" style="98" customWidth="1"/>
    <col min="2788" max="2788" width="9.25" style="98" customWidth="1"/>
    <col min="2789" max="2789" width="8.625" style="98" customWidth="1"/>
    <col min="2790" max="2790" width="8.75" style="98" customWidth="1"/>
    <col min="2791" max="2791" width="14.125" style="98" customWidth="1"/>
    <col min="2792" max="2792" width="12.875" style="98" customWidth="1"/>
    <col min="2793" max="2793" width="10.125" style="98" customWidth="1"/>
    <col min="2794" max="2794" width="14" style="98" customWidth="1"/>
    <col min="2795" max="2814" width="2.25" style="98" customWidth="1"/>
    <col min="2815" max="3030" width="8.75" style="98"/>
    <col min="3031" max="3031" width="3.125" style="98" customWidth="1"/>
    <col min="3032" max="3032" width="24.875" style="98" customWidth="1"/>
    <col min="3033" max="3033" width="11.75" style="98" bestFit="1" customWidth="1"/>
    <col min="3034" max="3034" width="14.125" style="98" customWidth="1"/>
    <col min="3035" max="3035" width="10.25" style="98" customWidth="1"/>
    <col min="3036" max="3036" width="9.875" style="98" customWidth="1"/>
    <col min="3037" max="3037" width="10.25" style="98" customWidth="1"/>
    <col min="3038" max="3038" width="9" style="98" customWidth="1"/>
    <col min="3039" max="3041" width="8.75" style="98" customWidth="1"/>
    <col min="3042" max="3042" width="8" style="98" customWidth="1"/>
    <col min="3043" max="3043" width="8.125" style="98" customWidth="1"/>
    <col min="3044" max="3044" width="9.25" style="98" customWidth="1"/>
    <col min="3045" max="3045" width="8.625" style="98" customWidth="1"/>
    <col min="3046" max="3046" width="8.75" style="98" customWidth="1"/>
    <col min="3047" max="3047" width="14.125" style="98" customWidth="1"/>
    <col min="3048" max="3048" width="12.875" style="98" customWidth="1"/>
    <col min="3049" max="3049" width="10.125" style="98" customWidth="1"/>
    <col min="3050" max="3050" width="14" style="98" customWidth="1"/>
    <col min="3051" max="3070" width="2.25" style="98" customWidth="1"/>
    <col min="3071" max="3286" width="8.75" style="98"/>
    <col min="3287" max="3287" width="3.125" style="98" customWidth="1"/>
    <col min="3288" max="3288" width="24.875" style="98" customWidth="1"/>
    <col min="3289" max="3289" width="11.75" style="98" bestFit="1" customWidth="1"/>
    <col min="3290" max="3290" width="14.125" style="98" customWidth="1"/>
    <col min="3291" max="3291" width="10.25" style="98" customWidth="1"/>
    <col min="3292" max="3292" width="9.875" style="98" customWidth="1"/>
    <col min="3293" max="3293" width="10.25" style="98" customWidth="1"/>
    <col min="3294" max="3294" width="9" style="98" customWidth="1"/>
    <col min="3295" max="3297" width="8.75" style="98" customWidth="1"/>
    <col min="3298" max="3298" width="8" style="98" customWidth="1"/>
    <col min="3299" max="3299" width="8.125" style="98" customWidth="1"/>
    <col min="3300" max="3300" width="9.25" style="98" customWidth="1"/>
    <col min="3301" max="3301" width="8.625" style="98" customWidth="1"/>
    <col min="3302" max="3302" width="8.75" style="98" customWidth="1"/>
    <col min="3303" max="3303" width="14.125" style="98" customWidth="1"/>
    <col min="3304" max="3304" width="12.875" style="98" customWidth="1"/>
    <col min="3305" max="3305" width="10.125" style="98" customWidth="1"/>
    <col min="3306" max="3306" width="14" style="98" customWidth="1"/>
    <col min="3307" max="3326" width="2.25" style="98" customWidth="1"/>
    <col min="3327" max="3542" width="8.75" style="98"/>
    <col min="3543" max="3543" width="3.125" style="98" customWidth="1"/>
    <col min="3544" max="3544" width="24.875" style="98" customWidth="1"/>
    <col min="3545" max="3545" width="11.75" style="98" bestFit="1" customWidth="1"/>
    <col min="3546" max="3546" width="14.125" style="98" customWidth="1"/>
    <col min="3547" max="3547" width="10.25" style="98" customWidth="1"/>
    <col min="3548" max="3548" width="9.875" style="98" customWidth="1"/>
    <col min="3549" max="3549" width="10.25" style="98" customWidth="1"/>
    <col min="3550" max="3550" width="9" style="98" customWidth="1"/>
    <col min="3551" max="3553" width="8.75" style="98" customWidth="1"/>
    <col min="3554" max="3554" width="8" style="98" customWidth="1"/>
    <col min="3555" max="3555" width="8.125" style="98" customWidth="1"/>
    <col min="3556" max="3556" width="9.25" style="98" customWidth="1"/>
    <col min="3557" max="3557" width="8.625" style="98" customWidth="1"/>
    <col min="3558" max="3558" width="8.75" style="98" customWidth="1"/>
    <col min="3559" max="3559" width="14.125" style="98" customWidth="1"/>
    <col min="3560" max="3560" width="12.875" style="98" customWidth="1"/>
    <col min="3561" max="3561" width="10.125" style="98" customWidth="1"/>
    <col min="3562" max="3562" width="14" style="98" customWidth="1"/>
    <col min="3563" max="3582" width="2.25" style="98" customWidth="1"/>
    <col min="3583" max="3798" width="8.75" style="98"/>
    <col min="3799" max="3799" width="3.125" style="98" customWidth="1"/>
    <col min="3800" max="3800" width="24.875" style="98" customWidth="1"/>
    <col min="3801" max="3801" width="11.75" style="98" bestFit="1" customWidth="1"/>
    <col min="3802" max="3802" width="14.125" style="98" customWidth="1"/>
    <col min="3803" max="3803" width="10.25" style="98" customWidth="1"/>
    <col min="3804" max="3804" width="9.875" style="98" customWidth="1"/>
    <col min="3805" max="3805" width="10.25" style="98" customWidth="1"/>
    <col min="3806" max="3806" width="9" style="98" customWidth="1"/>
    <col min="3807" max="3809" width="8.75" style="98" customWidth="1"/>
    <col min="3810" max="3810" width="8" style="98" customWidth="1"/>
    <col min="3811" max="3811" width="8.125" style="98" customWidth="1"/>
    <col min="3812" max="3812" width="9.25" style="98" customWidth="1"/>
    <col min="3813" max="3813" width="8.625" style="98" customWidth="1"/>
    <col min="3814" max="3814" width="8.75" style="98" customWidth="1"/>
    <col min="3815" max="3815" width="14.125" style="98" customWidth="1"/>
    <col min="3816" max="3816" width="12.875" style="98" customWidth="1"/>
    <col min="3817" max="3817" width="10.125" style="98" customWidth="1"/>
    <col min="3818" max="3818" width="14" style="98" customWidth="1"/>
    <col min="3819" max="3838" width="2.25" style="98" customWidth="1"/>
    <col min="3839" max="4054" width="8.75" style="98"/>
    <col min="4055" max="4055" width="3.125" style="98" customWidth="1"/>
    <col min="4056" max="4056" width="24.875" style="98" customWidth="1"/>
    <col min="4057" max="4057" width="11.75" style="98" bestFit="1" customWidth="1"/>
    <col min="4058" max="4058" width="14.125" style="98" customWidth="1"/>
    <col min="4059" max="4059" width="10.25" style="98" customWidth="1"/>
    <col min="4060" max="4060" width="9.875" style="98" customWidth="1"/>
    <col min="4061" max="4061" width="10.25" style="98" customWidth="1"/>
    <col min="4062" max="4062" width="9" style="98" customWidth="1"/>
    <col min="4063" max="4065" width="8.75" style="98" customWidth="1"/>
    <col min="4066" max="4066" width="8" style="98" customWidth="1"/>
    <col min="4067" max="4067" width="8.125" style="98" customWidth="1"/>
    <col min="4068" max="4068" width="9.25" style="98" customWidth="1"/>
    <col min="4069" max="4069" width="8.625" style="98" customWidth="1"/>
    <col min="4070" max="4070" width="8.75" style="98" customWidth="1"/>
    <col min="4071" max="4071" width="14.125" style="98" customWidth="1"/>
    <col min="4072" max="4072" width="12.875" style="98" customWidth="1"/>
    <col min="4073" max="4073" width="10.125" style="98" customWidth="1"/>
    <col min="4074" max="4074" width="14" style="98" customWidth="1"/>
    <col min="4075" max="4094" width="2.25" style="98" customWidth="1"/>
    <col min="4095" max="4310" width="8.75" style="98"/>
    <col min="4311" max="4311" width="3.125" style="98" customWidth="1"/>
    <col min="4312" max="4312" width="24.875" style="98" customWidth="1"/>
    <col min="4313" max="4313" width="11.75" style="98" bestFit="1" customWidth="1"/>
    <col min="4314" max="4314" width="14.125" style="98" customWidth="1"/>
    <col min="4315" max="4315" width="10.25" style="98" customWidth="1"/>
    <col min="4316" max="4316" width="9.875" style="98" customWidth="1"/>
    <col min="4317" max="4317" width="10.25" style="98" customWidth="1"/>
    <col min="4318" max="4318" width="9" style="98" customWidth="1"/>
    <col min="4319" max="4321" width="8.75" style="98" customWidth="1"/>
    <col min="4322" max="4322" width="8" style="98" customWidth="1"/>
    <col min="4323" max="4323" width="8.125" style="98" customWidth="1"/>
    <col min="4324" max="4324" width="9.25" style="98" customWidth="1"/>
    <col min="4325" max="4325" width="8.625" style="98" customWidth="1"/>
    <col min="4326" max="4326" width="8.75" style="98" customWidth="1"/>
    <col min="4327" max="4327" width="14.125" style="98" customWidth="1"/>
    <col min="4328" max="4328" width="12.875" style="98" customWidth="1"/>
    <col min="4329" max="4329" width="10.125" style="98" customWidth="1"/>
    <col min="4330" max="4330" width="14" style="98" customWidth="1"/>
    <col min="4331" max="4350" width="2.25" style="98" customWidth="1"/>
    <col min="4351" max="4566" width="8.75" style="98"/>
    <col min="4567" max="4567" width="3.125" style="98" customWidth="1"/>
    <col min="4568" max="4568" width="24.875" style="98" customWidth="1"/>
    <col min="4569" max="4569" width="11.75" style="98" bestFit="1" customWidth="1"/>
    <col min="4570" max="4570" width="14.125" style="98" customWidth="1"/>
    <col min="4571" max="4571" width="10.25" style="98" customWidth="1"/>
    <col min="4572" max="4572" width="9.875" style="98" customWidth="1"/>
    <col min="4573" max="4573" width="10.25" style="98" customWidth="1"/>
    <col min="4574" max="4574" width="9" style="98" customWidth="1"/>
    <col min="4575" max="4577" width="8.75" style="98" customWidth="1"/>
    <col min="4578" max="4578" width="8" style="98" customWidth="1"/>
    <col min="4579" max="4579" width="8.125" style="98" customWidth="1"/>
    <col min="4580" max="4580" width="9.25" style="98" customWidth="1"/>
    <col min="4581" max="4581" width="8.625" style="98" customWidth="1"/>
    <col min="4582" max="4582" width="8.75" style="98" customWidth="1"/>
    <col min="4583" max="4583" width="14.125" style="98" customWidth="1"/>
    <col min="4584" max="4584" width="12.875" style="98" customWidth="1"/>
    <col min="4585" max="4585" width="10.125" style="98" customWidth="1"/>
    <col min="4586" max="4586" width="14" style="98" customWidth="1"/>
    <col min="4587" max="4606" width="2.25" style="98" customWidth="1"/>
    <col min="4607" max="4822" width="8.75" style="98"/>
    <col min="4823" max="4823" width="3.125" style="98" customWidth="1"/>
    <col min="4824" max="4824" width="24.875" style="98" customWidth="1"/>
    <col min="4825" max="4825" width="11.75" style="98" bestFit="1" customWidth="1"/>
    <col min="4826" max="4826" width="14.125" style="98" customWidth="1"/>
    <col min="4827" max="4827" width="10.25" style="98" customWidth="1"/>
    <col min="4828" max="4828" width="9.875" style="98" customWidth="1"/>
    <col min="4829" max="4829" width="10.25" style="98" customWidth="1"/>
    <col min="4830" max="4830" width="9" style="98" customWidth="1"/>
    <col min="4831" max="4833" width="8.75" style="98" customWidth="1"/>
    <col min="4834" max="4834" width="8" style="98" customWidth="1"/>
    <col min="4835" max="4835" width="8.125" style="98" customWidth="1"/>
    <col min="4836" max="4836" width="9.25" style="98" customWidth="1"/>
    <col min="4837" max="4837" width="8.625" style="98" customWidth="1"/>
    <col min="4838" max="4838" width="8.75" style="98" customWidth="1"/>
    <col min="4839" max="4839" width="14.125" style="98" customWidth="1"/>
    <col min="4840" max="4840" width="12.875" style="98" customWidth="1"/>
    <col min="4841" max="4841" width="10.125" style="98" customWidth="1"/>
    <col min="4842" max="4842" width="14" style="98" customWidth="1"/>
    <col min="4843" max="4862" width="2.25" style="98" customWidth="1"/>
    <col min="4863" max="5078" width="8.75" style="98"/>
    <col min="5079" max="5079" width="3.125" style="98" customWidth="1"/>
    <col min="5080" max="5080" width="24.875" style="98" customWidth="1"/>
    <col min="5081" max="5081" width="11.75" style="98" bestFit="1" customWidth="1"/>
    <col min="5082" max="5082" width="14.125" style="98" customWidth="1"/>
    <col min="5083" max="5083" width="10.25" style="98" customWidth="1"/>
    <col min="5084" max="5084" width="9.875" style="98" customWidth="1"/>
    <col min="5085" max="5085" width="10.25" style="98" customWidth="1"/>
    <col min="5086" max="5086" width="9" style="98" customWidth="1"/>
    <col min="5087" max="5089" width="8.75" style="98" customWidth="1"/>
    <col min="5090" max="5090" width="8" style="98" customWidth="1"/>
    <col min="5091" max="5091" width="8.125" style="98" customWidth="1"/>
    <col min="5092" max="5092" width="9.25" style="98" customWidth="1"/>
    <col min="5093" max="5093" width="8.625" style="98" customWidth="1"/>
    <col min="5094" max="5094" width="8.75" style="98" customWidth="1"/>
    <col min="5095" max="5095" width="14.125" style="98" customWidth="1"/>
    <col min="5096" max="5096" width="12.875" style="98" customWidth="1"/>
    <col min="5097" max="5097" width="10.125" style="98" customWidth="1"/>
    <col min="5098" max="5098" width="14" style="98" customWidth="1"/>
    <col min="5099" max="5118" width="2.25" style="98" customWidth="1"/>
    <col min="5119" max="5334" width="8.75" style="98"/>
    <col min="5335" max="5335" width="3.125" style="98" customWidth="1"/>
    <col min="5336" max="5336" width="24.875" style="98" customWidth="1"/>
    <col min="5337" max="5337" width="11.75" style="98" bestFit="1" customWidth="1"/>
    <col min="5338" max="5338" width="14.125" style="98" customWidth="1"/>
    <col min="5339" max="5339" width="10.25" style="98" customWidth="1"/>
    <col min="5340" max="5340" width="9.875" style="98" customWidth="1"/>
    <col min="5341" max="5341" width="10.25" style="98" customWidth="1"/>
    <col min="5342" max="5342" width="9" style="98" customWidth="1"/>
    <col min="5343" max="5345" width="8.75" style="98" customWidth="1"/>
    <col min="5346" max="5346" width="8" style="98" customWidth="1"/>
    <col min="5347" max="5347" width="8.125" style="98" customWidth="1"/>
    <col min="5348" max="5348" width="9.25" style="98" customWidth="1"/>
    <col min="5349" max="5349" width="8.625" style="98" customWidth="1"/>
    <col min="5350" max="5350" width="8.75" style="98" customWidth="1"/>
    <col min="5351" max="5351" width="14.125" style="98" customWidth="1"/>
    <col min="5352" max="5352" width="12.875" style="98" customWidth="1"/>
    <col min="5353" max="5353" width="10.125" style="98" customWidth="1"/>
    <col min="5354" max="5354" width="14" style="98" customWidth="1"/>
    <col min="5355" max="5374" width="2.25" style="98" customWidth="1"/>
    <col min="5375" max="5590" width="8.75" style="98"/>
    <col min="5591" max="5591" width="3.125" style="98" customWidth="1"/>
    <col min="5592" max="5592" width="24.875" style="98" customWidth="1"/>
    <col min="5593" max="5593" width="11.75" style="98" bestFit="1" customWidth="1"/>
    <col min="5594" max="5594" width="14.125" style="98" customWidth="1"/>
    <col min="5595" max="5595" width="10.25" style="98" customWidth="1"/>
    <col min="5596" max="5596" width="9.875" style="98" customWidth="1"/>
    <col min="5597" max="5597" width="10.25" style="98" customWidth="1"/>
    <col min="5598" max="5598" width="9" style="98" customWidth="1"/>
    <col min="5599" max="5601" width="8.75" style="98" customWidth="1"/>
    <col min="5602" max="5602" width="8" style="98" customWidth="1"/>
    <col min="5603" max="5603" width="8.125" style="98" customWidth="1"/>
    <col min="5604" max="5604" width="9.25" style="98" customWidth="1"/>
    <col min="5605" max="5605" width="8.625" style="98" customWidth="1"/>
    <col min="5606" max="5606" width="8.75" style="98" customWidth="1"/>
    <col min="5607" max="5607" width="14.125" style="98" customWidth="1"/>
    <col min="5608" max="5608" width="12.875" style="98" customWidth="1"/>
    <col min="5609" max="5609" width="10.125" style="98" customWidth="1"/>
    <col min="5610" max="5610" width="14" style="98" customWidth="1"/>
    <col min="5611" max="5630" width="2.25" style="98" customWidth="1"/>
    <col min="5631" max="5846" width="8.75" style="98"/>
    <col min="5847" max="5847" width="3.125" style="98" customWidth="1"/>
    <col min="5848" max="5848" width="24.875" style="98" customWidth="1"/>
    <col min="5849" max="5849" width="11.75" style="98" bestFit="1" customWidth="1"/>
    <col min="5850" max="5850" width="14.125" style="98" customWidth="1"/>
    <col min="5851" max="5851" width="10.25" style="98" customWidth="1"/>
    <col min="5852" max="5852" width="9.875" style="98" customWidth="1"/>
    <col min="5853" max="5853" width="10.25" style="98" customWidth="1"/>
    <col min="5854" max="5854" width="9" style="98" customWidth="1"/>
    <col min="5855" max="5857" width="8.75" style="98" customWidth="1"/>
    <col min="5858" max="5858" width="8" style="98" customWidth="1"/>
    <col min="5859" max="5859" width="8.125" style="98" customWidth="1"/>
    <col min="5860" max="5860" width="9.25" style="98" customWidth="1"/>
    <col min="5861" max="5861" width="8.625" style="98" customWidth="1"/>
    <col min="5862" max="5862" width="8.75" style="98" customWidth="1"/>
    <col min="5863" max="5863" width="14.125" style="98" customWidth="1"/>
    <col min="5864" max="5864" width="12.875" style="98" customWidth="1"/>
    <col min="5865" max="5865" width="10.125" style="98" customWidth="1"/>
    <col min="5866" max="5866" width="14" style="98" customWidth="1"/>
    <col min="5867" max="5886" width="2.25" style="98" customWidth="1"/>
    <col min="5887" max="6102" width="8.75" style="98"/>
    <col min="6103" max="6103" width="3.125" style="98" customWidth="1"/>
    <col min="6104" max="6104" width="24.875" style="98" customWidth="1"/>
    <col min="6105" max="6105" width="11.75" style="98" bestFit="1" customWidth="1"/>
    <col min="6106" max="6106" width="14.125" style="98" customWidth="1"/>
    <col min="6107" max="6107" width="10.25" style="98" customWidth="1"/>
    <col min="6108" max="6108" width="9.875" style="98" customWidth="1"/>
    <col min="6109" max="6109" width="10.25" style="98" customWidth="1"/>
    <col min="6110" max="6110" width="9" style="98" customWidth="1"/>
    <col min="6111" max="6113" width="8.75" style="98" customWidth="1"/>
    <col min="6114" max="6114" width="8" style="98" customWidth="1"/>
    <col min="6115" max="6115" width="8.125" style="98" customWidth="1"/>
    <col min="6116" max="6116" width="9.25" style="98" customWidth="1"/>
    <col min="6117" max="6117" width="8.625" style="98" customWidth="1"/>
    <col min="6118" max="6118" width="8.75" style="98" customWidth="1"/>
    <col min="6119" max="6119" width="14.125" style="98" customWidth="1"/>
    <col min="6120" max="6120" width="12.875" style="98" customWidth="1"/>
    <col min="6121" max="6121" width="10.125" style="98" customWidth="1"/>
    <col min="6122" max="6122" width="14" style="98" customWidth="1"/>
    <col min="6123" max="6142" width="2.25" style="98" customWidth="1"/>
    <col min="6143" max="6358" width="8.75" style="98"/>
    <col min="6359" max="6359" width="3.125" style="98" customWidth="1"/>
    <col min="6360" max="6360" width="24.875" style="98" customWidth="1"/>
    <col min="6361" max="6361" width="11.75" style="98" bestFit="1" customWidth="1"/>
    <col min="6362" max="6362" width="14.125" style="98" customWidth="1"/>
    <col min="6363" max="6363" width="10.25" style="98" customWidth="1"/>
    <col min="6364" max="6364" width="9.875" style="98" customWidth="1"/>
    <col min="6365" max="6365" width="10.25" style="98" customWidth="1"/>
    <col min="6366" max="6366" width="9" style="98" customWidth="1"/>
    <col min="6367" max="6369" width="8.75" style="98" customWidth="1"/>
    <col min="6370" max="6370" width="8" style="98" customWidth="1"/>
    <col min="6371" max="6371" width="8.125" style="98" customWidth="1"/>
    <col min="6372" max="6372" width="9.25" style="98" customWidth="1"/>
    <col min="6373" max="6373" width="8.625" style="98" customWidth="1"/>
    <col min="6374" max="6374" width="8.75" style="98" customWidth="1"/>
    <col min="6375" max="6375" width="14.125" style="98" customWidth="1"/>
    <col min="6376" max="6376" width="12.875" style="98" customWidth="1"/>
    <col min="6377" max="6377" width="10.125" style="98" customWidth="1"/>
    <col min="6378" max="6378" width="14" style="98" customWidth="1"/>
    <col min="6379" max="6398" width="2.25" style="98" customWidth="1"/>
    <col min="6399" max="6614" width="8.75" style="98"/>
    <col min="6615" max="6615" width="3.125" style="98" customWidth="1"/>
    <col min="6616" max="6616" width="24.875" style="98" customWidth="1"/>
    <col min="6617" max="6617" width="11.75" style="98" bestFit="1" customWidth="1"/>
    <col min="6618" max="6618" width="14.125" style="98" customWidth="1"/>
    <col min="6619" max="6619" width="10.25" style="98" customWidth="1"/>
    <col min="6620" max="6620" width="9.875" style="98" customWidth="1"/>
    <col min="6621" max="6621" width="10.25" style="98" customWidth="1"/>
    <col min="6622" max="6622" width="9" style="98" customWidth="1"/>
    <col min="6623" max="6625" width="8.75" style="98" customWidth="1"/>
    <col min="6626" max="6626" width="8" style="98" customWidth="1"/>
    <col min="6627" max="6627" width="8.125" style="98" customWidth="1"/>
    <col min="6628" max="6628" width="9.25" style="98" customWidth="1"/>
    <col min="6629" max="6629" width="8.625" style="98" customWidth="1"/>
    <col min="6630" max="6630" width="8.75" style="98" customWidth="1"/>
    <col min="6631" max="6631" width="14.125" style="98" customWidth="1"/>
    <col min="6632" max="6632" width="12.875" style="98" customWidth="1"/>
    <col min="6633" max="6633" width="10.125" style="98" customWidth="1"/>
    <col min="6634" max="6634" width="14" style="98" customWidth="1"/>
    <col min="6635" max="6654" width="2.25" style="98" customWidth="1"/>
    <col min="6655" max="6870" width="8.75" style="98"/>
    <col min="6871" max="6871" width="3.125" style="98" customWidth="1"/>
    <col min="6872" max="6872" width="24.875" style="98" customWidth="1"/>
    <col min="6873" max="6873" width="11.75" style="98" bestFit="1" customWidth="1"/>
    <col min="6874" max="6874" width="14.125" style="98" customWidth="1"/>
    <col min="6875" max="6875" width="10.25" style="98" customWidth="1"/>
    <col min="6876" max="6876" width="9.875" style="98" customWidth="1"/>
    <col min="6877" max="6877" width="10.25" style="98" customWidth="1"/>
    <col min="6878" max="6878" width="9" style="98" customWidth="1"/>
    <col min="6879" max="6881" width="8.75" style="98" customWidth="1"/>
    <col min="6882" max="6882" width="8" style="98" customWidth="1"/>
    <col min="6883" max="6883" width="8.125" style="98" customWidth="1"/>
    <col min="6884" max="6884" width="9.25" style="98" customWidth="1"/>
    <col min="6885" max="6885" width="8.625" style="98" customWidth="1"/>
    <col min="6886" max="6886" width="8.75" style="98" customWidth="1"/>
    <col min="6887" max="6887" width="14.125" style="98" customWidth="1"/>
    <col min="6888" max="6888" width="12.875" style="98" customWidth="1"/>
    <col min="6889" max="6889" width="10.125" style="98" customWidth="1"/>
    <col min="6890" max="6890" width="14" style="98" customWidth="1"/>
    <col min="6891" max="6910" width="2.25" style="98" customWidth="1"/>
    <col min="6911" max="7126" width="8.75" style="98"/>
    <col min="7127" max="7127" width="3.125" style="98" customWidth="1"/>
    <col min="7128" max="7128" width="24.875" style="98" customWidth="1"/>
    <col min="7129" max="7129" width="11.75" style="98" bestFit="1" customWidth="1"/>
    <col min="7130" max="7130" width="14.125" style="98" customWidth="1"/>
    <col min="7131" max="7131" width="10.25" style="98" customWidth="1"/>
    <col min="7132" max="7132" width="9.875" style="98" customWidth="1"/>
    <col min="7133" max="7133" width="10.25" style="98" customWidth="1"/>
    <col min="7134" max="7134" width="9" style="98" customWidth="1"/>
    <col min="7135" max="7137" width="8.75" style="98" customWidth="1"/>
    <col min="7138" max="7138" width="8" style="98" customWidth="1"/>
    <col min="7139" max="7139" width="8.125" style="98" customWidth="1"/>
    <col min="7140" max="7140" width="9.25" style="98" customWidth="1"/>
    <col min="7141" max="7141" width="8.625" style="98" customWidth="1"/>
    <col min="7142" max="7142" width="8.75" style="98" customWidth="1"/>
    <col min="7143" max="7143" width="14.125" style="98" customWidth="1"/>
    <col min="7144" max="7144" width="12.875" style="98" customWidth="1"/>
    <col min="7145" max="7145" width="10.125" style="98" customWidth="1"/>
    <col min="7146" max="7146" width="14" style="98" customWidth="1"/>
    <col min="7147" max="7166" width="2.25" style="98" customWidth="1"/>
    <col min="7167" max="7382" width="8.75" style="98"/>
    <col min="7383" max="7383" width="3.125" style="98" customWidth="1"/>
    <col min="7384" max="7384" width="24.875" style="98" customWidth="1"/>
    <col min="7385" max="7385" width="11.75" style="98" bestFit="1" customWidth="1"/>
    <col min="7386" max="7386" width="14.125" style="98" customWidth="1"/>
    <col min="7387" max="7387" width="10.25" style="98" customWidth="1"/>
    <col min="7388" max="7388" width="9.875" style="98" customWidth="1"/>
    <col min="7389" max="7389" width="10.25" style="98" customWidth="1"/>
    <col min="7390" max="7390" width="9" style="98" customWidth="1"/>
    <col min="7391" max="7393" width="8.75" style="98" customWidth="1"/>
    <col min="7394" max="7394" width="8" style="98" customWidth="1"/>
    <col min="7395" max="7395" width="8.125" style="98" customWidth="1"/>
    <col min="7396" max="7396" width="9.25" style="98" customWidth="1"/>
    <col min="7397" max="7397" width="8.625" style="98" customWidth="1"/>
    <col min="7398" max="7398" width="8.75" style="98" customWidth="1"/>
    <col min="7399" max="7399" width="14.125" style="98" customWidth="1"/>
    <col min="7400" max="7400" width="12.875" style="98" customWidth="1"/>
    <col min="7401" max="7401" width="10.125" style="98" customWidth="1"/>
    <col min="7402" max="7402" width="14" style="98" customWidth="1"/>
    <col min="7403" max="7422" width="2.25" style="98" customWidth="1"/>
    <col min="7423" max="7638" width="8.75" style="98"/>
    <col min="7639" max="7639" width="3.125" style="98" customWidth="1"/>
    <col min="7640" max="7640" width="24.875" style="98" customWidth="1"/>
    <col min="7641" max="7641" width="11.75" style="98" bestFit="1" customWidth="1"/>
    <col min="7642" max="7642" width="14.125" style="98" customWidth="1"/>
    <col min="7643" max="7643" width="10.25" style="98" customWidth="1"/>
    <col min="7644" max="7644" width="9.875" style="98" customWidth="1"/>
    <col min="7645" max="7645" width="10.25" style="98" customWidth="1"/>
    <col min="7646" max="7646" width="9" style="98" customWidth="1"/>
    <col min="7647" max="7649" width="8.75" style="98" customWidth="1"/>
    <col min="7650" max="7650" width="8" style="98" customWidth="1"/>
    <col min="7651" max="7651" width="8.125" style="98" customWidth="1"/>
    <col min="7652" max="7652" width="9.25" style="98" customWidth="1"/>
    <col min="7653" max="7653" width="8.625" style="98" customWidth="1"/>
    <col min="7654" max="7654" width="8.75" style="98" customWidth="1"/>
    <col min="7655" max="7655" width="14.125" style="98" customWidth="1"/>
    <col min="7656" max="7656" width="12.875" style="98" customWidth="1"/>
    <col min="7657" max="7657" width="10.125" style="98" customWidth="1"/>
    <col min="7658" max="7658" width="14" style="98" customWidth="1"/>
    <col min="7659" max="7678" width="2.25" style="98" customWidth="1"/>
    <col min="7679" max="7894" width="8.75" style="98"/>
    <col min="7895" max="7895" width="3.125" style="98" customWidth="1"/>
    <col min="7896" max="7896" width="24.875" style="98" customWidth="1"/>
    <col min="7897" max="7897" width="11.75" style="98" bestFit="1" customWidth="1"/>
    <col min="7898" max="7898" width="14.125" style="98" customWidth="1"/>
    <col min="7899" max="7899" width="10.25" style="98" customWidth="1"/>
    <col min="7900" max="7900" width="9.875" style="98" customWidth="1"/>
    <col min="7901" max="7901" width="10.25" style="98" customWidth="1"/>
    <col min="7902" max="7902" width="9" style="98" customWidth="1"/>
    <col min="7903" max="7905" width="8.75" style="98" customWidth="1"/>
    <col min="7906" max="7906" width="8" style="98" customWidth="1"/>
    <col min="7907" max="7907" width="8.125" style="98" customWidth="1"/>
    <col min="7908" max="7908" width="9.25" style="98" customWidth="1"/>
    <col min="7909" max="7909" width="8.625" style="98" customWidth="1"/>
    <col min="7910" max="7910" width="8.75" style="98" customWidth="1"/>
    <col min="7911" max="7911" width="14.125" style="98" customWidth="1"/>
    <col min="7912" max="7912" width="12.875" style="98" customWidth="1"/>
    <col min="7913" max="7913" width="10.125" style="98" customWidth="1"/>
    <col min="7914" max="7914" width="14" style="98" customWidth="1"/>
    <col min="7915" max="7934" width="2.25" style="98" customWidth="1"/>
    <col min="7935" max="8150" width="8.75" style="98"/>
    <col min="8151" max="8151" width="3.125" style="98" customWidth="1"/>
    <col min="8152" max="8152" width="24.875" style="98" customWidth="1"/>
    <col min="8153" max="8153" width="11.75" style="98" bestFit="1" customWidth="1"/>
    <col min="8154" max="8154" width="14.125" style="98" customWidth="1"/>
    <col min="8155" max="8155" width="10.25" style="98" customWidth="1"/>
    <col min="8156" max="8156" width="9.875" style="98" customWidth="1"/>
    <col min="8157" max="8157" width="10.25" style="98" customWidth="1"/>
    <col min="8158" max="8158" width="9" style="98" customWidth="1"/>
    <col min="8159" max="8161" width="8.75" style="98" customWidth="1"/>
    <col min="8162" max="8162" width="8" style="98" customWidth="1"/>
    <col min="8163" max="8163" width="8.125" style="98" customWidth="1"/>
    <col min="8164" max="8164" width="9.25" style="98" customWidth="1"/>
    <col min="8165" max="8165" width="8.625" style="98" customWidth="1"/>
    <col min="8166" max="8166" width="8.75" style="98" customWidth="1"/>
    <col min="8167" max="8167" width="14.125" style="98" customWidth="1"/>
    <col min="8168" max="8168" width="12.875" style="98" customWidth="1"/>
    <col min="8169" max="8169" width="10.125" style="98" customWidth="1"/>
    <col min="8170" max="8170" width="14" style="98" customWidth="1"/>
    <col min="8171" max="8190" width="2.25" style="98" customWidth="1"/>
    <col min="8191" max="8406" width="8.75" style="98"/>
    <col min="8407" max="8407" width="3.125" style="98" customWidth="1"/>
    <col min="8408" max="8408" width="24.875" style="98" customWidth="1"/>
    <col min="8409" max="8409" width="11.75" style="98" bestFit="1" customWidth="1"/>
    <col min="8410" max="8410" width="14.125" style="98" customWidth="1"/>
    <col min="8411" max="8411" width="10.25" style="98" customWidth="1"/>
    <col min="8412" max="8412" width="9.875" style="98" customWidth="1"/>
    <col min="8413" max="8413" width="10.25" style="98" customWidth="1"/>
    <col min="8414" max="8414" width="9" style="98" customWidth="1"/>
    <col min="8415" max="8417" width="8.75" style="98" customWidth="1"/>
    <col min="8418" max="8418" width="8" style="98" customWidth="1"/>
    <col min="8419" max="8419" width="8.125" style="98" customWidth="1"/>
    <col min="8420" max="8420" width="9.25" style="98" customWidth="1"/>
    <col min="8421" max="8421" width="8.625" style="98" customWidth="1"/>
    <col min="8422" max="8422" width="8.75" style="98" customWidth="1"/>
    <col min="8423" max="8423" width="14.125" style="98" customWidth="1"/>
    <col min="8424" max="8424" width="12.875" style="98" customWidth="1"/>
    <col min="8425" max="8425" width="10.125" style="98" customWidth="1"/>
    <col min="8426" max="8426" width="14" style="98" customWidth="1"/>
    <col min="8427" max="8446" width="2.25" style="98" customWidth="1"/>
    <col min="8447" max="8662" width="8.75" style="98"/>
    <col min="8663" max="8663" width="3.125" style="98" customWidth="1"/>
    <col min="8664" max="8664" width="24.875" style="98" customWidth="1"/>
    <col min="8665" max="8665" width="11.75" style="98" bestFit="1" customWidth="1"/>
    <col min="8666" max="8666" width="14.125" style="98" customWidth="1"/>
    <col min="8667" max="8667" width="10.25" style="98" customWidth="1"/>
    <col min="8668" max="8668" width="9.875" style="98" customWidth="1"/>
    <col min="8669" max="8669" width="10.25" style="98" customWidth="1"/>
    <col min="8670" max="8670" width="9" style="98" customWidth="1"/>
    <col min="8671" max="8673" width="8.75" style="98" customWidth="1"/>
    <col min="8674" max="8674" width="8" style="98" customWidth="1"/>
    <col min="8675" max="8675" width="8.125" style="98" customWidth="1"/>
    <col min="8676" max="8676" width="9.25" style="98" customWidth="1"/>
    <col min="8677" max="8677" width="8.625" style="98" customWidth="1"/>
    <col min="8678" max="8678" width="8.75" style="98" customWidth="1"/>
    <col min="8679" max="8679" width="14.125" style="98" customWidth="1"/>
    <col min="8680" max="8680" width="12.875" style="98" customWidth="1"/>
    <col min="8681" max="8681" width="10.125" style="98" customWidth="1"/>
    <col min="8682" max="8682" width="14" style="98" customWidth="1"/>
    <col min="8683" max="8702" width="2.25" style="98" customWidth="1"/>
    <col min="8703" max="8918" width="8.75" style="98"/>
    <col min="8919" max="8919" width="3.125" style="98" customWidth="1"/>
    <col min="8920" max="8920" width="24.875" style="98" customWidth="1"/>
    <col min="8921" max="8921" width="11.75" style="98" bestFit="1" customWidth="1"/>
    <col min="8922" max="8922" width="14.125" style="98" customWidth="1"/>
    <col min="8923" max="8923" width="10.25" style="98" customWidth="1"/>
    <col min="8924" max="8924" width="9.875" style="98" customWidth="1"/>
    <col min="8925" max="8925" width="10.25" style="98" customWidth="1"/>
    <col min="8926" max="8926" width="9" style="98" customWidth="1"/>
    <col min="8927" max="8929" width="8.75" style="98" customWidth="1"/>
    <col min="8930" max="8930" width="8" style="98" customWidth="1"/>
    <col min="8931" max="8931" width="8.125" style="98" customWidth="1"/>
    <col min="8932" max="8932" width="9.25" style="98" customWidth="1"/>
    <col min="8933" max="8933" width="8.625" style="98" customWidth="1"/>
    <col min="8934" max="8934" width="8.75" style="98" customWidth="1"/>
    <col min="8935" max="8935" width="14.125" style="98" customWidth="1"/>
    <col min="8936" max="8936" width="12.875" style="98" customWidth="1"/>
    <col min="8937" max="8937" width="10.125" style="98" customWidth="1"/>
    <col min="8938" max="8938" width="14" style="98" customWidth="1"/>
    <col min="8939" max="8958" width="2.25" style="98" customWidth="1"/>
    <col min="8959" max="9174" width="8.75" style="98"/>
    <col min="9175" max="9175" width="3.125" style="98" customWidth="1"/>
    <col min="9176" max="9176" width="24.875" style="98" customWidth="1"/>
    <col min="9177" max="9177" width="11.75" style="98" bestFit="1" customWidth="1"/>
    <col min="9178" max="9178" width="14.125" style="98" customWidth="1"/>
    <col min="9179" max="9179" width="10.25" style="98" customWidth="1"/>
    <col min="9180" max="9180" width="9.875" style="98" customWidth="1"/>
    <col min="9181" max="9181" width="10.25" style="98" customWidth="1"/>
    <col min="9182" max="9182" width="9" style="98" customWidth="1"/>
    <col min="9183" max="9185" width="8.75" style="98" customWidth="1"/>
    <col min="9186" max="9186" width="8" style="98" customWidth="1"/>
    <col min="9187" max="9187" width="8.125" style="98" customWidth="1"/>
    <col min="9188" max="9188" width="9.25" style="98" customWidth="1"/>
    <col min="9189" max="9189" width="8.625" style="98" customWidth="1"/>
    <col min="9190" max="9190" width="8.75" style="98" customWidth="1"/>
    <col min="9191" max="9191" width="14.125" style="98" customWidth="1"/>
    <col min="9192" max="9192" width="12.875" style="98" customWidth="1"/>
    <col min="9193" max="9193" width="10.125" style="98" customWidth="1"/>
    <col min="9194" max="9194" width="14" style="98" customWidth="1"/>
    <col min="9195" max="9214" width="2.25" style="98" customWidth="1"/>
    <col min="9215" max="9430" width="8.75" style="98"/>
    <col min="9431" max="9431" width="3.125" style="98" customWidth="1"/>
    <col min="9432" max="9432" width="24.875" style="98" customWidth="1"/>
    <col min="9433" max="9433" width="11.75" style="98" bestFit="1" customWidth="1"/>
    <col min="9434" max="9434" width="14.125" style="98" customWidth="1"/>
    <col min="9435" max="9435" width="10.25" style="98" customWidth="1"/>
    <col min="9436" max="9436" width="9.875" style="98" customWidth="1"/>
    <col min="9437" max="9437" width="10.25" style="98" customWidth="1"/>
    <col min="9438" max="9438" width="9" style="98" customWidth="1"/>
    <col min="9439" max="9441" width="8.75" style="98" customWidth="1"/>
    <col min="9442" max="9442" width="8" style="98" customWidth="1"/>
    <col min="9443" max="9443" width="8.125" style="98" customWidth="1"/>
    <col min="9444" max="9444" width="9.25" style="98" customWidth="1"/>
    <col min="9445" max="9445" width="8.625" style="98" customWidth="1"/>
    <col min="9446" max="9446" width="8.75" style="98" customWidth="1"/>
    <col min="9447" max="9447" width="14.125" style="98" customWidth="1"/>
    <col min="9448" max="9448" width="12.875" style="98" customWidth="1"/>
    <col min="9449" max="9449" width="10.125" style="98" customWidth="1"/>
    <col min="9450" max="9450" width="14" style="98" customWidth="1"/>
    <col min="9451" max="9470" width="2.25" style="98" customWidth="1"/>
    <col min="9471" max="9686" width="8.75" style="98"/>
    <col min="9687" max="9687" width="3.125" style="98" customWidth="1"/>
    <col min="9688" max="9688" width="24.875" style="98" customWidth="1"/>
    <col min="9689" max="9689" width="11.75" style="98" bestFit="1" customWidth="1"/>
    <col min="9690" max="9690" width="14.125" style="98" customWidth="1"/>
    <col min="9691" max="9691" width="10.25" style="98" customWidth="1"/>
    <col min="9692" max="9692" width="9.875" style="98" customWidth="1"/>
    <col min="9693" max="9693" width="10.25" style="98" customWidth="1"/>
    <col min="9694" max="9694" width="9" style="98" customWidth="1"/>
    <col min="9695" max="9697" width="8.75" style="98" customWidth="1"/>
    <col min="9698" max="9698" width="8" style="98" customWidth="1"/>
    <col min="9699" max="9699" width="8.125" style="98" customWidth="1"/>
    <col min="9700" max="9700" width="9.25" style="98" customWidth="1"/>
    <col min="9701" max="9701" width="8.625" style="98" customWidth="1"/>
    <col min="9702" max="9702" width="8.75" style="98" customWidth="1"/>
    <col min="9703" max="9703" width="14.125" style="98" customWidth="1"/>
    <col min="9704" max="9704" width="12.875" style="98" customWidth="1"/>
    <col min="9705" max="9705" width="10.125" style="98" customWidth="1"/>
    <col min="9706" max="9706" width="14" style="98" customWidth="1"/>
    <col min="9707" max="9726" width="2.25" style="98" customWidth="1"/>
    <col min="9727" max="9942" width="8.75" style="98"/>
    <col min="9943" max="9943" width="3.125" style="98" customWidth="1"/>
    <col min="9944" max="9944" width="24.875" style="98" customWidth="1"/>
    <col min="9945" max="9945" width="11.75" style="98" bestFit="1" customWidth="1"/>
    <col min="9946" max="9946" width="14.125" style="98" customWidth="1"/>
    <col min="9947" max="9947" width="10.25" style="98" customWidth="1"/>
    <col min="9948" max="9948" width="9.875" style="98" customWidth="1"/>
    <col min="9949" max="9949" width="10.25" style="98" customWidth="1"/>
    <col min="9950" max="9950" width="9" style="98" customWidth="1"/>
    <col min="9951" max="9953" width="8.75" style="98" customWidth="1"/>
    <col min="9954" max="9954" width="8" style="98" customWidth="1"/>
    <col min="9955" max="9955" width="8.125" style="98" customWidth="1"/>
    <col min="9956" max="9956" width="9.25" style="98" customWidth="1"/>
    <col min="9957" max="9957" width="8.625" style="98" customWidth="1"/>
    <col min="9958" max="9958" width="8.75" style="98" customWidth="1"/>
    <col min="9959" max="9959" width="14.125" style="98" customWidth="1"/>
    <col min="9960" max="9960" width="12.875" style="98" customWidth="1"/>
    <col min="9961" max="9961" width="10.125" style="98" customWidth="1"/>
    <col min="9962" max="9962" width="14" style="98" customWidth="1"/>
    <col min="9963" max="9982" width="2.25" style="98" customWidth="1"/>
    <col min="9983" max="10198" width="8.75" style="98"/>
    <col min="10199" max="10199" width="3.125" style="98" customWidth="1"/>
    <col min="10200" max="10200" width="24.875" style="98" customWidth="1"/>
    <col min="10201" max="10201" width="11.75" style="98" bestFit="1" customWidth="1"/>
    <col min="10202" max="10202" width="14.125" style="98" customWidth="1"/>
    <col min="10203" max="10203" width="10.25" style="98" customWidth="1"/>
    <col min="10204" max="10204" width="9.875" style="98" customWidth="1"/>
    <col min="10205" max="10205" width="10.25" style="98" customWidth="1"/>
    <col min="10206" max="10206" width="9" style="98" customWidth="1"/>
    <col min="10207" max="10209" width="8.75" style="98" customWidth="1"/>
    <col min="10210" max="10210" width="8" style="98" customWidth="1"/>
    <col min="10211" max="10211" width="8.125" style="98" customWidth="1"/>
    <col min="10212" max="10212" width="9.25" style="98" customWidth="1"/>
    <col min="10213" max="10213" width="8.625" style="98" customWidth="1"/>
    <col min="10214" max="10214" width="8.75" style="98" customWidth="1"/>
    <col min="10215" max="10215" width="14.125" style="98" customWidth="1"/>
    <col min="10216" max="10216" width="12.875" style="98" customWidth="1"/>
    <col min="10217" max="10217" width="10.125" style="98" customWidth="1"/>
    <col min="10218" max="10218" width="14" style="98" customWidth="1"/>
    <col min="10219" max="10238" width="2.25" style="98" customWidth="1"/>
    <col min="10239" max="10454" width="8.75" style="98"/>
    <col min="10455" max="10455" width="3.125" style="98" customWidth="1"/>
    <col min="10456" max="10456" width="24.875" style="98" customWidth="1"/>
    <col min="10457" max="10457" width="11.75" style="98" bestFit="1" customWidth="1"/>
    <col min="10458" max="10458" width="14.125" style="98" customWidth="1"/>
    <col min="10459" max="10459" width="10.25" style="98" customWidth="1"/>
    <col min="10460" max="10460" width="9.875" style="98" customWidth="1"/>
    <col min="10461" max="10461" width="10.25" style="98" customWidth="1"/>
    <col min="10462" max="10462" width="9" style="98" customWidth="1"/>
    <col min="10463" max="10465" width="8.75" style="98" customWidth="1"/>
    <col min="10466" max="10466" width="8" style="98" customWidth="1"/>
    <col min="10467" max="10467" width="8.125" style="98" customWidth="1"/>
    <col min="10468" max="10468" width="9.25" style="98" customWidth="1"/>
    <col min="10469" max="10469" width="8.625" style="98" customWidth="1"/>
    <col min="10470" max="10470" width="8.75" style="98" customWidth="1"/>
    <col min="10471" max="10471" width="14.125" style="98" customWidth="1"/>
    <col min="10472" max="10472" width="12.875" style="98" customWidth="1"/>
    <col min="10473" max="10473" width="10.125" style="98" customWidth="1"/>
    <col min="10474" max="10474" width="14" style="98" customWidth="1"/>
    <col min="10475" max="10494" width="2.25" style="98" customWidth="1"/>
    <col min="10495" max="10710" width="8.75" style="98"/>
    <col min="10711" max="10711" width="3.125" style="98" customWidth="1"/>
    <col min="10712" max="10712" width="24.875" style="98" customWidth="1"/>
    <col min="10713" max="10713" width="11.75" style="98" bestFit="1" customWidth="1"/>
    <col min="10714" max="10714" width="14.125" style="98" customWidth="1"/>
    <col min="10715" max="10715" width="10.25" style="98" customWidth="1"/>
    <col min="10716" max="10716" width="9.875" style="98" customWidth="1"/>
    <col min="10717" max="10717" width="10.25" style="98" customWidth="1"/>
    <col min="10718" max="10718" width="9" style="98" customWidth="1"/>
    <col min="10719" max="10721" width="8.75" style="98" customWidth="1"/>
    <col min="10722" max="10722" width="8" style="98" customWidth="1"/>
    <col min="10723" max="10723" width="8.125" style="98" customWidth="1"/>
    <col min="10724" max="10724" width="9.25" style="98" customWidth="1"/>
    <col min="10725" max="10725" width="8.625" style="98" customWidth="1"/>
    <col min="10726" max="10726" width="8.75" style="98" customWidth="1"/>
    <col min="10727" max="10727" width="14.125" style="98" customWidth="1"/>
    <col min="10728" max="10728" width="12.875" style="98" customWidth="1"/>
    <col min="10729" max="10729" width="10.125" style="98" customWidth="1"/>
    <col min="10730" max="10730" width="14" style="98" customWidth="1"/>
    <col min="10731" max="10750" width="2.25" style="98" customWidth="1"/>
    <col min="10751" max="10966" width="8.75" style="98"/>
    <col min="10967" max="10967" width="3.125" style="98" customWidth="1"/>
    <col min="10968" max="10968" width="24.875" style="98" customWidth="1"/>
    <col min="10969" max="10969" width="11.75" style="98" bestFit="1" customWidth="1"/>
    <col min="10970" max="10970" width="14.125" style="98" customWidth="1"/>
    <col min="10971" max="10971" width="10.25" style="98" customWidth="1"/>
    <col min="10972" max="10972" width="9.875" style="98" customWidth="1"/>
    <col min="10973" max="10973" width="10.25" style="98" customWidth="1"/>
    <col min="10974" max="10974" width="9" style="98" customWidth="1"/>
    <col min="10975" max="10977" width="8.75" style="98" customWidth="1"/>
    <col min="10978" max="10978" width="8" style="98" customWidth="1"/>
    <col min="10979" max="10979" width="8.125" style="98" customWidth="1"/>
    <col min="10980" max="10980" width="9.25" style="98" customWidth="1"/>
    <col min="10981" max="10981" width="8.625" style="98" customWidth="1"/>
    <col min="10982" max="10982" width="8.75" style="98" customWidth="1"/>
    <col min="10983" max="10983" width="14.125" style="98" customWidth="1"/>
    <col min="10984" max="10984" width="12.875" style="98" customWidth="1"/>
    <col min="10985" max="10985" width="10.125" style="98" customWidth="1"/>
    <col min="10986" max="10986" width="14" style="98" customWidth="1"/>
    <col min="10987" max="11006" width="2.25" style="98" customWidth="1"/>
    <col min="11007" max="11222" width="8.75" style="98"/>
    <col min="11223" max="11223" width="3.125" style="98" customWidth="1"/>
    <col min="11224" max="11224" width="24.875" style="98" customWidth="1"/>
    <col min="11225" max="11225" width="11.75" style="98" bestFit="1" customWidth="1"/>
    <col min="11226" max="11226" width="14.125" style="98" customWidth="1"/>
    <col min="11227" max="11227" width="10.25" style="98" customWidth="1"/>
    <col min="11228" max="11228" width="9.875" style="98" customWidth="1"/>
    <col min="11229" max="11229" width="10.25" style="98" customWidth="1"/>
    <col min="11230" max="11230" width="9" style="98" customWidth="1"/>
    <col min="11231" max="11233" width="8.75" style="98" customWidth="1"/>
    <col min="11234" max="11234" width="8" style="98" customWidth="1"/>
    <col min="11235" max="11235" width="8.125" style="98" customWidth="1"/>
    <col min="11236" max="11236" width="9.25" style="98" customWidth="1"/>
    <col min="11237" max="11237" width="8.625" style="98" customWidth="1"/>
    <col min="11238" max="11238" width="8.75" style="98" customWidth="1"/>
    <col min="11239" max="11239" width="14.125" style="98" customWidth="1"/>
    <col min="11240" max="11240" width="12.875" style="98" customWidth="1"/>
    <col min="11241" max="11241" width="10.125" style="98" customWidth="1"/>
    <col min="11242" max="11242" width="14" style="98" customWidth="1"/>
    <col min="11243" max="11262" width="2.25" style="98" customWidth="1"/>
    <col min="11263" max="11478" width="8.75" style="98"/>
    <col min="11479" max="11479" width="3.125" style="98" customWidth="1"/>
    <col min="11480" max="11480" width="24.875" style="98" customWidth="1"/>
    <col min="11481" max="11481" width="11.75" style="98" bestFit="1" customWidth="1"/>
    <col min="11482" max="11482" width="14.125" style="98" customWidth="1"/>
    <col min="11483" max="11483" width="10.25" style="98" customWidth="1"/>
    <col min="11484" max="11484" width="9.875" style="98" customWidth="1"/>
    <col min="11485" max="11485" width="10.25" style="98" customWidth="1"/>
    <col min="11486" max="11486" width="9" style="98" customWidth="1"/>
    <col min="11487" max="11489" width="8.75" style="98" customWidth="1"/>
    <col min="11490" max="11490" width="8" style="98" customWidth="1"/>
    <col min="11491" max="11491" width="8.125" style="98" customWidth="1"/>
    <col min="11492" max="11492" width="9.25" style="98" customWidth="1"/>
    <col min="11493" max="11493" width="8.625" style="98" customWidth="1"/>
    <col min="11494" max="11494" width="8.75" style="98" customWidth="1"/>
    <col min="11495" max="11495" width="14.125" style="98" customWidth="1"/>
    <col min="11496" max="11496" width="12.875" style="98" customWidth="1"/>
    <col min="11497" max="11497" width="10.125" style="98" customWidth="1"/>
    <col min="11498" max="11498" width="14" style="98" customWidth="1"/>
    <col min="11499" max="11518" width="2.25" style="98" customWidth="1"/>
    <col min="11519" max="11734" width="8.75" style="98"/>
    <col min="11735" max="11735" width="3.125" style="98" customWidth="1"/>
    <col min="11736" max="11736" width="24.875" style="98" customWidth="1"/>
    <col min="11737" max="11737" width="11.75" style="98" bestFit="1" customWidth="1"/>
    <col min="11738" max="11738" width="14.125" style="98" customWidth="1"/>
    <col min="11739" max="11739" width="10.25" style="98" customWidth="1"/>
    <col min="11740" max="11740" width="9.875" style="98" customWidth="1"/>
    <col min="11741" max="11741" width="10.25" style="98" customWidth="1"/>
    <col min="11742" max="11742" width="9" style="98" customWidth="1"/>
    <col min="11743" max="11745" width="8.75" style="98" customWidth="1"/>
    <col min="11746" max="11746" width="8" style="98" customWidth="1"/>
    <col min="11747" max="11747" width="8.125" style="98" customWidth="1"/>
    <col min="11748" max="11748" width="9.25" style="98" customWidth="1"/>
    <col min="11749" max="11749" width="8.625" style="98" customWidth="1"/>
    <col min="11750" max="11750" width="8.75" style="98" customWidth="1"/>
    <col min="11751" max="11751" width="14.125" style="98" customWidth="1"/>
    <col min="11752" max="11752" width="12.875" style="98" customWidth="1"/>
    <col min="11753" max="11753" width="10.125" style="98" customWidth="1"/>
    <col min="11754" max="11754" width="14" style="98" customWidth="1"/>
    <col min="11755" max="11774" width="2.25" style="98" customWidth="1"/>
    <col min="11775" max="11990" width="8.75" style="98"/>
    <col min="11991" max="11991" width="3.125" style="98" customWidth="1"/>
    <col min="11992" max="11992" width="24.875" style="98" customWidth="1"/>
    <col min="11993" max="11993" width="11.75" style="98" bestFit="1" customWidth="1"/>
    <col min="11994" max="11994" width="14.125" style="98" customWidth="1"/>
    <col min="11995" max="11995" width="10.25" style="98" customWidth="1"/>
    <col min="11996" max="11996" width="9.875" style="98" customWidth="1"/>
    <col min="11997" max="11997" width="10.25" style="98" customWidth="1"/>
    <col min="11998" max="11998" width="9" style="98" customWidth="1"/>
    <col min="11999" max="12001" width="8.75" style="98" customWidth="1"/>
    <col min="12002" max="12002" width="8" style="98" customWidth="1"/>
    <col min="12003" max="12003" width="8.125" style="98" customWidth="1"/>
    <col min="12004" max="12004" width="9.25" style="98" customWidth="1"/>
    <col min="12005" max="12005" width="8.625" style="98" customWidth="1"/>
    <col min="12006" max="12006" width="8.75" style="98" customWidth="1"/>
    <col min="12007" max="12007" width="14.125" style="98" customWidth="1"/>
    <col min="12008" max="12008" width="12.875" style="98" customWidth="1"/>
    <col min="12009" max="12009" width="10.125" style="98" customWidth="1"/>
    <col min="12010" max="12010" width="14" style="98" customWidth="1"/>
    <col min="12011" max="12030" width="2.25" style="98" customWidth="1"/>
    <col min="12031" max="12246" width="8.75" style="98"/>
    <col min="12247" max="12247" width="3.125" style="98" customWidth="1"/>
    <col min="12248" max="12248" width="24.875" style="98" customWidth="1"/>
    <col min="12249" max="12249" width="11.75" style="98" bestFit="1" customWidth="1"/>
    <col min="12250" max="12250" width="14.125" style="98" customWidth="1"/>
    <col min="12251" max="12251" width="10.25" style="98" customWidth="1"/>
    <col min="12252" max="12252" width="9.875" style="98" customWidth="1"/>
    <col min="12253" max="12253" width="10.25" style="98" customWidth="1"/>
    <col min="12254" max="12254" width="9" style="98" customWidth="1"/>
    <col min="12255" max="12257" width="8.75" style="98" customWidth="1"/>
    <col min="12258" max="12258" width="8" style="98" customWidth="1"/>
    <col min="12259" max="12259" width="8.125" style="98" customWidth="1"/>
    <col min="12260" max="12260" width="9.25" style="98" customWidth="1"/>
    <col min="12261" max="12261" width="8.625" style="98" customWidth="1"/>
    <col min="12262" max="12262" width="8.75" style="98" customWidth="1"/>
    <col min="12263" max="12263" width="14.125" style="98" customWidth="1"/>
    <col min="12264" max="12264" width="12.875" style="98" customWidth="1"/>
    <col min="12265" max="12265" width="10.125" style="98" customWidth="1"/>
    <col min="12266" max="12266" width="14" style="98" customWidth="1"/>
    <col min="12267" max="12286" width="2.25" style="98" customWidth="1"/>
    <col min="12287" max="12502" width="8.75" style="98"/>
    <col min="12503" max="12503" width="3.125" style="98" customWidth="1"/>
    <col min="12504" max="12504" width="24.875" style="98" customWidth="1"/>
    <col min="12505" max="12505" width="11.75" style="98" bestFit="1" customWidth="1"/>
    <col min="12506" max="12506" width="14.125" style="98" customWidth="1"/>
    <col min="12507" max="12507" width="10.25" style="98" customWidth="1"/>
    <col min="12508" max="12508" width="9.875" style="98" customWidth="1"/>
    <col min="12509" max="12509" width="10.25" style="98" customWidth="1"/>
    <col min="12510" max="12510" width="9" style="98" customWidth="1"/>
    <col min="12511" max="12513" width="8.75" style="98" customWidth="1"/>
    <col min="12514" max="12514" width="8" style="98" customWidth="1"/>
    <col min="12515" max="12515" width="8.125" style="98" customWidth="1"/>
    <col min="12516" max="12516" width="9.25" style="98" customWidth="1"/>
    <col min="12517" max="12517" width="8.625" style="98" customWidth="1"/>
    <col min="12518" max="12518" width="8.75" style="98" customWidth="1"/>
    <col min="12519" max="12519" width="14.125" style="98" customWidth="1"/>
    <col min="12520" max="12520" width="12.875" style="98" customWidth="1"/>
    <col min="12521" max="12521" width="10.125" style="98" customWidth="1"/>
    <col min="12522" max="12522" width="14" style="98" customWidth="1"/>
    <col min="12523" max="12542" width="2.25" style="98" customWidth="1"/>
    <col min="12543" max="12758" width="8.75" style="98"/>
    <col min="12759" max="12759" width="3.125" style="98" customWidth="1"/>
    <col min="12760" max="12760" width="24.875" style="98" customWidth="1"/>
    <col min="12761" max="12761" width="11.75" style="98" bestFit="1" customWidth="1"/>
    <col min="12762" max="12762" width="14.125" style="98" customWidth="1"/>
    <col min="12763" max="12763" width="10.25" style="98" customWidth="1"/>
    <col min="12764" max="12764" width="9.875" style="98" customWidth="1"/>
    <col min="12765" max="12765" width="10.25" style="98" customWidth="1"/>
    <col min="12766" max="12766" width="9" style="98" customWidth="1"/>
    <col min="12767" max="12769" width="8.75" style="98" customWidth="1"/>
    <col min="12770" max="12770" width="8" style="98" customWidth="1"/>
    <col min="12771" max="12771" width="8.125" style="98" customWidth="1"/>
    <col min="12772" max="12772" width="9.25" style="98" customWidth="1"/>
    <col min="12773" max="12773" width="8.625" style="98" customWidth="1"/>
    <col min="12774" max="12774" width="8.75" style="98" customWidth="1"/>
    <col min="12775" max="12775" width="14.125" style="98" customWidth="1"/>
    <col min="12776" max="12776" width="12.875" style="98" customWidth="1"/>
    <col min="12777" max="12777" width="10.125" style="98" customWidth="1"/>
    <col min="12778" max="12778" width="14" style="98" customWidth="1"/>
    <col min="12779" max="12798" width="2.25" style="98" customWidth="1"/>
    <col min="12799" max="13014" width="8.75" style="98"/>
    <col min="13015" max="13015" width="3.125" style="98" customWidth="1"/>
    <col min="13016" max="13016" width="24.875" style="98" customWidth="1"/>
    <col min="13017" max="13017" width="11.75" style="98" bestFit="1" customWidth="1"/>
    <col min="13018" max="13018" width="14.125" style="98" customWidth="1"/>
    <col min="13019" max="13019" width="10.25" style="98" customWidth="1"/>
    <col min="13020" max="13020" width="9.875" style="98" customWidth="1"/>
    <col min="13021" max="13021" width="10.25" style="98" customWidth="1"/>
    <col min="13022" max="13022" width="9" style="98" customWidth="1"/>
    <col min="13023" max="13025" width="8.75" style="98" customWidth="1"/>
    <col min="13026" max="13026" width="8" style="98" customWidth="1"/>
    <col min="13027" max="13027" width="8.125" style="98" customWidth="1"/>
    <col min="13028" max="13028" width="9.25" style="98" customWidth="1"/>
    <col min="13029" max="13029" width="8.625" style="98" customWidth="1"/>
    <col min="13030" max="13030" width="8.75" style="98" customWidth="1"/>
    <col min="13031" max="13031" width="14.125" style="98" customWidth="1"/>
    <col min="13032" max="13032" width="12.875" style="98" customWidth="1"/>
    <col min="13033" max="13033" width="10.125" style="98" customWidth="1"/>
    <col min="13034" max="13034" width="14" style="98" customWidth="1"/>
    <col min="13035" max="13054" width="2.25" style="98" customWidth="1"/>
    <col min="13055" max="13270" width="8.75" style="98"/>
    <col min="13271" max="13271" width="3.125" style="98" customWidth="1"/>
    <col min="13272" max="13272" width="24.875" style="98" customWidth="1"/>
    <col min="13273" max="13273" width="11.75" style="98" bestFit="1" customWidth="1"/>
    <col min="13274" max="13274" width="14.125" style="98" customWidth="1"/>
    <col min="13275" max="13275" width="10.25" style="98" customWidth="1"/>
    <col min="13276" max="13276" width="9.875" style="98" customWidth="1"/>
    <col min="13277" max="13277" width="10.25" style="98" customWidth="1"/>
    <col min="13278" max="13278" width="9" style="98" customWidth="1"/>
    <col min="13279" max="13281" width="8.75" style="98" customWidth="1"/>
    <col min="13282" max="13282" width="8" style="98" customWidth="1"/>
    <col min="13283" max="13283" width="8.125" style="98" customWidth="1"/>
    <col min="13284" max="13284" width="9.25" style="98" customWidth="1"/>
    <col min="13285" max="13285" width="8.625" style="98" customWidth="1"/>
    <col min="13286" max="13286" width="8.75" style="98" customWidth="1"/>
    <col min="13287" max="13287" width="14.125" style="98" customWidth="1"/>
    <col min="13288" max="13288" width="12.875" style="98" customWidth="1"/>
    <col min="13289" max="13289" width="10.125" style="98" customWidth="1"/>
    <col min="13290" max="13290" width="14" style="98" customWidth="1"/>
    <col min="13291" max="13310" width="2.25" style="98" customWidth="1"/>
    <col min="13311" max="13526" width="8.75" style="98"/>
    <col min="13527" max="13527" width="3.125" style="98" customWidth="1"/>
    <col min="13528" max="13528" width="24.875" style="98" customWidth="1"/>
    <col min="13529" max="13529" width="11.75" style="98" bestFit="1" customWidth="1"/>
    <col min="13530" max="13530" width="14.125" style="98" customWidth="1"/>
    <col min="13531" max="13531" width="10.25" style="98" customWidth="1"/>
    <col min="13532" max="13532" width="9.875" style="98" customWidth="1"/>
    <col min="13533" max="13533" width="10.25" style="98" customWidth="1"/>
    <col min="13534" max="13534" width="9" style="98" customWidth="1"/>
    <col min="13535" max="13537" width="8.75" style="98" customWidth="1"/>
    <col min="13538" max="13538" width="8" style="98" customWidth="1"/>
    <col min="13539" max="13539" width="8.125" style="98" customWidth="1"/>
    <col min="13540" max="13540" width="9.25" style="98" customWidth="1"/>
    <col min="13541" max="13541" width="8.625" style="98" customWidth="1"/>
    <col min="13542" max="13542" width="8.75" style="98" customWidth="1"/>
    <col min="13543" max="13543" width="14.125" style="98" customWidth="1"/>
    <col min="13544" max="13544" width="12.875" style="98" customWidth="1"/>
    <col min="13545" max="13545" width="10.125" style="98" customWidth="1"/>
    <col min="13546" max="13546" width="14" style="98" customWidth="1"/>
    <col min="13547" max="13566" width="2.25" style="98" customWidth="1"/>
    <col min="13567" max="13782" width="8.75" style="98"/>
    <col min="13783" max="13783" width="3.125" style="98" customWidth="1"/>
    <col min="13784" max="13784" width="24.875" style="98" customWidth="1"/>
    <col min="13785" max="13785" width="11.75" style="98" bestFit="1" customWidth="1"/>
    <col min="13786" max="13786" width="14.125" style="98" customWidth="1"/>
    <col min="13787" max="13787" width="10.25" style="98" customWidth="1"/>
    <col min="13788" max="13788" width="9.875" style="98" customWidth="1"/>
    <col min="13789" max="13789" width="10.25" style="98" customWidth="1"/>
    <col min="13790" max="13790" width="9" style="98" customWidth="1"/>
    <col min="13791" max="13793" width="8.75" style="98" customWidth="1"/>
    <col min="13794" max="13794" width="8" style="98" customWidth="1"/>
    <col min="13795" max="13795" width="8.125" style="98" customWidth="1"/>
    <col min="13796" max="13796" width="9.25" style="98" customWidth="1"/>
    <col min="13797" max="13797" width="8.625" style="98" customWidth="1"/>
    <col min="13798" max="13798" width="8.75" style="98" customWidth="1"/>
    <col min="13799" max="13799" width="14.125" style="98" customWidth="1"/>
    <col min="13800" max="13800" width="12.875" style="98" customWidth="1"/>
    <col min="13801" max="13801" width="10.125" style="98" customWidth="1"/>
    <col min="13802" max="13802" width="14" style="98" customWidth="1"/>
    <col min="13803" max="13822" width="2.25" style="98" customWidth="1"/>
    <col min="13823" max="14038" width="8.75" style="98"/>
    <col min="14039" max="14039" width="3.125" style="98" customWidth="1"/>
    <col min="14040" max="14040" width="24.875" style="98" customWidth="1"/>
    <col min="14041" max="14041" width="11.75" style="98" bestFit="1" customWidth="1"/>
    <col min="14042" max="14042" width="14.125" style="98" customWidth="1"/>
    <col min="14043" max="14043" width="10.25" style="98" customWidth="1"/>
    <col min="14044" max="14044" width="9.875" style="98" customWidth="1"/>
    <col min="14045" max="14045" width="10.25" style="98" customWidth="1"/>
    <col min="14046" max="14046" width="9" style="98" customWidth="1"/>
    <col min="14047" max="14049" width="8.75" style="98" customWidth="1"/>
    <col min="14050" max="14050" width="8" style="98" customWidth="1"/>
    <col min="14051" max="14051" width="8.125" style="98" customWidth="1"/>
    <col min="14052" max="14052" width="9.25" style="98" customWidth="1"/>
    <col min="14053" max="14053" width="8.625" style="98" customWidth="1"/>
    <col min="14054" max="14054" width="8.75" style="98" customWidth="1"/>
    <col min="14055" max="14055" width="14.125" style="98" customWidth="1"/>
    <col min="14056" max="14056" width="12.875" style="98" customWidth="1"/>
    <col min="14057" max="14057" width="10.125" style="98" customWidth="1"/>
    <col min="14058" max="14058" width="14" style="98" customWidth="1"/>
    <col min="14059" max="14078" width="2.25" style="98" customWidth="1"/>
    <col min="14079" max="14294" width="8.75" style="98"/>
    <col min="14295" max="14295" width="3.125" style="98" customWidth="1"/>
    <col min="14296" max="14296" width="24.875" style="98" customWidth="1"/>
    <col min="14297" max="14297" width="11.75" style="98" bestFit="1" customWidth="1"/>
    <col min="14298" max="14298" width="14.125" style="98" customWidth="1"/>
    <col min="14299" max="14299" width="10.25" style="98" customWidth="1"/>
    <col min="14300" max="14300" width="9.875" style="98" customWidth="1"/>
    <col min="14301" max="14301" width="10.25" style="98" customWidth="1"/>
    <col min="14302" max="14302" width="9" style="98" customWidth="1"/>
    <col min="14303" max="14305" width="8.75" style="98" customWidth="1"/>
    <col min="14306" max="14306" width="8" style="98" customWidth="1"/>
    <col min="14307" max="14307" width="8.125" style="98" customWidth="1"/>
    <col min="14308" max="14308" width="9.25" style="98" customWidth="1"/>
    <col min="14309" max="14309" width="8.625" style="98" customWidth="1"/>
    <col min="14310" max="14310" width="8.75" style="98" customWidth="1"/>
    <col min="14311" max="14311" width="14.125" style="98" customWidth="1"/>
    <col min="14312" max="14312" width="12.875" style="98" customWidth="1"/>
    <col min="14313" max="14313" width="10.125" style="98" customWidth="1"/>
    <col min="14314" max="14314" width="14" style="98" customWidth="1"/>
    <col min="14315" max="14334" width="2.25" style="98" customWidth="1"/>
    <col min="14335" max="14550" width="8.75" style="98"/>
    <col min="14551" max="14551" width="3.125" style="98" customWidth="1"/>
    <col min="14552" max="14552" width="24.875" style="98" customWidth="1"/>
    <col min="14553" max="14553" width="11.75" style="98" bestFit="1" customWidth="1"/>
    <col min="14554" max="14554" width="14.125" style="98" customWidth="1"/>
    <col min="14555" max="14555" width="10.25" style="98" customWidth="1"/>
    <col min="14556" max="14556" width="9.875" style="98" customWidth="1"/>
    <col min="14557" max="14557" width="10.25" style="98" customWidth="1"/>
    <col min="14558" max="14558" width="9" style="98" customWidth="1"/>
    <col min="14559" max="14561" width="8.75" style="98" customWidth="1"/>
    <col min="14562" max="14562" width="8" style="98" customWidth="1"/>
    <col min="14563" max="14563" width="8.125" style="98" customWidth="1"/>
    <col min="14564" max="14564" width="9.25" style="98" customWidth="1"/>
    <col min="14565" max="14565" width="8.625" style="98" customWidth="1"/>
    <col min="14566" max="14566" width="8.75" style="98" customWidth="1"/>
    <col min="14567" max="14567" width="14.125" style="98" customWidth="1"/>
    <col min="14568" max="14568" width="12.875" style="98" customWidth="1"/>
    <col min="14569" max="14569" width="10.125" style="98" customWidth="1"/>
    <col min="14570" max="14570" width="14" style="98" customWidth="1"/>
    <col min="14571" max="14590" width="2.25" style="98" customWidth="1"/>
    <col min="14591" max="14806" width="8.75" style="98"/>
    <col min="14807" max="14807" width="3.125" style="98" customWidth="1"/>
    <col min="14808" max="14808" width="24.875" style="98" customWidth="1"/>
    <col min="14809" max="14809" width="11.75" style="98" bestFit="1" customWidth="1"/>
    <col min="14810" max="14810" width="14.125" style="98" customWidth="1"/>
    <col min="14811" max="14811" width="10.25" style="98" customWidth="1"/>
    <col min="14812" max="14812" width="9.875" style="98" customWidth="1"/>
    <col min="14813" max="14813" width="10.25" style="98" customWidth="1"/>
    <col min="14814" max="14814" width="9" style="98" customWidth="1"/>
    <col min="14815" max="14817" width="8.75" style="98" customWidth="1"/>
    <col min="14818" max="14818" width="8" style="98" customWidth="1"/>
    <col min="14819" max="14819" width="8.125" style="98" customWidth="1"/>
    <col min="14820" max="14820" width="9.25" style="98" customWidth="1"/>
    <col min="14821" max="14821" width="8.625" style="98" customWidth="1"/>
    <col min="14822" max="14822" width="8.75" style="98" customWidth="1"/>
    <col min="14823" max="14823" width="14.125" style="98" customWidth="1"/>
    <col min="14824" max="14824" width="12.875" style="98" customWidth="1"/>
    <col min="14825" max="14825" width="10.125" style="98" customWidth="1"/>
    <col min="14826" max="14826" width="14" style="98" customWidth="1"/>
    <col min="14827" max="14846" width="2.25" style="98" customWidth="1"/>
    <col min="14847" max="15062" width="8.75" style="98"/>
    <col min="15063" max="15063" width="3.125" style="98" customWidth="1"/>
    <col min="15064" max="15064" width="24.875" style="98" customWidth="1"/>
    <col min="15065" max="15065" width="11.75" style="98" bestFit="1" customWidth="1"/>
    <col min="15066" max="15066" width="14.125" style="98" customWidth="1"/>
    <col min="15067" max="15067" width="10.25" style="98" customWidth="1"/>
    <col min="15068" max="15068" width="9.875" style="98" customWidth="1"/>
    <col min="15069" max="15069" width="10.25" style="98" customWidth="1"/>
    <col min="15070" max="15070" width="9" style="98" customWidth="1"/>
    <col min="15071" max="15073" width="8.75" style="98" customWidth="1"/>
    <col min="15074" max="15074" width="8" style="98" customWidth="1"/>
    <col min="15075" max="15075" width="8.125" style="98" customWidth="1"/>
    <col min="15076" max="15076" width="9.25" style="98" customWidth="1"/>
    <col min="15077" max="15077" width="8.625" style="98" customWidth="1"/>
    <col min="15078" max="15078" width="8.75" style="98" customWidth="1"/>
    <col min="15079" max="15079" width="14.125" style="98" customWidth="1"/>
    <col min="15080" max="15080" width="12.875" style="98" customWidth="1"/>
    <col min="15081" max="15081" width="10.125" style="98" customWidth="1"/>
    <col min="15082" max="15082" width="14" style="98" customWidth="1"/>
    <col min="15083" max="15102" width="2.25" style="98" customWidth="1"/>
    <col min="15103" max="15318" width="8.75" style="98"/>
    <col min="15319" max="15319" width="3.125" style="98" customWidth="1"/>
    <col min="15320" max="15320" width="24.875" style="98" customWidth="1"/>
    <col min="15321" max="15321" width="11.75" style="98" bestFit="1" customWidth="1"/>
    <col min="15322" max="15322" width="14.125" style="98" customWidth="1"/>
    <col min="15323" max="15323" width="10.25" style="98" customWidth="1"/>
    <col min="15324" max="15324" width="9.875" style="98" customWidth="1"/>
    <col min="15325" max="15325" width="10.25" style="98" customWidth="1"/>
    <col min="15326" max="15326" width="9" style="98" customWidth="1"/>
    <col min="15327" max="15329" width="8.75" style="98" customWidth="1"/>
    <col min="15330" max="15330" width="8" style="98" customWidth="1"/>
    <col min="15331" max="15331" width="8.125" style="98" customWidth="1"/>
    <col min="15332" max="15332" width="9.25" style="98" customWidth="1"/>
    <col min="15333" max="15333" width="8.625" style="98" customWidth="1"/>
    <col min="15334" max="15334" width="8.75" style="98" customWidth="1"/>
    <col min="15335" max="15335" width="14.125" style="98" customWidth="1"/>
    <col min="15336" max="15336" width="12.875" style="98" customWidth="1"/>
    <col min="15337" max="15337" width="10.125" style="98" customWidth="1"/>
    <col min="15338" max="15338" width="14" style="98" customWidth="1"/>
    <col min="15339" max="15358" width="2.25" style="98" customWidth="1"/>
    <col min="15359" max="15574" width="8.75" style="98"/>
    <col min="15575" max="15575" width="3.125" style="98" customWidth="1"/>
    <col min="15576" max="15576" width="24.875" style="98" customWidth="1"/>
    <col min="15577" max="15577" width="11.75" style="98" bestFit="1" customWidth="1"/>
    <col min="15578" max="15578" width="14.125" style="98" customWidth="1"/>
    <col min="15579" max="15579" width="10.25" style="98" customWidth="1"/>
    <col min="15580" max="15580" width="9.875" style="98" customWidth="1"/>
    <col min="15581" max="15581" width="10.25" style="98" customWidth="1"/>
    <col min="15582" max="15582" width="9" style="98" customWidth="1"/>
    <col min="15583" max="15585" width="8.75" style="98" customWidth="1"/>
    <col min="15586" max="15586" width="8" style="98" customWidth="1"/>
    <col min="15587" max="15587" width="8.125" style="98" customWidth="1"/>
    <col min="15588" max="15588" width="9.25" style="98" customWidth="1"/>
    <col min="15589" max="15589" width="8.625" style="98" customWidth="1"/>
    <col min="15590" max="15590" width="8.75" style="98" customWidth="1"/>
    <col min="15591" max="15591" width="14.125" style="98" customWidth="1"/>
    <col min="15592" max="15592" width="12.875" style="98" customWidth="1"/>
    <col min="15593" max="15593" width="10.125" style="98" customWidth="1"/>
    <col min="15594" max="15594" width="14" style="98" customWidth="1"/>
    <col min="15595" max="15614" width="2.25" style="98" customWidth="1"/>
    <col min="15615" max="15830" width="8.75" style="98"/>
    <col min="15831" max="15831" width="3.125" style="98" customWidth="1"/>
    <col min="15832" max="15832" width="24.875" style="98" customWidth="1"/>
    <col min="15833" max="15833" width="11.75" style="98" bestFit="1" customWidth="1"/>
    <col min="15834" max="15834" width="14.125" style="98" customWidth="1"/>
    <col min="15835" max="15835" width="10.25" style="98" customWidth="1"/>
    <col min="15836" max="15836" width="9.875" style="98" customWidth="1"/>
    <col min="15837" max="15837" width="10.25" style="98" customWidth="1"/>
    <col min="15838" max="15838" width="9" style="98" customWidth="1"/>
    <col min="15839" max="15841" width="8.75" style="98" customWidth="1"/>
    <col min="15842" max="15842" width="8" style="98" customWidth="1"/>
    <col min="15843" max="15843" width="8.125" style="98" customWidth="1"/>
    <col min="15844" max="15844" width="9.25" style="98" customWidth="1"/>
    <col min="15845" max="15845" width="8.625" style="98" customWidth="1"/>
    <col min="15846" max="15846" width="8.75" style="98" customWidth="1"/>
    <col min="15847" max="15847" width="14.125" style="98" customWidth="1"/>
    <col min="15848" max="15848" width="12.875" style="98" customWidth="1"/>
    <col min="15849" max="15849" width="10.125" style="98" customWidth="1"/>
    <col min="15850" max="15850" width="14" style="98" customWidth="1"/>
    <col min="15851" max="15870" width="2.25" style="98" customWidth="1"/>
    <col min="15871" max="16086" width="8.75" style="98"/>
    <col min="16087" max="16087" width="3.125" style="98" customWidth="1"/>
    <col min="16088" max="16088" width="24.875" style="98" customWidth="1"/>
    <col min="16089" max="16089" width="11.75" style="98" bestFit="1" customWidth="1"/>
    <col min="16090" max="16090" width="14.125" style="98" customWidth="1"/>
    <col min="16091" max="16091" width="10.25" style="98" customWidth="1"/>
    <col min="16092" max="16092" width="9.875" style="98" customWidth="1"/>
    <col min="16093" max="16093" width="10.25" style="98" customWidth="1"/>
    <col min="16094" max="16094" width="9" style="98" customWidth="1"/>
    <col min="16095" max="16097" width="8.75" style="98" customWidth="1"/>
    <col min="16098" max="16098" width="8" style="98" customWidth="1"/>
    <col min="16099" max="16099" width="8.125" style="98" customWidth="1"/>
    <col min="16100" max="16100" width="9.25" style="98" customWidth="1"/>
    <col min="16101" max="16101" width="8.625" style="98" customWidth="1"/>
    <col min="16102" max="16102" width="8.75" style="98" customWidth="1"/>
    <col min="16103" max="16103" width="14.125" style="98" customWidth="1"/>
    <col min="16104" max="16104" width="12.875" style="98" customWidth="1"/>
    <col min="16105" max="16105" width="10.125" style="98" customWidth="1"/>
    <col min="16106" max="16106" width="14" style="98" customWidth="1"/>
    <col min="16107" max="16126" width="2.25" style="98" customWidth="1"/>
    <col min="16127" max="16384" width="8.75" style="98"/>
  </cols>
  <sheetData>
    <row r="1" spans="1:39" ht="11.4" hidden="1">
      <c r="A1" s="829"/>
      <c r="B1" s="829"/>
      <c r="C1" s="829"/>
      <c r="D1" s="829"/>
      <c r="E1" s="829"/>
      <c r="F1" s="829"/>
      <c r="G1" s="829"/>
      <c r="H1" s="829"/>
      <c r="I1" s="829"/>
      <c r="J1" s="829"/>
      <c r="K1" s="829"/>
      <c r="L1" s="829"/>
      <c r="M1" s="829"/>
      <c r="N1" s="829"/>
      <c r="O1" s="829"/>
      <c r="P1" s="829"/>
      <c r="Q1" s="829"/>
      <c r="R1" s="829"/>
      <c r="S1" s="759">
        <v>2024</v>
      </c>
      <c r="T1" s="759">
        <v>2025</v>
      </c>
      <c r="U1" s="759">
        <v>2026</v>
      </c>
      <c r="V1" s="759">
        <v>2027</v>
      </c>
      <c r="W1" s="759">
        <v>2028</v>
      </c>
      <c r="X1" s="759">
        <v>2029</v>
      </c>
      <c r="Y1" s="759">
        <v>2030</v>
      </c>
      <c r="Z1" s="759">
        <v>2031</v>
      </c>
      <c r="AA1" s="759">
        <v>2032</v>
      </c>
      <c r="AB1" s="759">
        <v>2033</v>
      </c>
      <c r="AC1" s="759">
        <v>2024</v>
      </c>
      <c r="AD1" s="759">
        <v>2025</v>
      </c>
      <c r="AE1" s="759">
        <v>2026</v>
      </c>
      <c r="AF1" s="759">
        <v>2027</v>
      </c>
      <c r="AG1" s="759">
        <v>2028</v>
      </c>
      <c r="AH1" s="759">
        <v>2029</v>
      </c>
      <c r="AI1" s="759">
        <v>2030</v>
      </c>
      <c r="AJ1" s="759">
        <v>2031</v>
      </c>
      <c r="AK1" s="759">
        <v>2032</v>
      </c>
      <c r="AL1" s="759">
        <v>2033</v>
      </c>
      <c r="AM1" s="829"/>
    </row>
    <row r="2" spans="1:39" ht="11.4" hidden="1">
      <c r="A2" s="829"/>
      <c r="B2" s="829"/>
      <c r="C2" s="829"/>
      <c r="D2" s="829"/>
      <c r="E2" s="829"/>
      <c r="F2" s="829"/>
      <c r="G2" s="829"/>
      <c r="H2" s="829"/>
      <c r="I2" s="829"/>
      <c r="J2" s="829"/>
      <c r="K2" s="829"/>
      <c r="L2" s="829"/>
      <c r="M2" s="829"/>
      <c r="N2" s="829"/>
      <c r="O2" s="829"/>
      <c r="P2" s="829"/>
      <c r="Q2" s="829"/>
      <c r="R2" s="829"/>
      <c r="S2" s="759"/>
      <c r="T2" s="759"/>
      <c r="U2" s="759"/>
      <c r="V2" s="759"/>
      <c r="W2" s="759"/>
      <c r="X2" s="759"/>
      <c r="Y2" s="759"/>
      <c r="Z2" s="759"/>
      <c r="AA2" s="759"/>
      <c r="AB2" s="759"/>
      <c r="AC2" s="759"/>
      <c r="AD2" s="759"/>
      <c r="AE2" s="759"/>
      <c r="AF2" s="759"/>
      <c r="AG2" s="759"/>
      <c r="AH2" s="759"/>
      <c r="AI2" s="759"/>
      <c r="AJ2" s="759"/>
      <c r="AK2" s="759"/>
      <c r="AL2" s="759"/>
      <c r="AM2" s="829"/>
    </row>
    <row r="3" spans="1:39" ht="11.4" hidden="1">
      <c r="A3" s="829"/>
      <c r="B3" s="829"/>
      <c r="C3" s="829"/>
      <c r="D3" s="829"/>
      <c r="E3" s="829"/>
      <c r="F3" s="829"/>
      <c r="G3" s="829"/>
      <c r="H3" s="829"/>
      <c r="I3" s="829"/>
      <c r="J3" s="829"/>
      <c r="K3" s="829"/>
      <c r="L3" s="829"/>
      <c r="M3" s="829"/>
      <c r="N3" s="829"/>
      <c r="O3" s="829"/>
      <c r="P3" s="829"/>
      <c r="Q3" s="829"/>
      <c r="R3" s="829"/>
      <c r="S3" s="759"/>
      <c r="T3" s="759"/>
      <c r="U3" s="759"/>
      <c r="V3" s="759"/>
      <c r="W3" s="759"/>
      <c r="X3" s="759"/>
      <c r="Y3" s="759"/>
      <c r="Z3" s="759"/>
      <c r="AA3" s="759"/>
      <c r="AB3" s="759"/>
      <c r="AC3" s="759"/>
      <c r="AD3" s="759"/>
      <c r="AE3" s="759"/>
      <c r="AF3" s="759"/>
      <c r="AG3" s="759"/>
      <c r="AH3" s="759"/>
      <c r="AI3" s="759"/>
      <c r="AJ3" s="759"/>
      <c r="AK3" s="759"/>
      <c r="AL3" s="759"/>
      <c r="AM3" s="829"/>
    </row>
    <row r="4" spans="1:39" ht="11.4" hidden="1">
      <c r="A4" s="829"/>
      <c r="B4" s="829"/>
      <c r="C4" s="829"/>
      <c r="D4" s="829"/>
      <c r="E4" s="829"/>
      <c r="F4" s="829"/>
      <c r="G4" s="829"/>
      <c r="H4" s="829"/>
      <c r="I4" s="829"/>
      <c r="J4" s="829"/>
      <c r="K4" s="829"/>
      <c r="L4" s="829"/>
      <c r="M4" s="829"/>
      <c r="N4" s="829"/>
      <c r="O4" s="829"/>
      <c r="P4" s="829"/>
      <c r="Q4" s="829"/>
      <c r="R4" s="829"/>
      <c r="S4" s="759"/>
      <c r="T4" s="759"/>
      <c r="U4" s="759"/>
      <c r="V4" s="759"/>
      <c r="W4" s="759"/>
      <c r="X4" s="759"/>
      <c r="Y4" s="759"/>
      <c r="Z4" s="759"/>
      <c r="AA4" s="759"/>
      <c r="AB4" s="759"/>
      <c r="AC4" s="759"/>
      <c r="AD4" s="759"/>
      <c r="AE4" s="759"/>
      <c r="AF4" s="759"/>
      <c r="AG4" s="759"/>
      <c r="AH4" s="759"/>
      <c r="AI4" s="759"/>
      <c r="AJ4" s="759"/>
      <c r="AK4" s="759"/>
      <c r="AL4" s="759"/>
      <c r="AM4" s="829"/>
    </row>
    <row r="5" spans="1:39" ht="11.4" hidden="1">
      <c r="A5" s="829"/>
      <c r="B5" s="829"/>
      <c r="C5" s="829"/>
      <c r="D5" s="829"/>
      <c r="E5" s="829"/>
      <c r="F5" s="829"/>
      <c r="G5" s="829"/>
      <c r="H5" s="829"/>
      <c r="I5" s="829"/>
      <c r="J5" s="829"/>
      <c r="K5" s="829"/>
      <c r="L5" s="829"/>
      <c r="M5" s="829"/>
      <c r="N5" s="829"/>
      <c r="O5" s="829"/>
      <c r="P5" s="829"/>
      <c r="Q5" s="829"/>
      <c r="R5" s="829"/>
      <c r="S5" s="759"/>
      <c r="T5" s="759"/>
      <c r="U5" s="759"/>
      <c r="V5" s="759"/>
      <c r="W5" s="759"/>
      <c r="X5" s="759"/>
      <c r="Y5" s="759"/>
      <c r="Z5" s="759"/>
      <c r="AA5" s="759"/>
      <c r="AB5" s="759"/>
      <c r="AC5" s="759"/>
      <c r="AD5" s="759"/>
      <c r="AE5" s="759"/>
      <c r="AF5" s="759"/>
      <c r="AG5" s="759"/>
      <c r="AH5" s="759"/>
      <c r="AI5" s="759"/>
      <c r="AJ5" s="759"/>
      <c r="AK5" s="759"/>
      <c r="AL5" s="759"/>
      <c r="AM5" s="829"/>
    </row>
    <row r="6" spans="1:39" ht="11.4" hidden="1">
      <c r="A6" s="829"/>
      <c r="B6" s="829"/>
      <c r="C6" s="829"/>
      <c r="D6" s="829"/>
      <c r="E6" s="829"/>
      <c r="F6" s="829"/>
      <c r="G6" s="829"/>
      <c r="H6" s="829"/>
      <c r="I6" s="829"/>
      <c r="J6" s="829"/>
      <c r="K6" s="829"/>
      <c r="L6" s="829"/>
      <c r="M6" s="829"/>
      <c r="N6" s="829"/>
      <c r="O6" s="829"/>
      <c r="P6" s="829"/>
      <c r="Q6" s="829"/>
      <c r="R6" s="829"/>
      <c r="S6" s="759"/>
      <c r="T6" s="759"/>
      <c r="U6" s="759"/>
      <c r="V6" s="759"/>
      <c r="W6" s="759"/>
      <c r="X6" s="759"/>
      <c r="Y6" s="759"/>
      <c r="Z6" s="759"/>
      <c r="AA6" s="759"/>
      <c r="AB6" s="759"/>
      <c r="AC6" s="759"/>
      <c r="AD6" s="759"/>
      <c r="AE6" s="759"/>
      <c r="AF6" s="759"/>
      <c r="AG6" s="759"/>
      <c r="AH6" s="759"/>
      <c r="AI6" s="759"/>
      <c r="AJ6" s="759"/>
      <c r="AK6" s="759"/>
      <c r="AL6" s="759"/>
      <c r="AM6" s="829"/>
    </row>
    <row r="7" spans="1:39" ht="11.4" hidden="1">
      <c r="A7" s="829"/>
      <c r="B7" s="829"/>
      <c r="C7" s="829"/>
      <c r="D7" s="829"/>
      <c r="E7" s="829"/>
      <c r="F7" s="829"/>
      <c r="G7" s="829"/>
      <c r="H7" s="829"/>
      <c r="I7" s="829"/>
      <c r="J7" s="829"/>
      <c r="K7" s="829"/>
      <c r="L7" s="829"/>
      <c r="M7" s="829"/>
      <c r="N7" s="829"/>
      <c r="O7" s="829"/>
      <c r="P7" s="829"/>
      <c r="Q7" s="829"/>
      <c r="R7" s="829"/>
      <c r="S7" s="709" t="b">
        <v>1</v>
      </c>
      <c r="T7" s="709" t="b">
        <v>0</v>
      </c>
      <c r="U7" s="709" t="b">
        <v>0</v>
      </c>
      <c r="V7" s="709" t="b">
        <v>0</v>
      </c>
      <c r="W7" s="709" t="b">
        <v>0</v>
      </c>
      <c r="X7" s="709" t="b">
        <v>0</v>
      </c>
      <c r="Y7" s="709" t="b">
        <v>0</v>
      </c>
      <c r="Z7" s="709" t="b">
        <v>0</v>
      </c>
      <c r="AA7" s="709" t="b">
        <v>0</v>
      </c>
      <c r="AB7" s="709" t="b">
        <v>0</v>
      </c>
      <c r="AC7" s="709" t="b">
        <v>1</v>
      </c>
      <c r="AD7" s="709" t="b">
        <v>0</v>
      </c>
      <c r="AE7" s="709" t="b">
        <v>0</v>
      </c>
      <c r="AF7" s="709" t="b">
        <v>0</v>
      </c>
      <c r="AG7" s="709" t="b">
        <v>0</v>
      </c>
      <c r="AH7" s="709" t="b">
        <v>0</v>
      </c>
      <c r="AI7" s="709" t="b">
        <v>0</v>
      </c>
      <c r="AJ7" s="709" t="b">
        <v>0</v>
      </c>
      <c r="AK7" s="709" t="b">
        <v>0</v>
      </c>
      <c r="AL7" s="709" t="b">
        <v>0</v>
      </c>
      <c r="AM7" s="829"/>
    </row>
    <row r="8" spans="1:39" hidden="1">
      <c r="A8" s="829"/>
      <c r="B8" s="829"/>
      <c r="C8" s="829"/>
      <c r="D8" s="829"/>
      <c r="E8" s="829"/>
      <c r="F8" s="829"/>
      <c r="G8" s="829"/>
      <c r="H8" s="829"/>
      <c r="I8" s="829"/>
      <c r="J8" s="829"/>
      <c r="K8" s="829"/>
      <c r="L8" s="829"/>
      <c r="M8" s="829"/>
      <c r="N8" s="829"/>
      <c r="O8" s="829"/>
      <c r="P8" s="829"/>
      <c r="Q8" s="829"/>
      <c r="R8" s="829"/>
      <c r="S8" s="829"/>
      <c r="T8" s="829"/>
      <c r="U8" s="829"/>
      <c r="V8" s="829"/>
      <c r="W8" s="829"/>
      <c r="X8" s="829"/>
      <c r="Y8" s="829"/>
      <c r="Z8" s="829"/>
      <c r="AA8" s="829"/>
      <c r="AB8" s="829"/>
      <c r="AC8" s="829"/>
      <c r="AD8" s="829"/>
      <c r="AE8" s="829"/>
      <c r="AF8" s="829"/>
      <c r="AG8" s="829"/>
      <c r="AH8" s="829"/>
      <c r="AI8" s="829"/>
      <c r="AJ8" s="829"/>
      <c r="AK8" s="829"/>
      <c r="AL8" s="829"/>
      <c r="AM8" s="829"/>
    </row>
    <row r="9" spans="1:39" hidden="1">
      <c r="A9" s="829"/>
      <c r="B9" s="829"/>
      <c r="C9" s="829"/>
      <c r="D9" s="829"/>
      <c r="E9" s="829"/>
      <c r="F9" s="829"/>
      <c r="G9" s="829"/>
      <c r="H9" s="829"/>
      <c r="I9" s="829"/>
      <c r="J9" s="829"/>
      <c r="K9" s="829"/>
      <c r="L9" s="829"/>
      <c r="M9" s="829"/>
      <c r="N9" s="829"/>
      <c r="O9" s="829"/>
      <c r="P9" s="829"/>
      <c r="Q9" s="829"/>
      <c r="R9" s="829"/>
      <c r="S9" s="829"/>
      <c r="T9" s="829"/>
      <c r="U9" s="829"/>
      <c r="V9" s="829"/>
      <c r="W9" s="829"/>
      <c r="X9" s="829"/>
      <c r="Y9" s="829"/>
      <c r="Z9" s="829"/>
      <c r="AA9" s="829"/>
      <c r="AB9" s="829"/>
      <c r="AC9" s="829"/>
      <c r="AD9" s="829"/>
      <c r="AE9" s="829"/>
      <c r="AF9" s="829"/>
      <c r="AG9" s="829"/>
      <c r="AH9" s="829"/>
      <c r="AI9" s="829"/>
      <c r="AJ9" s="829"/>
      <c r="AK9" s="829"/>
      <c r="AL9" s="829"/>
      <c r="AM9" s="829"/>
    </row>
    <row r="10" spans="1:39" hidden="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c r="AE10" s="829"/>
      <c r="AF10" s="829"/>
      <c r="AG10" s="829"/>
      <c r="AH10" s="829"/>
      <c r="AI10" s="829"/>
      <c r="AJ10" s="829"/>
      <c r="AK10" s="829"/>
      <c r="AL10" s="829"/>
      <c r="AM10" s="829"/>
    </row>
    <row r="11" spans="1:39" ht="15" hidden="1" customHeight="1">
      <c r="A11" s="829"/>
      <c r="B11" s="829"/>
      <c r="C11" s="829"/>
      <c r="D11" s="829"/>
      <c r="E11" s="829"/>
      <c r="F11" s="829"/>
      <c r="G11" s="829"/>
      <c r="H11" s="829"/>
      <c r="I11" s="829"/>
      <c r="J11" s="829"/>
      <c r="K11" s="829"/>
      <c r="L11" s="829"/>
      <c r="M11" s="802"/>
      <c r="N11" s="829"/>
      <c r="O11" s="829"/>
      <c r="P11" s="829"/>
      <c r="Q11" s="829"/>
      <c r="R11" s="829"/>
      <c r="S11" s="829"/>
      <c r="T11" s="829"/>
      <c r="U11" s="829"/>
      <c r="V11" s="829"/>
      <c r="W11" s="829"/>
      <c r="X11" s="829"/>
      <c r="Y11" s="829"/>
      <c r="Z11" s="829"/>
      <c r="AA11" s="829"/>
      <c r="AB11" s="829"/>
      <c r="AC11" s="829"/>
      <c r="AD11" s="829"/>
      <c r="AE11" s="829"/>
      <c r="AF11" s="829"/>
      <c r="AG11" s="829"/>
      <c r="AH11" s="829"/>
      <c r="AI11" s="829"/>
      <c r="AJ11" s="829"/>
      <c r="AK11" s="829"/>
      <c r="AL11" s="829"/>
      <c r="AM11" s="829"/>
    </row>
    <row r="12" spans="1:39" ht="20.100000000000001" customHeight="1">
      <c r="A12" s="829"/>
      <c r="B12" s="829"/>
      <c r="C12" s="829"/>
      <c r="D12" s="829"/>
      <c r="E12" s="829"/>
      <c r="F12" s="829"/>
      <c r="G12" s="829"/>
      <c r="H12" s="829"/>
      <c r="I12" s="829"/>
      <c r="J12" s="829"/>
      <c r="K12" s="829"/>
      <c r="L12" s="482" t="s">
        <v>1283</v>
      </c>
      <c r="M12" s="238"/>
      <c r="N12" s="238"/>
      <c r="O12" s="238"/>
      <c r="P12" s="238"/>
      <c r="Q12" s="238"/>
      <c r="R12" s="238"/>
      <c r="S12" s="238"/>
      <c r="T12" s="238"/>
      <c r="U12" s="238"/>
      <c r="V12" s="238"/>
      <c r="W12" s="238"/>
      <c r="X12" s="238"/>
      <c r="Y12" s="238"/>
      <c r="Z12" s="238"/>
      <c r="AA12" s="238"/>
      <c r="AB12" s="238"/>
      <c r="AC12" s="238"/>
      <c r="AD12" s="238"/>
      <c r="AE12" s="238"/>
      <c r="AF12" s="238"/>
      <c r="AG12" s="238"/>
      <c r="AH12" s="238"/>
      <c r="AI12" s="238"/>
      <c r="AJ12" s="238"/>
      <c r="AK12" s="238"/>
      <c r="AL12" s="238"/>
      <c r="AM12" s="239"/>
    </row>
    <row r="13" spans="1:39" ht="11.25" customHeight="1">
      <c r="A13" s="829"/>
      <c r="B13" s="829"/>
      <c r="C13" s="829"/>
      <c r="D13" s="829"/>
      <c r="E13" s="829"/>
      <c r="F13" s="829"/>
      <c r="G13" s="829"/>
      <c r="H13" s="829"/>
      <c r="I13" s="829"/>
      <c r="J13" s="829"/>
      <c r="K13" s="829"/>
      <c r="L13" s="830"/>
      <c r="M13" s="831"/>
      <c r="N13" s="831"/>
      <c r="O13" s="831"/>
      <c r="P13" s="831"/>
      <c r="Q13" s="831"/>
      <c r="R13" s="831"/>
      <c r="S13" s="831"/>
      <c r="T13" s="831"/>
      <c r="U13" s="831"/>
      <c r="V13" s="831"/>
      <c r="W13" s="831"/>
      <c r="X13" s="831"/>
      <c r="Y13" s="831"/>
      <c r="Z13" s="831"/>
      <c r="AA13" s="831"/>
      <c r="AB13" s="831"/>
      <c r="AC13" s="831"/>
      <c r="AD13" s="832"/>
      <c r="AE13" s="832"/>
      <c r="AF13" s="832"/>
      <c r="AG13" s="832"/>
      <c r="AH13" s="832"/>
      <c r="AI13" s="832"/>
      <c r="AJ13" s="832"/>
      <c r="AK13" s="832"/>
      <c r="AL13" s="832"/>
      <c r="AM13" s="829"/>
    </row>
    <row r="14" spans="1:39" ht="15" customHeight="1">
      <c r="A14" s="829"/>
      <c r="B14" s="829"/>
      <c r="C14" s="829"/>
      <c r="D14" s="829"/>
      <c r="E14" s="829"/>
      <c r="F14" s="829"/>
      <c r="G14" s="829"/>
      <c r="H14" s="829"/>
      <c r="I14" s="829"/>
      <c r="J14" s="829"/>
      <c r="K14" s="829"/>
      <c r="L14" s="1126" t="s">
        <v>374</v>
      </c>
      <c r="M14" s="1127" t="s">
        <v>230</v>
      </c>
      <c r="N14" s="1126" t="s">
        <v>143</v>
      </c>
      <c r="O14" s="761" t="s">
        <v>2438</v>
      </c>
      <c r="P14" s="761" t="s">
        <v>2438</v>
      </c>
      <c r="Q14" s="761" t="s">
        <v>2438</v>
      </c>
      <c r="R14" s="762" t="s">
        <v>2439</v>
      </c>
      <c r="S14" s="725" t="s">
        <v>2440</v>
      </c>
      <c r="T14" s="725" t="s">
        <v>2469</v>
      </c>
      <c r="U14" s="725" t="s">
        <v>2470</v>
      </c>
      <c r="V14" s="725" t="s">
        <v>2471</v>
      </c>
      <c r="W14" s="725" t="s">
        <v>2472</v>
      </c>
      <c r="X14" s="725" t="s">
        <v>2473</v>
      </c>
      <c r="Y14" s="725" t="s">
        <v>2474</v>
      </c>
      <c r="Z14" s="725" t="s">
        <v>2475</v>
      </c>
      <c r="AA14" s="725" t="s">
        <v>2476</v>
      </c>
      <c r="AB14" s="725" t="s">
        <v>2477</v>
      </c>
      <c r="AC14" s="725" t="s">
        <v>2440</v>
      </c>
      <c r="AD14" s="725" t="s">
        <v>2469</v>
      </c>
      <c r="AE14" s="725" t="s">
        <v>2470</v>
      </c>
      <c r="AF14" s="725" t="s">
        <v>2471</v>
      </c>
      <c r="AG14" s="725" t="s">
        <v>2472</v>
      </c>
      <c r="AH14" s="725" t="s">
        <v>2473</v>
      </c>
      <c r="AI14" s="725" t="s">
        <v>2474</v>
      </c>
      <c r="AJ14" s="725" t="s">
        <v>2475</v>
      </c>
      <c r="AK14" s="725" t="s">
        <v>2476</v>
      </c>
      <c r="AL14" s="725" t="s">
        <v>2477</v>
      </c>
      <c r="AM14" s="1109" t="s">
        <v>323</v>
      </c>
    </row>
    <row r="15" spans="1:39" ht="50.1" customHeight="1">
      <c r="A15" s="829"/>
      <c r="B15" s="829"/>
      <c r="C15" s="829"/>
      <c r="D15" s="829"/>
      <c r="E15" s="829"/>
      <c r="F15" s="829"/>
      <c r="G15" s="829"/>
      <c r="H15" s="829"/>
      <c r="I15" s="829"/>
      <c r="J15" s="829"/>
      <c r="K15" s="829"/>
      <c r="L15" s="1130"/>
      <c r="M15" s="1130"/>
      <c r="N15" s="1130"/>
      <c r="O15" s="725" t="s">
        <v>286</v>
      </c>
      <c r="P15" s="725" t="s">
        <v>324</v>
      </c>
      <c r="Q15" s="725" t="s">
        <v>304</v>
      </c>
      <c r="R15" s="725" t="s">
        <v>286</v>
      </c>
      <c r="S15" s="763" t="s">
        <v>287</v>
      </c>
      <c r="T15" s="763" t="s">
        <v>287</v>
      </c>
      <c r="U15" s="763" t="s">
        <v>287</v>
      </c>
      <c r="V15" s="763" t="s">
        <v>287</v>
      </c>
      <c r="W15" s="763" t="s">
        <v>287</v>
      </c>
      <c r="X15" s="763" t="s">
        <v>287</v>
      </c>
      <c r="Y15" s="763" t="s">
        <v>287</v>
      </c>
      <c r="Z15" s="763" t="s">
        <v>287</v>
      </c>
      <c r="AA15" s="763" t="s">
        <v>287</v>
      </c>
      <c r="AB15" s="763" t="s">
        <v>287</v>
      </c>
      <c r="AC15" s="763" t="s">
        <v>286</v>
      </c>
      <c r="AD15" s="763" t="s">
        <v>286</v>
      </c>
      <c r="AE15" s="763" t="s">
        <v>286</v>
      </c>
      <c r="AF15" s="763" t="s">
        <v>286</v>
      </c>
      <c r="AG15" s="763" t="s">
        <v>286</v>
      </c>
      <c r="AH15" s="763" t="s">
        <v>286</v>
      </c>
      <c r="AI15" s="763" t="s">
        <v>286</v>
      </c>
      <c r="AJ15" s="763" t="s">
        <v>286</v>
      </c>
      <c r="AK15" s="763" t="s">
        <v>286</v>
      </c>
      <c r="AL15" s="763" t="s">
        <v>286</v>
      </c>
      <c r="AM15" s="1130"/>
    </row>
    <row r="16" spans="1:39" ht="11.4">
      <c r="A16" s="764" t="s">
        <v>18</v>
      </c>
      <c r="B16" s="829" t="s">
        <v>1235</v>
      </c>
      <c r="C16" s="829"/>
      <c r="D16" s="829"/>
      <c r="E16" s="829"/>
      <c r="F16" s="829"/>
      <c r="G16" s="829"/>
      <c r="H16" s="829"/>
      <c r="I16" s="829"/>
      <c r="J16" s="829"/>
      <c r="K16" s="829"/>
      <c r="L16" s="804" t="s">
        <v>2396</v>
      </c>
      <c r="M16" s="673"/>
      <c r="N16" s="673"/>
      <c r="O16" s="833">
        <v>54</v>
      </c>
      <c r="P16" s="833">
        <v>109.98</v>
      </c>
      <c r="Q16" s="833">
        <v>0</v>
      </c>
      <c r="R16" s="833">
        <v>58.86</v>
      </c>
      <c r="S16" s="833">
        <v>147.41</v>
      </c>
      <c r="T16" s="833">
        <v>0</v>
      </c>
      <c r="U16" s="833">
        <v>0</v>
      </c>
      <c r="V16" s="833">
        <v>0</v>
      </c>
      <c r="W16" s="833">
        <v>0</v>
      </c>
      <c r="X16" s="833">
        <v>0</v>
      </c>
      <c r="Y16" s="833">
        <v>0</v>
      </c>
      <c r="Z16" s="833">
        <v>0</v>
      </c>
      <c r="AA16" s="833">
        <v>0</v>
      </c>
      <c r="AB16" s="833">
        <v>0</v>
      </c>
      <c r="AC16" s="833">
        <v>147.41</v>
      </c>
      <c r="AD16" s="833">
        <v>0</v>
      </c>
      <c r="AE16" s="833">
        <v>0</v>
      </c>
      <c r="AF16" s="833">
        <v>0</v>
      </c>
      <c r="AG16" s="833">
        <v>0</v>
      </c>
      <c r="AH16" s="833">
        <v>0</v>
      </c>
      <c r="AI16" s="833">
        <v>0</v>
      </c>
      <c r="AJ16" s="833">
        <v>0</v>
      </c>
      <c r="AK16" s="833">
        <v>0</v>
      </c>
      <c r="AL16" s="833">
        <v>0</v>
      </c>
      <c r="AM16" s="834"/>
    </row>
    <row r="17" spans="1:39" ht="11.4">
      <c r="A17" s="789">
        <v>1</v>
      </c>
      <c r="B17" s="829"/>
      <c r="C17" s="829"/>
      <c r="D17" s="829"/>
      <c r="E17" s="829"/>
      <c r="F17" s="829"/>
      <c r="G17" s="829"/>
      <c r="H17" s="829"/>
      <c r="I17" s="829"/>
      <c r="J17" s="829"/>
      <c r="K17" s="829"/>
      <c r="L17" s="807">
        <v>1</v>
      </c>
      <c r="M17" s="835" t="s">
        <v>420</v>
      </c>
      <c r="N17" s="224" t="s">
        <v>370</v>
      </c>
      <c r="O17" s="808">
        <v>0</v>
      </c>
      <c r="P17" s="808">
        <v>0</v>
      </c>
      <c r="Q17" s="808">
        <v>0</v>
      </c>
      <c r="R17" s="808">
        <v>0</v>
      </c>
      <c r="S17" s="808">
        <v>0</v>
      </c>
      <c r="T17" s="808">
        <v>0</v>
      </c>
      <c r="U17" s="808">
        <v>0</v>
      </c>
      <c r="V17" s="808">
        <v>0</v>
      </c>
      <c r="W17" s="808">
        <v>0</v>
      </c>
      <c r="X17" s="808">
        <v>0</v>
      </c>
      <c r="Y17" s="808">
        <v>0</v>
      </c>
      <c r="Z17" s="808">
        <v>0</v>
      </c>
      <c r="AA17" s="808">
        <v>0</v>
      </c>
      <c r="AB17" s="808">
        <v>0</v>
      </c>
      <c r="AC17" s="808">
        <v>0</v>
      </c>
      <c r="AD17" s="808">
        <v>0</v>
      </c>
      <c r="AE17" s="808">
        <v>0</v>
      </c>
      <c r="AF17" s="808">
        <v>0</v>
      </c>
      <c r="AG17" s="808">
        <v>0</v>
      </c>
      <c r="AH17" s="808">
        <v>0</v>
      </c>
      <c r="AI17" s="808">
        <v>0</v>
      </c>
      <c r="AJ17" s="808">
        <v>0</v>
      </c>
      <c r="AK17" s="808">
        <v>0</v>
      </c>
      <c r="AL17" s="808">
        <v>0</v>
      </c>
      <c r="AM17" s="771"/>
    </row>
    <row r="18" spans="1:39" ht="0.15" customHeight="1">
      <c r="A18" s="789">
        <v>1</v>
      </c>
      <c r="B18" s="829"/>
      <c r="C18" s="829"/>
      <c r="D18" s="829"/>
      <c r="E18" s="829"/>
      <c r="F18" s="829"/>
      <c r="G18" s="829"/>
      <c r="H18" s="829"/>
      <c r="I18" s="829"/>
      <c r="J18" s="836" t="s">
        <v>1073</v>
      </c>
      <c r="K18" s="829"/>
      <c r="L18" s="807"/>
      <c r="M18" s="835"/>
      <c r="N18" s="224"/>
      <c r="O18" s="225"/>
      <c r="P18" s="225"/>
      <c r="Q18" s="225"/>
      <c r="R18" s="225"/>
      <c r="S18" s="225"/>
      <c r="T18" s="225"/>
      <c r="U18" s="225"/>
      <c r="V18" s="225"/>
      <c r="W18" s="225"/>
      <c r="X18" s="225"/>
      <c r="Y18" s="225"/>
      <c r="Z18" s="225"/>
      <c r="AA18" s="225"/>
      <c r="AB18" s="225"/>
      <c r="AC18" s="225"/>
      <c r="AD18" s="225"/>
      <c r="AE18" s="225"/>
      <c r="AF18" s="225"/>
      <c r="AG18" s="225"/>
      <c r="AH18" s="225"/>
      <c r="AI18" s="225"/>
      <c r="AJ18" s="225"/>
      <c r="AK18" s="225"/>
      <c r="AL18" s="225"/>
      <c r="AM18" s="243"/>
    </row>
    <row r="19" spans="1:39" ht="22.8">
      <c r="A19" s="789">
        <v>1</v>
      </c>
      <c r="B19" s="829"/>
      <c r="C19" s="829"/>
      <c r="D19" s="829"/>
      <c r="E19" s="829"/>
      <c r="F19" s="829"/>
      <c r="G19" s="829"/>
      <c r="H19" s="829"/>
      <c r="I19" s="829"/>
      <c r="J19" s="829"/>
      <c r="K19" s="829"/>
      <c r="L19" s="807">
        <v>2</v>
      </c>
      <c r="M19" s="835" t="s">
        <v>422</v>
      </c>
      <c r="N19" s="224" t="s">
        <v>370</v>
      </c>
      <c r="O19" s="808">
        <v>0</v>
      </c>
      <c r="P19" s="808">
        <v>0</v>
      </c>
      <c r="Q19" s="808">
        <v>0</v>
      </c>
      <c r="R19" s="808">
        <v>0</v>
      </c>
      <c r="S19" s="808">
        <v>0</v>
      </c>
      <c r="T19" s="808">
        <v>0</v>
      </c>
      <c r="U19" s="808">
        <v>0</v>
      </c>
      <c r="V19" s="808">
        <v>0</v>
      </c>
      <c r="W19" s="808">
        <v>0</v>
      </c>
      <c r="X19" s="808">
        <v>0</v>
      </c>
      <c r="Y19" s="808">
        <v>0</v>
      </c>
      <c r="Z19" s="808">
        <v>0</v>
      </c>
      <c r="AA19" s="808">
        <v>0</v>
      </c>
      <c r="AB19" s="808">
        <v>0</v>
      </c>
      <c r="AC19" s="808">
        <v>0</v>
      </c>
      <c r="AD19" s="808">
        <v>0</v>
      </c>
      <c r="AE19" s="808">
        <v>0</v>
      </c>
      <c r="AF19" s="808">
        <v>0</v>
      </c>
      <c r="AG19" s="808">
        <v>0</v>
      </c>
      <c r="AH19" s="808">
        <v>0</v>
      </c>
      <c r="AI19" s="808">
        <v>0</v>
      </c>
      <c r="AJ19" s="808">
        <v>0</v>
      </c>
      <c r="AK19" s="808">
        <v>0</v>
      </c>
      <c r="AL19" s="808">
        <v>0</v>
      </c>
      <c r="AM19" s="771"/>
    </row>
    <row r="20" spans="1:39" ht="0.15" customHeight="1">
      <c r="A20" s="789">
        <v>1</v>
      </c>
      <c r="B20" s="829"/>
      <c r="C20" s="829"/>
      <c r="D20" s="829"/>
      <c r="E20" s="829"/>
      <c r="F20" s="829"/>
      <c r="G20" s="829"/>
      <c r="H20" s="829"/>
      <c r="I20" s="829"/>
      <c r="J20" s="836" t="s">
        <v>1074</v>
      </c>
      <c r="K20" s="829"/>
      <c r="L20" s="807"/>
      <c r="M20" s="835"/>
      <c r="N20" s="224"/>
      <c r="O20" s="225"/>
      <c r="P20" s="225"/>
      <c r="Q20" s="225"/>
      <c r="R20" s="225"/>
      <c r="S20" s="225"/>
      <c r="T20" s="225"/>
      <c r="U20" s="225"/>
      <c r="V20" s="225"/>
      <c r="W20" s="225"/>
      <c r="X20" s="225"/>
      <c r="Y20" s="225"/>
      <c r="Z20" s="225"/>
      <c r="AA20" s="225"/>
      <c r="AB20" s="225"/>
      <c r="AC20" s="225"/>
      <c r="AD20" s="225"/>
      <c r="AE20" s="225"/>
      <c r="AF20" s="225"/>
      <c r="AG20" s="225"/>
      <c r="AH20" s="225"/>
      <c r="AI20" s="225"/>
      <c r="AJ20" s="225"/>
      <c r="AK20" s="225"/>
      <c r="AL20" s="225"/>
      <c r="AM20" s="243"/>
    </row>
    <row r="21" spans="1:39" ht="11.4">
      <c r="A21" s="789">
        <v>1</v>
      </c>
      <c r="B21" s="829"/>
      <c r="C21" s="829"/>
      <c r="D21" s="829"/>
      <c r="E21" s="829"/>
      <c r="F21" s="829"/>
      <c r="G21" s="829"/>
      <c r="H21" s="829"/>
      <c r="I21" s="829"/>
      <c r="J21" s="829"/>
      <c r="K21" s="829"/>
      <c r="L21" s="807">
        <v>3</v>
      </c>
      <c r="M21" s="835" t="s">
        <v>424</v>
      </c>
      <c r="N21" s="224" t="s">
        <v>370</v>
      </c>
      <c r="O21" s="808">
        <v>0</v>
      </c>
      <c r="P21" s="808">
        <v>0</v>
      </c>
      <c r="Q21" s="808">
        <v>0</v>
      </c>
      <c r="R21" s="808">
        <v>0</v>
      </c>
      <c r="S21" s="808">
        <v>0</v>
      </c>
      <c r="T21" s="808">
        <v>0</v>
      </c>
      <c r="U21" s="808">
        <v>0</v>
      </c>
      <c r="V21" s="808">
        <v>0</v>
      </c>
      <c r="W21" s="808">
        <v>0</v>
      </c>
      <c r="X21" s="808">
        <v>0</v>
      </c>
      <c r="Y21" s="808">
        <v>0</v>
      </c>
      <c r="Z21" s="808">
        <v>0</v>
      </c>
      <c r="AA21" s="808">
        <v>0</v>
      </c>
      <c r="AB21" s="808">
        <v>0</v>
      </c>
      <c r="AC21" s="808">
        <v>0</v>
      </c>
      <c r="AD21" s="808">
        <v>0</v>
      </c>
      <c r="AE21" s="808">
        <v>0</v>
      </c>
      <c r="AF21" s="808">
        <v>0</v>
      </c>
      <c r="AG21" s="808">
        <v>0</v>
      </c>
      <c r="AH21" s="808">
        <v>0</v>
      </c>
      <c r="AI21" s="808">
        <v>0</v>
      </c>
      <c r="AJ21" s="808">
        <v>0</v>
      </c>
      <c r="AK21" s="808">
        <v>0</v>
      </c>
      <c r="AL21" s="808">
        <v>0</v>
      </c>
      <c r="AM21" s="771"/>
    </row>
    <row r="22" spans="1:39" ht="0.15" customHeight="1">
      <c r="A22" s="789">
        <v>1</v>
      </c>
      <c r="B22" s="829"/>
      <c r="C22" s="829"/>
      <c r="D22" s="829"/>
      <c r="E22" s="829"/>
      <c r="F22" s="829"/>
      <c r="G22" s="829"/>
      <c r="H22" s="829"/>
      <c r="I22" s="829"/>
      <c r="J22" s="836" t="s">
        <v>1075</v>
      </c>
      <c r="K22" s="829"/>
      <c r="L22" s="807"/>
      <c r="M22" s="835"/>
      <c r="N22" s="224"/>
      <c r="O22" s="225"/>
      <c r="P22" s="225"/>
      <c r="Q22" s="225"/>
      <c r="R22" s="225"/>
      <c r="S22" s="225"/>
      <c r="T22" s="225"/>
      <c r="U22" s="225"/>
      <c r="V22" s="225"/>
      <c r="W22" s="225"/>
      <c r="X22" s="225"/>
      <c r="Y22" s="225"/>
      <c r="Z22" s="225"/>
      <c r="AA22" s="225"/>
      <c r="AB22" s="225"/>
      <c r="AC22" s="225"/>
      <c r="AD22" s="225"/>
      <c r="AE22" s="225"/>
      <c r="AF22" s="225"/>
      <c r="AG22" s="225"/>
      <c r="AH22" s="225"/>
      <c r="AI22" s="225"/>
      <c r="AJ22" s="225"/>
      <c r="AK22" s="225"/>
      <c r="AL22" s="225"/>
      <c r="AM22" s="243"/>
    </row>
    <row r="23" spans="1:39" ht="11.4">
      <c r="A23" s="789">
        <v>1</v>
      </c>
      <c r="B23" s="829"/>
      <c r="C23" s="829"/>
      <c r="D23" s="829"/>
      <c r="E23" s="829"/>
      <c r="F23" s="829"/>
      <c r="G23" s="829"/>
      <c r="H23" s="829"/>
      <c r="I23" s="829"/>
      <c r="J23" s="829"/>
      <c r="K23" s="829"/>
      <c r="L23" s="807">
        <v>4</v>
      </c>
      <c r="M23" s="835" t="s">
        <v>425</v>
      </c>
      <c r="N23" s="224" t="s">
        <v>370</v>
      </c>
      <c r="O23" s="808">
        <v>0</v>
      </c>
      <c r="P23" s="808">
        <v>0</v>
      </c>
      <c r="Q23" s="808">
        <v>0</v>
      </c>
      <c r="R23" s="808">
        <v>0</v>
      </c>
      <c r="S23" s="808">
        <v>0</v>
      </c>
      <c r="T23" s="808">
        <v>0</v>
      </c>
      <c r="U23" s="808">
        <v>0</v>
      </c>
      <c r="V23" s="808">
        <v>0</v>
      </c>
      <c r="W23" s="808">
        <v>0</v>
      </c>
      <c r="X23" s="808">
        <v>0</v>
      </c>
      <c r="Y23" s="808">
        <v>0</v>
      </c>
      <c r="Z23" s="808">
        <v>0</v>
      </c>
      <c r="AA23" s="808">
        <v>0</v>
      </c>
      <c r="AB23" s="808">
        <v>0</v>
      </c>
      <c r="AC23" s="808">
        <v>0</v>
      </c>
      <c r="AD23" s="808">
        <v>0</v>
      </c>
      <c r="AE23" s="808">
        <v>0</v>
      </c>
      <c r="AF23" s="808">
        <v>0</v>
      </c>
      <c r="AG23" s="808">
        <v>0</v>
      </c>
      <c r="AH23" s="808">
        <v>0</v>
      </c>
      <c r="AI23" s="808">
        <v>0</v>
      </c>
      <c r="AJ23" s="808">
        <v>0</v>
      </c>
      <c r="AK23" s="808">
        <v>0</v>
      </c>
      <c r="AL23" s="808">
        <v>0</v>
      </c>
      <c r="AM23" s="771"/>
    </row>
    <row r="24" spans="1:39" ht="0.15" customHeight="1">
      <c r="A24" s="789">
        <v>1</v>
      </c>
      <c r="B24" s="829"/>
      <c r="C24" s="829"/>
      <c r="D24" s="829"/>
      <c r="E24" s="829"/>
      <c r="F24" s="829"/>
      <c r="G24" s="829"/>
      <c r="H24" s="829"/>
      <c r="I24" s="829"/>
      <c r="J24" s="836" t="s">
        <v>1076</v>
      </c>
      <c r="K24" s="829"/>
      <c r="L24" s="807"/>
      <c r="M24" s="835"/>
      <c r="N24" s="224"/>
      <c r="O24" s="225"/>
      <c r="P24" s="225"/>
      <c r="Q24" s="225"/>
      <c r="R24" s="225"/>
      <c r="S24" s="225"/>
      <c r="T24" s="225"/>
      <c r="U24" s="225"/>
      <c r="V24" s="225"/>
      <c r="W24" s="225"/>
      <c r="X24" s="225"/>
      <c r="Y24" s="225"/>
      <c r="Z24" s="225"/>
      <c r="AA24" s="225"/>
      <c r="AB24" s="225"/>
      <c r="AC24" s="225"/>
      <c r="AD24" s="225"/>
      <c r="AE24" s="225"/>
      <c r="AF24" s="225"/>
      <c r="AG24" s="225"/>
      <c r="AH24" s="225"/>
      <c r="AI24" s="225"/>
      <c r="AJ24" s="225"/>
      <c r="AK24" s="225"/>
      <c r="AL24" s="225"/>
      <c r="AM24" s="243"/>
    </row>
    <row r="25" spans="1:39" ht="11.4">
      <c r="A25" s="789">
        <v>1</v>
      </c>
      <c r="B25" s="829"/>
      <c r="C25" s="829"/>
      <c r="D25" s="829"/>
      <c r="E25" s="829"/>
      <c r="F25" s="829"/>
      <c r="G25" s="829"/>
      <c r="H25" s="829"/>
      <c r="I25" s="829"/>
      <c r="J25" s="829"/>
      <c r="K25" s="829"/>
      <c r="L25" s="807">
        <v>5</v>
      </c>
      <c r="M25" s="835" t="s">
        <v>1328</v>
      </c>
      <c r="N25" s="224" t="s">
        <v>370</v>
      </c>
      <c r="O25" s="808">
        <v>0</v>
      </c>
      <c r="P25" s="808">
        <v>0</v>
      </c>
      <c r="Q25" s="808">
        <v>0</v>
      </c>
      <c r="R25" s="808">
        <v>0</v>
      </c>
      <c r="S25" s="808">
        <v>0</v>
      </c>
      <c r="T25" s="808">
        <v>0</v>
      </c>
      <c r="U25" s="808">
        <v>0</v>
      </c>
      <c r="V25" s="808">
        <v>0</v>
      </c>
      <c r="W25" s="808">
        <v>0</v>
      </c>
      <c r="X25" s="808">
        <v>0</v>
      </c>
      <c r="Y25" s="808">
        <v>0</v>
      </c>
      <c r="Z25" s="808">
        <v>0</v>
      </c>
      <c r="AA25" s="808">
        <v>0</v>
      </c>
      <c r="AB25" s="808">
        <v>0</v>
      </c>
      <c r="AC25" s="808">
        <v>0</v>
      </c>
      <c r="AD25" s="808">
        <v>0</v>
      </c>
      <c r="AE25" s="808">
        <v>0</v>
      </c>
      <c r="AF25" s="808">
        <v>0</v>
      </c>
      <c r="AG25" s="808">
        <v>0</v>
      </c>
      <c r="AH25" s="808">
        <v>0</v>
      </c>
      <c r="AI25" s="808">
        <v>0</v>
      </c>
      <c r="AJ25" s="808">
        <v>0</v>
      </c>
      <c r="AK25" s="808">
        <v>0</v>
      </c>
      <c r="AL25" s="808">
        <v>0</v>
      </c>
      <c r="AM25" s="771"/>
    </row>
    <row r="26" spans="1:39" ht="0.15" customHeight="1">
      <c r="A26" s="789">
        <v>1</v>
      </c>
      <c r="B26" s="829"/>
      <c r="C26" s="829"/>
      <c r="D26" s="829"/>
      <c r="E26" s="829"/>
      <c r="F26" s="829"/>
      <c r="G26" s="829"/>
      <c r="H26" s="829"/>
      <c r="I26" s="829"/>
      <c r="J26" s="836" t="s">
        <v>1349</v>
      </c>
      <c r="K26" s="829"/>
      <c r="L26" s="807"/>
      <c r="M26" s="835"/>
      <c r="N26" s="224"/>
      <c r="O26" s="225"/>
      <c r="P26" s="225"/>
      <c r="Q26" s="225"/>
      <c r="R26" s="225"/>
      <c r="S26" s="225"/>
      <c r="T26" s="225"/>
      <c r="U26" s="225"/>
      <c r="V26" s="225"/>
      <c r="W26" s="225"/>
      <c r="X26" s="225"/>
      <c r="Y26" s="225"/>
      <c r="Z26" s="225"/>
      <c r="AA26" s="225"/>
      <c r="AB26" s="225"/>
      <c r="AC26" s="225"/>
      <c r="AD26" s="225"/>
      <c r="AE26" s="225"/>
      <c r="AF26" s="225"/>
      <c r="AG26" s="225"/>
      <c r="AH26" s="225"/>
      <c r="AI26" s="225"/>
      <c r="AJ26" s="225"/>
      <c r="AK26" s="225"/>
      <c r="AL26" s="225"/>
      <c r="AM26" s="243"/>
    </row>
    <row r="27" spans="1:39" s="99" customFormat="1" ht="11.4">
      <c r="A27" s="789">
        <v>1</v>
      </c>
      <c r="B27" s="830"/>
      <c r="C27" s="830"/>
      <c r="D27" s="830"/>
      <c r="E27" s="830"/>
      <c r="F27" s="830"/>
      <c r="G27" s="830"/>
      <c r="H27" s="830"/>
      <c r="I27" s="830"/>
      <c r="J27" s="830"/>
      <c r="K27" s="830"/>
      <c r="L27" s="807">
        <v>6</v>
      </c>
      <c r="M27" s="835" t="s">
        <v>426</v>
      </c>
      <c r="N27" s="224" t="s">
        <v>370</v>
      </c>
      <c r="O27" s="837">
        <v>54</v>
      </c>
      <c r="P27" s="837">
        <v>109.98</v>
      </c>
      <c r="Q27" s="837"/>
      <c r="R27" s="837">
        <v>58.86</v>
      </c>
      <c r="S27" s="837">
        <v>147.41</v>
      </c>
      <c r="T27" s="837"/>
      <c r="U27" s="837"/>
      <c r="V27" s="837"/>
      <c r="W27" s="837"/>
      <c r="X27" s="837"/>
      <c r="Y27" s="837"/>
      <c r="Z27" s="837"/>
      <c r="AA27" s="837"/>
      <c r="AB27" s="837"/>
      <c r="AC27" s="837">
        <v>147.41</v>
      </c>
      <c r="AD27" s="837"/>
      <c r="AE27" s="837"/>
      <c r="AF27" s="837"/>
      <c r="AG27" s="837"/>
      <c r="AH27" s="837"/>
      <c r="AI27" s="837"/>
      <c r="AJ27" s="837"/>
      <c r="AK27" s="837"/>
      <c r="AL27" s="837"/>
      <c r="AM27" s="771"/>
    </row>
    <row r="28" spans="1:39" s="99" customFormat="1" ht="11.4">
      <c r="A28" s="789">
        <v>1</v>
      </c>
      <c r="B28" s="830"/>
      <c r="C28" s="830"/>
      <c r="D28" s="830"/>
      <c r="E28" s="830"/>
      <c r="F28" s="830"/>
      <c r="G28" s="830"/>
      <c r="H28" s="830"/>
      <c r="I28" s="830"/>
      <c r="J28" s="830"/>
      <c r="K28" s="830"/>
      <c r="L28" s="807">
        <v>7</v>
      </c>
      <c r="M28" s="835" t="s">
        <v>427</v>
      </c>
      <c r="N28" s="224" t="s">
        <v>370</v>
      </c>
      <c r="O28" s="837"/>
      <c r="P28" s="837"/>
      <c r="Q28" s="837"/>
      <c r="R28" s="837"/>
      <c r="S28" s="837"/>
      <c r="T28" s="837"/>
      <c r="U28" s="837"/>
      <c r="V28" s="837"/>
      <c r="W28" s="837"/>
      <c r="X28" s="837"/>
      <c r="Y28" s="837"/>
      <c r="Z28" s="837"/>
      <c r="AA28" s="837"/>
      <c r="AB28" s="837"/>
      <c r="AC28" s="837"/>
      <c r="AD28" s="837"/>
      <c r="AE28" s="837"/>
      <c r="AF28" s="837"/>
      <c r="AG28" s="837"/>
      <c r="AH28" s="837"/>
      <c r="AI28" s="837"/>
      <c r="AJ28" s="837"/>
      <c r="AK28" s="837"/>
      <c r="AL28" s="837"/>
      <c r="AM28" s="771"/>
    </row>
    <row r="29" spans="1:39" s="99" customFormat="1" ht="11.4">
      <c r="A29" s="789">
        <v>1</v>
      </c>
      <c r="B29" s="830"/>
      <c r="C29" s="830"/>
      <c r="D29" s="830"/>
      <c r="E29" s="830"/>
      <c r="F29" s="830"/>
      <c r="G29" s="830"/>
      <c r="H29" s="830"/>
      <c r="I29" s="830"/>
      <c r="J29" s="830"/>
      <c r="K29" s="830"/>
      <c r="L29" s="807">
        <v>8</v>
      </c>
      <c r="M29" s="835" t="s">
        <v>428</v>
      </c>
      <c r="N29" s="224" t="s">
        <v>370</v>
      </c>
      <c r="O29" s="837"/>
      <c r="P29" s="837"/>
      <c r="Q29" s="837"/>
      <c r="R29" s="837"/>
      <c r="S29" s="837"/>
      <c r="T29" s="837"/>
      <c r="U29" s="837"/>
      <c r="V29" s="837"/>
      <c r="W29" s="837"/>
      <c r="X29" s="837"/>
      <c r="Y29" s="837"/>
      <c r="Z29" s="837"/>
      <c r="AA29" s="837"/>
      <c r="AB29" s="837"/>
      <c r="AC29" s="837"/>
      <c r="AD29" s="837"/>
      <c r="AE29" s="837"/>
      <c r="AF29" s="837"/>
      <c r="AG29" s="837"/>
      <c r="AH29" s="837"/>
      <c r="AI29" s="837"/>
      <c r="AJ29" s="837"/>
      <c r="AK29" s="837"/>
      <c r="AL29" s="837"/>
      <c r="AM29" s="771"/>
    </row>
    <row r="30" spans="1:39" ht="11.4">
      <c r="A30" s="764" t="s">
        <v>102</v>
      </c>
      <c r="B30" s="829" t="s">
        <v>1235</v>
      </c>
      <c r="C30" s="829"/>
      <c r="D30" s="829"/>
      <c r="E30" s="829"/>
      <c r="F30" s="829"/>
      <c r="G30" s="829"/>
      <c r="H30" s="829"/>
      <c r="I30" s="829"/>
      <c r="J30" s="829"/>
      <c r="K30" s="829"/>
      <c r="L30" s="804" t="s">
        <v>2419</v>
      </c>
      <c r="M30" s="673"/>
      <c r="N30" s="673"/>
      <c r="O30" s="833">
        <v>0</v>
      </c>
      <c r="P30" s="833">
        <v>0</v>
      </c>
      <c r="Q30" s="833">
        <v>0</v>
      </c>
      <c r="R30" s="833">
        <v>0</v>
      </c>
      <c r="S30" s="833">
        <v>0</v>
      </c>
      <c r="T30" s="833">
        <v>0</v>
      </c>
      <c r="U30" s="833">
        <v>0</v>
      </c>
      <c r="V30" s="833">
        <v>0</v>
      </c>
      <c r="W30" s="833">
        <v>0</v>
      </c>
      <c r="X30" s="833">
        <v>0</v>
      </c>
      <c r="Y30" s="833">
        <v>0</v>
      </c>
      <c r="Z30" s="833">
        <v>0</v>
      </c>
      <c r="AA30" s="833">
        <v>0</v>
      </c>
      <c r="AB30" s="833">
        <v>0</v>
      </c>
      <c r="AC30" s="833">
        <v>0</v>
      </c>
      <c r="AD30" s="833">
        <v>0</v>
      </c>
      <c r="AE30" s="833">
        <v>0</v>
      </c>
      <c r="AF30" s="833">
        <v>0</v>
      </c>
      <c r="AG30" s="833">
        <v>0</v>
      </c>
      <c r="AH30" s="833">
        <v>0</v>
      </c>
      <c r="AI30" s="833">
        <v>0</v>
      </c>
      <c r="AJ30" s="833">
        <v>0</v>
      </c>
      <c r="AK30" s="833">
        <v>0</v>
      </c>
      <c r="AL30" s="833">
        <v>0</v>
      </c>
      <c r="AM30" s="834"/>
    </row>
    <row r="31" spans="1:39" ht="11.4" hidden="1">
      <c r="A31" s="789">
        <v>2</v>
      </c>
      <c r="B31" s="829"/>
      <c r="C31" s="829"/>
      <c r="D31" s="829"/>
      <c r="E31" s="829"/>
      <c r="F31" s="829"/>
      <c r="G31" s="829"/>
      <c r="H31" s="829"/>
      <c r="I31" s="829"/>
      <c r="J31" s="829"/>
      <c r="K31" s="829"/>
      <c r="L31" s="807">
        <v>1</v>
      </c>
      <c r="M31" s="835" t="s">
        <v>420</v>
      </c>
      <c r="N31" s="224" t="s">
        <v>370</v>
      </c>
      <c r="O31" s="808">
        <v>0</v>
      </c>
      <c r="P31" s="808">
        <v>0</v>
      </c>
      <c r="Q31" s="808">
        <v>0</v>
      </c>
      <c r="R31" s="808">
        <v>0</v>
      </c>
      <c r="S31" s="808">
        <v>0</v>
      </c>
      <c r="T31" s="808">
        <v>0</v>
      </c>
      <c r="U31" s="808">
        <v>0</v>
      </c>
      <c r="V31" s="808">
        <v>0</v>
      </c>
      <c r="W31" s="808">
        <v>0</v>
      </c>
      <c r="X31" s="808">
        <v>0</v>
      </c>
      <c r="Y31" s="808">
        <v>0</v>
      </c>
      <c r="Z31" s="808">
        <v>0</v>
      </c>
      <c r="AA31" s="808">
        <v>0</v>
      </c>
      <c r="AB31" s="808">
        <v>0</v>
      </c>
      <c r="AC31" s="808">
        <v>0</v>
      </c>
      <c r="AD31" s="808">
        <v>0</v>
      </c>
      <c r="AE31" s="808">
        <v>0</v>
      </c>
      <c r="AF31" s="808">
        <v>0</v>
      </c>
      <c r="AG31" s="808">
        <v>0</v>
      </c>
      <c r="AH31" s="808">
        <v>0</v>
      </c>
      <c r="AI31" s="808">
        <v>0</v>
      </c>
      <c r="AJ31" s="808">
        <v>0</v>
      </c>
      <c r="AK31" s="808">
        <v>0</v>
      </c>
      <c r="AL31" s="808">
        <v>0</v>
      </c>
      <c r="AM31" s="771"/>
    </row>
    <row r="32" spans="1:39" ht="0.15" hidden="1" customHeight="1">
      <c r="A32" s="789">
        <v>2</v>
      </c>
      <c r="B32" s="829"/>
      <c r="C32" s="829"/>
      <c r="D32" s="829"/>
      <c r="E32" s="829"/>
      <c r="F32" s="829"/>
      <c r="G32" s="829"/>
      <c r="H32" s="829"/>
      <c r="I32" s="829"/>
      <c r="J32" s="836" t="s">
        <v>1073</v>
      </c>
      <c r="K32" s="829"/>
      <c r="L32" s="807"/>
      <c r="M32" s="835"/>
      <c r="N32" s="224"/>
      <c r="O32" s="225"/>
      <c r="P32" s="225"/>
      <c r="Q32" s="225"/>
      <c r="R32" s="225"/>
      <c r="S32" s="225"/>
      <c r="T32" s="225"/>
      <c r="U32" s="225"/>
      <c r="V32" s="225"/>
      <c r="W32" s="225"/>
      <c r="X32" s="225"/>
      <c r="Y32" s="225"/>
      <c r="Z32" s="225"/>
      <c r="AA32" s="225"/>
      <c r="AB32" s="225"/>
      <c r="AC32" s="225"/>
      <c r="AD32" s="225"/>
      <c r="AE32" s="225"/>
      <c r="AF32" s="225"/>
      <c r="AG32" s="225"/>
      <c r="AH32" s="225"/>
      <c r="AI32" s="225"/>
      <c r="AJ32" s="225"/>
      <c r="AK32" s="225"/>
      <c r="AL32" s="225"/>
      <c r="AM32" s="243"/>
    </row>
    <row r="33" spans="1:39" ht="22.8" hidden="1">
      <c r="A33" s="789">
        <v>2</v>
      </c>
      <c r="B33" s="829"/>
      <c r="C33" s="829"/>
      <c r="D33" s="829"/>
      <c r="E33" s="829"/>
      <c r="F33" s="829"/>
      <c r="G33" s="829"/>
      <c r="H33" s="829"/>
      <c r="I33" s="829"/>
      <c r="J33" s="829"/>
      <c r="K33" s="829"/>
      <c r="L33" s="807">
        <v>2</v>
      </c>
      <c r="M33" s="835" t="s">
        <v>422</v>
      </c>
      <c r="N33" s="224" t="s">
        <v>370</v>
      </c>
      <c r="O33" s="808">
        <v>0</v>
      </c>
      <c r="P33" s="808">
        <v>0</v>
      </c>
      <c r="Q33" s="808">
        <v>0</v>
      </c>
      <c r="R33" s="808">
        <v>0</v>
      </c>
      <c r="S33" s="808">
        <v>0</v>
      </c>
      <c r="T33" s="808">
        <v>0</v>
      </c>
      <c r="U33" s="808">
        <v>0</v>
      </c>
      <c r="V33" s="808">
        <v>0</v>
      </c>
      <c r="W33" s="808">
        <v>0</v>
      </c>
      <c r="X33" s="808">
        <v>0</v>
      </c>
      <c r="Y33" s="808">
        <v>0</v>
      </c>
      <c r="Z33" s="808">
        <v>0</v>
      </c>
      <c r="AA33" s="808">
        <v>0</v>
      </c>
      <c r="AB33" s="808">
        <v>0</v>
      </c>
      <c r="AC33" s="808">
        <v>0</v>
      </c>
      <c r="AD33" s="808">
        <v>0</v>
      </c>
      <c r="AE33" s="808">
        <v>0</v>
      </c>
      <c r="AF33" s="808">
        <v>0</v>
      </c>
      <c r="AG33" s="808">
        <v>0</v>
      </c>
      <c r="AH33" s="808">
        <v>0</v>
      </c>
      <c r="AI33" s="808">
        <v>0</v>
      </c>
      <c r="AJ33" s="808">
        <v>0</v>
      </c>
      <c r="AK33" s="808">
        <v>0</v>
      </c>
      <c r="AL33" s="808">
        <v>0</v>
      </c>
      <c r="AM33" s="771"/>
    </row>
    <row r="34" spans="1:39" ht="0.15" hidden="1" customHeight="1">
      <c r="A34" s="789">
        <v>2</v>
      </c>
      <c r="B34" s="829"/>
      <c r="C34" s="829"/>
      <c r="D34" s="829"/>
      <c r="E34" s="829"/>
      <c r="F34" s="829"/>
      <c r="G34" s="829"/>
      <c r="H34" s="829"/>
      <c r="I34" s="829"/>
      <c r="J34" s="836" t="s">
        <v>1074</v>
      </c>
      <c r="K34" s="829"/>
      <c r="L34" s="807"/>
      <c r="M34" s="835"/>
      <c r="N34" s="224"/>
      <c r="O34" s="225"/>
      <c r="P34" s="225"/>
      <c r="Q34" s="225"/>
      <c r="R34" s="225"/>
      <c r="S34" s="225"/>
      <c r="T34" s="225"/>
      <c r="U34" s="225"/>
      <c r="V34" s="225"/>
      <c r="W34" s="225"/>
      <c r="X34" s="225"/>
      <c r="Y34" s="225"/>
      <c r="Z34" s="225"/>
      <c r="AA34" s="225"/>
      <c r="AB34" s="225"/>
      <c r="AC34" s="225"/>
      <c r="AD34" s="225"/>
      <c r="AE34" s="225"/>
      <c r="AF34" s="225"/>
      <c r="AG34" s="225"/>
      <c r="AH34" s="225"/>
      <c r="AI34" s="225"/>
      <c r="AJ34" s="225"/>
      <c r="AK34" s="225"/>
      <c r="AL34" s="225"/>
      <c r="AM34" s="243"/>
    </row>
    <row r="35" spans="1:39" ht="11.4" hidden="1">
      <c r="A35" s="789">
        <v>2</v>
      </c>
      <c r="B35" s="829"/>
      <c r="C35" s="829"/>
      <c r="D35" s="829"/>
      <c r="E35" s="829"/>
      <c r="F35" s="829"/>
      <c r="G35" s="829"/>
      <c r="H35" s="829"/>
      <c r="I35" s="829"/>
      <c r="J35" s="829"/>
      <c r="K35" s="829"/>
      <c r="L35" s="807">
        <v>3</v>
      </c>
      <c r="M35" s="835" t="s">
        <v>424</v>
      </c>
      <c r="N35" s="224" t="s">
        <v>370</v>
      </c>
      <c r="O35" s="808">
        <v>0</v>
      </c>
      <c r="P35" s="808">
        <v>0</v>
      </c>
      <c r="Q35" s="808">
        <v>0</v>
      </c>
      <c r="R35" s="808">
        <v>0</v>
      </c>
      <c r="S35" s="808">
        <v>0</v>
      </c>
      <c r="T35" s="808">
        <v>0</v>
      </c>
      <c r="U35" s="808">
        <v>0</v>
      </c>
      <c r="V35" s="808">
        <v>0</v>
      </c>
      <c r="W35" s="808">
        <v>0</v>
      </c>
      <c r="X35" s="808">
        <v>0</v>
      </c>
      <c r="Y35" s="808">
        <v>0</v>
      </c>
      <c r="Z35" s="808">
        <v>0</v>
      </c>
      <c r="AA35" s="808">
        <v>0</v>
      </c>
      <c r="AB35" s="808">
        <v>0</v>
      </c>
      <c r="AC35" s="808">
        <v>0</v>
      </c>
      <c r="AD35" s="808">
        <v>0</v>
      </c>
      <c r="AE35" s="808">
        <v>0</v>
      </c>
      <c r="AF35" s="808">
        <v>0</v>
      </c>
      <c r="AG35" s="808">
        <v>0</v>
      </c>
      <c r="AH35" s="808">
        <v>0</v>
      </c>
      <c r="AI35" s="808">
        <v>0</v>
      </c>
      <c r="AJ35" s="808">
        <v>0</v>
      </c>
      <c r="AK35" s="808">
        <v>0</v>
      </c>
      <c r="AL35" s="808">
        <v>0</v>
      </c>
      <c r="AM35" s="771"/>
    </row>
    <row r="36" spans="1:39" ht="0.15" hidden="1" customHeight="1">
      <c r="A36" s="789">
        <v>2</v>
      </c>
      <c r="B36" s="829"/>
      <c r="C36" s="829"/>
      <c r="D36" s="829"/>
      <c r="E36" s="829"/>
      <c r="F36" s="829"/>
      <c r="G36" s="829"/>
      <c r="H36" s="829"/>
      <c r="I36" s="829"/>
      <c r="J36" s="836" t="s">
        <v>1075</v>
      </c>
      <c r="K36" s="829"/>
      <c r="L36" s="807"/>
      <c r="M36" s="835"/>
      <c r="N36" s="224"/>
      <c r="O36" s="225"/>
      <c r="P36" s="225"/>
      <c r="Q36" s="225"/>
      <c r="R36" s="225"/>
      <c r="S36" s="225"/>
      <c r="T36" s="225"/>
      <c r="U36" s="225"/>
      <c r="V36" s="225"/>
      <c r="W36" s="225"/>
      <c r="X36" s="225"/>
      <c r="Y36" s="225"/>
      <c r="Z36" s="225"/>
      <c r="AA36" s="225"/>
      <c r="AB36" s="225"/>
      <c r="AC36" s="225"/>
      <c r="AD36" s="225"/>
      <c r="AE36" s="225"/>
      <c r="AF36" s="225"/>
      <c r="AG36" s="225"/>
      <c r="AH36" s="225"/>
      <c r="AI36" s="225"/>
      <c r="AJ36" s="225"/>
      <c r="AK36" s="225"/>
      <c r="AL36" s="225"/>
      <c r="AM36" s="243"/>
    </row>
    <row r="37" spans="1:39" ht="11.4" hidden="1">
      <c r="A37" s="789">
        <v>2</v>
      </c>
      <c r="B37" s="829"/>
      <c r="C37" s="829"/>
      <c r="D37" s="829"/>
      <c r="E37" s="829"/>
      <c r="F37" s="829"/>
      <c r="G37" s="829"/>
      <c r="H37" s="829"/>
      <c r="I37" s="829"/>
      <c r="J37" s="829"/>
      <c r="K37" s="829"/>
      <c r="L37" s="807">
        <v>4</v>
      </c>
      <c r="M37" s="835" t="s">
        <v>425</v>
      </c>
      <c r="N37" s="224" t="s">
        <v>370</v>
      </c>
      <c r="O37" s="808">
        <v>0</v>
      </c>
      <c r="P37" s="808">
        <v>0</v>
      </c>
      <c r="Q37" s="808">
        <v>0</v>
      </c>
      <c r="R37" s="808">
        <v>0</v>
      </c>
      <c r="S37" s="808">
        <v>0</v>
      </c>
      <c r="T37" s="808">
        <v>0</v>
      </c>
      <c r="U37" s="808">
        <v>0</v>
      </c>
      <c r="V37" s="808">
        <v>0</v>
      </c>
      <c r="W37" s="808">
        <v>0</v>
      </c>
      <c r="X37" s="808">
        <v>0</v>
      </c>
      <c r="Y37" s="808">
        <v>0</v>
      </c>
      <c r="Z37" s="808">
        <v>0</v>
      </c>
      <c r="AA37" s="808">
        <v>0</v>
      </c>
      <c r="AB37" s="808">
        <v>0</v>
      </c>
      <c r="AC37" s="808">
        <v>0</v>
      </c>
      <c r="AD37" s="808">
        <v>0</v>
      </c>
      <c r="AE37" s="808">
        <v>0</v>
      </c>
      <c r="AF37" s="808">
        <v>0</v>
      </c>
      <c r="AG37" s="808">
        <v>0</v>
      </c>
      <c r="AH37" s="808">
        <v>0</v>
      </c>
      <c r="AI37" s="808">
        <v>0</v>
      </c>
      <c r="AJ37" s="808">
        <v>0</v>
      </c>
      <c r="AK37" s="808">
        <v>0</v>
      </c>
      <c r="AL37" s="808">
        <v>0</v>
      </c>
      <c r="AM37" s="771"/>
    </row>
    <row r="38" spans="1:39" ht="0.15" hidden="1" customHeight="1">
      <c r="A38" s="789">
        <v>2</v>
      </c>
      <c r="B38" s="829"/>
      <c r="C38" s="829"/>
      <c r="D38" s="829"/>
      <c r="E38" s="829"/>
      <c r="F38" s="829"/>
      <c r="G38" s="829"/>
      <c r="H38" s="829"/>
      <c r="I38" s="829"/>
      <c r="J38" s="836" t="s">
        <v>1076</v>
      </c>
      <c r="K38" s="829"/>
      <c r="L38" s="807"/>
      <c r="M38" s="835"/>
      <c r="N38" s="224"/>
      <c r="O38" s="225"/>
      <c r="P38" s="225"/>
      <c r="Q38" s="225"/>
      <c r="R38" s="225"/>
      <c r="S38" s="225"/>
      <c r="T38" s="225"/>
      <c r="U38" s="225"/>
      <c r="V38" s="225"/>
      <c r="W38" s="225"/>
      <c r="X38" s="225"/>
      <c r="Y38" s="225"/>
      <c r="Z38" s="225"/>
      <c r="AA38" s="225"/>
      <c r="AB38" s="225"/>
      <c r="AC38" s="225"/>
      <c r="AD38" s="225"/>
      <c r="AE38" s="225"/>
      <c r="AF38" s="225"/>
      <c r="AG38" s="225"/>
      <c r="AH38" s="225"/>
      <c r="AI38" s="225"/>
      <c r="AJ38" s="225"/>
      <c r="AK38" s="225"/>
      <c r="AL38" s="225"/>
      <c r="AM38" s="243"/>
    </row>
    <row r="39" spans="1:39" ht="11.4" hidden="1">
      <c r="A39" s="789">
        <v>2</v>
      </c>
      <c r="B39" s="829"/>
      <c r="C39" s="829"/>
      <c r="D39" s="829"/>
      <c r="E39" s="829"/>
      <c r="F39" s="829"/>
      <c r="G39" s="829"/>
      <c r="H39" s="829"/>
      <c r="I39" s="829"/>
      <c r="J39" s="829"/>
      <c r="K39" s="829"/>
      <c r="L39" s="807">
        <v>5</v>
      </c>
      <c r="M39" s="835" t="s">
        <v>1328</v>
      </c>
      <c r="N39" s="224" t="s">
        <v>370</v>
      </c>
      <c r="O39" s="808">
        <v>0</v>
      </c>
      <c r="P39" s="808">
        <v>0</v>
      </c>
      <c r="Q39" s="808">
        <v>0</v>
      </c>
      <c r="R39" s="808">
        <v>0</v>
      </c>
      <c r="S39" s="808">
        <v>0</v>
      </c>
      <c r="T39" s="808">
        <v>0</v>
      </c>
      <c r="U39" s="808">
        <v>0</v>
      </c>
      <c r="V39" s="808">
        <v>0</v>
      </c>
      <c r="W39" s="808">
        <v>0</v>
      </c>
      <c r="X39" s="808">
        <v>0</v>
      </c>
      <c r="Y39" s="808">
        <v>0</v>
      </c>
      <c r="Z39" s="808">
        <v>0</v>
      </c>
      <c r="AA39" s="808">
        <v>0</v>
      </c>
      <c r="AB39" s="808">
        <v>0</v>
      </c>
      <c r="AC39" s="808">
        <v>0</v>
      </c>
      <c r="AD39" s="808">
        <v>0</v>
      </c>
      <c r="AE39" s="808">
        <v>0</v>
      </c>
      <c r="AF39" s="808">
        <v>0</v>
      </c>
      <c r="AG39" s="808">
        <v>0</v>
      </c>
      <c r="AH39" s="808">
        <v>0</v>
      </c>
      <c r="AI39" s="808">
        <v>0</v>
      </c>
      <c r="AJ39" s="808">
        <v>0</v>
      </c>
      <c r="AK39" s="808">
        <v>0</v>
      </c>
      <c r="AL39" s="808">
        <v>0</v>
      </c>
      <c r="AM39" s="771"/>
    </row>
    <row r="40" spans="1:39" ht="0.15" hidden="1" customHeight="1">
      <c r="A40" s="789">
        <v>2</v>
      </c>
      <c r="B40" s="829"/>
      <c r="C40" s="829"/>
      <c r="D40" s="829"/>
      <c r="E40" s="829"/>
      <c r="F40" s="829"/>
      <c r="G40" s="829"/>
      <c r="H40" s="829"/>
      <c r="I40" s="829"/>
      <c r="J40" s="836" t="s">
        <v>1349</v>
      </c>
      <c r="K40" s="829"/>
      <c r="L40" s="807"/>
      <c r="M40" s="835"/>
      <c r="N40" s="224"/>
      <c r="O40" s="225"/>
      <c r="P40" s="225"/>
      <c r="Q40" s="225"/>
      <c r="R40" s="225"/>
      <c r="S40" s="225"/>
      <c r="T40" s="225"/>
      <c r="U40" s="225"/>
      <c r="V40" s="225"/>
      <c r="W40" s="225"/>
      <c r="X40" s="225"/>
      <c r="Y40" s="225"/>
      <c r="Z40" s="225"/>
      <c r="AA40" s="225"/>
      <c r="AB40" s="225"/>
      <c r="AC40" s="225"/>
      <c r="AD40" s="225"/>
      <c r="AE40" s="225"/>
      <c r="AF40" s="225"/>
      <c r="AG40" s="225"/>
      <c r="AH40" s="225"/>
      <c r="AI40" s="225"/>
      <c r="AJ40" s="225"/>
      <c r="AK40" s="225"/>
      <c r="AL40" s="225"/>
      <c r="AM40" s="243"/>
    </row>
    <row r="41" spans="1:39" s="99" customFormat="1" ht="11.4" hidden="1">
      <c r="A41" s="789">
        <v>2</v>
      </c>
      <c r="B41" s="830"/>
      <c r="C41" s="830"/>
      <c r="D41" s="830"/>
      <c r="E41" s="830"/>
      <c r="F41" s="830"/>
      <c r="G41" s="830"/>
      <c r="H41" s="830"/>
      <c r="I41" s="830"/>
      <c r="J41" s="830"/>
      <c r="K41" s="830"/>
      <c r="L41" s="807">
        <v>6</v>
      </c>
      <c r="M41" s="835" t="s">
        <v>426</v>
      </c>
      <c r="N41" s="224" t="s">
        <v>370</v>
      </c>
      <c r="O41" s="837"/>
      <c r="P41" s="837"/>
      <c r="Q41" s="837"/>
      <c r="R41" s="837"/>
      <c r="S41" s="837"/>
      <c r="T41" s="837"/>
      <c r="U41" s="837"/>
      <c r="V41" s="837"/>
      <c r="W41" s="837"/>
      <c r="X41" s="837"/>
      <c r="Y41" s="837"/>
      <c r="Z41" s="837"/>
      <c r="AA41" s="837"/>
      <c r="AB41" s="837"/>
      <c r="AC41" s="837"/>
      <c r="AD41" s="837"/>
      <c r="AE41" s="837"/>
      <c r="AF41" s="837"/>
      <c r="AG41" s="837"/>
      <c r="AH41" s="837"/>
      <c r="AI41" s="837"/>
      <c r="AJ41" s="837"/>
      <c r="AK41" s="837"/>
      <c r="AL41" s="837"/>
      <c r="AM41" s="771"/>
    </row>
    <row r="42" spans="1:39" s="99" customFormat="1" ht="11.4" hidden="1">
      <c r="A42" s="789">
        <v>2</v>
      </c>
      <c r="B42" s="830"/>
      <c r="C42" s="830"/>
      <c r="D42" s="830"/>
      <c r="E42" s="830"/>
      <c r="F42" s="830"/>
      <c r="G42" s="830"/>
      <c r="H42" s="830"/>
      <c r="I42" s="830"/>
      <c r="J42" s="830"/>
      <c r="K42" s="830"/>
      <c r="L42" s="807">
        <v>7</v>
      </c>
      <c r="M42" s="835" t="s">
        <v>427</v>
      </c>
      <c r="N42" s="224" t="s">
        <v>370</v>
      </c>
      <c r="O42" s="837"/>
      <c r="P42" s="837"/>
      <c r="Q42" s="837"/>
      <c r="R42" s="837"/>
      <c r="S42" s="837"/>
      <c r="T42" s="837"/>
      <c r="U42" s="837"/>
      <c r="V42" s="837"/>
      <c r="W42" s="837"/>
      <c r="X42" s="837"/>
      <c r="Y42" s="837"/>
      <c r="Z42" s="837"/>
      <c r="AA42" s="837"/>
      <c r="AB42" s="837"/>
      <c r="AC42" s="837"/>
      <c r="AD42" s="837"/>
      <c r="AE42" s="837"/>
      <c r="AF42" s="837"/>
      <c r="AG42" s="837"/>
      <c r="AH42" s="837"/>
      <c r="AI42" s="837"/>
      <c r="AJ42" s="837"/>
      <c r="AK42" s="837"/>
      <c r="AL42" s="837"/>
      <c r="AM42" s="771"/>
    </row>
    <row r="43" spans="1:39" s="99" customFormat="1" ht="11.4" hidden="1">
      <c r="A43" s="789">
        <v>2</v>
      </c>
      <c r="B43" s="830"/>
      <c r="C43" s="830"/>
      <c r="D43" s="830"/>
      <c r="E43" s="830"/>
      <c r="F43" s="830"/>
      <c r="G43" s="830"/>
      <c r="H43" s="830"/>
      <c r="I43" s="830"/>
      <c r="J43" s="830"/>
      <c r="K43" s="830"/>
      <c r="L43" s="807">
        <v>8</v>
      </c>
      <c r="M43" s="835" t="s">
        <v>428</v>
      </c>
      <c r="N43" s="224" t="s">
        <v>370</v>
      </c>
      <c r="O43" s="837"/>
      <c r="P43" s="837"/>
      <c r="Q43" s="837"/>
      <c r="R43" s="837"/>
      <c r="S43" s="837"/>
      <c r="T43" s="837"/>
      <c r="U43" s="837"/>
      <c r="V43" s="837"/>
      <c r="W43" s="837"/>
      <c r="X43" s="837"/>
      <c r="Y43" s="837"/>
      <c r="Z43" s="837"/>
      <c r="AA43" s="837"/>
      <c r="AB43" s="837"/>
      <c r="AC43" s="837"/>
      <c r="AD43" s="837"/>
      <c r="AE43" s="837"/>
      <c r="AF43" s="837"/>
      <c r="AG43" s="837"/>
      <c r="AH43" s="837"/>
      <c r="AI43" s="837"/>
      <c r="AJ43" s="837"/>
      <c r="AK43" s="837"/>
      <c r="AL43" s="837"/>
      <c r="AM43" s="771"/>
    </row>
    <row r="44" spans="1:39" ht="11.4">
      <c r="A44" s="764" t="s">
        <v>103</v>
      </c>
      <c r="B44" s="829" t="s">
        <v>1235</v>
      </c>
      <c r="C44" s="829"/>
      <c r="D44" s="829"/>
      <c r="E44" s="829"/>
      <c r="F44" s="829"/>
      <c r="G44" s="829"/>
      <c r="H44" s="829"/>
      <c r="I44" s="829"/>
      <c r="J44" s="829"/>
      <c r="K44" s="829"/>
      <c r="L44" s="804" t="s">
        <v>2421</v>
      </c>
      <c r="M44" s="673"/>
      <c r="N44" s="673"/>
      <c r="O44" s="833">
        <v>0</v>
      </c>
      <c r="P44" s="833">
        <v>0</v>
      </c>
      <c r="Q44" s="833">
        <v>0</v>
      </c>
      <c r="R44" s="833">
        <v>0</v>
      </c>
      <c r="S44" s="833">
        <v>0</v>
      </c>
      <c r="T44" s="833">
        <v>0</v>
      </c>
      <c r="U44" s="833">
        <v>0</v>
      </c>
      <c r="V44" s="833">
        <v>0</v>
      </c>
      <c r="W44" s="833">
        <v>0</v>
      </c>
      <c r="X44" s="833">
        <v>0</v>
      </c>
      <c r="Y44" s="833">
        <v>0</v>
      </c>
      <c r="Z44" s="833">
        <v>0</v>
      </c>
      <c r="AA44" s="833">
        <v>0</v>
      </c>
      <c r="AB44" s="833">
        <v>0</v>
      </c>
      <c r="AC44" s="833">
        <v>0</v>
      </c>
      <c r="AD44" s="833">
        <v>0</v>
      </c>
      <c r="AE44" s="833">
        <v>0</v>
      </c>
      <c r="AF44" s="833">
        <v>0</v>
      </c>
      <c r="AG44" s="833">
        <v>0</v>
      </c>
      <c r="AH44" s="833">
        <v>0</v>
      </c>
      <c r="AI44" s="833">
        <v>0</v>
      </c>
      <c r="AJ44" s="833">
        <v>0</v>
      </c>
      <c r="AK44" s="833">
        <v>0</v>
      </c>
      <c r="AL44" s="833">
        <v>0</v>
      </c>
      <c r="AM44" s="834"/>
    </row>
    <row r="45" spans="1:39" ht="11.4" hidden="1">
      <c r="A45" s="789">
        <v>3</v>
      </c>
      <c r="B45" s="829"/>
      <c r="C45" s="829"/>
      <c r="D45" s="829"/>
      <c r="E45" s="829"/>
      <c r="F45" s="829"/>
      <c r="G45" s="829"/>
      <c r="H45" s="829"/>
      <c r="I45" s="829"/>
      <c r="J45" s="829"/>
      <c r="K45" s="829"/>
      <c r="L45" s="807">
        <v>1</v>
      </c>
      <c r="M45" s="835" t="s">
        <v>420</v>
      </c>
      <c r="N45" s="224" t="s">
        <v>370</v>
      </c>
      <c r="O45" s="808">
        <v>0</v>
      </c>
      <c r="P45" s="808">
        <v>0</v>
      </c>
      <c r="Q45" s="808">
        <v>0</v>
      </c>
      <c r="R45" s="808">
        <v>0</v>
      </c>
      <c r="S45" s="808">
        <v>0</v>
      </c>
      <c r="T45" s="808">
        <v>0</v>
      </c>
      <c r="U45" s="808">
        <v>0</v>
      </c>
      <c r="V45" s="808">
        <v>0</v>
      </c>
      <c r="W45" s="808">
        <v>0</v>
      </c>
      <c r="X45" s="808">
        <v>0</v>
      </c>
      <c r="Y45" s="808">
        <v>0</v>
      </c>
      <c r="Z45" s="808">
        <v>0</v>
      </c>
      <c r="AA45" s="808">
        <v>0</v>
      </c>
      <c r="AB45" s="808">
        <v>0</v>
      </c>
      <c r="AC45" s="808">
        <v>0</v>
      </c>
      <c r="AD45" s="808">
        <v>0</v>
      </c>
      <c r="AE45" s="808">
        <v>0</v>
      </c>
      <c r="AF45" s="808">
        <v>0</v>
      </c>
      <c r="AG45" s="808">
        <v>0</v>
      </c>
      <c r="AH45" s="808">
        <v>0</v>
      </c>
      <c r="AI45" s="808">
        <v>0</v>
      </c>
      <c r="AJ45" s="808">
        <v>0</v>
      </c>
      <c r="AK45" s="808">
        <v>0</v>
      </c>
      <c r="AL45" s="808">
        <v>0</v>
      </c>
      <c r="AM45" s="771"/>
    </row>
    <row r="46" spans="1:39" ht="0.15" hidden="1" customHeight="1">
      <c r="A46" s="789">
        <v>3</v>
      </c>
      <c r="B46" s="829"/>
      <c r="C46" s="829"/>
      <c r="D46" s="829"/>
      <c r="E46" s="829"/>
      <c r="F46" s="829"/>
      <c r="G46" s="829"/>
      <c r="H46" s="829"/>
      <c r="I46" s="829"/>
      <c r="J46" s="836" t="s">
        <v>1073</v>
      </c>
      <c r="K46" s="829"/>
      <c r="L46" s="807"/>
      <c r="M46" s="835"/>
      <c r="N46" s="224"/>
      <c r="O46" s="225"/>
      <c r="P46" s="225"/>
      <c r="Q46" s="225"/>
      <c r="R46" s="225"/>
      <c r="S46" s="225"/>
      <c r="T46" s="225"/>
      <c r="U46" s="225"/>
      <c r="V46" s="225"/>
      <c r="W46" s="225"/>
      <c r="X46" s="225"/>
      <c r="Y46" s="225"/>
      <c r="Z46" s="225"/>
      <c r="AA46" s="225"/>
      <c r="AB46" s="225"/>
      <c r="AC46" s="225"/>
      <c r="AD46" s="225"/>
      <c r="AE46" s="225"/>
      <c r="AF46" s="225"/>
      <c r="AG46" s="225"/>
      <c r="AH46" s="225"/>
      <c r="AI46" s="225"/>
      <c r="AJ46" s="225"/>
      <c r="AK46" s="225"/>
      <c r="AL46" s="225"/>
      <c r="AM46" s="243"/>
    </row>
    <row r="47" spans="1:39" ht="22.8" hidden="1">
      <c r="A47" s="789">
        <v>3</v>
      </c>
      <c r="B47" s="829"/>
      <c r="C47" s="829"/>
      <c r="D47" s="829"/>
      <c r="E47" s="829"/>
      <c r="F47" s="829"/>
      <c r="G47" s="829"/>
      <c r="H47" s="829"/>
      <c r="I47" s="829"/>
      <c r="J47" s="829"/>
      <c r="K47" s="829"/>
      <c r="L47" s="807">
        <v>2</v>
      </c>
      <c r="M47" s="835" t="s">
        <v>422</v>
      </c>
      <c r="N47" s="224" t="s">
        <v>370</v>
      </c>
      <c r="O47" s="808">
        <v>0</v>
      </c>
      <c r="P47" s="808">
        <v>0</v>
      </c>
      <c r="Q47" s="808">
        <v>0</v>
      </c>
      <c r="R47" s="808">
        <v>0</v>
      </c>
      <c r="S47" s="808">
        <v>0</v>
      </c>
      <c r="T47" s="808">
        <v>0</v>
      </c>
      <c r="U47" s="808">
        <v>0</v>
      </c>
      <c r="V47" s="808">
        <v>0</v>
      </c>
      <c r="W47" s="808">
        <v>0</v>
      </c>
      <c r="X47" s="808">
        <v>0</v>
      </c>
      <c r="Y47" s="808">
        <v>0</v>
      </c>
      <c r="Z47" s="808">
        <v>0</v>
      </c>
      <c r="AA47" s="808">
        <v>0</v>
      </c>
      <c r="AB47" s="808">
        <v>0</v>
      </c>
      <c r="AC47" s="808">
        <v>0</v>
      </c>
      <c r="AD47" s="808">
        <v>0</v>
      </c>
      <c r="AE47" s="808">
        <v>0</v>
      </c>
      <c r="AF47" s="808">
        <v>0</v>
      </c>
      <c r="AG47" s="808">
        <v>0</v>
      </c>
      <c r="AH47" s="808">
        <v>0</v>
      </c>
      <c r="AI47" s="808">
        <v>0</v>
      </c>
      <c r="AJ47" s="808">
        <v>0</v>
      </c>
      <c r="AK47" s="808">
        <v>0</v>
      </c>
      <c r="AL47" s="808">
        <v>0</v>
      </c>
      <c r="AM47" s="771"/>
    </row>
    <row r="48" spans="1:39" ht="0.15" hidden="1" customHeight="1">
      <c r="A48" s="789">
        <v>3</v>
      </c>
      <c r="B48" s="829"/>
      <c r="C48" s="829"/>
      <c r="D48" s="829"/>
      <c r="E48" s="829"/>
      <c r="F48" s="829"/>
      <c r="G48" s="829"/>
      <c r="H48" s="829"/>
      <c r="I48" s="829"/>
      <c r="J48" s="836" t="s">
        <v>1074</v>
      </c>
      <c r="K48" s="829"/>
      <c r="L48" s="807"/>
      <c r="M48" s="835"/>
      <c r="N48" s="224"/>
      <c r="O48" s="225"/>
      <c r="P48" s="225"/>
      <c r="Q48" s="225"/>
      <c r="R48" s="225"/>
      <c r="S48" s="225"/>
      <c r="T48" s="225"/>
      <c r="U48" s="225"/>
      <c r="V48" s="225"/>
      <c r="W48" s="225"/>
      <c r="X48" s="225"/>
      <c r="Y48" s="225"/>
      <c r="Z48" s="225"/>
      <c r="AA48" s="225"/>
      <c r="AB48" s="225"/>
      <c r="AC48" s="225"/>
      <c r="AD48" s="225"/>
      <c r="AE48" s="225"/>
      <c r="AF48" s="225"/>
      <c r="AG48" s="225"/>
      <c r="AH48" s="225"/>
      <c r="AI48" s="225"/>
      <c r="AJ48" s="225"/>
      <c r="AK48" s="225"/>
      <c r="AL48" s="225"/>
      <c r="AM48" s="243"/>
    </row>
    <row r="49" spans="1:39" ht="11.4" hidden="1">
      <c r="A49" s="789">
        <v>3</v>
      </c>
      <c r="B49" s="829"/>
      <c r="C49" s="829"/>
      <c r="D49" s="829"/>
      <c r="E49" s="829"/>
      <c r="F49" s="829"/>
      <c r="G49" s="829"/>
      <c r="H49" s="829"/>
      <c r="I49" s="829"/>
      <c r="J49" s="829"/>
      <c r="K49" s="829"/>
      <c r="L49" s="807">
        <v>3</v>
      </c>
      <c r="M49" s="835" t="s">
        <v>424</v>
      </c>
      <c r="N49" s="224" t="s">
        <v>370</v>
      </c>
      <c r="O49" s="808">
        <v>0</v>
      </c>
      <c r="P49" s="808">
        <v>0</v>
      </c>
      <c r="Q49" s="808">
        <v>0</v>
      </c>
      <c r="R49" s="808">
        <v>0</v>
      </c>
      <c r="S49" s="808">
        <v>0</v>
      </c>
      <c r="T49" s="808">
        <v>0</v>
      </c>
      <c r="U49" s="808">
        <v>0</v>
      </c>
      <c r="V49" s="808">
        <v>0</v>
      </c>
      <c r="W49" s="808">
        <v>0</v>
      </c>
      <c r="X49" s="808">
        <v>0</v>
      </c>
      <c r="Y49" s="808">
        <v>0</v>
      </c>
      <c r="Z49" s="808">
        <v>0</v>
      </c>
      <c r="AA49" s="808">
        <v>0</v>
      </c>
      <c r="AB49" s="808">
        <v>0</v>
      </c>
      <c r="AC49" s="808">
        <v>0</v>
      </c>
      <c r="AD49" s="808">
        <v>0</v>
      </c>
      <c r="AE49" s="808">
        <v>0</v>
      </c>
      <c r="AF49" s="808">
        <v>0</v>
      </c>
      <c r="AG49" s="808">
        <v>0</v>
      </c>
      <c r="AH49" s="808">
        <v>0</v>
      </c>
      <c r="AI49" s="808">
        <v>0</v>
      </c>
      <c r="AJ49" s="808">
        <v>0</v>
      </c>
      <c r="AK49" s="808">
        <v>0</v>
      </c>
      <c r="AL49" s="808">
        <v>0</v>
      </c>
      <c r="AM49" s="771"/>
    </row>
    <row r="50" spans="1:39" ht="0.15" hidden="1" customHeight="1">
      <c r="A50" s="789">
        <v>3</v>
      </c>
      <c r="B50" s="829"/>
      <c r="C50" s="829"/>
      <c r="D50" s="829"/>
      <c r="E50" s="829"/>
      <c r="F50" s="829"/>
      <c r="G50" s="829"/>
      <c r="H50" s="829"/>
      <c r="I50" s="829"/>
      <c r="J50" s="836" t="s">
        <v>1075</v>
      </c>
      <c r="K50" s="829"/>
      <c r="L50" s="807"/>
      <c r="M50" s="835"/>
      <c r="N50" s="224"/>
      <c r="O50" s="225"/>
      <c r="P50" s="225"/>
      <c r="Q50" s="225"/>
      <c r="R50" s="225"/>
      <c r="S50" s="225"/>
      <c r="T50" s="225"/>
      <c r="U50" s="225"/>
      <c r="V50" s="225"/>
      <c r="W50" s="225"/>
      <c r="X50" s="225"/>
      <c r="Y50" s="225"/>
      <c r="Z50" s="225"/>
      <c r="AA50" s="225"/>
      <c r="AB50" s="225"/>
      <c r="AC50" s="225"/>
      <c r="AD50" s="225"/>
      <c r="AE50" s="225"/>
      <c r="AF50" s="225"/>
      <c r="AG50" s="225"/>
      <c r="AH50" s="225"/>
      <c r="AI50" s="225"/>
      <c r="AJ50" s="225"/>
      <c r="AK50" s="225"/>
      <c r="AL50" s="225"/>
      <c r="AM50" s="243"/>
    </row>
    <row r="51" spans="1:39" ht="11.4" hidden="1">
      <c r="A51" s="789">
        <v>3</v>
      </c>
      <c r="B51" s="829"/>
      <c r="C51" s="829"/>
      <c r="D51" s="829"/>
      <c r="E51" s="829"/>
      <c r="F51" s="829"/>
      <c r="G51" s="829"/>
      <c r="H51" s="829"/>
      <c r="I51" s="829"/>
      <c r="J51" s="829"/>
      <c r="K51" s="829"/>
      <c r="L51" s="807">
        <v>4</v>
      </c>
      <c r="M51" s="835" t="s">
        <v>425</v>
      </c>
      <c r="N51" s="224" t="s">
        <v>370</v>
      </c>
      <c r="O51" s="808">
        <v>0</v>
      </c>
      <c r="P51" s="808">
        <v>0</v>
      </c>
      <c r="Q51" s="808">
        <v>0</v>
      </c>
      <c r="R51" s="808">
        <v>0</v>
      </c>
      <c r="S51" s="808">
        <v>0</v>
      </c>
      <c r="T51" s="808">
        <v>0</v>
      </c>
      <c r="U51" s="808">
        <v>0</v>
      </c>
      <c r="V51" s="808">
        <v>0</v>
      </c>
      <c r="W51" s="808">
        <v>0</v>
      </c>
      <c r="X51" s="808">
        <v>0</v>
      </c>
      <c r="Y51" s="808">
        <v>0</v>
      </c>
      <c r="Z51" s="808">
        <v>0</v>
      </c>
      <c r="AA51" s="808">
        <v>0</v>
      </c>
      <c r="AB51" s="808">
        <v>0</v>
      </c>
      <c r="AC51" s="808">
        <v>0</v>
      </c>
      <c r="AD51" s="808">
        <v>0</v>
      </c>
      <c r="AE51" s="808">
        <v>0</v>
      </c>
      <c r="AF51" s="808">
        <v>0</v>
      </c>
      <c r="AG51" s="808">
        <v>0</v>
      </c>
      <c r="AH51" s="808">
        <v>0</v>
      </c>
      <c r="AI51" s="808">
        <v>0</v>
      </c>
      <c r="AJ51" s="808">
        <v>0</v>
      </c>
      <c r="AK51" s="808">
        <v>0</v>
      </c>
      <c r="AL51" s="808">
        <v>0</v>
      </c>
      <c r="AM51" s="771"/>
    </row>
    <row r="52" spans="1:39" ht="0.15" hidden="1" customHeight="1">
      <c r="A52" s="789">
        <v>3</v>
      </c>
      <c r="B52" s="829"/>
      <c r="C52" s="829"/>
      <c r="D52" s="829"/>
      <c r="E52" s="829"/>
      <c r="F52" s="829"/>
      <c r="G52" s="829"/>
      <c r="H52" s="829"/>
      <c r="I52" s="829"/>
      <c r="J52" s="836" t="s">
        <v>1076</v>
      </c>
      <c r="K52" s="829"/>
      <c r="L52" s="807"/>
      <c r="M52" s="835"/>
      <c r="N52" s="224"/>
      <c r="O52" s="225"/>
      <c r="P52" s="225"/>
      <c r="Q52" s="225"/>
      <c r="R52" s="225"/>
      <c r="S52" s="225"/>
      <c r="T52" s="225"/>
      <c r="U52" s="225"/>
      <c r="V52" s="225"/>
      <c r="W52" s="225"/>
      <c r="X52" s="225"/>
      <c r="Y52" s="225"/>
      <c r="Z52" s="225"/>
      <c r="AA52" s="225"/>
      <c r="AB52" s="225"/>
      <c r="AC52" s="225"/>
      <c r="AD52" s="225"/>
      <c r="AE52" s="225"/>
      <c r="AF52" s="225"/>
      <c r="AG52" s="225"/>
      <c r="AH52" s="225"/>
      <c r="AI52" s="225"/>
      <c r="AJ52" s="225"/>
      <c r="AK52" s="225"/>
      <c r="AL52" s="225"/>
      <c r="AM52" s="243"/>
    </row>
    <row r="53" spans="1:39" ht="11.4" hidden="1">
      <c r="A53" s="789">
        <v>3</v>
      </c>
      <c r="B53" s="829"/>
      <c r="C53" s="829"/>
      <c r="D53" s="829"/>
      <c r="E53" s="829"/>
      <c r="F53" s="829"/>
      <c r="G53" s="829"/>
      <c r="H53" s="829"/>
      <c r="I53" s="829"/>
      <c r="J53" s="829"/>
      <c r="K53" s="829"/>
      <c r="L53" s="807">
        <v>5</v>
      </c>
      <c r="M53" s="835" t="s">
        <v>1328</v>
      </c>
      <c r="N53" s="224" t="s">
        <v>370</v>
      </c>
      <c r="O53" s="808">
        <v>0</v>
      </c>
      <c r="P53" s="808">
        <v>0</v>
      </c>
      <c r="Q53" s="808">
        <v>0</v>
      </c>
      <c r="R53" s="808">
        <v>0</v>
      </c>
      <c r="S53" s="808">
        <v>0</v>
      </c>
      <c r="T53" s="808">
        <v>0</v>
      </c>
      <c r="U53" s="808">
        <v>0</v>
      </c>
      <c r="V53" s="808">
        <v>0</v>
      </c>
      <c r="W53" s="808">
        <v>0</v>
      </c>
      <c r="X53" s="808">
        <v>0</v>
      </c>
      <c r="Y53" s="808">
        <v>0</v>
      </c>
      <c r="Z53" s="808">
        <v>0</v>
      </c>
      <c r="AA53" s="808">
        <v>0</v>
      </c>
      <c r="AB53" s="808">
        <v>0</v>
      </c>
      <c r="AC53" s="808">
        <v>0</v>
      </c>
      <c r="AD53" s="808">
        <v>0</v>
      </c>
      <c r="AE53" s="808">
        <v>0</v>
      </c>
      <c r="AF53" s="808">
        <v>0</v>
      </c>
      <c r="AG53" s="808">
        <v>0</v>
      </c>
      <c r="AH53" s="808">
        <v>0</v>
      </c>
      <c r="AI53" s="808">
        <v>0</v>
      </c>
      <c r="AJ53" s="808">
        <v>0</v>
      </c>
      <c r="AK53" s="808">
        <v>0</v>
      </c>
      <c r="AL53" s="808">
        <v>0</v>
      </c>
      <c r="AM53" s="771"/>
    </row>
    <row r="54" spans="1:39" ht="0.15" hidden="1" customHeight="1">
      <c r="A54" s="789">
        <v>3</v>
      </c>
      <c r="B54" s="829"/>
      <c r="C54" s="829"/>
      <c r="D54" s="829"/>
      <c r="E54" s="829"/>
      <c r="F54" s="829"/>
      <c r="G54" s="829"/>
      <c r="H54" s="829"/>
      <c r="I54" s="829"/>
      <c r="J54" s="836" t="s">
        <v>1349</v>
      </c>
      <c r="K54" s="829"/>
      <c r="L54" s="807"/>
      <c r="M54" s="835"/>
      <c r="N54" s="224"/>
      <c r="O54" s="225"/>
      <c r="P54" s="225"/>
      <c r="Q54" s="225"/>
      <c r="R54" s="225"/>
      <c r="S54" s="225"/>
      <c r="T54" s="225"/>
      <c r="U54" s="225"/>
      <c r="V54" s="225"/>
      <c r="W54" s="225"/>
      <c r="X54" s="225"/>
      <c r="Y54" s="225"/>
      <c r="Z54" s="225"/>
      <c r="AA54" s="225"/>
      <c r="AB54" s="225"/>
      <c r="AC54" s="225"/>
      <c r="AD54" s="225"/>
      <c r="AE54" s="225"/>
      <c r="AF54" s="225"/>
      <c r="AG54" s="225"/>
      <c r="AH54" s="225"/>
      <c r="AI54" s="225"/>
      <c r="AJ54" s="225"/>
      <c r="AK54" s="225"/>
      <c r="AL54" s="225"/>
      <c r="AM54" s="243"/>
    </row>
    <row r="55" spans="1:39" s="99" customFormat="1" ht="11.4" hidden="1">
      <c r="A55" s="789">
        <v>3</v>
      </c>
      <c r="B55" s="830"/>
      <c r="C55" s="830"/>
      <c r="D55" s="830"/>
      <c r="E55" s="830"/>
      <c r="F55" s="830"/>
      <c r="G55" s="830"/>
      <c r="H55" s="830"/>
      <c r="I55" s="830"/>
      <c r="J55" s="830"/>
      <c r="K55" s="830"/>
      <c r="L55" s="807">
        <v>6</v>
      </c>
      <c r="M55" s="835" t="s">
        <v>426</v>
      </c>
      <c r="N55" s="224" t="s">
        <v>370</v>
      </c>
      <c r="O55" s="837"/>
      <c r="P55" s="837"/>
      <c r="Q55" s="837"/>
      <c r="R55" s="837"/>
      <c r="S55" s="837"/>
      <c r="T55" s="837"/>
      <c r="U55" s="837"/>
      <c r="V55" s="837"/>
      <c r="W55" s="837"/>
      <c r="X55" s="837"/>
      <c r="Y55" s="837"/>
      <c r="Z55" s="837"/>
      <c r="AA55" s="837"/>
      <c r="AB55" s="837"/>
      <c r="AC55" s="837"/>
      <c r="AD55" s="837"/>
      <c r="AE55" s="837"/>
      <c r="AF55" s="837"/>
      <c r="AG55" s="837"/>
      <c r="AH55" s="837"/>
      <c r="AI55" s="837"/>
      <c r="AJ55" s="837"/>
      <c r="AK55" s="837"/>
      <c r="AL55" s="837"/>
      <c r="AM55" s="771"/>
    </row>
    <row r="56" spans="1:39" s="99" customFormat="1" ht="11.4" hidden="1">
      <c r="A56" s="789">
        <v>3</v>
      </c>
      <c r="B56" s="830"/>
      <c r="C56" s="830"/>
      <c r="D56" s="830"/>
      <c r="E56" s="830"/>
      <c r="F56" s="830"/>
      <c r="G56" s="830"/>
      <c r="H56" s="830"/>
      <c r="I56" s="830"/>
      <c r="J56" s="830"/>
      <c r="K56" s="830"/>
      <c r="L56" s="807">
        <v>7</v>
      </c>
      <c r="M56" s="835" t="s">
        <v>427</v>
      </c>
      <c r="N56" s="224" t="s">
        <v>370</v>
      </c>
      <c r="O56" s="837"/>
      <c r="P56" s="837"/>
      <c r="Q56" s="837"/>
      <c r="R56" s="837"/>
      <c r="S56" s="837"/>
      <c r="T56" s="837"/>
      <c r="U56" s="837"/>
      <c r="V56" s="837"/>
      <c r="W56" s="837"/>
      <c r="X56" s="837"/>
      <c r="Y56" s="837"/>
      <c r="Z56" s="837"/>
      <c r="AA56" s="837"/>
      <c r="AB56" s="837"/>
      <c r="AC56" s="837"/>
      <c r="AD56" s="837"/>
      <c r="AE56" s="837"/>
      <c r="AF56" s="837"/>
      <c r="AG56" s="837"/>
      <c r="AH56" s="837"/>
      <c r="AI56" s="837"/>
      <c r="AJ56" s="837"/>
      <c r="AK56" s="837"/>
      <c r="AL56" s="837"/>
      <c r="AM56" s="771"/>
    </row>
    <row r="57" spans="1:39" s="99" customFormat="1" ht="11.4" hidden="1">
      <c r="A57" s="789">
        <v>3</v>
      </c>
      <c r="B57" s="830"/>
      <c r="C57" s="830"/>
      <c r="D57" s="830"/>
      <c r="E57" s="830"/>
      <c r="F57" s="830"/>
      <c r="G57" s="830"/>
      <c r="H57" s="830"/>
      <c r="I57" s="830"/>
      <c r="J57" s="830"/>
      <c r="K57" s="830"/>
      <c r="L57" s="807">
        <v>8</v>
      </c>
      <c r="M57" s="835" t="s">
        <v>428</v>
      </c>
      <c r="N57" s="224" t="s">
        <v>370</v>
      </c>
      <c r="O57" s="837"/>
      <c r="P57" s="837"/>
      <c r="Q57" s="837"/>
      <c r="R57" s="837"/>
      <c r="S57" s="837"/>
      <c r="T57" s="837"/>
      <c r="U57" s="837"/>
      <c r="V57" s="837"/>
      <c r="W57" s="837"/>
      <c r="X57" s="837"/>
      <c r="Y57" s="837"/>
      <c r="Z57" s="837"/>
      <c r="AA57" s="837"/>
      <c r="AB57" s="837"/>
      <c r="AC57" s="837"/>
      <c r="AD57" s="837"/>
      <c r="AE57" s="837"/>
      <c r="AF57" s="837"/>
      <c r="AG57" s="837"/>
      <c r="AH57" s="837"/>
      <c r="AI57" s="837"/>
      <c r="AJ57" s="837"/>
      <c r="AK57" s="837"/>
      <c r="AL57" s="837"/>
      <c r="AM57" s="771"/>
    </row>
    <row r="58" spans="1:39" ht="11.4">
      <c r="A58" s="764" t="s">
        <v>104</v>
      </c>
      <c r="B58" s="829" t="s">
        <v>1235</v>
      </c>
      <c r="C58" s="829"/>
      <c r="D58" s="829"/>
      <c r="E58" s="829"/>
      <c r="F58" s="829"/>
      <c r="G58" s="829"/>
      <c r="H58" s="829"/>
      <c r="I58" s="829"/>
      <c r="J58" s="829"/>
      <c r="K58" s="829"/>
      <c r="L58" s="804" t="s">
        <v>2423</v>
      </c>
      <c r="M58" s="673"/>
      <c r="N58" s="673"/>
      <c r="O58" s="833">
        <v>0</v>
      </c>
      <c r="P58" s="833">
        <v>0</v>
      </c>
      <c r="Q58" s="833">
        <v>0</v>
      </c>
      <c r="R58" s="833">
        <v>0</v>
      </c>
      <c r="S58" s="833">
        <v>0</v>
      </c>
      <c r="T58" s="833">
        <v>0</v>
      </c>
      <c r="U58" s="833">
        <v>0</v>
      </c>
      <c r="V58" s="833">
        <v>0</v>
      </c>
      <c r="W58" s="833">
        <v>0</v>
      </c>
      <c r="X58" s="833">
        <v>0</v>
      </c>
      <c r="Y58" s="833">
        <v>0</v>
      </c>
      <c r="Z58" s="833">
        <v>0</v>
      </c>
      <c r="AA58" s="833">
        <v>0</v>
      </c>
      <c r="AB58" s="833">
        <v>0</v>
      </c>
      <c r="AC58" s="833">
        <v>0</v>
      </c>
      <c r="AD58" s="833">
        <v>0</v>
      </c>
      <c r="AE58" s="833">
        <v>0</v>
      </c>
      <c r="AF58" s="833">
        <v>0</v>
      </c>
      <c r="AG58" s="833">
        <v>0</v>
      </c>
      <c r="AH58" s="833">
        <v>0</v>
      </c>
      <c r="AI58" s="833">
        <v>0</v>
      </c>
      <c r="AJ58" s="833">
        <v>0</v>
      </c>
      <c r="AK58" s="833">
        <v>0</v>
      </c>
      <c r="AL58" s="833">
        <v>0</v>
      </c>
      <c r="AM58" s="834"/>
    </row>
    <row r="59" spans="1:39" ht="11.4" hidden="1">
      <c r="A59" s="789">
        <v>4</v>
      </c>
      <c r="B59" s="829"/>
      <c r="C59" s="829"/>
      <c r="D59" s="829"/>
      <c r="E59" s="829"/>
      <c r="F59" s="829"/>
      <c r="G59" s="829"/>
      <c r="H59" s="829"/>
      <c r="I59" s="829"/>
      <c r="J59" s="829"/>
      <c r="K59" s="829"/>
      <c r="L59" s="807">
        <v>1</v>
      </c>
      <c r="M59" s="835" t="s">
        <v>420</v>
      </c>
      <c r="N59" s="224" t="s">
        <v>370</v>
      </c>
      <c r="O59" s="808">
        <v>0</v>
      </c>
      <c r="P59" s="808">
        <v>0</v>
      </c>
      <c r="Q59" s="808">
        <v>0</v>
      </c>
      <c r="R59" s="808">
        <v>0</v>
      </c>
      <c r="S59" s="808">
        <v>0</v>
      </c>
      <c r="T59" s="808">
        <v>0</v>
      </c>
      <c r="U59" s="808">
        <v>0</v>
      </c>
      <c r="V59" s="808">
        <v>0</v>
      </c>
      <c r="W59" s="808">
        <v>0</v>
      </c>
      <c r="X59" s="808">
        <v>0</v>
      </c>
      <c r="Y59" s="808">
        <v>0</v>
      </c>
      <c r="Z59" s="808">
        <v>0</v>
      </c>
      <c r="AA59" s="808">
        <v>0</v>
      </c>
      <c r="AB59" s="808">
        <v>0</v>
      </c>
      <c r="AC59" s="808">
        <v>0</v>
      </c>
      <c r="AD59" s="808">
        <v>0</v>
      </c>
      <c r="AE59" s="808">
        <v>0</v>
      </c>
      <c r="AF59" s="808">
        <v>0</v>
      </c>
      <c r="AG59" s="808">
        <v>0</v>
      </c>
      <c r="AH59" s="808">
        <v>0</v>
      </c>
      <c r="AI59" s="808">
        <v>0</v>
      </c>
      <c r="AJ59" s="808">
        <v>0</v>
      </c>
      <c r="AK59" s="808">
        <v>0</v>
      </c>
      <c r="AL59" s="808">
        <v>0</v>
      </c>
      <c r="AM59" s="771"/>
    </row>
    <row r="60" spans="1:39" ht="0.15" hidden="1" customHeight="1">
      <c r="A60" s="789">
        <v>4</v>
      </c>
      <c r="B60" s="829"/>
      <c r="C60" s="829"/>
      <c r="D60" s="829"/>
      <c r="E60" s="829"/>
      <c r="F60" s="829"/>
      <c r="G60" s="829"/>
      <c r="H60" s="829"/>
      <c r="I60" s="829"/>
      <c r="J60" s="836" t="s">
        <v>1073</v>
      </c>
      <c r="K60" s="829"/>
      <c r="L60" s="807"/>
      <c r="M60" s="835"/>
      <c r="N60" s="224"/>
      <c r="O60" s="225"/>
      <c r="P60" s="225"/>
      <c r="Q60" s="225"/>
      <c r="R60" s="225"/>
      <c r="S60" s="225"/>
      <c r="T60" s="225"/>
      <c r="U60" s="225"/>
      <c r="V60" s="225"/>
      <c r="W60" s="225"/>
      <c r="X60" s="225"/>
      <c r="Y60" s="225"/>
      <c r="Z60" s="225"/>
      <c r="AA60" s="225"/>
      <c r="AB60" s="225"/>
      <c r="AC60" s="225"/>
      <c r="AD60" s="225"/>
      <c r="AE60" s="225"/>
      <c r="AF60" s="225"/>
      <c r="AG60" s="225"/>
      <c r="AH60" s="225"/>
      <c r="AI60" s="225"/>
      <c r="AJ60" s="225"/>
      <c r="AK60" s="225"/>
      <c r="AL60" s="225"/>
      <c r="AM60" s="243"/>
    </row>
    <row r="61" spans="1:39" ht="22.8" hidden="1">
      <c r="A61" s="789">
        <v>4</v>
      </c>
      <c r="B61" s="829"/>
      <c r="C61" s="829"/>
      <c r="D61" s="829"/>
      <c r="E61" s="829"/>
      <c r="F61" s="829"/>
      <c r="G61" s="829"/>
      <c r="H61" s="829"/>
      <c r="I61" s="829"/>
      <c r="J61" s="829"/>
      <c r="K61" s="829"/>
      <c r="L61" s="807">
        <v>2</v>
      </c>
      <c r="M61" s="835" t="s">
        <v>422</v>
      </c>
      <c r="N61" s="224" t="s">
        <v>370</v>
      </c>
      <c r="O61" s="808">
        <v>0</v>
      </c>
      <c r="P61" s="808">
        <v>0</v>
      </c>
      <c r="Q61" s="808">
        <v>0</v>
      </c>
      <c r="R61" s="808">
        <v>0</v>
      </c>
      <c r="S61" s="808">
        <v>0</v>
      </c>
      <c r="T61" s="808">
        <v>0</v>
      </c>
      <c r="U61" s="808">
        <v>0</v>
      </c>
      <c r="V61" s="808">
        <v>0</v>
      </c>
      <c r="W61" s="808">
        <v>0</v>
      </c>
      <c r="X61" s="808">
        <v>0</v>
      </c>
      <c r="Y61" s="808">
        <v>0</v>
      </c>
      <c r="Z61" s="808">
        <v>0</v>
      </c>
      <c r="AA61" s="808">
        <v>0</v>
      </c>
      <c r="AB61" s="808">
        <v>0</v>
      </c>
      <c r="AC61" s="808">
        <v>0</v>
      </c>
      <c r="AD61" s="808">
        <v>0</v>
      </c>
      <c r="AE61" s="808">
        <v>0</v>
      </c>
      <c r="AF61" s="808">
        <v>0</v>
      </c>
      <c r="AG61" s="808">
        <v>0</v>
      </c>
      <c r="AH61" s="808">
        <v>0</v>
      </c>
      <c r="AI61" s="808">
        <v>0</v>
      </c>
      <c r="AJ61" s="808">
        <v>0</v>
      </c>
      <c r="AK61" s="808">
        <v>0</v>
      </c>
      <c r="AL61" s="808">
        <v>0</v>
      </c>
      <c r="AM61" s="771"/>
    </row>
    <row r="62" spans="1:39" ht="0.15" hidden="1" customHeight="1">
      <c r="A62" s="789">
        <v>4</v>
      </c>
      <c r="B62" s="829"/>
      <c r="C62" s="829"/>
      <c r="D62" s="829"/>
      <c r="E62" s="829"/>
      <c r="F62" s="829"/>
      <c r="G62" s="829"/>
      <c r="H62" s="829"/>
      <c r="I62" s="829"/>
      <c r="J62" s="836" t="s">
        <v>1074</v>
      </c>
      <c r="K62" s="829"/>
      <c r="L62" s="807"/>
      <c r="M62" s="835"/>
      <c r="N62" s="224"/>
      <c r="O62" s="225"/>
      <c r="P62" s="225"/>
      <c r="Q62" s="225"/>
      <c r="R62" s="225"/>
      <c r="S62" s="225"/>
      <c r="T62" s="225"/>
      <c r="U62" s="225"/>
      <c r="V62" s="225"/>
      <c r="W62" s="225"/>
      <c r="X62" s="225"/>
      <c r="Y62" s="225"/>
      <c r="Z62" s="225"/>
      <c r="AA62" s="225"/>
      <c r="AB62" s="225"/>
      <c r="AC62" s="225"/>
      <c r="AD62" s="225"/>
      <c r="AE62" s="225"/>
      <c r="AF62" s="225"/>
      <c r="AG62" s="225"/>
      <c r="AH62" s="225"/>
      <c r="AI62" s="225"/>
      <c r="AJ62" s="225"/>
      <c r="AK62" s="225"/>
      <c r="AL62" s="225"/>
      <c r="AM62" s="243"/>
    </row>
    <row r="63" spans="1:39" ht="11.4" hidden="1">
      <c r="A63" s="789">
        <v>4</v>
      </c>
      <c r="B63" s="829"/>
      <c r="C63" s="829"/>
      <c r="D63" s="829"/>
      <c r="E63" s="829"/>
      <c r="F63" s="829"/>
      <c r="G63" s="829"/>
      <c r="H63" s="829"/>
      <c r="I63" s="829"/>
      <c r="J63" s="829"/>
      <c r="K63" s="829"/>
      <c r="L63" s="807">
        <v>3</v>
      </c>
      <c r="M63" s="835" t="s">
        <v>424</v>
      </c>
      <c r="N63" s="224" t="s">
        <v>370</v>
      </c>
      <c r="O63" s="808">
        <v>0</v>
      </c>
      <c r="P63" s="808">
        <v>0</v>
      </c>
      <c r="Q63" s="808">
        <v>0</v>
      </c>
      <c r="R63" s="808">
        <v>0</v>
      </c>
      <c r="S63" s="808">
        <v>0</v>
      </c>
      <c r="T63" s="808">
        <v>0</v>
      </c>
      <c r="U63" s="808">
        <v>0</v>
      </c>
      <c r="V63" s="808">
        <v>0</v>
      </c>
      <c r="W63" s="808">
        <v>0</v>
      </c>
      <c r="X63" s="808">
        <v>0</v>
      </c>
      <c r="Y63" s="808">
        <v>0</v>
      </c>
      <c r="Z63" s="808">
        <v>0</v>
      </c>
      <c r="AA63" s="808">
        <v>0</v>
      </c>
      <c r="AB63" s="808">
        <v>0</v>
      </c>
      <c r="AC63" s="808">
        <v>0</v>
      </c>
      <c r="AD63" s="808">
        <v>0</v>
      </c>
      <c r="AE63" s="808">
        <v>0</v>
      </c>
      <c r="AF63" s="808">
        <v>0</v>
      </c>
      <c r="AG63" s="808">
        <v>0</v>
      </c>
      <c r="AH63" s="808">
        <v>0</v>
      </c>
      <c r="AI63" s="808">
        <v>0</v>
      </c>
      <c r="AJ63" s="808">
        <v>0</v>
      </c>
      <c r="AK63" s="808">
        <v>0</v>
      </c>
      <c r="AL63" s="808">
        <v>0</v>
      </c>
      <c r="AM63" s="771"/>
    </row>
    <row r="64" spans="1:39" ht="0.15" hidden="1" customHeight="1">
      <c r="A64" s="789">
        <v>4</v>
      </c>
      <c r="B64" s="829"/>
      <c r="C64" s="829"/>
      <c r="D64" s="829"/>
      <c r="E64" s="829"/>
      <c r="F64" s="829"/>
      <c r="G64" s="829"/>
      <c r="H64" s="829"/>
      <c r="I64" s="829"/>
      <c r="J64" s="836" t="s">
        <v>1075</v>
      </c>
      <c r="K64" s="829"/>
      <c r="L64" s="807"/>
      <c r="M64" s="835"/>
      <c r="N64" s="224"/>
      <c r="O64" s="225"/>
      <c r="P64" s="225"/>
      <c r="Q64" s="225"/>
      <c r="R64" s="225"/>
      <c r="S64" s="225"/>
      <c r="T64" s="225"/>
      <c r="U64" s="225"/>
      <c r="V64" s="225"/>
      <c r="W64" s="225"/>
      <c r="X64" s="225"/>
      <c r="Y64" s="225"/>
      <c r="Z64" s="225"/>
      <c r="AA64" s="225"/>
      <c r="AB64" s="225"/>
      <c r="AC64" s="225"/>
      <c r="AD64" s="225"/>
      <c r="AE64" s="225"/>
      <c r="AF64" s="225"/>
      <c r="AG64" s="225"/>
      <c r="AH64" s="225"/>
      <c r="AI64" s="225"/>
      <c r="AJ64" s="225"/>
      <c r="AK64" s="225"/>
      <c r="AL64" s="225"/>
      <c r="AM64" s="243"/>
    </row>
    <row r="65" spans="1:39" ht="11.4" hidden="1">
      <c r="A65" s="789">
        <v>4</v>
      </c>
      <c r="B65" s="829"/>
      <c r="C65" s="829"/>
      <c r="D65" s="829"/>
      <c r="E65" s="829"/>
      <c r="F65" s="829"/>
      <c r="G65" s="829"/>
      <c r="H65" s="829"/>
      <c r="I65" s="829"/>
      <c r="J65" s="829"/>
      <c r="K65" s="829"/>
      <c r="L65" s="807">
        <v>4</v>
      </c>
      <c r="M65" s="835" t="s">
        <v>425</v>
      </c>
      <c r="N65" s="224" t="s">
        <v>370</v>
      </c>
      <c r="O65" s="808">
        <v>0</v>
      </c>
      <c r="P65" s="808">
        <v>0</v>
      </c>
      <c r="Q65" s="808">
        <v>0</v>
      </c>
      <c r="R65" s="808">
        <v>0</v>
      </c>
      <c r="S65" s="808">
        <v>0</v>
      </c>
      <c r="T65" s="808">
        <v>0</v>
      </c>
      <c r="U65" s="808">
        <v>0</v>
      </c>
      <c r="V65" s="808">
        <v>0</v>
      </c>
      <c r="W65" s="808">
        <v>0</v>
      </c>
      <c r="X65" s="808">
        <v>0</v>
      </c>
      <c r="Y65" s="808">
        <v>0</v>
      </c>
      <c r="Z65" s="808">
        <v>0</v>
      </c>
      <c r="AA65" s="808">
        <v>0</v>
      </c>
      <c r="AB65" s="808">
        <v>0</v>
      </c>
      <c r="AC65" s="808">
        <v>0</v>
      </c>
      <c r="AD65" s="808">
        <v>0</v>
      </c>
      <c r="AE65" s="808">
        <v>0</v>
      </c>
      <c r="AF65" s="808">
        <v>0</v>
      </c>
      <c r="AG65" s="808">
        <v>0</v>
      </c>
      <c r="AH65" s="808">
        <v>0</v>
      </c>
      <c r="AI65" s="808">
        <v>0</v>
      </c>
      <c r="AJ65" s="808">
        <v>0</v>
      </c>
      <c r="AK65" s="808">
        <v>0</v>
      </c>
      <c r="AL65" s="808">
        <v>0</v>
      </c>
      <c r="AM65" s="771"/>
    </row>
    <row r="66" spans="1:39" ht="0.15" hidden="1" customHeight="1">
      <c r="A66" s="789">
        <v>4</v>
      </c>
      <c r="B66" s="829"/>
      <c r="C66" s="829"/>
      <c r="D66" s="829"/>
      <c r="E66" s="829"/>
      <c r="F66" s="829"/>
      <c r="G66" s="829"/>
      <c r="H66" s="829"/>
      <c r="I66" s="829"/>
      <c r="J66" s="836" t="s">
        <v>1076</v>
      </c>
      <c r="K66" s="829"/>
      <c r="L66" s="807"/>
      <c r="M66" s="835"/>
      <c r="N66" s="224"/>
      <c r="O66" s="225"/>
      <c r="P66" s="225"/>
      <c r="Q66" s="225"/>
      <c r="R66" s="225"/>
      <c r="S66" s="225"/>
      <c r="T66" s="225"/>
      <c r="U66" s="225"/>
      <c r="V66" s="225"/>
      <c r="W66" s="225"/>
      <c r="X66" s="225"/>
      <c r="Y66" s="225"/>
      <c r="Z66" s="225"/>
      <c r="AA66" s="225"/>
      <c r="AB66" s="225"/>
      <c r="AC66" s="225"/>
      <c r="AD66" s="225"/>
      <c r="AE66" s="225"/>
      <c r="AF66" s="225"/>
      <c r="AG66" s="225"/>
      <c r="AH66" s="225"/>
      <c r="AI66" s="225"/>
      <c r="AJ66" s="225"/>
      <c r="AK66" s="225"/>
      <c r="AL66" s="225"/>
      <c r="AM66" s="243"/>
    </row>
    <row r="67" spans="1:39" ht="11.4" hidden="1">
      <c r="A67" s="789">
        <v>4</v>
      </c>
      <c r="B67" s="829"/>
      <c r="C67" s="829"/>
      <c r="D67" s="829"/>
      <c r="E67" s="829"/>
      <c r="F67" s="829"/>
      <c r="G67" s="829"/>
      <c r="H67" s="829"/>
      <c r="I67" s="829"/>
      <c r="J67" s="829"/>
      <c r="K67" s="829"/>
      <c r="L67" s="807">
        <v>5</v>
      </c>
      <c r="M67" s="835" t="s">
        <v>1328</v>
      </c>
      <c r="N67" s="224" t="s">
        <v>370</v>
      </c>
      <c r="O67" s="808">
        <v>0</v>
      </c>
      <c r="P67" s="808">
        <v>0</v>
      </c>
      <c r="Q67" s="808">
        <v>0</v>
      </c>
      <c r="R67" s="808">
        <v>0</v>
      </c>
      <c r="S67" s="808">
        <v>0</v>
      </c>
      <c r="T67" s="808">
        <v>0</v>
      </c>
      <c r="U67" s="808">
        <v>0</v>
      </c>
      <c r="V67" s="808">
        <v>0</v>
      </c>
      <c r="W67" s="808">
        <v>0</v>
      </c>
      <c r="X67" s="808">
        <v>0</v>
      </c>
      <c r="Y67" s="808">
        <v>0</v>
      </c>
      <c r="Z67" s="808">
        <v>0</v>
      </c>
      <c r="AA67" s="808">
        <v>0</v>
      </c>
      <c r="AB67" s="808">
        <v>0</v>
      </c>
      <c r="AC67" s="808">
        <v>0</v>
      </c>
      <c r="AD67" s="808">
        <v>0</v>
      </c>
      <c r="AE67" s="808">
        <v>0</v>
      </c>
      <c r="AF67" s="808">
        <v>0</v>
      </c>
      <c r="AG67" s="808">
        <v>0</v>
      </c>
      <c r="AH67" s="808">
        <v>0</v>
      </c>
      <c r="AI67" s="808">
        <v>0</v>
      </c>
      <c r="AJ67" s="808">
        <v>0</v>
      </c>
      <c r="AK67" s="808">
        <v>0</v>
      </c>
      <c r="AL67" s="808">
        <v>0</v>
      </c>
      <c r="AM67" s="771"/>
    </row>
    <row r="68" spans="1:39" ht="0.15" hidden="1" customHeight="1">
      <c r="A68" s="789">
        <v>4</v>
      </c>
      <c r="B68" s="829"/>
      <c r="C68" s="829"/>
      <c r="D68" s="829"/>
      <c r="E68" s="829"/>
      <c r="F68" s="829"/>
      <c r="G68" s="829"/>
      <c r="H68" s="829"/>
      <c r="I68" s="829"/>
      <c r="J68" s="836" t="s">
        <v>1349</v>
      </c>
      <c r="K68" s="829"/>
      <c r="L68" s="807"/>
      <c r="M68" s="835"/>
      <c r="N68" s="224"/>
      <c r="O68" s="225"/>
      <c r="P68" s="225"/>
      <c r="Q68" s="225"/>
      <c r="R68" s="225"/>
      <c r="S68" s="225"/>
      <c r="T68" s="225"/>
      <c r="U68" s="225"/>
      <c r="V68" s="225"/>
      <c r="W68" s="225"/>
      <c r="X68" s="225"/>
      <c r="Y68" s="225"/>
      <c r="Z68" s="225"/>
      <c r="AA68" s="225"/>
      <c r="AB68" s="225"/>
      <c r="AC68" s="225"/>
      <c r="AD68" s="225"/>
      <c r="AE68" s="225"/>
      <c r="AF68" s="225"/>
      <c r="AG68" s="225"/>
      <c r="AH68" s="225"/>
      <c r="AI68" s="225"/>
      <c r="AJ68" s="225"/>
      <c r="AK68" s="225"/>
      <c r="AL68" s="225"/>
      <c r="AM68" s="243"/>
    </row>
    <row r="69" spans="1:39" s="99" customFormat="1" ht="11.4" hidden="1">
      <c r="A69" s="789">
        <v>4</v>
      </c>
      <c r="B69" s="830"/>
      <c r="C69" s="830"/>
      <c r="D69" s="830"/>
      <c r="E69" s="830"/>
      <c r="F69" s="830"/>
      <c r="G69" s="830"/>
      <c r="H69" s="830"/>
      <c r="I69" s="830"/>
      <c r="J69" s="830"/>
      <c r="K69" s="830"/>
      <c r="L69" s="807">
        <v>6</v>
      </c>
      <c r="M69" s="835" t="s">
        <v>426</v>
      </c>
      <c r="N69" s="224" t="s">
        <v>370</v>
      </c>
      <c r="O69" s="837"/>
      <c r="P69" s="837"/>
      <c r="Q69" s="837"/>
      <c r="R69" s="837"/>
      <c r="S69" s="837"/>
      <c r="T69" s="837"/>
      <c r="U69" s="837"/>
      <c r="V69" s="837"/>
      <c r="W69" s="837"/>
      <c r="X69" s="837"/>
      <c r="Y69" s="837"/>
      <c r="Z69" s="837"/>
      <c r="AA69" s="837"/>
      <c r="AB69" s="837"/>
      <c r="AC69" s="837"/>
      <c r="AD69" s="837"/>
      <c r="AE69" s="837"/>
      <c r="AF69" s="837"/>
      <c r="AG69" s="837"/>
      <c r="AH69" s="837"/>
      <c r="AI69" s="837"/>
      <c r="AJ69" s="837"/>
      <c r="AK69" s="837"/>
      <c r="AL69" s="837"/>
      <c r="AM69" s="771"/>
    </row>
    <row r="70" spans="1:39" s="99" customFormat="1" ht="11.4" hidden="1">
      <c r="A70" s="789">
        <v>4</v>
      </c>
      <c r="B70" s="830"/>
      <c r="C70" s="830"/>
      <c r="D70" s="830"/>
      <c r="E70" s="830"/>
      <c r="F70" s="830"/>
      <c r="G70" s="830"/>
      <c r="H70" s="830"/>
      <c r="I70" s="830"/>
      <c r="J70" s="830"/>
      <c r="K70" s="830"/>
      <c r="L70" s="807">
        <v>7</v>
      </c>
      <c r="M70" s="835" t="s">
        <v>427</v>
      </c>
      <c r="N70" s="224" t="s">
        <v>370</v>
      </c>
      <c r="O70" s="837"/>
      <c r="P70" s="837"/>
      <c r="Q70" s="837"/>
      <c r="R70" s="837"/>
      <c r="S70" s="837"/>
      <c r="T70" s="837"/>
      <c r="U70" s="837"/>
      <c r="V70" s="837"/>
      <c r="W70" s="837"/>
      <c r="X70" s="837"/>
      <c r="Y70" s="837"/>
      <c r="Z70" s="837"/>
      <c r="AA70" s="837"/>
      <c r="AB70" s="837"/>
      <c r="AC70" s="837"/>
      <c r="AD70" s="837"/>
      <c r="AE70" s="837"/>
      <c r="AF70" s="837"/>
      <c r="AG70" s="837"/>
      <c r="AH70" s="837"/>
      <c r="AI70" s="837"/>
      <c r="AJ70" s="837"/>
      <c r="AK70" s="837"/>
      <c r="AL70" s="837"/>
      <c r="AM70" s="771"/>
    </row>
    <row r="71" spans="1:39" s="99" customFormat="1" ht="11.4" hidden="1">
      <c r="A71" s="789">
        <v>4</v>
      </c>
      <c r="B71" s="830"/>
      <c r="C71" s="830"/>
      <c r="D71" s="830"/>
      <c r="E71" s="830"/>
      <c r="F71" s="830"/>
      <c r="G71" s="830"/>
      <c r="H71" s="830"/>
      <c r="I71" s="830"/>
      <c r="J71" s="830"/>
      <c r="K71" s="830"/>
      <c r="L71" s="807">
        <v>8</v>
      </c>
      <c r="M71" s="835" t="s">
        <v>428</v>
      </c>
      <c r="N71" s="224" t="s">
        <v>370</v>
      </c>
      <c r="O71" s="837"/>
      <c r="P71" s="837"/>
      <c r="Q71" s="837"/>
      <c r="R71" s="837"/>
      <c r="S71" s="837"/>
      <c r="T71" s="837"/>
      <c r="U71" s="837"/>
      <c r="V71" s="837"/>
      <c r="W71" s="837"/>
      <c r="X71" s="837"/>
      <c r="Y71" s="837"/>
      <c r="Z71" s="837"/>
      <c r="AA71" s="837"/>
      <c r="AB71" s="837"/>
      <c r="AC71" s="837"/>
      <c r="AD71" s="837"/>
      <c r="AE71" s="837"/>
      <c r="AF71" s="837"/>
      <c r="AG71" s="837"/>
      <c r="AH71" s="837"/>
      <c r="AI71" s="837"/>
      <c r="AJ71" s="837"/>
      <c r="AK71" s="837"/>
      <c r="AL71" s="837"/>
      <c r="AM71" s="771"/>
    </row>
    <row r="72" spans="1:39" ht="11.4">
      <c r="A72" s="764" t="s">
        <v>120</v>
      </c>
      <c r="B72" s="829" t="s">
        <v>1235</v>
      </c>
      <c r="C72" s="829"/>
      <c r="D72" s="829"/>
      <c r="E72" s="829"/>
      <c r="F72" s="829"/>
      <c r="G72" s="829"/>
      <c r="H72" s="829"/>
      <c r="I72" s="829"/>
      <c r="J72" s="829"/>
      <c r="K72" s="829"/>
      <c r="L72" s="804" t="s">
        <v>2425</v>
      </c>
      <c r="M72" s="673"/>
      <c r="N72" s="673"/>
      <c r="O72" s="833">
        <v>0</v>
      </c>
      <c r="P72" s="833">
        <v>0</v>
      </c>
      <c r="Q72" s="833">
        <v>0</v>
      </c>
      <c r="R72" s="833">
        <v>0</v>
      </c>
      <c r="S72" s="833">
        <v>0</v>
      </c>
      <c r="T72" s="833">
        <v>0</v>
      </c>
      <c r="U72" s="833">
        <v>0</v>
      </c>
      <c r="V72" s="833">
        <v>0</v>
      </c>
      <c r="W72" s="833">
        <v>0</v>
      </c>
      <c r="X72" s="833">
        <v>0</v>
      </c>
      <c r="Y72" s="833">
        <v>0</v>
      </c>
      <c r="Z72" s="833">
        <v>0</v>
      </c>
      <c r="AA72" s="833">
        <v>0</v>
      </c>
      <c r="AB72" s="833">
        <v>0</v>
      </c>
      <c r="AC72" s="833">
        <v>0</v>
      </c>
      <c r="AD72" s="833">
        <v>0</v>
      </c>
      <c r="AE72" s="833">
        <v>0</v>
      </c>
      <c r="AF72" s="833">
        <v>0</v>
      </c>
      <c r="AG72" s="833">
        <v>0</v>
      </c>
      <c r="AH72" s="833">
        <v>0</v>
      </c>
      <c r="AI72" s="833">
        <v>0</v>
      </c>
      <c r="AJ72" s="833">
        <v>0</v>
      </c>
      <c r="AK72" s="833">
        <v>0</v>
      </c>
      <c r="AL72" s="833">
        <v>0</v>
      </c>
      <c r="AM72" s="834"/>
    </row>
    <row r="73" spans="1:39" ht="11.4" hidden="1">
      <c r="A73" s="789">
        <v>5</v>
      </c>
      <c r="B73" s="829"/>
      <c r="C73" s="829"/>
      <c r="D73" s="829"/>
      <c r="E73" s="829"/>
      <c r="F73" s="829"/>
      <c r="G73" s="829"/>
      <c r="H73" s="829"/>
      <c r="I73" s="829"/>
      <c r="J73" s="829"/>
      <c r="K73" s="829"/>
      <c r="L73" s="807">
        <v>1</v>
      </c>
      <c r="M73" s="835" t="s">
        <v>420</v>
      </c>
      <c r="N73" s="224" t="s">
        <v>370</v>
      </c>
      <c r="O73" s="808">
        <v>0</v>
      </c>
      <c r="P73" s="808">
        <v>0</v>
      </c>
      <c r="Q73" s="808">
        <v>0</v>
      </c>
      <c r="R73" s="808">
        <v>0</v>
      </c>
      <c r="S73" s="808">
        <v>0</v>
      </c>
      <c r="T73" s="808">
        <v>0</v>
      </c>
      <c r="U73" s="808">
        <v>0</v>
      </c>
      <c r="V73" s="808">
        <v>0</v>
      </c>
      <c r="W73" s="808">
        <v>0</v>
      </c>
      <c r="X73" s="808">
        <v>0</v>
      </c>
      <c r="Y73" s="808">
        <v>0</v>
      </c>
      <c r="Z73" s="808">
        <v>0</v>
      </c>
      <c r="AA73" s="808">
        <v>0</v>
      </c>
      <c r="AB73" s="808">
        <v>0</v>
      </c>
      <c r="AC73" s="808">
        <v>0</v>
      </c>
      <c r="AD73" s="808">
        <v>0</v>
      </c>
      <c r="AE73" s="808">
        <v>0</v>
      </c>
      <c r="AF73" s="808">
        <v>0</v>
      </c>
      <c r="AG73" s="808">
        <v>0</v>
      </c>
      <c r="AH73" s="808">
        <v>0</v>
      </c>
      <c r="AI73" s="808">
        <v>0</v>
      </c>
      <c r="AJ73" s="808">
        <v>0</v>
      </c>
      <c r="AK73" s="808">
        <v>0</v>
      </c>
      <c r="AL73" s="808">
        <v>0</v>
      </c>
      <c r="AM73" s="771"/>
    </row>
    <row r="74" spans="1:39" ht="0.15" hidden="1" customHeight="1">
      <c r="A74" s="789">
        <v>5</v>
      </c>
      <c r="B74" s="829"/>
      <c r="C74" s="829"/>
      <c r="D74" s="829"/>
      <c r="E74" s="829"/>
      <c r="F74" s="829"/>
      <c r="G74" s="829"/>
      <c r="H74" s="829"/>
      <c r="I74" s="829"/>
      <c r="J74" s="836" t="s">
        <v>1073</v>
      </c>
      <c r="K74" s="829"/>
      <c r="L74" s="807"/>
      <c r="M74" s="835"/>
      <c r="N74" s="224"/>
      <c r="O74" s="225"/>
      <c r="P74" s="225"/>
      <c r="Q74" s="225"/>
      <c r="R74" s="225"/>
      <c r="S74" s="225"/>
      <c r="T74" s="225"/>
      <c r="U74" s="225"/>
      <c r="V74" s="225"/>
      <c r="W74" s="225"/>
      <c r="X74" s="225"/>
      <c r="Y74" s="225"/>
      <c r="Z74" s="225"/>
      <c r="AA74" s="225"/>
      <c r="AB74" s="225"/>
      <c r="AC74" s="225"/>
      <c r="AD74" s="225"/>
      <c r="AE74" s="225"/>
      <c r="AF74" s="225"/>
      <c r="AG74" s="225"/>
      <c r="AH74" s="225"/>
      <c r="AI74" s="225"/>
      <c r="AJ74" s="225"/>
      <c r="AK74" s="225"/>
      <c r="AL74" s="225"/>
      <c r="AM74" s="243"/>
    </row>
    <row r="75" spans="1:39" ht="22.8" hidden="1">
      <c r="A75" s="789">
        <v>5</v>
      </c>
      <c r="B75" s="829"/>
      <c r="C75" s="829"/>
      <c r="D75" s="829"/>
      <c r="E75" s="829"/>
      <c r="F75" s="829"/>
      <c r="G75" s="829"/>
      <c r="H75" s="829"/>
      <c r="I75" s="829"/>
      <c r="J75" s="829"/>
      <c r="K75" s="829"/>
      <c r="L75" s="807">
        <v>2</v>
      </c>
      <c r="M75" s="835" t="s">
        <v>422</v>
      </c>
      <c r="N75" s="224" t="s">
        <v>370</v>
      </c>
      <c r="O75" s="808">
        <v>0</v>
      </c>
      <c r="P75" s="808">
        <v>0</v>
      </c>
      <c r="Q75" s="808">
        <v>0</v>
      </c>
      <c r="R75" s="808">
        <v>0</v>
      </c>
      <c r="S75" s="808">
        <v>0</v>
      </c>
      <c r="T75" s="808">
        <v>0</v>
      </c>
      <c r="U75" s="808">
        <v>0</v>
      </c>
      <c r="V75" s="808">
        <v>0</v>
      </c>
      <c r="W75" s="808">
        <v>0</v>
      </c>
      <c r="X75" s="808">
        <v>0</v>
      </c>
      <c r="Y75" s="808">
        <v>0</v>
      </c>
      <c r="Z75" s="808">
        <v>0</v>
      </c>
      <c r="AA75" s="808">
        <v>0</v>
      </c>
      <c r="AB75" s="808">
        <v>0</v>
      </c>
      <c r="AC75" s="808">
        <v>0</v>
      </c>
      <c r="AD75" s="808">
        <v>0</v>
      </c>
      <c r="AE75" s="808">
        <v>0</v>
      </c>
      <c r="AF75" s="808">
        <v>0</v>
      </c>
      <c r="AG75" s="808">
        <v>0</v>
      </c>
      <c r="AH75" s="808">
        <v>0</v>
      </c>
      <c r="AI75" s="808">
        <v>0</v>
      </c>
      <c r="AJ75" s="808">
        <v>0</v>
      </c>
      <c r="AK75" s="808">
        <v>0</v>
      </c>
      <c r="AL75" s="808">
        <v>0</v>
      </c>
      <c r="AM75" s="771"/>
    </row>
    <row r="76" spans="1:39" ht="0.15" hidden="1" customHeight="1">
      <c r="A76" s="789">
        <v>5</v>
      </c>
      <c r="B76" s="829"/>
      <c r="C76" s="829"/>
      <c r="D76" s="829"/>
      <c r="E76" s="829"/>
      <c r="F76" s="829"/>
      <c r="G76" s="829"/>
      <c r="H76" s="829"/>
      <c r="I76" s="829"/>
      <c r="J76" s="836" t="s">
        <v>1074</v>
      </c>
      <c r="K76" s="829"/>
      <c r="L76" s="807"/>
      <c r="M76" s="835"/>
      <c r="N76" s="224"/>
      <c r="O76" s="225"/>
      <c r="P76" s="225"/>
      <c r="Q76" s="225"/>
      <c r="R76" s="225"/>
      <c r="S76" s="225"/>
      <c r="T76" s="225"/>
      <c r="U76" s="225"/>
      <c r="V76" s="225"/>
      <c r="W76" s="225"/>
      <c r="X76" s="225"/>
      <c r="Y76" s="225"/>
      <c r="Z76" s="225"/>
      <c r="AA76" s="225"/>
      <c r="AB76" s="225"/>
      <c r="AC76" s="225"/>
      <c r="AD76" s="225"/>
      <c r="AE76" s="225"/>
      <c r="AF76" s="225"/>
      <c r="AG76" s="225"/>
      <c r="AH76" s="225"/>
      <c r="AI76" s="225"/>
      <c r="AJ76" s="225"/>
      <c r="AK76" s="225"/>
      <c r="AL76" s="225"/>
      <c r="AM76" s="243"/>
    </row>
    <row r="77" spans="1:39" ht="11.4" hidden="1">
      <c r="A77" s="789">
        <v>5</v>
      </c>
      <c r="B77" s="829"/>
      <c r="C77" s="829"/>
      <c r="D77" s="829"/>
      <c r="E77" s="829"/>
      <c r="F77" s="829"/>
      <c r="G77" s="829"/>
      <c r="H77" s="829"/>
      <c r="I77" s="829"/>
      <c r="J77" s="829"/>
      <c r="K77" s="829"/>
      <c r="L77" s="807">
        <v>3</v>
      </c>
      <c r="M77" s="835" t="s">
        <v>424</v>
      </c>
      <c r="N77" s="224" t="s">
        <v>370</v>
      </c>
      <c r="O77" s="808">
        <v>0</v>
      </c>
      <c r="P77" s="808">
        <v>0</v>
      </c>
      <c r="Q77" s="808">
        <v>0</v>
      </c>
      <c r="R77" s="808">
        <v>0</v>
      </c>
      <c r="S77" s="808">
        <v>0</v>
      </c>
      <c r="T77" s="808">
        <v>0</v>
      </c>
      <c r="U77" s="808">
        <v>0</v>
      </c>
      <c r="V77" s="808">
        <v>0</v>
      </c>
      <c r="W77" s="808">
        <v>0</v>
      </c>
      <c r="X77" s="808">
        <v>0</v>
      </c>
      <c r="Y77" s="808">
        <v>0</v>
      </c>
      <c r="Z77" s="808">
        <v>0</v>
      </c>
      <c r="AA77" s="808">
        <v>0</v>
      </c>
      <c r="AB77" s="808">
        <v>0</v>
      </c>
      <c r="AC77" s="808">
        <v>0</v>
      </c>
      <c r="AD77" s="808">
        <v>0</v>
      </c>
      <c r="AE77" s="808">
        <v>0</v>
      </c>
      <c r="AF77" s="808">
        <v>0</v>
      </c>
      <c r="AG77" s="808">
        <v>0</v>
      </c>
      <c r="AH77" s="808">
        <v>0</v>
      </c>
      <c r="AI77" s="808">
        <v>0</v>
      </c>
      <c r="AJ77" s="808">
        <v>0</v>
      </c>
      <c r="AK77" s="808">
        <v>0</v>
      </c>
      <c r="AL77" s="808">
        <v>0</v>
      </c>
      <c r="AM77" s="771"/>
    </row>
    <row r="78" spans="1:39" ht="0.15" hidden="1" customHeight="1">
      <c r="A78" s="789">
        <v>5</v>
      </c>
      <c r="B78" s="829"/>
      <c r="C78" s="829"/>
      <c r="D78" s="829"/>
      <c r="E78" s="829"/>
      <c r="F78" s="829"/>
      <c r="G78" s="829"/>
      <c r="H78" s="829"/>
      <c r="I78" s="829"/>
      <c r="J78" s="836" t="s">
        <v>1075</v>
      </c>
      <c r="K78" s="829"/>
      <c r="L78" s="807"/>
      <c r="M78" s="835"/>
      <c r="N78" s="224"/>
      <c r="O78" s="225"/>
      <c r="P78" s="225"/>
      <c r="Q78" s="225"/>
      <c r="R78" s="225"/>
      <c r="S78" s="225"/>
      <c r="T78" s="225"/>
      <c r="U78" s="225"/>
      <c r="V78" s="225"/>
      <c r="W78" s="225"/>
      <c r="X78" s="225"/>
      <c r="Y78" s="225"/>
      <c r="Z78" s="225"/>
      <c r="AA78" s="225"/>
      <c r="AB78" s="225"/>
      <c r="AC78" s="225"/>
      <c r="AD78" s="225"/>
      <c r="AE78" s="225"/>
      <c r="AF78" s="225"/>
      <c r="AG78" s="225"/>
      <c r="AH78" s="225"/>
      <c r="AI78" s="225"/>
      <c r="AJ78" s="225"/>
      <c r="AK78" s="225"/>
      <c r="AL78" s="225"/>
      <c r="AM78" s="243"/>
    </row>
    <row r="79" spans="1:39" ht="11.4" hidden="1">
      <c r="A79" s="789">
        <v>5</v>
      </c>
      <c r="B79" s="829"/>
      <c r="C79" s="829"/>
      <c r="D79" s="829"/>
      <c r="E79" s="829"/>
      <c r="F79" s="829"/>
      <c r="G79" s="829"/>
      <c r="H79" s="829"/>
      <c r="I79" s="829"/>
      <c r="J79" s="829"/>
      <c r="K79" s="829"/>
      <c r="L79" s="807">
        <v>4</v>
      </c>
      <c r="M79" s="835" t="s">
        <v>425</v>
      </c>
      <c r="N79" s="224" t="s">
        <v>370</v>
      </c>
      <c r="O79" s="808">
        <v>0</v>
      </c>
      <c r="P79" s="808">
        <v>0</v>
      </c>
      <c r="Q79" s="808">
        <v>0</v>
      </c>
      <c r="R79" s="808">
        <v>0</v>
      </c>
      <c r="S79" s="808">
        <v>0</v>
      </c>
      <c r="T79" s="808">
        <v>0</v>
      </c>
      <c r="U79" s="808">
        <v>0</v>
      </c>
      <c r="V79" s="808">
        <v>0</v>
      </c>
      <c r="W79" s="808">
        <v>0</v>
      </c>
      <c r="X79" s="808">
        <v>0</v>
      </c>
      <c r="Y79" s="808">
        <v>0</v>
      </c>
      <c r="Z79" s="808">
        <v>0</v>
      </c>
      <c r="AA79" s="808">
        <v>0</v>
      </c>
      <c r="AB79" s="808">
        <v>0</v>
      </c>
      <c r="AC79" s="808">
        <v>0</v>
      </c>
      <c r="AD79" s="808">
        <v>0</v>
      </c>
      <c r="AE79" s="808">
        <v>0</v>
      </c>
      <c r="AF79" s="808">
        <v>0</v>
      </c>
      <c r="AG79" s="808">
        <v>0</v>
      </c>
      <c r="AH79" s="808">
        <v>0</v>
      </c>
      <c r="AI79" s="808">
        <v>0</v>
      </c>
      <c r="AJ79" s="808">
        <v>0</v>
      </c>
      <c r="AK79" s="808">
        <v>0</v>
      </c>
      <c r="AL79" s="808">
        <v>0</v>
      </c>
      <c r="AM79" s="771"/>
    </row>
    <row r="80" spans="1:39" ht="0.15" hidden="1" customHeight="1">
      <c r="A80" s="789">
        <v>5</v>
      </c>
      <c r="B80" s="829"/>
      <c r="C80" s="829"/>
      <c r="D80" s="829"/>
      <c r="E80" s="829"/>
      <c r="F80" s="829"/>
      <c r="G80" s="829"/>
      <c r="H80" s="829"/>
      <c r="I80" s="829"/>
      <c r="J80" s="836" t="s">
        <v>1076</v>
      </c>
      <c r="K80" s="829"/>
      <c r="L80" s="807"/>
      <c r="M80" s="835"/>
      <c r="N80" s="224"/>
      <c r="O80" s="225"/>
      <c r="P80" s="225"/>
      <c r="Q80" s="225"/>
      <c r="R80" s="225"/>
      <c r="S80" s="225"/>
      <c r="T80" s="225"/>
      <c r="U80" s="225"/>
      <c r="V80" s="225"/>
      <c r="W80" s="225"/>
      <c r="X80" s="225"/>
      <c r="Y80" s="225"/>
      <c r="Z80" s="225"/>
      <c r="AA80" s="225"/>
      <c r="AB80" s="225"/>
      <c r="AC80" s="225"/>
      <c r="AD80" s="225"/>
      <c r="AE80" s="225"/>
      <c r="AF80" s="225"/>
      <c r="AG80" s="225"/>
      <c r="AH80" s="225"/>
      <c r="AI80" s="225"/>
      <c r="AJ80" s="225"/>
      <c r="AK80" s="225"/>
      <c r="AL80" s="225"/>
      <c r="AM80" s="243"/>
    </row>
    <row r="81" spans="1:39" ht="11.4" hidden="1">
      <c r="A81" s="789">
        <v>5</v>
      </c>
      <c r="B81" s="829"/>
      <c r="C81" s="829"/>
      <c r="D81" s="829"/>
      <c r="E81" s="829"/>
      <c r="F81" s="829"/>
      <c r="G81" s="829"/>
      <c r="H81" s="829"/>
      <c r="I81" s="829"/>
      <c r="J81" s="829"/>
      <c r="K81" s="829"/>
      <c r="L81" s="807">
        <v>5</v>
      </c>
      <c r="M81" s="835" t="s">
        <v>1328</v>
      </c>
      <c r="N81" s="224" t="s">
        <v>370</v>
      </c>
      <c r="O81" s="808">
        <v>0</v>
      </c>
      <c r="P81" s="808">
        <v>0</v>
      </c>
      <c r="Q81" s="808">
        <v>0</v>
      </c>
      <c r="R81" s="808">
        <v>0</v>
      </c>
      <c r="S81" s="808">
        <v>0</v>
      </c>
      <c r="T81" s="808">
        <v>0</v>
      </c>
      <c r="U81" s="808">
        <v>0</v>
      </c>
      <c r="V81" s="808">
        <v>0</v>
      </c>
      <c r="W81" s="808">
        <v>0</v>
      </c>
      <c r="X81" s="808">
        <v>0</v>
      </c>
      <c r="Y81" s="808">
        <v>0</v>
      </c>
      <c r="Z81" s="808">
        <v>0</v>
      </c>
      <c r="AA81" s="808">
        <v>0</v>
      </c>
      <c r="AB81" s="808">
        <v>0</v>
      </c>
      <c r="AC81" s="808">
        <v>0</v>
      </c>
      <c r="AD81" s="808">
        <v>0</v>
      </c>
      <c r="AE81" s="808">
        <v>0</v>
      </c>
      <c r="AF81" s="808">
        <v>0</v>
      </c>
      <c r="AG81" s="808">
        <v>0</v>
      </c>
      <c r="AH81" s="808">
        <v>0</v>
      </c>
      <c r="AI81" s="808">
        <v>0</v>
      </c>
      <c r="AJ81" s="808">
        <v>0</v>
      </c>
      <c r="AK81" s="808">
        <v>0</v>
      </c>
      <c r="AL81" s="808">
        <v>0</v>
      </c>
      <c r="AM81" s="771"/>
    </row>
    <row r="82" spans="1:39" ht="0.15" hidden="1" customHeight="1">
      <c r="A82" s="789">
        <v>5</v>
      </c>
      <c r="B82" s="829"/>
      <c r="C82" s="829"/>
      <c r="D82" s="829"/>
      <c r="E82" s="829"/>
      <c r="F82" s="829"/>
      <c r="G82" s="829"/>
      <c r="H82" s="829"/>
      <c r="I82" s="829"/>
      <c r="J82" s="836" t="s">
        <v>1349</v>
      </c>
      <c r="K82" s="829"/>
      <c r="L82" s="807"/>
      <c r="M82" s="835"/>
      <c r="N82" s="224"/>
      <c r="O82" s="225"/>
      <c r="P82" s="225"/>
      <c r="Q82" s="225"/>
      <c r="R82" s="225"/>
      <c r="S82" s="225"/>
      <c r="T82" s="225"/>
      <c r="U82" s="225"/>
      <c r="V82" s="225"/>
      <c r="W82" s="225"/>
      <c r="X82" s="225"/>
      <c r="Y82" s="225"/>
      <c r="Z82" s="225"/>
      <c r="AA82" s="225"/>
      <c r="AB82" s="225"/>
      <c r="AC82" s="225"/>
      <c r="AD82" s="225"/>
      <c r="AE82" s="225"/>
      <c r="AF82" s="225"/>
      <c r="AG82" s="225"/>
      <c r="AH82" s="225"/>
      <c r="AI82" s="225"/>
      <c r="AJ82" s="225"/>
      <c r="AK82" s="225"/>
      <c r="AL82" s="225"/>
      <c r="AM82" s="243"/>
    </row>
    <row r="83" spans="1:39" s="99" customFormat="1" ht="11.4" hidden="1">
      <c r="A83" s="789">
        <v>5</v>
      </c>
      <c r="B83" s="830"/>
      <c r="C83" s="830"/>
      <c r="D83" s="830"/>
      <c r="E83" s="830"/>
      <c r="F83" s="830"/>
      <c r="G83" s="830"/>
      <c r="H83" s="830"/>
      <c r="I83" s="830"/>
      <c r="J83" s="830"/>
      <c r="K83" s="830"/>
      <c r="L83" s="807">
        <v>6</v>
      </c>
      <c r="M83" s="835" t="s">
        <v>426</v>
      </c>
      <c r="N83" s="224" t="s">
        <v>370</v>
      </c>
      <c r="O83" s="837"/>
      <c r="P83" s="837"/>
      <c r="Q83" s="837"/>
      <c r="R83" s="837"/>
      <c r="S83" s="837"/>
      <c r="T83" s="837"/>
      <c r="U83" s="837"/>
      <c r="V83" s="837"/>
      <c r="W83" s="837"/>
      <c r="X83" s="837"/>
      <c r="Y83" s="837"/>
      <c r="Z83" s="837"/>
      <c r="AA83" s="837"/>
      <c r="AB83" s="837"/>
      <c r="AC83" s="837"/>
      <c r="AD83" s="837"/>
      <c r="AE83" s="837"/>
      <c r="AF83" s="837"/>
      <c r="AG83" s="837"/>
      <c r="AH83" s="837"/>
      <c r="AI83" s="837"/>
      <c r="AJ83" s="837"/>
      <c r="AK83" s="837"/>
      <c r="AL83" s="837"/>
      <c r="AM83" s="771"/>
    </row>
    <row r="84" spans="1:39" s="99" customFormat="1" ht="11.4" hidden="1">
      <c r="A84" s="789">
        <v>5</v>
      </c>
      <c r="B84" s="830"/>
      <c r="C84" s="830"/>
      <c r="D84" s="830"/>
      <c r="E84" s="830"/>
      <c r="F84" s="830"/>
      <c r="G84" s="830"/>
      <c r="H84" s="830"/>
      <c r="I84" s="830"/>
      <c r="J84" s="830"/>
      <c r="K84" s="830"/>
      <c r="L84" s="807">
        <v>7</v>
      </c>
      <c r="M84" s="835" t="s">
        <v>427</v>
      </c>
      <c r="N84" s="224" t="s">
        <v>370</v>
      </c>
      <c r="O84" s="837"/>
      <c r="P84" s="837"/>
      <c r="Q84" s="837"/>
      <c r="R84" s="837"/>
      <c r="S84" s="837"/>
      <c r="T84" s="837"/>
      <c r="U84" s="837"/>
      <c r="V84" s="837"/>
      <c r="W84" s="837"/>
      <c r="X84" s="837"/>
      <c r="Y84" s="837"/>
      <c r="Z84" s="837"/>
      <c r="AA84" s="837"/>
      <c r="AB84" s="837"/>
      <c r="AC84" s="837"/>
      <c r="AD84" s="837"/>
      <c r="AE84" s="837"/>
      <c r="AF84" s="837"/>
      <c r="AG84" s="837"/>
      <c r="AH84" s="837"/>
      <c r="AI84" s="837"/>
      <c r="AJ84" s="837"/>
      <c r="AK84" s="837"/>
      <c r="AL84" s="837"/>
      <c r="AM84" s="771"/>
    </row>
    <row r="85" spans="1:39" s="99" customFormat="1" ht="11.4" hidden="1">
      <c r="A85" s="789">
        <v>5</v>
      </c>
      <c r="B85" s="830"/>
      <c r="C85" s="830"/>
      <c r="D85" s="830"/>
      <c r="E85" s="830"/>
      <c r="F85" s="830"/>
      <c r="G85" s="830"/>
      <c r="H85" s="830"/>
      <c r="I85" s="830"/>
      <c r="J85" s="830"/>
      <c r="K85" s="830"/>
      <c r="L85" s="807">
        <v>8</v>
      </c>
      <c r="M85" s="835" t="s">
        <v>428</v>
      </c>
      <c r="N85" s="224" t="s">
        <v>370</v>
      </c>
      <c r="O85" s="837"/>
      <c r="P85" s="837"/>
      <c r="Q85" s="837"/>
      <c r="R85" s="837"/>
      <c r="S85" s="837"/>
      <c r="T85" s="837"/>
      <c r="U85" s="837"/>
      <c r="V85" s="837"/>
      <c r="W85" s="837"/>
      <c r="X85" s="837"/>
      <c r="Y85" s="837"/>
      <c r="Z85" s="837"/>
      <c r="AA85" s="837"/>
      <c r="AB85" s="837"/>
      <c r="AC85" s="837"/>
      <c r="AD85" s="837"/>
      <c r="AE85" s="837"/>
      <c r="AF85" s="837"/>
      <c r="AG85" s="837"/>
      <c r="AH85" s="837"/>
      <c r="AI85" s="837"/>
      <c r="AJ85" s="837"/>
      <c r="AK85" s="837"/>
      <c r="AL85" s="837"/>
      <c r="AM85" s="771"/>
    </row>
    <row r="86" spans="1:39" ht="11.4">
      <c r="A86" s="764" t="s">
        <v>124</v>
      </c>
      <c r="B86" s="829" t="s">
        <v>1235</v>
      </c>
      <c r="C86" s="829"/>
      <c r="D86" s="829"/>
      <c r="E86" s="829"/>
      <c r="F86" s="829"/>
      <c r="G86" s="829"/>
      <c r="H86" s="829"/>
      <c r="I86" s="829"/>
      <c r="J86" s="829"/>
      <c r="K86" s="829"/>
      <c r="L86" s="804" t="s">
        <v>2427</v>
      </c>
      <c r="M86" s="673"/>
      <c r="N86" s="673"/>
      <c r="O86" s="833">
        <v>0</v>
      </c>
      <c r="P86" s="833">
        <v>0</v>
      </c>
      <c r="Q86" s="833">
        <v>0</v>
      </c>
      <c r="R86" s="833">
        <v>0</v>
      </c>
      <c r="S86" s="833">
        <v>0</v>
      </c>
      <c r="T86" s="833">
        <v>0</v>
      </c>
      <c r="U86" s="833">
        <v>0</v>
      </c>
      <c r="V86" s="833">
        <v>0</v>
      </c>
      <c r="W86" s="833">
        <v>0</v>
      </c>
      <c r="X86" s="833">
        <v>0</v>
      </c>
      <c r="Y86" s="833">
        <v>0</v>
      </c>
      <c r="Z86" s="833">
        <v>0</v>
      </c>
      <c r="AA86" s="833">
        <v>0</v>
      </c>
      <c r="AB86" s="833">
        <v>0</v>
      </c>
      <c r="AC86" s="833">
        <v>0</v>
      </c>
      <c r="AD86" s="833">
        <v>0</v>
      </c>
      <c r="AE86" s="833">
        <v>0</v>
      </c>
      <c r="AF86" s="833">
        <v>0</v>
      </c>
      <c r="AG86" s="833">
        <v>0</v>
      </c>
      <c r="AH86" s="833">
        <v>0</v>
      </c>
      <c r="AI86" s="833">
        <v>0</v>
      </c>
      <c r="AJ86" s="833">
        <v>0</v>
      </c>
      <c r="AK86" s="833">
        <v>0</v>
      </c>
      <c r="AL86" s="833">
        <v>0</v>
      </c>
      <c r="AM86" s="834"/>
    </row>
    <row r="87" spans="1:39" ht="11.4" hidden="1">
      <c r="A87" s="789">
        <v>6</v>
      </c>
      <c r="B87" s="829"/>
      <c r="C87" s="829"/>
      <c r="D87" s="829"/>
      <c r="E87" s="829"/>
      <c r="F87" s="829"/>
      <c r="G87" s="829"/>
      <c r="H87" s="829"/>
      <c r="I87" s="829"/>
      <c r="J87" s="829"/>
      <c r="K87" s="829"/>
      <c r="L87" s="807">
        <v>1</v>
      </c>
      <c r="M87" s="835" t="s">
        <v>420</v>
      </c>
      <c r="N87" s="224" t="s">
        <v>370</v>
      </c>
      <c r="O87" s="808">
        <v>0</v>
      </c>
      <c r="P87" s="808">
        <v>0</v>
      </c>
      <c r="Q87" s="808">
        <v>0</v>
      </c>
      <c r="R87" s="808">
        <v>0</v>
      </c>
      <c r="S87" s="808">
        <v>0</v>
      </c>
      <c r="T87" s="808">
        <v>0</v>
      </c>
      <c r="U87" s="808">
        <v>0</v>
      </c>
      <c r="V87" s="808">
        <v>0</v>
      </c>
      <c r="W87" s="808">
        <v>0</v>
      </c>
      <c r="X87" s="808">
        <v>0</v>
      </c>
      <c r="Y87" s="808">
        <v>0</v>
      </c>
      <c r="Z87" s="808">
        <v>0</v>
      </c>
      <c r="AA87" s="808">
        <v>0</v>
      </c>
      <c r="AB87" s="808">
        <v>0</v>
      </c>
      <c r="AC87" s="808">
        <v>0</v>
      </c>
      <c r="AD87" s="808">
        <v>0</v>
      </c>
      <c r="AE87" s="808">
        <v>0</v>
      </c>
      <c r="AF87" s="808">
        <v>0</v>
      </c>
      <c r="AG87" s="808">
        <v>0</v>
      </c>
      <c r="AH87" s="808">
        <v>0</v>
      </c>
      <c r="AI87" s="808">
        <v>0</v>
      </c>
      <c r="AJ87" s="808">
        <v>0</v>
      </c>
      <c r="AK87" s="808">
        <v>0</v>
      </c>
      <c r="AL87" s="808">
        <v>0</v>
      </c>
      <c r="AM87" s="771"/>
    </row>
    <row r="88" spans="1:39" ht="0.15" hidden="1" customHeight="1">
      <c r="A88" s="789">
        <v>6</v>
      </c>
      <c r="B88" s="829"/>
      <c r="C88" s="829"/>
      <c r="D88" s="829"/>
      <c r="E88" s="829"/>
      <c r="F88" s="829"/>
      <c r="G88" s="829"/>
      <c r="H88" s="829"/>
      <c r="I88" s="829"/>
      <c r="J88" s="836" t="s">
        <v>1073</v>
      </c>
      <c r="K88" s="829"/>
      <c r="L88" s="807"/>
      <c r="M88" s="835"/>
      <c r="N88" s="224"/>
      <c r="O88" s="225"/>
      <c r="P88" s="225"/>
      <c r="Q88" s="225"/>
      <c r="R88" s="225"/>
      <c r="S88" s="225"/>
      <c r="T88" s="225"/>
      <c r="U88" s="225"/>
      <c r="V88" s="225"/>
      <c r="W88" s="225"/>
      <c r="X88" s="225"/>
      <c r="Y88" s="225"/>
      <c r="Z88" s="225"/>
      <c r="AA88" s="225"/>
      <c r="AB88" s="225"/>
      <c r="AC88" s="225"/>
      <c r="AD88" s="225"/>
      <c r="AE88" s="225"/>
      <c r="AF88" s="225"/>
      <c r="AG88" s="225"/>
      <c r="AH88" s="225"/>
      <c r="AI88" s="225"/>
      <c r="AJ88" s="225"/>
      <c r="AK88" s="225"/>
      <c r="AL88" s="225"/>
      <c r="AM88" s="243"/>
    </row>
    <row r="89" spans="1:39" ht="22.8" hidden="1">
      <c r="A89" s="789">
        <v>6</v>
      </c>
      <c r="B89" s="829"/>
      <c r="C89" s="829"/>
      <c r="D89" s="829"/>
      <c r="E89" s="829"/>
      <c r="F89" s="829"/>
      <c r="G89" s="829"/>
      <c r="H89" s="829"/>
      <c r="I89" s="829"/>
      <c r="J89" s="829"/>
      <c r="K89" s="829"/>
      <c r="L89" s="807">
        <v>2</v>
      </c>
      <c r="M89" s="835" t="s">
        <v>422</v>
      </c>
      <c r="N89" s="224" t="s">
        <v>370</v>
      </c>
      <c r="O89" s="808">
        <v>0</v>
      </c>
      <c r="P89" s="808">
        <v>0</v>
      </c>
      <c r="Q89" s="808">
        <v>0</v>
      </c>
      <c r="R89" s="808">
        <v>0</v>
      </c>
      <c r="S89" s="808">
        <v>0</v>
      </c>
      <c r="T89" s="808">
        <v>0</v>
      </c>
      <c r="U89" s="808">
        <v>0</v>
      </c>
      <c r="V89" s="808">
        <v>0</v>
      </c>
      <c r="W89" s="808">
        <v>0</v>
      </c>
      <c r="X89" s="808">
        <v>0</v>
      </c>
      <c r="Y89" s="808">
        <v>0</v>
      </c>
      <c r="Z89" s="808">
        <v>0</v>
      </c>
      <c r="AA89" s="808">
        <v>0</v>
      </c>
      <c r="AB89" s="808">
        <v>0</v>
      </c>
      <c r="AC89" s="808">
        <v>0</v>
      </c>
      <c r="AD89" s="808">
        <v>0</v>
      </c>
      <c r="AE89" s="808">
        <v>0</v>
      </c>
      <c r="AF89" s="808">
        <v>0</v>
      </c>
      <c r="AG89" s="808">
        <v>0</v>
      </c>
      <c r="AH89" s="808">
        <v>0</v>
      </c>
      <c r="AI89" s="808">
        <v>0</v>
      </c>
      <c r="AJ89" s="808">
        <v>0</v>
      </c>
      <c r="AK89" s="808">
        <v>0</v>
      </c>
      <c r="AL89" s="808">
        <v>0</v>
      </c>
      <c r="AM89" s="771"/>
    </row>
    <row r="90" spans="1:39" ht="0.15" hidden="1" customHeight="1">
      <c r="A90" s="789">
        <v>6</v>
      </c>
      <c r="B90" s="829"/>
      <c r="C90" s="829"/>
      <c r="D90" s="829"/>
      <c r="E90" s="829"/>
      <c r="F90" s="829"/>
      <c r="G90" s="829"/>
      <c r="H90" s="829"/>
      <c r="I90" s="829"/>
      <c r="J90" s="836" t="s">
        <v>1074</v>
      </c>
      <c r="K90" s="829"/>
      <c r="L90" s="807"/>
      <c r="M90" s="835"/>
      <c r="N90" s="224"/>
      <c r="O90" s="225"/>
      <c r="P90" s="225"/>
      <c r="Q90" s="225"/>
      <c r="R90" s="225"/>
      <c r="S90" s="225"/>
      <c r="T90" s="225"/>
      <c r="U90" s="225"/>
      <c r="V90" s="225"/>
      <c r="W90" s="225"/>
      <c r="X90" s="225"/>
      <c r="Y90" s="225"/>
      <c r="Z90" s="225"/>
      <c r="AA90" s="225"/>
      <c r="AB90" s="225"/>
      <c r="AC90" s="225"/>
      <c r="AD90" s="225"/>
      <c r="AE90" s="225"/>
      <c r="AF90" s="225"/>
      <c r="AG90" s="225"/>
      <c r="AH90" s="225"/>
      <c r="AI90" s="225"/>
      <c r="AJ90" s="225"/>
      <c r="AK90" s="225"/>
      <c r="AL90" s="225"/>
      <c r="AM90" s="243"/>
    </row>
    <row r="91" spans="1:39" ht="11.4" hidden="1">
      <c r="A91" s="789">
        <v>6</v>
      </c>
      <c r="B91" s="829"/>
      <c r="C91" s="829"/>
      <c r="D91" s="829"/>
      <c r="E91" s="829"/>
      <c r="F91" s="829"/>
      <c r="G91" s="829"/>
      <c r="H91" s="829"/>
      <c r="I91" s="829"/>
      <c r="J91" s="829"/>
      <c r="K91" s="829"/>
      <c r="L91" s="807">
        <v>3</v>
      </c>
      <c r="M91" s="835" t="s">
        <v>424</v>
      </c>
      <c r="N91" s="224" t="s">
        <v>370</v>
      </c>
      <c r="O91" s="808">
        <v>0</v>
      </c>
      <c r="P91" s="808">
        <v>0</v>
      </c>
      <c r="Q91" s="808">
        <v>0</v>
      </c>
      <c r="R91" s="808">
        <v>0</v>
      </c>
      <c r="S91" s="808">
        <v>0</v>
      </c>
      <c r="T91" s="808">
        <v>0</v>
      </c>
      <c r="U91" s="808">
        <v>0</v>
      </c>
      <c r="V91" s="808">
        <v>0</v>
      </c>
      <c r="W91" s="808">
        <v>0</v>
      </c>
      <c r="X91" s="808">
        <v>0</v>
      </c>
      <c r="Y91" s="808">
        <v>0</v>
      </c>
      <c r="Z91" s="808">
        <v>0</v>
      </c>
      <c r="AA91" s="808">
        <v>0</v>
      </c>
      <c r="AB91" s="808">
        <v>0</v>
      </c>
      <c r="AC91" s="808">
        <v>0</v>
      </c>
      <c r="AD91" s="808">
        <v>0</v>
      </c>
      <c r="AE91" s="808">
        <v>0</v>
      </c>
      <c r="AF91" s="808">
        <v>0</v>
      </c>
      <c r="AG91" s="808">
        <v>0</v>
      </c>
      <c r="AH91" s="808">
        <v>0</v>
      </c>
      <c r="AI91" s="808">
        <v>0</v>
      </c>
      <c r="AJ91" s="808">
        <v>0</v>
      </c>
      <c r="AK91" s="808">
        <v>0</v>
      </c>
      <c r="AL91" s="808">
        <v>0</v>
      </c>
      <c r="AM91" s="771"/>
    </row>
    <row r="92" spans="1:39" ht="0.15" hidden="1" customHeight="1">
      <c r="A92" s="789">
        <v>6</v>
      </c>
      <c r="B92" s="829"/>
      <c r="C92" s="829"/>
      <c r="D92" s="829"/>
      <c r="E92" s="829"/>
      <c r="F92" s="829"/>
      <c r="G92" s="829"/>
      <c r="H92" s="829"/>
      <c r="I92" s="829"/>
      <c r="J92" s="836" t="s">
        <v>1075</v>
      </c>
      <c r="K92" s="829"/>
      <c r="L92" s="807"/>
      <c r="M92" s="835"/>
      <c r="N92" s="224"/>
      <c r="O92" s="225"/>
      <c r="P92" s="225"/>
      <c r="Q92" s="225"/>
      <c r="R92" s="225"/>
      <c r="S92" s="225"/>
      <c r="T92" s="225"/>
      <c r="U92" s="225"/>
      <c r="V92" s="225"/>
      <c r="W92" s="225"/>
      <c r="X92" s="225"/>
      <c r="Y92" s="225"/>
      <c r="Z92" s="225"/>
      <c r="AA92" s="225"/>
      <c r="AB92" s="225"/>
      <c r="AC92" s="225"/>
      <c r="AD92" s="225"/>
      <c r="AE92" s="225"/>
      <c r="AF92" s="225"/>
      <c r="AG92" s="225"/>
      <c r="AH92" s="225"/>
      <c r="AI92" s="225"/>
      <c r="AJ92" s="225"/>
      <c r="AK92" s="225"/>
      <c r="AL92" s="225"/>
      <c r="AM92" s="243"/>
    </row>
    <row r="93" spans="1:39" ht="11.4" hidden="1">
      <c r="A93" s="789">
        <v>6</v>
      </c>
      <c r="B93" s="829"/>
      <c r="C93" s="829"/>
      <c r="D93" s="829"/>
      <c r="E93" s="829"/>
      <c r="F93" s="829"/>
      <c r="G93" s="829"/>
      <c r="H93" s="829"/>
      <c r="I93" s="829"/>
      <c r="J93" s="829"/>
      <c r="K93" s="829"/>
      <c r="L93" s="807">
        <v>4</v>
      </c>
      <c r="M93" s="835" t="s">
        <v>425</v>
      </c>
      <c r="N93" s="224" t="s">
        <v>370</v>
      </c>
      <c r="O93" s="808">
        <v>0</v>
      </c>
      <c r="P93" s="808">
        <v>0</v>
      </c>
      <c r="Q93" s="808">
        <v>0</v>
      </c>
      <c r="R93" s="808">
        <v>0</v>
      </c>
      <c r="S93" s="808">
        <v>0</v>
      </c>
      <c r="T93" s="808">
        <v>0</v>
      </c>
      <c r="U93" s="808">
        <v>0</v>
      </c>
      <c r="V93" s="808">
        <v>0</v>
      </c>
      <c r="W93" s="808">
        <v>0</v>
      </c>
      <c r="X93" s="808">
        <v>0</v>
      </c>
      <c r="Y93" s="808">
        <v>0</v>
      </c>
      <c r="Z93" s="808">
        <v>0</v>
      </c>
      <c r="AA93" s="808">
        <v>0</v>
      </c>
      <c r="AB93" s="808">
        <v>0</v>
      </c>
      <c r="AC93" s="808">
        <v>0</v>
      </c>
      <c r="AD93" s="808">
        <v>0</v>
      </c>
      <c r="AE93" s="808">
        <v>0</v>
      </c>
      <c r="AF93" s="808">
        <v>0</v>
      </c>
      <c r="AG93" s="808">
        <v>0</v>
      </c>
      <c r="AH93" s="808">
        <v>0</v>
      </c>
      <c r="AI93" s="808">
        <v>0</v>
      </c>
      <c r="AJ93" s="808">
        <v>0</v>
      </c>
      <c r="AK93" s="808">
        <v>0</v>
      </c>
      <c r="AL93" s="808">
        <v>0</v>
      </c>
      <c r="AM93" s="771"/>
    </row>
    <row r="94" spans="1:39" ht="0.15" hidden="1" customHeight="1">
      <c r="A94" s="789">
        <v>6</v>
      </c>
      <c r="B94" s="829"/>
      <c r="C94" s="829"/>
      <c r="D94" s="829"/>
      <c r="E94" s="829"/>
      <c r="F94" s="829"/>
      <c r="G94" s="829"/>
      <c r="H94" s="829"/>
      <c r="I94" s="829"/>
      <c r="J94" s="836" t="s">
        <v>1076</v>
      </c>
      <c r="K94" s="829"/>
      <c r="L94" s="807"/>
      <c r="M94" s="835"/>
      <c r="N94" s="224"/>
      <c r="O94" s="225"/>
      <c r="P94" s="225"/>
      <c r="Q94" s="225"/>
      <c r="R94" s="225"/>
      <c r="S94" s="225"/>
      <c r="T94" s="225"/>
      <c r="U94" s="225"/>
      <c r="V94" s="225"/>
      <c r="W94" s="225"/>
      <c r="X94" s="225"/>
      <c r="Y94" s="225"/>
      <c r="Z94" s="225"/>
      <c r="AA94" s="225"/>
      <c r="AB94" s="225"/>
      <c r="AC94" s="225"/>
      <c r="AD94" s="225"/>
      <c r="AE94" s="225"/>
      <c r="AF94" s="225"/>
      <c r="AG94" s="225"/>
      <c r="AH94" s="225"/>
      <c r="AI94" s="225"/>
      <c r="AJ94" s="225"/>
      <c r="AK94" s="225"/>
      <c r="AL94" s="225"/>
      <c r="AM94" s="243"/>
    </row>
    <row r="95" spans="1:39" ht="11.4" hidden="1">
      <c r="A95" s="789">
        <v>6</v>
      </c>
      <c r="B95" s="829"/>
      <c r="C95" s="829"/>
      <c r="D95" s="829"/>
      <c r="E95" s="829"/>
      <c r="F95" s="829"/>
      <c r="G95" s="829"/>
      <c r="H95" s="829"/>
      <c r="I95" s="829"/>
      <c r="J95" s="829"/>
      <c r="K95" s="829"/>
      <c r="L95" s="807">
        <v>5</v>
      </c>
      <c r="M95" s="835" t="s">
        <v>1328</v>
      </c>
      <c r="N95" s="224" t="s">
        <v>370</v>
      </c>
      <c r="O95" s="808">
        <v>0</v>
      </c>
      <c r="P95" s="808">
        <v>0</v>
      </c>
      <c r="Q95" s="808">
        <v>0</v>
      </c>
      <c r="R95" s="808">
        <v>0</v>
      </c>
      <c r="S95" s="808">
        <v>0</v>
      </c>
      <c r="T95" s="808">
        <v>0</v>
      </c>
      <c r="U95" s="808">
        <v>0</v>
      </c>
      <c r="V95" s="808">
        <v>0</v>
      </c>
      <c r="W95" s="808">
        <v>0</v>
      </c>
      <c r="X95" s="808">
        <v>0</v>
      </c>
      <c r="Y95" s="808">
        <v>0</v>
      </c>
      <c r="Z95" s="808">
        <v>0</v>
      </c>
      <c r="AA95" s="808">
        <v>0</v>
      </c>
      <c r="AB95" s="808">
        <v>0</v>
      </c>
      <c r="AC95" s="808">
        <v>0</v>
      </c>
      <c r="AD95" s="808">
        <v>0</v>
      </c>
      <c r="AE95" s="808">
        <v>0</v>
      </c>
      <c r="AF95" s="808">
        <v>0</v>
      </c>
      <c r="AG95" s="808">
        <v>0</v>
      </c>
      <c r="AH95" s="808">
        <v>0</v>
      </c>
      <c r="AI95" s="808">
        <v>0</v>
      </c>
      <c r="AJ95" s="808">
        <v>0</v>
      </c>
      <c r="AK95" s="808">
        <v>0</v>
      </c>
      <c r="AL95" s="808">
        <v>0</v>
      </c>
      <c r="AM95" s="771"/>
    </row>
    <row r="96" spans="1:39" ht="0.15" hidden="1" customHeight="1">
      <c r="A96" s="789">
        <v>6</v>
      </c>
      <c r="B96" s="829"/>
      <c r="C96" s="829"/>
      <c r="D96" s="829"/>
      <c r="E96" s="829"/>
      <c r="F96" s="829"/>
      <c r="G96" s="829"/>
      <c r="H96" s="829"/>
      <c r="I96" s="829"/>
      <c r="J96" s="836" t="s">
        <v>1349</v>
      </c>
      <c r="K96" s="829"/>
      <c r="L96" s="807"/>
      <c r="M96" s="835"/>
      <c r="N96" s="224"/>
      <c r="O96" s="225"/>
      <c r="P96" s="225"/>
      <c r="Q96" s="225"/>
      <c r="R96" s="225"/>
      <c r="S96" s="225"/>
      <c r="T96" s="225"/>
      <c r="U96" s="225"/>
      <c r="V96" s="225"/>
      <c r="W96" s="225"/>
      <c r="X96" s="225"/>
      <c r="Y96" s="225"/>
      <c r="Z96" s="225"/>
      <c r="AA96" s="225"/>
      <c r="AB96" s="225"/>
      <c r="AC96" s="225"/>
      <c r="AD96" s="225"/>
      <c r="AE96" s="225"/>
      <c r="AF96" s="225"/>
      <c r="AG96" s="225"/>
      <c r="AH96" s="225"/>
      <c r="AI96" s="225"/>
      <c r="AJ96" s="225"/>
      <c r="AK96" s="225"/>
      <c r="AL96" s="225"/>
      <c r="AM96" s="243"/>
    </row>
    <row r="97" spans="1:39" s="99" customFormat="1" ht="11.4" hidden="1">
      <c r="A97" s="789">
        <v>6</v>
      </c>
      <c r="B97" s="830"/>
      <c r="C97" s="830"/>
      <c r="D97" s="830"/>
      <c r="E97" s="830"/>
      <c r="F97" s="830"/>
      <c r="G97" s="830"/>
      <c r="H97" s="830"/>
      <c r="I97" s="830"/>
      <c r="J97" s="830"/>
      <c r="K97" s="830"/>
      <c r="L97" s="807">
        <v>6</v>
      </c>
      <c r="M97" s="835" t="s">
        <v>426</v>
      </c>
      <c r="N97" s="224" t="s">
        <v>370</v>
      </c>
      <c r="O97" s="837"/>
      <c r="P97" s="837"/>
      <c r="Q97" s="837"/>
      <c r="R97" s="837"/>
      <c r="S97" s="837"/>
      <c r="T97" s="837"/>
      <c r="U97" s="837"/>
      <c r="V97" s="837"/>
      <c r="W97" s="837"/>
      <c r="X97" s="837"/>
      <c r="Y97" s="837"/>
      <c r="Z97" s="837"/>
      <c r="AA97" s="837"/>
      <c r="AB97" s="837"/>
      <c r="AC97" s="837"/>
      <c r="AD97" s="837"/>
      <c r="AE97" s="837"/>
      <c r="AF97" s="837"/>
      <c r="AG97" s="837"/>
      <c r="AH97" s="837"/>
      <c r="AI97" s="837"/>
      <c r="AJ97" s="837"/>
      <c r="AK97" s="837"/>
      <c r="AL97" s="837"/>
      <c r="AM97" s="771"/>
    </row>
    <row r="98" spans="1:39" s="99" customFormat="1" ht="11.4" hidden="1">
      <c r="A98" s="789">
        <v>6</v>
      </c>
      <c r="B98" s="830"/>
      <c r="C98" s="830"/>
      <c r="D98" s="830"/>
      <c r="E98" s="830"/>
      <c r="F98" s="830"/>
      <c r="G98" s="830"/>
      <c r="H98" s="830"/>
      <c r="I98" s="830"/>
      <c r="J98" s="830"/>
      <c r="K98" s="830"/>
      <c r="L98" s="807">
        <v>7</v>
      </c>
      <c r="M98" s="835" t="s">
        <v>427</v>
      </c>
      <c r="N98" s="224" t="s">
        <v>370</v>
      </c>
      <c r="O98" s="837"/>
      <c r="P98" s="837"/>
      <c r="Q98" s="837"/>
      <c r="R98" s="837"/>
      <c r="S98" s="837"/>
      <c r="T98" s="837"/>
      <c r="U98" s="837"/>
      <c r="V98" s="837"/>
      <c r="W98" s="837"/>
      <c r="X98" s="837"/>
      <c r="Y98" s="837"/>
      <c r="Z98" s="837"/>
      <c r="AA98" s="837"/>
      <c r="AB98" s="837"/>
      <c r="AC98" s="837"/>
      <c r="AD98" s="837"/>
      <c r="AE98" s="837"/>
      <c r="AF98" s="837"/>
      <c r="AG98" s="837"/>
      <c r="AH98" s="837"/>
      <c r="AI98" s="837"/>
      <c r="AJ98" s="837"/>
      <c r="AK98" s="837"/>
      <c r="AL98" s="837"/>
      <c r="AM98" s="771"/>
    </row>
    <row r="99" spans="1:39" s="99" customFormat="1" ht="11.4" hidden="1">
      <c r="A99" s="789">
        <v>6</v>
      </c>
      <c r="B99" s="830"/>
      <c r="C99" s="830"/>
      <c r="D99" s="830"/>
      <c r="E99" s="830"/>
      <c r="F99" s="830"/>
      <c r="G99" s="830"/>
      <c r="H99" s="830"/>
      <c r="I99" s="830"/>
      <c r="J99" s="830"/>
      <c r="K99" s="830"/>
      <c r="L99" s="807">
        <v>8</v>
      </c>
      <c r="M99" s="835" t="s">
        <v>428</v>
      </c>
      <c r="N99" s="224" t="s">
        <v>370</v>
      </c>
      <c r="O99" s="837"/>
      <c r="P99" s="837"/>
      <c r="Q99" s="837"/>
      <c r="R99" s="837"/>
      <c r="S99" s="837"/>
      <c r="T99" s="837"/>
      <c r="U99" s="837"/>
      <c r="V99" s="837"/>
      <c r="W99" s="837"/>
      <c r="X99" s="837"/>
      <c r="Y99" s="837"/>
      <c r="Z99" s="837"/>
      <c r="AA99" s="837"/>
      <c r="AB99" s="837"/>
      <c r="AC99" s="837"/>
      <c r="AD99" s="837"/>
      <c r="AE99" s="837"/>
      <c r="AF99" s="837"/>
      <c r="AG99" s="837"/>
      <c r="AH99" s="837"/>
      <c r="AI99" s="837"/>
      <c r="AJ99" s="837"/>
      <c r="AK99" s="837"/>
      <c r="AL99" s="837"/>
      <c r="AM99" s="771"/>
    </row>
    <row r="100" spans="1:39" ht="11.4">
      <c r="A100" s="764" t="s">
        <v>125</v>
      </c>
      <c r="B100" s="829" t="s">
        <v>1235</v>
      </c>
      <c r="C100" s="829"/>
      <c r="D100" s="829"/>
      <c r="E100" s="829"/>
      <c r="F100" s="829"/>
      <c r="G100" s="829"/>
      <c r="H100" s="829"/>
      <c r="I100" s="829"/>
      <c r="J100" s="829"/>
      <c r="K100" s="829"/>
      <c r="L100" s="804" t="s">
        <v>2429</v>
      </c>
      <c r="M100" s="673"/>
      <c r="N100" s="673"/>
      <c r="O100" s="833">
        <v>0</v>
      </c>
      <c r="P100" s="833">
        <v>0</v>
      </c>
      <c r="Q100" s="833">
        <v>0</v>
      </c>
      <c r="R100" s="833">
        <v>0</v>
      </c>
      <c r="S100" s="833">
        <v>0</v>
      </c>
      <c r="T100" s="833">
        <v>0</v>
      </c>
      <c r="U100" s="833">
        <v>0</v>
      </c>
      <c r="V100" s="833">
        <v>0</v>
      </c>
      <c r="W100" s="833">
        <v>0</v>
      </c>
      <c r="X100" s="833">
        <v>0</v>
      </c>
      <c r="Y100" s="833">
        <v>0</v>
      </c>
      <c r="Z100" s="833">
        <v>0</v>
      </c>
      <c r="AA100" s="833">
        <v>0</v>
      </c>
      <c r="AB100" s="833">
        <v>0</v>
      </c>
      <c r="AC100" s="833">
        <v>0</v>
      </c>
      <c r="AD100" s="833">
        <v>0</v>
      </c>
      <c r="AE100" s="833">
        <v>0</v>
      </c>
      <c r="AF100" s="833">
        <v>0</v>
      </c>
      <c r="AG100" s="833">
        <v>0</v>
      </c>
      <c r="AH100" s="833">
        <v>0</v>
      </c>
      <c r="AI100" s="833">
        <v>0</v>
      </c>
      <c r="AJ100" s="833">
        <v>0</v>
      </c>
      <c r="AK100" s="833">
        <v>0</v>
      </c>
      <c r="AL100" s="833">
        <v>0</v>
      </c>
      <c r="AM100" s="834"/>
    </row>
    <row r="101" spans="1:39" ht="11.4" hidden="1">
      <c r="A101" s="789">
        <v>7</v>
      </c>
      <c r="B101" s="829"/>
      <c r="C101" s="829"/>
      <c r="D101" s="829"/>
      <c r="E101" s="829"/>
      <c r="F101" s="829"/>
      <c r="G101" s="829"/>
      <c r="H101" s="829"/>
      <c r="I101" s="829"/>
      <c r="J101" s="829"/>
      <c r="K101" s="829"/>
      <c r="L101" s="807">
        <v>1</v>
      </c>
      <c r="M101" s="835" t="s">
        <v>420</v>
      </c>
      <c r="N101" s="224" t="s">
        <v>370</v>
      </c>
      <c r="O101" s="808">
        <v>0</v>
      </c>
      <c r="P101" s="808">
        <v>0</v>
      </c>
      <c r="Q101" s="808">
        <v>0</v>
      </c>
      <c r="R101" s="808">
        <v>0</v>
      </c>
      <c r="S101" s="808">
        <v>0</v>
      </c>
      <c r="T101" s="808">
        <v>0</v>
      </c>
      <c r="U101" s="808">
        <v>0</v>
      </c>
      <c r="V101" s="808">
        <v>0</v>
      </c>
      <c r="W101" s="808">
        <v>0</v>
      </c>
      <c r="X101" s="808">
        <v>0</v>
      </c>
      <c r="Y101" s="808">
        <v>0</v>
      </c>
      <c r="Z101" s="808">
        <v>0</v>
      </c>
      <c r="AA101" s="808">
        <v>0</v>
      </c>
      <c r="AB101" s="808">
        <v>0</v>
      </c>
      <c r="AC101" s="808">
        <v>0</v>
      </c>
      <c r="AD101" s="808">
        <v>0</v>
      </c>
      <c r="AE101" s="808">
        <v>0</v>
      </c>
      <c r="AF101" s="808">
        <v>0</v>
      </c>
      <c r="AG101" s="808">
        <v>0</v>
      </c>
      <c r="AH101" s="808">
        <v>0</v>
      </c>
      <c r="AI101" s="808">
        <v>0</v>
      </c>
      <c r="AJ101" s="808">
        <v>0</v>
      </c>
      <c r="AK101" s="808">
        <v>0</v>
      </c>
      <c r="AL101" s="808">
        <v>0</v>
      </c>
      <c r="AM101" s="771"/>
    </row>
    <row r="102" spans="1:39" ht="0.15" hidden="1" customHeight="1">
      <c r="A102" s="789">
        <v>7</v>
      </c>
      <c r="B102" s="829"/>
      <c r="C102" s="829"/>
      <c r="D102" s="829"/>
      <c r="E102" s="829"/>
      <c r="F102" s="829"/>
      <c r="G102" s="829"/>
      <c r="H102" s="829"/>
      <c r="I102" s="829"/>
      <c r="J102" s="836" t="s">
        <v>1073</v>
      </c>
      <c r="K102" s="829"/>
      <c r="L102" s="807"/>
      <c r="M102" s="835"/>
      <c r="N102" s="224"/>
      <c r="O102" s="225"/>
      <c r="P102" s="225"/>
      <c r="Q102" s="225"/>
      <c r="R102" s="225"/>
      <c r="S102" s="225"/>
      <c r="T102" s="225"/>
      <c r="U102" s="225"/>
      <c r="V102" s="225"/>
      <c r="W102" s="225"/>
      <c r="X102" s="225"/>
      <c r="Y102" s="225"/>
      <c r="Z102" s="225"/>
      <c r="AA102" s="225"/>
      <c r="AB102" s="225"/>
      <c r="AC102" s="225"/>
      <c r="AD102" s="225"/>
      <c r="AE102" s="225"/>
      <c r="AF102" s="225"/>
      <c r="AG102" s="225"/>
      <c r="AH102" s="225"/>
      <c r="AI102" s="225"/>
      <c r="AJ102" s="225"/>
      <c r="AK102" s="225"/>
      <c r="AL102" s="225"/>
      <c r="AM102" s="243"/>
    </row>
    <row r="103" spans="1:39" ht="22.8" hidden="1">
      <c r="A103" s="789">
        <v>7</v>
      </c>
      <c r="B103" s="829"/>
      <c r="C103" s="829"/>
      <c r="D103" s="829"/>
      <c r="E103" s="829"/>
      <c r="F103" s="829"/>
      <c r="G103" s="829"/>
      <c r="H103" s="829"/>
      <c r="I103" s="829"/>
      <c r="J103" s="829"/>
      <c r="K103" s="829"/>
      <c r="L103" s="807">
        <v>2</v>
      </c>
      <c r="M103" s="835" t="s">
        <v>422</v>
      </c>
      <c r="N103" s="224" t="s">
        <v>370</v>
      </c>
      <c r="O103" s="808">
        <v>0</v>
      </c>
      <c r="P103" s="808">
        <v>0</v>
      </c>
      <c r="Q103" s="808">
        <v>0</v>
      </c>
      <c r="R103" s="808">
        <v>0</v>
      </c>
      <c r="S103" s="808">
        <v>0</v>
      </c>
      <c r="T103" s="808">
        <v>0</v>
      </c>
      <c r="U103" s="808">
        <v>0</v>
      </c>
      <c r="V103" s="808">
        <v>0</v>
      </c>
      <c r="W103" s="808">
        <v>0</v>
      </c>
      <c r="X103" s="808">
        <v>0</v>
      </c>
      <c r="Y103" s="808">
        <v>0</v>
      </c>
      <c r="Z103" s="808">
        <v>0</v>
      </c>
      <c r="AA103" s="808">
        <v>0</v>
      </c>
      <c r="AB103" s="808">
        <v>0</v>
      </c>
      <c r="AC103" s="808">
        <v>0</v>
      </c>
      <c r="AD103" s="808">
        <v>0</v>
      </c>
      <c r="AE103" s="808">
        <v>0</v>
      </c>
      <c r="AF103" s="808">
        <v>0</v>
      </c>
      <c r="AG103" s="808">
        <v>0</v>
      </c>
      <c r="AH103" s="808">
        <v>0</v>
      </c>
      <c r="AI103" s="808">
        <v>0</v>
      </c>
      <c r="AJ103" s="808">
        <v>0</v>
      </c>
      <c r="AK103" s="808">
        <v>0</v>
      </c>
      <c r="AL103" s="808">
        <v>0</v>
      </c>
      <c r="AM103" s="771"/>
    </row>
    <row r="104" spans="1:39" ht="0.15" hidden="1" customHeight="1">
      <c r="A104" s="789">
        <v>7</v>
      </c>
      <c r="B104" s="829"/>
      <c r="C104" s="829"/>
      <c r="D104" s="829"/>
      <c r="E104" s="829"/>
      <c r="F104" s="829"/>
      <c r="G104" s="829"/>
      <c r="H104" s="829"/>
      <c r="I104" s="829"/>
      <c r="J104" s="836" t="s">
        <v>1074</v>
      </c>
      <c r="K104" s="829"/>
      <c r="L104" s="807"/>
      <c r="M104" s="835"/>
      <c r="N104" s="224"/>
      <c r="O104" s="225"/>
      <c r="P104" s="225"/>
      <c r="Q104" s="225"/>
      <c r="R104" s="225"/>
      <c r="S104" s="225"/>
      <c r="T104" s="225"/>
      <c r="U104" s="225"/>
      <c r="V104" s="225"/>
      <c r="W104" s="225"/>
      <c r="X104" s="225"/>
      <c r="Y104" s="225"/>
      <c r="Z104" s="225"/>
      <c r="AA104" s="225"/>
      <c r="AB104" s="225"/>
      <c r="AC104" s="225"/>
      <c r="AD104" s="225"/>
      <c r="AE104" s="225"/>
      <c r="AF104" s="225"/>
      <c r="AG104" s="225"/>
      <c r="AH104" s="225"/>
      <c r="AI104" s="225"/>
      <c r="AJ104" s="225"/>
      <c r="AK104" s="225"/>
      <c r="AL104" s="225"/>
      <c r="AM104" s="243"/>
    </row>
    <row r="105" spans="1:39" ht="11.4" hidden="1">
      <c r="A105" s="789">
        <v>7</v>
      </c>
      <c r="B105" s="829"/>
      <c r="C105" s="829"/>
      <c r="D105" s="829"/>
      <c r="E105" s="829"/>
      <c r="F105" s="829"/>
      <c r="G105" s="829"/>
      <c r="H105" s="829"/>
      <c r="I105" s="829"/>
      <c r="J105" s="829"/>
      <c r="K105" s="829"/>
      <c r="L105" s="807">
        <v>3</v>
      </c>
      <c r="M105" s="835" t="s">
        <v>424</v>
      </c>
      <c r="N105" s="224" t="s">
        <v>370</v>
      </c>
      <c r="O105" s="808">
        <v>0</v>
      </c>
      <c r="P105" s="808">
        <v>0</v>
      </c>
      <c r="Q105" s="808">
        <v>0</v>
      </c>
      <c r="R105" s="808">
        <v>0</v>
      </c>
      <c r="S105" s="808">
        <v>0</v>
      </c>
      <c r="T105" s="808">
        <v>0</v>
      </c>
      <c r="U105" s="808">
        <v>0</v>
      </c>
      <c r="V105" s="808">
        <v>0</v>
      </c>
      <c r="W105" s="808">
        <v>0</v>
      </c>
      <c r="X105" s="808">
        <v>0</v>
      </c>
      <c r="Y105" s="808">
        <v>0</v>
      </c>
      <c r="Z105" s="808">
        <v>0</v>
      </c>
      <c r="AA105" s="808">
        <v>0</v>
      </c>
      <c r="AB105" s="808">
        <v>0</v>
      </c>
      <c r="AC105" s="808">
        <v>0</v>
      </c>
      <c r="AD105" s="808">
        <v>0</v>
      </c>
      <c r="AE105" s="808">
        <v>0</v>
      </c>
      <c r="AF105" s="808">
        <v>0</v>
      </c>
      <c r="AG105" s="808">
        <v>0</v>
      </c>
      <c r="AH105" s="808">
        <v>0</v>
      </c>
      <c r="AI105" s="808">
        <v>0</v>
      </c>
      <c r="AJ105" s="808">
        <v>0</v>
      </c>
      <c r="AK105" s="808">
        <v>0</v>
      </c>
      <c r="AL105" s="808">
        <v>0</v>
      </c>
      <c r="AM105" s="771"/>
    </row>
    <row r="106" spans="1:39" ht="0.15" hidden="1" customHeight="1">
      <c r="A106" s="789">
        <v>7</v>
      </c>
      <c r="B106" s="829"/>
      <c r="C106" s="829"/>
      <c r="D106" s="829"/>
      <c r="E106" s="829"/>
      <c r="F106" s="829"/>
      <c r="G106" s="829"/>
      <c r="H106" s="829"/>
      <c r="I106" s="829"/>
      <c r="J106" s="836" t="s">
        <v>1075</v>
      </c>
      <c r="K106" s="829"/>
      <c r="L106" s="807"/>
      <c r="M106" s="835"/>
      <c r="N106" s="224"/>
      <c r="O106" s="225"/>
      <c r="P106" s="225"/>
      <c r="Q106" s="225"/>
      <c r="R106" s="225"/>
      <c r="S106" s="225"/>
      <c r="T106" s="225"/>
      <c r="U106" s="225"/>
      <c r="V106" s="225"/>
      <c r="W106" s="225"/>
      <c r="X106" s="225"/>
      <c r="Y106" s="225"/>
      <c r="Z106" s="225"/>
      <c r="AA106" s="225"/>
      <c r="AB106" s="225"/>
      <c r="AC106" s="225"/>
      <c r="AD106" s="225"/>
      <c r="AE106" s="225"/>
      <c r="AF106" s="225"/>
      <c r="AG106" s="225"/>
      <c r="AH106" s="225"/>
      <c r="AI106" s="225"/>
      <c r="AJ106" s="225"/>
      <c r="AK106" s="225"/>
      <c r="AL106" s="225"/>
      <c r="AM106" s="243"/>
    </row>
    <row r="107" spans="1:39" ht="11.4" hidden="1">
      <c r="A107" s="789">
        <v>7</v>
      </c>
      <c r="B107" s="829"/>
      <c r="C107" s="829"/>
      <c r="D107" s="829"/>
      <c r="E107" s="829"/>
      <c r="F107" s="829"/>
      <c r="G107" s="829"/>
      <c r="H107" s="829"/>
      <c r="I107" s="829"/>
      <c r="J107" s="829"/>
      <c r="K107" s="829"/>
      <c r="L107" s="807">
        <v>4</v>
      </c>
      <c r="M107" s="835" t="s">
        <v>425</v>
      </c>
      <c r="N107" s="224" t="s">
        <v>370</v>
      </c>
      <c r="O107" s="808">
        <v>0</v>
      </c>
      <c r="P107" s="808">
        <v>0</v>
      </c>
      <c r="Q107" s="808">
        <v>0</v>
      </c>
      <c r="R107" s="808">
        <v>0</v>
      </c>
      <c r="S107" s="808">
        <v>0</v>
      </c>
      <c r="T107" s="808">
        <v>0</v>
      </c>
      <c r="U107" s="808">
        <v>0</v>
      </c>
      <c r="V107" s="808">
        <v>0</v>
      </c>
      <c r="W107" s="808">
        <v>0</v>
      </c>
      <c r="X107" s="808">
        <v>0</v>
      </c>
      <c r="Y107" s="808">
        <v>0</v>
      </c>
      <c r="Z107" s="808">
        <v>0</v>
      </c>
      <c r="AA107" s="808">
        <v>0</v>
      </c>
      <c r="AB107" s="808">
        <v>0</v>
      </c>
      <c r="AC107" s="808">
        <v>0</v>
      </c>
      <c r="AD107" s="808">
        <v>0</v>
      </c>
      <c r="AE107" s="808">
        <v>0</v>
      </c>
      <c r="AF107" s="808">
        <v>0</v>
      </c>
      <c r="AG107" s="808">
        <v>0</v>
      </c>
      <c r="AH107" s="808">
        <v>0</v>
      </c>
      <c r="AI107" s="808">
        <v>0</v>
      </c>
      <c r="AJ107" s="808">
        <v>0</v>
      </c>
      <c r="AK107" s="808">
        <v>0</v>
      </c>
      <c r="AL107" s="808">
        <v>0</v>
      </c>
      <c r="AM107" s="771"/>
    </row>
    <row r="108" spans="1:39" ht="0.15" hidden="1" customHeight="1">
      <c r="A108" s="789">
        <v>7</v>
      </c>
      <c r="B108" s="829"/>
      <c r="C108" s="829"/>
      <c r="D108" s="829"/>
      <c r="E108" s="829"/>
      <c r="F108" s="829"/>
      <c r="G108" s="829"/>
      <c r="H108" s="829"/>
      <c r="I108" s="829"/>
      <c r="J108" s="836" t="s">
        <v>1076</v>
      </c>
      <c r="K108" s="829"/>
      <c r="L108" s="807"/>
      <c r="M108" s="835"/>
      <c r="N108" s="224"/>
      <c r="O108" s="225"/>
      <c r="P108" s="225"/>
      <c r="Q108" s="225"/>
      <c r="R108" s="225"/>
      <c r="S108" s="225"/>
      <c r="T108" s="225"/>
      <c r="U108" s="225"/>
      <c r="V108" s="225"/>
      <c r="W108" s="225"/>
      <c r="X108" s="225"/>
      <c r="Y108" s="225"/>
      <c r="Z108" s="225"/>
      <c r="AA108" s="225"/>
      <c r="AB108" s="225"/>
      <c r="AC108" s="225"/>
      <c r="AD108" s="225"/>
      <c r="AE108" s="225"/>
      <c r="AF108" s="225"/>
      <c r="AG108" s="225"/>
      <c r="AH108" s="225"/>
      <c r="AI108" s="225"/>
      <c r="AJ108" s="225"/>
      <c r="AK108" s="225"/>
      <c r="AL108" s="225"/>
      <c r="AM108" s="243"/>
    </row>
    <row r="109" spans="1:39" ht="11.4" hidden="1">
      <c r="A109" s="789">
        <v>7</v>
      </c>
      <c r="B109" s="829"/>
      <c r="C109" s="829"/>
      <c r="D109" s="829"/>
      <c r="E109" s="829"/>
      <c r="F109" s="829"/>
      <c r="G109" s="829"/>
      <c r="H109" s="829"/>
      <c r="I109" s="829"/>
      <c r="J109" s="829"/>
      <c r="K109" s="829"/>
      <c r="L109" s="807">
        <v>5</v>
      </c>
      <c r="M109" s="835" t="s">
        <v>1328</v>
      </c>
      <c r="N109" s="224" t="s">
        <v>370</v>
      </c>
      <c r="O109" s="808">
        <v>0</v>
      </c>
      <c r="P109" s="808">
        <v>0</v>
      </c>
      <c r="Q109" s="808">
        <v>0</v>
      </c>
      <c r="R109" s="808">
        <v>0</v>
      </c>
      <c r="S109" s="808">
        <v>0</v>
      </c>
      <c r="T109" s="808">
        <v>0</v>
      </c>
      <c r="U109" s="808">
        <v>0</v>
      </c>
      <c r="V109" s="808">
        <v>0</v>
      </c>
      <c r="W109" s="808">
        <v>0</v>
      </c>
      <c r="X109" s="808">
        <v>0</v>
      </c>
      <c r="Y109" s="808">
        <v>0</v>
      </c>
      <c r="Z109" s="808">
        <v>0</v>
      </c>
      <c r="AA109" s="808">
        <v>0</v>
      </c>
      <c r="AB109" s="808">
        <v>0</v>
      </c>
      <c r="AC109" s="808">
        <v>0</v>
      </c>
      <c r="AD109" s="808">
        <v>0</v>
      </c>
      <c r="AE109" s="808">
        <v>0</v>
      </c>
      <c r="AF109" s="808">
        <v>0</v>
      </c>
      <c r="AG109" s="808">
        <v>0</v>
      </c>
      <c r="AH109" s="808">
        <v>0</v>
      </c>
      <c r="AI109" s="808">
        <v>0</v>
      </c>
      <c r="AJ109" s="808">
        <v>0</v>
      </c>
      <c r="AK109" s="808">
        <v>0</v>
      </c>
      <c r="AL109" s="808">
        <v>0</v>
      </c>
      <c r="AM109" s="771"/>
    </row>
    <row r="110" spans="1:39" ht="0.15" hidden="1" customHeight="1">
      <c r="A110" s="789">
        <v>7</v>
      </c>
      <c r="B110" s="829"/>
      <c r="C110" s="829"/>
      <c r="D110" s="829"/>
      <c r="E110" s="829"/>
      <c r="F110" s="829"/>
      <c r="G110" s="829"/>
      <c r="H110" s="829"/>
      <c r="I110" s="829"/>
      <c r="J110" s="836" t="s">
        <v>1349</v>
      </c>
      <c r="K110" s="829"/>
      <c r="L110" s="807"/>
      <c r="M110" s="835"/>
      <c r="N110" s="224"/>
      <c r="O110" s="225"/>
      <c r="P110" s="225"/>
      <c r="Q110" s="225"/>
      <c r="R110" s="225"/>
      <c r="S110" s="225"/>
      <c r="T110" s="225"/>
      <c r="U110" s="225"/>
      <c r="V110" s="225"/>
      <c r="W110" s="225"/>
      <c r="X110" s="225"/>
      <c r="Y110" s="225"/>
      <c r="Z110" s="225"/>
      <c r="AA110" s="225"/>
      <c r="AB110" s="225"/>
      <c r="AC110" s="225"/>
      <c r="AD110" s="225"/>
      <c r="AE110" s="225"/>
      <c r="AF110" s="225"/>
      <c r="AG110" s="225"/>
      <c r="AH110" s="225"/>
      <c r="AI110" s="225"/>
      <c r="AJ110" s="225"/>
      <c r="AK110" s="225"/>
      <c r="AL110" s="225"/>
      <c r="AM110" s="243"/>
    </row>
    <row r="111" spans="1:39" s="99" customFormat="1" ht="11.4" hidden="1">
      <c r="A111" s="789">
        <v>7</v>
      </c>
      <c r="B111" s="830"/>
      <c r="C111" s="830"/>
      <c r="D111" s="830"/>
      <c r="E111" s="830"/>
      <c r="F111" s="830"/>
      <c r="G111" s="830"/>
      <c r="H111" s="830"/>
      <c r="I111" s="830"/>
      <c r="J111" s="830"/>
      <c r="K111" s="830"/>
      <c r="L111" s="807">
        <v>6</v>
      </c>
      <c r="M111" s="835" t="s">
        <v>426</v>
      </c>
      <c r="N111" s="224" t="s">
        <v>370</v>
      </c>
      <c r="O111" s="837"/>
      <c r="P111" s="837"/>
      <c r="Q111" s="837"/>
      <c r="R111" s="837"/>
      <c r="S111" s="837"/>
      <c r="T111" s="837"/>
      <c r="U111" s="837"/>
      <c r="V111" s="837"/>
      <c r="W111" s="837"/>
      <c r="X111" s="837"/>
      <c r="Y111" s="837"/>
      <c r="Z111" s="837"/>
      <c r="AA111" s="837"/>
      <c r="AB111" s="837"/>
      <c r="AC111" s="837"/>
      <c r="AD111" s="837"/>
      <c r="AE111" s="837"/>
      <c r="AF111" s="837"/>
      <c r="AG111" s="837"/>
      <c r="AH111" s="837"/>
      <c r="AI111" s="837"/>
      <c r="AJ111" s="837"/>
      <c r="AK111" s="837"/>
      <c r="AL111" s="837"/>
      <c r="AM111" s="771"/>
    </row>
    <row r="112" spans="1:39" s="99" customFormat="1" ht="11.4" hidden="1">
      <c r="A112" s="789">
        <v>7</v>
      </c>
      <c r="B112" s="830"/>
      <c r="C112" s="830"/>
      <c r="D112" s="830"/>
      <c r="E112" s="830"/>
      <c r="F112" s="830"/>
      <c r="G112" s="830"/>
      <c r="H112" s="830"/>
      <c r="I112" s="830"/>
      <c r="J112" s="830"/>
      <c r="K112" s="830"/>
      <c r="L112" s="807">
        <v>7</v>
      </c>
      <c r="M112" s="835" t="s">
        <v>427</v>
      </c>
      <c r="N112" s="224" t="s">
        <v>370</v>
      </c>
      <c r="O112" s="837"/>
      <c r="P112" s="837"/>
      <c r="Q112" s="837"/>
      <c r="R112" s="837"/>
      <c r="S112" s="837"/>
      <c r="T112" s="837"/>
      <c r="U112" s="837"/>
      <c r="V112" s="837"/>
      <c r="W112" s="837"/>
      <c r="X112" s="837"/>
      <c r="Y112" s="837"/>
      <c r="Z112" s="837"/>
      <c r="AA112" s="837"/>
      <c r="AB112" s="837"/>
      <c r="AC112" s="837"/>
      <c r="AD112" s="837"/>
      <c r="AE112" s="837"/>
      <c r="AF112" s="837"/>
      <c r="AG112" s="837"/>
      <c r="AH112" s="837"/>
      <c r="AI112" s="837"/>
      <c r="AJ112" s="837"/>
      <c r="AK112" s="837"/>
      <c r="AL112" s="837"/>
      <c r="AM112" s="771"/>
    </row>
    <row r="113" spans="1:39" s="99" customFormat="1" ht="11.4" hidden="1">
      <c r="A113" s="789">
        <v>7</v>
      </c>
      <c r="B113" s="830"/>
      <c r="C113" s="830"/>
      <c r="D113" s="830"/>
      <c r="E113" s="830"/>
      <c r="F113" s="830"/>
      <c r="G113" s="830"/>
      <c r="H113" s="830"/>
      <c r="I113" s="830"/>
      <c r="J113" s="830"/>
      <c r="K113" s="830"/>
      <c r="L113" s="807">
        <v>8</v>
      </c>
      <c r="M113" s="835" t="s">
        <v>428</v>
      </c>
      <c r="N113" s="224" t="s">
        <v>370</v>
      </c>
      <c r="O113" s="837"/>
      <c r="P113" s="837"/>
      <c r="Q113" s="837"/>
      <c r="R113" s="837"/>
      <c r="S113" s="837"/>
      <c r="T113" s="837"/>
      <c r="U113" s="837"/>
      <c r="V113" s="837"/>
      <c r="W113" s="837"/>
      <c r="X113" s="837"/>
      <c r="Y113" s="837"/>
      <c r="Z113" s="837"/>
      <c r="AA113" s="837"/>
      <c r="AB113" s="837"/>
      <c r="AC113" s="837"/>
      <c r="AD113" s="837"/>
      <c r="AE113" s="837"/>
      <c r="AF113" s="837"/>
      <c r="AG113" s="837"/>
      <c r="AH113" s="837"/>
      <c r="AI113" s="837"/>
      <c r="AJ113" s="837"/>
      <c r="AK113" s="837"/>
      <c r="AL113" s="837"/>
      <c r="AM113" s="771"/>
    </row>
    <row r="114" spans="1:39" ht="11.4">
      <c r="A114" s="764" t="s">
        <v>126</v>
      </c>
      <c r="B114" s="829" t="s">
        <v>1235</v>
      </c>
      <c r="C114" s="829"/>
      <c r="D114" s="829"/>
      <c r="E114" s="829"/>
      <c r="F114" s="829"/>
      <c r="G114" s="829"/>
      <c r="H114" s="829"/>
      <c r="I114" s="829"/>
      <c r="J114" s="829"/>
      <c r="K114" s="829"/>
      <c r="L114" s="804" t="s">
        <v>2431</v>
      </c>
      <c r="M114" s="673"/>
      <c r="N114" s="673"/>
      <c r="O114" s="833">
        <v>0</v>
      </c>
      <c r="P114" s="833">
        <v>0</v>
      </c>
      <c r="Q114" s="833">
        <v>0</v>
      </c>
      <c r="R114" s="833">
        <v>0</v>
      </c>
      <c r="S114" s="833">
        <v>0</v>
      </c>
      <c r="T114" s="833">
        <v>0</v>
      </c>
      <c r="U114" s="833">
        <v>0</v>
      </c>
      <c r="V114" s="833">
        <v>0</v>
      </c>
      <c r="W114" s="833">
        <v>0</v>
      </c>
      <c r="X114" s="833">
        <v>0</v>
      </c>
      <c r="Y114" s="833">
        <v>0</v>
      </c>
      <c r="Z114" s="833">
        <v>0</v>
      </c>
      <c r="AA114" s="833">
        <v>0</v>
      </c>
      <c r="AB114" s="833">
        <v>0</v>
      </c>
      <c r="AC114" s="833">
        <v>0</v>
      </c>
      <c r="AD114" s="833">
        <v>0</v>
      </c>
      <c r="AE114" s="833">
        <v>0</v>
      </c>
      <c r="AF114" s="833">
        <v>0</v>
      </c>
      <c r="AG114" s="833">
        <v>0</v>
      </c>
      <c r="AH114" s="833">
        <v>0</v>
      </c>
      <c r="AI114" s="833">
        <v>0</v>
      </c>
      <c r="AJ114" s="833">
        <v>0</v>
      </c>
      <c r="AK114" s="833">
        <v>0</v>
      </c>
      <c r="AL114" s="833">
        <v>0</v>
      </c>
      <c r="AM114" s="834"/>
    </row>
    <row r="115" spans="1:39" ht="11.4" hidden="1">
      <c r="A115" s="789">
        <v>8</v>
      </c>
      <c r="B115" s="829"/>
      <c r="C115" s="829"/>
      <c r="D115" s="829"/>
      <c r="E115" s="829"/>
      <c r="F115" s="829"/>
      <c r="G115" s="829"/>
      <c r="H115" s="829"/>
      <c r="I115" s="829"/>
      <c r="J115" s="829"/>
      <c r="K115" s="829"/>
      <c r="L115" s="807">
        <v>1</v>
      </c>
      <c r="M115" s="835" t="s">
        <v>420</v>
      </c>
      <c r="N115" s="224" t="s">
        <v>370</v>
      </c>
      <c r="O115" s="808">
        <v>0</v>
      </c>
      <c r="P115" s="808">
        <v>0</v>
      </c>
      <c r="Q115" s="808">
        <v>0</v>
      </c>
      <c r="R115" s="808">
        <v>0</v>
      </c>
      <c r="S115" s="808">
        <v>0</v>
      </c>
      <c r="T115" s="808">
        <v>0</v>
      </c>
      <c r="U115" s="808">
        <v>0</v>
      </c>
      <c r="V115" s="808">
        <v>0</v>
      </c>
      <c r="W115" s="808">
        <v>0</v>
      </c>
      <c r="X115" s="808">
        <v>0</v>
      </c>
      <c r="Y115" s="808">
        <v>0</v>
      </c>
      <c r="Z115" s="808">
        <v>0</v>
      </c>
      <c r="AA115" s="808">
        <v>0</v>
      </c>
      <c r="AB115" s="808">
        <v>0</v>
      </c>
      <c r="AC115" s="808">
        <v>0</v>
      </c>
      <c r="AD115" s="808">
        <v>0</v>
      </c>
      <c r="AE115" s="808">
        <v>0</v>
      </c>
      <c r="AF115" s="808">
        <v>0</v>
      </c>
      <c r="AG115" s="808">
        <v>0</v>
      </c>
      <c r="AH115" s="808">
        <v>0</v>
      </c>
      <c r="AI115" s="808">
        <v>0</v>
      </c>
      <c r="AJ115" s="808">
        <v>0</v>
      </c>
      <c r="AK115" s="808">
        <v>0</v>
      </c>
      <c r="AL115" s="808">
        <v>0</v>
      </c>
      <c r="AM115" s="771"/>
    </row>
    <row r="116" spans="1:39" ht="0.15" hidden="1" customHeight="1">
      <c r="A116" s="789">
        <v>8</v>
      </c>
      <c r="B116" s="829"/>
      <c r="C116" s="829"/>
      <c r="D116" s="829"/>
      <c r="E116" s="829"/>
      <c r="F116" s="829"/>
      <c r="G116" s="829"/>
      <c r="H116" s="829"/>
      <c r="I116" s="829"/>
      <c r="J116" s="836" t="s">
        <v>1073</v>
      </c>
      <c r="K116" s="829"/>
      <c r="L116" s="807"/>
      <c r="M116" s="835"/>
      <c r="N116" s="224"/>
      <c r="O116" s="225"/>
      <c r="P116" s="225"/>
      <c r="Q116" s="225"/>
      <c r="R116" s="225"/>
      <c r="S116" s="225"/>
      <c r="T116" s="225"/>
      <c r="U116" s="225"/>
      <c r="V116" s="225"/>
      <c r="W116" s="225"/>
      <c r="X116" s="225"/>
      <c r="Y116" s="225"/>
      <c r="Z116" s="225"/>
      <c r="AA116" s="225"/>
      <c r="AB116" s="225"/>
      <c r="AC116" s="225"/>
      <c r="AD116" s="225"/>
      <c r="AE116" s="225"/>
      <c r="AF116" s="225"/>
      <c r="AG116" s="225"/>
      <c r="AH116" s="225"/>
      <c r="AI116" s="225"/>
      <c r="AJ116" s="225"/>
      <c r="AK116" s="225"/>
      <c r="AL116" s="225"/>
      <c r="AM116" s="243"/>
    </row>
    <row r="117" spans="1:39" ht="22.8" hidden="1">
      <c r="A117" s="789">
        <v>8</v>
      </c>
      <c r="B117" s="829"/>
      <c r="C117" s="829"/>
      <c r="D117" s="829"/>
      <c r="E117" s="829"/>
      <c r="F117" s="829"/>
      <c r="G117" s="829"/>
      <c r="H117" s="829"/>
      <c r="I117" s="829"/>
      <c r="J117" s="829"/>
      <c r="K117" s="829"/>
      <c r="L117" s="807">
        <v>2</v>
      </c>
      <c r="M117" s="835" t="s">
        <v>422</v>
      </c>
      <c r="N117" s="224" t="s">
        <v>370</v>
      </c>
      <c r="O117" s="808">
        <v>0</v>
      </c>
      <c r="P117" s="808">
        <v>0</v>
      </c>
      <c r="Q117" s="808">
        <v>0</v>
      </c>
      <c r="R117" s="808">
        <v>0</v>
      </c>
      <c r="S117" s="808">
        <v>0</v>
      </c>
      <c r="T117" s="808">
        <v>0</v>
      </c>
      <c r="U117" s="808">
        <v>0</v>
      </c>
      <c r="V117" s="808">
        <v>0</v>
      </c>
      <c r="W117" s="808">
        <v>0</v>
      </c>
      <c r="X117" s="808">
        <v>0</v>
      </c>
      <c r="Y117" s="808">
        <v>0</v>
      </c>
      <c r="Z117" s="808">
        <v>0</v>
      </c>
      <c r="AA117" s="808">
        <v>0</v>
      </c>
      <c r="AB117" s="808">
        <v>0</v>
      </c>
      <c r="AC117" s="808">
        <v>0</v>
      </c>
      <c r="AD117" s="808">
        <v>0</v>
      </c>
      <c r="AE117" s="808">
        <v>0</v>
      </c>
      <c r="AF117" s="808">
        <v>0</v>
      </c>
      <c r="AG117" s="808">
        <v>0</v>
      </c>
      <c r="AH117" s="808">
        <v>0</v>
      </c>
      <c r="AI117" s="808">
        <v>0</v>
      </c>
      <c r="AJ117" s="808">
        <v>0</v>
      </c>
      <c r="AK117" s="808">
        <v>0</v>
      </c>
      <c r="AL117" s="808">
        <v>0</v>
      </c>
      <c r="AM117" s="771"/>
    </row>
    <row r="118" spans="1:39" ht="0.15" hidden="1" customHeight="1">
      <c r="A118" s="789">
        <v>8</v>
      </c>
      <c r="B118" s="829"/>
      <c r="C118" s="829"/>
      <c r="D118" s="829"/>
      <c r="E118" s="829"/>
      <c r="F118" s="829"/>
      <c r="G118" s="829"/>
      <c r="H118" s="829"/>
      <c r="I118" s="829"/>
      <c r="J118" s="836" t="s">
        <v>1074</v>
      </c>
      <c r="K118" s="829"/>
      <c r="L118" s="807"/>
      <c r="M118" s="835"/>
      <c r="N118" s="224"/>
      <c r="O118" s="225"/>
      <c r="P118" s="225"/>
      <c r="Q118" s="225"/>
      <c r="R118" s="225"/>
      <c r="S118" s="225"/>
      <c r="T118" s="225"/>
      <c r="U118" s="225"/>
      <c r="V118" s="225"/>
      <c r="W118" s="225"/>
      <c r="X118" s="225"/>
      <c r="Y118" s="225"/>
      <c r="Z118" s="225"/>
      <c r="AA118" s="225"/>
      <c r="AB118" s="225"/>
      <c r="AC118" s="225"/>
      <c r="AD118" s="225"/>
      <c r="AE118" s="225"/>
      <c r="AF118" s="225"/>
      <c r="AG118" s="225"/>
      <c r="AH118" s="225"/>
      <c r="AI118" s="225"/>
      <c r="AJ118" s="225"/>
      <c r="AK118" s="225"/>
      <c r="AL118" s="225"/>
      <c r="AM118" s="243"/>
    </row>
    <row r="119" spans="1:39" ht="11.4" hidden="1">
      <c r="A119" s="789">
        <v>8</v>
      </c>
      <c r="B119" s="829"/>
      <c r="C119" s="829"/>
      <c r="D119" s="829"/>
      <c r="E119" s="829"/>
      <c r="F119" s="829"/>
      <c r="G119" s="829"/>
      <c r="H119" s="829"/>
      <c r="I119" s="829"/>
      <c r="J119" s="829"/>
      <c r="K119" s="829"/>
      <c r="L119" s="807">
        <v>3</v>
      </c>
      <c r="M119" s="835" t="s">
        <v>424</v>
      </c>
      <c r="N119" s="224" t="s">
        <v>370</v>
      </c>
      <c r="O119" s="808">
        <v>0</v>
      </c>
      <c r="P119" s="808">
        <v>0</v>
      </c>
      <c r="Q119" s="808">
        <v>0</v>
      </c>
      <c r="R119" s="808">
        <v>0</v>
      </c>
      <c r="S119" s="808">
        <v>0</v>
      </c>
      <c r="T119" s="808">
        <v>0</v>
      </c>
      <c r="U119" s="808">
        <v>0</v>
      </c>
      <c r="V119" s="808">
        <v>0</v>
      </c>
      <c r="W119" s="808">
        <v>0</v>
      </c>
      <c r="X119" s="808">
        <v>0</v>
      </c>
      <c r="Y119" s="808">
        <v>0</v>
      </c>
      <c r="Z119" s="808">
        <v>0</v>
      </c>
      <c r="AA119" s="808">
        <v>0</v>
      </c>
      <c r="AB119" s="808">
        <v>0</v>
      </c>
      <c r="AC119" s="808">
        <v>0</v>
      </c>
      <c r="AD119" s="808">
        <v>0</v>
      </c>
      <c r="AE119" s="808">
        <v>0</v>
      </c>
      <c r="AF119" s="808">
        <v>0</v>
      </c>
      <c r="AG119" s="808">
        <v>0</v>
      </c>
      <c r="AH119" s="808">
        <v>0</v>
      </c>
      <c r="AI119" s="808">
        <v>0</v>
      </c>
      <c r="AJ119" s="808">
        <v>0</v>
      </c>
      <c r="AK119" s="808">
        <v>0</v>
      </c>
      <c r="AL119" s="808">
        <v>0</v>
      </c>
      <c r="AM119" s="771"/>
    </row>
    <row r="120" spans="1:39" ht="0.15" hidden="1" customHeight="1">
      <c r="A120" s="789">
        <v>8</v>
      </c>
      <c r="B120" s="829"/>
      <c r="C120" s="829"/>
      <c r="D120" s="829"/>
      <c r="E120" s="829"/>
      <c r="F120" s="829"/>
      <c r="G120" s="829"/>
      <c r="H120" s="829"/>
      <c r="I120" s="829"/>
      <c r="J120" s="836" t="s">
        <v>1075</v>
      </c>
      <c r="K120" s="829"/>
      <c r="L120" s="807"/>
      <c r="M120" s="835"/>
      <c r="N120" s="224"/>
      <c r="O120" s="225"/>
      <c r="P120" s="225"/>
      <c r="Q120" s="225"/>
      <c r="R120" s="225"/>
      <c r="S120" s="225"/>
      <c r="T120" s="225"/>
      <c r="U120" s="225"/>
      <c r="V120" s="225"/>
      <c r="W120" s="225"/>
      <c r="X120" s="225"/>
      <c r="Y120" s="225"/>
      <c r="Z120" s="225"/>
      <c r="AA120" s="225"/>
      <c r="AB120" s="225"/>
      <c r="AC120" s="225"/>
      <c r="AD120" s="225"/>
      <c r="AE120" s="225"/>
      <c r="AF120" s="225"/>
      <c r="AG120" s="225"/>
      <c r="AH120" s="225"/>
      <c r="AI120" s="225"/>
      <c r="AJ120" s="225"/>
      <c r="AK120" s="225"/>
      <c r="AL120" s="225"/>
      <c r="AM120" s="243"/>
    </row>
    <row r="121" spans="1:39" ht="11.4" hidden="1">
      <c r="A121" s="789">
        <v>8</v>
      </c>
      <c r="B121" s="829"/>
      <c r="C121" s="829"/>
      <c r="D121" s="829"/>
      <c r="E121" s="829"/>
      <c r="F121" s="829"/>
      <c r="G121" s="829"/>
      <c r="H121" s="829"/>
      <c r="I121" s="829"/>
      <c r="J121" s="829"/>
      <c r="K121" s="829"/>
      <c r="L121" s="807">
        <v>4</v>
      </c>
      <c r="M121" s="835" t="s">
        <v>425</v>
      </c>
      <c r="N121" s="224" t="s">
        <v>370</v>
      </c>
      <c r="O121" s="808">
        <v>0</v>
      </c>
      <c r="P121" s="808">
        <v>0</v>
      </c>
      <c r="Q121" s="808">
        <v>0</v>
      </c>
      <c r="R121" s="808">
        <v>0</v>
      </c>
      <c r="S121" s="808">
        <v>0</v>
      </c>
      <c r="T121" s="808">
        <v>0</v>
      </c>
      <c r="U121" s="808">
        <v>0</v>
      </c>
      <c r="V121" s="808">
        <v>0</v>
      </c>
      <c r="W121" s="808">
        <v>0</v>
      </c>
      <c r="X121" s="808">
        <v>0</v>
      </c>
      <c r="Y121" s="808">
        <v>0</v>
      </c>
      <c r="Z121" s="808">
        <v>0</v>
      </c>
      <c r="AA121" s="808">
        <v>0</v>
      </c>
      <c r="AB121" s="808">
        <v>0</v>
      </c>
      <c r="AC121" s="808">
        <v>0</v>
      </c>
      <c r="AD121" s="808">
        <v>0</v>
      </c>
      <c r="AE121" s="808">
        <v>0</v>
      </c>
      <c r="AF121" s="808">
        <v>0</v>
      </c>
      <c r="AG121" s="808">
        <v>0</v>
      </c>
      <c r="AH121" s="808">
        <v>0</v>
      </c>
      <c r="AI121" s="808">
        <v>0</v>
      </c>
      <c r="AJ121" s="808">
        <v>0</v>
      </c>
      <c r="AK121" s="808">
        <v>0</v>
      </c>
      <c r="AL121" s="808">
        <v>0</v>
      </c>
      <c r="AM121" s="771"/>
    </row>
    <row r="122" spans="1:39" ht="0.15" hidden="1" customHeight="1">
      <c r="A122" s="789">
        <v>8</v>
      </c>
      <c r="B122" s="829"/>
      <c r="C122" s="829"/>
      <c r="D122" s="829"/>
      <c r="E122" s="829"/>
      <c r="F122" s="829"/>
      <c r="G122" s="829"/>
      <c r="H122" s="829"/>
      <c r="I122" s="829"/>
      <c r="J122" s="836" t="s">
        <v>1076</v>
      </c>
      <c r="K122" s="829"/>
      <c r="L122" s="807"/>
      <c r="M122" s="835"/>
      <c r="N122" s="224"/>
      <c r="O122" s="225"/>
      <c r="P122" s="225"/>
      <c r="Q122" s="225"/>
      <c r="R122" s="225"/>
      <c r="S122" s="225"/>
      <c r="T122" s="225"/>
      <c r="U122" s="225"/>
      <c r="V122" s="225"/>
      <c r="W122" s="225"/>
      <c r="X122" s="225"/>
      <c r="Y122" s="225"/>
      <c r="Z122" s="225"/>
      <c r="AA122" s="225"/>
      <c r="AB122" s="225"/>
      <c r="AC122" s="225"/>
      <c r="AD122" s="225"/>
      <c r="AE122" s="225"/>
      <c r="AF122" s="225"/>
      <c r="AG122" s="225"/>
      <c r="AH122" s="225"/>
      <c r="AI122" s="225"/>
      <c r="AJ122" s="225"/>
      <c r="AK122" s="225"/>
      <c r="AL122" s="225"/>
      <c r="AM122" s="243"/>
    </row>
    <row r="123" spans="1:39" ht="11.4" hidden="1">
      <c r="A123" s="789">
        <v>8</v>
      </c>
      <c r="B123" s="829"/>
      <c r="C123" s="829"/>
      <c r="D123" s="829"/>
      <c r="E123" s="829"/>
      <c r="F123" s="829"/>
      <c r="G123" s="829"/>
      <c r="H123" s="829"/>
      <c r="I123" s="829"/>
      <c r="J123" s="829"/>
      <c r="K123" s="829"/>
      <c r="L123" s="807">
        <v>5</v>
      </c>
      <c r="M123" s="835" t="s">
        <v>1328</v>
      </c>
      <c r="N123" s="224" t="s">
        <v>370</v>
      </c>
      <c r="O123" s="808">
        <v>0</v>
      </c>
      <c r="P123" s="808">
        <v>0</v>
      </c>
      <c r="Q123" s="808">
        <v>0</v>
      </c>
      <c r="R123" s="808">
        <v>0</v>
      </c>
      <c r="S123" s="808">
        <v>0</v>
      </c>
      <c r="T123" s="808">
        <v>0</v>
      </c>
      <c r="U123" s="808">
        <v>0</v>
      </c>
      <c r="V123" s="808">
        <v>0</v>
      </c>
      <c r="W123" s="808">
        <v>0</v>
      </c>
      <c r="X123" s="808">
        <v>0</v>
      </c>
      <c r="Y123" s="808">
        <v>0</v>
      </c>
      <c r="Z123" s="808">
        <v>0</v>
      </c>
      <c r="AA123" s="808">
        <v>0</v>
      </c>
      <c r="AB123" s="808">
        <v>0</v>
      </c>
      <c r="AC123" s="808">
        <v>0</v>
      </c>
      <c r="AD123" s="808">
        <v>0</v>
      </c>
      <c r="AE123" s="808">
        <v>0</v>
      </c>
      <c r="AF123" s="808">
        <v>0</v>
      </c>
      <c r="AG123" s="808">
        <v>0</v>
      </c>
      <c r="AH123" s="808">
        <v>0</v>
      </c>
      <c r="AI123" s="808">
        <v>0</v>
      </c>
      <c r="AJ123" s="808">
        <v>0</v>
      </c>
      <c r="AK123" s="808">
        <v>0</v>
      </c>
      <c r="AL123" s="808">
        <v>0</v>
      </c>
      <c r="AM123" s="771"/>
    </row>
    <row r="124" spans="1:39" ht="0.15" hidden="1" customHeight="1">
      <c r="A124" s="789">
        <v>8</v>
      </c>
      <c r="B124" s="829"/>
      <c r="C124" s="829"/>
      <c r="D124" s="829"/>
      <c r="E124" s="829"/>
      <c r="F124" s="829"/>
      <c r="G124" s="829"/>
      <c r="H124" s="829"/>
      <c r="I124" s="829"/>
      <c r="J124" s="836" t="s">
        <v>1349</v>
      </c>
      <c r="K124" s="829"/>
      <c r="L124" s="807"/>
      <c r="M124" s="835"/>
      <c r="N124" s="224"/>
      <c r="O124" s="225"/>
      <c r="P124" s="225"/>
      <c r="Q124" s="225"/>
      <c r="R124" s="225"/>
      <c r="S124" s="225"/>
      <c r="T124" s="225"/>
      <c r="U124" s="225"/>
      <c r="V124" s="225"/>
      <c r="W124" s="225"/>
      <c r="X124" s="225"/>
      <c r="Y124" s="225"/>
      <c r="Z124" s="225"/>
      <c r="AA124" s="225"/>
      <c r="AB124" s="225"/>
      <c r="AC124" s="225"/>
      <c r="AD124" s="225"/>
      <c r="AE124" s="225"/>
      <c r="AF124" s="225"/>
      <c r="AG124" s="225"/>
      <c r="AH124" s="225"/>
      <c r="AI124" s="225"/>
      <c r="AJ124" s="225"/>
      <c r="AK124" s="225"/>
      <c r="AL124" s="225"/>
      <c r="AM124" s="243"/>
    </row>
    <row r="125" spans="1:39" s="99" customFormat="1" ht="11.4" hidden="1">
      <c r="A125" s="789">
        <v>8</v>
      </c>
      <c r="B125" s="830"/>
      <c r="C125" s="830"/>
      <c r="D125" s="830"/>
      <c r="E125" s="830"/>
      <c r="F125" s="830"/>
      <c r="G125" s="830"/>
      <c r="H125" s="830"/>
      <c r="I125" s="830"/>
      <c r="J125" s="830"/>
      <c r="K125" s="830"/>
      <c r="L125" s="807">
        <v>6</v>
      </c>
      <c r="M125" s="835" t="s">
        <v>426</v>
      </c>
      <c r="N125" s="224" t="s">
        <v>370</v>
      </c>
      <c r="O125" s="837"/>
      <c r="P125" s="837"/>
      <c r="Q125" s="837"/>
      <c r="R125" s="837"/>
      <c r="S125" s="837"/>
      <c r="T125" s="837"/>
      <c r="U125" s="837"/>
      <c r="V125" s="837"/>
      <c r="W125" s="837"/>
      <c r="X125" s="837"/>
      <c r="Y125" s="837"/>
      <c r="Z125" s="837"/>
      <c r="AA125" s="837"/>
      <c r="AB125" s="837"/>
      <c r="AC125" s="837"/>
      <c r="AD125" s="837"/>
      <c r="AE125" s="837"/>
      <c r="AF125" s="837"/>
      <c r="AG125" s="837"/>
      <c r="AH125" s="837"/>
      <c r="AI125" s="837"/>
      <c r="AJ125" s="837"/>
      <c r="AK125" s="837"/>
      <c r="AL125" s="837"/>
      <c r="AM125" s="771"/>
    </row>
    <row r="126" spans="1:39" s="99" customFormat="1" ht="11.4" hidden="1">
      <c r="A126" s="789">
        <v>8</v>
      </c>
      <c r="B126" s="830"/>
      <c r="C126" s="830"/>
      <c r="D126" s="830"/>
      <c r="E126" s="830"/>
      <c r="F126" s="830"/>
      <c r="G126" s="830"/>
      <c r="H126" s="830"/>
      <c r="I126" s="830"/>
      <c r="J126" s="830"/>
      <c r="K126" s="830"/>
      <c r="L126" s="807">
        <v>7</v>
      </c>
      <c r="M126" s="835" t="s">
        <v>427</v>
      </c>
      <c r="N126" s="224" t="s">
        <v>370</v>
      </c>
      <c r="O126" s="837"/>
      <c r="P126" s="837"/>
      <c r="Q126" s="837"/>
      <c r="R126" s="837"/>
      <c r="S126" s="837"/>
      <c r="T126" s="837"/>
      <c r="U126" s="837"/>
      <c r="V126" s="837"/>
      <c r="W126" s="837"/>
      <c r="X126" s="837"/>
      <c r="Y126" s="837"/>
      <c r="Z126" s="837"/>
      <c r="AA126" s="837"/>
      <c r="AB126" s="837"/>
      <c r="AC126" s="837"/>
      <c r="AD126" s="837"/>
      <c r="AE126" s="837"/>
      <c r="AF126" s="837"/>
      <c r="AG126" s="837"/>
      <c r="AH126" s="837"/>
      <c r="AI126" s="837"/>
      <c r="AJ126" s="837"/>
      <c r="AK126" s="837"/>
      <c r="AL126" s="837"/>
      <c r="AM126" s="771"/>
    </row>
    <row r="127" spans="1:39" s="99" customFormat="1" ht="11.4" hidden="1">
      <c r="A127" s="789">
        <v>8</v>
      </c>
      <c r="B127" s="830"/>
      <c r="C127" s="830"/>
      <c r="D127" s="830"/>
      <c r="E127" s="830"/>
      <c r="F127" s="830"/>
      <c r="G127" s="830"/>
      <c r="H127" s="830"/>
      <c r="I127" s="830"/>
      <c r="J127" s="830"/>
      <c r="K127" s="830"/>
      <c r="L127" s="807">
        <v>8</v>
      </c>
      <c r="M127" s="835" t="s">
        <v>428</v>
      </c>
      <c r="N127" s="224" t="s">
        <v>370</v>
      </c>
      <c r="O127" s="837"/>
      <c r="P127" s="837"/>
      <c r="Q127" s="837"/>
      <c r="R127" s="837"/>
      <c r="S127" s="837"/>
      <c r="T127" s="837"/>
      <c r="U127" s="837"/>
      <c r="V127" s="837"/>
      <c r="W127" s="837"/>
      <c r="X127" s="837"/>
      <c r="Y127" s="837"/>
      <c r="Z127" s="837"/>
      <c r="AA127" s="837"/>
      <c r="AB127" s="837"/>
      <c r="AC127" s="837"/>
      <c r="AD127" s="837"/>
      <c r="AE127" s="837"/>
      <c r="AF127" s="837"/>
      <c r="AG127" s="837"/>
      <c r="AH127" s="837"/>
      <c r="AI127" s="837"/>
      <c r="AJ127" s="837"/>
      <c r="AK127" s="837"/>
      <c r="AL127" s="837"/>
      <c r="AM127" s="771"/>
    </row>
    <row r="128" spans="1:39" ht="11.4">
      <c r="A128" s="764" t="s">
        <v>127</v>
      </c>
      <c r="B128" s="829" t="s">
        <v>1235</v>
      </c>
      <c r="C128" s="829"/>
      <c r="D128" s="829"/>
      <c r="E128" s="829"/>
      <c r="F128" s="829"/>
      <c r="G128" s="829"/>
      <c r="H128" s="829"/>
      <c r="I128" s="829"/>
      <c r="J128" s="829"/>
      <c r="K128" s="829"/>
      <c r="L128" s="804" t="s">
        <v>2433</v>
      </c>
      <c r="M128" s="673"/>
      <c r="N128" s="673"/>
      <c r="O128" s="833">
        <v>0</v>
      </c>
      <c r="P128" s="833">
        <v>0</v>
      </c>
      <c r="Q128" s="833">
        <v>0</v>
      </c>
      <c r="R128" s="833">
        <v>0</v>
      </c>
      <c r="S128" s="833">
        <v>0</v>
      </c>
      <c r="T128" s="833">
        <v>0</v>
      </c>
      <c r="U128" s="833">
        <v>0</v>
      </c>
      <c r="V128" s="833">
        <v>0</v>
      </c>
      <c r="W128" s="833">
        <v>0</v>
      </c>
      <c r="X128" s="833">
        <v>0</v>
      </c>
      <c r="Y128" s="833">
        <v>0</v>
      </c>
      <c r="Z128" s="833">
        <v>0</v>
      </c>
      <c r="AA128" s="833">
        <v>0</v>
      </c>
      <c r="AB128" s="833">
        <v>0</v>
      </c>
      <c r="AC128" s="833">
        <v>0</v>
      </c>
      <c r="AD128" s="833">
        <v>0</v>
      </c>
      <c r="AE128" s="833">
        <v>0</v>
      </c>
      <c r="AF128" s="833">
        <v>0</v>
      </c>
      <c r="AG128" s="833">
        <v>0</v>
      </c>
      <c r="AH128" s="833">
        <v>0</v>
      </c>
      <c r="AI128" s="833">
        <v>0</v>
      </c>
      <c r="AJ128" s="833">
        <v>0</v>
      </c>
      <c r="AK128" s="833">
        <v>0</v>
      </c>
      <c r="AL128" s="833">
        <v>0</v>
      </c>
      <c r="AM128" s="834"/>
    </row>
    <row r="129" spans="1:39" ht="11.4" hidden="1">
      <c r="A129" s="789">
        <v>9</v>
      </c>
      <c r="B129" s="829"/>
      <c r="C129" s="829"/>
      <c r="D129" s="829"/>
      <c r="E129" s="829"/>
      <c r="F129" s="829"/>
      <c r="G129" s="829"/>
      <c r="H129" s="829"/>
      <c r="I129" s="829"/>
      <c r="J129" s="829"/>
      <c r="K129" s="829"/>
      <c r="L129" s="807">
        <v>1</v>
      </c>
      <c r="M129" s="835" t="s">
        <v>420</v>
      </c>
      <c r="N129" s="224" t="s">
        <v>370</v>
      </c>
      <c r="O129" s="808">
        <v>0</v>
      </c>
      <c r="P129" s="808">
        <v>0</v>
      </c>
      <c r="Q129" s="808">
        <v>0</v>
      </c>
      <c r="R129" s="808">
        <v>0</v>
      </c>
      <c r="S129" s="808">
        <v>0</v>
      </c>
      <c r="T129" s="808">
        <v>0</v>
      </c>
      <c r="U129" s="808">
        <v>0</v>
      </c>
      <c r="V129" s="808">
        <v>0</v>
      </c>
      <c r="W129" s="808">
        <v>0</v>
      </c>
      <c r="X129" s="808">
        <v>0</v>
      </c>
      <c r="Y129" s="808">
        <v>0</v>
      </c>
      <c r="Z129" s="808">
        <v>0</v>
      </c>
      <c r="AA129" s="808">
        <v>0</v>
      </c>
      <c r="AB129" s="808">
        <v>0</v>
      </c>
      <c r="AC129" s="808">
        <v>0</v>
      </c>
      <c r="AD129" s="808">
        <v>0</v>
      </c>
      <c r="AE129" s="808">
        <v>0</v>
      </c>
      <c r="AF129" s="808">
        <v>0</v>
      </c>
      <c r="AG129" s="808">
        <v>0</v>
      </c>
      <c r="AH129" s="808">
        <v>0</v>
      </c>
      <c r="AI129" s="808">
        <v>0</v>
      </c>
      <c r="AJ129" s="808">
        <v>0</v>
      </c>
      <c r="AK129" s="808">
        <v>0</v>
      </c>
      <c r="AL129" s="808">
        <v>0</v>
      </c>
      <c r="AM129" s="771"/>
    </row>
    <row r="130" spans="1:39" ht="0.15" hidden="1" customHeight="1">
      <c r="A130" s="789">
        <v>9</v>
      </c>
      <c r="B130" s="829"/>
      <c r="C130" s="829"/>
      <c r="D130" s="829"/>
      <c r="E130" s="829"/>
      <c r="F130" s="829"/>
      <c r="G130" s="829"/>
      <c r="H130" s="829"/>
      <c r="I130" s="829"/>
      <c r="J130" s="836" t="s">
        <v>1073</v>
      </c>
      <c r="K130" s="829"/>
      <c r="L130" s="807"/>
      <c r="M130" s="835"/>
      <c r="N130" s="224"/>
      <c r="O130" s="225"/>
      <c r="P130" s="225"/>
      <c r="Q130" s="225"/>
      <c r="R130" s="225"/>
      <c r="S130" s="225"/>
      <c r="T130" s="225"/>
      <c r="U130" s="225"/>
      <c r="V130" s="225"/>
      <c r="W130" s="225"/>
      <c r="X130" s="225"/>
      <c r="Y130" s="225"/>
      <c r="Z130" s="225"/>
      <c r="AA130" s="225"/>
      <c r="AB130" s="225"/>
      <c r="AC130" s="225"/>
      <c r="AD130" s="225"/>
      <c r="AE130" s="225"/>
      <c r="AF130" s="225"/>
      <c r="AG130" s="225"/>
      <c r="AH130" s="225"/>
      <c r="AI130" s="225"/>
      <c r="AJ130" s="225"/>
      <c r="AK130" s="225"/>
      <c r="AL130" s="225"/>
      <c r="AM130" s="243"/>
    </row>
    <row r="131" spans="1:39" ht="22.8" hidden="1">
      <c r="A131" s="789">
        <v>9</v>
      </c>
      <c r="B131" s="829"/>
      <c r="C131" s="829"/>
      <c r="D131" s="829"/>
      <c r="E131" s="829"/>
      <c r="F131" s="829"/>
      <c r="G131" s="829"/>
      <c r="H131" s="829"/>
      <c r="I131" s="829"/>
      <c r="J131" s="829"/>
      <c r="K131" s="829"/>
      <c r="L131" s="807">
        <v>2</v>
      </c>
      <c r="M131" s="835" t="s">
        <v>422</v>
      </c>
      <c r="N131" s="224" t="s">
        <v>370</v>
      </c>
      <c r="O131" s="808">
        <v>0</v>
      </c>
      <c r="P131" s="808">
        <v>0</v>
      </c>
      <c r="Q131" s="808">
        <v>0</v>
      </c>
      <c r="R131" s="808">
        <v>0</v>
      </c>
      <c r="S131" s="808">
        <v>0</v>
      </c>
      <c r="T131" s="808">
        <v>0</v>
      </c>
      <c r="U131" s="808">
        <v>0</v>
      </c>
      <c r="V131" s="808">
        <v>0</v>
      </c>
      <c r="W131" s="808">
        <v>0</v>
      </c>
      <c r="X131" s="808">
        <v>0</v>
      </c>
      <c r="Y131" s="808">
        <v>0</v>
      </c>
      <c r="Z131" s="808">
        <v>0</v>
      </c>
      <c r="AA131" s="808">
        <v>0</v>
      </c>
      <c r="AB131" s="808">
        <v>0</v>
      </c>
      <c r="AC131" s="808">
        <v>0</v>
      </c>
      <c r="AD131" s="808">
        <v>0</v>
      </c>
      <c r="AE131" s="808">
        <v>0</v>
      </c>
      <c r="AF131" s="808">
        <v>0</v>
      </c>
      <c r="AG131" s="808">
        <v>0</v>
      </c>
      <c r="AH131" s="808">
        <v>0</v>
      </c>
      <c r="AI131" s="808">
        <v>0</v>
      </c>
      <c r="AJ131" s="808">
        <v>0</v>
      </c>
      <c r="AK131" s="808">
        <v>0</v>
      </c>
      <c r="AL131" s="808">
        <v>0</v>
      </c>
      <c r="AM131" s="771"/>
    </row>
    <row r="132" spans="1:39" ht="0.15" hidden="1" customHeight="1">
      <c r="A132" s="789">
        <v>9</v>
      </c>
      <c r="B132" s="829"/>
      <c r="C132" s="829"/>
      <c r="D132" s="829"/>
      <c r="E132" s="829"/>
      <c r="F132" s="829"/>
      <c r="G132" s="829"/>
      <c r="H132" s="829"/>
      <c r="I132" s="829"/>
      <c r="J132" s="836" t="s">
        <v>1074</v>
      </c>
      <c r="K132" s="829"/>
      <c r="L132" s="807"/>
      <c r="M132" s="835"/>
      <c r="N132" s="224"/>
      <c r="O132" s="225"/>
      <c r="P132" s="225"/>
      <c r="Q132" s="225"/>
      <c r="R132" s="225"/>
      <c r="S132" s="225"/>
      <c r="T132" s="225"/>
      <c r="U132" s="225"/>
      <c r="V132" s="225"/>
      <c r="W132" s="225"/>
      <c r="X132" s="225"/>
      <c r="Y132" s="225"/>
      <c r="Z132" s="225"/>
      <c r="AA132" s="225"/>
      <c r="AB132" s="225"/>
      <c r="AC132" s="225"/>
      <c r="AD132" s="225"/>
      <c r="AE132" s="225"/>
      <c r="AF132" s="225"/>
      <c r="AG132" s="225"/>
      <c r="AH132" s="225"/>
      <c r="AI132" s="225"/>
      <c r="AJ132" s="225"/>
      <c r="AK132" s="225"/>
      <c r="AL132" s="225"/>
      <c r="AM132" s="243"/>
    </row>
    <row r="133" spans="1:39" ht="11.4" hidden="1">
      <c r="A133" s="789">
        <v>9</v>
      </c>
      <c r="B133" s="829"/>
      <c r="C133" s="829"/>
      <c r="D133" s="829"/>
      <c r="E133" s="829"/>
      <c r="F133" s="829"/>
      <c r="G133" s="829"/>
      <c r="H133" s="829"/>
      <c r="I133" s="829"/>
      <c r="J133" s="829"/>
      <c r="K133" s="829"/>
      <c r="L133" s="807">
        <v>3</v>
      </c>
      <c r="M133" s="835" t="s">
        <v>424</v>
      </c>
      <c r="N133" s="224" t="s">
        <v>370</v>
      </c>
      <c r="O133" s="808">
        <v>0</v>
      </c>
      <c r="P133" s="808">
        <v>0</v>
      </c>
      <c r="Q133" s="808">
        <v>0</v>
      </c>
      <c r="R133" s="808">
        <v>0</v>
      </c>
      <c r="S133" s="808">
        <v>0</v>
      </c>
      <c r="T133" s="808">
        <v>0</v>
      </c>
      <c r="U133" s="808">
        <v>0</v>
      </c>
      <c r="V133" s="808">
        <v>0</v>
      </c>
      <c r="W133" s="808">
        <v>0</v>
      </c>
      <c r="X133" s="808">
        <v>0</v>
      </c>
      <c r="Y133" s="808">
        <v>0</v>
      </c>
      <c r="Z133" s="808">
        <v>0</v>
      </c>
      <c r="AA133" s="808">
        <v>0</v>
      </c>
      <c r="AB133" s="808">
        <v>0</v>
      </c>
      <c r="AC133" s="808">
        <v>0</v>
      </c>
      <c r="AD133" s="808">
        <v>0</v>
      </c>
      <c r="AE133" s="808">
        <v>0</v>
      </c>
      <c r="AF133" s="808">
        <v>0</v>
      </c>
      <c r="AG133" s="808">
        <v>0</v>
      </c>
      <c r="AH133" s="808">
        <v>0</v>
      </c>
      <c r="AI133" s="808">
        <v>0</v>
      </c>
      <c r="AJ133" s="808">
        <v>0</v>
      </c>
      <c r="AK133" s="808">
        <v>0</v>
      </c>
      <c r="AL133" s="808">
        <v>0</v>
      </c>
      <c r="AM133" s="771"/>
    </row>
    <row r="134" spans="1:39" ht="0.15" hidden="1" customHeight="1">
      <c r="A134" s="789">
        <v>9</v>
      </c>
      <c r="B134" s="829"/>
      <c r="C134" s="829"/>
      <c r="D134" s="829"/>
      <c r="E134" s="829"/>
      <c r="F134" s="829"/>
      <c r="G134" s="829"/>
      <c r="H134" s="829"/>
      <c r="I134" s="829"/>
      <c r="J134" s="836" t="s">
        <v>1075</v>
      </c>
      <c r="K134" s="829"/>
      <c r="L134" s="807"/>
      <c r="M134" s="835"/>
      <c r="N134" s="224"/>
      <c r="O134" s="225"/>
      <c r="P134" s="225"/>
      <c r="Q134" s="225"/>
      <c r="R134" s="225"/>
      <c r="S134" s="225"/>
      <c r="T134" s="225"/>
      <c r="U134" s="225"/>
      <c r="V134" s="225"/>
      <c r="W134" s="225"/>
      <c r="X134" s="225"/>
      <c r="Y134" s="225"/>
      <c r="Z134" s="225"/>
      <c r="AA134" s="225"/>
      <c r="AB134" s="225"/>
      <c r="AC134" s="225"/>
      <c r="AD134" s="225"/>
      <c r="AE134" s="225"/>
      <c r="AF134" s="225"/>
      <c r="AG134" s="225"/>
      <c r="AH134" s="225"/>
      <c r="AI134" s="225"/>
      <c r="AJ134" s="225"/>
      <c r="AK134" s="225"/>
      <c r="AL134" s="225"/>
      <c r="AM134" s="243"/>
    </row>
    <row r="135" spans="1:39" ht="11.4" hidden="1">
      <c r="A135" s="789">
        <v>9</v>
      </c>
      <c r="B135" s="829"/>
      <c r="C135" s="829"/>
      <c r="D135" s="829"/>
      <c r="E135" s="829"/>
      <c r="F135" s="829"/>
      <c r="G135" s="829"/>
      <c r="H135" s="829"/>
      <c r="I135" s="829"/>
      <c r="J135" s="829"/>
      <c r="K135" s="829"/>
      <c r="L135" s="807">
        <v>4</v>
      </c>
      <c r="M135" s="835" t="s">
        <v>425</v>
      </c>
      <c r="N135" s="224" t="s">
        <v>370</v>
      </c>
      <c r="O135" s="808">
        <v>0</v>
      </c>
      <c r="P135" s="808">
        <v>0</v>
      </c>
      <c r="Q135" s="808">
        <v>0</v>
      </c>
      <c r="R135" s="808">
        <v>0</v>
      </c>
      <c r="S135" s="808">
        <v>0</v>
      </c>
      <c r="T135" s="808">
        <v>0</v>
      </c>
      <c r="U135" s="808">
        <v>0</v>
      </c>
      <c r="V135" s="808">
        <v>0</v>
      </c>
      <c r="W135" s="808">
        <v>0</v>
      </c>
      <c r="X135" s="808">
        <v>0</v>
      </c>
      <c r="Y135" s="808">
        <v>0</v>
      </c>
      <c r="Z135" s="808">
        <v>0</v>
      </c>
      <c r="AA135" s="808">
        <v>0</v>
      </c>
      <c r="AB135" s="808">
        <v>0</v>
      </c>
      <c r="AC135" s="808">
        <v>0</v>
      </c>
      <c r="AD135" s="808">
        <v>0</v>
      </c>
      <c r="AE135" s="808">
        <v>0</v>
      </c>
      <c r="AF135" s="808">
        <v>0</v>
      </c>
      <c r="AG135" s="808">
        <v>0</v>
      </c>
      <c r="AH135" s="808">
        <v>0</v>
      </c>
      <c r="AI135" s="808">
        <v>0</v>
      </c>
      <c r="AJ135" s="808">
        <v>0</v>
      </c>
      <c r="AK135" s="808">
        <v>0</v>
      </c>
      <c r="AL135" s="808">
        <v>0</v>
      </c>
      <c r="AM135" s="771"/>
    </row>
    <row r="136" spans="1:39" ht="0.15" hidden="1" customHeight="1">
      <c r="A136" s="789">
        <v>9</v>
      </c>
      <c r="B136" s="829"/>
      <c r="C136" s="829"/>
      <c r="D136" s="829"/>
      <c r="E136" s="829"/>
      <c r="F136" s="829"/>
      <c r="G136" s="829"/>
      <c r="H136" s="829"/>
      <c r="I136" s="829"/>
      <c r="J136" s="836" t="s">
        <v>1076</v>
      </c>
      <c r="K136" s="829"/>
      <c r="L136" s="807"/>
      <c r="M136" s="835"/>
      <c r="N136" s="224"/>
      <c r="O136" s="225"/>
      <c r="P136" s="225"/>
      <c r="Q136" s="225"/>
      <c r="R136" s="225"/>
      <c r="S136" s="225"/>
      <c r="T136" s="225"/>
      <c r="U136" s="225"/>
      <c r="V136" s="225"/>
      <c r="W136" s="225"/>
      <c r="X136" s="225"/>
      <c r="Y136" s="225"/>
      <c r="Z136" s="225"/>
      <c r="AA136" s="225"/>
      <c r="AB136" s="225"/>
      <c r="AC136" s="225"/>
      <c r="AD136" s="225"/>
      <c r="AE136" s="225"/>
      <c r="AF136" s="225"/>
      <c r="AG136" s="225"/>
      <c r="AH136" s="225"/>
      <c r="AI136" s="225"/>
      <c r="AJ136" s="225"/>
      <c r="AK136" s="225"/>
      <c r="AL136" s="225"/>
      <c r="AM136" s="243"/>
    </row>
    <row r="137" spans="1:39" ht="11.4" hidden="1">
      <c r="A137" s="789">
        <v>9</v>
      </c>
      <c r="B137" s="829"/>
      <c r="C137" s="829"/>
      <c r="D137" s="829"/>
      <c r="E137" s="829"/>
      <c r="F137" s="829"/>
      <c r="G137" s="829"/>
      <c r="H137" s="829"/>
      <c r="I137" s="829"/>
      <c r="J137" s="829"/>
      <c r="K137" s="829"/>
      <c r="L137" s="807">
        <v>5</v>
      </c>
      <c r="M137" s="835" t="s">
        <v>1328</v>
      </c>
      <c r="N137" s="224" t="s">
        <v>370</v>
      </c>
      <c r="O137" s="808">
        <v>0</v>
      </c>
      <c r="P137" s="808">
        <v>0</v>
      </c>
      <c r="Q137" s="808">
        <v>0</v>
      </c>
      <c r="R137" s="808">
        <v>0</v>
      </c>
      <c r="S137" s="808">
        <v>0</v>
      </c>
      <c r="T137" s="808">
        <v>0</v>
      </c>
      <c r="U137" s="808">
        <v>0</v>
      </c>
      <c r="V137" s="808">
        <v>0</v>
      </c>
      <c r="W137" s="808">
        <v>0</v>
      </c>
      <c r="X137" s="808">
        <v>0</v>
      </c>
      <c r="Y137" s="808">
        <v>0</v>
      </c>
      <c r="Z137" s="808">
        <v>0</v>
      </c>
      <c r="AA137" s="808">
        <v>0</v>
      </c>
      <c r="AB137" s="808">
        <v>0</v>
      </c>
      <c r="AC137" s="808">
        <v>0</v>
      </c>
      <c r="AD137" s="808">
        <v>0</v>
      </c>
      <c r="AE137" s="808">
        <v>0</v>
      </c>
      <c r="AF137" s="808">
        <v>0</v>
      </c>
      <c r="AG137" s="808">
        <v>0</v>
      </c>
      <c r="AH137" s="808">
        <v>0</v>
      </c>
      <c r="AI137" s="808">
        <v>0</v>
      </c>
      <c r="AJ137" s="808">
        <v>0</v>
      </c>
      <c r="AK137" s="808">
        <v>0</v>
      </c>
      <c r="AL137" s="808">
        <v>0</v>
      </c>
      <c r="AM137" s="771"/>
    </row>
    <row r="138" spans="1:39" ht="0.15" hidden="1" customHeight="1">
      <c r="A138" s="789">
        <v>9</v>
      </c>
      <c r="B138" s="829"/>
      <c r="C138" s="829"/>
      <c r="D138" s="829"/>
      <c r="E138" s="829"/>
      <c r="F138" s="829"/>
      <c r="G138" s="829"/>
      <c r="H138" s="829"/>
      <c r="I138" s="829"/>
      <c r="J138" s="836" t="s">
        <v>1349</v>
      </c>
      <c r="K138" s="829"/>
      <c r="L138" s="807"/>
      <c r="M138" s="835"/>
      <c r="N138" s="224"/>
      <c r="O138" s="225"/>
      <c r="P138" s="225"/>
      <c r="Q138" s="225"/>
      <c r="R138" s="225"/>
      <c r="S138" s="225"/>
      <c r="T138" s="225"/>
      <c r="U138" s="225"/>
      <c r="V138" s="225"/>
      <c r="W138" s="225"/>
      <c r="X138" s="225"/>
      <c r="Y138" s="225"/>
      <c r="Z138" s="225"/>
      <c r="AA138" s="225"/>
      <c r="AB138" s="225"/>
      <c r="AC138" s="225"/>
      <c r="AD138" s="225"/>
      <c r="AE138" s="225"/>
      <c r="AF138" s="225"/>
      <c r="AG138" s="225"/>
      <c r="AH138" s="225"/>
      <c r="AI138" s="225"/>
      <c r="AJ138" s="225"/>
      <c r="AK138" s="225"/>
      <c r="AL138" s="225"/>
      <c r="AM138" s="243"/>
    </row>
    <row r="139" spans="1:39" s="99" customFormat="1" ht="11.4" hidden="1">
      <c r="A139" s="789">
        <v>9</v>
      </c>
      <c r="B139" s="830"/>
      <c r="C139" s="830"/>
      <c r="D139" s="830"/>
      <c r="E139" s="830"/>
      <c r="F139" s="830"/>
      <c r="G139" s="830"/>
      <c r="H139" s="830"/>
      <c r="I139" s="830"/>
      <c r="J139" s="830"/>
      <c r="K139" s="830"/>
      <c r="L139" s="807">
        <v>6</v>
      </c>
      <c r="M139" s="835" t="s">
        <v>426</v>
      </c>
      <c r="N139" s="224" t="s">
        <v>370</v>
      </c>
      <c r="O139" s="837"/>
      <c r="P139" s="837"/>
      <c r="Q139" s="837"/>
      <c r="R139" s="837"/>
      <c r="S139" s="837"/>
      <c r="T139" s="837"/>
      <c r="U139" s="837"/>
      <c r="V139" s="837"/>
      <c r="W139" s="837"/>
      <c r="X139" s="837"/>
      <c r="Y139" s="837"/>
      <c r="Z139" s="837"/>
      <c r="AA139" s="837"/>
      <c r="AB139" s="837"/>
      <c r="AC139" s="837"/>
      <c r="AD139" s="837"/>
      <c r="AE139" s="837"/>
      <c r="AF139" s="837"/>
      <c r="AG139" s="837"/>
      <c r="AH139" s="837"/>
      <c r="AI139" s="837"/>
      <c r="AJ139" s="837"/>
      <c r="AK139" s="837"/>
      <c r="AL139" s="837"/>
      <c r="AM139" s="771"/>
    </row>
    <row r="140" spans="1:39" s="99" customFormat="1" ht="11.4" hidden="1">
      <c r="A140" s="789">
        <v>9</v>
      </c>
      <c r="B140" s="830"/>
      <c r="C140" s="830"/>
      <c r="D140" s="830"/>
      <c r="E140" s="830"/>
      <c r="F140" s="830"/>
      <c r="G140" s="830"/>
      <c r="H140" s="830"/>
      <c r="I140" s="830"/>
      <c r="J140" s="830"/>
      <c r="K140" s="830"/>
      <c r="L140" s="807">
        <v>7</v>
      </c>
      <c r="M140" s="835" t="s">
        <v>427</v>
      </c>
      <c r="N140" s="224" t="s">
        <v>370</v>
      </c>
      <c r="O140" s="837"/>
      <c r="P140" s="837"/>
      <c r="Q140" s="837"/>
      <c r="R140" s="837"/>
      <c r="S140" s="837"/>
      <c r="T140" s="837"/>
      <c r="U140" s="837"/>
      <c r="V140" s="837"/>
      <c r="W140" s="837"/>
      <c r="X140" s="837"/>
      <c r="Y140" s="837"/>
      <c r="Z140" s="837"/>
      <c r="AA140" s="837"/>
      <c r="AB140" s="837"/>
      <c r="AC140" s="837"/>
      <c r="AD140" s="837"/>
      <c r="AE140" s="837"/>
      <c r="AF140" s="837"/>
      <c r="AG140" s="837"/>
      <c r="AH140" s="837"/>
      <c r="AI140" s="837"/>
      <c r="AJ140" s="837"/>
      <c r="AK140" s="837"/>
      <c r="AL140" s="837"/>
      <c r="AM140" s="771"/>
    </row>
    <row r="141" spans="1:39" s="99" customFormat="1" ht="11.4" hidden="1">
      <c r="A141" s="789">
        <v>9</v>
      </c>
      <c r="B141" s="830"/>
      <c r="C141" s="830"/>
      <c r="D141" s="830"/>
      <c r="E141" s="830"/>
      <c r="F141" s="830"/>
      <c r="G141" s="830"/>
      <c r="H141" s="830"/>
      <c r="I141" s="830"/>
      <c r="J141" s="830"/>
      <c r="K141" s="830"/>
      <c r="L141" s="807">
        <v>8</v>
      </c>
      <c r="M141" s="835" t="s">
        <v>428</v>
      </c>
      <c r="N141" s="224" t="s">
        <v>370</v>
      </c>
      <c r="O141" s="837"/>
      <c r="P141" s="837"/>
      <c r="Q141" s="837"/>
      <c r="R141" s="837"/>
      <c r="S141" s="837"/>
      <c r="T141" s="837"/>
      <c r="U141" s="837"/>
      <c r="V141" s="837"/>
      <c r="W141" s="837"/>
      <c r="X141" s="837"/>
      <c r="Y141" s="837"/>
      <c r="Z141" s="837"/>
      <c r="AA141" s="837"/>
      <c r="AB141" s="837"/>
      <c r="AC141" s="837"/>
      <c r="AD141" s="837"/>
      <c r="AE141" s="837"/>
      <c r="AF141" s="837"/>
      <c r="AG141" s="837"/>
      <c r="AH141" s="837"/>
      <c r="AI141" s="837"/>
      <c r="AJ141" s="837"/>
      <c r="AK141" s="837"/>
      <c r="AL141" s="837"/>
      <c r="AM141" s="771"/>
    </row>
    <row r="142" spans="1:39" ht="11.4">
      <c r="A142" s="764" t="s">
        <v>128</v>
      </c>
      <c r="B142" s="829" t="s">
        <v>1235</v>
      </c>
      <c r="C142" s="829"/>
      <c r="D142" s="829"/>
      <c r="E142" s="829"/>
      <c r="F142" s="829"/>
      <c r="G142" s="829"/>
      <c r="H142" s="829"/>
      <c r="I142" s="829"/>
      <c r="J142" s="829"/>
      <c r="K142" s="829"/>
      <c r="L142" s="804" t="s">
        <v>2435</v>
      </c>
      <c r="M142" s="673"/>
      <c r="N142" s="673"/>
      <c r="O142" s="833">
        <v>0</v>
      </c>
      <c r="P142" s="833">
        <v>0</v>
      </c>
      <c r="Q142" s="833">
        <v>0</v>
      </c>
      <c r="R142" s="833">
        <v>0</v>
      </c>
      <c r="S142" s="833">
        <v>0</v>
      </c>
      <c r="T142" s="833">
        <v>0</v>
      </c>
      <c r="U142" s="833">
        <v>0</v>
      </c>
      <c r="V142" s="833">
        <v>0</v>
      </c>
      <c r="W142" s="833">
        <v>0</v>
      </c>
      <c r="X142" s="833">
        <v>0</v>
      </c>
      <c r="Y142" s="833">
        <v>0</v>
      </c>
      <c r="Z142" s="833">
        <v>0</v>
      </c>
      <c r="AA142" s="833">
        <v>0</v>
      </c>
      <c r="AB142" s="833">
        <v>0</v>
      </c>
      <c r="AC142" s="833">
        <v>0</v>
      </c>
      <c r="AD142" s="833">
        <v>0</v>
      </c>
      <c r="AE142" s="833">
        <v>0</v>
      </c>
      <c r="AF142" s="833">
        <v>0</v>
      </c>
      <c r="AG142" s="833">
        <v>0</v>
      </c>
      <c r="AH142" s="833">
        <v>0</v>
      </c>
      <c r="AI142" s="833">
        <v>0</v>
      </c>
      <c r="AJ142" s="833">
        <v>0</v>
      </c>
      <c r="AK142" s="833">
        <v>0</v>
      </c>
      <c r="AL142" s="833">
        <v>0</v>
      </c>
      <c r="AM142" s="834"/>
    </row>
    <row r="143" spans="1:39" ht="11.4">
      <c r="A143" s="789">
        <v>10</v>
      </c>
      <c r="B143" s="829"/>
      <c r="C143" s="829"/>
      <c r="D143" s="829"/>
      <c r="E143" s="829"/>
      <c r="F143" s="829"/>
      <c r="G143" s="829"/>
      <c r="H143" s="829"/>
      <c r="I143" s="829"/>
      <c r="J143" s="829"/>
      <c r="K143" s="829"/>
      <c r="L143" s="807">
        <v>1</v>
      </c>
      <c r="M143" s="835" t="s">
        <v>420</v>
      </c>
      <c r="N143" s="224" t="s">
        <v>370</v>
      </c>
      <c r="O143" s="808">
        <v>0</v>
      </c>
      <c r="P143" s="808">
        <v>0</v>
      </c>
      <c r="Q143" s="808">
        <v>0</v>
      </c>
      <c r="R143" s="808">
        <v>0</v>
      </c>
      <c r="S143" s="808">
        <v>0</v>
      </c>
      <c r="T143" s="808">
        <v>0</v>
      </c>
      <c r="U143" s="808">
        <v>0</v>
      </c>
      <c r="V143" s="808">
        <v>0</v>
      </c>
      <c r="W143" s="808">
        <v>0</v>
      </c>
      <c r="X143" s="808">
        <v>0</v>
      </c>
      <c r="Y143" s="808">
        <v>0</v>
      </c>
      <c r="Z143" s="808">
        <v>0</v>
      </c>
      <c r="AA143" s="808">
        <v>0</v>
      </c>
      <c r="AB143" s="808">
        <v>0</v>
      </c>
      <c r="AC143" s="808">
        <v>0</v>
      </c>
      <c r="AD143" s="808">
        <v>0</v>
      </c>
      <c r="AE143" s="808">
        <v>0</v>
      </c>
      <c r="AF143" s="808">
        <v>0</v>
      </c>
      <c r="AG143" s="808">
        <v>0</v>
      </c>
      <c r="AH143" s="808">
        <v>0</v>
      </c>
      <c r="AI143" s="808">
        <v>0</v>
      </c>
      <c r="AJ143" s="808">
        <v>0</v>
      </c>
      <c r="AK143" s="808">
        <v>0</v>
      </c>
      <c r="AL143" s="808">
        <v>0</v>
      </c>
      <c r="AM143" s="771"/>
    </row>
    <row r="144" spans="1:39" ht="0.15" customHeight="1">
      <c r="A144" s="789">
        <v>10</v>
      </c>
      <c r="B144" s="829"/>
      <c r="C144" s="829"/>
      <c r="D144" s="829"/>
      <c r="E144" s="829"/>
      <c r="F144" s="829"/>
      <c r="G144" s="829"/>
      <c r="H144" s="829"/>
      <c r="I144" s="829"/>
      <c r="J144" s="836" t="s">
        <v>1073</v>
      </c>
      <c r="K144" s="829"/>
      <c r="L144" s="807"/>
      <c r="M144" s="835"/>
      <c r="N144" s="224"/>
      <c r="O144" s="225"/>
      <c r="P144" s="225"/>
      <c r="Q144" s="225"/>
      <c r="R144" s="225"/>
      <c r="S144" s="225"/>
      <c r="T144" s="225"/>
      <c r="U144" s="225"/>
      <c r="V144" s="225"/>
      <c r="W144" s="225"/>
      <c r="X144" s="225"/>
      <c r="Y144" s="225"/>
      <c r="Z144" s="225"/>
      <c r="AA144" s="225"/>
      <c r="AB144" s="225"/>
      <c r="AC144" s="225"/>
      <c r="AD144" s="225"/>
      <c r="AE144" s="225"/>
      <c r="AF144" s="225"/>
      <c r="AG144" s="225"/>
      <c r="AH144" s="225"/>
      <c r="AI144" s="225"/>
      <c r="AJ144" s="225"/>
      <c r="AK144" s="225"/>
      <c r="AL144" s="225"/>
      <c r="AM144" s="243"/>
    </row>
    <row r="145" spans="1:39" ht="22.8">
      <c r="A145" s="789">
        <v>10</v>
      </c>
      <c r="B145" s="829"/>
      <c r="C145" s="829"/>
      <c r="D145" s="829"/>
      <c r="E145" s="829"/>
      <c r="F145" s="829"/>
      <c r="G145" s="829"/>
      <c r="H145" s="829"/>
      <c r="I145" s="829"/>
      <c r="J145" s="829"/>
      <c r="K145" s="829"/>
      <c r="L145" s="807">
        <v>2</v>
      </c>
      <c r="M145" s="835" t="s">
        <v>422</v>
      </c>
      <c r="N145" s="224" t="s">
        <v>370</v>
      </c>
      <c r="O145" s="808">
        <v>0</v>
      </c>
      <c r="P145" s="808">
        <v>0</v>
      </c>
      <c r="Q145" s="808">
        <v>0</v>
      </c>
      <c r="R145" s="808">
        <v>0</v>
      </c>
      <c r="S145" s="808">
        <v>0</v>
      </c>
      <c r="T145" s="808">
        <v>0</v>
      </c>
      <c r="U145" s="808">
        <v>0</v>
      </c>
      <c r="V145" s="808">
        <v>0</v>
      </c>
      <c r="W145" s="808">
        <v>0</v>
      </c>
      <c r="X145" s="808">
        <v>0</v>
      </c>
      <c r="Y145" s="808">
        <v>0</v>
      </c>
      <c r="Z145" s="808">
        <v>0</v>
      </c>
      <c r="AA145" s="808">
        <v>0</v>
      </c>
      <c r="AB145" s="808">
        <v>0</v>
      </c>
      <c r="AC145" s="808">
        <v>0</v>
      </c>
      <c r="AD145" s="808">
        <v>0</v>
      </c>
      <c r="AE145" s="808">
        <v>0</v>
      </c>
      <c r="AF145" s="808">
        <v>0</v>
      </c>
      <c r="AG145" s="808">
        <v>0</v>
      </c>
      <c r="AH145" s="808">
        <v>0</v>
      </c>
      <c r="AI145" s="808">
        <v>0</v>
      </c>
      <c r="AJ145" s="808">
        <v>0</v>
      </c>
      <c r="AK145" s="808">
        <v>0</v>
      </c>
      <c r="AL145" s="808">
        <v>0</v>
      </c>
      <c r="AM145" s="771"/>
    </row>
    <row r="146" spans="1:39" ht="0.15" customHeight="1">
      <c r="A146" s="789">
        <v>10</v>
      </c>
      <c r="B146" s="829"/>
      <c r="C146" s="829"/>
      <c r="D146" s="829"/>
      <c r="E146" s="829"/>
      <c r="F146" s="829"/>
      <c r="G146" s="829"/>
      <c r="H146" s="829"/>
      <c r="I146" s="829"/>
      <c r="J146" s="836" t="s">
        <v>1074</v>
      </c>
      <c r="K146" s="829"/>
      <c r="L146" s="807"/>
      <c r="M146" s="835"/>
      <c r="N146" s="224"/>
      <c r="O146" s="225"/>
      <c r="P146" s="225"/>
      <c r="Q146" s="225"/>
      <c r="R146" s="225"/>
      <c r="S146" s="225"/>
      <c r="T146" s="225"/>
      <c r="U146" s="225"/>
      <c r="V146" s="225"/>
      <c r="W146" s="225"/>
      <c r="X146" s="225"/>
      <c r="Y146" s="225"/>
      <c r="Z146" s="225"/>
      <c r="AA146" s="225"/>
      <c r="AB146" s="225"/>
      <c r="AC146" s="225"/>
      <c r="AD146" s="225"/>
      <c r="AE146" s="225"/>
      <c r="AF146" s="225"/>
      <c r="AG146" s="225"/>
      <c r="AH146" s="225"/>
      <c r="AI146" s="225"/>
      <c r="AJ146" s="225"/>
      <c r="AK146" s="225"/>
      <c r="AL146" s="225"/>
      <c r="AM146" s="243"/>
    </row>
    <row r="147" spans="1:39" ht="11.4">
      <c r="A147" s="789">
        <v>10</v>
      </c>
      <c r="B147" s="829"/>
      <c r="C147" s="829"/>
      <c r="D147" s="829"/>
      <c r="E147" s="829"/>
      <c r="F147" s="829"/>
      <c r="G147" s="829"/>
      <c r="H147" s="829"/>
      <c r="I147" s="829"/>
      <c r="J147" s="829"/>
      <c r="K147" s="829"/>
      <c r="L147" s="807">
        <v>3</v>
      </c>
      <c r="M147" s="835" t="s">
        <v>424</v>
      </c>
      <c r="N147" s="224" t="s">
        <v>370</v>
      </c>
      <c r="O147" s="808">
        <v>0</v>
      </c>
      <c r="P147" s="808">
        <v>0</v>
      </c>
      <c r="Q147" s="808">
        <v>0</v>
      </c>
      <c r="R147" s="808">
        <v>0</v>
      </c>
      <c r="S147" s="808">
        <v>0</v>
      </c>
      <c r="T147" s="808">
        <v>0</v>
      </c>
      <c r="U147" s="808">
        <v>0</v>
      </c>
      <c r="V147" s="808">
        <v>0</v>
      </c>
      <c r="W147" s="808">
        <v>0</v>
      </c>
      <c r="X147" s="808">
        <v>0</v>
      </c>
      <c r="Y147" s="808">
        <v>0</v>
      </c>
      <c r="Z147" s="808">
        <v>0</v>
      </c>
      <c r="AA147" s="808">
        <v>0</v>
      </c>
      <c r="AB147" s="808">
        <v>0</v>
      </c>
      <c r="AC147" s="808">
        <v>0</v>
      </c>
      <c r="AD147" s="808">
        <v>0</v>
      </c>
      <c r="AE147" s="808">
        <v>0</v>
      </c>
      <c r="AF147" s="808">
        <v>0</v>
      </c>
      <c r="AG147" s="808">
        <v>0</v>
      </c>
      <c r="AH147" s="808">
        <v>0</v>
      </c>
      <c r="AI147" s="808">
        <v>0</v>
      </c>
      <c r="AJ147" s="808">
        <v>0</v>
      </c>
      <c r="AK147" s="808">
        <v>0</v>
      </c>
      <c r="AL147" s="808">
        <v>0</v>
      </c>
      <c r="AM147" s="771"/>
    </row>
    <row r="148" spans="1:39" ht="0.15" customHeight="1">
      <c r="A148" s="789">
        <v>10</v>
      </c>
      <c r="B148" s="829"/>
      <c r="C148" s="829"/>
      <c r="D148" s="829"/>
      <c r="E148" s="829"/>
      <c r="F148" s="829"/>
      <c r="G148" s="829"/>
      <c r="H148" s="829"/>
      <c r="I148" s="829"/>
      <c r="J148" s="836" t="s">
        <v>1075</v>
      </c>
      <c r="K148" s="829"/>
      <c r="L148" s="807"/>
      <c r="M148" s="835"/>
      <c r="N148" s="224"/>
      <c r="O148" s="225"/>
      <c r="P148" s="225"/>
      <c r="Q148" s="225"/>
      <c r="R148" s="225"/>
      <c r="S148" s="225"/>
      <c r="T148" s="225"/>
      <c r="U148" s="225"/>
      <c r="V148" s="225"/>
      <c r="W148" s="225"/>
      <c r="X148" s="225"/>
      <c r="Y148" s="225"/>
      <c r="Z148" s="225"/>
      <c r="AA148" s="225"/>
      <c r="AB148" s="225"/>
      <c r="AC148" s="225"/>
      <c r="AD148" s="225"/>
      <c r="AE148" s="225"/>
      <c r="AF148" s="225"/>
      <c r="AG148" s="225"/>
      <c r="AH148" s="225"/>
      <c r="AI148" s="225"/>
      <c r="AJ148" s="225"/>
      <c r="AK148" s="225"/>
      <c r="AL148" s="225"/>
      <c r="AM148" s="243"/>
    </row>
    <row r="149" spans="1:39" ht="11.4">
      <c r="A149" s="789">
        <v>10</v>
      </c>
      <c r="B149" s="829"/>
      <c r="C149" s="829"/>
      <c r="D149" s="829"/>
      <c r="E149" s="829"/>
      <c r="F149" s="829"/>
      <c r="G149" s="829"/>
      <c r="H149" s="829"/>
      <c r="I149" s="829"/>
      <c r="J149" s="829"/>
      <c r="K149" s="829"/>
      <c r="L149" s="807">
        <v>4</v>
      </c>
      <c r="M149" s="835" t="s">
        <v>425</v>
      </c>
      <c r="N149" s="224" t="s">
        <v>370</v>
      </c>
      <c r="O149" s="808">
        <v>0</v>
      </c>
      <c r="P149" s="808">
        <v>0</v>
      </c>
      <c r="Q149" s="808">
        <v>0</v>
      </c>
      <c r="R149" s="808">
        <v>0</v>
      </c>
      <c r="S149" s="808">
        <v>0</v>
      </c>
      <c r="T149" s="808">
        <v>0</v>
      </c>
      <c r="U149" s="808">
        <v>0</v>
      </c>
      <c r="V149" s="808">
        <v>0</v>
      </c>
      <c r="W149" s="808">
        <v>0</v>
      </c>
      <c r="X149" s="808">
        <v>0</v>
      </c>
      <c r="Y149" s="808">
        <v>0</v>
      </c>
      <c r="Z149" s="808">
        <v>0</v>
      </c>
      <c r="AA149" s="808">
        <v>0</v>
      </c>
      <c r="AB149" s="808">
        <v>0</v>
      </c>
      <c r="AC149" s="808">
        <v>0</v>
      </c>
      <c r="AD149" s="808">
        <v>0</v>
      </c>
      <c r="AE149" s="808">
        <v>0</v>
      </c>
      <c r="AF149" s="808">
        <v>0</v>
      </c>
      <c r="AG149" s="808">
        <v>0</v>
      </c>
      <c r="AH149" s="808">
        <v>0</v>
      </c>
      <c r="AI149" s="808">
        <v>0</v>
      </c>
      <c r="AJ149" s="808">
        <v>0</v>
      </c>
      <c r="AK149" s="808">
        <v>0</v>
      </c>
      <c r="AL149" s="808">
        <v>0</v>
      </c>
      <c r="AM149" s="771"/>
    </row>
    <row r="150" spans="1:39" ht="0.15" customHeight="1">
      <c r="A150" s="789">
        <v>10</v>
      </c>
      <c r="B150" s="829"/>
      <c r="C150" s="829"/>
      <c r="D150" s="829"/>
      <c r="E150" s="829"/>
      <c r="F150" s="829"/>
      <c r="G150" s="829"/>
      <c r="H150" s="829"/>
      <c r="I150" s="829"/>
      <c r="J150" s="836" t="s">
        <v>1076</v>
      </c>
      <c r="K150" s="829"/>
      <c r="L150" s="807"/>
      <c r="M150" s="835"/>
      <c r="N150" s="224"/>
      <c r="O150" s="225"/>
      <c r="P150" s="225"/>
      <c r="Q150" s="225"/>
      <c r="R150" s="225"/>
      <c r="S150" s="225"/>
      <c r="T150" s="225"/>
      <c r="U150" s="225"/>
      <c r="V150" s="225"/>
      <c r="W150" s="225"/>
      <c r="X150" s="225"/>
      <c r="Y150" s="225"/>
      <c r="Z150" s="225"/>
      <c r="AA150" s="225"/>
      <c r="AB150" s="225"/>
      <c r="AC150" s="225"/>
      <c r="AD150" s="225"/>
      <c r="AE150" s="225"/>
      <c r="AF150" s="225"/>
      <c r="AG150" s="225"/>
      <c r="AH150" s="225"/>
      <c r="AI150" s="225"/>
      <c r="AJ150" s="225"/>
      <c r="AK150" s="225"/>
      <c r="AL150" s="225"/>
      <c r="AM150" s="243"/>
    </row>
    <row r="151" spans="1:39" ht="11.4">
      <c r="A151" s="789">
        <v>10</v>
      </c>
      <c r="B151" s="829"/>
      <c r="C151" s="829"/>
      <c r="D151" s="829"/>
      <c r="E151" s="829"/>
      <c r="F151" s="829"/>
      <c r="G151" s="829"/>
      <c r="H151" s="829"/>
      <c r="I151" s="829"/>
      <c r="J151" s="829"/>
      <c r="K151" s="829"/>
      <c r="L151" s="807">
        <v>5</v>
      </c>
      <c r="M151" s="835" t="s">
        <v>1328</v>
      </c>
      <c r="N151" s="224" t="s">
        <v>370</v>
      </c>
      <c r="O151" s="808">
        <v>0</v>
      </c>
      <c r="P151" s="808">
        <v>0</v>
      </c>
      <c r="Q151" s="808">
        <v>0</v>
      </c>
      <c r="R151" s="808">
        <v>0</v>
      </c>
      <c r="S151" s="808">
        <v>0</v>
      </c>
      <c r="T151" s="808">
        <v>0</v>
      </c>
      <c r="U151" s="808">
        <v>0</v>
      </c>
      <c r="V151" s="808">
        <v>0</v>
      </c>
      <c r="W151" s="808">
        <v>0</v>
      </c>
      <c r="X151" s="808">
        <v>0</v>
      </c>
      <c r="Y151" s="808">
        <v>0</v>
      </c>
      <c r="Z151" s="808">
        <v>0</v>
      </c>
      <c r="AA151" s="808">
        <v>0</v>
      </c>
      <c r="AB151" s="808">
        <v>0</v>
      </c>
      <c r="AC151" s="808">
        <v>0</v>
      </c>
      <c r="AD151" s="808">
        <v>0</v>
      </c>
      <c r="AE151" s="808">
        <v>0</v>
      </c>
      <c r="AF151" s="808">
        <v>0</v>
      </c>
      <c r="AG151" s="808">
        <v>0</v>
      </c>
      <c r="AH151" s="808">
        <v>0</v>
      </c>
      <c r="AI151" s="808">
        <v>0</v>
      </c>
      <c r="AJ151" s="808">
        <v>0</v>
      </c>
      <c r="AK151" s="808">
        <v>0</v>
      </c>
      <c r="AL151" s="808">
        <v>0</v>
      </c>
      <c r="AM151" s="771"/>
    </row>
    <row r="152" spans="1:39" ht="0.15" customHeight="1">
      <c r="A152" s="789">
        <v>10</v>
      </c>
      <c r="B152" s="829"/>
      <c r="C152" s="829"/>
      <c r="D152" s="829"/>
      <c r="E152" s="829"/>
      <c r="F152" s="829"/>
      <c r="G152" s="829"/>
      <c r="H152" s="829"/>
      <c r="I152" s="829"/>
      <c r="J152" s="836" t="s">
        <v>1349</v>
      </c>
      <c r="K152" s="829"/>
      <c r="L152" s="807"/>
      <c r="M152" s="835"/>
      <c r="N152" s="224"/>
      <c r="O152" s="225"/>
      <c r="P152" s="225"/>
      <c r="Q152" s="225"/>
      <c r="R152" s="225"/>
      <c r="S152" s="225"/>
      <c r="T152" s="225"/>
      <c r="U152" s="225"/>
      <c r="V152" s="225"/>
      <c r="W152" s="225"/>
      <c r="X152" s="225"/>
      <c r="Y152" s="225"/>
      <c r="Z152" s="225"/>
      <c r="AA152" s="225"/>
      <c r="AB152" s="225"/>
      <c r="AC152" s="225"/>
      <c r="AD152" s="225"/>
      <c r="AE152" s="225"/>
      <c r="AF152" s="225"/>
      <c r="AG152" s="225"/>
      <c r="AH152" s="225"/>
      <c r="AI152" s="225"/>
      <c r="AJ152" s="225"/>
      <c r="AK152" s="225"/>
      <c r="AL152" s="225"/>
      <c r="AM152" s="243"/>
    </row>
    <row r="153" spans="1:39" s="99" customFormat="1" ht="11.4">
      <c r="A153" s="789">
        <v>10</v>
      </c>
      <c r="B153" s="830"/>
      <c r="C153" s="830"/>
      <c r="D153" s="830"/>
      <c r="E153" s="830"/>
      <c r="F153" s="830"/>
      <c r="G153" s="830"/>
      <c r="H153" s="830"/>
      <c r="I153" s="830"/>
      <c r="J153" s="830"/>
      <c r="K153" s="830"/>
      <c r="L153" s="807">
        <v>6</v>
      </c>
      <c r="M153" s="835" t="s">
        <v>426</v>
      </c>
      <c r="N153" s="224" t="s">
        <v>370</v>
      </c>
      <c r="O153" s="837"/>
      <c r="P153" s="837"/>
      <c r="Q153" s="837"/>
      <c r="R153" s="837"/>
      <c r="S153" s="837"/>
      <c r="T153" s="837"/>
      <c r="U153" s="837"/>
      <c r="V153" s="837"/>
      <c r="W153" s="837"/>
      <c r="X153" s="837"/>
      <c r="Y153" s="837"/>
      <c r="Z153" s="837"/>
      <c r="AA153" s="837"/>
      <c r="AB153" s="837"/>
      <c r="AC153" s="837"/>
      <c r="AD153" s="837"/>
      <c r="AE153" s="837"/>
      <c r="AF153" s="837"/>
      <c r="AG153" s="837"/>
      <c r="AH153" s="837"/>
      <c r="AI153" s="837"/>
      <c r="AJ153" s="837"/>
      <c r="AK153" s="837"/>
      <c r="AL153" s="837"/>
      <c r="AM153" s="771"/>
    </row>
    <row r="154" spans="1:39" s="99" customFormat="1" ht="11.4">
      <c r="A154" s="789">
        <v>10</v>
      </c>
      <c r="B154" s="830"/>
      <c r="C154" s="830"/>
      <c r="D154" s="830"/>
      <c r="E154" s="830"/>
      <c r="F154" s="830"/>
      <c r="G154" s="830"/>
      <c r="H154" s="830"/>
      <c r="I154" s="830"/>
      <c r="J154" s="830"/>
      <c r="K154" s="830"/>
      <c r="L154" s="807">
        <v>7</v>
      </c>
      <c r="M154" s="835" t="s">
        <v>427</v>
      </c>
      <c r="N154" s="224" t="s">
        <v>370</v>
      </c>
      <c r="O154" s="837"/>
      <c r="P154" s="837"/>
      <c r="Q154" s="837"/>
      <c r="R154" s="837"/>
      <c r="S154" s="837"/>
      <c r="T154" s="837"/>
      <c r="U154" s="837"/>
      <c r="V154" s="837"/>
      <c r="W154" s="837"/>
      <c r="X154" s="837"/>
      <c r="Y154" s="837"/>
      <c r="Z154" s="837"/>
      <c r="AA154" s="837"/>
      <c r="AB154" s="837"/>
      <c r="AC154" s="837"/>
      <c r="AD154" s="837"/>
      <c r="AE154" s="837"/>
      <c r="AF154" s="837"/>
      <c r="AG154" s="837"/>
      <c r="AH154" s="837"/>
      <c r="AI154" s="837"/>
      <c r="AJ154" s="837"/>
      <c r="AK154" s="837"/>
      <c r="AL154" s="837"/>
      <c r="AM154" s="771"/>
    </row>
    <row r="155" spans="1:39" s="99" customFormat="1" ht="11.4">
      <c r="A155" s="789">
        <v>10</v>
      </c>
      <c r="B155" s="830"/>
      <c r="C155" s="830"/>
      <c r="D155" s="830"/>
      <c r="E155" s="830"/>
      <c r="F155" s="830"/>
      <c r="G155" s="830"/>
      <c r="H155" s="830"/>
      <c r="I155" s="830"/>
      <c r="J155" s="830"/>
      <c r="K155" s="830"/>
      <c r="L155" s="807">
        <v>8</v>
      </c>
      <c r="M155" s="835" t="s">
        <v>428</v>
      </c>
      <c r="N155" s="224" t="s">
        <v>370</v>
      </c>
      <c r="O155" s="837"/>
      <c r="P155" s="837"/>
      <c r="Q155" s="837"/>
      <c r="R155" s="837"/>
      <c r="S155" s="837"/>
      <c r="T155" s="837"/>
      <c r="U155" s="837"/>
      <c r="V155" s="837"/>
      <c r="W155" s="837"/>
      <c r="X155" s="837"/>
      <c r="Y155" s="837"/>
      <c r="Z155" s="837"/>
      <c r="AA155" s="837"/>
      <c r="AB155" s="837"/>
      <c r="AC155" s="837"/>
      <c r="AD155" s="837"/>
      <c r="AE155" s="837"/>
      <c r="AF155" s="837"/>
      <c r="AG155" s="837"/>
      <c r="AH155" s="837"/>
      <c r="AI155" s="837"/>
      <c r="AJ155" s="837"/>
      <c r="AK155" s="837"/>
      <c r="AL155" s="837"/>
      <c r="AM155" s="771"/>
    </row>
    <row r="156" spans="1:39" ht="11.4">
      <c r="A156" s="764" t="s">
        <v>129</v>
      </c>
      <c r="B156" s="829" t="s">
        <v>1235</v>
      </c>
      <c r="C156" s="829"/>
      <c r="D156" s="829"/>
      <c r="E156" s="829"/>
      <c r="F156" s="829"/>
      <c r="G156" s="829"/>
      <c r="H156" s="829"/>
      <c r="I156" s="829"/>
      <c r="J156" s="829"/>
      <c r="K156" s="829"/>
      <c r="L156" s="804" t="s">
        <v>2437</v>
      </c>
      <c r="M156" s="673"/>
      <c r="N156" s="673"/>
      <c r="O156" s="833">
        <v>0</v>
      </c>
      <c r="P156" s="833">
        <v>0</v>
      </c>
      <c r="Q156" s="833">
        <v>0</v>
      </c>
      <c r="R156" s="833">
        <v>0</v>
      </c>
      <c r="S156" s="833">
        <v>0</v>
      </c>
      <c r="T156" s="833">
        <v>0</v>
      </c>
      <c r="U156" s="833">
        <v>0</v>
      </c>
      <c r="V156" s="833">
        <v>0</v>
      </c>
      <c r="W156" s="833">
        <v>0</v>
      </c>
      <c r="X156" s="833">
        <v>0</v>
      </c>
      <c r="Y156" s="833">
        <v>0</v>
      </c>
      <c r="Z156" s="833">
        <v>0</v>
      </c>
      <c r="AA156" s="833">
        <v>0</v>
      </c>
      <c r="AB156" s="833">
        <v>0</v>
      </c>
      <c r="AC156" s="833">
        <v>0</v>
      </c>
      <c r="AD156" s="833">
        <v>0</v>
      </c>
      <c r="AE156" s="833">
        <v>0</v>
      </c>
      <c r="AF156" s="833">
        <v>0</v>
      </c>
      <c r="AG156" s="833">
        <v>0</v>
      </c>
      <c r="AH156" s="833">
        <v>0</v>
      </c>
      <c r="AI156" s="833">
        <v>0</v>
      </c>
      <c r="AJ156" s="833">
        <v>0</v>
      </c>
      <c r="AK156" s="833">
        <v>0</v>
      </c>
      <c r="AL156" s="833">
        <v>0</v>
      </c>
      <c r="AM156" s="834"/>
    </row>
    <row r="157" spans="1:39" ht="11.4" hidden="1">
      <c r="A157" s="789">
        <v>11</v>
      </c>
      <c r="B157" s="829"/>
      <c r="C157" s="829"/>
      <c r="D157" s="829"/>
      <c r="E157" s="829"/>
      <c r="F157" s="829"/>
      <c r="G157" s="829"/>
      <c r="H157" s="829"/>
      <c r="I157" s="829"/>
      <c r="J157" s="829"/>
      <c r="K157" s="829"/>
      <c r="L157" s="807">
        <v>1</v>
      </c>
      <c r="M157" s="835" t="s">
        <v>420</v>
      </c>
      <c r="N157" s="224" t="s">
        <v>370</v>
      </c>
      <c r="O157" s="808">
        <v>0</v>
      </c>
      <c r="P157" s="808">
        <v>0</v>
      </c>
      <c r="Q157" s="808">
        <v>0</v>
      </c>
      <c r="R157" s="808">
        <v>0</v>
      </c>
      <c r="S157" s="808">
        <v>0</v>
      </c>
      <c r="T157" s="808">
        <v>0</v>
      </c>
      <c r="U157" s="808">
        <v>0</v>
      </c>
      <c r="V157" s="808">
        <v>0</v>
      </c>
      <c r="W157" s="808">
        <v>0</v>
      </c>
      <c r="X157" s="808">
        <v>0</v>
      </c>
      <c r="Y157" s="808">
        <v>0</v>
      </c>
      <c r="Z157" s="808">
        <v>0</v>
      </c>
      <c r="AA157" s="808">
        <v>0</v>
      </c>
      <c r="AB157" s="808">
        <v>0</v>
      </c>
      <c r="AC157" s="808">
        <v>0</v>
      </c>
      <c r="AD157" s="808">
        <v>0</v>
      </c>
      <c r="AE157" s="808">
        <v>0</v>
      </c>
      <c r="AF157" s="808">
        <v>0</v>
      </c>
      <c r="AG157" s="808">
        <v>0</v>
      </c>
      <c r="AH157" s="808">
        <v>0</v>
      </c>
      <c r="AI157" s="808">
        <v>0</v>
      </c>
      <c r="AJ157" s="808">
        <v>0</v>
      </c>
      <c r="AK157" s="808">
        <v>0</v>
      </c>
      <c r="AL157" s="808">
        <v>0</v>
      </c>
      <c r="AM157" s="771"/>
    </row>
    <row r="158" spans="1:39" ht="0.15" hidden="1" customHeight="1">
      <c r="A158" s="789">
        <v>11</v>
      </c>
      <c r="B158" s="829"/>
      <c r="C158" s="829"/>
      <c r="D158" s="829"/>
      <c r="E158" s="829"/>
      <c r="F158" s="829"/>
      <c r="G158" s="829"/>
      <c r="H158" s="829"/>
      <c r="I158" s="829"/>
      <c r="J158" s="836" t="s">
        <v>1073</v>
      </c>
      <c r="K158" s="829"/>
      <c r="L158" s="807"/>
      <c r="M158" s="835"/>
      <c r="N158" s="224"/>
      <c r="O158" s="225"/>
      <c r="P158" s="225"/>
      <c r="Q158" s="225"/>
      <c r="R158" s="225"/>
      <c r="S158" s="225"/>
      <c r="T158" s="225"/>
      <c r="U158" s="225"/>
      <c r="V158" s="225"/>
      <c r="W158" s="225"/>
      <c r="X158" s="225"/>
      <c r="Y158" s="225"/>
      <c r="Z158" s="225"/>
      <c r="AA158" s="225"/>
      <c r="AB158" s="225"/>
      <c r="AC158" s="225"/>
      <c r="AD158" s="225"/>
      <c r="AE158" s="225"/>
      <c r="AF158" s="225"/>
      <c r="AG158" s="225"/>
      <c r="AH158" s="225"/>
      <c r="AI158" s="225"/>
      <c r="AJ158" s="225"/>
      <c r="AK158" s="225"/>
      <c r="AL158" s="225"/>
      <c r="AM158" s="243"/>
    </row>
    <row r="159" spans="1:39" ht="22.8" hidden="1">
      <c r="A159" s="789">
        <v>11</v>
      </c>
      <c r="B159" s="829"/>
      <c r="C159" s="829"/>
      <c r="D159" s="829"/>
      <c r="E159" s="829"/>
      <c r="F159" s="829"/>
      <c r="G159" s="829"/>
      <c r="H159" s="829"/>
      <c r="I159" s="829"/>
      <c r="J159" s="829"/>
      <c r="K159" s="829"/>
      <c r="L159" s="807">
        <v>2</v>
      </c>
      <c r="M159" s="835" t="s">
        <v>422</v>
      </c>
      <c r="N159" s="224" t="s">
        <v>370</v>
      </c>
      <c r="O159" s="808">
        <v>0</v>
      </c>
      <c r="P159" s="808">
        <v>0</v>
      </c>
      <c r="Q159" s="808">
        <v>0</v>
      </c>
      <c r="R159" s="808">
        <v>0</v>
      </c>
      <c r="S159" s="808">
        <v>0</v>
      </c>
      <c r="T159" s="808">
        <v>0</v>
      </c>
      <c r="U159" s="808">
        <v>0</v>
      </c>
      <c r="V159" s="808">
        <v>0</v>
      </c>
      <c r="W159" s="808">
        <v>0</v>
      </c>
      <c r="X159" s="808">
        <v>0</v>
      </c>
      <c r="Y159" s="808">
        <v>0</v>
      </c>
      <c r="Z159" s="808">
        <v>0</v>
      </c>
      <c r="AA159" s="808">
        <v>0</v>
      </c>
      <c r="AB159" s="808">
        <v>0</v>
      </c>
      <c r="AC159" s="808">
        <v>0</v>
      </c>
      <c r="AD159" s="808">
        <v>0</v>
      </c>
      <c r="AE159" s="808">
        <v>0</v>
      </c>
      <c r="AF159" s="808">
        <v>0</v>
      </c>
      <c r="AG159" s="808">
        <v>0</v>
      </c>
      <c r="AH159" s="808">
        <v>0</v>
      </c>
      <c r="AI159" s="808">
        <v>0</v>
      </c>
      <c r="AJ159" s="808">
        <v>0</v>
      </c>
      <c r="AK159" s="808">
        <v>0</v>
      </c>
      <c r="AL159" s="808">
        <v>0</v>
      </c>
      <c r="AM159" s="771"/>
    </row>
    <row r="160" spans="1:39" ht="0.15" hidden="1" customHeight="1">
      <c r="A160" s="789">
        <v>11</v>
      </c>
      <c r="B160" s="829"/>
      <c r="C160" s="829"/>
      <c r="D160" s="829"/>
      <c r="E160" s="829"/>
      <c r="F160" s="829"/>
      <c r="G160" s="829"/>
      <c r="H160" s="829"/>
      <c r="I160" s="829"/>
      <c r="J160" s="836" t="s">
        <v>1074</v>
      </c>
      <c r="K160" s="829"/>
      <c r="L160" s="807"/>
      <c r="M160" s="835"/>
      <c r="N160" s="224"/>
      <c r="O160" s="225"/>
      <c r="P160" s="225"/>
      <c r="Q160" s="225"/>
      <c r="R160" s="225"/>
      <c r="S160" s="225"/>
      <c r="T160" s="225"/>
      <c r="U160" s="225"/>
      <c r="V160" s="225"/>
      <c r="W160" s="225"/>
      <c r="X160" s="225"/>
      <c r="Y160" s="225"/>
      <c r="Z160" s="225"/>
      <c r="AA160" s="225"/>
      <c r="AB160" s="225"/>
      <c r="AC160" s="225"/>
      <c r="AD160" s="225"/>
      <c r="AE160" s="225"/>
      <c r="AF160" s="225"/>
      <c r="AG160" s="225"/>
      <c r="AH160" s="225"/>
      <c r="AI160" s="225"/>
      <c r="AJ160" s="225"/>
      <c r="AK160" s="225"/>
      <c r="AL160" s="225"/>
      <c r="AM160" s="243"/>
    </row>
    <row r="161" spans="1:39" ht="11.4" hidden="1">
      <c r="A161" s="789">
        <v>11</v>
      </c>
      <c r="B161" s="829"/>
      <c r="C161" s="829"/>
      <c r="D161" s="829"/>
      <c r="E161" s="829"/>
      <c r="F161" s="829"/>
      <c r="G161" s="829"/>
      <c r="H161" s="829"/>
      <c r="I161" s="829"/>
      <c r="J161" s="829"/>
      <c r="K161" s="829"/>
      <c r="L161" s="807">
        <v>3</v>
      </c>
      <c r="M161" s="835" t="s">
        <v>424</v>
      </c>
      <c r="N161" s="224" t="s">
        <v>370</v>
      </c>
      <c r="O161" s="808">
        <v>0</v>
      </c>
      <c r="P161" s="808">
        <v>0</v>
      </c>
      <c r="Q161" s="808">
        <v>0</v>
      </c>
      <c r="R161" s="808">
        <v>0</v>
      </c>
      <c r="S161" s="808">
        <v>0</v>
      </c>
      <c r="T161" s="808">
        <v>0</v>
      </c>
      <c r="U161" s="808">
        <v>0</v>
      </c>
      <c r="V161" s="808">
        <v>0</v>
      </c>
      <c r="W161" s="808">
        <v>0</v>
      </c>
      <c r="X161" s="808">
        <v>0</v>
      </c>
      <c r="Y161" s="808">
        <v>0</v>
      </c>
      <c r="Z161" s="808">
        <v>0</v>
      </c>
      <c r="AA161" s="808">
        <v>0</v>
      </c>
      <c r="AB161" s="808">
        <v>0</v>
      </c>
      <c r="AC161" s="808">
        <v>0</v>
      </c>
      <c r="AD161" s="808">
        <v>0</v>
      </c>
      <c r="AE161" s="808">
        <v>0</v>
      </c>
      <c r="AF161" s="808">
        <v>0</v>
      </c>
      <c r="AG161" s="808">
        <v>0</v>
      </c>
      <c r="AH161" s="808">
        <v>0</v>
      </c>
      <c r="AI161" s="808">
        <v>0</v>
      </c>
      <c r="AJ161" s="808">
        <v>0</v>
      </c>
      <c r="AK161" s="808">
        <v>0</v>
      </c>
      <c r="AL161" s="808">
        <v>0</v>
      </c>
      <c r="AM161" s="771"/>
    </row>
    <row r="162" spans="1:39" ht="0.15" hidden="1" customHeight="1">
      <c r="A162" s="789">
        <v>11</v>
      </c>
      <c r="B162" s="829"/>
      <c r="C162" s="829"/>
      <c r="D162" s="829"/>
      <c r="E162" s="829"/>
      <c r="F162" s="829"/>
      <c r="G162" s="829"/>
      <c r="H162" s="829"/>
      <c r="I162" s="829"/>
      <c r="J162" s="836" t="s">
        <v>1075</v>
      </c>
      <c r="K162" s="829"/>
      <c r="L162" s="807"/>
      <c r="M162" s="835"/>
      <c r="N162" s="224"/>
      <c r="O162" s="225"/>
      <c r="P162" s="225"/>
      <c r="Q162" s="225"/>
      <c r="R162" s="225"/>
      <c r="S162" s="225"/>
      <c r="T162" s="225"/>
      <c r="U162" s="225"/>
      <c r="V162" s="225"/>
      <c r="W162" s="225"/>
      <c r="X162" s="225"/>
      <c r="Y162" s="225"/>
      <c r="Z162" s="225"/>
      <c r="AA162" s="225"/>
      <c r="AB162" s="225"/>
      <c r="AC162" s="225"/>
      <c r="AD162" s="225"/>
      <c r="AE162" s="225"/>
      <c r="AF162" s="225"/>
      <c r="AG162" s="225"/>
      <c r="AH162" s="225"/>
      <c r="AI162" s="225"/>
      <c r="AJ162" s="225"/>
      <c r="AK162" s="225"/>
      <c r="AL162" s="225"/>
      <c r="AM162" s="243"/>
    </row>
    <row r="163" spans="1:39" ht="11.4" hidden="1">
      <c r="A163" s="789">
        <v>11</v>
      </c>
      <c r="B163" s="829"/>
      <c r="C163" s="829"/>
      <c r="D163" s="829"/>
      <c r="E163" s="829"/>
      <c r="F163" s="829"/>
      <c r="G163" s="829"/>
      <c r="H163" s="829"/>
      <c r="I163" s="829"/>
      <c r="J163" s="829"/>
      <c r="K163" s="829"/>
      <c r="L163" s="807">
        <v>4</v>
      </c>
      <c r="M163" s="835" t="s">
        <v>425</v>
      </c>
      <c r="N163" s="224" t="s">
        <v>370</v>
      </c>
      <c r="O163" s="808">
        <v>0</v>
      </c>
      <c r="P163" s="808">
        <v>0</v>
      </c>
      <c r="Q163" s="808">
        <v>0</v>
      </c>
      <c r="R163" s="808">
        <v>0</v>
      </c>
      <c r="S163" s="808">
        <v>0</v>
      </c>
      <c r="T163" s="808">
        <v>0</v>
      </c>
      <c r="U163" s="808">
        <v>0</v>
      </c>
      <c r="V163" s="808">
        <v>0</v>
      </c>
      <c r="W163" s="808">
        <v>0</v>
      </c>
      <c r="X163" s="808">
        <v>0</v>
      </c>
      <c r="Y163" s="808">
        <v>0</v>
      </c>
      <c r="Z163" s="808">
        <v>0</v>
      </c>
      <c r="AA163" s="808">
        <v>0</v>
      </c>
      <c r="AB163" s="808">
        <v>0</v>
      </c>
      <c r="AC163" s="808">
        <v>0</v>
      </c>
      <c r="AD163" s="808">
        <v>0</v>
      </c>
      <c r="AE163" s="808">
        <v>0</v>
      </c>
      <c r="AF163" s="808">
        <v>0</v>
      </c>
      <c r="AG163" s="808">
        <v>0</v>
      </c>
      <c r="AH163" s="808">
        <v>0</v>
      </c>
      <c r="AI163" s="808">
        <v>0</v>
      </c>
      <c r="AJ163" s="808">
        <v>0</v>
      </c>
      <c r="AK163" s="808">
        <v>0</v>
      </c>
      <c r="AL163" s="808">
        <v>0</v>
      </c>
      <c r="AM163" s="771"/>
    </row>
    <row r="164" spans="1:39" ht="0.15" hidden="1" customHeight="1">
      <c r="A164" s="789">
        <v>11</v>
      </c>
      <c r="B164" s="829"/>
      <c r="C164" s="829"/>
      <c r="D164" s="829"/>
      <c r="E164" s="829"/>
      <c r="F164" s="829"/>
      <c r="G164" s="829"/>
      <c r="H164" s="829"/>
      <c r="I164" s="829"/>
      <c r="J164" s="836" t="s">
        <v>1076</v>
      </c>
      <c r="K164" s="829"/>
      <c r="L164" s="807"/>
      <c r="M164" s="835"/>
      <c r="N164" s="224"/>
      <c r="O164" s="225"/>
      <c r="P164" s="225"/>
      <c r="Q164" s="225"/>
      <c r="R164" s="225"/>
      <c r="S164" s="225"/>
      <c r="T164" s="225"/>
      <c r="U164" s="225"/>
      <c r="V164" s="225"/>
      <c r="W164" s="225"/>
      <c r="X164" s="225"/>
      <c r="Y164" s="225"/>
      <c r="Z164" s="225"/>
      <c r="AA164" s="225"/>
      <c r="AB164" s="225"/>
      <c r="AC164" s="225"/>
      <c r="AD164" s="225"/>
      <c r="AE164" s="225"/>
      <c r="AF164" s="225"/>
      <c r="AG164" s="225"/>
      <c r="AH164" s="225"/>
      <c r="AI164" s="225"/>
      <c r="AJ164" s="225"/>
      <c r="AK164" s="225"/>
      <c r="AL164" s="225"/>
      <c r="AM164" s="243"/>
    </row>
    <row r="165" spans="1:39" ht="11.4" hidden="1">
      <c r="A165" s="789">
        <v>11</v>
      </c>
      <c r="B165" s="829"/>
      <c r="C165" s="829"/>
      <c r="D165" s="829"/>
      <c r="E165" s="829"/>
      <c r="F165" s="829"/>
      <c r="G165" s="829"/>
      <c r="H165" s="829"/>
      <c r="I165" s="829"/>
      <c r="J165" s="829"/>
      <c r="K165" s="829"/>
      <c r="L165" s="807">
        <v>5</v>
      </c>
      <c r="M165" s="835" t="s">
        <v>1328</v>
      </c>
      <c r="N165" s="224" t="s">
        <v>370</v>
      </c>
      <c r="O165" s="808">
        <v>0</v>
      </c>
      <c r="P165" s="808">
        <v>0</v>
      </c>
      <c r="Q165" s="808">
        <v>0</v>
      </c>
      <c r="R165" s="808">
        <v>0</v>
      </c>
      <c r="S165" s="808">
        <v>0</v>
      </c>
      <c r="T165" s="808">
        <v>0</v>
      </c>
      <c r="U165" s="808">
        <v>0</v>
      </c>
      <c r="V165" s="808">
        <v>0</v>
      </c>
      <c r="W165" s="808">
        <v>0</v>
      </c>
      <c r="X165" s="808">
        <v>0</v>
      </c>
      <c r="Y165" s="808">
        <v>0</v>
      </c>
      <c r="Z165" s="808">
        <v>0</v>
      </c>
      <c r="AA165" s="808">
        <v>0</v>
      </c>
      <c r="AB165" s="808">
        <v>0</v>
      </c>
      <c r="AC165" s="808">
        <v>0</v>
      </c>
      <c r="AD165" s="808">
        <v>0</v>
      </c>
      <c r="AE165" s="808">
        <v>0</v>
      </c>
      <c r="AF165" s="808">
        <v>0</v>
      </c>
      <c r="AG165" s="808">
        <v>0</v>
      </c>
      <c r="AH165" s="808">
        <v>0</v>
      </c>
      <c r="AI165" s="808">
        <v>0</v>
      </c>
      <c r="AJ165" s="808">
        <v>0</v>
      </c>
      <c r="AK165" s="808">
        <v>0</v>
      </c>
      <c r="AL165" s="808">
        <v>0</v>
      </c>
      <c r="AM165" s="771"/>
    </row>
    <row r="166" spans="1:39" ht="0.15" hidden="1" customHeight="1">
      <c r="A166" s="789">
        <v>11</v>
      </c>
      <c r="B166" s="829"/>
      <c r="C166" s="829"/>
      <c r="D166" s="829"/>
      <c r="E166" s="829"/>
      <c r="F166" s="829"/>
      <c r="G166" s="829"/>
      <c r="H166" s="829"/>
      <c r="I166" s="829"/>
      <c r="J166" s="836" t="s">
        <v>1349</v>
      </c>
      <c r="K166" s="829"/>
      <c r="L166" s="807"/>
      <c r="M166" s="835"/>
      <c r="N166" s="224"/>
      <c r="O166" s="225"/>
      <c r="P166" s="225"/>
      <c r="Q166" s="225"/>
      <c r="R166" s="225"/>
      <c r="S166" s="225"/>
      <c r="T166" s="225"/>
      <c r="U166" s="225"/>
      <c r="V166" s="225"/>
      <c r="W166" s="225"/>
      <c r="X166" s="225"/>
      <c r="Y166" s="225"/>
      <c r="Z166" s="225"/>
      <c r="AA166" s="225"/>
      <c r="AB166" s="225"/>
      <c r="AC166" s="225"/>
      <c r="AD166" s="225"/>
      <c r="AE166" s="225"/>
      <c r="AF166" s="225"/>
      <c r="AG166" s="225"/>
      <c r="AH166" s="225"/>
      <c r="AI166" s="225"/>
      <c r="AJ166" s="225"/>
      <c r="AK166" s="225"/>
      <c r="AL166" s="225"/>
      <c r="AM166" s="243"/>
    </row>
    <row r="167" spans="1:39" s="99" customFormat="1" ht="11.4" hidden="1">
      <c r="A167" s="789">
        <v>11</v>
      </c>
      <c r="B167" s="830"/>
      <c r="C167" s="830"/>
      <c r="D167" s="830"/>
      <c r="E167" s="830"/>
      <c r="F167" s="830"/>
      <c r="G167" s="830"/>
      <c r="H167" s="830"/>
      <c r="I167" s="830"/>
      <c r="J167" s="830"/>
      <c r="K167" s="830"/>
      <c r="L167" s="807">
        <v>6</v>
      </c>
      <c r="M167" s="835" t="s">
        <v>426</v>
      </c>
      <c r="N167" s="224" t="s">
        <v>370</v>
      </c>
      <c r="O167" s="837"/>
      <c r="P167" s="837"/>
      <c r="Q167" s="837"/>
      <c r="R167" s="837"/>
      <c r="S167" s="837"/>
      <c r="T167" s="837"/>
      <c r="U167" s="837"/>
      <c r="V167" s="837"/>
      <c r="W167" s="837"/>
      <c r="X167" s="837"/>
      <c r="Y167" s="837"/>
      <c r="Z167" s="837"/>
      <c r="AA167" s="837"/>
      <c r="AB167" s="837"/>
      <c r="AC167" s="837"/>
      <c r="AD167" s="837"/>
      <c r="AE167" s="837"/>
      <c r="AF167" s="837"/>
      <c r="AG167" s="837"/>
      <c r="AH167" s="837"/>
      <c r="AI167" s="837"/>
      <c r="AJ167" s="837"/>
      <c r="AK167" s="837"/>
      <c r="AL167" s="837"/>
      <c r="AM167" s="771"/>
    </row>
    <row r="168" spans="1:39" s="99" customFormat="1" ht="11.4" hidden="1">
      <c r="A168" s="789">
        <v>11</v>
      </c>
      <c r="B168" s="830"/>
      <c r="C168" s="830"/>
      <c r="D168" s="830"/>
      <c r="E168" s="830"/>
      <c r="F168" s="830"/>
      <c r="G168" s="830"/>
      <c r="H168" s="830"/>
      <c r="I168" s="830"/>
      <c r="J168" s="830"/>
      <c r="K168" s="830"/>
      <c r="L168" s="807">
        <v>7</v>
      </c>
      <c r="M168" s="835" t="s">
        <v>427</v>
      </c>
      <c r="N168" s="224" t="s">
        <v>370</v>
      </c>
      <c r="O168" s="837"/>
      <c r="P168" s="837"/>
      <c r="Q168" s="837"/>
      <c r="R168" s="837"/>
      <c r="S168" s="837"/>
      <c r="T168" s="837"/>
      <c r="U168" s="837"/>
      <c r="V168" s="837"/>
      <c r="W168" s="837"/>
      <c r="X168" s="837"/>
      <c r="Y168" s="837"/>
      <c r="Z168" s="837"/>
      <c r="AA168" s="837"/>
      <c r="AB168" s="837"/>
      <c r="AC168" s="837"/>
      <c r="AD168" s="837"/>
      <c r="AE168" s="837"/>
      <c r="AF168" s="837"/>
      <c r="AG168" s="837"/>
      <c r="AH168" s="837"/>
      <c r="AI168" s="837"/>
      <c r="AJ168" s="837"/>
      <c r="AK168" s="837"/>
      <c r="AL168" s="837"/>
      <c r="AM168" s="771"/>
    </row>
    <row r="169" spans="1:39" s="99" customFormat="1" ht="11.4" hidden="1">
      <c r="A169" s="789">
        <v>11</v>
      </c>
      <c r="B169" s="830"/>
      <c r="C169" s="830"/>
      <c r="D169" s="830"/>
      <c r="E169" s="830"/>
      <c r="F169" s="830"/>
      <c r="G169" s="830"/>
      <c r="H169" s="830"/>
      <c r="I169" s="830"/>
      <c r="J169" s="830"/>
      <c r="K169" s="830"/>
      <c r="L169" s="807">
        <v>8</v>
      </c>
      <c r="M169" s="835" t="s">
        <v>428</v>
      </c>
      <c r="N169" s="224" t="s">
        <v>370</v>
      </c>
      <c r="O169" s="837"/>
      <c r="P169" s="837"/>
      <c r="Q169" s="837"/>
      <c r="R169" s="837"/>
      <c r="S169" s="837"/>
      <c r="T169" s="837"/>
      <c r="U169" s="837"/>
      <c r="V169" s="837"/>
      <c r="W169" s="837"/>
      <c r="X169" s="837"/>
      <c r="Y169" s="837"/>
      <c r="Z169" s="837"/>
      <c r="AA169" s="837"/>
      <c r="AB169" s="837"/>
      <c r="AC169" s="837"/>
      <c r="AD169" s="837"/>
      <c r="AE169" s="837"/>
      <c r="AF169" s="837"/>
      <c r="AG169" s="837"/>
      <c r="AH169" s="837"/>
      <c r="AI169" s="837"/>
      <c r="AJ169" s="837"/>
      <c r="AK169" s="837"/>
      <c r="AL169" s="837"/>
      <c r="AM169" s="771"/>
    </row>
    <row r="170" spans="1:39" ht="11.4">
      <c r="A170" s="829"/>
      <c r="B170" s="829"/>
      <c r="C170" s="829"/>
      <c r="D170" s="829"/>
      <c r="E170" s="829"/>
      <c r="F170" s="829"/>
      <c r="G170" s="829"/>
      <c r="H170" s="829"/>
      <c r="I170" s="829"/>
      <c r="J170" s="829"/>
      <c r="K170" s="829"/>
      <c r="L170" s="801"/>
      <c r="M170" s="800"/>
      <c r="N170" s="800"/>
      <c r="O170" s="800"/>
      <c r="P170" s="800"/>
      <c r="Q170" s="800"/>
      <c r="R170" s="800"/>
      <c r="S170" s="800"/>
      <c r="T170" s="800"/>
      <c r="U170" s="800"/>
      <c r="V170" s="800"/>
      <c r="W170" s="800"/>
      <c r="X170" s="800"/>
      <c r="Y170" s="800"/>
      <c r="Z170" s="800"/>
      <c r="AA170" s="800"/>
      <c r="AB170" s="800"/>
      <c r="AC170" s="800"/>
      <c r="AD170" s="800"/>
      <c r="AE170" s="800"/>
      <c r="AF170" s="800"/>
      <c r="AG170" s="800"/>
      <c r="AH170" s="800"/>
      <c r="AI170" s="800"/>
      <c r="AJ170" s="800"/>
      <c r="AK170" s="800"/>
      <c r="AL170" s="800"/>
      <c r="AM170" s="800"/>
    </row>
    <row r="171" spans="1:39" s="88" customFormat="1" ht="15" customHeight="1">
      <c r="A171" s="759"/>
      <c r="B171" s="759"/>
      <c r="C171" s="759"/>
      <c r="D171" s="759"/>
      <c r="E171" s="759"/>
      <c r="F171" s="759"/>
      <c r="G171" s="759"/>
      <c r="H171" s="759"/>
      <c r="I171" s="759"/>
      <c r="J171" s="759"/>
      <c r="K171" s="759"/>
      <c r="L171" s="1118" t="s">
        <v>1402</v>
      </c>
      <c r="M171" s="1118"/>
      <c r="N171" s="1118"/>
      <c r="O171" s="1118"/>
      <c r="P171" s="1118"/>
      <c r="Q171" s="1118"/>
      <c r="R171" s="1118"/>
      <c r="S171" s="1119"/>
      <c r="T171" s="1119"/>
      <c r="U171" s="1119"/>
      <c r="V171" s="1119"/>
      <c r="W171" s="1119"/>
      <c r="X171" s="1119"/>
      <c r="Y171" s="1119"/>
      <c r="Z171" s="1119"/>
      <c r="AA171" s="1119"/>
      <c r="AB171" s="1119"/>
      <c r="AC171" s="1119"/>
      <c r="AD171" s="1119"/>
      <c r="AE171" s="1119"/>
      <c r="AF171" s="1119"/>
      <c r="AG171" s="1119"/>
      <c r="AH171" s="1119"/>
      <c r="AI171" s="1119"/>
      <c r="AJ171" s="1119"/>
      <c r="AK171" s="1119"/>
      <c r="AL171" s="1119"/>
      <c r="AM171" s="1119"/>
    </row>
    <row r="172" spans="1:39" s="88" customFormat="1" ht="49.8" customHeight="1">
      <c r="A172" s="759"/>
      <c r="B172" s="759"/>
      <c r="C172" s="759"/>
      <c r="D172" s="759"/>
      <c r="E172" s="759"/>
      <c r="F172" s="759"/>
      <c r="G172" s="759"/>
      <c r="H172" s="759"/>
      <c r="I172" s="759"/>
      <c r="J172" s="759"/>
      <c r="K172" s="649"/>
      <c r="L172" s="1120" t="s">
        <v>2382</v>
      </c>
      <c r="M172" s="1121"/>
      <c r="N172" s="1121"/>
      <c r="O172" s="1121"/>
      <c r="P172" s="1121"/>
      <c r="Q172" s="1121"/>
      <c r="R172" s="1121"/>
      <c r="S172" s="1122"/>
      <c r="T172" s="1122"/>
      <c r="U172" s="1122"/>
      <c r="V172" s="1122"/>
      <c r="W172" s="1122"/>
      <c r="X172" s="1122"/>
      <c r="Y172" s="1122"/>
      <c r="Z172" s="1122"/>
      <c r="AA172" s="1122"/>
      <c r="AB172" s="1122"/>
      <c r="AC172" s="1122"/>
      <c r="AD172" s="1122"/>
      <c r="AE172" s="1122"/>
      <c r="AF172" s="1122"/>
      <c r="AG172" s="1122"/>
      <c r="AH172" s="1122"/>
      <c r="AI172" s="1122"/>
      <c r="AJ172" s="1122"/>
      <c r="AK172" s="1122"/>
      <c r="AL172" s="1122"/>
      <c r="AM172" s="1122"/>
    </row>
    <row r="173" spans="1:39">
      <c r="A173" s="829"/>
      <c r="B173" s="829"/>
      <c r="C173" s="829"/>
      <c r="D173" s="829"/>
      <c r="E173" s="829"/>
      <c r="F173" s="829"/>
      <c r="G173" s="829"/>
      <c r="H173" s="829"/>
      <c r="I173" s="829"/>
      <c r="J173" s="829"/>
      <c r="K173" s="829"/>
      <c r="L173" s="829"/>
      <c r="M173" s="829"/>
      <c r="N173" s="829"/>
      <c r="O173" s="829"/>
      <c r="P173" s="829"/>
      <c r="Q173" s="829"/>
      <c r="R173" s="829"/>
      <c r="S173" s="829"/>
      <c r="T173" s="829"/>
      <c r="U173" s="829"/>
      <c r="V173" s="829"/>
      <c r="W173" s="829"/>
      <c r="X173" s="829"/>
      <c r="Y173" s="829"/>
      <c r="Z173" s="829"/>
      <c r="AA173" s="829"/>
      <c r="AB173" s="829"/>
      <c r="AC173" s="829"/>
      <c r="AD173" s="829"/>
      <c r="AE173" s="829"/>
      <c r="AF173" s="829"/>
      <c r="AG173" s="829"/>
      <c r="AH173" s="829"/>
      <c r="AI173" s="829"/>
      <c r="AJ173" s="829"/>
      <c r="AK173" s="829"/>
      <c r="AL173" s="829"/>
      <c r="AM173" s="829"/>
    </row>
    <row r="174" spans="1:39">
      <c r="A174" s="829"/>
      <c r="B174" s="829"/>
      <c r="C174" s="829"/>
      <c r="D174" s="829"/>
      <c r="E174" s="829"/>
      <c r="F174" s="829"/>
      <c r="G174" s="829"/>
      <c r="H174" s="829"/>
      <c r="I174" s="829"/>
      <c r="J174" s="829"/>
      <c r="K174" s="829"/>
      <c r="L174" s="829"/>
      <c r="M174" s="829"/>
      <c r="N174" s="829"/>
      <c r="O174" s="829"/>
      <c r="P174" s="829"/>
      <c r="Q174" s="829"/>
      <c r="R174" s="829"/>
      <c r="S174" s="829"/>
      <c r="T174" s="829"/>
      <c r="U174" s="829"/>
      <c r="V174" s="829"/>
      <c r="W174" s="829"/>
      <c r="X174" s="829"/>
      <c r="Y174" s="829"/>
      <c r="Z174" s="829"/>
      <c r="AA174" s="829"/>
      <c r="AB174" s="829"/>
      <c r="AC174" s="829"/>
      <c r="AD174" s="829"/>
      <c r="AE174" s="829"/>
      <c r="AF174" s="829"/>
      <c r="AG174" s="829"/>
      <c r="AH174" s="829"/>
      <c r="AI174" s="829"/>
      <c r="AJ174" s="829"/>
      <c r="AK174" s="829"/>
      <c r="AL174" s="829"/>
      <c r="AM174" s="829"/>
    </row>
    <row r="175" spans="1:39">
      <c r="A175" s="829"/>
      <c r="B175" s="829"/>
      <c r="C175" s="829"/>
      <c r="D175" s="829"/>
      <c r="E175" s="829"/>
      <c r="F175" s="829"/>
      <c r="G175" s="829"/>
      <c r="H175" s="829"/>
      <c r="I175" s="829"/>
      <c r="J175" s="829"/>
      <c r="K175" s="829"/>
      <c r="L175" s="829"/>
      <c r="M175" s="829"/>
      <c r="N175" s="829"/>
      <c r="O175" s="829"/>
      <c r="P175" s="829"/>
      <c r="Q175" s="829"/>
      <c r="R175" s="829"/>
      <c r="S175" s="829"/>
      <c r="T175" s="829"/>
      <c r="U175" s="829"/>
      <c r="V175" s="829"/>
      <c r="W175" s="829"/>
      <c r="X175" s="829"/>
      <c r="Y175" s="829"/>
      <c r="Z175" s="829"/>
      <c r="AA175" s="829"/>
      <c r="AB175" s="829"/>
      <c r="AC175" s="829"/>
      <c r="AD175" s="829"/>
      <c r="AE175" s="829"/>
      <c r="AF175" s="829"/>
      <c r="AG175" s="829"/>
      <c r="AH175" s="829"/>
      <c r="AI175" s="829"/>
      <c r="AJ175" s="829"/>
      <c r="AK175" s="829"/>
      <c r="AL175" s="829"/>
      <c r="AM175" s="829"/>
    </row>
    <row r="176" spans="1:39">
      <c r="A176" s="829"/>
      <c r="B176" s="829"/>
      <c r="C176" s="829"/>
      <c r="D176" s="829"/>
      <c r="E176" s="829"/>
      <c r="F176" s="829"/>
      <c r="G176" s="829"/>
      <c r="H176" s="829"/>
      <c r="I176" s="829"/>
      <c r="J176" s="829"/>
      <c r="K176" s="829"/>
      <c r="L176" s="829"/>
      <c r="M176" s="829"/>
      <c r="N176" s="829"/>
      <c r="O176" s="829"/>
      <c r="P176" s="829"/>
      <c r="Q176" s="829"/>
      <c r="R176" s="829"/>
      <c r="S176" s="829"/>
      <c r="T176" s="829"/>
      <c r="U176" s="829"/>
      <c r="V176" s="829"/>
      <c r="W176" s="829"/>
      <c r="X176" s="829"/>
      <c r="Y176" s="829"/>
      <c r="Z176" s="829"/>
      <c r="AA176" s="829"/>
      <c r="AB176" s="829"/>
      <c r="AC176" s="829"/>
      <c r="AD176" s="829"/>
      <c r="AE176" s="829"/>
      <c r="AF176" s="829"/>
      <c r="AG176" s="829"/>
      <c r="AH176" s="829"/>
      <c r="AI176" s="829"/>
      <c r="AJ176" s="829"/>
      <c r="AK176" s="829"/>
      <c r="AL176" s="829"/>
      <c r="AM176" s="829"/>
    </row>
    <row r="177" spans="1:39">
      <c r="A177" s="829"/>
      <c r="B177" s="829"/>
      <c r="C177" s="829"/>
      <c r="D177" s="829"/>
      <c r="E177" s="829"/>
      <c r="F177" s="829"/>
      <c r="G177" s="829"/>
      <c r="H177" s="829"/>
      <c r="I177" s="829"/>
      <c r="J177" s="829"/>
      <c r="K177" s="829"/>
      <c r="L177" s="829"/>
      <c r="M177" s="829"/>
      <c r="N177" s="829"/>
      <c r="O177" s="829"/>
      <c r="P177" s="829"/>
      <c r="Q177" s="829"/>
      <c r="R177" s="829"/>
      <c r="S177" s="829"/>
      <c r="T177" s="829"/>
      <c r="U177" s="829"/>
      <c r="V177" s="829"/>
      <c r="W177" s="829"/>
      <c r="X177" s="829"/>
      <c r="Y177" s="829"/>
      <c r="Z177" s="829"/>
      <c r="AA177" s="829"/>
      <c r="AB177" s="829"/>
      <c r="AC177" s="829"/>
      <c r="AD177" s="829"/>
      <c r="AE177" s="829"/>
      <c r="AF177" s="829"/>
      <c r="AG177" s="829"/>
      <c r="AH177" s="829"/>
      <c r="AI177" s="829"/>
      <c r="AJ177" s="829"/>
      <c r="AK177" s="829"/>
      <c r="AL177" s="829"/>
      <c r="AM177" s="829"/>
    </row>
    <row r="178" spans="1:39">
      <c r="A178" s="829"/>
      <c r="B178" s="829"/>
      <c r="C178" s="829"/>
      <c r="D178" s="829"/>
      <c r="E178" s="829"/>
      <c r="F178" s="829"/>
      <c r="G178" s="829"/>
      <c r="H178" s="829"/>
      <c r="I178" s="829"/>
      <c r="J178" s="829"/>
      <c r="K178" s="829"/>
      <c r="L178" s="829"/>
      <c r="M178" s="838"/>
      <c r="N178" s="829"/>
      <c r="O178" s="829"/>
      <c r="P178" s="829"/>
      <c r="Q178" s="829"/>
      <c r="R178" s="829"/>
      <c r="S178" s="829"/>
      <c r="T178" s="829"/>
      <c r="U178" s="829"/>
      <c r="V178" s="829"/>
      <c r="W178" s="829"/>
      <c r="X178" s="829"/>
      <c r="Y178" s="829"/>
      <c r="Z178" s="829"/>
      <c r="AA178" s="829"/>
      <c r="AB178" s="829"/>
      <c r="AC178" s="829"/>
      <c r="AD178" s="829"/>
      <c r="AE178" s="829"/>
      <c r="AF178" s="829"/>
      <c r="AG178" s="829"/>
      <c r="AH178" s="829"/>
      <c r="AI178" s="829"/>
      <c r="AJ178" s="829"/>
      <c r="AK178" s="829"/>
      <c r="AL178" s="829"/>
      <c r="AM178" s="829"/>
    </row>
    <row r="179" spans="1:39">
      <c r="A179" s="829"/>
      <c r="B179" s="829"/>
      <c r="C179" s="829"/>
      <c r="D179" s="829"/>
      <c r="E179" s="829"/>
      <c r="F179" s="829"/>
      <c r="G179" s="829"/>
      <c r="H179" s="829"/>
      <c r="I179" s="829"/>
      <c r="J179" s="829"/>
      <c r="K179" s="829"/>
      <c r="L179" s="829"/>
      <c r="M179" s="839"/>
      <c r="N179" s="829"/>
      <c r="O179" s="829"/>
      <c r="P179" s="829"/>
      <c r="Q179" s="829"/>
      <c r="R179" s="829"/>
      <c r="S179" s="829"/>
      <c r="T179" s="829"/>
      <c r="U179" s="829"/>
      <c r="V179" s="829"/>
      <c r="W179" s="829"/>
      <c r="X179" s="829"/>
      <c r="Y179" s="829"/>
      <c r="Z179" s="829"/>
      <c r="AA179" s="829"/>
      <c r="AB179" s="829"/>
      <c r="AC179" s="829"/>
      <c r="AD179" s="829"/>
      <c r="AE179" s="829"/>
      <c r="AF179" s="829"/>
      <c r="AG179" s="829"/>
      <c r="AH179" s="829"/>
      <c r="AI179" s="829"/>
      <c r="AJ179" s="829"/>
      <c r="AK179" s="829"/>
      <c r="AL179" s="829"/>
      <c r="AM179" s="829"/>
    </row>
    <row r="180" spans="1:39">
      <c r="A180" s="829"/>
      <c r="B180" s="829"/>
      <c r="C180" s="829"/>
      <c r="D180" s="829"/>
      <c r="E180" s="829"/>
      <c r="F180" s="829"/>
      <c r="G180" s="829"/>
      <c r="H180" s="829"/>
      <c r="I180" s="829"/>
      <c r="J180" s="829"/>
      <c r="K180" s="829"/>
      <c r="L180" s="829"/>
      <c r="M180" s="839"/>
      <c r="N180" s="829"/>
      <c r="O180" s="829"/>
      <c r="P180" s="829"/>
      <c r="Q180" s="829"/>
      <c r="R180" s="829"/>
      <c r="S180" s="829"/>
      <c r="T180" s="829"/>
      <c r="U180" s="829"/>
      <c r="V180" s="829"/>
      <c r="W180" s="829"/>
      <c r="X180" s="829"/>
      <c r="Y180" s="829"/>
      <c r="Z180" s="829"/>
      <c r="AA180" s="829"/>
      <c r="AB180" s="829"/>
      <c r="AC180" s="829"/>
      <c r="AD180" s="829"/>
      <c r="AE180" s="829"/>
      <c r="AF180" s="829"/>
      <c r="AG180" s="829"/>
      <c r="AH180" s="829"/>
      <c r="AI180" s="829"/>
      <c r="AJ180" s="829"/>
      <c r="AK180" s="829"/>
      <c r="AL180" s="829"/>
      <c r="AM180" s="829"/>
    </row>
    <row r="181" spans="1:39">
      <c r="A181" s="829"/>
      <c r="B181" s="829"/>
      <c r="C181" s="829"/>
      <c r="D181" s="829"/>
      <c r="E181" s="829"/>
      <c r="F181" s="829"/>
      <c r="G181" s="829"/>
      <c r="H181" s="829"/>
      <c r="I181" s="829"/>
      <c r="J181" s="829"/>
      <c r="K181" s="829"/>
      <c r="L181" s="829"/>
      <c r="M181" s="839"/>
      <c r="N181" s="829"/>
      <c r="O181" s="829"/>
      <c r="P181" s="829"/>
      <c r="Q181" s="829"/>
      <c r="R181" s="829"/>
      <c r="S181" s="829"/>
      <c r="T181" s="829"/>
      <c r="U181" s="829"/>
      <c r="V181" s="829"/>
      <c r="W181" s="829"/>
      <c r="X181" s="829"/>
      <c r="Y181" s="829"/>
      <c r="Z181" s="829"/>
      <c r="AA181" s="829"/>
      <c r="AB181" s="829"/>
      <c r="AC181" s="829"/>
      <c r="AD181" s="829"/>
      <c r="AE181" s="829"/>
      <c r="AF181" s="829"/>
      <c r="AG181" s="829"/>
      <c r="AH181" s="829"/>
      <c r="AI181" s="829"/>
      <c r="AJ181" s="829"/>
      <c r="AK181" s="829"/>
      <c r="AL181" s="829"/>
      <c r="AM181" s="829"/>
    </row>
    <row r="182" spans="1:39">
      <c r="A182" s="829"/>
      <c r="B182" s="829"/>
      <c r="C182" s="829"/>
      <c r="D182" s="829"/>
      <c r="E182" s="829"/>
      <c r="F182" s="829"/>
      <c r="G182" s="829"/>
      <c r="H182" s="829"/>
      <c r="I182" s="829"/>
      <c r="J182" s="829"/>
      <c r="K182" s="829"/>
      <c r="L182" s="829"/>
      <c r="M182" s="839"/>
      <c r="N182" s="829"/>
      <c r="O182" s="829"/>
      <c r="P182" s="829"/>
      <c r="Q182" s="829"/>
      <c r="R182" s="829"/>
      <c r="S182" s="829"/>
      <c r="T182" s="829"/>
      <c r="U182" s="829"/>
      <c r="V182" s="829"/>
      <c r="W182" s="829"/>
      <c r="X182" s="829"/>
      <c r="Y182" s="829"/>
      <c r="Z182" s="829"/>
      <c r="AA182" s="829"/>
      <c r="AB182" s="829"/>
      <c r="AC182" s="829"/>
      <c r="AD182" s="829"/>
      <c r="AE182" s="829"/>
      <c r="AF182" s="829"/>
      <c r="AG182" s="829"/>
      <c r="AH182" s="829"/>
      <c r="AI182" s="829"/>
      <c r="AJ182" s="829"/>
      <c r="AK182" s="829"/>
      <c r="AL182" s="829"/>
      <c r="AM182" s="829"/>
    </row>
    <row r="183" spans="1:39">
      <c r="A183" s="829"/>
      <c r="B183" s="829"/>
      <c r="C183" s="829"/>
      <c r="D183" s="829"/>
      <c r="E183" s="829"/>
      <c r="F183" s="829"/>
      <c r="G183" s="829"/>
      <c r="H183" s="829"/>
      <c r="I183" s="829"/>
      <c r="J183" s="829"/>
      <c r="K183" s="829"/>
      <c r="L183" s="829"/>
      <c r="M183" s="839"/>
      <c r="N183" s="829"/>
      <c r="O183" s="829"/>
      <c r="P183" s="829"/>
      <c r="Q183" s="829"/>
      <c r="R183" s="829"/>
      <c r="S183" s="829"/>
      <c r="T183" s="829"/>
      <c r="U183" s="829"/>
      <c r="V183" s="829"/>
      <c r="W183" s="829"/>
      <c r="X183" s="829"/>
      <c r="Y183" s="829"/>
      <c r="Z183" s="829"/>
      <c r="AA183" s="829"/>
      <c r="AB183" s="829"/>
      <c r="AC183" s="829"/>
      <c r="AD183" s="829"/>
      <c r="AE183" s="829"/>
      <c r="AF183" s="829"/>
      <c r="AG183" s="829"/>
      <c r="AH183" s="829"/>
      <c r="AI183" s="829"/>
      <c r="AJ183" s="829"/>
      <c r="AK183" s="829"/>
      <c r="AL183" s="829"/>
      <c r="AM183" s="829"/>
    </row>
    <row r="184" spans="1:39">
      <c r="A184" s="829"/>
      <c r="B184" s="829"/>
      <c r="C184" s="829"/>
      <c r="D184" s="829"/>
      <c r="E184" s="829"/>
      <c r="F184" s="829"/>
      <c r="G184" s="829"/>
      <c r="H184" s="829"/>
      <c r="I184" s="829"/>
      <c r="J184" s="829"/>
      <c r="K184" s="829"/>
      <c r="L184" s="829"/>
      <c r="M184" s="839"/>
      <c r="N184" s="829"/>
      <c r="O184" s="829"/>
      <c r="P184" s="829"/>
      <c r="Q184" s="829"/>
      <c r="R184" s="829"/>
      <c r="S184" s="829"/>
      <c r="T184" s="829"/>
      <c r="U184" s="829"/>
      <c r="V184" s="829"/>
      <c r="W184" s="829"/>
      <c r="X184" s="829"/>
      <c r="Y184" s="829"/>
      <c r="Z184" s="829"/>
      <c r="AA184" s="829"/>
      <c r="AB184" s="829"/>
      <c r="AC184" s="829"/>
      <c r="AD184" s="829"/>
      <c r="AE184" s="829"/>
      <c r="AF184" s="829"/>
      <c r="AG184" s="829"/>
      <c r="AH184" s="829"/>
      <c r="AI184" s="829"/>
      <c r="AJ184" s="829"/>
      <c r="AK184" s="829"/>
      <c r="AL184" s="829"/>
      <c r="AM184" s="829"/>
    </row>
    <row r="185" spans="1:39">
      <c r="A185" s="829"/>
      <c r="B185" s="829"/>
      <c r="C185" s="829"/>
      <c r="D185" s="829"/>
      <c r="E185" s="829"/>
      <c r="F185" s="829"/>
      <c r="G185" s="829"/>
      <c r="H185" s="829"/>
      <c r="I185" s="829"/>
      <c r="J185" s="829"/>
      <c r="K185" s="829"/>
      <c r="L185" s="829"/>
      <c r="M185" s="839"/>
      <c r="N185" s="829"/>
      <c r="O185" s="829"/>
      <c r="P185" s="829"/>
      <c r="Q185" s="829"/>
      <c r="R185" s="829"/>
      <c r="S185" s="829"/>
      <c r="T185" s="829"/>
      <c r="U185" s="829"/>
      <c r="V185" s="829"/>
      <c r="W185" s="829"/>
      <c r="X185" s="829"/>
      <c r="Y185" s="829"/>
      <c r="Z185" s="829"/>
      <c r="AA185" s="829"/>
      <c r="AB185" s="829"/>
      <c r="AC185" s="829"/>
      <c r="AD185" s="829"/>
      <c r="AE185" s="829"/>
      <c r="AF185" s="829"/>
      <c r="AG185" s="829"/>
      <c r="AH185" s="829"/>
      <c r="AI185" s="829"/>
      <c r="AJ185" s="829"/>
      <c r="AK185" s="829"/>
      <c r="AL185" s="829"/>
      <c r="AM185" s="829"/>
    </row>
    <row r="186" spans="1:39">
      <c r="A186" s="829"/>
      <c r="B186" s="829"/>
      <c r="C186" s="829"/>
      <c r="D186" s="829"/>
      <c r="E186" s="829"/>
      <c r="F186" s="829"/>
      <c r="G186" s="829"/>
      <c r="H186" s="829"/>
      <c r="I186" s="829"/>
      <c r="J186" s="829"/>
      <c r="K186" s="829"/>
      <c r="L186" s="829"/>
      <c r="M186" s="839"/>
      <c r="N186" s="829"/>
      <c r="O186" s="829"/>
      <c r="P186" s="829"/>
      <c r="Q186" s="829"/>
      <c r="R186" s="829"/>
      <c r="S186" s="829"/>
      <c r="T186" s="829"/>
      <c r="U186" s="829"/>
      <c r="V186" s="829"/>
      <c r="W186" s="829"/>
      <c r="X186" s="829"/>
      <c r="Y186" s="829"/>
      <c r="Z186" s="829"/>
      <c r="AA186" s="829"/>
      <c r="AB186" s="829"/>
      <c r="AC186" s="829"/>
      <c r="AD186" s="829"/>
      <c r="AE186" s="829"/>
      <c r="AF186" s="829"/>
      <c r="AG186" s="829"/>
      <c r="AH186" s="829"/>
      <c r="AI186" s="829"/>
      <c r="AJ186" s="829"/>
      <c r="AK186" s="829"/>
      <c r="AL186" s="829"/>
      <c r="AM186" s="829"/>
    </row>
    <row r="187" spans="1:39">
      <c r="A187" s="829"/>
      <c r="B187" s="829"/>
      <c r="C187" s="829"/>
      <c r="D187" s="829"/>
      <c r="E187" s="829"/>
      <c r="F187" s="829"/>
      <c r="G187" s="829"/>
      <c r="H187" s="829"/>
      <c r="I187" s="829"/>
      <c r="J187" s="829"/>
      <c r="K187" s="829"/>
      <c r="L187" s="829"/>
      <c r="M187" s="839"/>
      <c r="N187" s="829"/>
      <c r="O187" s="829"/>
      <c r="P187" s="829"/>
      <c r="Q187" s="829"/>
      <c r="R187" s="829"/>
      <c r="S187" s="829"/>
      <c r="T187" s="829"/>
      <c r="U187" s="829"/>
      <c r="V187" s="829"/>
      <c r="W187" s="829"/>
      <c r="X187" s="829"/>
      <c r="Y187" s="829"/>
      <c r="Z187" s="829"/>
      <c r="AA187" s="829"/>
      <c r="AB187" s="829"/>
      <c r="AC187" s="829"/>
      <c r="AD187" s="829"/>
      <c r="AE187" s="829"/>
      <c r="AF187" s="829"/>
      <c r="AG187" s="829"/>
      <c r="AH187" s="829"/>
      <c r="AI187" s="829"/>
      <c r="AJ187" s="829"/>
      <c r="AK187" s="829"/>
      <c r="AL187" s="829"/>
      <c r="AM187" s="829"/>
    </row>
  </sheetData>
  <sheetProtection formatColumns="0" formatRows="0" autoFilter="0"/>
  <mergeCells count="6">
    <mergeCell ref="L171:AM171"/>
    <mergeCell ref="L172:AM172"/>
    <mergeCell ref="L14:L15"/>
    <mergeCell ref="M14:M15"/>
    <mergeCell ref="N14:N15"/>
    <mergeCell ref="AM14:AM15"/>
  </mergeCells>
  <dataValidations count="2">
    <dataValidation type="textLength" operator="lessThanOrEqual" allowBlank="1" showInputMessage="1" showErrorMessage="1" errorTitle="Ошибка" error="Допускается ввод не более 900 символов!" sqref="AM17 AM19 AM21 AM23 AM25 AM27:AM29 AM31 AM33 AM35 AM37 AM39 AM41:AM43 AM45 AM47 AM49 AM51 AM53 AM55:AM57 AM59 AM61 AM63 AM65 AM67 AM69:AM71 AM73 AM75 AM77 AM79 AM81 AM83:AM85 AM87 AM89 AM91 AM93 AM95 AM97:AM99 AM101 AM103 AM105 AM107 AM109 AM111:AM113 AM115 AM117 AM119 AM121 AM123 AM125:AM127 AM129 AM131 AM133 AM135 AM137 AM139:AM141 AM143 AM145 AM147 AM149 AM151 AM153:AM155 AM157 AM159 AM161 AM163 AM167:AM169 AM165">
      <formula1>900</formula1>
    </dataValidation>
    <dataValidation type="decimal" allowBlank="1" showErrorMessage="1" errorTitle="Ошибка" error="Допускается ввод только неотрицательных чисел!" sqref="O27:AL29 O41:AL43 O55:AL57 O69:AL71 O83:AL85 O97:AL99 O111:AL113 O125:AL127 O139:AL141 O153:AL155 O167:AL169">
      <formula1>0</formula1>
      <formula2>9.99999999999999E+23</formula2>
    </dataValidation>
  </dataValidations>
  <pageMargins left="0.35433070866141736" right="0.35433070866141736" top="0.39370078740157483" bottom="0.47222222222222221" header="0.31496062992125984" footer="0.31496062992125984"/>
  <pageSetup paperSize="9" scale="89" fitToWidth="0" orientation="landscape" r:id="rId1"/>
  <headerFooter>
    <oddFooter>&amp;C&amp;A
&amp;P из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
    <tabColor rgb="FF002060"/>
    <outlinePr summaryBelow="0" summaryRight="0"/>
  </sheetPr>
  <dimension ref="A1:AM150"/>
  <sheetViews>
    <sheetView showGridLines="0" view="pageBreakPreview" topLeftCell="A11" zoomScale="60" zoomScaleNormal="100" workbookViewId="0">
      <pane xSplit="14" ySplit="5" topLeftCell="O122" activePane="bottomRight" state="frozen"/>
      <selection activeCell="M11" sqref="M11"/>
      <selection pane="topRight" activeCell="M11" sqref="M11"/>
      <selection pane="bottomLeft" activeCell="M11" sqref="M11"/>
      <selection pane="bottomRight" activeCell="P142" sqref="P142"/>
    </sheetView>
  </sheetViews>
  <sheetFormatPr defaultColWidth="9.125" defaultRowHeight="11.4"/>
  <cols>
    <col min="1" max="10" width="3.875" style="96" hidden="1" customWidth="1"/>
    <col min="11" max="11" width="3.75" style="96" hidden="1" customWidth="1"/>
    <col min="12" max="12" width="6.75" style="96" customWidth="1"/>
    <col min="13" max="13" width="35.75" style="96" customWidth="1"/>
    <col min="14" max="14" width="12.75" style="96" customWidth="1"/>
    <col min="15" max="19" width="13.25" style="96" customWidth="1"/>
    <col min="20" max="28" width="13.25" style="96" hidden="1" customWidth="1"/>
    <col min="29" max="29" width="13.25" style="96" customWidth="1"/>
    <col min="30" max="38" width="13.25" style="96" hidden="1" customWidth="1"/>
    <col min="39" max="39" width="20.75" style="96" customWidth="1"/>
    <col min="40" max="16384" width="9.125" style="96"/>
  </cols>
  <sheetData>
    <row r="1" spans="1:39" hidden="1">
      <c r="A1" s="816"/>
      <c r="B1" s="816"/>
      <c r="C1" s="816"/>
      <c r="D1" s="816"/>
      <c r="E1" s="816"/>
      <c r="F1" s="816"/>
      <c r="G1" s="816"/>
      <c r="H1" s="816"/>
      <c r="I1" s="816"/>
      <c r="J1" s="816"/>
      <c r="K1" s="816"/>
      <c r="L1" s="816"/>
      <c r="M1" s="816"/>
      <c r="N1" s="816"/>
      <c r="O1" s="816"/>
      <c r="P1" s="816"/>
      <c r="Q1" s="816"/>
      <c r="R1" s="816"/>
      <c r="S1" s="759">
        <v>2024</v>
      </c>
      <c r="T1" s="759">
        <v>2025</v>
      </c>
      <c r="U1" s="759">
        <v>2026</v>
      </c>
      <c r="V1" s="759">
        <v>2027</v>
      </c>
      <c r="W1" s="759">
        <v>2028</v>
      </c>
      <c r="X1" s="759">
        <v>2029</v>
      </c>
      <c r="Y1" s="759">
        <v>2030</v>
      </c>
      <c r="Z1" s="759">
        <v>2031</v>
      </c>
      <c r="AA1" s="759">
        <v>2032</v>
      </c>
      <c r="AB1" s="759">
        <v>2033</v>
      </c>
      <c r="AC1" s="759">
        <v>2024</v>
      </c>
      <c r="AD1" s="759">
        <v>2025</v>
      </c>
      <c r="AE1" s="759">
        <v>2026</v>
      </c>
      <c r="AF1" s="759">
        <v>2027</v>
      </c>
      <c r="AG1" s="759">
        <v>2028</v>
      </c>
      <c r="AH1" s="759">
        <v>2029</v>
      </c>
      <c r="AI1" s="759">
        <v>2030</v>
      </c>
      <c r="AJ1" s="759">
        <v>2031</v>
      </c>
      <c r="AK1" s="759">
        <v>2032</v>
      </c>
      <c r="AL1" s="759">
        <v>2033</v>
      </c>
      <c r="AM1" s="816"/>
    </row>
    <row r="2" spans="1:39" hidden="1">
      <c r="A2" s="816"/>
      <c r="B2" s="816"/>
      <c r="C2" s="816"/>
      <c r="D2" s="816"/>
      <c r="E2" s="816"/>
      <c r="F2" s="816"/>
      <c r="G2" s="816"/>
      <c r="H2" s="816"/>
      <c r="I2" s="816"/>
      <c r="J2" s="816"/>
      <c r="K2" s="816"/>
      <c r="L2" s="816"/>
      <c r="M2" s="816"/>
      <c r="N2" s="816"/>
      <c r="O2" s="816"/>
      <c r="P2" s="816"/>
      <c r="Q2" s="816"/>
      <c r="R2" s="816"/>
      <c r="S2" s="759"/>
      <c r="T2" s="759"/>
      <c r="U2" s="759"/>
      <c r="V2" s="759"/>
      <c r="W2" s="759"/>
      <c r="X2" s="759"/>
      <c r="Y2" s="759"/>
      <c r="Z2" s="759"/>
      <c r="AA2" s="759"/>
      <c r="AB2" s="759"/>
      <c r="AC2" s="759"/>
      <c r="AD2" s="759"/>
      <c r="AE2" s="759"/>
      <c r="AF2" s="759"/>
      <c r="AG2" s="759"/>
      <c r="AH2" s="759"/>
      <c r="AI2" s="759"/>
      <c r="AJ2" s="759"/>
      <c r="AK2" s="759"/>
      <c r="AL2" s="759"/>
      <c r="AM2" s="816"/>
    </row>
    <row r="3" spans="1:39" hidden="1">
      <c r="A3" s="816"/>
      <c r="B3" s="816"/>
      <c r="C3" s="816"/>
      <c r="D3" s="816"/>
      <c r="E3" s="816"/>
      <c r="F3" s="816"/>
      <c r="G3" s="816"/>
      <c r="H3" s="816"/>
      <c r="I3" s="816"/>
      <c r="J3" s="816"/>
      <c r="K3" s="816"/>
      <c r="L3" s="816"/>
      <c r="M3" s="816"/>
      <c r="N3" s="816"/>
      <c r="O3" s="816"/>
      <c r="P3" s="816"/>
      <c r="Q3" s="816"/>
      <c r="R3" s="816"/>
      <c r="S3" s="759"/>
      <c r="T3" s="759"/>
      <c r="U3" s="759"/>
      <c r="V3" s="759"/>
      <c r="W3" s="759"/>
      <c r="X3" s="759"/>
      <c r="Y3" s="759"/>
      <c r="Z3" s="759"/>
      <c r="AA3" s="759"/>
      <c r="AB3" s="759"/>
      <c r="AC3" s="759"/>
      <c r="AD3" s="759"/>
      <c r="AE3" s="759"/>
      <c r="AF3" s="759"/>
      <c r="AG3" s="759"/>
      <c r="AH3" s="759"/>
      <c r="AI3" s="759"/>
      <c r="AJ3" s="759"/>
      <c r="AK3" s="759"/>
      <c r="AL3" s="759"/>
      <c r="AM3" s="816"/>
    </row>
    <row r="4" spans="1:39" hidden="1">
      <c r="A4" s="816"/>
      <c r="B4" s="816"/>
      <c r="C4" s="816"/>
      <c r="D4" s="816"/>
      <c r="E4" s="816"/>
      <c r="F4" s="816"/>
      <c r="G4" s="816"/>
      <c r="H4" s="816"/>
      <c r="I4" s="816"/>
      <c r="J4" s="816"/>
      <c r="K4" s="816"/>
      <c r="L4" s="816"/>
      <c r="M4" s="816"/>
      <c r="N4" s="816"/>
      <c r="O4" s="816"/>
      <c r="P4" s="816"/>
      <c r="Q4" s="816"/>
      <c r="R4" s="816"/>
      <c r="S4" s="759"/>
      <c r="T4" s="759"/>
      <c r="U4" s="759"/>
      <c r="V4" s="759"/>
      <c r="W4" s="759"/>
      <c r="X4" s="759"/>
      <c r="Y4" s="759"/>
      <c r="Z4" s="759"/>
      <c r="AA4" s="759"/>
      <c r="AB4" s="759"/>
      <c r="AC4" s="759"/>
      <c r="AD4" s="759"/>
      <c r="AE4" s="759"/>
      <c r="AF4" s="759"/>
      <c r="AG4" s="759"/>
      <c r="AH4" s="759"/>
      <c r="AI4" s="759"/>
      <c r="AJ4" s="759"/>
      <c r="AK4" s="759"/>
      <c r="AL4" s="759"/>
      <c r="AM4" s="816"/>
    </row>
    <row r="5" spans="1:39" hidden="1">
      <c r="A5" s="816"/>
      <c r="B5" s="816"/>
      <c r="C5" s="816"/>
      <c r="D5" s="816"/>
      <c r="E5" s="816"/>
      <c r="F5" s="816"/>
      <c r="G5" s="816"/>
      <c r="H5" s="816"/>
      <c r="I5" s="816"/>
      <c r="J5" s="816"/>
      <c r="K5" s="816"/>
      <c r="L5" s="816"/>
      <c r="M5" s="816"/>
      <c r="N5" s="816"/>
      <c r="O5" s="816"/>
      <c r="P5" s="816"/>
      <c r="Q5" s="816"/>
      <c r="R5" s="816"/>
      <c r="S5" s="759"/>
      <c r="T5" s="759"/>
      <c r="U5" s="759"/>
      <c r="V5" s="759"/>
      <c r="W5" s="759"/>
      <c r="X5" s="759"/>
      <c r="Y5" s="759"/>
      <c r="Z5" s="759"/>
      <c r="AA5" s="759"/>
      <c r="AB5" s="759"/>
      <c r="AC5" s="759"/>
      <c r="AD5" s="759"/>
      <c r="AE5" s="759"/>
      <c r="AF5" s="759"/>
      <c r="AG5" s="759"/>
      <c r="AH5" s="759"/>
      <c r="AI5" s="759"/>
      <c r="AJ5" s="759"/>
      <c r="AK5" s="759"/>
      <c r="AL5" s="759"/>
      <c r="AM5" s="816"/>
    </row>
    <row r="6" spans="1:39" hidden="1">
      <c r="A6" s="816"/>
      <c r="B6" s="816"/>
      <c r="C6" s="816"/>
      <c r="D6" s="816"/>
      <c r="E6" s="816"/>
      <c r="F6" s="816"/>
      <c r="G6" s="816"/>
      <c r="H6" s="816"/>
      <c r="I6" s="816"/>
      <c r="J6" s="816"/>
      <c r="K6" s="816"/>
      <c r="L6" s="816"/>
      <c r="M6" s="816"/>
      <c r="N6" s="816"/>
      <c r="O6" s="816"/>
      <c r="P6" s="816"/>
      <c r="Q6" s="816"/>
      <c r="R6" s="816"/>
      <c r="S6" s="759"/>
      <c r="T6" s="759"/>
      <c r="U6" s="759"/>
      <c r="V6" s="759"/>
      <c r="W6" s="759"/>
      <c r="X6" s="759"/>
      <c r="Y6" s="759"/>
      <c r="Z6" s="759"/>
      <c r="AA6" s="759"/>
      <c r="AB6" s="759"/>
      <c r="AC6" s="759"/>
      <c r="AD6" s="759"/>
      <c r="AE6" s="759"/>
      <c r="AF6" s="759"/>
      <c r="AG6" s="759"/>
      <c r="AH6" s="759"/>
      <c r="AI6" s="759"/>
      <c r="AJ6" s="759"/>
      <c r="AK6" s="759"/>
      <c r="AL6" s="759"/>
      <c r="AM6" s="816"/>
    </row>
    <row r="7" spans="1:39" hidden="1">
      <c r="A7" s="816"/>
      <c r="B7" s="816"/>
      <c r="C7" s="816"/>
      <c r="D7" s="816"/>
      <c r="E7" s="816"/>
      <c r="F7" s="816"/>
      <c r="G7" s="816"/>
      <c r="H7" s="816"/>
      <c r="I7" s="816"/>
      <c r="J7" s="816"/>
      <c r="K7" s="816"/>
      <c r="L7" s="816"/>
      <c r="M7" s="816"/>
      <c r="N7" s="816"/>
      <c r="O7" s="816"/>
      <c r="P7" s="816"/>
      <c r="Q7" s="816"/>
      <c r="R7" s="816"/>
      <c r="S7" s="709" t="b">
        <v>1</v>
      </c>
      <c r="T7" s="709" t="b">
        <v>0</v>
      </c>
      <c r="U7" s="709" t="b">
        <v>0</v>
      </c>
      <c r="V7" s="709" t="b">
        <v>0</v>
      </c>
      <c r="W7" s="709" t="b">
        <v>0</v>
      </c>
      <c r="X7" s="709" t="b">
        <v>0</v>
      </c>
      <c r="Y7" s="709" t="b">
        <v>0</v>
      </c>
      <c r="Z7" s="709" t="b">
        <v>0</v>
      </c>
      <c r="AA7" s="709" t="b">
        <v>0</v>
      </c>
      <c r="AB7" s="709" t="b">
        <v>0</v>
      </c>
      <c r="AC7" s="709" t="b">
        <v>1</v>
      </c>
      <c r="AD7" s="709" t="b">
        <v>0</v>
      </c>
      <c r="AE7" s="709" t="b">
        <v>0</v>
      </c>
      <c r="AF7" s="709" t="b">
        <v>0</v>
      </c>
      <c r="AG7" s="709" t="b">
        <v>0</v>
      </c>
      <c r="AH7" s="709" t="b">
        <v>0</v>
      </c>
      <c r="AI7" s="709" t="b">
        <v>0</v>
      </c>
      <c r="AJ7" s="709" t="b">
        <v>0</v>
      </c>
      <c r="AK7" s="709" t="b">
        <v>0</v>
      </c>
      <c r="AL7" s="709" t="b">
        <v>0</v>
      </c>
      <c r="AM7" s="816"/>
    </row>
    <row r="8" spans="1:39" hidden="1">
      <c r="A8" s="816"/>
      <c r="B8" s="816"/>
      <c r="C8" s="816"/>
      <c r="D8" s="816"/>
      <c r="E8" s="816"/>
      <c r="F8" s="816"/>
      <c r="G8" s="816"/>
      <c r="H8" s="816"/>
      <c r="I8" s="816"/>
      <c r="J8" s="816"/>
      <c r="K8" s="816"/>
      <c r="L8" s="816"/>
      <c r="M8" s="816"/>
      <c r="N8" s="816"/>
      <c r="O8" s="816"/>
      <c r="P8" s="816"/>
      <c r="Q8" s="816"/>
      <c r="R8" s="816"/>
      <c r="S8" s="816"/>
      <c r="T8" s="816"/>
      <c r="U8" s="816"/>
      <c r="V8" s="816"/>
      <c r="W8" s="816"/>
      <c r="X8" s="816"/>
      <c r="Y8" s="816"/>
      <c r="Z8" s="816"/>
      <c r="AA8" s="816"/>
      <c r="AB8" s="816"/>
      <c r="AC8" s="816"/>
      <c r="AD8" s="816"/>
      <c r="AE8" s="816"/>
      <c r="AF8" s="816"/>
      <c r="AG8" s="816"/>
      <c r="AH8" s="816"/>
      <c r="AI8" s="816"/>
      <c r="AJ8" s="816"/>
      <c r="AK8" s="816"/>
      <c r="AL8" s="816"/>
      <c r="AM8" s="816"/>
    </row>
    <row r="9" spans="1:39" hidden="1">
      <c r="A9" s="816"/>
      <c r="B9" s="816"/>
      <c r="C9" s="816"/>
      <c r="D9" s="816"/>
      <c r="E9" s="816"/>
      <c r="F9" s="816"/>
      <c r="G9" s="816"/>
      <c r="H9" s="816"/>
      <c r="I9" s="816"/>
      <c r="J9" s="816"/>
      <c r="K9" s="816"/>
      <c r="L9" s="816"/>
      <c r="M9" s="816"/>
      <c r="N9" s="816"/>
      <c r="O9" s="816"/>
      <c r="P9" s="816"/>
      <c r="Q9" s="816"/>
      <c r="R9" s="816"/>
      <c r="S9" s="816"/>
      <c r="T9" s="816"/>
      <c r="U9" s="816"/>
      <c r="V9" s="816"/>
      <c r="W9" s="816"/>
      <c r="X9" s="816"/>
      <c r="Y9" s="816"/>
      <c r="Z9" s="816"/>
      <c r="AA9" s="816"/>
      <c r="AB9" s="816"/>
      <c r="AC9" s="816"/>
      <c r="AD9" s="816"/>
      <c r="AE9" s="816"/>
      <c r="AF9" s="816"/>
      <c r="AG9" s="816"/>
      <c r="AH9" s="816"/>
      <c r="AI9" s="816"/>
      <c r="AJ9" s="816"/>
      <c r="AK9" s="816"/>
      <c r="AL9" s="816"/>
      <c r="AM9" s="816"/>
    </row>
    <row r="10" spans="1:39" hidden="1">
      <c r="A10" s="816"/>
      <c r="B10" s="816"/>
      <c r="C10" s="816"/>
      <c r="D10" s="816"/>
      <c r="E10" s="816"/>
      <c r="F10" s="816"/>
      <c r="G10" s="816"/>
      <c r="H10" s="816"/>
      <c r="I10" s="816"/>
      <c r="J10" s="816"/>
      <c r="K10" s="816"/>
      <c r="L10" s="816"/>
      <c r="M10" s="816"/>
      <c r="N10" s="816"/>
      <c r="O10" s="816"/>
      <c r="P10" s="816"/>
      <c r="Q10" s="816"/>
      <c r="R10" s="816"/>
      <c r="S10" s="816"/>
      <c r="T10" s="816"/>
      <c r="U10" s="816"/>
      <c r="V10" s="816"/>
      <c r="W10" s="816"/>
      <c r="X10" s="816"/>
      <c r="Y10" s="816"/>
      <c r="Z10" s="816"/>
      <c r="AA10" s="816"/>
      <c r="AB10" s="816"/>
      <c r="AC10" s="816"/>
      <c r="AD10" s="816"/>
      <c r="AE10" s="816"/>
      <c r="AF10" s="816"/>
      <c r="AG10" s="816"/>
      <c r="AH10" s="816"/>
      <c r="AI10" s="816"/>
      <c r="AJ10" s="816"/>
      <c r="AK10" s="816"/>
      <c r="AL10" s="816"/>
      <c r="AM10" s="816"/>
    </row>
    <row r="11" spans="1:39" ht="15" hidden="1" customHeight="1">
      <c r="A11" s="816"/>
      <c r="B11" s="816"/>
      <c r="C11" s="816"/>
      <c r="D11" s="816"/>
      <c r="E11" s="816"/>
      <c r="F11" s="816"/>
      <c r="G11" s="816"/>
      <c r="H11" s="816"/>
      <c r="I11" s="816"/>
      <c r="J11" s="816"/>
      <c r="K11" s="816"/>
      <c r="L11" s="816"/>
      <c r="M11" s="818"/>
      <c r="N11" s="816"/>
      <c r="O11" s="816"/>
      <c r="P11" s="816"/>
      <c r="Q11" s="816"/>
      <c r="R11" s="816"/>
      <c r="S11" s="816"/>
      <c r="T11" s="816"/>
      <c r="U11" s="816"/>
      <c r="V11" s="816"/>
      <c r="W11" s="816"/>
      <c r="X11" s="816"/>
      <c r="Y11" s="816"/>
      <c r="Z11" s="816"/>
      <c r="AA11" s="816"/>
      <c r="AB11" s="816"/>
      <c r="AC11" s="816"/>
      <c r="AD11" s="816"/>
      <c r="AE11" s="816"/>
      <c r="AF11" s="816"/>
      <c r="AG11" s="816"/>
      <c r="AH11" s="816"/>
      <c r="AI11" s="816"/>
      <c r="AJ11" s="816"/>
      <c r="AK11" s="816"/>
      <c r="AL11" s="816"/>
      <c r="AM11" s="816"/>
    </row>
    <row r="12" spans="1:39" ht="20.100000000000001" customHeight="1">
      <c r="A12" s="816"/>
      <c r="B12" s="816"/>
      <c r="C12" s="816"/>
      <c r="D12" s="816"/>
      <c r="E12" s="816"/>
      <c r="F12" s="816"/>
      <c r="G12" s="816"/>
      <c r="H12" s="816"/>
      <c r="I12" s="816"/>
      <c r="J12" s="816"/>
      <c r="K12" s="816"/>
      <c r="L12" s="483" t="s">
        <v>1284</v>
      </c>
      <c r="M12" s="248"/>
      <c r="N12" s="248"/>
      <c r="O12" s="248"/>
      <c r="P12" s="248"/>
      <c r="Q12" s="248"/>
      <c r="R12" s="248"/>
      <c r="S12" s="248"/>
      <c r="T12" s="248"/>
      <c r="U12" s="248"/>
      <c r="V12" s="248"/>
      <c r="W12" s="248"/>
      <c r="X12" s="248"/>
      <c r="Y12" s="248"/>
      <c r="Z12" s="248"/>
      <c r="AA12" s="248"/>
      <c r="AB12" s="248"/>
      <c r="AC12" s="248"/>
      <c r="AD12" s="248"/>
      <c r="AE12" s="248"/>
      <c r="AF12" s="248"/>
      <c r="AG12" s="248"/>
      <c r="AH12" s="248"/>
      <c r="AI12" s="248"/>
      <c r="AJ12" s="248"/>
      <c r="AK12" s="248"/>
      <c r="AL12" s="248"/>
      <c r="AM12" s="249"/>
    </row>
    <row r="13" spans="1:39">
      <c r="A13" s="816"/>
      <c r="B13" s="816"/>
      <c r="C13" s="816"/>
      <c r="D13" s="816"/>
      <c r="E13" s="816"/>
      <c r="F13" s="816"/>
      <c r="G13" s="816"/>
      <c r="H13" s="816"/>
      <c r="I13" s="816"/>
      <c r="J13" s="816"/>
      <c r="K13" s="816"/>
      <c r="L13" s="816"/>
      <c r="M13" s="816"/>
      <c r="N13" s="816"/>
      <c r="O13" s="816"/>
      <c r="P13" s="816"/>
      <c r="Q13" s="816"/>
      <c r="R13" s="816"/>
      <c r="S13" s="816"/>
      <c r="T13" s="816"/>
      <c r="U13" s="816"/>
      <c r="V13" s="816"/>
      <c r="W13" s="816"/>
      <c r="X13" s="816"/>
      <c r="Y13" s="816"/>
      <c r="Z13" s="816"/>
      <c r="AA13" s="816"/>
      <c r="AB13" s="816"/>
      <c r="AC13" s="816"/>
      <c r="AD13" s="816"/>
      <c r="AE13" s="816"/>
      <c r="AF13" s="816"/>
      <c r="AG13" s="816"/>
      <c r="AH13" s="816"/>
      <c r="AI13" s="816"/>
      <c r="AJ13" s="816"/>
      <c r="AK13" s="816"/>
      <c r="AL13" s="816"/>
      <c r="AM13" s="816"/>
    </row>
    <row r="14" spans="1:39" s="82" customFormat="1" ht="15" customHeight="1">
      <c r="A14" s="752"/>
      <c r="B14" s="752"/>
      <c r="C14" s="752"/>
      <c r="D14" s="752"/>
      <c r="E14" s="752"/>
      <c r="F14" s="752"/>
      <c r="G14" s="752"/>
      <c r="H14" s="752"/>
      <c r="I14" s="752"/>
      <c r="J14" s="752"/>
      <c r="K14" s="752"/>
      <c r="L14" s="1118" t="s">
        <v>16</v>
      </c>
      <c r="M14" s="1118" t="s">
        <v>121</v>
      </c>
      <c r="N14" s="1118" t="s">
        <v>285</v>
      </c>
      <c r="O14" s="761" t="s">
        <v>2438</v>
      </c>
      <c r="P14" s="761" t="s">
        <v>2438</v>
      </c>
      <c r="Q14" s="761" t="s">
        <v>2438</v>
      </c>
      <c r="R14" s="762" t="s">
        <v>2439</v>
      </c>
      <c r="S14" s="725" t="s">
        <v>2440</v>
      </c>
      <c r="T14" s="725" t="s">
        <v>2469</v>
      </c>
      <c r="U14" s="725" t="s">
        <v>2470</v>
      </c>
      <c r="V14" s="725" t="s">
        <v>2471</v>
      </c>
      <c r="W14" s="725" t="s">
        <v>2472</v>
      </c>
      <c r="X14" s="725" t="s">
        <v>2473</v>
      </c>
      <c r="Y14" s="725" t="s">
        <v>2474</v>
      </c>
      <c r="Z14" s="725" t="s">
        <v>2475</v>
      </c>
      <c r="AA14" s="725" t="s">
        <v>2476</v>
      </c>
      <c r="AB14" s="725" t="s">
        <v>2477</v>
      </c>
      <c r="AC14" s="725" t="s">
        <v>2440</v>
      </c>
      <c r="AD14" s="725" t="s">
        <v>2469</v>
      </c>
      <c r="AE14" s="725" t="s">
        <v>2470</v>
      </c>
      <c r="AF14" s="725" t="s">
        <v>2471</v>
      </c>
      <c r="AG14" s="725" t="s">
        <v>2472</v>
      </c>
      <c r="AH14" s="725" t="s">
        <v>2473</v>
      </c>
      <c r="AI14" s="725" t="s">
        <v>2474</v>
      </c>
      <c r="AJ14" s="725" t="s">
        <v>2475</v>
      </c>
      <c r="AK14" s="725" t="s">
        <v>2476</v>
      </c>
      <c r="AL14" s="725" t="s">
        <v>2477</v>
      </c>
      <c r="AM14" s="1109" t="s">
        <v>323</v>
      </c>
    </row>
    <row r="15" spans="1:39" s="82" customFormat="1" ht="50.1" customHeight="1">
      <c r="A15" s="752"/>
      <c r="B15" s="752"/>
      <c r="C15" s="752"/>
      <c r="D15" s="752"/>
      <c r="E15" s="752"/>
      <c r="F15" s="752"/>
      <c r="G15" s="752"/>
      <c r="H15" s="752"/>
      <c r="I15" s="752"/>
      <c r="J15" s="752"/>
      <c r="K15" s="752"/>
      <c r="L15" s="1118"/>
      <c r="M15" s="1118"/>
      <c r="N15" s="1118"/>
      <c r="O15" s="725" t="s">
        <v>286</v>
      </c>
      <c r="P15" s="725" t="s">
        <v>324</v>
      </c>
      <c r="Q15" s="725" t="s">
        <v>304</v>
      </c>
      <c r="R15" s="725" t="s">
        <v>286</v>
      </c>
      <c r="S15" s="763" t="s">
        <v>287</v>
      </c>
      <c r="T15" s="763" t="s">
        <v>287</v>
      </c>
      <c r="U15" s="763" t="s">
        <v>287</v>
      </c>
      <c r="V15" s="763" t="s">
        <v>287</v>
      </c>
      <c r="W15" s="763" t="s">
        <v>287</v>
      </c>
      <c r="X15" s="763" t="s">
        <v>287</v>
      </c>
      <c r="Y15" s="763" t="s">
        <v>287</v>
      </c>
      <c r="Z15" s="763" t="s">
        <v>287</v>
      </c>
      <c r="AA15" s="763" t="s">
        <v>287</v>
      </c>
      <c r="AB15" s="763" t="s">
        <v>287</v>
      </c>
      <c r="AC15" s="763" t="s">
        <v>286</v>
      </c>
      <c r="AD15" s="763" t="s">
        <v>286</v>
      </c>
      <c r="AE15" s="763" t="s">
        <v>286</v>
      </c>
      <c r="AF15" s="763" t="s">
        <v>286</v>
      </c>
      <c r="AG15" s="763" t="s">
        <v>286</v>
      </c>
      <c r="AH15" s="763" t="s">
        <v>286</v>
      </c>
      <c r="AI15" s="763" t="s">
        <v>286</v>
      </c>
      <c r="AJ15" s="763" t="s">
        <v>286</v>
      </c>
      <c r="AK15" s="763" t="s">
        <v>286</v>
      </c>
      <c r="AL15" s="763" t="s">
        <v>286</v>
      </c>
      <c r="AM15" s="1109"/>
    </row>
    <row r="16" spans="1:39" s="82" customFormat="1">
      <c r="A16" s="764" t="s">
        <v>18</v>
      </c>
      <c r="B16" s="752"/>
      <c r="C16" s="752"/>
      <c r="D16" s="752"/>
      <c r="E16" s="752"/>
      <c r="F16" s="752"/>
      <c r="G16" s="752"/>
      <c r="H16" s="752"/>
      <c r="I16" s="752"/>
      <c r="J16" s="752"/>
      <c r="K16" s="752"/>
      <c r="L16" s="804" t="s">
        <v>2396</v>
      </c>
      <c r="M16" s="673"/>
      <c r="N16" s="673"/>
      <c r="O16" s="673"/>
      <c r="P16" s="673"/>
      <c r="Q16" s="673"/>
      <c r="R16" s="673"/>
      <c r="S16" s="673"/>
      <c r="T16" s="673"/>
      <c r="U16" s="673"/>
      <c r="V16" s="673"/>
      <c r="W16" s="673"/>
      <c r="X16" s="673"/>
      <c r="Y16" s="673"/>
      <c r="Z16" s="673"/>
      <c r="AA16" s="673"/>
      <c r="AB16" s="673"/>
      <c r="AC16" s="673"/>
      <c r="AD16" s="673"/>
      <c r="AE16" s="673"/>
      <c r="AF16" s="673"/>
      <c r="AG16" s="673"/>
      <c r="AH16" s="673"/>
      <c r="AI16" s="673"/>
      <c r="AJ16" s="673"/>
      <c r="AK16" s="673"/>
      <c r="AL16" s="673"/>
      <c r="AM16" s="673"/>
    </row>
    <row r="17" spans="1:39" s="82" customFormat="1" ht="22.8">
      <c r="A17" s="789">
        <v>1</v>
      </c>
      <c r="B17" s="752"/>
      <c r="C17" s="752"/>
      <c r="D17" s="752"/>
      <c r="E17" s="752"/>
      <c r="F17" s="752"/>
      <c r="G17" s="752"/>
      <c r="H17" s="752"/>
      <c r="I17" s="752"/>
      <c r="J17" s="752"/>
      <c r="K17" s="752"/>
      <c r="L17" s="840">
        <v>0</v>
      </c>
      <c r="M17" s="841" t="s">
        <v>429</v>
      </c>
      <c r="N17" s="229" t="s">
        <v>370</v>
      </c>
      <c r="O17" s="842">
        <v>137</v>
      </c>
      <c r="P17" s="842">
        <v>89.86999999999999</v>
      </c>
      <c r="Q17" s="842">
        <v>0</v>
      </c>
      <c r="R17" s="842">
        <v>178</v>
      </c>
      <c r="S17" s="842">
        <v>203.1</v>
      </c>
      <c r="T17" s="842">
        <v>0</v>
      </c>
      <c r="U17" s="842">
        <v>0</v>
      </c>
      <c r="V17" s="842">
        <v>0</v>
      </c>
      <c r="W17" s="842">
        <v>0</v>
      </c>
      <c r="X17" s="842">
        <v>0</v>
      </c>
      <c r="Y17" s="842">
        <v>0</v>
      </c>
      <c r="Z17" s="842">
        <v>0</v>
      </c>
      <c r="AA17" s="842">
        <v>0</v>
      </c>
      <c r="AB17" s="842">
        <v>0</v>
      </c>
      <c r="AC17" s="842">
        <v>311.12</v>
      </c>
      <c r="AD17" s="842">
        <v>0</v>
      </c>
      <c r="AE17" s="842">
        <v>0</v>
      </c>
      <c r="AF17" s="842">
        <v>0</v>
      </c>
      <c r="AG17" s="842">
        <v>0</v>
      </c>
      <c r="AH17" s="842">
        <v>0</v>
      </c>
      <c r="AI17" s="842">
        <v>0</v>
      </c>
      <c r="AJ17" s="842">
        <v>0</v>
      </c>
      <c r="AK17" s="842">
        <v>0</v>
      </c>
      <c r="AL17" s="842">
        <v>0</v>
      </c>
      <c r="AM17" s="771"/>
    </row>
    <row r="18" spans="1:39" s="82" customFormat="1">
      <c r="A18" s="789">
        <v>1</v>
      </c>
      <c r="B18" s="752"/>
      <c r="C18" s="752"/>
      <c r="D18" s="752"/>
      <c r="E18" s="752"/>
      <c r="F18" s="752"/>
      <c r="G18" s="752"/>
      <c r="H18" s="752"/>
      <c r="I18" s="752"/>
      <c r="J18" s="752"/>
      <c r="K18" s="752"/>
      <c r="L18" s="824" t="s">
        <v>18</v>
      </c>
      <c r="M18" s="843" t="s">
        <v>430</v>
      </c>
      <c r="N18" s="232" t="s">
        <v>370</v>
      </c>
      <c r="O18" s="844"/>
      <c r="P18" s="845"/>
      <c r="Q18" s="845"/>
      <c r="R18" s="845"/>
      <c r="S18" s="845"/>
      <c r="T18" s="845"/>
      <c r="U18" s="845"/>
      <c r="V18" s="845"/>
      <c r="W18" s="845"/>
      <c r="X18" s="845"/>
      <c r="Y18" s="845"/>
      <c r="Z18" s="845"/>
      <c r="AA18" s="845"/>
      <c r="AB18" s="845"/>
      <c r="AC18" s="845"/>
      <c r="AD18" s="845"/>
      <c r="AE18" s="845"/>
      <c r="AF18" s="845"/>
      <c r="AG18" s="845"/>
      <c r="AH18" s="845"/>
      <c r="AI18" s="845"/>
      <c r="AJ18" s="845"/>
      <c r="AK18" s="845"/>
      <c r="AL18" s="845"/>
      <c r="AM18" s="771"/>
    </row>
    <row r="19" spans="1:39" s="82" customFormat="1">
      <c r="A19" s="789">
        <v>1</v>
      </c>
      <c r="B19" s="752"/>
      <c r="C19" s="752"/>
      <c r="D19" s="752"/>
      <c r="E19" s="752"/>
      <c r="F19" s="752"/>
      <c r="G19" s="752"/>
      <c r="H19" s="752"/>
      <c r="I19" s="752"/>
      <c r="J19" s="752"/>
      <c r="K19" s="752"/>
      <c r="L19" s="824" t="s">
        <v>102</v>
      </c>
      <c r="M19" s="843" t="s">
        <v>431</v>
      </c>
      <c r="N19" s="232" t="s">
        <v>370</v>
      </c>
      <c r="O19" s="844"/>
      <c r="P19" s="845"/>
      <c r="Q19" s="845"/>
      <c r="R19" s="845"/>
      <c r="S19" s="845"/>
      <c r="T19" s="845"/>
      <c r="U19" s="845"/>
      <c r="V19" s="845"/>
      <c r="W19" s="845"/>
      <c r="X19" s="845"/>
      <c r="Y19" s="845"/>
      <c r="Z19" s="845"/>
      <c r="AA19" s="845"/>
      <c r="AB19" s="845"/>
      <c r="AC19" s="845"/>
      <c r="AD19" s="845"/>
      <c r="AE19" s="845"/>
      <c r="AF19" s="845"/>
      <c r="AG19" s="845"/>
      <c r="AH19" s="845"/>
      <c r="AI19" s="845"/>
      <c r="AJ19" s="845"/>
      <c r="AK19" s="845"/>
      <c r="AL19" s="845"/>
      <c r="AM19" s="771"/>
    </row>
    <row r="20" spans="1:39" s="82" customFormat="1" ht="22.8">
      <c r="A20" s="789">
        <v>1</v>
      </c>
      <c r="B20" s="752"/>
      <c r="C20" s="752"/>
      <c r="D20" s="752"/>
      <c r="E20" s="752"/>
      <c r="F20" s="752"/>
      <c r="G20" s="752"/>
      <c r="H20" s="752"/>
      <c r="I20" s="752"/>
      <c r="J20" s="752"/>
      <c r="K20" s="752"/>
      <c r="L20" s="824" t="s">
        <v>103</v>
      </c>
      <c r="M20" s="843" t="s">
        <v>1372</v>
      </c>
      <c r="N20" s="232" t="s">
        <v>370</v>
      </c>
      <c r="O20" s="844"/>
      <c r="P20" s="845"/>
      <c r="Q20" s="845"/>
      <c r="R20" s="845"/>
      <c r="S20" s="845"/>
      <c r="T20" s="845"/>
      <c r="U20" s="845"/>
      <c r="V20" s="845"/>
      <c r="W20" s="845"/>
      <c r="X20" s="845"/>
      <c r="Y20" s="845"/>
      <c r="Z20" s="845"/>
      <c r="AA20" s="845"/>
      <c r="AB20" s="845"/>
      <c r="AC20" s="845"/>
      <c r="AD20" s="845"/>
      <c r="AE20" s="845"/>
      <c r="AF20" s="845"/>
      <c r="AG20" s="845"/>
      <c r="AH20" s="845"/>
      <c r="AI20" s="845"/>
      <c r="AJ20" s="845"/>
      <c r="AK20" s="845"/>
      <c r="AL20" s="845"/>
      <c r="AM20" s="771"/>
    </row>
    <row r="21" spans="1:39">
      <c r="A21" s="789">
        <v>1</v>
      </c>
      <c r="B21" s="816"/>
      <c r="C21" s="816"/>
      <c r="D21" s="816"/>
      <c r="E21" s="816"/>
      <c r="F21" s="816"/>
      <c r="G21" s="816"/>
      <c r="H21" s="816"/>
      <c r="I21" s="816"/>
      <c r="J21" s="816"/>
      <c r="K21" s="816"/>
      <c r="L21" s="846">
        <v>4</v>
      </c>
      <c r="M21" s="843" t="s">
        <v>432</v>
      </c>
      <c r="N21" s="232" t="s">
        <v>370</v>
      </c>
      <c r="O21" s="847">
        <v>40</v>
      </c>
      <c r="P21" s="847">
        <v>76.459999999999994</v>
      </c>
      <c r="Q21" s="847"/>
      <c r="R21" s="847">
        <v>75</v>
      </c>
      <c r="S21" s="847">
        <v>97.85</v>
      </c>
      <c r="T21" s="847"/>
      <c r="U21" s="847"/>
      <c r="V21" s="847"/>
      <c r="W21" s="847"/>
      <c r="X21" s="847"/>
      <c r="Y21" s="847"/>
      <c r="Z21" s="847"/>
      <c r="AA21" s="847"/>
      <c r="AB21" s="847"/>
      <c r="AC21" s="847">
        <v>198.52</v>
      </c>
      <c r="AD21" s="847"/>
      <c r="AE21" s="847"/>
      <c r="AF21" s="847"/>
      <c r="AG21" s="847"/>
      <c r="AH21" s="847"/>
      <c r="AI21" s="847"/>
      <c r="AJ21" s="847"/>
      <c r="AK21" s="847"/>
      <c r="AL21" s="847"/>
      <c r="AM21" s="771"/>
    </row>
    <row r="22" spans="1:39" s="82" customFormat="1" ht="22.8">
      <c r="A22" s="789">
        <v>1</v>
      </c>
      <c r="B22" s="752"/>
      <c r="C22" s="752"/>
      <c r="D22" s="752"/>
      <c r="E22" s="752"/>
      <c r="F22" s="752"/>
      <c r="G22" s="752"/>
      <c r="H22" s="752"/>
      <c r="I22" s="752"/>
      <c r="J22" s="752"/>
      <c r="K22" s="752"/>
      <c r="L22" s="824" t="s">
        <v>120</v>
      </c>
      <c r="M22" s="843" t="s">
        <v>433</v>
      </c>
      <c r="N22" s="232" t="s">
        <v>370</v>
      </c>
      <c r="O22" s="844"/>
      <c r="P22" s="844"/>
      <c r="Q22" s="844"/>
      <c r="R22" s="844"/>
      <c r="S22" s="844"/>
      <c r="T22" s="844"/>
      <c r="U22" s="844"/>
      <c r="V22" s="844"/>
      <c r="W22" s="844"/>
      <c r="X22" s="844"/>
      <c r="Y22" s="844"/>
      <c r="Z22" s="844"/>
      <c r="AA22" s="844"/>
      <c r="AB22" s="844"/>
      <c r="AC22" s="844"/>
      <c r="AD22" s="844"/>
      <c r="AE22" s="844"/>
      <c r="AF22" s="844"/>
      <c r="AG22" s="844"/>
      <c r="AH22" s="844"/>
      <c r="AI22" s="844"/>
      <c r="AJ22" s="844"/>
      <c r="AK22" s="844"/>
      <c r="AL22" s="844"/>
      <c r="AM22" s="771"/>
    </row>
    <row r="23" spans="1:39" s="82" customFormat="1">
      <c r="A23" s="789">
        <v>1</v>
      </c>
      <c r="B23" s="752"/>
      <c r="C23" s="752"/>
      <c r="D23" s="752"/>
      <c r="E23" s="752"/>
      <c r="F23" s="752"/>
      <c r="G23" s="752"/>
      <c r="H23" s="752"/>
      <c r="I23" s="752"/>
      <c r="J23" s="752"/>
      <c r="K23" s="752"/>
      <c r="L23" s="824" t="s">
        <v>124</v>
      </c>
      <c r="M23" s="843" t="s">
        <v>137</v>
      </c>
      <c r="N23" s="232" t="s">
        <v>370</v>
      </c>
      <c r="O23" s="844"/>
      <c r="P23" s="844"/>
      <c r="Q23" s="844"/>
      <c r="R23" s="844"/>
      <c r="S23" s="844"/>
      <c r="T23" s="844"/>
      <c r="U23" s="844"/>
      <c r="V23" s="844"/>
      <c r="W23" s="844"/>
      <c r="X23" s="844"/>
      <c r="Y23" s="844"/>
      <c r="Z23" s="844"/>
      <c r="AA23" s="844"/>
      <c r="AB23" s="844"/>
      <c r="AC23" s="844"/>
      <c r="AD23" s="844"/>
      <c r="AE23" s="844"/>
      <c r="AF23" s="844"/>
      <c r="AG23" s="844"/>
      <c r="AH23" s="844"/>
      <c r="AI23" s="844"/>
      <c r="AJ23" s="844"/>
      <c r="AK23" s="844"/>
      <c r="AL23" s="844"/>
      <c r="AM23" s="771"/>
    </row>
    <row r="24" spans="1:39" s="82" customFormat="1">
      <c r="A24" s="789">
        <v>1</v>
      </c>
      <c r="B24" s="752"/>
      <c r="C24" s="752"/>
      <c r="D24" s="752"/>
      <c r="E24" s="752"/>
      <c r="F24" s="752"/>
      <c r="G24" s="752"/>
      <c r="H24" s="752"/>
      <c r="I24" s="752"/>
      <c r="J24" s="752"/>
      <c r="K24" s="752"/>
      <c r="L24" s="824" t="s">
        <v>125</v>
      </c>
      <c r="M24" s="843" t="s">
        <v>136</v>
      </c>
      <c r="N24" s="232" t="s">
        <v>370</v>
      </c>
      <c r="O24" s="844"/>
      <c r="P24" s="844"/>
      <c r="Q24" s="844"/>
      <c r="R24" s="844"/>
      <c r="S24" s="844"/>
      <c r="T24" s="844"/>
      <c r="U24" s="844"/>
      <c r="V24" s="844"/>
      <c r="W24" s="844"/>
      <c r="X24" s="844"/>
      <c r="Y24" s="844"/>
      <c r="Z24" s="844"/>
      <c r="AA24" s="844"/>
      <c r="AB24" s="844"/>
      <c r="AC24" s="844"/>
      <c r="AD24" s="844"/>
      <c r="AE24" s="844"/>
      <c r="AF24" s="844"/>
      <c r="AG24" s="844"/>
      <c r="AH24" s="844"/>
      <c r="AI24" s="844"/>
      <c r="AJ24" s="844"/>
      <c r="AK24" s="844"/>
      <c r="AL24" s="844"/>
      <c r="AM24" s="771"/>
    </row>
    <row r="25" spans="1:39" s="82" customFormat="1" ht="22.8">
      <c r="A25" s="789">
        <v>1</v>
      </c>
      <c r="B25" s="752"/>
      <c r="C25" s="752"/>
      <c r="D25" s="752"/>
      <c r="E25" s="752"/>
      <c r="F25" s="752"/>
      <c r="G25" s="752"/>
      <c r="H25" s="752"/>
      <c r="I25" s="752"/>
      <c r="J25" s="752"/>
      <c r="K25" s="752"/>
      <c r="L25" s="824" t="s">
        <v>126</v>
      </c>
      <c r="M25" s="843" t="s">
        <v>1373</v>
      </c>
      <c r="N25" s="232" t="s">
        <v>370</v>
      </c>
      <c r="O25" s="844">
        <v>97</v>
      </c>
      <c r="P25" s="844">
        <v>13.41</v>
      </c>
      <c r="Q25" s="844"/>
      <c r="R25" s="844">
        <v>103</v>
      </c>
      <c r="S25" s="844">
        <v>105.25</v>
      </c>
      <c r="T25" s="844"/>
      <c r="U25" s="844"/>
      <c r="V25" s="844"/>
      <c r="W25" s="844"/>
      <c r="X25" s="844"/>
      <c r="Y25" s="844"/>
      <c r="Z25" s="844"/>
      <c r="AA25" s="844"/>
      <c r="AB25" s="844"/>
      <c r="AC25" s="844">
        <v>112.6</v>
      </c>
      <c r="AD25" s="844"/>
      <c r="AE25" s="844"/>
      <c r="AF25" s="844"/>
      <c r="AG25" s="844"/>
      <c r="AH25" s="844"/>
      <c r="AI25" s="844"/>
      <c r="AJ25" s="844"/>
      <c r="AK25" s="844"/>
      <c r="AL25" s="844"/>
      <c r="AM25" s="771"/>
    </row>
    <row r="26" spans="1:39">
      <c r="A26" s="789">
        <v>1</v>
      </c>
      <c r="B26" s="816"/>
      <c r="C26" s="816"/>
      <c r="D26" s="816"/>
      <c r="E26" s="816"/>
      <c r="F26" s="816"/>
      <c r="G26" s="816"/>
      <c r="H26" s="816"/>
      <c r="I26" s="816"/>
      <c r="J26" s="816"/>
      <c r="K26" s="816"/>
      <c r="L26" s="846">
        <v>9</v>
      </c>
      <c r="M26" s="843" t="s">
        <v>434</v>
      </c>
      <c r="N26" s="232" t="s">
        <v>370</v>
      </c>
      <c r="O26" s="848">
        <v>0</v>
      </c>
      <c r="P26" s="848">
        <v>0</v>
      </c>
      <c r="Q26" s="848">
        <v>0</v>
      </c>
      <c r="R26" s="848">
        <v>0</v>
      </c>
      <c r="S26" s="848">
        <v>0</v>
      </c>
      <c r="T26" s="848">
        <v>0</v>
      </c>
      <c r="U26" s="848">
        <v>0</v>
      </c>
      <c r="V26" s="848">
        <v>0</v>
      </c>
      <c r="W26" s="848">
        <v>0</v>
      </c>
      <c r="X26" s="848">
        <v>0</v>
      </c>
      <c r="Y26" s="848">
        <v>0</v>
      </c>
      <c r="Z26" s="848">
        <v>0</v>
      </c>
      <c r="AA26" s="848">
        <v>0</v>
      </c>
      <c r="AB26" s="848">
        <v>0</v>
      </c>
      <c r="AC26" s="848">
        <v>0</v>
      </c>
      <c r="AD26" s="848">
        <v>0</v>
      </c>
      <c r="AE26" s="848">
        <v>0</v>
      </c>
      <c r="AF26" s="848">
        <v>0</v>
      </c>
      <c r="AG26" s="848">
        <v>0</v>
      </c>
      <c r="AH26" s="848">
        <v>0</v>
      </c>
      <c r="AI26" s="848">
        <v>0</v>
      </c>
      <c r="AJ26" s="848">
        <v>0</v>
      </c>
      <c r="AK26" s="848">
        <v>0</v>
      </c>
      <c r="AL26" s="848">
        <v>0</v>
      </c>
      <c r="AM26" s="771"/>
    </row>
    <row r="27" spans="1:39" ht="0.15" customHeight="1">
      <c r="A27" s="789">
        <v>1</v>
      </c>
      <c r="B27" s="816"/>
      <c r="C27" s="816"/>
      <c r="D27" s="816"/>
      <c r="E27" s="816"/>
      <c r="F27" s="816"/>
      <c r="G27" s="816"/>
      <c r="H27" s="816"/>
      <c r="I27" s="816"/>
      <c r="J27" s="816"/>
      <c r="K27" s="816"/>
      <c r="L27" s="846">
        <v>9</v>
      </c>
      <c r="M27" s="231"/>
      <c r="N27" s="232"/>
      <c r="O27" s="251"/>
      <c r="P27" s="251"/>
      <c r="Q27" s="251"/>
      <c r="R27" s="251"/>
      <c r="S27" s="251"/>
      <c r="T27" s="251"/>
      <c r="U27" s="251"/>
      <c r="V27" s="251"/>
      <c r="W27" s="251"/>
      <c r="X27" s="251"/>
      <c r="Y27" s="251"/>
      <c r="Z27" s="251"/>
      <c r="AA27" s="251"/>
      <c r="AB27" s="251"/>
      <c r="AC27" s="251"/>
      <c r="AD27" s="251"/>
      <c r="AE27" s="251"/>
      <c r="AF27" s="251"/>
      <c r="AG27" s="251"/>
      <c r="AH27" s="251"/>
      <c r="AI27" s="251"/>
      <c r="AJ27" s="251"/>
      <c r="AK27" s="251"/>
      <c r="AL27" s="251"/>
      <c r="AM27" s="252"/>
    </row>
    <row r="28" spans="1:39" s="82" customFormat="1">
      <c r="A28" s="764" t="s">
        <v>102</v>
      </c>
      <c r="B28" s="752"/>
      <c r="C28" s="752"/>
      <c r="D28" s="752"/>
      <c r="E28" s="752"/>
      <c r="F28" s="752"/>
      <c r="G28" s="752"/>
      <c r="H28" s="752"/>
      <c r="I28" s="752"/>
      <c r="J28" s="752"/>
      <c r="K28" s="752"/>
      <c r="L28" s="804" t="s">
        <v>2419</v>
      </c>
      <c r="M28" s="673"/>
      <c r="N28" s="673"/>
      <c r="O28" s="673"/>
      <c r="P28" s="673"/>
      <c r="Q28" s="673"/>
      <c r="R28" s="673"/>
      <c r="S28" s="673"/>
      <c r="T28" s="673"/>
      <c r="U28" s="673"/>
      <c r="V28" s="673"/>
      <c r="W28" s="673"/>
      <c r="X28" s="673"/>
      <c r="Y28" s="673"/>
      <c r="Z28" s="673"/>
      <c r="AA28" s="673"/>
      <c r="AB28" s="673"/>
      <c r="AC28" s="673"/>
      <c r="AD28" s="673"/>
      <c r="AE28" s="673"/>
      <c r="AF28" s="673"/>
      <c r="AG28" s="673"/>
      <c r="AH28" s="673"/>
      <c r="AI28" s="673"/>
      <c r="AJ28" s="673"/>
      <c r="AK28" s="673"/>
      <c r="AL28" s="673"/>
      <c r="AM28" s="673"/>
    </row>
    <row r="29" spans="1:39" s="82" customFormat="1" ht="22.8">
      <c r="A29" s="789">
        <v>2</v>
      </c>
      <c r="B29" s="752"/>
      <c r="C29" s="752"/>
      <c r="D29" s="752"/>
      <c r="E29" s="752"/>
      <c r="F29" s="752"/>
      <c r="G29" s="752"/>
      <c r="H29" s="752"/>
      <c r="I29" s="752"/>
      <c r="J29" s="752"/>
      <c r="K29" s="752"/>
      <c r="L29" s="840">
        <v>0</v>
      </c>
      <c r="M29" s="841" t="s">
        <v>429</v>
      </c>
      <c r="N29" s="229" t="s">
        <v>370</v>
      </c>
      <c r="O29" s="842">
        <v>8.6999999999999993</v>
      </c>
      <c r="P29" s="842">
        <v>8.0499999999999989</v>
      </c>
      <c r="Q29" s="842">
        <v>0</v>
      </c>
      <c r="R29" s="842">
        <v>9.75</v>
      </c>
      <c r="S29" s="842">
        <v>11.870000000000001</v>
      </c>
      <c r="T29" s="842">
        <v>0</v>
      </c>
      <c r="U29" s="842">
        <v>0</v>
      </c>
      <c r="V29" s="842">
        <v>0</v>
      </c>
      <c r="W29" s="842">
        <v>0</v>
      </c>
      <c r="X29" s="842">
        <v>0</v>
      </c>
      <c r="Y29" s="842">
        <v>0</v>
      </c>
      <c r="Z29" s="842">
        <v>0</v>
      </c>
      <c r="AA29" s="842">
        <v>0</v>
      </c>
      <c r="AB29" s="842">
        <v>0</v>
      </c>
      <c r="AC29" s="842">
        <v>17.45</v>
      </c>
      <c r="AD29" s="842">
        <v>0</v>
      </c>
      <c r="AE29" s="842">
        <v>0</v>
      </c>
      <c r="AF29" s="842">
        <v>0</v>
      </c>
      <c r="AG29" s="842">
        <v>0</v>
      </c>
      <c r="AH29" s="842">
        <v>0</v>
      </c>
      <c r="AI29" s="842">
        <v>0</v>
      </c>
      <c r="AJ29" s="842">
        <v>0</v>
      </c>
      <c r="AK29" s="842">
        <v>0</v>
      </c>
      <c r="AL29" s="842">
        <v>0</v>
      </c>
      <c r="AM29" s="771"/>
    </row>
    <row r="30" spans="1:39" s="82" customFormat="1">
      <c r="A30" s="789">
        <v>2</v>
      </c>
      <c r="B30" s="752"/>
      <c r="C30" s="752"/>
      <c r="D30" s="752"/>
      <c r="E30" s="752"/>
      <c r="F30" s="752"/>
      <c r="G30" s="752"/>
      <c r="H30" s="752"/>
      <c r="I30" s="752"/>
      <c r="J30" s="752"/>
      <c r="K30" s="752"/>
      <c r="L30" s="824" t="s">
        <v>18</v>
      </c>
      <c r="M30" s="843" t="s">
        <v>430</v>
      </c>
      <c r="N30" s="232" t="s">
        <v>370</v>
      </c>
      <c r="O30" s="844"/>
      <c r="P30" s="845"/>
      <c r="Q30" s="845"/>
      <c r="R30" s="845"/>
      <c r="S30" s="845"/>
      <c r="T30" s="845"/>
      <c r="U30" s="845"/>
      <c r="V30" s="845"/>
      <c r="W30" s="845"/>
      <c r="X30" s="845"/>
      <c r="Y30" s="845"/>
      <c r="Z30" s="845"/>
      <c r="AA30" s="845"/>
      <c r="AB30" s="845"/>
      <c r="AC30" s="845"/>
      <c r="AD30" s="845"/>
      <c r="AE30" s="845"/>
      <c r="AF30" s="845"/>
      <c r="AG30" s="845"/>
      <c r="AH30" s="845"/>
      <c r="AI30" s="845"/>
      <c r="AJ30" s="845"/>
      <c r="AK30" s="845"/>
      <c r="AL30" s="845"/>
      <c r="AM30" s="771"/>
    </row>
    <row r="31" spans="1:39" s="82" customFormat="1">
      <c r="A31" s="789">
        <v>2</v>
      </c>
      <c r="B31" s="752"/>
      <c r="C31" s="752"/>
      <c r="D31" s="752"/>
      <c r="E31" s="752"/>
      <c r="F31" s="752"/>
      <c r="G31" s="752"/>
      <c r="H31" s="752"/>
      <c r="I31" s="752"/>
      <c r="J31" s="752"/>
      <c r="K31" s="752"/>
      <c r="L31" s="824" t="s">
        <v>102</v>
      </c>
      <c r="M31" s="843" t="s">
        <v>431</v>
      </c>
      <c r="N31" s="232" t="s">
        <v>370</v>
      </c>
      <c r="O31" s="844"/>
      <c r="P31" s="845"/>
      <c r="Q31" s="845"/>
      <c r="R31" s="845"/>
      <c r="S31" s="845"/>
      <c r="T31" s="845"/>
      <c r="U31" s="845"/>
      <c r="V31" s="845"/>
      <c r="W31" s="845"/>
      <c r="X31" s="845"/>
      <c r="Y31" s="845"/>
      <c r="Z31" s="845"/>
      <c r="AA31" s="845"/>
      <c r="AB31" s="845"/>
      <c r="AC31" s="845"/>
      <c r="AD31" s="845"/>
      <c r="AE31" s="845"/>
      <c r="AF31" s="845"/>
      <c r="AG31" s="845"/>
      <c r="AH31" s="845"/>
      <c r="AI31" s="845"/>
      <c r="AJ31" s="845"/>
      <c r="AK31" s="845"/>
      <c r="AL31" s="845"/>
      <c r="AM31" s="771"/>
    </row>
    <row r="32" spans="1:39" s="82" customFormat="1" ht="22.8">
      <c r="A32" s="789">
        <v>2</v>
      </c>
      <c r="B32" s="752"/>
      <c r="C32" s="752"/>
      <c r="D32" s="752"/>
      <c r="E32" s="752"/>
      <c r="F32" s="752"/>
      <c r="G32" s="752"/>
      <c r="H32" s="752"/>
      <c r="I32" s="752"/>
      <c r="J32" s="752"/>
      <c r="K32" s="752"/>
      <c r="L32" s="824" t="s">
        <v>103</v>
      </c>
      <c r="M32" s="843" t="s">
        <v>1372</v>
      </c>
      <c r="N32" s="232" t="s">
        <v>370</v>
      </c>
      <c r="O32" s="844"/>
      <c r="P32" s="845"/>
      <c r="Q32" s="845"/>
      <c r="R32" s="845"/>
      <c r="S32" s="845"/>
      <c r="T32" s="845"/>
      <c r="U32" s="845"/>
      <c r="V32" s="845"/>
      <c r="W32" s="845"/>
      <c r="X32" s="845"/>
      <c r="Y32" s="845"/>
      <c r="Z32" s="845"/>
      <c r="AA32" s="845"/>
      <c r="AB32" s="845"/>
      <c r="AC32" s="845"/>
      <c r="AD32" s="845"/>
      <c r="AE32" s="845"/>
      <c r="AF32" s="845"/>
      <c r="AG32" s="845"/>
      <c r="AH32" s="845"/>
      <c r="AI32" s="845"/>
      <c r="AJ32" s="845"/>
      <c r="AK32" s="845"/>
      <c r="AL32" s="845"/>
      <c r="AM32" s="771"/>
    </row>
    <row r="33" spans="1:39">
      <c r="A33" s="789">
        <v>2</v>
      </c>
      <c r="B33" s="816"/>
      <c r="C33" s="816"/>
      <c r="D33" s="816"/>
      <c r="E33" s="816"/>
      <c r="F33" s="816"/>
      <c r="G33" s="816"/>
      <c r="H33" s="816"/>
      <c r="I33" s="816"/>
      <c r="J33" s="816"/>
      <c r="K33" s="816"/>
      <c r="L33" s="846">
        <v>4</v>
      </c>
      <c r="M33" s="843" t="s">
        <v>432</v>
      </c>
      <c r="N33" s="232" t="s">
        <v>370</v>
      </c>
      <c r="O33" s="847">
        <v>4.5</v>
      </c>
      <c r="P33" s="847">
        <v>6.02</v>
      </c>
      <c r="Q33" s="847"/>
      <c r="R33" s="847">
        <v>4.75</v>
      </c>
      <c r="S33" s="847">
        <v>7.3</v>
      </c>
      <c r="T33" s="847"/>
      <c r="U33" s="847"/>
      <c r="V33" s="847"/>
      <c r="W33" s="847"/>
      <c r="X33" s="847"/>
      <c r="Y33" s="847"/>
      <c r="Z33" s="847"/>
      <c r="AA33" s="847"/>
      <c r="AB33" s="847"/>
      <c r="AC33" s="847">
        <v>12.65</v>
      </c>
      <c r="AD33" s="847"/>
      <c r="AE33" s="847"/>
      <c r="AF33" s="847"/>
      <c r="AG33" s="847"/>
      <c r="AH33" s="847"/>
      <c r="AI33" s="847"/>
      <c r="AJ33" s="847"/>
      <c r="AK33" s="847"/>
      <c r="AL33" s="847"/>
      <c r="AM33" s="771"/>
    </row>
    <row r="34" spans="1:39" s="82" customFormat="1" ht="22.8">
      <c r="A34" s="789">
        <v>2</v>
      </c>
      <c r="B34" s="752"/>
      <c r="C34" s="752"/>
      <c r="D34" s="752"/>
      <c r="E34" s="752"/>
      <c r="F34" s="752"/>
      <c r="G34" s="752"/>
      <c r="H34" s="752"/>
      <c r="I34" s="752"/>
      <c r="J34" s="752"/>
      <c r="K34" s="752"/>
      <c r="L34" s="824" t="s">
        <v>120</v>
      </c>
      <c r="M34" s="843" t="s">
        <v>433</v>
      </c>
      <c r="N34" s="232" t="s">
        <v>370</v>
      </c>
      <c r="O34" s="844"/>
      <c r="P34" s="844"/>
      <c r="Q34" s="844"/>
      <c r="R34" s="844"/>
      <c r="S34" s="844"/>
      <c r="T34" s="844"/>
      <c r="U34" s="844"/>
      <c r="V34" s="844"/>
      <c r="W34" s="844"/>
      <c r="X34" s="844"/>
      <c r="Y34" s="844"/>
      <c r="Z34" s="844"/>
      <c r="AA34" s="844"/>
      <c r="AB34" s="844"/>
      <c r="AC34" s="844"/>
      <c r="AD34" s="844"/>
      <c r="AE34" s="844"/>
      <c r="AF34" s="844"/>
      <c r="AG34" s="844"/>
      <c r="AH34" s="844"/>
      <c r="AI34" s="844"/>
      <c r="AJ34" s="844"/>
      <c r="AK34" s="844"/>
      <c r="AL34" s="844"/>
      <c r="AM34" s="771"/>
    </row>
    <row r="35" spans="1:39" s="82" customFormat="1">
      <c r="A35" s="789">
        <v>2</v>
      </c>
      <c r="B35" s="752"/>
      <c r="C35" s="752"/>
      <c r="D35" s="752"/>
      <c r="E35" s="752"/>
      <c r="F35" s="752"/>
      <c r="G35" s="752"/>
      <c r="H35" s="752"/>
      <c r="I35" s="752"/>
      <c r="J35" s="752"/>
      <c r="K35" s="752"/>
      <c r="L35" s="824" t="s">
        <v>124</v>
      </c>
      <c r="M35" s="843" t="s">
        <v>137</v>
      </c>
      <c r="N35" s="232" t="s">
        <v>370</v>
      </c>
      <c r="O35" s="844"/>
      <c r="P35" s="844"/>
      <c r="Q35" s="844"/>
      <c r="R35" s="844"/>
      <c r="S35" s="844"/>
      <c r="T35" s="844"/>
      <c r="U35" s="844"/>
      <c r="V35" s="844"/>
      <c r="W35" s="844"/>
      <c r="X35" s="844"/>
      <c r="Y35" s="844"/>
      <c r="Z35" s="844"/>
      <c r="AA35" s="844"/>
      <c r="AB35" s="844"/>
      <c r="AC35" s="844"/>
      <c r="AD35" s="844"/>
      <c r="AE35" s="844"/>
      <c r="AF35" s="844"/>
      <c r="AG35" s="844"/>
      <c r="AH35" s="844"/>
      <c r="AI35" s="844"/>
      <c r="AJ35" s="844"/>
      <c r="AK35" s="844"/>
      <c r="AL35" s="844"/>
      <c r="AM35" s="771"/>
    </row>
    <row r="36" spans="1:39" s="82" customFormat="1">
      <c r="A36" s="789">
        <v>2</v>
      </c>
      <c r="B36" s="752"/>
      <c r="C36" s="752"/>
      <c r="D36" s="752"/>
      <c r="E36" s="752"/>
      <c r="F36" s="752"/>
      <c r="G36" s="752"/>
      <c r="H36" s="752"/>
      <c r="I36" s="752"/>
      <c r="J36" s="752"/>
      <c r="K36" s="752"/>
      <c r="L36" s="824" t="s">
        <v>125</v>
      </c>
      <c r="M36" s="843" t="s">
        <v>136</v>
      </c>
      <c r="N36" s="232" t="s">
        <v>370</v>
      </c>
      <c r="O36" s="844"/>
      <c r="P36" s="844"/>
      <c r="Q36" s="844"/>
      <c r="R36" s="844"/>
      <c r="S36" s="844"/>
      <c r="T36" s="844"/>
      <c r="U36" s="844"/>
      <c r="V36" s="844"/>
      <c r="W36" s="844"/>
      <c r="X36" s="844"/>
      <c r="Y36" s="844"/>
      <c r="Z36" s="844"/>
      <c r="AA36" s="844"/>
      <c r="AB36" s="844"/>
      <c r="AC36" s="844"/>
      <c r="AD36" s="844"/>
      <c r="AE36" s="844"/>
      <c r="AF36" s="844"/>
      <c r="AG36" s="844"/>
      <c r="AH36" s="844"/>
      <c r="AI36" s="844"/>
      <c r="AJ36" s="844"/>
      <c r="AK36" s="844"/>
      <c r="AL36" s="844"/>
      <c r="AM36" s="771"/>
    </row>
    <row r="37" spans="1:39" s="82" customFormat="1" ht="22.8">
      <c r="A37" s="789">
        <v>2</v>
      </c>
      <c r="B37" s="752"/>
      <c r="C37" s="752"/>
      <c r="D37" s="752"/>
      <c r="E37" s="752"/>
      <c r="F37" s="752"/>
      <c r="G37" s="752"/>
      <c r="H37" s="752"/>
      <c r="I37" s="752"/>
      <c r="J37" s="752"/>
      <c r="K37" s="752"/>
      <c r="L37" s="824" t="s">
        <v>126</v>
      </c>
      <c r="M37" s="843" t="s">
        <v>1373</v>
      </c>
      <c r="N37" s="232" t="s">
        <v>370</v>
      </c>
      <c r="O37" s="844">
        <v>4.2</v>
      </c>
      <c r="P37" s="844">
        <v>2.0299999999999998</v>
      </c>
      <c r="Q37" s="844"/>
      <c r="R37" s="844">
        <v>5</v>
      </c>
      <c r="S37" s="844">
        <v>4.57</v>
      </c>
      <c r="T37" s="844"/>
      <c r="U37" s="844"/>
      <c r="V37" s="844"/>
      <c r="W37" s="844"/>
      <c r="X37" s="844"/>
      <c r="Y37" s="844"/>
      <c r="Z37" s="844"/>
      <c r="AA37" s="844"/>
      <c r="AB37" s="844"/>
      <c r="AC37" s="844">
        <v>4.8</v>
      </c>
      <c r="AD37" s="844"/>
      <c r="AE37" s="844"/>
      <c r="AF37" s="844"/>
      <c r="AG37" s="844"/>
      <c r="AH37" s="844"/>
      <c r="AI37" s="844"/>
      <c r="AJ37" s="844"/>
      <c r="AK37" s="844"/>
      <c r="AL37" s="844"/>
      <c r="AM37" s="771"/>
    </row>
    <row r="38" spans="1:39">
      <c r="A38" s="789">
        <v>2</v>
      </c>
      <c r="B38" s="816"/>
      <c r="C38" s="816"/>
      <c r="D38" s="816"/>
      <c r="E38" s="816"/>
      <c r="F38" s="816"/>
      <c r="G38" s="816"/>
      <c r="H38" s="816"/>
      <c r="I38" s="816"/>
      <c r="J38" s="816"/>
      <c r="K38" s="816"/>
      <c r="L38" s="846">
        <v>9</v>
      </c>
      <c r="M38" s="843" t="s">
        <v>434</v>
      </c>
      <c r="N38" s="232" t="s">
        <v>370</v>
      </c>
      <c r="O38" s="848">
        <v>0</v>
      </c>
      <c r="P38" s="848">
        <v>0</v>
      </c>
      <c r="Q38" s="848">
        <v>0</v>
      </c>
      <c r="R38" s="848">
        <v>0</v>
      </c>
      <c r="S38" s="848">
        <v>0</v>
      </c>
      <c r="T38" s="848">
        <v>0</v>
      </c>
      <c r="U38" s="848">
        <v>0</v>
      </c>
      <c r="V38" s="848">
        <v>0</v>
      </c>
      <c r="W38" s="848">
        <v>0</v>
      </c>
      <c r="X38" s="848">
        <v>0</v>
      </c>
      <c r="Y38" s="848">
        <v>0</v>
      </c>
      <c r="Z38" s="848">
        <v>0</v>
      </c>
      <c r="AA38" s="848">
        <v>0</v>
      </c>
      <c r="AB38" s="848">
        <v>0</v>
      </c>
      <c r="AC38" s="848">
        <v>0</v>
      </c>
      <c r="AD38" s="848">
        <v>0</v>
      </c>
      <c r="AE38" s="848">
        <v>0</v>
      </c>
      <c r="AF38" s="848">
        <v>0</v>
      </c>
      <c r="AG38" s="848">
        <v>0</v>
      </c>
      <c r="AH38" s="848">
        <v>0</v>
      </c>
      <c r="AI38" s="848">
        <v>0</v>
      </c>
      <c r="AJ38" s="848">
        <v>0</v>
      </c>
      <c r="AK38" s="848">
        <v>0</v>
      </c>
      <c r="AL38" s="848">
        <v>0</v>
      </c>
      <c r="AM38" s="771"/>
    </row>
    <row r="39" spans="1:39" ht="0.15" customHeight="1">
      <c r="A39" s="789">
        <v>2</v>
      </c>
      <c r="B39" s="816"/>
      <c r="C39" s="816"/>
      <c r="D39" s="816"/>
      <c r="E39" s="816"/>
      <c r="F39" s="816"/>
      <c r="G39" s="816"/>
      <c r="H39" s="816"/>
      <c r="I39" s="816"/>
      <c r="J39" s="816"/>
      <c r="K39" s="816"/>
      <c r="L39" s="846">
        <v>9</v>
      </c>
      <c r="M39" s="231"/>
      <c r="N39" s="232"/>
      <c r="O39" s="251"/>
      <c r="P39" s="251"/>
      <c r="Q39" s="251"/>
      <c r="R39" s="251"/>
      <c r="S39" s="251"/>
      <c r="T39" s="251"/>
      <c r="U39" s="251"/>
      <c r="V39" s="251"/>
      <c r="W39" s="251"/>
      <c r="X39" s="251"/>
      <c r="Y39" s="251"/>
      <c r="Z39" s="251"/>
      <c r="AA39" s="251"/>
      <c r="AB39" s="251"/>
      <c r="AC39" s="251"/>
      <c r="AD39" s="251"/>
      <c r="AE39" s="251"/>
      <c r="AF39" s="251"/>
      <c r="AG39" s="251"/>
      <c r="AH39" s="251"/>
      <c r="AI39" s="251"/>
      <c r="AJ39" s="251"/>
      <c r="AK39" s="251"/>
      <c r="AL39" s="251"/>
      <c r="AM39" s="252"/>
    </row>
    <row r="40" spans="1:39" s="82" customFormat="1">
      <c r="A40" s="764" t="s">
        <v>103</v>
      </c>
      <c r="B40" s="752"/>
      <c r="C40" s="752"/>
      <c r="D40" s="752"/>
      <c r="E40" s="752"/>
      <c r="F40" s="752"/>
      <c r="G40" s="752"/>
      <c r="H40" s="752"/>
      <c r="I40" s="752"/>
      <c r="J40" s="752"/>
      <c r="K40" s="752"/>
      <c r="L40" s="804" t="s">
        <v>2421</v>
      </c>
      <c r="M40" s="673"/>
      <c r="N40" s="673"/>
      <c r="O40" s="673"/>
      <c r="P40" s="673"/>
      <c r="Q40" s="673"/>
      <c r="R40" s="673"/>
      <c r="S40" s="673"/>
      <c r="T40" s="673"/>
      <c r="U40" s="673"/>
      <c r="V40" s="673"/>
      <c r="W40" s="673"/>
      <c r="X40" s="673"/>
      <c r="Y40" s="673"/>
      <c r="Z40" s="673"/>
      <c r="AA40" s="673"/>
      <c r="AB40" s="673"/>
      <c r="AC40" s="673"/>
      <c r="AD40" s="673"/>
      <c r="AE40" s="673"/>
      <c r="AF40" s="673"/>
      <c r="AG40" s="673"/>
      <c r="AH40" s="673"/>
      <c r="AI40" s="673"/>
      <c r="AJ40" s="673"/>
      <c r="AK40" s="673"/>
      <c r="AL40" s="673"/>
      <c r="AM40" s="673"/>
    </row>
    <row r="41" spans="1:39" s="82" customFormat="1" ht="22.8">
      <c r="A41" s="789">
        <v>3</v>
      </c>
      <c r="B41" s="752"/>
      <c r="C41" s="752"/>
      <c r="D41" s="752"/>
      <c r="E41" s="752"/>
      <c r="F41" s="752"/>
      <c r="G41" s="752"/>
      <c r="H41" s="752"/>
      <c r="I41" s="752"/>
      <c r="J41" s="752"/>
      <c r="K41" s="752"/>
      <c r="L41" s="840">
        <v>0</v>
      </c>
      <c r="M41" s="841" t="s">
        <v>429</v>
      </c>
      <c r="N41" s="229" t="s">
        <v>370</v>
      </c>
      <c r="O41" s="842">
        <v>5.0999999999999996</v>
      </c>
      <c r="P41" s="842">
        <v>3.08</v>
      </c>
      <c r="Q41" s="842">
        <v>0</v>
      </c>
      <c r="R41" s="842">
        <v>5.7</v>
      </c>
      <c r="S41" s="842">
        <v>5.05</v>
      </c>
      <c r="T41" s="842">
        <v>0</v>
      </c>
      <c r="U41" s="842">
        <v>0</v>
      </c>
      <c r="V41" s="842">
        <v>0</v>
      </c>
      <c r="W41" s="842">
        <v>0</v>
      </c>
      <c r="X41" s="842">
        <v>0</v>
      </c>
      <c r="Y41" s="842">
        <v>0</v>
      </c>
      <c r="Z41" s="842">
        <v>0</v>
      </c>
      <c r="AA41" s="842">
        <v>0</v>
      </c>
      <c r="AB41" s="842">
        <v>0</v>
      </c>
      <c r="AC41" s="842">
        <v>10.15</v>
      </c>
      <c r="AD41" s="842">
        <v>0</v>
      </c>
      <c r="AE41" s="842">
        <v>0</v>
      </c>
      <c r="AF41" s="842">
        <v>0</v>
      </c>
      <c r="AG41" s="842">
        <v>0</v>
      </c>
      <c r="AH41" s="842">
        <v>0</v>
      </c>
      <c r="AI41" s="842">
        <v>0</v>
      </c>
      <c r="AJ41" s="842">
        <v>0</v>
      </c>
      <c r="AK41" s="842">
        <v>0</v>
      </c>
      <c r="AL41" s="842">
        <v>0</v>
      </c>
      <c r="AM41" s="771"/>
    </row>
    <row r="42" spans="1:39" s="82" customFormat="1">
      <c r="A42" s="789">
        <v>3</v>
      </c>
      <c r="B42" s="752"/>
      <c r="C42" s="752"/>
      <c r="D42" s="752"/>
      <c r="E42" s="752"/>
      <c r="F42" s="752"/>
      <c r="G42" s="752"/>
      <c r="H42" s="752"/>
      <c r="I42" s="752"/>
      <c r="J42" s="752"/>
      <c r="K42" s="752"/>
      <c r="L42" s="824" t="s">
        <v>18</v>
      </c>
      <c r="M42" s="843" t="s">
        <v>430</v>
      </c>
      <c r="N42" s="232" t="s">
        <v>370</v>
      </c>
      <c r="O42" s="844"/>
      <c r="P42" s="845"/>
      <c r="Q42" s="845"/>
      <c r="R42" s="845"/>
      <c r="S42" s="845"/>
      <c r="T42" s="845"/>
      <c r="U42" s="845"/>
      <c r="V42" s="845"/>
      <c r="W42" s="845"/>
      <c r="X42" s="845"/>
      <c r="Y42" s="845"/>
      <c r="Z42" s="845"/>
      <c r="AA42" s="845"/>
      <c r="AB42" s="845"/>
      <c r="AC42" s="845"/>
      <c r="AD42" s="845"/>
      <c r="AE42" s="845"/>
      <c r="AF42" s="845"/>
      <c r="AG42" s="845"/>
      <c r="AH42" s="845"/>
      <c r="AI42" s="845"/>
      <c r="AJ42" s="845"/>
      <c r="AK42" s="845"/>
      <c r="AL42" s="845"/>
      <c r="AM42" s="771"/>
    </row>
    <row r="43" spans="1:39" s="82" customFormat="1">
      <c r="A43" s="789">
        <v>3</v>
      </c>
      <c r="B43" s="752"/>
      <c r="C43" s="752"/>
      <c r="D43" s="752"/>
      <c r="E43" s="752"/>
      <c r="F43" s="752"/>
      <c r="G43" s="752"/>
      <c r="H43" s="752"/>
      <c r="I43" s="752"/>
      <c r="J43" s="752"/>
      <c r="K43" s="752"/>
      <c r="L43" s="824" t="s">
        <v>102</v>
      </c>
      <c r="M43" s="843" t="s">
        <v>431</v>
      </c>
      <c r="N43" s="232" t="s">
        <v>370</v>
      </c>
      <c r="O43" s="844"/>
      <c r="P43" s="845"/>
      <c r="Q43" s="845"/>
      <c r="R43" s="845"/>
      <c r="S43" s="845"/>
      <c r="T43" s="845"/>
      <c r="U43" s="845"/>
      <c r="V43" s="845"/>
      <c r="W43" s="845"/>
      <c r="X43" s="845"/>
      <c r="Y43" s="845"/>
      <c r="Z43" s="845"/>
      <c r="AA43" s="845"/>
      <c r="AB43" s="845"/>
      <c r="AC43" s="845"/>
      <c r="AD43" s="845"/>
      <c r="AE43" s="845"/>
      <c r="AF43" s="845"/>
      <c r="AG43" s="845"/>
      <c r="AH43" s="845"/>
      <c r="AI43" s="845"/>
      <c r="AJ43" s="845"/>
      <c r="AK43" s="845"/>
      <c r="AL43" s="845"/>
      <c r="AM43" s="771"/>
    </row>
    <row r="44" spans="1:39" s="82" customFormat="1" ht="22.8">
      <c r="A44" s="789">
        <v>3</v>
      </c>
      <c r="B44" s="752"/>
      <c r="C44" s="752"/>
      <c r="D44" s="752"/>
      <c r="E44" s="752"/>
      <c r="F44" s="752"/>
      <c r="G44" s="752"/>
      <c r="H44" s="752"/>
      <c r="I44" s="752"/>
      <c r="J44" s="752"/>
      <c r="K44" s="752"/>
      <c r="L44" s="824" t="s">
        <v>103</v>
      </c>
      <c r="M44" s="843" t="s">
        <v>1372</v>
      </c>
      <c r="N44" s="232" t="s">
        <v>370</v>
      </c>
      <c r="O44" s="844"/>
      <c r="P44" s="845"/>
      <c r="Q44" s="845"/>
      <c r="R44" s="845"/>
      <c r="S44" s="845"/>
      <c r="T44" s="845"/>
      <c r="U44" s="845"/>
      <c r="V44" s="845"/>
      <c r="W44" s="845"/>
      <c r="X44" s="845"/>
      <c r="Y44" s="845"/>
      <c r="Z44" s="845"/>
      <c r="AA44" s="845"/>
      <c r="AB44" s="845"/>
      <c r="AC44" s="845"/>
      <c r="AD44" s="845"/>
      <c r="AE44" s="845"/>
      <c r="AF44" s="845"/>
      <c r="AG44" s="845"/>
      <c r="AH44" s="845"/>
      <c r="AI44" s="845"/>
      <c r="AJ44" s="845"/>
      <c r="AK44" s="845"/>
      <c r="AL44" s="845"/>
      <c r="AM44" s="771"/>
    </row>
    <row r="45" spans="1:39">
      <c r="A45" s="789">
        <v>3</v>
      </c>
      <c r="B45" s="816"/>
      <c r="C45" s="816"/>
      <c r="D45" s="816"/>
      <c r="E45" s="816"/>
      <c r="F45" s="816"/>
      <c r="G45" s="816"/>
      <c r="H45" s="816"/>
      <c r="I45" s="816"/>
      <c r="J45" s="816"/>
      <c r="K45" s="816"/>
      <c r="L45" s="846">
        <v>4</v>
      </c>
      <c r="M45" s="843" t="s">
        <v>432</v>
      </c>
      <c r="N45" s="232" t="s">
        <v>370</v>
      </c>
      <c r="O45" s="847">
        <v>2.4</v>
      </c>
      <c r="P45" s="847">
        <v>2.11</v>
      </c>
      <c r="Q45" s="847"/>
      <c r="R45" s="847">
        <v>2.5</v>
      </c>
      <c r="S45" s="847">
        <v>2.42</v>
      </c>
      <c r="T45" s="847"/>
      <c r="U45" s="847"/>
      <c r="V45" s="847"/>
      <c r="W45" s="847"/>
      <c r="X45" s="847"/>
      <c r="Y45" s="847"/>
      <c r="Z45" s="847"/>
      <c r="AA45" s="847"/>
      <c r="AB45" s="847"/>
      <c r="AC45" s="847">
        <v>7.03</v>
      </c>
      <c r="AD45" s="847"/>
      <c r="AE45" s="847"/>
      <c r="AF45" s="847"/>
      <c r="AG45" s="847"/>
      <c r="AH45" s="847"/>
      <c r="AI45" s="847"/>
      <c r="AJ45" s="847"/>
      <c r="AK45" s="847"/>
      <c r="AL45" s="847"/>
      <c r="AM45" s="771"/>
    </row>
    <row r="46" spans="1:39" s="82" customFormat="1" ht="22.8">
      <c r="A46" s="789">
        <v>3</v>
      </c>
      <c r="B46" s="752"/>
      <c r="C46" s="752"/>
      <c r="D46" s="752"/>
      <c r="E46" s="752"/>
      <c r="F46" s="752"/>
      <c r="G46" s="752"/>
      <c r="H46" s="752"/>
      <c r="I46" s="752"/>
      <c r="J46" s="752"/>
      <c r="K46" s="752"/>
      <c r="L46" s="824" t="s">
        <v>120</v>
      </c>
      <c r="M46" s="843" t="s">
        <v>433</v>
      </c>
      <c r="N46" s="232" t="s">
        <v>370</v>
      </c>
      <c r="O46" s="844"/>
      <c r="P46" s="844"/>
      <c r="Q46" s="844"/>
      <c r="R46" s="844"/>
      <c r="S46" s="844"/>
      <c r="T46" s="844"/>
      <c r="U46" s="844"/>
      <c r="V46" s="844"/>
      <c r="W46" s="844"/>
      <c r="X46" s="844"/>
      <c r="Y46" s="844"/>
      <c r="Z46" s="844"/>
      <c r="AA46" s="844"/>
      <c r="AB46" s="844"/>
      <c r="AC46" s="844"/>
      <c r="AD46" s="844"/>
      <c r="AE46" s="844"/>
      <c r="AF46" s="844"/>
      <c r="AG46" s="844"/>
      <c r="AH46" s="844"/>
      <c r="AI46" s="844"/>
      <c r="AJ46" s="844"/>
      <c r="AK46" s="844"/>
      <c r="AL46" s="844"/>
      <c r="AM46" s="771"/>
    </row>
    <row r="47" spans="1:39" s="82" customFormat="1">
      <c r="A47" s="789">
        <v>3</v>
      </c>
      <c r="B47" s="752"/>
      <c r="C47" s="752"/>
      <c r="D47" s="752"/>
      <c r="E47" s="752"/>
      <c r="F47" s="752"/>
      <c r="G47" s="752"/>
      <c r="H47" s="752"/>
      <c r="I47" s="752"/>
      <c r="J47" s="752"/>
      <c r="K47" s="752"/>
      <c r="L47" s="824" t="s">
        <v>124</v>
      </c>
      <c r="M47" s="843" t="s">
        <v>137</v>
      </c>
      <c r="N47" s="232" t="s">
        <v>370</v>
      </c>
      <c r="O47" s="844"/>
      <c r="P47" s="844"/>
      <c r="Q47" s="844"/>
      <c r="R47" s="844"/>
      <c r="S47" s="844"/>
      <c r="T47" s="844"/>
      <c r="U47" s="844"/>
      <c r="V47" s="844"/>
      <c r="W47" s="844"/>
      <c r="X47" s="844"/>
      <c r="Y47" s="844"/>
      <c r="Z47" s="844"/>
      <c r="AA47" s="844"/>
      <c r="AB47" s="844"/>
      <c r="AC47" s="844"/>
      <c r="AD47" s="844"/>
      <c r="AE47" s="844"/>
      <c r="AF47" s="844"/>
      <c r="AG47" s="844"/>
      <c r="AH47" s="844"/>
      <c r="AI47" s="844"/>
      <c r="AJ47" s="844"/>
      <c r="AK47" s="844"/>
      <c r="AL47" s="844"/>
      <c r="AM47" s="771"/>
    </row>
    <row r="48" spans="1:39" s="82" customFormat="1">
      <c r="A48" s="789">
        <v>3</v>
      </c>
      <c r="B48" s="752"/>
      <c r="C48" s="752"/>
      <c r="D48" s="752"/>
      <c r="E48" s="752"/>
      <c r="F48" s="752"/>
      <c r="G48" s="752"/>
      <c r="H48" s="752"/>
      <c r="I48" s="752"/>
      <c r="J48" s="752"/>
      <c r="K48" s="752"/>
      <c r="L48" s="824" t="s">
        <v>125</v>
      </c>
      <c r="M48" s="843" t="s">
        <v>136</v>
      </c>
      <c r="N48" s="232" t="s">
        <v>370</v>
      </c>
      <c r="O48" s="844"/>
      <c r="P48" s="844"/>
      <c r="Q48" s="844"/>
      <c r="R48" s="844"/>
      <c r="S48" s="844"/>
      <c r="T48" s="844"/>
      <c r="U48" s="844"/>
      <c r="V48" s="844"/>
      <c r="W48" s="844"/>
      <c r="X48" s="844"/>
      <c r="Y48" s="844"/>
      <c r="Z48" s="844"/>
      <c r="AA48" s="844"/>
      <c r="AB48" s="844"/>
      <c r="AC48" s="844"/>
      <c r="AD48" s="844"/>
      <c r="AE48" s="844"/>
      <c r="AF48" s="844"/>
      <c r="AG48" s="844"/>
      <c r="AH48" s="844"/>
      <c r="AI48" s="844"/>
      <c r="AJ48" s="844"/>
      <c r="AK48" s="844"/>
      <c r="AL48" s="844"/>
      <c r="AM48" s="771"/>
    </row>
    <row r="49" spans="1:39" s="82" customFormat="1" ht="22.8">
      <c r="A49" s="789">
        <v>3</v>
      </c>
      <c r="B49" s="752"/>
      <c r="C49" s="752"/>
      <c r="D49" s="752"/>
      <c r="E49" s="752"/>
      <c r="F49" s="752"/>
      <c r="G49" s="752"/>
      <c r="H49" s="752"/>
      <c r="I49" s="752"/>
      <c r="J49" s="752"/>
      <c r="K49" s="752"/>
      <c r="L49" s="824" t="s">
        <v>126</v>
      </c>
      <c r="M49" s="843" t="s">
        <v>1373</v>
      </c>
      <c r="N49" s="232" t="s">
        <v>370</v>
      </c>
      <c r="O49" s="844">
        <v>2.7</v>
      </c>
      <c r="P49" s="844">
        <v>0.97</v>
      </c>
      <c r="Q49" s="844"/>
      <c r="R49" s="844">
        <v>3.2</v>
      </c>
      <c r="S49" s="844">
        <v>2.63</v>
      </c>
      <c r="T49" s="844"/>
      <c r="U49" s="844"/>
      <c r="V49" s="844"/>
      <c r="W49" s="844"/>
      <c r="X49" s="844"/>
      <c r="Y49" s="844"/>
      <c r="Z49" s="844"/>
      <c r="AA49" s="844"/>
      <c r="AB49" s="844"/>
      <c r="AC49" s="844">
        <v>3.12</v>
      </c>
      <c r="AD49" s="844"/>
      <c r="AE49" s="844"/>
      <c r="AF49" s="844"/>
      <c r="AG49" s="844"/>
      <c r="AH49" s="844"/>
      <c r="AI49" s="844"/>
      <c r="AJ49" s="844"/>
      <c r="AK49" s="844"/>
      <c r="AL49" s="844"/>
      <c r="AM49" s="771"/>
    </row>
    <row r="50" spans="1:39">
      <c r="A50" s="789">
        <v>3</v>
      </c>
      <c r="B50" s="816"/>
      <c r="C50" s="816"/>
      <c r="D50" s="816"/>
      <c r="E50" s="816"/>
      <c r="F50" s="816"/>
      <c r="G50" s="816"/>
      <c r="H50" s="816"/>
      <c r="I50" s="816"/>
      <c r="J50" s="816"/>
      <c r="K50" s="816"/>
      <c r="L50" s="846">
        <v>9</v>
      </c>
      <c r="M50" s="843" t="s">
        <v>434</v>
      </c>
      <c r="N50" s="232" t="s">
        <v>370</v>
      </c>
      <c r="O50" s="848">
        <v>0</v>
      </c>
      <c r="P50" s="848">
        <v>0</v>
      </c>
      <c r="Q50" s="848">
        <v>0</v>
      </c>
      <c r="R50" s="848">
        <v>0</v>
      </c>
      <c r="S50" s="848">
        <v>0</v>
      </c>
      <c r="T50" s="848">
        <v>0</v>
      </c>
      <c r="U50" s="848">
        <v>0</v>
      </c>
      <c r="V50" s="848">
        <v>0</v>
      </c>
      <c r="W50" s="848">
        <v>0</v>
      </c>
      <c r="X50" s="848">
        <v>0</v>
      </c>
      <c r="Y50" s="848">
        <v>0</v>
      </c>
      <c r="Z50" s="848">
        <v>0</v>
      </c>
      <c r="AA50" s="848">
        <v>0</v>
      </c>
      <c r="AB50" s="848">
        <v>0</v>
      </c>
      <c r="AC50" s="848">
        <v>0</v>
      </c>
      <c r="AD50" s="848">
        <v>0</v>
      </c>
      <c r="AE50" s="848">
        <v>0</v>
      </c>
      <c r="AF50" s="848">
        <v>0</v>
      </c>
      <c r="AG50" s="848">
        <v>0</v>
      </c>
      <c r="AH50" s="848">
        <v>0</v>
      </c>
      <c r="AI50" s="848">
        <v>0</v>
      </c>
      <c r="AJ50" s="848">
        <v>0</v>
      </c>
      <c r="AK50" s="848">
        <v>0</v>
      </c>
      <c r="AL50" s="848">
        <v>0</v>
      </c>
      <c r="AM50" s="771"/>
    </row>
    <row r="51" spans="1:39" ht="0.15" customHeight="1">
      <c r="A51" s="789">
        <v>3</v>
      </c>
      <c r="B51" s="816"/>
      <c r="C51" s="816"/>
      <c r="D51" s="816"/>
      <c r="E51" s="816"/>
      <c r="F51" s="816"/>
      <c r="G51" s="816"/>
      <c r="H51" s="816"/>
      <c r="I51" s="816"/>
      <c r="J51" s="816"/>
      <c r="K51" s="816"/>
      <c r="L51" s="846">
        <v>9</v>
      </c>
      <c r="M51" s="231"/>
      <c r="N51" s="232"/>
      <c r="O51" s="251"/>
      <c r="P51" s="251"/>
      <c r="Q51" s="251"/>
      <c r="R51" s="251"/>
      <c r="S51" s="251"/>
      <c r="T51" s="251"/>
      <c r="U51" s="251"/>
      <c r="V51" s="251"/>
      <c r="W51" s="251"/>
      <c r="X51" s="251"/>
      <c r="Y51" s="251"/>
      <c r="Z51" s="251"/>
      <c r="AA51" s="251"/>
      <c r="AB51" s="251"/>
      <c r="AC51" s="251"/>
      <c r="AD51" s="251"/>
      <c r="AE51" s="251"/>
      <c r="AF51" s="251"/>
      <c r="AG51" s="251"/>
      <c r="AH51" s="251"/>
      <c r="AI51" s="251"/>
      <c r="AJ51" s="251"/>
      <c r="AK51" s="251"/>
      <c r="AL51" s="251"/>
      <c r="AM51" s="252"/>
    </row>
    <row r="52" spans="1:39" s="82" customFormat="1">
      <c r="A52" s="764" t="s">
        <v>104</v>
      </c>
      <c r="B52" s="752"/>
      <c r="C52" s="752"/>
      <c r="D52" s="752"/>
      <c r="E52" s="752"/>
      <c r="F52" s="752"/>
      <c r="G52" s="752"/>
      <c r="H52" s="752"/>
      <c r="I52" s="752"/>
      <c r="J52" s="752"/>
      <c r="K52" s="752"/>
      <c r="L52" s="804" t="s">
        <v>2423</v>
      </c>
      <c r="M52" s="673"/>
      <c r="N52" s="673"/>
      <c r="O52" s="673"/>
      <c r="P52" s="673"/>
      <c r="Q52" s="673"/>
      <c r="R52" s="673"/>
      <c r="S52" s="673"/>
      <c r="T52" s="673"/>
      <c r="U52" s="673"/>
      <c r="V52" s="673"/>
      <c r="W52" s="673"/>
      <c r="X52" s="673"/>
      <c r="Y52" s="673"/>
      <c r="Z52" s="673"/>
      <c r="AA52" s="673"/>
      <c r="AB52" s="673"/>
      <c r="AC52" s="673"/>
      <c r="AD52" s="673"/>
      <c r="AE52" s="673"/>
      <c r="AF52" s="673"/>
      <c r="AG52" s="673"/>
      <c r="AH52" s="673"/>
      <c r="AI52" s="673"/>
      <c r="AJ52" s="673"/>
      <c r="AK52" s="673"/>
      <c r="AL52" s="673"/>
      <c r="AM52" s="673"/>
    </row>
    <row r="53" spans="1:39" s="82" customFormat="1" ht="22.8">
      <c r="A53" s="789">
        <v>4</v>
      </c>
      <c r="B53" s="752"/>
      <c r="C53" s="752"/>
      <c r="D53" s="752"/>
      <c r="E53" s="752"/>
      <c r="F53" s="752"/>
      <c r="G53" s="752"/>
      <c r="H53" s="752"/>
      <c r="I53" s="752"/>
      <c r="J53" s="752"/>
      <c r="K53" s="752"/>
      <c r="L53" s="840">
        <v>0</v>
      </c>
      <c r="M53" s="841" t="s">
        <v>429</v>
      </c>
      <c r="N53" s="229" t="s">
        <v>370</v>
      </c>
      <c r="O53" s="842">
        <v>6.37</v>
      </c>
      <c r="P53" s="842">
        <v>3.79</v>
      </c>
      <c r="Q53" s="842">
        <v>0</v>
      </c>
      <c r="R53" s="842">
        <v>6.55</v>
      </c>
      <c r="S53" s="842">
        <v>6.01</v>
      </c>
      <c r="T53" s="842">
        <v>0</v>
      </c>
      <c r="U53" s="842">
        <v>0</v>
      </c>
      <c r="V53" s="842">
        <v>0</v>
      </c>
      <c r="W53" s="842">
        <v>0</v>
      </c>
      <c r="X53" s="842">
        <v>0</v>
      </c>
      <c r="Y53" s="842">
        <v>0</v>
      </c>
      <c r="Z53" s="842">
        <v>0</v>
      </c>
      <c r="AA53" s="842">
        <v>0</v>
      </c>
      <c r="AB53" s="842">
        <v>0</v>
      </c>
      <c r="AC53" s="842">
        <v>12.510000000000002</v>
      </c>
      <c r="AD53" s="842">
        <v>0</v>
      </c>
      <c r="AE53" s="842">
        <v>0</v>
      </c>
      <c r="AF53" s="842">
        <v>0</v>
      </c>
      <c r="AG53" s="842">
        <v>0</v>
      </c>
      <c r="AH53" s="842">
        <v>0</v>
      </c>
      <c r="AI53" s="842">
        <v>0</v>
      </c>
      <c r="AJ53" s="842">
        <v>0</v>
      </c>
      <c r="AK53" s="842">
        <v>0</v>
      </c>
      <c r="AL53" s="842">
        <v>0</v>
      </c>
      <c r="AM53" s="771"/>
    </row>
    <row r="54" spans="1:39" s="82" customFormat="1">
      <c r="A54" s="789">
        <v>4</v>
      </c>
      <c r="B54" s="752"/>
      <c r="C54" s="752"/>
      <c r="D54" s="752"/>
      <c r="E54" s="752"/>
      <c r="F54" s="752"/>
      <c r="G54" s="752"/>
      <c r="H54" s="752"/>
      <c r="I54" s="752"/>
      <c r="J54" s="752"/>
      <c r="K54" s="752"/>
      <c r="L54" s="824" t="s">
        <v>18</v>
      </c>
      <c r="M54" s="843" t="s">
        <v>430</v>
      </c>
      <c r="N54" s="232" t="s">
        <v>370</v>
      </c>
      <c r="O54" s="844"/>
      <c r="P54" s="845"/>
      <c r="Q54" s="845"/>
      <c r="R54" s="845"/>
      <c r="S54" s="845"/>
      <c r="T54" s="845"/>
      <c r="U54" s="845"/>
      <c r="V54" s="845"/>
      <c r="W54" s="845"/>
      <c r="X54" s="845"/>
      <c r="Y54" s="845"/>
      <c r="Z54" s="845"/>
      <c r="AA54" s="845"/>
      <c r="AB54" s="845"/>
      <c r="AC54" s="845"/>
      <c r="AD54" s="845"/>
      <c r="AE54" s="845"/>
      <c r="AF54" s="845"/>
      <c r="AG54" s="845"/>
      <c r="AH54" s="845"/>
      <c r="AI54" s="845"/>
      <c r="AJ54" s="845"/>
      <c r="AK54" s="845"/>
      <c r="AL54" s="845"/>
      <c r="AM54" s="771"/>
    </row>
    <row r="55" spans="1:39" s="82" customFormat="1">
      <c r="A55" s="789">
        <v>4</v>
      </c>
      <c r="B55" s="752"/>
      <c r="C55" s="752"/>
      <c r="D55" s="752"/>
      <c r="E55" s="752"/>
      <c r="F55" s="752"/>
      <c r="G55" s="752"/>
      <c r="H55" s="752"/>
      <c r="I55" s="752"/>
      <c r="J55" s="752"/>
      <c r="K55" s="752"/>
      <c r="L55" s="824" t="s">
        <v>102</v>
      </c>
      <c r="M55" s="843" t="s">
        <v>431</v>
      </c>
      <c r="N55" s="232" t="s">
        <v>370</v>
      </c>
      <c r="O55" s="844"/>
      <c r="P55" s="845"/>
      <c r="Q55" s="845"/>
      <c r="R55" s="845"/>
      <c r="S55" s="845"/>
      <c r="T55" s="845"/>
      <c r="U55" s="845"/>
      <c r="V55" s="845"/>
      <c r="W55" s="845"/>
      <c r="X55" s="845"/>
      <c r="Y55" s="845"/>
      <c r="Z55" s="845"/>
      <c r="AA55" s="845"/>
      <c r="AB55" s="845"/>
      <c r="AC55" s="845"/>
      <c r="AD55" s="845"/>
      <c r="AE55" s="845"/>
      <c r="AF55" s="845"/>
      <c r="AG55" s="845"/>
      <c r="AH55" s="845"/>
      <c r="AI55" s="845"/>
      <c r="AJ55" s="845"/>
      <c r="AK55" s="845"/>
      <c r="AL55" s="845"/>
      <c r="AM55" s="771"/>
    </row>
    <row r="56" spans="1:39" s="82" customFormat="1" ht="22.8">
      <c r="A56" s="789">
        <v>4</v>
      </c>
      <c r="B56" s="752"/>
      <c r="C56" s="752"/>
      <c r="D56" s="752"/>
      <c r="E56" s="752"/>
      <c r="F56" s="752"/>
      <c r="G56" s="752"/>
      <c r="H56" s="752"/>
      <c r="I56" s="752"/>
      <c r="J56" s="752"/>
      <c r="K56" s="752"/>
      <c r="L56" s="824" t="s">
        <v>103</v>
      </c>
      <c r="M56" s="843" t="s">
        <v>1372</v>
      </c>
      <c r="N56" s="232" t="s">
        <v>370</v>
      </c>
      <c r="O56" s="844"/>
      <c r="P56" s="845"/>
      <c r="Q56" s="845"/>
      <c r="R56" s="845"/>
      <c r="S56" s="845"/>
      <c r="T56" s="845"/>
      <c r="U56" s="845"/>
      <c r="V56" s="845"/>
      <c r="W56" s="845"/>
      <c r="X56" s="845"/>
      <c r="Y56" s="845"/>
      <c r="Z56" s="845"/>
      <c r="AA56" s="845"/>
      <c r="AB56" s="845"/>
      <c r="AC56" s="845"/>
      <c r="AD56" s="845"/>
      <c r="AE56" s="845"/>
      <c r="AF56" s="845"/>
      <c r="AG56" s="845"/>
      <c r="AH56" s="845"/>
      <c r="AI56" s="845"/>
      <c r="AJ56" s="845"/>
      <c r="AK56" s="845"/>
      <c r="AL56" s="845"/>
      <c r="AM56" s="771"/>
    </row>
    <row r="57" spans="1:39">
      <c r="A57" s="789">
        <v>4</v>
      </c>
      <c r="B57" s="816"/>
      <c r="C57" s="816"/>
      <c r="D57" s="816"/>
      <c r="E57" s="816"/>
      <c r="F57" s="816"/>
      <c r="G57" s="816"/>
      <c r="H57" s="816"/>
      <c r="I57" s="816"/>
      <c r="J57" s="816"/>
      <c r="K57" s="816"/>
      <c r="L57" s="846">
        <v>4</v>
      </c>
      <c r="M57" s="843" t="s">
        <v>432</v>
      </c>
      <c r="N57" s="232" t="s">
        <v>370</v>
      </c>
      <c r="O57" s="847">
        <v>3.2</v>
      </c>
      <c r="P57" s="847">
        <v>2.59</v>
      </c>
      <c r="Q57" s="847"/>
      <c r="R57" s="847">
        <v>3.3</v>
      </c>
      <c r="S57" s="847">
        <v>3.04</v>
      </c>
      <c r="T57" s="847"/>
      <c r="U57" s="847"/>
      <c r="V57" s="847"/>
      <c r="W57" s="847"/>
      <c r="X57" s="847"/>
      <c r="Y57" s="847"/>
      <c r="Z57" s="847"/>
      <c r="AA57" s="847"/>
      <c r="AB57" s="847"/>
      <c r="AC57" s="847">
        <v>8.81</v>
      </c>
      <c r="AD57" s="847"/>
      <c r="AE57" s="847"/>
      <c r="AF57" s="847"/>
      <c r="AG57" s="847"/>
      <c r="AH57" s="847"/>
      <c r="AI57" s="847"/>
      <c r="AJ57" s="847"/>
      <c r="AK57" s="847"/>
      <c r="AL57" s="847"/>
      <c r="AM57" s="771"/>
    </row>
    <row r="58" spans="1:39" s="82" customFormat="1" ht="22.8">
      <c r="A58" s="789">
        <v>4</v>
      </c>
      <c r="B58" s="752"/>
      <c r="C58" s="752"/>
      <c r="D58" s="752"/>
      <c r="E58" s="752"/>
      <c r="F58" s="752"/>
      <c r="G58" s="752"/>
      <c r="H58" s="752"/>
      <c r="I58" s="752"/>
      <c r="J58" s="752"/>
      <c r="K58" s="752"/>
      <c r="L58" s="824" t="s">
        <v>120</v>
      </c>
      <c r="M58" s="843" t="s">
        <v>433</v>
      </c>
      <c r="N58" s="232" t="s">
        <v>370</v>
      </c>
      <c r="O58" s="844"/>
      <c r="P58" s="844"/>
      <c r="Q58" s="844"/>
      <c r="R58" s="844"/>
      <c r="S58" s="844"/>
      <c r="T58" s="844"/>
      <c r="U58" s="844"/>
      <c r="V58" s="844"/>
      <c r="W58" s="844"/>
      <c r="X58" s="844"/>
      <c r="Y58" s="844"/>
      <c r="Z58" s="844"/>
      <c r="AA58" s="844"/>
      <c r="AB58" s="844"/>
      <c r="AC58" s="844"/>
      <c r="AD58" s="844"/>
      <c r="AE58" s="844"/>
      <c r="AF58" s="844"/>
      <c r="AG58" s="844"/>
      <c r="AH58" s="844"/>
      <c r="AI58" s="844"/>
      <c r="AJ58" s="844"/>
      <c r="AK58" s="844"/>
      <c r="AL58" s="844"/>
      <c r="AM58" s="771"/>
    </row>
    <row r="59" spans="1:39" s="82" customFormat="1">
      <c r="A59" s="789">
        <v>4</v>
      </c>
      <c r="B59" s="752"/>
      <c r="C59" s="752"/>
      <c r="D59" s="752"/>
      <c r="E59" s="752"/>
      <c r="F59" s="752"/>
      <c r="G59" s="752"/>
      <c r="H59" s="752"/>
      <c r="I59" s="752"/>
      <c r="J59" s="752"/>
      <c r="K59" s="752"/>
      <c r="L59" s="824" t="s">
        <v>124</v>
      </c>
      <c r="M59" s="843" t="s">
        <v>137</v>
      </c>
      <c r="N59" s="232" t="s">
        <v>370</v>
      </c>
      <c r="O59" s="844"/>
      <c r="P59" s="844"/>
      <c r="Q59" s="844"/>
      <c r="R59" s="844"/>
      <c r="S59" s="844"/>
      <c r="T59" s="844"/>
      <c r="U59" s="844"/>
      <c r="V59" s="844"/>
      <c r="W59" s="844"/>
      <c r="X59" s="844"/>
      <c r="Y59" s="844"/>
      <c r="Z59" s="844"/>
      <c r="AA59" s="844"/>
      <c r="AB59" s="844"/>
      <c r="AC59" s="844"/>
      <c r="AD59" s="844"/>
      <c r="AE59" s="844"/>
      <c r="AF59" s="844"/>
      <c r="AG59" s="844"/>
      <c r="AH59" s="844"/>
      <c r="AI59" s="844"/>
      <c r="AJ59" s="844"/>
      <c r="AK59" s="844"/>
      <c r="AL59" s="844"/>
      <c r="AM59" s="771"/>
    </row>
    <row r="60" spans="1:39" s="82" customFormat="1">
      <c r="A60" s="789">
        <v>4</v>
      </c>
      <c r="B60" s="752"/>
      <c r="C60" s="752"/>
      <c r="D60" s="752"/>
      <c r="E60" s="752"/>
      <c r="F60" s="752"/>
      <c r="G60" s="752"/>
      <c r="H60" s="752"/>
      <c r="I60" s="752"/>
      <c r="J60" s="752"/>
      <c r="K60" s="752"/>
      <c r="L60" s="824" t="s">
        <v>125</v>
      </c>
      <c r="M60" s="843" t="s">
        <v>136</v>
      </c>
      <c r="N60" s="232" t="s">
        <v>370</v>
      </c>
      <c r="O60" s="844"/>
      <c r="P60" s="844"/>
      <c r="Q60" s="844"/>
      <c r="R60" s="844"/>
      <c r="S60" s="844"/>
      <c r="T60" s="844"/>
      <c r="U60" s="844"/>
      <c r="V60" s="844"/>
      <c r="W60" s="844"/>
      <c r="X60" s="844"/>
      <c r="Y60" s="844"/>
      <c r="Z60" s="844"/>
      <c r="AA60" s="844"/>
      <c r="AB60" s="844"/>
      <c r="AC60" s="844"/>
      <c r="AD60" s="844"/>
      <c r="AE60" s="844"/>
      <c r="AF60" s="844"/>
      <c r="AG60" s="844"/>
      <c r="AH60" s="844"/>
      <c r="AI60" s="844"/>
      <c r="AJ60" s="844"/>
      <c r="AK60" s="844"/>
      <c r="AL60" s="844"/>
      <c r="AM60" s="771"/>
    </row>
    <row r="61" spans="1:39" s="82" customFormat="1" ht="22.8">
      <c r="A61" s="789">
        <v>4</v>
      </c>
      <c r="B61" s="752"/>
      <c r="C61" s="752"/>
      <c r="D61" s="752"/>
      <c r="E61" s="752"/>
      <c r="F61" s="752"/>
      <c r="G61" s="752"/>
      <c r="H61" s="752"/>
      <c r="I61" s="752"/>
      <c r="J61" s="752"/>
      <c r="K61" s="752"/>
      <c r="L61" s="824" t="s">
        <v>126</v>
      </c>
      <c r="M61" s="843" t="s">
        <v>1373</v>
      </c>
      <c r="N61" s="232" t="s">
        <v>370</v>
      </c>
      <c r="O61" s="844">
        <v>3.17</v>
      </c>
      <c r="P61" s="844">
        <v>1.2</v>
      </c>
      <c r="Q61" s="844"/>
      <c r="R61" s="844">
        <v>3.25</v>
      </c>
      <c r="S61" s="844">
        <v>2.97</v>
      </c>
      <c r="T61" s="844"/>
      <c r="U61" s="844"/>
      <c r="V61" s="844"/>
      <c r="W61" s="844"/>
      <c r="X61" s="844"/>
      <c r="Y61" s="844"/>
      <c r="Z61" s="844"/>
      <c r="AA61" s="844"/>
      <c r="AB61" s="844"/>
      <c r="AC61" s="844">
        <v>3.7</v>
      </c>
      <c r="AD61" s="844"/>
      <c r="AE61" s="844"/>
      <c r="AF61" s="844"/>
      <c r="AG61" s="844"/>
      <c r="AH61" s="844"/>
      <c r="AI61" s="844"/>
      <c r="AJ61" s="844"/>
      <c r="AK61" s="844"/>
      <c r="AL61" s="844"/>
      <c r="AM61" s="771"/>
    </row>
    <row r="62" spans="1:39">
      <c r="A62" s="789">
        <v>4</v>
      </c>
      <c r="B62" s="816"/>
      <c r="C62" s="816"/>
      <c r="D62" s="816"/>
      <c r="E62" s="816"/>
      <c r="F62" s="816"/>
      <c r="G62" s="816"/>
      <c r="H62" s="816"/>
      <c r="I62" s="816"/>
      <c r="J62" s="816"/>
      <c r="K62" s="816"/>
      <c r="L62" s="846">
        <v>9</v>
      </c>
      <c r="M62" s="843" t="s">
        <v>434</v>
      </c>
      <c r="N62" s="232" t="s">
        <v>370</v>
      </c>
      <c r="O62" s="848">
        <v>0</v>
      </c>
      <c r="P62" s="848">
        <v>0</v>
      </c>
      <c r="Q62" s="848">
        <v>0</v>
      </c>
      <c r="R62" s="848">
        <v>0</v>
      </c>
      <c r="S62" s="848">
        <v>0</v>
      </c>
      <c r="T62" s="848">
        <v>0</v>
      </c>
      <c r="U62" s="848">
        <v>0</v>
      </c>
      <c r="V62" s="848">
        <v>0</v>
      </c>
      <c r="W62" s="848">
        <v>0</v>
      </c>
      <c r="X62" s="848">
        <v>0</v>
      </c>
      <c r="Y62" s="848">
        <v>0</v>
      </c>
      <c r="Z62" s="848">
        <v>0</v>
      </c>
      <c r="AA62" s="848">
        <v>0</v>
      </c>
      <c r="AB62" s="848">
        <v>0</v>
      </c>
      <c r="AC62" s="848">
        <v>0</v>
      </c>
      <c r="AD62" s="848">
        <v>0</v>
      </c>
      <c r="AE62" s="848">
        <v>0</v>
      </c>
      <c r="AF62" s="848">
        <v>0</v>
      </c>
      <c r="AG62" s="848">
        <v>0</v>
      </c>
      <c r="AH62" s="848">
        <v>0</v>
      </c>
      <c r="AI62" s="848">
        <v>0</v>
      </c>
      <c r="AJ62" s="848">
        <v>0</v>
      </c>
      <c r="AK62" s="848">
        <v>0</v>
      </c>
      <c r="AL62" s="848">
        <v>0</v>
      </c>
      <c r="AM62" s="771"/>
    </row>
    <row r="63" spans="1:39" ht="0.15" customHeight="1">
      <c r="A63" s="789">
        <v>4</v>
      </c>
      <c r="B63" s="816"/>
      <c r="C63" s="816"/>
      <c r="D63" s="816"/>
      <c r="E63" s="816"/>
      <c r="F63" s="816"/>
      <c r="G63" s="816"/>
      <c r="H63" s="816"/>
      <c r="I63" s="816"/>
      <c r="J63" s="816"/>
      <c r="K63" s="816"/>
      <c r="L63" s="846">
        <v>9</v>
      </c>
      <c r="M63" s="231"/>
      <c r="N63" s="232"/>
      <c r="O63" s="251"/>
      <c r="P63" s="251"/>
      <c r="Q63" s="251"/>
      <c r="R63" s="251"/>
      <c r="S63" s="251"/>
      <c r="T63" s="251"/>
      <c r="U63" s="251"/>
      <c r="V63" s="251"/>
      <c r="W63" s="251"/>
      <c r="X63" s="251"/>
      <c r="Y63" s="251"/>
      <c r="Z63" s="251"/>
      <c r="AA63" s="251"/>
      <c r="AB63" s="251"/>
      <c r="AC63" s="251"/>
      <c r="AD63" s="251"/>
      <c r="AE63" s="251"/>
      <c r="AF63" s="251"/>
      <c r="AG63" s="251"/>
      <c r="AH63" s="251"/>
      <c r="AI63" s="251"/>
      <c r="AJ63" s="251"/>
      <c r="AK63" s="251"/>
      <c r="AL63" s="251"/>
      <c r="AM63" s="252"/>
    </row>
    <row r="64" spans="1:39" s="82" customFormat="1">
      <c r="A64" s="764" t="s">
        <v>120</v>
      </c>
      <c r="B64" s="752"/>
      <c r="C64" s="752"/>
      <c r="D64" s="752"/>
      <c r="E64" s="752"/>
      <c r="F64" s="752"/>
      <c r="G64" s="752"/>
      <c r="H64" s="752"/>
      <c r="I64" s="752"/>
      <c r="J64" s="752"/>
      <c r="K64" s="752"/>
      <c r="L64" s="804" t="s">
        <v>2425</v>
      </c>
      <c r="M64" s="673"/>
      <c r="N64" s="673"/>
      <c r="O64" s="673"/>
      <c r="P64" s="673"/>
      <c r="Q64" s="673"/>
      <c r="R64" s="673"/>
      <c r="S64" s="673"/>
      <c r="T64" s="673"/>
      <c r="U64" s="673"/>
      <c r="V64" s="673"/>
      <c r="W64" s="673"/>
      <c r="X64" s="673"/>
      <c r="Y64" s="673"/>
      <c r="Z64" s="673"/>
      <c r="AA64" s="673"/>
      <c r="AB64" s="673"/>
      <c r="AC64" s="673"/>
      <c r="AD64" s="673"/>
      <c r="AE64" s="673"/>
      <c r="AF64" s="673"/>
      <c r="AG64" s="673"/>
      <c r="AH64" s="673"/>
      <c r="AI64" s="673"/>
      <c r="AJ64" s="673"/>
      <c r="AK64" s="673"/>
      <c r="AL64" s="673"/>
      <c r="AM64" s="673"/>
    </row>
    <row r="65" spans="1:39" s="82" customFormat="1" ht="22.8">
      <c r="A65" s="789">
        <v>5</v>
      </c>
      <c r="B65" s="752"/>
      <c r="C65" s="752"/>
      <c r="D65" s="752"/>
      <c r="E65" s="752"/>
      <c r="F65" s="752"/>
      <c r="G65" s="752"/>
      <c r="H65" s="752"/>
      <c r="I65" s="752"/>
      <c r="J65" s="752"/>
      <c r="K65" s="752"/>
      <c r="L65" s="840">
        <v>0</v>
      </c>
      <c r="M65" s="841" t="s">
        <v>429</v>
      </c>
      <c r="N65" s="229" t="s">
        <v>370</v>
      </c>
      <c r="O65" s="842">
        <v>1.7</v>
      </c>
      <c r="P65" s="842">
        <v>0.84000000000000008</v>
      </c>
      <c r="Q65" s="842">
        <v>0</v>
      </c>
      <c r="R65" s="842">
        <v>1.7000000000000002</v>
      </c>
      <c r="S65" s="842">
        <v>1.48</v>
      </c>
      <c r="T65" s="842">
        <v>0</v>
      </c>
      <c r="U65" s="842">
        <v>0</v>
      </c>
      <c r="V65" s="842">
        <v>0</v>
      </c>
      <c r="W65" s="842">
        <v>0</v>
      </c>
      <c r="X65" s="842">
        <v>0</v>
      </c>
      <c r="Y65" s="842">
        <v>0</v>
      </c>
      <c r="Z65" s="842">
        <v>0</v>
      </c>
      <c r="AA65" s="842">
        <v>0</v>
      </c>
      <c r="AB65" s="842">
        <v>0</v>
      </c>
      <c r="AC65" s="842">
        <v>2.9899999999999998</v>
      </c>
      <c r="AD65" s="842">
        <v>0</v>
      </c>
      <c r="AE65" s="842">
        <v>0</v>
      </c>
      <c r="AF65" s="842">
        <v>0</v>
      </c>
      <c r="AG65" s="842">
        <v>0</v>
      </c>
      <c r="AH65" s="842">
        <v>0</v>
      </c>
      <c r="AI65" s="842">
        <v>0</v>
      </c>
      <c r="AJ65" s="842">
        <v>0</v>
      </c>
      <c r="AK65" s="842">
        <v>0</v>
      </c>
      <c r="AL65" s="842">
        <v>0</v>
      </c>
      <c r="AM65" s="771"/>
    </row>
    <row r="66" spans="1:39" s="82" customFormat="1">
      <c r="A66" s="789">
        <v>5</v>
      </c>
      <c r="B66" s="752"/>
      <c r="C66" s="752"/>
      <c r="D66" s="752"/>
      <c r="E66" s="752"/>
      <c r="F66" s="752"/>
      <c r="G66" s="752"/>
      <c r="H66" s="752"/>
      <c r="I66" s="752"/>
      <c r="J66" s="752"/>
      <c r="K66" s="752"/>
      <c r="L66" s="824" t="s">
        <v>18</v>
      </c>
      <c r="M66" s="843" t="s">
        <v>430</v>
      </c>
      <c r="N66" s="232" t="s">
        <v>370</v>
      </c>
      <c r="O66" s="844"/>
      <c r="P66" s="845"/>
      <c r="Q66" s="845"/>
      <c r="R66" s="845"/>
      <c r="S66" s="845"/>
      <c r="T66" s="845"/>
      <c r="U66" s="845"/>
      <c r="V66" s="845"/>
      <c r="W66" s="845"/>
      <c r="X66" s="845"/>
      <c r="Y66" s="845"/>
      <c r="Z66" s="845"/>
      <c r="AA66" s="845"/>
      <c r="AB66" s="845"/>
      <c r="AC66" s="845"/>
      <c r="AD66" s="845"/>
      <c r="AE66" s="845"/>
      <c r="AF66" s="845"/>
      <c r="AG66" s="845"/>
      <c r="AH66" s="845"/>
      <c r="AI66" s="845"/>
      <c r="AJ66" s="845"/>
      <c r="AK66" s="845"/>
      <c r="AL66" s="845"/>
      <c r="AM66" s="771"/>
    </row>
    <row r="67" spans="1:39" s="82" customFormat="1">
      <c r="A67" s="789">
        <v>5</v>
      </c>
      <c r="B67" s="752"/>
      <c r="C67" s="752"/>
      <c r="D67" s="752"/>
      <c r="E67" s="752"/>
      <c r="F67" s="752"/>
      <c r="G67" s="752"/>
      <c r="H67" s="752"/>
      <c r="I67" s="752"/>
      <c r="J67" s="752"/>
      <c r="K67" s="752"/>
      <c r="L67" s="824" t="s">
        <v>102</v>
      </c>
      <c r="M67" s="843" t="s">
        <v>431</v>
      </c>
      <c r="N67" s="232" t="s">
        <v>370</v>
      </c>
      <c r="O67" s="844"/>
      <c r="P67" s="845"/>
      <c r="Q67" s="845"/>
      <c r="R67" s="845"/>
      <c r="S67" s="845"/>
      <c r="T67" s="845"/>
      <c r="U67" s="845"/>
      <c r="V67" s="845"/>
      <c r="W67" s="845"/>
      <c r="X67" s="845"/>
      <c r="Y67" s="845"/>
      <c r="Z67" s="845"/>
      <c r="AA67" s="845"/>
      <c r="AB67" s="845"/>
      <c r="AC67" s="845"/>
      <c r="AD67" s="845"/>
      <c r="AE67" s="845"/>
      <c r="AF67" s="845"/>
      <c r="AG67" s="845"/>
      <c r="AH67" s="845"/>
      <c r="AI67" s="845"/>
      <c r="AJ67" s="845"/>
      <c r="AK67" s="845"/>
      <c r="AL67" s="845"/>
      <c r="AM67" s="771"/>
    </row>
    <row r="68" spans="1:39" s="82" customFormat="1" ht="22.8">
      <c r="A68" s="789">
        <v>5</v>
      </c>
      <c r="B68" s="752"/>
      <c r="C68" s="752"/>
      <c r="D68" s="752"/>
      <c r="E68" s="752"/>
      <c r="F68" s="752"/>
      <c r="G68" s="752"/>
      <c r="H68" s="752"/>
      <c r="I68" s="752"/>
      <c r="J68" s="752"/>
      <c r="K68" s="752"/>
      <c r="L68" s="824" t="s">
        <v>103</v>
      </c>
      <c r="M68" s="843" t="s">
        <v>1372</v>
      </c>
      <c r="N68" s="232" t="s">
        <v>370</v>
      </c>
      <c r="O68" s="844"/>
      <c r="P68" s="845"/>
      <c r="Q68" s="845"/>
      <c r="R68" s="845"/>
      <c r="S68" s="845"/>
      <c r="T68" s="845"/>
      <c r="U68" s="845"/>
      <c r="V68" s="845"/>
      <c r="W68" s="845"/>
      <c r="X68" s="845"/>
      <c r="Y68" s="845"/>
      <c r="Z68" s="845"/>
      <c r="AA68" s="845"/>
      <c r="AB68" s="845"/>
      <c r="AC68" s="845"/>
      <c r="AD68" s="845"/>
      <c r="AE68" s="845"/>
      <c r="AF68" s="845"/>
      <c r="AG68" s="845"/>
      <c r="AH68" s="845"/>
      <c r="AI68" s="845"/>
      <c r="AJ68" s="845"/>
      <c r="AK68" s="845"/>
      <c r="AL68" s="845"/>
      <c r="AM68" s="771"/>
    </row>
    <row r="69" spans="1:39">
      <c r="A69" s="789">
        <v>5</v>
      </c>
      <c r="B69" s="816"/>
      <c r="C69" s="816"/>
      <c r="D69" s="816"/>
      <c r="E69" s="816"/>
      <c r="F69" s="816"/>
      <c r="G69" s="816"/>
      <c r="H69" s="816"/>
      <c r="I69" s="816"/>
      <c r="J69" s="816"/>
      <c r="K69" s="816"/>
      <c r="L69" s="846">
        <v>4</v>
      </c>
      <c r="M69" s="843" t="s">
        <v>432</v>
      </c>
      <c r="N69" s="232" t="s">
        <v>370</v>
      </c>
      <c r="O69" s="847">
        <v>1</v>
      </c>
      <c r="P69" s="847">
        <v>0.64</v>
      </c>
      <c r="Q69" s="847"/>
      <c r="R69" s="847">
        <v>1.1000000000000001</v>
      </c>
      <c r="S69" s="847">
        <v>0.73</v>
      </c>
      <c r="T69" s="847"/>
      <c r="U69" s="847"/>
      <c r="V69" s="847"/>
      <c r="W69" s="847"/>
      <c r="X69" s="847"/>
      <c r="Y69" s="847"/>
      <c r="Z69" s="847"/>
      <c r="AA69" s="847"/>
      <c r="AB69" s="847"/>
      <c r="AC69" s="847">
        <v>2.09</v>
      </c>
      <c r="AD69" s="847"/>
      <c r="AE69" s="847"/>
      <c r="AF69" s="847"/>
      <c r="AG69" s="847"/>
      <c r="AH69" s="847"/>
      <c r="AI69" s="847"/>
      <c r="AJ69" s="847"/>
      <c r="AK69" s="847"/>
      <c r="AL69" s="847"/>
      <c r="AM69" s="771"/>
    </row>
    <row r="70" spans="1:39" s="82" customFormat="1" ht="22.8">
      <c r="A70" s="789">
        <v>5</v>
      </c>
      <c r="B70" s="752"/>
      <c r="C70" s="752"/>
      <c r="D70" s="752"/>
      <c r="E70" s="752"/>
      <c r="F70" s="752"/>
      <c r="G70" s="752"/>
      <c r="H70" s="752"/>
      <c r="I70" s="752"/>
      <c r="J70" s="752"/>
      <c r="K70" s="752"/>
      <c r="L70" s="824" t="s">
        <v>120</v>
      </c>
      <c r="M70" s="843" t="s">
        <v>433</v>
      </c>
      <c r="N70" s="232" t="s">
        <v>370</v>
      </c>
      <c r="O70" s="844"/>
      <c r="P70" s="844"/>
      <c r="Q70" s="844"/>
      <c r="R70" s="844"/>
      <c r="S70" s="844"/>
      <c r="T70" s="844"/>
      <c r="U70" s="844"/>
      <c r="V70" s="844"/>
      <c r="W70" s="844"/>
      <c r="X70" s="844"/>
      <c r="Y70" s="844"/>
      <c r="Z70" s="844"/>
      <c r="AA70" s="844"/>
      <c r="AB70" s="844"/>
      <c r="AC70" s="844"/>
      <c r="AD70" s="844"/>
      <c r="AE70" s="844"/>
      <c r="AF70" s="844"/>
      <c r="AG70" s="844"/>
      <c r="AH70" s="844"/>
      <c r="AI70" s="844"/>
      <c r="AJ70" s="844"/>
      <c r="AK70" s="844"/>
      <c r="AL70" s="844"/>
      <c r="AM70" s="771"/>
    </row>
    <row r="71" spans="1:39" s="82" customFormat="1">
      <c r="A71" s="789">
        <v>5</v>
      </c>
      <c r="B71" s="752"/>
      <c r="C71" s="752"/>
      <c r="D71" s="752"/>
      <c r="E71" s="752"/>
      <c r="F71" s="752"/>
      <c r="G71" s="752"/>
      <c r="H71" s="752"/>
      <c r="I71" s="752"/>
      <c r="J71" s="752"/>
      <c r="K71" s="752"/>
      <c r="L71" s="824" t="s">
        <v>124</v>
      </c>
      <c r="M71" s="843" t="s">
        <v>137</v>
      </c>
      <c r="N71" s="232" t="s">
        <v>370</v>
      </c>
      <c r="O71" s="844"/>
      <c r="P71" s="844"/>
      <c r="Q71" s="844"/>
      <c r="R71" s="844"/>
      <c r="S71" s="844"/>
      <c r="T71" s="844"/>
      <c r="U71" s="844"/>
      <c r="V71" s="844"/>
      <c r="W71" s="844"/>
      <c r="X71" s="844"/>
      <c r="Y71" s="844"/>
      <c r="Z71" s="844"/>
      <c r="AA71" s="844"/>
      <c r="AB71" s="844"/>
      <c r="AC71" s="844"/>
      <c r="AD71" s="844"/>
      <c r="AE71" s="844"/>
      <c r="AF71" s="844"/>
      <c r="AG71" s="844"/>
      <c r="AH71" s="844"/>
      <c r="AI71" s="844"/>
      <c r="AJ71" s="844"/>
      <c r="AK71" s="844"/>
      <c r="AL71" s="844"/>
      <c r="AM71" s="771"/>
    </row>
    <row r="72" spans="1:39" s="82" customFormat="1">
      <c r="A72" s="789">
        <v>5</v>
      </c>
      <c r="B72" s="752"/>
      <c r="C72" s="752"/>
      <c r="D72" s="752"/>
      <c r="E72" s="752"/>
      <c r="F72" s="752"/>
      <c r="G72" s="752"/>
      <c r="H72" s="752"/>
      <c r="I72" s="752"/>
      <c r="J72" s="752"/>
      <c r="K72" s="752"/>
      <c r="L72" s="824" t="s">
        <v>125</v>
      </c>
      <c r="M72" s="843" t="s">
        <v>136</v>
      </c>
      <c r="N72" s="232" t="s">
        <v>370</v>
      </c>
      <c r="O72" s="844"/>
      <c r="P72" s="844"/>
      <c r="Q72" s="844"/>
      <c r="R72" s="844"/>
      <c r="S72" s="844"/>
      <c r="T72" s="844"/>
      <c r="U72" s="844"/>
      <c r="V72" s="844"/>
      <c r="W72" s="844"/>
      <c r="X72" s="844"/>
      <c r="Y72" s="844"/>
      <c r="Z72" s="844"/>
      <c r="AA72" s="844"/>
      <c r="AB72" s="844"/>
      <c r="AC72" s="844"/>
      <c r="AD72" s="844"/>
      <c r="AE72" s="844"/>
      <c r="AF72" s="844"/>
      <c r="AG72" s="844"/>
      <c r="AH72" s="844"/>
      <c r="AI72" s="844"/>
      <c r="AJ72" s="844"/>
      <c r="AK72" s="844"/>
      <c r="AL72" s="844"/>
      <c r="AM72" s="771"/>
    </row>
    <row r="73" spans="1:39" s="82" customFormat="1" ht="22.8">
      <c r="A73" s="789">
        <v>5</v>
      </c>
      <c r="B73" s="752"/>
      <c r="C73" s="752"/>
      <c r="D73" s="752"/>
      <c r="E73" s="752"/>
      <c r="F73" s="752"/>
      <c r="G73" s="752"/>
      <c r="H73" s="752"/>
      <c r="I73" s="752"/>
      <c r="J73" s="752"/>
      <c r="K73" s="752"/>
      <c r="L73" s="824" t="s">
        <v>126</v>
      </c>
      <c r="M73" s="843" t="s">
        <v>1373</v>
      </c>
      <c r="N73" s="232" t="s">
        <v>370</v>
      </c>
      <c r="O73" s="844">
        <v>0.7</v>
      </c>
      <c r="P73" s="844">
        <v>0.2</v>
      </c>
      <c r="Q73" s="844"/>
      <c r="R73" s="844">
        <v>0.6</v>
      </c>
      <c r="S73" s="844">
        <v>0.75</v>
      </c>
      <c r="T73" s="844"/>
      <c r="U73" s="844"/>
      <c r="V73" s="844"/>
      <c r="W73" s="844"/>
      <c r="X73" s="844"/>
      <c r="Y73" s="844"/>
      <c r="Z73" s="844"/>
      <c r="AA73" s="844"/>
      <c r="AB73" s="844"/>
      <c r="AC73" s="844">
        <v>0.9</v>
      </c>
      <c r="AD73" s="844"/>
      <c r="AE73" s="844"/>
      <c r="AF73" s="844"/>
      <c r="AG73" s="844"/>
      <c r="AH73" s="844"/>
      <c r="AI73" s="844"/>
      <c r="AJ73" s="844"/>
      <c r="AK73" s="844"/>
      <c r="AL73" s="844"/>
      <c r="AM73" s="771"/>
    </row>
    <row r="74" spans="1:39">
      <c r="A74" s="789">
        <v>5</v>
      </c>
      <c r="B74" s="816"/>
      <c r="C74" s="816"/>
      <c r="D74" s="816"/>
      <c r="E74" s="816"/>
      <c r="F74" s="816"/>
      <c r="G74" s="816"/>
      <c r="H74" s="816"/>
      <c r="I74" s="816"/>
      <c r="J74" s="816"/>
      <c r="K74" s="816"/>
      <c r="L74" s="846">
        <v>9</v>
      </c>
      <c r="M74" s="843" t="s">
        <v>434</v>
      </c>
      <c r="N74" s="232" t="s">
        <v>370</v>
      </c>
      <c r="O74" s="848">
        <v>0</v>
      </c>
      <c r="P74" s="848">
        <v>0</v>
      </c>
      <c r="Q74" s="848">
        <v>0</v>
      </c>
      <c r="R74" s="848">
        <v>0</v>
      </c>
      <c r="S74" s="848">
        <v>0</v>
      </c>
      <c r="T74" s="848">
        <v>0</v>
      </c>
      <c r="U74" s="848">
        <v>0</v>
      </c>
      <c r="V74" s="848">
        <v>0</v>
      </c>
      <c r="W74" s="848">
        <v>0</v>
      </c>
      <c r="X74" s="848">
        <v>0</v>
      </c>
      <c r="Y74" s="848">
        <v>0</v>
      </c>
      <c r="Z74" s="848">
        <v>0</v>
      </c>
      <c r="AA74" s="848">
        <v>0</v>
      </c>
      <c r="AB74" s="848">
        <v>0</v>
      </c>
      <c r="AC74" s="848">
        <v>0</v>
      </c>
      <c r="AD74" s="848">
        <v>0</v>
      </c>
      <c r="AE74" s="848">
        <v>0</v>
      </c>
      <c r="AF74" s="848">
        <v>0</v>
      </c>
      <c r="AG74" s="848">
        <v>0</v>
      </c>
      <c r="AH74" s="848">
        <v>0</v>
      </c>
      <c r="AI74" s="848">
        <v>0</v>
      </c>
      <c r="AJ74" s="848">
        <v>0</v>
      </c>
      <c r="AK74" s="848">
        <v>0</v>
      </c>
      <c r="AL74" s="848">
        <v>0</v>
      </c>
      <c r="AM74" s="771"/>
    </row>
    <row r="75" spans="1:39" ht="0.15" customHeight="1">
      <c r="A75" s="789">
        <v>5</v>
      </c>
      <c r="B75" s="816"/>
      <c r="C75" s="816"/>
      <c r="D75" s="816"/>
      <c r="E75" s="816"/>
      <c r="F75" s="816"/>
      <c r="G75" s="816"/>
      <c r="H75" s="816"/>
      <c r="I75" s="816"/>
      <c r="J75" s="816"/>
      <c r="K75" s="816"/>
      <c r="L75" s="846">
        <v>9</v>
      </c>
      <c r="M75" s="231"/>
      <c r="N75" s="232"/>
      <c r="O75" s="251"/>
      <c r="P75" s="251"/>
      <c r="Q75" s="251"/>
      <c r="R75" s="251"/>
      <c r="S75" s="251"/>
      <c r="T75" s="251"/>
      <c r="U75" s="251"/>
      <c r="V75" s="251"/>
      <c r="W75" s="251"/>
      <c r="X75" s="251"/>
      <c r="Y75" s="251"/>
      <c r="Z75" s="251"/>
      <c r="AA75" s="251"/>
      <c r="AB75" s="251"/>
      <c r="AC75" s="251"/>
      <c r="AD75" s="251"/>
      <c r="AE75" s="251"/>
      <c r="AF75" s="251"/>
      <c r="AG75" s="251"/>
      <c r="AH75" s="251"/>
      <c r="AI75" s="251"/>
      <c r="AJ75" s="251"/>
      <c r="AK75" s="251"/>
      <c r="AL75" s="251"/>
      <c r="AM75" s="252"/>
    </row>
    <row r="76" spans="1:39" s="82" customFormat="1">
      <c r="A76" s="764" t="s">
        <v>124</v>
      </c>
      <c r="B76" s="752"/>
      <c r="C76" s="752"/>
      <c r="D76" s="752"/>
      <c r="E76" s="752"/>
      <c r="F76" s="752"/>
      <c r="G76" s="752"/>
      <c r="H76" s="752"/>
      <c r="I76" s="752"/>
      <c r="J76" s="752"/>
      <c r="K76" s="752"/>
      <c r="L76" s="804" t="s">
        <v>2427</v>
      </c>
      <c r="M76" s="673"/>
      <c r="N76" s="673"/>
      <c r="O76" s="673"/>
      <c r="P76" s="673"/>
      <c r="Q76" s="673"/>
      <c r="R76" s="673"/>
      <c r="S76" s="673"/>
      <c r="T76" s="673"/>
      <c r="U76" s="673"/>
      <c r="V76" s="673"/>
      <c r="W76" s="673"/>
      <c r="X76" s="673"/>
      <c r="Y76" s="673"/>
      <c r="Z76" s="673"/>
      <c r="AA76" s="673"/>
      <c r="AB76" s="673"/>
      <c r="AC76" s="673"/>
      <c r="AD76" s="673"/>
      <c r="AE76" s="673"/>
      <c r="AF76" s="673"/>
      <c r="AG76" s="673"/>
      <c r="AH76" s="673"/>
      <c r="AI76" s="673"/>
      <c r="AJ76" s="673"/>
      <c r="AK76" s="673"/>
      <c r="AL76" s="673"/>
      <c r="AM76" s="673"/>
    </row>
    <row r="77" spans="1:39" s="82" customFormat="1" ht="22.8">
      <c r="A77" s="789">
        <v>6</v>
      </c>
      <c r="B77" s="752"/>
      <c r="C77" s="752"/>
      <c r="D77" s="752"/>
      <c r="E77" s="752"/>
      <c r="F77" s="752"/>
      <c r="G77" s="752"/>
      <c r="H77" s="752"/>
      <c r="I77" s="752"/>
      <c r="J77" s="752"/>
      <c r="K77" s="752"/>
      <c r="L77" s="840">
        <v>0</v>
      </c>
      <c r="M77" s="841" t="s">
        <v>429</v>
      </c>
      <c r="N77" s="229" t="s">
        <v>370</v>
      </c>
      <c r="O77" s="842">
        <v>6.83</v>
      </c>
      <c r="P77" s="842">
        <v>4.96</v>
      </c>
      <c r="Q77" s="842">
        <v>0</v>
      </c>
      <c r="R77" s="842">
        <v>6.8</v>
      </c>
      <c r="S77" s="842">
        <v>8.66</v>
      </c>
      <c r="T77" s="842">
        <v>0</v>
      </c>
      <c r="U77" s="842">
        <v>0</v>
      </c>
      <c r="V77" s="842">
        <v>0</v>
      </c>
      <c r="W77" s="842">
        <v>0</v>
      </c>
      <c r="X77" s="842">
        <v>0</v>
      </c>
      <c r="Y77" s="842">
        <v>0</v>
      </c>
      <c r="Z77" s="842">
        <v>0</v>
      </c>
      <c r="AA77" s="842">
        <v>0</v>
      </c>
      <c r="AB77" s="842">
        <v>0</v>
      </c>
      <c r="AC77" s="842">
        <v>17.46</v>
      </c>
      <c r="AD77" s="842">
        <v>0</v>
      </c>
      <c r="AE77" s="842">
        <v>0</v>
      </c>
      <c r="AF77" s="842">
        <v>0</v>
      </c>
      <c r="AG77" s="842">
        <v>0</v>
      </c>
      <c r="AH77" s="842">
        <v>0</v>
      </c>
      <c r="AI77" s="842">
        <v>0</v>
      </c>
      <c r="AJ77" s="842">
        <v>0</v>
      </c>
      <c r="AK77" s="842">
        <v>0</v>
      </c>
      <c r="AL77" s="842">
        <v>0</v>
      </c>
      <c r="AM77" s="771"/>
    </row>
    <row r="78" spans="1:39" s="82" customFormat="1">
      <c r="A78" s="789">
        <v>6</v>
      </c>
      <c r="B78" s="752"/>
      <c r="C78" s="752"/>
      <c r="D78" s="752"/>
      <c r="E78" s="752"/>
      <c r="F78" s="752"/>
      <c r="G78" s="752"/>
      <c r="H78" s="752"/>
      <c r="I78" s="752"/>
      <c r="J78" s="752"/>
      <c r="K78" s="752"/>
      <c r="L78" s="824" t="s">
        <v>18</v>
      </c>
      <c r="M78" s="843" t="s">
        <v>430</v>
      </c>
      <c r="N78" s="232" t="s">
        <v>370</v>
      </c>
      <c r="O78" s="844"/>
      <c r="P78" s="845"/>
      <c r="Q78" s="845"/>
      <c r="R78" s="845"/>
      <c r="S78" s="845"/>
      <c r="T78" s="845"/>
      <c r="U78" s="845"/>
      <c r="V78" s="845"/>
      <c r="W78" s="845"/>
      <c r="X78" s="845"/>
      <c r="Y78" s="845"/>
      <c r="Z78" s="845"/>
      <c r="AA78" s="845"/>
      <c r="AB78" s="845"/>
      <c r="AC78" s="845"/>
      <c r="AD78" s="845"/>
      <c r="AE78" s="845"/>
      <c r="AF78" s="845"/>
      <c r="AG78" s="845"/>
      <c r="AH78" s="845"/>
      <c r="AI78" s="845"/>
      <c r="AJ78" s="845"/>
      <c r="AK78" s="845"/>
      <c r="AL78" s="845"/>
      <c r="AM78" s="771"/>
    </row>
    <row r="79" spans="1:39" s="82" customFormat="1">
      <c r="A79" s="789">
        <v>6</v>
      </c>
      <c r="B79" s="752"/>
      <c r="C79" s="752"/>
      <c r="D79" s="752"/>
      <c r="E79" s="752"/>
      <c r="F79" s="752"/>
      <c r="G79" s="752"/>
      <c r="H79" s="752"/>
      <c r="I79" s="752"/>
      <c r="J79" s="752"/>
      <c r="K79" s="752"/>
      <c r="L79" s="824" t="s">
        <v>102</v>
      </c>
      <c r="M79" s="843" t="s">
        <v>431</v>
      </c>
      <c r="N79" s="232" t="s">
        <v>370</v>
      </c>
      <c r="O79" s="844"/>
      <c r="P79" s="845"/>
      <c r="Q79" s="845"/>
      <c r="R79" s="845"/>
      <c r="S79" s="845"/>
      <c r="T79" s="845"/>
      <c r="U79" s="845"/>
      <c r="V79" s="845"/>
      <c r="W79" s="845"/>
      <c r="X79" s="845"/>
      <c r="Y79" s="845"/>
      <c r="Z79" s="845"/>
      <c r="AA79" s="845"/>
      <c r="AB79" s="845"/>
      <c r="AC79" s="845"/>
      <c r="AD79" s="845"/>
      <c r="AE79" s="845"/>
      <c r="AF79" s="845"/>
      <c r="AG79" s="845"/>
      <c r="AH79" s="845"/>
      <c r="AI79" s="845"/>
      <c r="AJ79" s="845"/>
      <c r="AK79" s="845"/>
      <c r="AL79" s="845"/>
      <c r="AM79" s="771"/>
    </row>
    <row r="80" spans="1:39" s="82" customFormat="1" ht="22.8">
      <c r="A80" s="789">
        <v>6</v>
      </c>
      <c r="B80" s="752"/>
      <c r="C80" s="752"/>
      <c r="D80" s="752"/>
      <c r="E80" s="752"/>
      <c r="F80" s="752"/>
      <c r="G80" s="752"/>
      <c r="H80" s="752"/>
      <c r="I80" s="752"/>
      <c r="J80" s="752"/>
      <c r="K80" s="752"/>
      <c r="L80" s="824" t="s">
        <v>103</v>
      </c>
      <c r="M80" s="843" t="s">
        <v>1372</v>
      </c>
      <c r="N80" s="232" t="s">
        <v>370</v>
      </c>
      <c r="O80" s="844"/>
      <c r="P80" s="845"/>
      <c r="Q80" s="845"/>
      <c r="R80" s="845"/>
      <c r="S80" s="845"/>
      <c r="T80" s="845"/>
      <c r="U80" s="845"/>
      <c r="V80" s="845"/>
      <c r="W80" s="845"/>
      <c r="X80" s="845"/>
      <c r="Y80" s="845"/>
      <c r="Z80" s="845"/>
      <c r="AA80" s="845"/>
      <c r="AB80" s="845"/>
      <c r="AC80" s="845"/>
      <c r="AD80" s="845"/>
      <c r="AE80" s="845"/>
      <c r="AF80" s="845"/>
      <c r="AG80" s="845"/>
      <c r="AH80" s="845"/>
      <c r="AI80" s="845"/>
      <c r="AJ80" s="845"/>
      <c r="AK80" s="845"/>
      <c r="AL80" s="845"/>
      <c r="AM80" s="771"/>
    </row>
    <row r="81" spans="1:39">
      <c r="A81" s="789">
        <v>6</v>
      </c>
      <c r="B81" s="816"/>
      <c r="C81" s="816"/>
      <c r="D81" s="816"/>
      <c r="E81" s="816"/>
      <c r="F81" s="816"/>
      <c r="G81" s="816"/>
      <c r="H81" s="816"/>
      <c r="I81" s="816"/>
      <c r="J81" s="816"/>
      <c r="K81" s="816"/>
      <c r="L81" s="846">
        <v>4</v>
      </c>
      <c r="M81" s="843" t="s">
        <v>432</v>
      </c>
      <c r="N81" s="232" t="s">
        <v>370</v>
      </c>
      <c r="O81" s="847">
        <v>3.2</v>
      </c>
      <c r="P81" s="847">
        <v>3.66</v>
      </c>
      <c r="Q81" s="847"/>
      <c r="R81" s="847">
        <v>3.3</v>
      </c>
      <c r="S81" s="847">
        <v>4.32</v>
      </c>
      <c r="T81" s="847"/>
      <c r="U81" s="847"/>
      <c r="V81" s="847"/>
      <c r="W81" s="847"/>
      <c r="X81" s="847"/>
      <c r="Y81" s="847"/>
      <c r="Z81" s="847"/>
      <c r="AA81" s="847"/>
      <c r="AB81" s="847"/>
      <c r="AC81" s="847">
        <v>12.66</v>
      </c>
      <c r="AD81" s="847"/>
      <c r="AE81" s="847"/>
      <c r="AF81" s="847"/>
      <c r="AG81" s="847"/>
      <c r="AH81" s="847"/>
      <c r="AI81" s="847"/>
      <c r="AJ81" s="847"/>
      <c r="AK81" s="847"/>
      <c r="AL81" s="847"/>
      <c r="AM81" s="771"/>
    </row>
    <row r="82" spans="1:39" s="82" customFormat="1" ht="22.8">
      <c r="A82" s="789">
        <v>6</v>
      </c>
      <c r="B82" s="752"/>
      <c r="C82" s="752"/>
      <c r="D82" s="752"/>
      <c r="E82" s="752"/>
      <c r="F82" s="752"/>
      <c r="G82" s="752"/>
      <c r="H82" s="752"/>
      <c r="I82" s="752"/>
      <c r="J82" s="752"/>
      <c r="K82" s="752"/>
      <c r="L82" s="824" t="s">
        <v>120</v>
      </c>
      <c r="M82" s="843" t="s">
        <v>433</v>
      </c>
      <c r="N82" s="232" t="s">
        <v>370</v>
      </c>
      <c r="O82" s="844"/>
      <c r="P82" s="844"/>
      <c r="Q82" s="844"/>
      <c r="R82" s="844"/>
      <c r="S82" s="844"/>
      <c r="T82" s="844"/>
      <c r="U82" s="844"/>
      <c r="V82" s="844"/>
      <c r="W82" s="844"/>
      <c r="X82" s="844"/>
      <c r="Y82" s="844"/>
      <c r="Z82" s="844"/>
      <c r="AA82" s="844"/>
      <c r="AB82" s="844"/>
      <c r="AC82" s="844"/>
      <c r="AD82" s="844"/>
      <c r="AE82" s="844"/>
      <c r="AF82" s="844"/>
      <c r="AG82" s="844"/>
      <c r="AH82" s="844"/>
      <c r="AI82" s="844"/>
      <c r="AJ82" s="844"/>
      <c r="AK82" s="844"/>
      <c r="AL82" s="844"/>
      <c r="AM82" s="771"/>
    </row>
    <row r="83" spans="1:39" s="82" customFormat="1">
      <c r="A83" s="789">
        <v>6</v>
      </c>
      <c r="B83" s="752"/>
      <c r="C83" s="752"/>
      <c r="D83" s="752"/>
      <c r="E83" s="752"/>
      <c r="F83" s="752"/>
      <c r="G83" s="752"/>
      <c r="H83" s="752"/>
      <c r="I83" s="752"/>
      <c r="J83" s="752"/>
      <c r="K83" s="752"/>
      <c r="L83" s="824" t="s">
        <v>124</v>
      </c>
      <c r="M83" s="843" t="s">
        <v>137</v>
      </c>
      <c r="N83" s="232" t="s">
        <v>370</v>
      </c>
      <c r="O83" s="844"/>
      <c r="P83" s="844"/>
      <c r="Q83" s="844"/>
      <c r="R83" s="844"/>
      <c r="S83" s="844"/>
      <c r="T83" s="844"/>
      <c r="U83" s="844"/>
      <c r="V83" s="844"/>
      <c r="W83" s="844"/>
      <c r="X83" s="844"/>
      <c r="Y83" s="844"/>
      <c r="Z83" s="844"/>
      <c r="AA83" s="844"/>
      <c r="AB83" s="844"/>
      <c r="AC83" s="844"/>
      <c r="AD83" s="844"/>
      <c r="AE83" s="844"/>
      <c r="AF83" s="844"/>
      <c r="AG83" s="844"/>
      <c r="AH83" s="844"/>
      <c r="AI83" s="844"/>
      <c r="AJ83" s="844"/>
      <c r="AK83" s="844"/>
      <c r="AL83" s="844"/>
      <c r="AM83" s="771"/>
    </row>
    <row r="84" spans="1:39" s="82" customFormat="1">
      <c r="A84" s="789">
        <v>6</v>
      </c>
      <c r="B84" s="752"/>
      <c r="C84" s="752"/>
      <c r="D84" s="752"/>
      <c r="E84" s="752"/>
      <c r="F84" s="752"/>
      <c r="G84" s="752"/>
      <c r="H84" s="752"/>
      <c r="I84" s="752"/>
      <c r="J84" s="752"/>
      <c r="K84" s="752"/>
      <c r="L84" s="824" t="s">
        <v>125</v>
      </c>
      <c r="M84" s="843" t="s">
        <v>136</v>
      </c>
      <c r="N84" s="232" t="s">
        <v>370</v>
      </c>
      <c r="O84" s="844"/>
      <c r="P84" s="844"/>
      <c r="Q84" s="844"/>
      <c r="R84" s="844"/>
      <c r="S84" s="844"/>
      <c r="T84" s="844"/>
      <c r="U84" s="844"/>
      <c r="V84" s="844"/>
      <c r="W84" s="844"/>
      <c r="X84" s="844"/>
      <c r="Y84" s="844"/>
      <c r="Z84" s="844"/>
      <c r="AA84" s="844"/>
      <c r="AB84" s="844"/>
      <c r="AC84" s="844"/>
      <c r="AD84" s="844"/>
      <c r="AE84" s="844"/>
      <c r="AF84" s="844"/>
      <c r="AG84" s="844"/>
      <c r="AH84" s="844"/>
      <c r="AI84" s="844"/>
      <c r="AJ84" s="844"/>
      <c r="AK84" s="844"/>
      <c r="AL84" s="844"/>
      <c r="AM84" s="771"/>
    </row>
    <row r="85" spans="1:39" s="82" customFormat="1" ht="22.8">
      <c r="A85" s="789">
        <v>6</v>
      </c>
      <c r="B85" s="752"/>
      <c r="C85" s="752"/>
      <c r="D85" s="752"/>
      <c r="E85" s="752"/>
      <c r="F85" s="752"/>
      <c r="G85" s="752"/>
      <c r="H85" s="752"/>
      <c r="I85" s="752"/>
      <c r="J85" s="752"/>
      <c r="K85" s="752"/>
      <c r="L85" s="824" t="s">
        <v>126</v>
      </c>
      <c r="M85" s="843" t="s">
        <v>1373</v>
      </c>
      <c r="N85" s="232" t="s">
        <v>370</v>
      </c>
      <c r="O85" s="844">
        <v>3.63</v>
      </c>
      <c r="P85" s="844">
        <v>1.3</v>
      </c>
      <c r="Q85" s="844"/>
      <c r="R85" s="844">
        <v>3.5</v>
      </c>
      <c r="S85" s="844">
        <v>4.34</v>
      </c>
      <c r="T85" s="844"/>
      <c r="U85" s="844"/>
      <c r="V85" s="844"/>
      <c r="W85" s="844"/>
      <c r="X85" s="844"/>
      <c r="Y85" s="844"/>
      <c r="Z85" s="844"/>
      <c r="AA85" s="844"/>
      <c r="AB85" s="844"/>
      <c r="AC85" s="844">
        <v>4.8</v>
      </c>
      <c r="AD85" s="844"/>
      <c r="AE85" s="844"/>
      <c r="AF85" s="844"/>
      <c r="AG85" s="844"/>
      <c r="AH85" s="844"/>
      <c r="AI85" s="844"/>
      <c r="AJ85" s="844"/>
      <c r="AK85" s="844"/>
      <c r="AL85" s="844"/>
      <c r="AM85" s="771"/>
    </row>
    <row r="86" spans="1:39">
      <c r="A86" s="789">
        <v>6</v>
      </c>
      <c r="B86" s="816"/>
      <c r="C86" s="816"/>
      <c r="D86" s="816"/>
      <c r="E86" s="816"/>
      <c r="F86" s="816"/>
      <c r="G86" s="816"/>
      <c r="H86" s="816"/>
      <c r="I86" s="816"/>
      <c r="J86" s="816"/>
      <c r="K86" s="816"/>
      <c r="L86" s="846">
        <v>9</v>
      </c>
      <c r="M86" s="843" t="s">
        <v>434</v>
      </c>
      <c r="N86" s="232" t="s">
        <v>370</v>
      </c>
      <c r="O86" s="848">
        <v>0</v>
      </c>
      <c r="P86" s="848">
        <v>0</v>
      </c>
      <c r="Q86" s="848">
        <v>0</v>
      </c>
      <c r="R86" s="848">
        <v>0</v>
      </c>
      <c r="S86" s="848">
        <v>0</v>
      </c>
      <c r="T86" s="848">
        <v>0</v>
      </c>
      <c r="U86" s="848">
        <v>0</v>
      </c>
      <c r="V86" s="848">
        <v>0</v>
      </c>
      <c r="W86" s="848">
        <v>0</v>
      </c>
      <c r="X86" s="848">
        <v>0</v>
      </c>
      <c r="Y86" s="848">
        <v>0</v>
      </c>
      <c r="Z86" s="848">
        <v>0</v>
      </c>
      <c r="AA86" s="848">
        <v>0</v>
      </c>
      <c r="AB86" s="848">
        <v>0</v>
      </c>
      <c r="AC86" s="848">
        <v>0</v>
      </c>
      <c r="AD86" s="848">
        <v>0</v>
      </c>
      <c r="AE86" s="848">
        <v>0</v>
      </c>
      <c r="AF86" s="848">
        <v>0</v>
      </c>
      <c r="AG86" s="848">
        <v>0</v>
      </c>
      <c r="AH86" s="848">
        <v>0</v>
      </c>
      <c r="AI86" s="848">
        <v>0</v>
      </c>
      <c r="AJ86" s="848">
        <v>0</v>
      </c>
      <c r="AK86" s="848">
        <v>0</v>
      </c>
      <c r="AL86" s="848">
        <v>0</v>
      </c>
      <c r="AM86" s="771"/>
    </row>
    <row r="87" spans="1:39" ht="0.15" customHeight="1">
      <c r="A87" s="789">
        <v>6</v>
      </c>
      <c r="B87" s="816"/>
      <c r="C87" s="816"/>
      <c r="D87" s="816"/>
      <c r="E87" s="816"/>
      <c r="F87" s="816"/>
      <c r="G87" s="816"/>
      <c r="H87" s="816"/>
      <c r="I87" s="816"/>
      <c r="J87" s="816"/>
      <c r="K87" s="816"/>
      <c r="L87" s="846">
        <v>9</v>
      </c>
      <c r="M87" s="231"/>
      <c r="N87" s="232"/>
      <c r="O87" s="251"/>
      <c r="P87" s="251"/>
      <c r="Q87" s="251"/>
      <c r="R87" s="251"/>
      <c r="S87" s="251"/>
      <c r="T87" s="251"/>
      <c r="U87" s="251"/>
      <c r="V87" s="251"/>
      <c r="W87" s="251"/>
      <c r="X87" s="251"/>
      <c r="Y87" s="251"/>
      <c r="Z87" s="251"/>
      <c r="AA87" s="251"/>
      <c r="AB87" s="251"/>
      <c r="AC87" s="251"/>
      <c r="AD87" s="251"/>
      <c r="AE87" s="251"/>
      <c r="AF87" s="251"/>
      <c r="AG87" s="251"/>
      <c r="AH87" s="251"/>
      <c r="AI87" s="251"/>
      <c r="AJ87" s="251"/>
      <c r="AK87" s="251"/>
      <c r="AL87" s="251"/>
      <c r="AM87" s="252"/>
    </row>
    <row r="88" spans="1:39" s="82" customFormat="1">
      <c r="A88" s="764" t="s">
        <v>125</v>
      </c>
      <c r="B88" s="752"/>
      <c r="C88" s="752"/>
      <c r="D88" s="752"/>
      <c r="E88" s="752"/>
      <c r="F88" s="752"/>
      <c r="G88" s="752"/>
      <c r="H88" s="752"/>
      <c r="I88" s="752"/>
      <c r="J88" s="752"/>
      <c r="K88" s="752"/>
      <c r="L88" s="804" t="s">
        <v>2429</v>
      </c>
      <c r="M88" s="673"/>
      <c r="N88" s="673"/>
      <c r="O88" s="673"/>
      <c r="P88" s="673"/>
      <c r="Q88" s="673"/>
      <c r="R88" s="673"/>
      <c r="S88" s="673"/>
      <c r="T88" s="673"/>
      <c r="U88" s="673"/>
      <c r="V88" s="673"/>
      <c r="W88" s="673"/>
      <c r="X88" s="673"/>
      <c r="Y88" s="673"/>
      <c r="Z88" s="673"/>
      <c r="AA88" s="673"/>
      <c r="AB88" s="673"/>
      <c r="AC88" s="673"/>
      <c r="AD88" s="673"/>
      <c r="AE88" s="673"/>
      <c r="AF88" s="673"/>
      <c r="AG88" s="673"/>
      <c r="AH88" s="673"/>
      <c r="AI88" s="673"/>
      <c r="AJ88" s="673"/>
      <c r="AK88" s="673"/>
      <c r="AL88" s="673"/>
      <c r="AM88" s="673"/>
    </row>
    <row r="89" spans="1:39" s="82" customFormat="1" ht="22.8">
      <c r="A89" s="789">
        <v>7</v>
      </c>
      <c r="B89" s="752"/>
      <c r="C89" s="752"/>
      <c r="D89" s="752"/>
      <c r="E89" s="752"/>
      <c r="F89" s="752"/>
      <c r="G89" s="752"/>
      <c r="H89" s="752"/>
      <c r="I89" s="752"/>
      <c r="J89" s="752"/>
      <c r="K89" s="752"/>
      <c r="L89" s="840">
        <v>0</v>
      </c>
      <c r="M89" s="841" t="s">
        <v>429</v>
      </c>
      <c r="N89" s="229" t="s">
        <v>370</v>
      </c>
      <c r="O89" s="842">
        <v>9.5599999999999987</v>
      </c>
      <c r="P89" s="842">
        <v>9.1</v>
      </c>
      <c r="Q89" s="842">
        <v>0</v>
      </c>
      <c r="R89" s="842">
        <v>9.5599999999999987</v>
      </c>
      <c r="S89" s="842">
        <v>15.59</v>
      </c>
      <c r="T89" s="842">
        <v>0</v>
      </c>
      <c r="U89" s="842">
        <v>0</v>
      </c>
      <c r="V89" s="842">
        <v>0</v>
      </c>
      <c r="W89" s="842">
        <v>0</v>
      </c>
      <c r="X89" s="842">
        <v>0</v>
      </c>
      <c r="Y89" s="842">
        <v>0</v>
      </c>
      <c r="Z89" s="842">
        <v>0</v>
      </c>
      <c r="AA89" s="842">
        <v>0</v>
      </c>
      <c r="AB89" s="842">
        <v>0</v>
      </c>
      <c r="AC89" s="842">
        <v>26.51</v>
      </c>
      <c r="AD89" s="842">
        <v>0</v>
      </c>
      <c r="AE89" s="842">
        <v>0</v>
      </c>
      <c r="AF89" s="842">
        <v>0</v>
      </c>
      <c r="AG89" s="842">
        <v>0</v>
      </c>
      <c r="AH89" s="842">
        <v>0</v>
      </c>
      <c r="AI89" s="842">
        <v>0</v>
      </c>
      <c r="AJ89" s="842">
        <v>0</v>
      </c>
      <c r="AK89" s="842">
        <v>0</v>
      </c>
      <c r="AL89" s="842">
        <v>0</v>
      </c>
      <c r="AM89" s="771"/>
    </row>
    <row r="90" spans="1:39" s="82" customFormat="1">
      <c r="A90" s="789">
        <v>7</v>
      </c>
      <c r="B90" s="752"/>
      <c r="C90" s="752"/>
      <c r="D90" s="752"/>
      <c r="E90" s="752"/>
      <c r="F90" s="752"/>
      <c r="G90" s="752"/>
      <c r="H90" s="752"/>
      <c r="I90" s="752"/>
      <c r="J90" s="752"/>
      <c r="K90" s="752"/>
      <c r="L90" s="824" t="s">
        <v>18</v>
      </c>
      <c r="M90" s="843" t="s">
        <v>430</v>
      </c>
      <c r="N90" s="232" t="s">
        <v>370</v>
      </c>
      <c r="O90" s="844"/>
      <c r="P90" s="845"/>
      <c r="Q90" s="845"/>
      <c r="R90" s="845"/>
      <c r="S90" s="845"/>
      <c r="T90" s="845"/>
      <c r="U90" s="845"/>
      <c r="V90" s="845"/>
      <c r="W90" s="845"/>
      <c r="X90" s="845"/>
      <c r="Y90" s="845"/>
      <c r="Z90" s="845"/>
      <c r="AA90" s="845"/>
      <c r="AB90" s="845"/>
      <c r="AC90" s="845"/>
      <c r="AD90" s="845"/>
      <c r="AE90" s="845"/>
      <c r="AF90" s="845"/>
      <c r="AG90" s="845"/>
      <c r="AH90" s="845"/>
      <c r="AI90" s="845"/>
      <c r="AJ90" s="845"/>
      <c r="AK90" s="845"/>
      <c r="AL90" s="845"/>
      <c r="AM90" s="771"/>
    </row>
    <row r="91" spans="1:39" s="82" customFormat="1">
      <c r="A91" s="789">
        <v>7</v>
      </c>
      <c r="B91" s="752"/>
      <c r="C91" s="752"/>
      <c r="D91" s="752"/>
      <c r="E91" s="752"/>
      <c r="F91" s="752"/>
      <c r="G91" s="752"/>
      <c r="H91" s="752"/>
      <c r="I91" s="752"/>
      <c r="J91" s="752"/>
      <c r="K91" s="752"/>
      <c r="L91" s="824" t="s">
        <v>102</v>
      </c>
      <c r="M91" s="843" t="s">
        <v>431</v>
      </c>
      <c r="N91" s="232" t="s">
        <v>370</v>
      </c>
      <c r="O91" s="844"/>
      <c r="P91" s="845"/>
      <c r="Q91" s="845"/>
      <c r="R91" s="845"/>
      <c r="S91" s="845"/>
      <c r="T91" s="845"/>
      <c r="U91" s="845"/>
      <c r="V91" s="845"/>
      <c r="W91" s="845"/>
      <c r="X91" s="845"/>
      <c r="Y91" s="845"/>
      <c r="Z91" s="845"/>
      <c r="AA91" s="845"/>
      <c r="AB91" s="845"/>
      <c r="AC91" s="845"/>
      <c r="AD91" s="845"/>
      <c r="AE91" s="845"/>
      <c r="AF91" s="845"/>
      <c r="AG91" s="845"/>
      <c r="AH91" s="845"/>
      <c r="AI91" s="845"/>
      <c r="AJ91" s="845"/>
      <c r="AK91" s="845"/>
      <c r="AL91" s="845"/>
      <c r="AM91" s="771"/>
    </row>
    <row r="92" spans="1:39" s="82" customFormat="1" ht="22.8">
      <c r="A92" s="789">
        <v>7</v>
      </c>
      <c r="B92" s="752"/>
      <c r="C92" s="752"/>
      <c r="D92" s="752"/>
      <c r="E92" s="752"/>
      <c r="F92" s="752"/>
      <c r="G92" s="752"/>
      <c r="H92" s="752"/>
      <c r="I92" s="752"/>
      <c r="J92" s="752"/>
      <c r="K92" s="752"/>
      <c r="L92" s="824" t="s">
        <v>103</v>
      </c>
      <c r="M92" s="843" t="s">
        <v>1372</v>
      </c>
      <c r="N92" s="232" t="s">
        <v>370</v>
      </c>
      <c r="O92" s="844"/>
      <c r="P92" s="845"/>
      <c r="Q92" s="845"/>
      <c r="R92" s="845"/>
      <c r="S92" s="845"/>
      <c r="T92" s="845"/>
      <c r="U92" s="845"/>
      <c r="V92" s="845"/>
      <c r="W92" s="845"/>
      <c r="X92" s="845"/>
      <c r="Y92" s="845"/>
      <c r="Z92" s="845"/>
      <c r="AA92" s="845"/>
      <c r="AB92" s="845"/>
      <c r="AC92" s="845"/>
      <c r="AD92" s="845"/>
      <c r="AE92" s="845"/>
      <c r="AF92" s="845"/>
      <c r="AG92" s="845"/>
      <c r="AH92" s="845"/>
      <c r="AI92" s="845"/>
      <c r="AJ92" s="845"/>
      <c r="AK92" s="845"/>
      <c r="AL92" s="845"/>
      <c r="AM92" s="771"/>
    </row>
    <row r="93" spans="1:39">
      <c r="A93" s="789">
        <v>7</v>
      </c>
      <c r="B93" s="816"/>
      <c r="C93" s="816"/>
      <c r="D93" s="816"/>
      <c r="E93" s="816"/>
      <c r="F93" s="816"/>
      <c r="G93" s="816"/>
      <c r="H93" s="816"/>
      <c r="I93" s="816"/>
      <c r="J93" s="816"/>
      <c r="K93" s="816"/>
      <c r="L93" s="846">
        <v>4</v>
      </c>
      <c r="M93" s="843" t="s">
        <v>432</v>
      </c>
      <c r="N93" s="232" t="s">
        <v>370</v>
      </c>
      <c r="O93" s="847">
        <v>3.3</v>
      </c>
      <c r="P93" s="847">
        <v>6.35</v>
      </c>
      <c r="Q93" s="847"/>
      <c r="R93" s="847">
        <v>3.3</v>
      </c>
      <c r="S93" s="847">
        <v>7.66</v>
      </c>
      <c r="T93" s="847"/>
      <c r="U93" s="847"/>
      <c r="V93" s="847"/>
      <c r="W93" s="847"/>
      <c r="X93" s="847"/>
      <c r="Y93" s="847"/>
      <c r="Z93" s="847"/>
      <c r="AA93" s="847"/>
      <c r="AB93" s="847"/>
      <c r="AC93" s="847">
        <v>17.71</v>
      </c>
      <c r="AD93" s="847"/>
      <c r="AE93" s="847"/>
      <c r="AF93" s="847"/>
      <c r="AG93" s="847"/>
      <c r="AH93" s="847"/>
      <c r="AI93" s="847"/>
      <c r="AJ93" s="847"/>
      <c r="AK93" s="847"/>
      <c r="AL93" s="847"/>
      <c r="AM93" s="771"/>
    </row>
    <row r="94" spans="1:39" s="82" customFormat="1" ht="22.8">
      <c r="A94" s="789">
        <v>7</v>
      </c>
      <c r="B94" s="752"/>
      <c r="C94" s="752"/>
      <c r="D94" s="752"/>
      <c r="E94" s="752"/>
      <c r="F94" s="752"/>
      <c r="G94" s="752"/>
      <c r="H94" s="752"/>
      <c r="I94" s="752"/>
      <c r="J94" s="752"/>
      <c r="K94" s="752"/>
      <c r="L94" s="824" t="s">
        <v>120</v>
      </c>
      <c r="M94" s="843" t="s">
        <v>433</v>
      </c>
      <c r="N94" s="232" t="s">
        <v>370</v>
      </c>
      <c r="O94" s="844"/>
      <c r="P94" s="844"/>
      <c r="Q94" s="844"/>
      <c r="R94" s="844"/>
      <c r="S94" s="844"/>
      <c r="T94" s="844"/>
      <c r="U94" s="844"/>
      <c r="V94" s="844"/>
      <c r="W94" s="844"/>
      <c r="X94" s="844"/>
      <c r="Y94" s="844"/>
      <c r="Z94" s="844"/>
      <c r="AA94" s="844"/>
      <c r="AB94" s="844"/>
      <c r="AC94" s="844"/>
      <c r="AD94" s="844"/>
      <c r="AE94" s="844"/>
      <c r="AF94" s="844"/>
      <c r="AG94" s="844"/>
      <c r="AH94" s="844"/>
      <c r="AI94" s="844"/>
      <c r="AJ94" s="844"/>
      <c r="AK94" s="844"/>
      <c r="AL94" s="844"/>
      <c r="AM94" s="771"/>
    </row>
    <row r="95" spans="1:39" s="82" customFormat="1">
      <c r="A95" s="789">
        <v>7</v>
      </c>
      <c r="B95" s="752"/>
      <c r="C95" s="752"/>
      <c r="D95" s="752"/>
      <c r="E95" s="752"/>
      <c r="F95" s="752"/>
      <c r="G95" s="752"/>
      <c r="H95" s="752"/>
      <c r="I95" s="752"/>
      <c r="J95" s="752"/>
      <c r="K95" s="752"/>
      <c r="L95" s="824" t="s">
        <v>124</v>
      </c>
      <c r="M95" s="843" t="s">
        <v>137</v>
      </c>
      <c r="N95" s="232" t="s">
        <v>370</v>
      </c>
      <c r="O95" s="844"/>
      <c r="P95" s="844"/>
      <c r="Q95" s="844"/>
      <c r="R95" s="844"/>
      <c r="S95" s="844"/>
      <c r="T95" s="844"/>
      <c r="U95" s="844"/>
      <c r="V95" s="844"/>
      <c r="W95" s="844"/>
      <c r="X95" s="844"/>
      <c r="Y95" s="844"/>
      <c r="Z95" s="844"/>
      <c r="AA95" s="844"/>
      <c r="AB95" s="844"/>
      <c r="AC95" s="844"/>
      <c r="AD95" s="844"/>
      <c r="AE95" s="844"/>
      <c r="AF95" s="844"/>
      <c r="AG95" s="844"/>
      <c r="AH95" s="844"/>
      <c r="AI95" s="844"/>
      <c r="AJ95" s="844"/>
      <c r="AK95" s="844"/>
      <c r="AL95" s="844"/>
      <c r="AM95" s="771"/>
    </row>
    <row r="96" spans="1:39" s="82" customFormat="1">
      <c r="A96" s="789">
        <v>7</v>
      </c>
      <c r="B96" s="752"/>
      <c r="C96" s="752"/>
      <c r="D96" s="752"/>
      <c r="E96" s="752"/>
      <c r="F96" s="752"/>
      <c r="G96" s="752"/>
      <c r="H96" s="752"/>
      <c r="I96" s="752"/>
      <c r="J96" s="752"/>
      <c r="K96" s="752"/>
      <c r="L96" s="824" t="s">
        <v>125</v>
      </c>
      <c r="M96" s="843" t="s">
        <v>136</v>
      </c>
      <c r="N96" s="232" t="s">
        <v>370</v>
      </c>
      <c r="O96" s="844"/>
      <c r="P96" s="844"/>
      <c r="Q96" s="844"/>
      <c r="R96" s="844"/>
      <c r="S96" s="844"/>
      <c r="T96" s="844"/>
      <c r="U96" s="844"/>
      <c r="V96" s="844"/>
      <c r="W96" s="844"/>
      <c r="X96" s="844"/>
      <c r="Y96" s="844"/>
      <c r="Z96" s="844"/>
      <c r="AA96" s="844"/>
      <c r="AB96" s="844"/>
      <c r="AC96" s="844"/>
      <c r="AD96" s="844"/>
      <c r="AE96" s="844"/>
      <c r="AF96" s="844"/>
      <c r="AG96" s="844"/>
      <c r="AH96" s="844"/>
      <c r="AI96" s="844"/>
      <c r="AJ96" s="844"/>
      <c r="AK96" s="844"/>
      <c r="AL96" s="844"/>
      <c r="AM96" s="771"/>
    </row>
    <row r="97" spans="1:39" s="82" customFormat="1" ht="22.8">
      <c r="A97" s="789">
        <v>7</v>
      </c>
      <c r="B97" s="752"/>
      <c r="C97" s="752"/>
      <c r="D97" s="752"/>
      <c r="E97" s="752"/>
      <c r="F97" s="752"/>
      <c r="G97" s="752"/>
      <c r="H97" s="752"/>
      <c r="I97" s="752"/>
      <c r="J97" s="752"/>
      <c r="K97" s="752"/>
      <c r="L97" s="824" t="s">
        <v>126</v>
      </c>
      <c r="M97" s="843" t="s">
        <v>1373</v>
      </c>
      <c r="N97" s="232" t="s">
        <v>370</v>
      </c>
      <c r="O97" s="844">
        <v>6.26</v>
      </c>
      <c r="P97" s="844">
        <v>2.75</v>
      </c>
      <c r="Q97" s="844"/>
      <c r="R97" s="844">
        <v>6.26</v>
      </c>
      <c r="S97" s="844">
        <v>7.93</v>
      </c>
      <c r="T97" s="844"/>
      <c r="U97" s="844"/>
      <c r="V97" s="844"/>
      <c r="W97" s="844"/>
      <c r="X97" s="844"/>
      <c r="Y97" s="844"/>
      <c r="Z97" s="844"/>
      <c r="AA97" s="844"/>
      <c r="AB97" s="844"/>
      <c r="AC97" s="844">
        <v>8.8000000000000007</v>
      </c>
      <c r="AD97" s="844"/>
      <c r="AE97" s="844"/>
      <c r="AF97" s="844"/>
      <c r="AG97" s="844"/>
      <c r="AH97" s="844"/>
      <c r="AI97" s="844"/>
      <c r="AJ97" s="844"/>
      <c r="AK97" s="844"/>
      <c r="AL97" s="844"/>
      <c r="AM97" s="771"/>
    </row>
    <row r="98" spans="1:39">
      <c r="A98" s="789">
        <v>7</v>
      </c>
      <c r="B98" s="816"/>
      <c r="C98" s="816"/>
      <c r="D98" s="816"/>
      <c r="E98" s="816"/>
      <c r="F98" s="816"/>
      <c r="G98" s="816"/>
      <c r="H98" s="816"/>
      <c r="I98" s="816"/>
      <c r="J98" s="816"/>
      <c r="K98" s="816"/>
      <c r="L98" s="846">
        <v>9</v>
      </c>
      <c r="M98" s="843" t="s">
        <v>434</v>
      </c>
      <c r="N98" s="232" t="s">
        <v>370</v>
      </c>
      <c r="O98" s="848">
        <v>0</v>
      </c>
      <c r="P98" s="848">
        <v>0</v>
      </c>
      <c r="Q98" s="848">
        <v>0</v>
      </c>
      <c r="R98" s="848">
        <v>0</v>
      </c>
      <c r="S98" s="848">
        <v>0</v>
      </c>
      <c r="T98" s="848">
        <v>0</v>
      </c>
      <c r="U98" s="848">
        <v>0</v>
      </c>
      <c r="V98" s="848">
        <v>0</v>
      </c>
      <c r="W98" s="848">
        <v>0</v>
      </c>
      <c r="X98" s="848">
        <v>0</v>
      </c>
      <c r="Y98" s="848">
        <v>0</v>
      </c>
      <c r="Z98" s="848">
        <v>0</v>
      </c>
      <c r="AA98" s="848">
        <v>0</v>
      </c>
      <c r="AB98" s="848">
        <v>0</v>
      </c>
      <c r="AC98" s="848">
        <v>0</v>
      </c>
      <c r="AD98" s="848">
        <v>0</v>
      </c>
      <c r="AE98" s="848">
        <v>0</v>
      </c>
      <c r="AF98" s="848">
        <v>0</v>
      </c>
      <c r="AG98" s="848">
        <v>0</v>
      </c>
      <c r="AH98" s="848">
        <v>0</v>
      </c>
      <c r="AI98" s="848">
        <v>0</v>
      </c>
      <c r="AJ98" s="848">
        <v>0</v>
      </c>
      <c r="AK98" s="848">
        <v>0</v>
      </c>
      <c r="AL98" s="848">
        <v>0</v>
      </c>
      <c r="AM98" s="771"/>
    </row>
    <row r="99" spans="1:39" ht="0.15" customHeight="1">
      <c r="A99" s="789">
        <v>7</v>
      </c>
      <c r="B99" s="816"/>
      <c r="C99" s="816"/>
      <c r="D99" s="816"/>
      <c r="E99" s="816"/>
      <c r="F99" s="816"/>
      <c r="G99" s="816"/>
      <c r="H99" s="816"/>
      <c r="I99" s="816"/>
      <c r="J99" s="816"/>
      <c r="K99" s="816"/>
      <c r="L99" s="846">
        <v>9</v>
      </c>
      <c r="M99" s="231"/>
      <c r="N99" s="232"/>
      <c r="O99" s="251"/>
      <c r="P99" s="251"/>
      <c r="Q99" s="251"/>
      <c r="R99" s="251"/>
      <c r="S99" s="251"/>
      <c r="T99" s="251"/>
      <c r="U99" s="251"/>
      <c r="V99" s="251"/>
      <c r="W99" s="251"/>
      <c r="X99" s="251"/>
      <c r="Y99" s="251"/>
      <c r="Z99" s="251"/>
      <c r="AA99" s="251"/>
      <c r="AB99" s="251"/>
      <c r="AC99" s="251"/>
      <c r="AD99" s="251"/>
      <c r="AE99" s="251"/>
      <c r="AF99" s="251"/>
      <c r="AG99" s="251"/>
      <c r="AH99" s="251"/>
      <c r="AI99" s="251"/>
      <c r="AJ99" s="251"/>
      <c r="AK99" s="251"/>
      <c r="AL99" s="251"/>
      <c r="AM99" s="252"/>
    </row>
    <row r="100" spans="1:39" s="82" customFormat="1">
      <c r="A100" s="764" t="s">
        <v>126</v>
      </c>
      <c r="B100" s="752"/>
      <c r="C100" s="752"/>
      <c r="D100" s="752"/>
      <c r="E100" s="752"/>
      <c r="F100" s="752"/>
      <c r="G100" s="752"/>
      <c r="H100" s="752"/>
      <c r="I100" s="752"/>
      <c r="J100" s="752"/>
      <c r="K100" s="752"/>
      <c r="L100" s="804" t="s">
        <v>2431</v>
      </c>
      <c r="M100" s="673"/>
      <c r="N100" s="673"/>
      <c r="O100" s="673"/>
      <c r="P100" s="673"/>
      <c r="Q100" s="673"/>
      <c r="R100" s="673"/>
      <c r="S100" s="673"/>
      <c r="T100" s="673"/>
      <c r="U100" s="673"/>
      <c r="V100" s="673"/>
      <c r="W100" s="673"/>
      <c r="X100" s="673"/>
      <c r="Y100" s="673"/>
      <c r="Z100" s="673"/>
      <c r="AA100" s="673"/>
      <c r="AB100" s="673"/>
      <c r="AC100" s="673"/>
      <c r="AD100" s="673"/>
      <c r="AE100" s="673"/>
      <c r="AF100" s="673"/>
      <c r="AG100" s="673"/>
      <c r="AH100" s="673"/>
      <c r="AI100" s="673"/>
      <c r="AJ100" s="673"/>
      <c r="AK100" s="673"/>
      <c r="AL100" s="673"/>
      <c r="AM100" s="673"/>
    </row>
    <row r="101" spans="1:39" s="82" customFormat="1" ht="22.8">
      <c r="A101" s="789">
        <v>8</v>
      </c>
      <c r="B101" s="752"/>
      <c r="C101" s="752"/>
      <c r="D101" s="752"/>
      <c r="E101" s="752"/>
      <c r="F101" s="752"/>
      <c r="G101" s="752"/>
      <c r="H101" s="752"/>
      <c r="I101" s="752"/>
      <c r="J101" s="752"/>
      <c r="K101" s="752"/>
      <c r="L101" s="840">
        <v>0</v>
      </c>
      <c r="M101" s="841" t="s">
        <v>429</v>
      </c>
      <c r="N101" s="229" t="s">
        <v>370</v>
      </c>
      <c r="O101" s="842">
        <v>9.76</v>
      </c>
      <c r="P101" s="842">
        <v>5.57</v>
      </c>
      <c r="Q101" s="842">
        <v>0</v>
      </c>
      <c r="R101" s="842">
        <v>9.8000000000000007</v>
      </c>
      <c r="S101" s="842">
        <v>9.2100000000000009</v>
      </c>
      <c r="T101" s="842">
        <v>0</v>
      </c>
      <c r="U101" s="842">
        <v>0</v>
      </c>
      <c r="V101" s="842">
        <v>0</v>
      </c>
      <c r="W101" s="842">
        <v>0</v>
      </c>
      <c r="X101" s="842">
        <v>0</v>
      </c>
      <c r="Y101" s="842">
        <v>0</v>
      </c>
      <c r="Z101" s="842">
        <v>0</v>
      </c>
      <c r="AA101" s="842">
        <v>0</v>
      </c>
      <c r="AB101" s="842">
        <v>0</v>
      </c>
      <c r="AC101" s="842">
        <v>16.05</v>
      </c>
      <c r="AD101" s="842">
        <v>0</v>
      </c>
      <c r="AE101" s="842">
        <v>0</v>
      </c>
      <c r="AF101" s="842">
        <v>0</v>
      </c>
      <c r="AG101" s="842">
        <v>0</v>
      </c>
      <c r="AH101" s="842">
        <v>0</v>
      </c>
      <c r="AI101" s="842">
        <v>0</v>
      </c>
      <c r="AJ101" s="842">
        <v>0</v>
      </c>
      <c r="AK101" s="842">
        <v>0</v>
      </c>
      <c r="AL101" s="842">
        <v>0</v>
      </c>
      <c r="AM101" s="771"/>
    </row>
    <row r="102" spans="1:39" s="82" customFormat="1">
      <c r="A102" s="789">
        <v>8</v>
      </c>
      <c r="B102" s="752"/>
      <c r="C102" s="752"/>
      <c r="D102" s="752"/>
      <c r="E102" s="752"/>
      <c r="F102" s="752"/>
      <c r="G102" s="752"/>
      <c r="H102" s="752"/>
      <c r="I102" s="752"/>
      <c r="J102" s="752"/>
      <c r="K102" s="752"/>
      <c r="L102" s="824" t="s">
        <v>18</v>
      </c>
      <c r="M102" s="843" t="s">
        <v>430</v>
      </c>
      <c r="N102" s="232" t="s">
        <v>370</v>
      </c>
      <c r="O102" s="844"/>
      <c r="P102" s="845"/>
      <c r="Q102" s="845"/>
      <c r="R102" s="845"/>
      <c r="S102" s="845"/>
      <c r="T102" s="845"/>
      <c r="U102" s="845"/>
      <c r="V102" s="845"/>
      <c r="W102" s="845"/>
      <c r="X102" s="845"/>
      <c r="Y102" s="845"/>
      <c r="Z102" s="845"/>
      <c r="AA102" s="845"/>
      <c r="AB102" s="845"/>
      <c r="AC102" s="845"/>
      <c r="AD102" s="845"/>
      <c r="AE102" s="845"/>
      <c r="AF102" s="845"/>
      <c r="AG102" s="845"/>
      <c r="AH102" s="845"/>
      <c r="AI102" s="845"/>
      <c r="AJ102" s="845"/>
      <c r="AK102" s="845"/>
      <c r="AL102" s="845"/>
      <c r="AM102" s="771"/>
    </row>
    <row r="103" spans="1:39" s="82" customFormat="1">
      <c r="A103" s="789">
        <v>8</v>
      </c>
      <c r="B103" s="752"/>
      <c r="C103" s="752"/>
      <c r="D103" s="752"/>
      <c r="E103" s="752"/>
      <c r="F103" s="752"/>
      <c r="G103" s="752"/>
      <c r="H103" s="752"/>
      <c r="I103" s="752"/>
      <c r="J103" s="752"/>
      <c r="K103" s="752"/>
      <c r="L103" s="824" t="s">
        <v>102</v>
      </c>
      <c r="M103" s="843" t="s">
        <v>431</v>
      </c>
      <c r="N103" s="232" t="s">
        <v>370</v>
      </c>
      <c r="O103" s="844"/>
      <c r="P103" s="845"/>
      <c r="Q103" s="845"/>
      <c r="R103" s="845"/>
      <c r="S103" s="845"/>
      <c r="T103" s="845"/>
      <c r="U103" s="845"/>
      <c r="V103" s="845"/>
      <c r="W103" s="845"/>
      <c r="X103" s="845"/>
      <c r="Y103" s="845"/>
      <c r="Z103" s="845"/>
      <c r="AA103" s="845"/>
      <c r="AB103" s="845"/>
      <c r="AC103" s="845"/>
      <c r="AD103" s="845"/>
      <c r="AE103" s="845"/>
      <c r="AF103" s="845"/>
      <c r="AG103" s="845"/>
      <c r="AH103" s="845"/>
      <c r="AI103" s="845"/>
      <c r="AJ103" s="845"/>
      <c r="AK103" s="845"/>
      <c r="AL103" s="845"/>
      <c r="AM103" s="771"/>
    </row>
    <row r="104" spans="1:39" s="82" customFormat="1" ht="22.8">
      <c r="A104" s="789">
        <v>8</v>
      </c>
      <c r="B104" s="752"/>
      <c r="C104" s="752"/>
      <c r="D104" s="752"/>
      <c r="E104" s="752"/>
      <c r="F104" s="752"/>
      <c r="G104" s="752"/>
      <c r="H104" s="752"/>
      <c r="I104" s="752"/>
      <c r="J104" s="752"/>
      <c r="K104" s="752"/>
      <c r="L104" s="824" t="s">
        <v>103</v>
      </c>
      <c r="M104" s="843" t="s">
        <v>1372</v>
      </c>
      <c r="N104" s="232" t="s">
        <v>370</v>
      </c>
      <c r="O104" s="844"/>
      <c r="P104" s="845"/>
      <c r="Q104" s="845"/>
      <c r="R104" s="845"/>
      <c r="S104" s="845"/>
      <c r="T104" s="845"/>
      <c r="U104" s="845"/>
      <c r="V104" s="845"/>
      <c r="W104" s="845"/>
      <c r="X104" s="845"/>
      <c r="Y104" s="845"/>
      <c r="Z104" s="845"/>
      <c r="AA104" s="845"/>
      <c r="AB104" s="845"/>
      <c r="AC104" s="845"/>
      <c r="AD104" s="845"/>
      <c r="AE104" s="845"/>
      <c r="AF104" s="845"/>
      <c r="AG104" s="845"/>
      <c r="AH104" s="845"/>
      <c r="AI104" s="845"/>
      <c r="AJ104" s="845"/>
      <c r="AK104" s="845"/>
      <c r="AL104" s="845"/>
      <c r="AM104" s="771"/>
    </row>
    <row r="105" spans="1:39">
      <c r="A105" s="789">
        <v>8</v>
      </c>
      <c r="B105" s="816"/>
      <c r="C105" s="816"/>
      <c r="D105" s="816"/>
      <c r="E105" s="816"/>
      <c r="F105" s="816"/>
      <c r="G105" s="816"/>
      <c r="H105" s="816"/>
      <c r="I105" s="816"/>
      <c r="J105" s="816"/>
      <c r="K105" s="816"/>
      <c r="L105" s="846">
        <v>4</v>
      </c>
      <c r="M105" s="843" t="s">
        <v>432</v>
      </c>
      <c r="N105" s="232" t="s">
        <v>370</v>
      </c>
      <c r="O105" s="847">
        <v>5.2</v>
      </c>
      <c r="P105" s="847">
        <v>3.77</v>
      </c>
      <c r="Q105" s="847"/>
      <c r="R105" s="847">
        <v>5.3</v>
      </c>
      <c r="S105" s="847">
        <v>4.53</v>
      </c>
      <c r="T105" s="847"/>
      <c r="U105" s="847"/>
      <c r="V105" s="847"/>
      <c r="W105" s="847"/>
      <c r="X105" s="847"/>
      <c r="Y105" s="847"/>
      <c r="Z105" s="847"/>
      <c r="AA105" s="847"/>
      <c r="AB105" s="847"/>
      <c r="AC105" s="847">
        <v>10.75</v>
      </c>
      <c r="AD105" s="847"/>
      <c r="AE105" s="847"/>
      <c r="AF105" s="847"/>
      <c r="AG105" s="847"/>
      <c r="AH105" s="847"/>
      <c r="AI105" s="847"/>
      <c r="AJ105" s="847"/>
      <c r="AK105" s="847"/>
      <c r="AL105" s="847"/>
      <c r="AM105" s="771"/>
    </row>
    <row r="106" spans="1:39" s="82" customFormat="1" ht="22.8">
      <c r="A106" s="789">
        <v>8</v>
      </c>
      <c r="B106" s="752"/>
      <c r="C106" s="752"/>
      <c r="D106" s="752"/>
      <c r="E106" s="752"/>
      <c r="F106" s="752"/>
      <c r="G106" s="752"/>
      <c r="H106" s="752"/>
      <c r="I106" s="752"/>
      <c r="J106" s="752"/>
      <c r="K106" s="752"/>
      <c r="L106" s="824" t="s">
        <v>120</v>
      </c>
      <c r="M106" s="843" t="s">
        <v>433</v>
      </c>
      <c r="N106" s="232" t="s">
        <v>370</v>
      </c>
      <c r="O106" s="844"/>
      <c r="P106" s="844"/>
      <c r="Q106" s="844"/>
      <c r="R106" s="844"/>
      <c r="S106" s="844"/>
      <c r="T106" s="844"/>
      <c r="U106" s="844"/>
      <c r="V106" s="844"/>
      <c r="W106" s="844"/>
      <c r="X106" s="844"/>
      <c r="Y106" s="844"/>
      <c r="Z106" s="844"/>
      <c r="AA106" s="844"/>
      <c r="AB106" s="844"/>
      <c r="AC106" s="844"/>
      <c r="AD106" s="844"/>
      <c r="AE106" s="844"/>
      <c r="AF106" s="844"/>
      <c r="AG106" s="844"/>
      <c r="AH106" s="844"/>
      <c r="AI106" s="844"/>
      <c r="AJ106" s="844"/>
      <c r="AK106" s="844"/>
      <c r="AL106" s="844"/>
      <c r="AM106" s="771"/>
    </row>
    <row r="107" spans="1:39" s="82" customFormat="1">
      <c r="A107" s="789">
        <v>8</v>
      </c>
      <c r="B107" s="752"/>
      <c r="C107" s="752"/>
      <c r="D107" s="752"/>
      <c r="E107" s="752"/>
      <c r="F107" s="752"/>
      <c r="G107" s="752"/>
      <c r="H107" s="752"/>
      <c r="I107" s="752"/>
      <c r="J107" s="752"/>
      <c r="K107" s="752"/>
      <c r="L107" s="824" t="s">
        <v>124</v>
      </c>
      <c r="M107" s="843" t="s">
        <v>137</v>
      </c>
      <c r="N107" s="232" t="s">
        <v>370</v>
      </c>
      <c r="O107" s="844"/>
      <c r="P107" s="844"/>
      <c r="Q107" s="844"/>
      <c r="R107" s="844"/>
      <c r="S107" s="844"/>
      <c r="T107" s="844"/>
      <c r="U107" s="844"/>
      <c r="V107" s="844"/>
      <c r="W107" s="844"/>
      <c r="X107" s="844"/>
      <c r="Y107" s="844"/>
      <c r="Z107" s="844"/>
      <c r="AA107" s="844"/>
      <c r="AB107" s="844"/>
      <c r="AC107" s="844"/>
      <c r="AD107" s="844"/>
      <c r="AE107" s="844"/>
      <c r="AF107" s="844"/>
      <c r="AG107" s="844"/>
      <c r="AH107" s="844"/>
      <c r="AI107" s="844"/>
      <c r="AJ107" s="844"/>
      <c r="AK107" s="844"/>
      <c r="AL107" s="844"/>
      <c r="AM107" s="771"/>
    </row>
    <row r="108" spans="1:39" s="82" customFormat="1">
      <c r="A108" s="789">
        <v>8</v>
      </c>
      <c r="B108" s="752"/>
      <c r="C108" s="752"/>
      <c r="D108" s="752"/>
      <c r="E108" s="752"/>
      <c r="F108" s="752"/>
      <c r="G108" s="752"/>
      <c r="H108" s="752"/>
      <c r="I108" s="752"/>
      <c r="J108" s="752"/>
      <c r="K108" s="752"/>
      <c r="L108" s="824" t="s">
        <v>125</v>
      </c>
      <c r="M108" s="843" t="s">
        <v>136</v>
      </c>
      <c r="N108" s="232" t="s">
        <v>370</v>
      </c>
      <c r="O108" s="844"/>
      <c r="P108" s="844"/>
      <c r="Q108" s="844"/>
      <c r="R108" s="844"/>
      <c r="S108" s="844"/>
      <c r="T108" s="844"/>
      <c r="U108" s="844"/>
      <c r="V108" s="844"/>
      <c r="W108" s="844"/>
      <c r="X108" s="844"/>
      <c r="Y108" s="844"/>
      <c r="Z108" s="844"/>
      <c r="AA108" s="844"/>
      <c r="AB108" s="844"/>
      <c r="AC108" s="844"/>
      <c r="AD108" s="844"/>
      <c r="AE108" s="844"/>
      <c r="AF108" s="844"/>
      <c r="AG108" s="844"/>
      <c r="AH108" s="844"/>
      <c r="AI108" s="844"/>
      <c r="AJ108" s="844"/>
      <c r="AK108" s="844"/>
      <c r="AL108" s="844"/>
      <c r="AM108" s="771"/>
    </row>
    <row r="109" spans="1:39" s="82" customFormat="1" ht="22.8">
      <c r="A109" s="789">
        <v>8</v>
      </c>
      <c r="B109" s="752"/>
      <c r="C109" s="752"/>
      <c r="D109" s="752"/>
      <c r="E109" s="752"/>
      <c r="F109" s="752"/>
      <c r="G109" s="752"/>
      <c r="H109" s="752"/>
      <c r="I109" s="752"/>
      <c r="J109" s="752"/>
      <c r="K109" s="752"/>
      <c r="L109" s="824" t="s">
        <v>126</v>
      </c>
      <c r="M109" s="843" t="s">
        <v>1373</v>
      </c>
      <c r="N109" s="232" t="s">
        <v>370</v>
      </c>
      <c r="O109" s="844">
        <v>4.5599999999999996</v>
      </c>
      <c r="P109" s="844">
        <v>1.8</v>
      </c>
      <c r="Q109" s="844"/>
      <c r="R109" s="844">
        <v>4.5</v>
      </c>
      <c r="S109" s="844">
        <v>4.68</v>
      </c>
      <c r="T109" s="844"/>
      <c r="U109" s="844"/>
      <c r="V109" s="844"/>
      <c r="W109" s="844"/>
      <c r="X109" s="844"/>
      <c r="Y109" s="844"/>
      <c r="Z109" s="844"/>
      <c r="AA109" s="844"/>
      <c r="AB109" s="844"/>
      <c r="AC109" s="844">
        <v>5.3</v>
      </c>
      <c r="AD109" s="844"/>
      <c r="AE109" s="844"/>
      <c r="AF109" s="844"/>
      <c r="AG109" s="844"/>
      <c r="AH109" s="844"/>
      <c r="AI109" s="844"/>
      <c r="AJ109" s="844"/>
      <c r="AK109" s="844"/>
      <c r="AL109" s="844"/>
      <c r="AM109" s="771"/>
    </row>
    <row r="110" spans="1:39">
      <c r="A110" s="789">
        <v>8</v>
      </c>
      <c r="B110" s="816"/>
      <c r="C110" s="816"/>
      <c r="D110" s="816"/>
      <c r="E110" s="816"/>
      <c r="F110" s="816"/>
      <c r="G110" s="816"/>
      <c r="H110" s="816"/>
      <c r="I110" s="816"/>
      <c r="J110" s="816"/>
      <c r="K110" s="816"/>
      <c r="L110" s="846">
        <v>9</v>
      </c>
      <c r="M110" s="843" t="s">
        <v>434</v>
      </c>
      <c r="N110" s="232" t="s">
        <v>370</v>
      </c>
      <c r="O110" s="848">
        <v>0</v>
      </c>
      <c r="P110" s="848">
        <v>0</v>
      </c>
      <c r="Q110" s="848">
        <v>0</v>
      </c>
      <c r="R110" s="848">
        <v>0</v>
      </c>
      <c r="S110" s="848">
        <v>0</v>
      </c>
      <c r="T110" s="848">
        <v>0</v>
      </c>
      <c r="U110" s="848">
        <v>0</v>
      </c>
      <c r="V110" s="848">
        <v>0</v>
      </c>
      <c r="W110" s="848">
        <v>0</v>
      </c>
      <c r="X110" s="848">
        <v>0</v>
      </c>
      <c r="Y110" s="848">
        <v>0</v>
      </c>
      <c r="Z110" s="848">
        <v>0</v>
      </c>
      <c r="AA110" s="848">
        <v>0</v>
      </c>
      <c r="AB110" s="848">
        <v>0</v>
      </c>
      <c r="AC110" s="848">
        <v>0</v>
      </c>
      <c r="AD110" s="848">
        <v>0</v>
      </c>
      <c r="AE110" s="848">
        <v>0</v>
      </c>
      <c r="AF110" s="848">
        <v>0</v>
      </c>
      <c r="AG110" s="848">
        <v>0</v>
      </c>
      <c r="AH110" s="848">
        <v>0</v>
      </c>
      <c r="AI110" s="848">
        <v>0</v>
      </c>
      <c r="AJ110" s="848">
        <v>0</v>
      </c>
      <c r="AK110" s="848">
        <v>0</v>
      </c>
      <c r="AL110" s="848">
        <v>0</v>
      </c>
      <c r="AM110" s="771"/>
    </row>
    <row r="111" spans="1:39" ht="0.15" customHeight="1">
      <c r="A111" s="789">
        <v>8</v>
      </c>
      <c r="B111" s="816"/>
      <c r="C111" s="816"/>
      <c r="D111" s="816"/>
      <c r="E111" s="816"/>
      <c r="F111" s="816"/>
      <c r="G111" s="816"/>
      <c r="H111" s="816"/>
      <c r="I111" s="816"/>
      <c r="J111" s="816"/>
      <c r="K111" s="816"/>
      <c r="L111" s="846">
        <v>9</v>
      </c>
      <c r="M111" s="231"/>
      <c r="N111" s="232"/>
      <c r="O111" s="251"/>
      <c r="P111" s="251"/>
      <c r="Q111" s="251"/>
      <c r="R111" s="251"/>
      <c r="S111" s="251"/>
      <c r="T111" s="251"/>
      <c r="U111" s="251"/>
      <c r="V111" s="251"/>
      <c r="W111" s="251"/>
      <c r="X111" s="251"/>
      <c r="Y111" s="251"/>
      <c r="Z111" s="251"/>
      <c r="AA111" s="251"/>
      <c r="AB111" s="251"/>
      <c r="AC111" s="251"/>
      <c r="AD111" s="251"/>
      <c r="AE111" s="251"/>
      <c r="AF111" s="251"/>
      <c r="AG111" s="251"/>
      <c r="AH111" s="251"/>
      <c r="AI111" s="251"/>
      <c r="AJ111" s="251"/>
      <c r="AK111" s="251"/>
      <c r="AL111" s="251"/>
      <c r="AM111" s="252"/>
    </row>
    <row r="112" spans="1:39" s="82" customFormat="1">
      <c r="A112" s="764" t="s">
        <v>127</v>
      </c>
      <c r="B112" s="752"/>
      <c r="C112" s="752"/>
      <c r="D112" s="752"/>
      <c r="E112" s="752"/>
      <c r="F112" s="752"/>
      <c r="G112" s="752"/>
      <c r="H112" s="752"/>
      <c r="I112" s="752"/>
      <c r="J112" s="752"/>
      <c r="K112" s="752"/>
      <c r="L112" s="804" t="s">
        <v>2433</v>
      </c>
      <c r="M112" s="673"/>
      <c r="N112" s="673"/>
      <c r="O112" s="673"/>
      <c r="P112" s="673"/>
      <c r="Q112" s="673"/>
      <c r="R112" s="673"/>
      <c r="S112" s="673"/>
      <c r="T112" s="673"/>
      <c r="U112" s="673"/>
      <c r="V112" s="673"/>
      <c r="W112" s="673"/>
      <c r="X112" s="673"/>
      <c r="Y112" s="673"/>
      <c r="Z112" s="673"/>
      <c r="AA112" s="673"/>
      <c r="AB112" s="673"/>
      <c r="AC112" s="673"/>
      <c r="AD112" s="673"/>
      <c r="AE112" s="673"/>
      <c r="AF112" s="673"/>
      <c r="AG112" s="673"/>
      <c r="AH112" s="673"/>
      <c r="AI112" s="673"/>
      <c r="AJ112" s="673"/>
      <c r="AK112" s="673"/>
      <c r="AL112" s="673"/>
      <c r="AM112" s="673"/>
    </row>
    <row r="113" spans="1:39" s="82" customFormat="1" ht="22.8">
      <c r="A113" s="789">
        <v>9</v>
      </c>
      <c r="B113" s="752"/>
      <c r="C113" s="752"/>
      <c r="D113" s="752"/>
      <c r="E113" s="752"/>
      <c r="F113" s="752"/>
      <c r="G113" s="752"/>
      <c r="H113" s="752"/>
      <c r="I113" s="752"/>
      <c r="J113" s="752"/>
      <c r="K113" s="752"/>
      <c r="L113" s="840">
        <v>0</v>
      </c>
      <c r="M113" s="841" t="s">
        <v>429</v>
      </c>
      <c r="N113" s="229" t="s">
        <v>370</v>
      </c>
      <c r="O113" s="842">
        <v>9.83</v>
      </c>
      <c r="P113" s="842">
        <v>12.16</v>
      </c>
      <c r="Q113" s="842">
        <v>0</v>
      </c>
      <c r="R113" s="842">
        <v>7.2</v>
      </c>
      <c r="S113" s="842">
        <v>23.97</v>
      </c>
      <c r="T113" s="842">
        <v>0</v>
      </c>
      <c r="U113" s="842">
        <v>0</v>
      </c>
      <c r="V113" s="842">
        <v>0</v>
      </c>
      <c r="W113" s="842">
        <v>0</v>
      </c>
      <c r="X113" s="842">
        <v>0</v>
      </c>
      <c r="Y113" s="842">
        <v>0</v>
      </c>
      <c r="Z113" s="842">
        <v>0</v>
      </c>
      <c r="AA113" s="842">
        <v>0</v>
      </c>
      <c r="AB113" s="842">
        <v>0</v>
      </c>
      <c r="AC113" s="842">
        <v>43.69</v>
      </c>
      <c r="AD113" s="842">
        <v>0</v>
      </c>
      <c r="AE113" s="842">
        <v>0</v>
      </c>
      <c r="AF113" s="842">
        <v>0</v>
      </c>
      <c r="AG113" s="842">
        <v>0</v>
      </c>
      <c r="AH113" s="842">
        <v>0</v>
      </c>
      <c r="AI113" s="842">
        <v>0</v>
      </c>
      <c r="AJ113" s="842">
        <v>0</v>
      </c>
      <c r="AK113" s="842">
        <v>0</v>
      </c>
      <c r="AL113" s="842">
        <v>0</v>
      </c>
      <c r="AM113" s="771"/>
    </row>
    <row r="114" spans="1:39" s="82" customFormat="1">
      <c r="A114" s="789">
        <v>9</v>
      </c>
      <c r="B114" s="752"/>
      <c r="C114" s="752"/>
      <c r="D114" s="752"/>
      <c r="E114" s="752"/>
      <c r="F114" s="752"/>
      <c r="G114" s="752"/>
      <c r="H114" s="752"/>
      <c r="I114" s="752"/>
      <c r="J114" s="752"/>
      <c r="K114" s="752"/>
      <c r="L114" s="824" t="s">
        <v>18</v>
      </c>
      <c r="M114" s="843" t="s">
        <v>430</v>
      </c>
      <c r="N114" s="232" t="s">
        <v>370</v>
      </c>
      <c r="O114" s="844"/>
      <c r="P114" s="845"/>
      <c r="Q114" s="845"/>
      <c r="R114" s="845"/>
      <c r="S114" s="845"/>
      <c r="T114" s="845"/>
      <c r="U114" s="845"/>
      <c r="V114" s="845"/>
      <c r="W114" s="845"/>
      <c r="X114" s="845"/>
      <c r="Y114" s="845"/>
      <c r="Z114" s="845"/>
      <c r="AA114" s="845"/>
      <c r="AB114" s="845"/>
      <c r="AC114" s="845"/>
      <c r="AD114" s="845"/>
      <c r="AE114" s="845"/>
      <c r="AF114" s="845"/>
      <c r="AG114" s="845"/>
      <c r="AH114" s="845"/>
      <c r="AI114" s="845"/>
      <c r="AJ114" s="845"/>
      <c r="AK114" s="845"/>
      <c r="AL114" s="845"/>
      <c r="AM114" s="771"/>
    </row>
    <row r="115" spans="1:39" s="82" customFormat="1">
      <c r="A115" s="789">
        <v>9</v>
      </c>
      <c r="B115" s="752"/>
      <c r="C115" s="752"/>
      <c r="D115" s="752"/>
      <c r="E115" s="752"/>
      <c r="F115" s="752"/>
      <c r="G115" s="752"/>
      <c r="H115" s="752"/>
      <c r="I115" s="752"/>
      <c r="J115" s="752"/>
      <c r="K115" s="752"/>
      <c r="L115" s="824" t="s">
        <v>102</v>
      </c>
      <c r="M115" s="843" t="s">
        <v>431</v>
      </c>
      <c r="N115" s="232" t="s">
        <v>370</v>
      </c>
      <c r="O115" s="844"/>
      <c r="P115" s="845"/>
      <c r="Q115" s="845"/>
      <c r="R115" s="845"/>
      <c r="S115" s="845"/>
      <c r="T115" s="845"/>
      <c r="U115" s="845"/>
      <c r="V115" s="845"/>
      <c r="W115" s="845"/>
      <c r="X115" s="845"/>
      <c r="Y115" s="845"/>
      <c r="Z115" s="845"/>
      <c r="AA115" s="845"/>
      <c r="AB115" s="845"/>
      <c r="AC115" s="845"/>
      <c r="AD115" s="845"/>
      <c r="AE115" s="845"/>
      <c r="AF115" s="845"/>
      <c r="AG115" s="845"/>
      <c r="AH115" s="845"/>
      <c r="AI115" s="845"/>
      <c r="AJ115" s="845"/>
      <c r="AK115" s="845"/>
      <c r="AL115" s="845"/>
      <c r="AM115" s="771"/>
    </row>
    <row r="116" spans="1:39" s="82" customFormat="1" ht="22.8">
      <c r="A116" s="789">
        <v>9</v>
      </c>
      <c r="B116" s="752"/>
      <c r="C116" s="752"/>
      <c r="D116" s="752"/>
      <c r="E116" s="752"/>
      <c r="F116" s="752"/>
      <c r="G116" s="752"/>
      <c r="H116" s="752"/>
      <c r="I116" s="752"/>
      <c r="J116" s="752"/>
      <c r="K116" s="752"/>
      <c r="L116" s="824" t="s">
        <v>103</v>
      </c>
      <c r="M116" s="843" t="s">
        <v>1372</v>
      </c>
      <c r="N116" s="232" t="s">
        <v>370</v>
      </c>
      <c r="O116" s="844"/>
      <c r="P116" s="845"/>
      <c r="Q116" s="845"/>
      <c r="R116" s="845"/>
      <c r="S116" s="845"/>
      <c r="T116" s="845"/>
      <c r="U116" s="845"/>
      <c r="V116" s="845"/>
      <c r="W116" s="845"/>
      <c r="X116" s="845"/>
      <c r="Y116" s="845"/>
      <c r="Z116" s="845"/>
      <c r="AA116" s="845"/>
      <c r="AB116" s="845"/>
      <c r="AC116" s="845"/>
      <c r="AD116" s="845"/>
      <c r="AE116" s="845"/>
      <c r="AF116" s="845"/>
      <c r="AG116" s="845"/>
      <c r="AH116" s="845"/>
      <c r="AI116" s="845"/>
      <c r="AJ116" s="845"/>
      <c r="AK116" s="845"/>
      <c r="AL116" s="845"/>
      <c r="AM116" s="771"/>
    </row>
    <row r="117" spans="1:39">
      <c r="A117" s="789">
        <v>9</v>
      </c>
      <c r="B117" s="816"/>
      <c r="C117" s="816"/>
      <c r="D117" s="816"/>
      <c r="E117" s="816"/>
      <c r="F117" s="816"/>
      <c r="G117" s="816"/>
      <c r="H117" s="816"/>
      <c r="I117" s="816"/>
      <c r="J117" s="816"/>
      <c r="K117" s="816"/>
      <c r="L117" s="846">
        <v>4</v>
      </c>
      <c r="M117" s="843" t="s">
        <v>432</v>
      </c>
      <c r="N117" s="232" t="s">
        <v>370</v>
      </c>
      <c r="O117" s="847">
        <v>5.2</v>
      </c>
      <c r="P117" s="847">
        <v>8.9</v>
      </c>
      <c r="Q117" s="847"/>
      <c r="R117" s="847">
        <v>5.5</v>
      </c>
      <c r="S117" s="847">
        <v>10.58</v>
      </c>
      <c r="T117" s="847"/>
      <c r="U117" s="847"/>
      <c r="V117" s="847"/>
      <c r="W117" s="847"/>
      <c r="X117" s="847"/>
      <c r="Y117" s="847"/>
      <c r="Z117" s="847"/>
      <c r="AA117" s="847"/>
      <c r="AB117" s="847"/>
      <c r="AC117" s="847">
        <v>27.39</v>
      </c>
      <c r="AD117" s="847"/>
      <c r="AE117" s="847"/>
      <c r="AF117" s="847"/>
      <c r="AG117" s="847"/>
      <c r="AH117" s="847"/>
      <c r="AI117" s="847"/>
      <c r="AJ117" s="847"/>
      <c r="AK117" s="847"/>
      <c r="AL117" s="847"/>
      <c r="AM117" s="771"/>
    </row>
    <row r="118" spans="1:39" s="82" customFormat="1" ht="22.8">
      <c r="A118" s="789">
        <v>9</v>
      </c>
      <c r="B118" s="752"/>
      <c r="C118" s="752"/>
      <c r="D118" s="752"/>
      <c r="E118" s="752"/>
      <c r="F118" s="752"/>
      <c r="G118" s="752"/>
      <c r="H118" s="752"/>
      <c r="I118" s="752"/>
      <c r="J118" s="752"/>
      <c r="K118" s="752"/>
      <c r="L118" s="824" t="s">
        <v>120</v>
      </c>
      <c r="M118" s="843" t="s">
        <v>433</v>
      </c>
      <c r="N118" s="232" t="s">
        <v>370</v>
      </c>
      <c r="O118" s="844"/>
      <c r="P118" s="844"/>
      <c r="Q118" s="844"/>
      <c r="R118" s="844"/>
      <c r="S118" s="844"/>
      <c r="T118" s="844"/>
      <c r="U118" s="844"/>
      <c r="V118" s="844"/>
      <c r="W118" s="844"/>
      <c r="X118" s="844"/>
      <c r="Y118" s="844"/>
      <c r="Z118" s="844"/>
      <c r="AA118" s="844"/>
      <c r="AB118" s="844"/>
      <c r="AC118" s="844"/>
      <c r="AD118" s="844"/>
      <c r="AE118" s="844"/>
      <c r="AF118" s="844"/>
      <c r="AG118" s="844"/>
      <c r="AH118" s="844"/>
      <c r="AI118" s="844"/>
      <c r="AJ118" s="844"/>
      <c r="AK118" s="844"/>
      <c r="AL118" s="844"/>
      <c r="AM118" s="771"/>
    </row>
    <row r="119" spans="1:39" s="82" customFormat="1">
      <c r="A119" s="789">
        <v>9</v>
      </c>
      <c r="B119" s="752"/>
      <c r="C119" s="752"/>
      <c r="D119" s="752"/>
      <c r="E119" s="752"/>
      <c r="F119" s="752"/>
      <c r="G119" s="752"/>
      <c r="H119" s="752"/>
      <c r="I119" s="752"/>
      <c r="J119" s="752"/>
      <c r="K119" s="752"/>
      <c r="L119" s="824" t="s">
        <v>124</v>
      </c>
      <c r="M119" s="843" t="s">
        <v>137</v>
      </c>
      <c r="N119" s="232" t="s">
        <v>370</v>
      </c>
      <c r="O119" s="844"/>
      <c r="P119" s="844"/>
      <c r="Q119" s="844"/>
      <c r="R119" s="844"/>
      <c r="S119" s="844"/>
      <c r="T119" s="844"/>
      <c r="U119" s="844"/>
      <c r="V119" s="844"/>
      <c r="W119" s="844"/>
      <c r="X119" s="844"/>
      <c r="Y119" s="844"/>
      <c r="Z119" s="844"/>
      <c r="AA119" s="844"/>
      <c r="AB119" s="844"/>
      <c r="AC119" s="844"/>
      <c r="AD119" s="844"/>
      <c r="AE119" s="844"/>
      <c r="AF119" s="844"/>
      <c r="AG119" s="844"/>
      <c r="AH119" s="844"/>
      <c r="AI119" s="844"/>
      <c r="AJ119" s="844"/>
      <c r="AK119" s="844"/>
      <c r="AL119" s="844"/>
      <c r="AM119" s="771"/>
    </row>
    <row r="120" spans="1:39" s="82" customFormat="1">
      <c r="A120" s="789">
        <v>9</v>
      </c>
      <c r="B120" s="752"/>
      <c r="C120" s="752"/>
      <c r="D120" s="752"/>
      <c r="E120" s="752"/>
      <c r="F120" s="752"/>
      <c r="G120" s="752"/>
      <c r="H120" s="752"/>
      <c r="I120" s="752"/>
      <c r="J120" s="752"/>
      <c r="K120" s="752"/>
      <c r="L120" s="824" t="s">
        <v>125</v>
      </c>
      <c r="M120" s="843" t="s">
        <v>136</v>
      </c>
      <c r="N120" s="232" t="s">
        <v>370</v>
      </c>
      <c r="O120" s="844"/>
      <c r="P120" s="844"/>
      <c r="Q120" s="844"/>
      <c r="R120" s="844"/>
      <c r="S120" s="844"/>
      <c r="T120" s="844"/>
      <c r="U120" s="844"/>
      <c r="V120" s="844"/>
      <c r="W120" s="844"/>
      <c r="X120" s="844"/>
      <c r="Y120" s="844"/>
      <c r="Z120" s="844"/>
      <c r="AA120" s="844"/>
      <c r="AB120" s="844"/>
      <c r="AC120" s="844"/>
      <c r="AD120" s="844"/>
      <c r="AE120" s="844"/>
      <c r="AF120" s="844"/>
      <c r="AG120" s="844"/>
      <c r="AH120" s="844"/>
      <c r="AI120" s="844"/>
      <c r="AJ120" s="844"/>
      <c r="AK120" s="844"/>
      <c r="AL120" s="844"/>
      <c r="AM120" s="771"/>
    </row>
    <row r="121" spans="1:39" s="82" customFormat="1" ht="22.8">
      <c r="A121" s="789">
        <v>9</v>
      </c>
      <c r="B121" s="752"/>
      <c r="C121" s="752"/>
      <c r="D121" s="752"/>
      <c r="E121" s="752"/>
      <c r="F121" s="752"/>
      <c r="G121" s="752"/>
      <c r="H121" s="752"/>
      <c r="I121" s="752"/>
      <c r="J121" s="752"/>
      <c r="K121" s="752"/>
      <c r="L121" s="824" t="s">
        <v>126</v>
      </c>
      <c r="M121" s="843" t="s">
        <v>1373</v>
      </c>
      <c r="N121" s="232" t="s">
        <v>370</v>
      </c>
      <c r="O121" s="844">
        <v>4.63</v>
      </c>
      <c r="P121" s="844">
        <v>3.26</v>
      </c>
      <c r="Q121" s="844"/>
      <c r="R121" s="844">
        <v>1.7</v>
      </c>
      <c r="S121" s="844">
        <v>13.39</v>
      </c>
      <c r="T121" s="844"/>
      <c r="U121" s="844"/>
      <c r="V121" s="844"/>
      <c r="W121" s="844"/>
      <c r="X121" s="844"/>
      <c r="Y121" s="844"/>
      <c r="Z121" s="844"/>
      <c r="AA121" s="844"/>
      <c r="AB121" s="844"/>
      <c r="AC121" s="844">
        <v>16.3</v>
      </c>
      <c r="AD121" s="844"/>
      <c r="AE121" s="844"/>
      <c r="AF121" s="844"/>
      <c r="AG121" s="844"/>
      <c r="AH121" s="844"/>
      <c r="AI121" s="844"/>
      <c r="AJ121" s="844"/>
      <c r="AK121" s="844"/>
      <c r="AL121" s="844"/>
      <c r="AM121" s="771"/>
    </row>
    <row r="122" spans="1:39">
      <c r="A122" s="789">
        <v>9</v>
      </c>
      <c r="B122" s="816"/>
      <c r="C122" s="816"/>
      <c r="D122" s="816"/>
      <c r="E122" s="816"/>
      <c r="F122" s="816"/>
      <c r="G122" s="816"/>
      <c r="H122" s="816"/>
      <c r="I122" s="816"/>
      <c r="J122" s="816"/>
      <c r="K122" s="816"/>
      <c r="L122" s="846">
        <v>9</v>
      </c>
      <c r="M122" s="843" t="s">
        <v>434</v>
      </c>
      <c r="N122" s="232" t="s">
        <v>370</v>
      </c>
      <c r="O122" s="848">
        <v>0</v>
      </c>
      <c r="P122" s="848">
        <v>0</v>
      </c>
      <c r="Q122" s="848">
        <v>0</v>
      </c>
      <c r="R122" s="848">
        <v>0</v>
      </c>
      <c r="S122" s="848">
        <v>0</v>
      </c>
      <c r="T122" s="848">
        <v>0</v>
      </c>
      <c r="U122" s="848">
        <v>0</v>
      </c>
      <c r="V122" s="848">
        <v>0</v>
      </c>
      <c r="W122" s="848">
        <v>0</v>
      </c>
      <c r="X122" s="848">
        <v>0</v>
      </c>
      <c r="Y122" s="848">
        <v>0</v>
      </c>
      <c r="Z122" s="848">
        <v>0</v>
      </c>
      <c r="AA122" s="848">
        <v>0</v>
      </c>
      <c r="AB122" s="848">
        <v>0</v>
      </c>
      <c r="AC122" s="848">
        <v>0</v>
      </c>
      <c r="AD122" s="848">
        <v>0</v>
      </c>
      <c r="AE122" s="848">
        <v>0</v>
      </c>
      <c r="AF122" s="848">
        <v>0</v>
      </c>
      <c r="AG122" s="848">
        <v>0</v>
      </c>
      <c r="AH122" s="848">
        <v>0</v>
      </c>
      <c r="AI122" s="848">
        <v>0</v>
      </c>
      <c r="AJ122" s="848">
        <v>0</v>
      </c>
      <c r="AK122" s="848">
        <v>0</v>
      </c>
      <c r="AL122" s="848">
        <v>0</v>
      </c>
      <c r="AM122" s="771"/>
    </row>
    <row r="123" spans="1:39" ht="0.15" customHeight="1">
      <c r="A123" s="789">
        <v>9</v>
      </c>
      <c r="B123" s="816"/>
      <c r="C123" s="816"/>
      <c r="D123" s="816"/>
      <c r="E123" s="816"/>
      <c r="F123" s="816"/>
      <c r="G123" s="816"/>
      <c r="H123" s="816"/>
      <c r="I123" s="816"/>
      <c r="J123" s="816"/>
      <c r="K123" s="816"/>
      <c r="L123" s="846">
        <v>9</v>
      </c>
      <c r="M123" s="231"/>
      <c r="N123" s="232"/>
      <c r="O123" s="251"/>
      <c r="P123" s="251"/>
      <c r="Q123" s="251"/>
      <c r="R123" s="251"/>
      <c r="S123" s="251"/>
      <c r="T123" s="251"/>
      <c r="U123" s="251"/>
      <c r="V123" s="251"/>
      <c r="W123" s="251"/>
      <c r="X123" s="251"/>
      <c r="Y123" s="251"/>
      <c r="Z123" s="251"/>
      <c r="AA123" s="251"/>
      <c r="AB123" s="251"/>
      <c r="AC123" s="251"/>
      <c r="AD123" s="251"/>
      <c r="AE123" s="251"/>
      <c r="AF123" s="251"/>
      <c r="AG123" s="251"/>
      <c r="AH123" s="251"/>
      <c r="AI123" s="251"/>
      <c r="AJ123" s="251"/>
      <c r="AK123" s="251"/>
      <c r="AL123" s="251"/>
      <c r="AM123" s="252"/>
    </row>
    <row r="124" spans="1:39" s="82" customFormat="1">
      <c r="A124" s="764" t="s">
        <v>128</v>
      </c>
      <c r="B124" s="752"/>
      <c r="C124" s="752"/>
      <c r="D124" s="752"/>
      <c r="E124" s="752"/>
      <c r="F124" s="752"/>
      <c r="G124" s="752"/>
      <c r="H124" s="752"/>
      <c r="I124" s="752"/>
      <c r="J124" s="752"/>
      <c r="K124" s="752"/>
      <c r="L124" s="804" t="s">
        <v>2435</v>
      </c>
      <c r="M124" s="673"/>
      <c r="N124" s="673"/>
      <c r="O124" s="673"/>
      <c r="P124" s="673"/>
      <c r="Q124" s="673"/>
      <c r="R124" s="673"/>
      <c r="S124" s="673"/>
      <c r="T124" s="673"/>
      <c r="U124" s="673"/>
      <c r="V124" s="673"/>
      <c r="W124" s="673"/>
      <c r="X124" s="673"/>
      <c r="Y124" s="673"/>
      <c r="Z124" s="673"/>
      <c r="AA124" s="673"/>
      <c r="AB124" s="673"/>
      <c r="AC124" s="673"/>
      <c r="AD124" s="673"/>
      <c r="AE124" s="673"/>
      <c r="AF124" s="673"/>
      <c r="AG124" s="673"/>
      <c r="AH124" s="673"/>
      <c r="AI124" s="673"/>
      <c r="AJ124" s="673"/>
      <c r="AK124" s="673"/>
      <c r="AL124" s="673"/>
      <c r="AM124" s="673"/>
    </row>
    <row r="125" spans="1:39" s="82" customFormat="1" ht="22.8">
      <c r="A125" s="789">
        <v>10</v>
      </c>
      <c r="B125" s="752"/>
      <c r="C125" s="752"/>
      <c r="D125" s="752"/>
      <c r="E125" s="752"/>
      <c r="F125" s="752"/>
      <c r="G125" s="752"/>
      <c r="H125" s="752"/>
      <c r="I125" s="752"/>
      <c r="J125" s="752"/>
      <c r="K125" s="752"/>
      <c r="L125" s="840">
        <v>0</v>
      </c>
      <c r="M125" s="841" t="s">
        <v>429</v>
      </c>
      <c r="N125" s="229" t="s">
        <v>370</v>
      </c>
      <c r="O125" s="842">
        <v>9.83</v>
      </c>
      <c r="P125" s="842">
        <v>9.32</v>
      </c>
      <c r="Q125" s="842">
        <v>0</v>
      </c>
      <c r="R125" s="842">
        <v>10.199999999999999</v>
      </c>
      <c r="S125" s="842">
        <v>14.96</v>
      </c>
      <c r="T125" s="842">
        <v>0</v>
      </c>
      <c r="U125" s="842">
        <v>0</v>
      </c>
      <c r="V125" s="842">
        <v>0</v>
      </c>
      <c r="W125" s="842">
        <v>0</v>
      </c>
      <c r="X125" s="842">
        <v>0</v>
      </c>
      <c r="Y125" s="842">
        <v>0</v>
      </c>
      <c r="Z125" s="842">
        <v>0</v>
      </c>
      <c r="AA125" s="842">
        <v>0</v>
      </c>
      <c r="AB125" s="842">
        <v>0</v>
      </c>
      <c r="AC125" s="842">
        <v>25.38</v>
      </c>
      <c r="AD125" s="842">
        <v>0</v>
      </c>
      <c r="AE125" s="842">
        <v>0</v>
      </c>
      <c r="AF125" s="842">
        <v>0</v>
      </c>
      <c r="AG125" s="842">
        <v>0</v>
      </c>
      <c r="AH125" s="842">
        <v>0</v>
      </c>
      <c r="AI125" s="842">
        <v>0</v>
      </c>
      <c r="AJ125" s="842">
        <v>0</v>
      </c>
      <c r="AK125" s="842">
        <v>0</v>
      </c>
      <c r="AL125" s="842">
        <v>0</v>
      </c>
      <c r="AM125" s="771"/>
    </row>
    <row r="126" spans="1:39" s="82" customFormat="1">
      <c r="A126" s="789">
        <v>10</v>
      </c>
      <c r="B126" s="752"/>
      <c r="C126" s="752"/>
      <c r="D126" s="752"/>
      <c r="E126" s="752"/>
      <c r="F126" s="752"/>
      <c r="G126" s="752"/>
      <c r="H126" s="752"/>
      <c r="I126" s="752"/>
      <c r="J126" s="752"/>
      <c r="K126" s="752"/>
      <c r="L126" s="824" t="s">
        <v>18</v>
      </c>
      <c r="M126" s="843" t="s">
        <v>430</v>
      </c>
      <c r="N126" s="232" t="s">
        <v>370</v>
      </c>
      <c r="O126" s="844"/>
      <c r="P126" s="845"/>
      <c r="Q126" s="845"/>
      <c r="R126" s="845"/>
      <c r="S126" s="845"/>
      <c r="T126" s="845"/>
      <c r="U126" s="845"/>
      <c r="V126" s="845"/>
      <c r="W126" s="845"/>
      <c r="X126" s="845"/>
      <c r="Y126" s="845"/>
      <c r="Z126" s="845"/>
      <c r="AA126" s="845"/>
      <c r="AB126" s="845"/>
      <c r="AC126" s="845"/>
      <c r="AD126" s="845"/>
      <c r="AE126" s="845"/>
      <c r="AF126" s="845"/>
      <c r="AG126" s="845"/>
      <c r="AH126" s="845"/>
      <c r="AI126" s="845"/>
      <c r="AJ126" s="845"/>
      <c r="AK126" s="845"/>
      <c r="AL126" s="845"/>
      <c r="AM126" s="771"/>
    </row>
    <row r="127" spans="1:39" s="82" customFormat="1">
      <c r="A127" s="789">
        <v>10</v>
      </c>
      <c r="B127" s="752"/>
      <c r="C127" s="752"/>
      <c r="D127" s="752"/>
      <c r="E127" s="752"/>
      <c r="F127" s="752"/>
      <c r="G127" s="752"/>
      <c r="H127" s="752"/>
      <c r="I127" s="752"/>
      <c r="J127" s="752"/>
      <c r="K127" s="752"/>
      <c r="L127" s="824" t="s">
        <v>102</v>
      </c>
      <c r="M127" s="843" t="s">
        <v>431</v>
      </c>
      <c r="N127" s="232" t="s">
        <v>370</v>
      </c>
      <c r="O127" s="844"/>
      <c r="P127" s="845"/>
      <c r="Q127" s="845"/>
      <c r="R127" s="845"/>
      <c r="S127" s="845"/>
      <c r="T127" s="845"/>
      <c r="U127" s="845"/>
      <c r="V127" s="845"/>
      <c r="W127" s="845"/>
      <c r="X127" s="845"/>
      <c r="Y127" s="845"/>
      <c r="Z127" s="845"/>
      <c r="AA127" s="845"/>
      <c r="AB127" s="845"/>
      <c r="AC127" s="845"/>
      <c r="AD127" s="845"/>
      <c r="AE127" s="845"/>
      <c r="AF127" s="845"/>
      <c r="AG127" s="845"/>
      <c r="AH127" s="845"/>
      <c r="AI127" s="845"/>
      <c r="AJ127" s="845"/>
      <c r="AK127" s="845"/>
      <c r="AL127" s="845"/>
      <c r="AM127" s="771"/>
    </row>
    <row r="128" spans="1:39" s="82" customFormat="1" ht="22.8">
      <c r="A128" s="789">
        <v>10</v>
      </c>
      <c r="B128" s="752"/>
      <c r="C128" s="752"/>
      <c r="D128" s="752"/>
      <c r="E128" s="752"/>
      <c r="F128" s="752"/>
      <c r="G128" s="752"/>
      <c r="H128" s="752"/>
      <c r="I128" s="752"/>
      <c r="J128" s="752"/>
      <c r="K128" s="752"/>
      <c r="L128" s="824" t="s">
        <v>103</v>
      </c>
      <c r="M128" s="843" t="s">
        <v>1372</v>
      </c>
      <c r="N128" s="232" t="s">
        <v>370</v>
      </c>
      <c r="O128" s="844"/>
      <c r="P128" s="845"/>
      <c r="Q128" s="845"/>
      <c r="R128" s="845"/>
      <c r="S128" s="845"/>
      <c r="T128" s="845"/>
      <c r="U128" s="845"/>
      <c r="V128" s="845"/>
      <c r="W128" s="845"/>
      <c r="X128" s="845"/>
      <c r="Y128" s="845"/>
      <c r="Z128" s="845"/>
      <c r="AA128" s="845"/>
      <c r="AB128" s="845"/>
      <c r="AC128" s="845"/>
      <c r="AD128" s="845"/>
      <c r="AE128" s="845"/>
      <c r="AF128" s="845"/>
      <c r="AG128" s="845"/>
      <c r="AH128" s="845"/>
      <c r="AI128" s="845"/>
      <c r="AJ128" s="845"/>
      <c r="AK128" s="845"/>
      <c r="AL128" s="845"/>
      <c r="AM128" s="771"/>
    </row>
    <row r="129" spans="1:39">
      <c r="A129" s="789">
        <v>10</v>
      </c>
      <c r="B129" s="816"/>
      <c r="C129" s="816"/>
      <c r="D129" s="816"/>
      <c r="E129" s="816"/>
      <c r="F129" s="816"/>
      <c r="G129" s="816"/>
      <c r="H129" s="816"/>
      <c r="I129" s="816"/>
      <c r="J129" s="816"/>
      <c r="K129" s="816"/>
      <c r="L129" s="846">
        <v>4</v>
      </c>
      <c r="M129" s="843" t="s">
        <v>432</v>
      </c>
      <c r="N129" s="232" t="s">
        <v>370</v>
      </c>
      <c r="O129" s="847">
        <v>5.2</v>
      </c>
      <c r="P129" s="847">
        <v>6.36</v>
      </c>
      <c r="Q129" s="847"/>
      <c r="R129" s="847">
        <v>5.5</v>
      </c>
      <c r="S129" s="847">
        <v>7.49</v>
      </c>
      <c r="T129" s="847"/>
      <c r="U129" s="847"/>
      <c r="V129" s="847"/>
      <c r="W129" s="847"/>
      <c r="X129" s="847"/>
      <c r="Y129" s="847"/>
      <c r="Z129" s="847"/>
      <c r="AA129" s="847"/>
      <c r="AB129" s="847"/>
      <c r="AC129" s="847">
        <v>17.38</v>
      </c>
      <c r="AD129" s="847"/>
      <c r="AE129" s="847"/>
      <c r="AF129" s="847"/>
      <c r="AG129" s="847"/>
      <c r="AH129" s="847"/>
      <c r="AI129" s="847"/>
      <c r="AJ129" s="847"/>
      <c r="AK129" s="847"/>
      <c r="AL129" s="847"/>
      <c r="AM129" s="771"/>
    </row>
    <row r="130" spans="1:39" s="82" customFormat="1" ht="22.8">
      <c r="A130" s="789">
        <v>10</v>
      </c>
      <c r="B130" s="752"/>
      <c r="C130" s="752"/>
      <c r="D130" s="752"/>
      <c r="E130" s="752"/>
      <c r="F130" s="752"/>
      <c r="G130" s="752"/>
      <c r="H130" s="752"/>
      <c r="I130" s="752"/>
      <c r="J130" s="752"/>
      <c r="K130" s="752"/>
      <c r="L130" s="824" t="s">
        <v>120</v>
      </c>
      <c r="M130" s="843" t="s">
        <v>433</v>
      </c>
      <c r="N130" s="232" t="s">
        <v>370</v>
      </c>
      <c r="O130" s="844"/>
      <c r="P130" s="844"/>
      <c r="Q130" s="844"/>
      <c r="R130" s="844"/>
      <c r="S130" s="844"/>
      <c r="T130" s="844"/>
      <c r="U130" s="844"/>
      <c r="V130" s="844"/>
      <c r="W130" s="844"/>
      <c r="X130" s="844"/>
      <c r="Y130" s="844"/>
      <c r="Z130" s="844"/>
      <c r="AA130" s="844"/>
      <c r="AB130" s="844"/>
      <c r="AC130" s="844"/>
      <c r="AD130" s="844"/>
      <c r="AE130" s="844"/>
      <c r="AF130" s="844"/>
      <c r="AG130" s="844"/>
      <c r="AH130" s="844"/>
      <c r="AI130" s="844"/>
      <c r="AJ130" s="844"/>
      <c r="AK130" s="844"/>
      <c r="AL130" s="844"/>
      <c r="AM130" s="771"/>
    </row>
    <row r="131" spans="1:39" s="82" customFormat="1">
      <c r="A131" s="789">
        <v>10</v>
      </c>
      <c r="B131" s="752"/>
      <c r="C131" s="752"/>
      <c r="D131" s="752"/>
      <c r="E131" s="752"/>
      <c r="F131" s="752"/>
      <c r="G131" s="752"/>
      <c r="H131" s="752"/>
      <c r="I131" s="752"/>
      <c r="J131" s="752"/>
      <c r="K131" s="752"/>
      <c r="L131" s="824" t="s">
        <v>124</v>
      </c>
      <c r="M131" s="843" t="s">
        <v>137</v>
      </c>
      <c r="N131" s="232" t="s">
        <v>370</v>
      </c>
      <c r="O131" s="844"/>
      <c r="P131" s="844"/>
      <c r="Q131" s="844"/>
      <c r="R131" s="844"/>
      <c r="S131" s="844"/>
      <c r="T131" s="844"/>
      <c r="U131" s="844"/>
      <c r="V131" s="844"/>
      <c r="W131" s="844"/>
      <c r="X131" s="844"/>
      <c r="Y131" s="844"/>
      <c r="Z131" s="844"/>
      <c r="AA131" s="844"/>
      <c r="AB131" s="844"/>
      <c r="AC131" s="844"/>
      <c r="AD131" s="844"/>
      <c r="AE131" s="844"/>
      <c r="AF131" s="844"/>
      <c r="AG131" s="844"/>
      <c r="AH131" s="844"/>
      <c r="AI131" s="844"/>
      <c r="AJ131" s="844"/>
      <c r="AK131" s="844"/>
      <c r="AL131" s="844"/>
      <c r="AM131" s="771"/>
    </row>
    <row r="132" spans="1:39" s="82" customFormat="1">
      <c r="A132" s="789">
        <v>10</v>
      </c>
      <c r="B132" s="752"/>
      <c r="C132" s="752"/>
      <c r="D132" s="752"/>
      <c r="E132" s="752"/>
      <c r="F132" s="752"/>
      <c r="G132" s="752"/>
      <c r="H132" s="752"/>
      <c r="I132" s="752"/>
      <c r="J132" s="752"/>
      <c r="K132" s="752"/>
      <c r="L132" s="824" t="s">
        <v>125</v>
      </c>
      <c r="M132" s="843" t="s">
        <v>136</v>
      </c>
      <c r="N132" s="232" t="s">
        <v>370</v>
      </c>
      <c r="O132" s="844"/>
      <c r="P132" s="844"/>
      <c r="Q132" s="844"/>
      <c r="R132" s="844"/>
      <c r="S132" s="844"/>
      <c r="T132" s="844"/>
      <c r="U132" s="844"/>
      <c r="V132" s="844"/>
      <c r="W132" s="844"/>
      <c r="X132" s="844"/>
      <c r="Y132" s="844"/>
      <c r="Z132" s="844"/>
      <c r="AA132" s="844"/>
      <c r="AB132" s="844"/>
      <c r="AC132" s="844"/>
      <c r="AD132" s="844"/>
      <c r="AE132" s="844"/>
      <c r="AF132" s="844"/>
      <c r="AG132" s="844"/>
      <c r="AH132" s="844"/>
      <c r="AI132" s="844"/>
      <c r="AJ132" s="844"/>
      <c r="AK132" s="844"/>
      <c r="AL132" s="844"/>
      <c r="AM132" s="771"/>
    </row>
    <row r="133" spans="1:39" s="82" customFormat="1" ht="22.8">
      <c r="A133" s="789">
        <v>10</v>
      </c>
      <c r="B133" s="752"/>
      <c r="C133" s="752"/>
      <c r="D133" s="752"/>
      <c r="E133" s="752"/>
      <c r="F133" s="752"/>
      <c r="G133" s="752"/>
      <c r="H133" s="752"/>
      <c r="I133" s="752"/>
      <c r="J133" s="752"/>
      <c r="K133" s="752"/>
      <c r="L133" s="824" t="s">
        <v>126</v>
      </c>
      <c r="M133" s="843" t="s">
        <v>1373</v>
      </c>
      <c r="N133" s="232" t="s">
        <v>370</v>
      </c>
      <c r="O133" s="844">
        <v>4.63</v>
      </c>
      <c r="P133" s="844">
        <v>2.96</v>
      </c>
      <c r="Q133" s="844"/>
      <c r="R133" s="844">
        <v>4.7</v>
      </c>
      <c r="S133" s="844">
        <v>7.47</v>
      </c>
      <c r="T133" s="844"/>
      <c r="U133" s="844"/>
      <c r="V133" s="844"/>
      <c r="W133" s="844"/>
      <c r="X133" s="844"/>
      <c r="Y133" s="844"/>
      <c r="Z133" s="844"/>
      <c r="AA133" s="844"/>
      <c r="AB133" s="844"/>
      <c r="AC133" s="844">
        <v>8</v>
      </c>
      <c r="AD133" s="844"/>
      <c r="AE133" s="844"/>
      <c r="AF133" s="844"/>
      <c r="AG133" s="844"/>
      <c r="AH133" s="844"/>
      <c r="AI133" s="844"/>
      <c r="AJ133" s="844"/>
      <c r="AK133" s="844"/>
      <c r="AL133" s="844"/>
      <c r="AM133" s="771"/>
    </row>
    <row r="134" spans="1:39">
      <c r="A134" s="789">
        <v>10</v>
      </c>
      <c r="B134" s="816"/>
      <c r="C134" s="816"/>
      <c r="D134" s="816"/>
      <c r="E134" s="816"/>
      <c r="F134" s="816"/>
      <c r="G134" s="816"/>
      <c r="H134" s="816"/>
      <c r="I134" s="816"/>
      <c r="J134" s="816"/>
      <c r="K134" s="816"/>
      <c r="L134" s="846">
        <v>9</v>
      </c>
      <c r="M134" s="843" t="s">
        <v>434</v>
      </c>
      <c r="N134" s="232" t="s">
        <v>370</v>
      </c>
      <c r="O134" s="848">
        <v>0</v>
      </c>
      <c r="P134" s="848">
        <v>0</v>
      </c>
      <c r="Q134" s="848">
        <v>0</v>
      </c>
      <c r="R134" s="848">
        <v>0</v>
      </c>
      <c r="S134" s="848">
        <v>0</v>
      </c>
      <c r="T134" s="848">
        <v>0</v>
      </c>
      <c r="U134" s="848">
        <v>0</v>
      </c>
      <c r="V134" s="848">
        <v>0</v>
      </c>
      <c r="W134" s="848">
        <v>0</v>
      </c>
      <c r="X134" s="848">
        <v>0</v>
      </c>
      <c r="Y134" s="848">
        <v>0</v>
      </c>
      <c r="Z134" s="848">
        <v>0</v>
      </c>
      <c r="AA134" s="848">
        <v>0</v>
      </c>
      <c r="AB134" s="848">
        <v>0</v>
      </c>
      <c r="AC134" s="848">
        <v>0</v>
      </c>
      <c r="AD134" s="848">
        <v>0</v>
      </c>
      <c r="AE134" s="848">
        <v>0</v>
      </c>
      <c r="AF134" s="848">
        <v>0</v>
      </c>
      <c r="AG134" s="848">
        <v>0</v>
      </c>
      <c r="AH134" s="848">
        <v>0</v>
      </c>
      <c r="AI134" s="848">
        <v>0</v>
      </c>
      <c r="AJ134" s="848">
        <v>0</v>
      </c>
      <c r="AK134" s="848">
        <v>0</v>
      </c>
      <c r="AL134" s="848">
        <v>0</v>
      </c>
      <c r="AM134" s="771"/>
    </row>
    <row r="135" spans="1:39" ht="0.15" customHeight="1">
      <c r="A135" s="789">
        <v>10</v>
      </c>
      <c r="B135" s="816"/>
      <c r="C135" s="816"/>
      <c r="D135" s="816"/>
      <c r="E135" s="816"/>
      <c r="F135" s="816"/>
      <c r="G135" s="816"/>
      <c r="H135" s="816"/>
      <c r="I135" s="816"/>
      <c r="J135" s="816"/>
      <c r="K135" s="816"/>
      <c r="L135" s="846">
        <v>9</v>
      </c>
      <c r="M135" s="231"/>
      <c r="N135" s="232"/>
      <c r="O135" s="251"/>
      <c r="P135" s="251"/>
      <c r="Q135" s="251"/>
      <c r="R135" s="251"/>
      <c r="S135" s="251"/>
      <c r="T135" s="251"/>
      <c r="U135" s="251"/>
      <c r="V135" s="251"/>
      <c r="W135" s="251"/>
      <c r="X135" s="251"/>
      <c r="Y135" s="251"/>
      <c r="Z135" s="251"/>
      <c r="AA135" s="251"/>
      <c r="AB135" s="251"/>
      <c r="AC135" s="251"/>
      <c r="AD135" s="251"/>
      <c r="AE135" s="251"/>
      <c r="AF135" s="251"/>
      <c r="AG135" s="251"/>
      <c r="AH135" s="251"/>
      <c r="AI135" s="251"/>
      <c r="AJ135" s="251"/>
      <c r="AK135" s="251"/>
      <c r="AL135" s="251"/>
      <c r="AM135" s="252"/>
    </row>
    <row r="136" spans="1:39" s="82" customFormat="1">
      <c r="A136" s="764" t="s">
        <v>129</v>
      </c>
      <c r="B136" s="752"/>
      <c r="C136" s="752"/>
      <c r="D136" s="752"/>
      <c r="E136" s="752"/>
      <c r="F136" s="752"/>
      <c r="G136" s="752"/>
      <c r="H136" s="752"/>
      <c r="I136" s="752"/>
      <c r="J136" s="752"/>
      <c r="K136" s="752"/>
      <c r="L136" s="804" t="s">
        <v>2437</v>
      </c>
      <c r="M136" s="673"/>
      <c r="N136" s="673"/>
      <c r="O136" s="673"/>
      <c r="P136" s="673"/>
      <c r="Q136" s="673"/>
      <c r="R136" s="673"/>
      <c r="S136" s="673"/>
      <c r="T136" s="673"/>
      <c r="U136" s="673"/>
      <c r="V136" s="673"/>
      <c r="W136" s="673"/>
      <c r="X136" s="673"/>
      <c r="Y136" s="673"/>
      <c r="Z136" s="673"/>
      <c r="AA136" s="673"/>
      <c r="AB136" s="673"/>
      <c r="AC136" s="673"/>
      <c r="AD136" s="673"/>
      <c r="AE136" s="673"/>
      <c r="AF136" s="673"/>
      <c r="AG136" s="673"/>
      <c r="AH136" s="673"/>
      <c r="AI136" s="673"/>
      <c r="AJ136" s="673"/>
      <c r="AK136" s="673"/>
      <c r="AL136" s="673"/>
      <c r="AM136" s="673"/>
    </row>
    <row r="137" spans="1:39" s="82" customFormat="1" ht="22.8">
      <c r="A137" s="789">
        <v>11</v>
      </c>
      <c r="B137" s="752"/>
      <c r="C137" s="752"/>
      <c r="D137" s="752"/>
      <c r="E137" s="752"/>
      <c r="F137" s="752"/>
      <c r="G137" s="752"/>
      <c r="H137" s="752"/>
      <c r="I137" s="752"/>
      <c r="J137" s="752"/>
      <c r="K137" s="752"/>
      <c r="L137" s="840">
        <v>0</v>
      </c>
      <c r="M137" s="841" t="s">
        <v>429</v>
      </c>
      <c r="N137" s="229" t="s">
        <v>370</v>
      </c>
      <c r="O137" s="842">
        <v>0</v>
      </c>
      <c r="P137" s="842">
        <v>4.25</v>
      </c>
      <c r="Q137" s="842">
        <v>0</v>
      </c>
      <c r="R137" s="842">
        <v>5.3</v>
      </c>
      <c r="S137" s="842">
        <v>6.76</v>
      </c>
      <c r="T137" s="842">
        <v>0</v>
      </c>
      <c r="U137" s="842">
        <v>0</v>
      </c>
      <c r="V137" s="842">
        <v>0</v>
      </c>
      <c r="W137" s="842">
        <v>0</v>
      </c>
      <c r="X137" s="842">
        <v>0</v>
      </c>
      <c r="Y137" s="842">
        <v>0</v>
      </c>
      <c r="Z137" s="842">
        <v>0</v>
      </c>
      <c r="AA137" s="842">
        <v>0</v>
      </c>
      <c r="AB137" s="842">
        <v>0</v>
      </c>
      <c r="AC137" s="842">
        <v>8.8099999999999987</v>
      </c>
      <c r="AD137" s="842">
        <v>0</v>
      </c>
      <c r="AE137" s="842">
        <v>0</v>
      </c>
      <c r="AF137" s="842">
        <v>0</v>
      </c>
      <c r="AG137" s="842">
        <v>0</v>
      </c>
      <c r="AH137" s="842">
        <v>0</v>
      </c>
      <c r="AI137" s="842">
        <v>0</v>
      </c>
      <c r="AJ137" s="842">
        <v>0</v>
      </c>
      <c r="AK137" s="842">
        <v>0</v>
      </c>
      <c r="AL137" s="842">
        <v>0</v>
      </c>
      <c r="AM137" s="771"/>
    </row>
    <row r="138" spans="1:39" s="82" customFormat="1">
      <c r="A138" s="789">
        <v>11</v>
      </c>
      <c r="B138" s="752"/>
      <c r="C138" s="752"/>
      <c r="D138" s="752"/>
      <c r="E138" s="752"/>
      <c r="F138" s="752"/>
      <c r="G138" s="752"/>
      <c r="H138" s="752"/>
      <c r="I138" s="752"/>
      <c r="J138" s="752"/>
      <c r="K138" s="752"/>
      <c r="L138" s="824" t="s">
        <v>18</v>
      </c>
      <c r="M138" s="843" t="s">
        <v>430</v>
      </c>
      <c r="N138" s="232" t="s">
        <v>370</v>
      </c>
      <c r="O138" s="844"/>
      <c r="P138" s="845"/>
      <c r="Q138" s="845"/>
      <c r="R138" s="845"/>
      <c r="S138" s="845"/>
      <c r="T138" s="845"/>
      <c r="U138" s="845"/>
      <c r="V138" s="845"/>
      <c r="W138" s="845"/>
      <c r="X138" s="845"/>
      <c r="Y138" s="845"/>
      <c r="Z138" s="845"/>
      <c r="AA138" s="845"/>
      <c r="AB138" s="845"/>
      <c r="AC138" s="845"/>
      <c r="AD138" s="845"/>
      <c r="AE138" s="845"/>
      <c r="AF138" s="845"/>
      <c r="AG138" s="845"/>
      <c r="AH138" s="845"/>
      <c r="AI138" s="845"/>
      <c r="AJ138" s="845"/>
      <c r="AK138" s="845"/>
      <c r="AL138" s="845"/>
      <c r="AM138" s="771"/>
    </row>
    <row r="139" spans="1:39" s="82" customFormat="1">
      <c r="A139" s="789">
        <v>11</v>
      </c>
      <c r="B139" s="752"/>
      <c r="C139" s="752"/>
      <c r="D139" s="752"/>
      <c r="E139" s="752"/>
      <c r="F139" s="752"/>
      <c r="G139" s="752"/>
      <c r="H139" s="752"/>
      <c r="I139" s="752"/>
      <c r="J139" s="752"/>
      <c r="K139" s="752"/>
      <c r="L139" s="824" t="s">
        <v>102</v>
      </c>
      <c r="M139" s="843" t="s">
        <v>431</v>
      </c>
      <c r="N139" s="232" t="s">
        <v>370</v>
      </c>
      <c r="O139" s="844"/>
      <c r="P139" s="845"/>
      <c r="Q139" s="845"/>
      <c r="R139" s="845"/>
      <c r="S139" s="845"/>
      <c r="T139" s="845"/>
      <c r="U139" s="845"/>
      <c r="V139" s="845"/>
      <c r="W139" s="845"/>
      <c r="X139" s="845"/>
      <c r="Y139" s="845"/>
      <c r="Z139" s="845"/>
      <c r="AA139" s="845"/>
      <c r="AB139" s="845"/>
      <c r="AC139" s="845"/>
      <c r="AD139" s="845"/>
      <c r="AE139" s="845"/>
      <c r="AF139" s="845"/>
      <c r="AG139" s="845"/>
      <c r="AH139" s="845"/>
      <c r="AI139" s="845"/>
      <c r="AJ139" s="845"/>
      <c r="AK139" s="845"/>
      <c r="AL139" s="845"/>
      <c r="AM139" s="771"/>
    </row>
    <row r="140" spans="1:39" s="82" customFormat="1" ht="22.8">
      <c r="A140" s="789">
        <v>11</v>
      </c>
      <c r="B140" s="752"/>
      <c r="C140" s="752"/>
      <c r="D140" s="752"/>
      <c r="E140" s="752"/>
      <c r="F140" s="752"/>
      <c r="G140" s="752"/>
      <c r="H140" s="752"/>
      <c r="I140" s="752"/>
      <c r="J140" s="752"/>
      <c r="K140" s="752"/>
      <c r="L140" s="824" t="s">
        <v>103</v>
      </c>
      <c r="M140" s="843" t="s">
        <v>1372</v>
      </c>
      <c r="N140" s="232" t="s">
        <v>370</v>
      </c>
      <c r="O140" s="844"/>
      <c r="P140" s="845"/>
      <c r="Q140" s="845"/>
      <c r="R140" s="845"/>
      <c r="S140" s="845"/>
      <c r="T140" s="845"/>
      <c r="U140" s="845"/>
      <c r="V140" s="845"/>
      <c r="W140" s="845"/>
      <c r="X140" s="845"/>
      <c r="Y140" s="845"/>
      <c r="Z140" s="845"/>
      <c r="AA140" s="845"/>
      <c r="AB140" s="845"/>
      <c r="AC140" s="845"/>
      <c r="AD140" s="845"/>
      <c r="AE140" s="845"/>
      <c r="AF140" s="845"/>
      <c r="AG140" s="845"/>
      <c r="AH140" s="845"/>
      <c r="AI140" s="845"/>
      <c r="AJ140" s="845"/>
      <c r="AK140" s="845"/>
      <c r="AL140" s="845"/>
      <c r="AM140" s="771"/>
    </row>
    <row r="141" spans="1:39">
      <c r="A141" s="789">
        <v>11</v>
      </c>
      <c r="B141" s="816"/>
      <c r="C141" s="816"/>
      <c r="D141" s="816"/>
      <c r="E141" s="816"/>
      <c r="F141" s="816"/>
      <c r="G141" s="816"/>
      <c r="H141" s="816"/>
      <c r="I141" s="816"/>
      <c r="J141" s="816"/>
      <c r="K141" s="816"/>
      <c r="L141" s="846">
        <v>4</v>
      </c>
      <c r="M141" s="843" t="s">
        <v>432</v>
      </c>
      <c r="N141" s="232" t="s">
        <v>370</v>
      </c>
      <c r="O141" s="847"/>
      <c r="P141" s="847">
        <v>2.98</v>
      </c>
      <c r="Q141" s="847"/>
      <c r="R141" s="847">
        <v>5.3</v>
      </c>
      <c r="S141" s="847">
        <v>3.83</v>
      </c>
      <c r="T141" s="847"/>
      <c r="U141" s="847"/>
      <c r="V141" s="847"/>
      <c r="W141" s="847"/>
      <c r="X141" s="847"/>
      <c r="Y141" s="847"/>
      <c r="Z141" s="847"/>
      <c r="AA141" s="847"/>
      <c r="AB141" s="847"/>
      <c r="AC141" s="847">
        <v>5.68</v>
      </c>
      <c r="AD141" s="847"/>
      <c r="AE141" s="847"/>
      <c r="AF141" s="847"/>
      <c r="AG141" s="847"/>
      <c r="AH141" s="847"/>
      <c r="AI141" s="847"/>
      <c r="AJ141" s="847"/>
      <c r="AK141" s="847"/>
      <c r="AL141" s="847"/>
      <c r="AM141" s="771"/>
    </row>
    <row r="142" spans="1:39" s="82" customFormat="1" ht="22.8">
      <c r="A142" s="789">
        <v>11</v>
      </c>
      <c r="B142" s="752"/>
      <c r="C142" s="752"/>
      <c r="D142" s="752"/>
      <c r="E142" s="752"/>
      <c r="F142" s="752"/>
      <c r="G142" s="752"/>
      <c r="H142" s="752"/>
      <c r="I142" s="752"/>
      <c r="J142" s="752"/>
      <c r="K142" s="752"/>
      <c r="L142" s="824" t="s">
        <v>120</v>
      </c>
      <c r="M142" s="843" t="s">
        <v>433</v>
      </c>
      <c r="N142" s="232" t="s">
        <v>370</v>
      </c>
      <c r="O142" s="844"/>
      <c r="P142" s="844"/>
      <c r="Q142" s="844"/>
      <c r="R142" s="844"/>
      <c r="S142" s="844"/>
      <c r="T142" s="844"/>
      <c r="U142" s="844"/>
      <c r="V142" s="844"/>
      <c r="W142" s="844"/>
      <c r="X142" s="844"/>
      <c r="Y142" s="844"/>
      <c r="Z142" s="844"/>
      <c r="AA142" s="844"/>
      <c r="AB142" s="844"/>
      <c r="AC142" s="844"/>
      <c r="AD142" s="844"/>
      <c r="AE142" s="844"/>
      <c r="AF142" s="844"/>
      <c r="AG142" s="844"/>
      <c r="AH142" s="844"/>
      <c r="AI142" s="844"/>
      <c r="AJ142" s="844"/>
      <c r="AK142" s="844"/>
      <c r="AL142" s="844"/>
      <c r="AM142" s="771"/>
    </row>
    <row r="143" spans="1:39" s="82" customFormat="1">
      <c r="A143" s="789">
        <v>11</v>
      </c>
      <c r="B143" s="752"/>
      <c r="C143" s="752"/>
      <c r="D143" s="752"/>
      <c r="E143" s="752"/>
      <c r="F143" s="752"/>
      <c r="G143" s="752"/>
      <c r="H143" s="752"/>
      <c r="I143" s="752"/>
      <c r="J143" s="752"/>
      <c r="K143" s="752"/>
      <c r="L143" s="824" t="s">
        <v>124</v>
      </c>
      <c r="M143" s="843" t="s">
        <v>137</v>
      </c>
      <c r="N143" s="232" t="s">
        <v>370</v>
      </c>
      <c r="O143" s="844"/>
      <c r="P143" s="844"/>
      <c r="Q143" s="844"/>
      <c r="R143" s="844"/>
      <c r="S143" s="844"/>
      <c r="T143" s="844"/>
      <c r="U143" s="844"/>
      <c r="V143" s="844"/>
      <c r="W143" s="844"/>
      <c r="X143" s="844"/>
      <c r="Y143" s="844"/>
      <c r="Z143" s="844"/>
      <c r="AA143" s="844"/>
      <c r="AB143" s="844"/>
      <c r="AC143" s="844"/>
      <c r="AD143" s="844"/>
      <c r="AE143" s="844"/>
      <c r="AF143" s="844"/>
      <c r="AG143" s="844"/>
      <c r="AH143" s="844"/>
      <c r="AI143" s="844"/>
      <c r="AJ143" s="844"/>
      <c r="AK143" s="844"/>
      <c r="AL143" s="844"/>
      <c r="AM143" s="771"/>
    </row>
    <row r="144" spans="1:39" s="82" customFormat="1">
      <c r="A144" s="789">
        <v>11</v>
      </c>
      <c r="B144" s="752"/>
      <c r="C144" s="752"/>
      <c r="D144" s="752"/>
      <c r="E144" s="752"/>
      <c r="F144" s="752"/>
      <c r="G144" s="752"/>
      <c r="H144" s="752"/>
      <c r="I144" s="752"/>
      <c r="J144" s="752"/>
      <c r="K144" s="752"/>
      <c r="L144" s="824" t="s">
        <v>125</v>
      </c>
      <c r="M144" s="843" t="s">
        <v>136</v>
      </c>
      <c r="N144" s="232" t="s">
        <v>370</v>
      </c>
      <c r="O144" s="844"/>
      <c r="P144" s="844"/>
      <c r="Q144" s="844"/>
      <c r="R144" s="844"/>
      <c r="S144" s="844"/>
      <c r="T144" s="844"/>
      <c r="U144" s="844"/>
      <c r="V144" s="844"/>
      <c r="W144" s="844"/>
      <c r="X144" s="844"/>
      <c r="Y144" s="844"/>
      <c r="Z144" s="844"/>
      <c r="AA144" s="844"/>
      <c r="AB144" s="844"/>
      <c r="AC144" s="844"/>
      <c r="AD144" s="844"/>
      <c r="AE144" s="844"/>
      <c r="AF144" s="844"/>
      <c r="AG144" s="844"/>
      <c r="AH144" s="844"/>
      <c r="AI144" s="844"/>
      <c r="AJ144" s="844"/>
      <c r="AK144" s="844"/>
      <c r="AL144" s="844"/>
      <c r="AM144" s="771"/>
    </row>
    <row r="145" spans="1:39" s="82" customFormat="1" ht="22.8">
      <c r="A145" s="789">
        <v>11</v>
      </c>
      <c r="B145" s="752"/>
      <c r="C145" s="752"/>
      <c r="D145" s="752"/>
      <c r="E145" s="752"/>
      <c r="F145" s="752"/>
      <c r="G145" s="752"/>
      <c r="H145" s="752"/>
      <c r="I145" s="752"/>
      <c r="J145" s="752"/>
      <c r="K145" s="752"/>
      <c r="L145" s="824" t="s">
        <v>126</v>
      </c>
      <c r="M145" s="843" t="s">
        <v>1373</v>
      </c>
      <c r="N145" s="232" t="s">
        <v>370</v>
      </c>
      <c r="O145" s="844"/>
      <c r="P145" s="844">
        <v>1.27</v>
      </c>
      <c r="Q145" s="844"/>
      <c r="R145" s="844">
        <v>0</v>
      </c>
      <c r="S145" s="844">
        <v>2.93</v>
      </c>
      <c r="T145" s="844"/>
      <c r="U145" s="844"/>
      <c r="V145" s="844"/>
      <c r="W145" s="844"/>
      <c r="X145" s="844"/>
      <c r="Y145" s="844"/>
      <c r="Z145" s="844"/>
      <c r="AA145" s="844"/>
      <c r="AB145" s="844"/>
      <c r="AC145" s="844">
        <v>3.13</v>
      </c>
      <c r="AD145" s="844"/>
      <c r="AE145" s="844"/>
      <c r="AF145" s="844"/>
      <c r="AG145" s="844"/>
      <c r="AH145" s="844"/>
      <c r="AI145" s="844"/>
      <c r="AJ145" s="844"/>
      <c r="AK145" s="844"/>
      <c r="AL145" s="844"/>
      <c r="AM145" s="771"/>
    </row>
    <row r="146" spans="1:39">
      <c r="A146" s="789">
        <v>11</v>
      </c>
      <c r="B146" s="816"/>
      <c r="C146" s="816"/>
      <c r="D146" s="816"/>
      <c r="E146" s="816"/>
      <c r="F146" s="816"/>
      <c r="G146" s="816"/>
      <c r="H146" s="816"/>
      <c r="I146" s="816"/>
      <c r="J146" s="816"/>
      <c r="K146" s="816"/>
      <c r="L146" s="846">
        <v>9</v>
      </c>
      <c r="M146" s="843" t="s">
        <v>434</v>
      </c>
      <c r="N146" s="232" t="s">
        <v>370</v>
      </c>
      <c r="O146" s="848">
        <v>0</v>
      </c>
      <c r="P146" s="848">
        <v>0</v>
      </c>
      <c r="Q146" s="848">
        <v>0</v>
      </c>
      <c r="R146" s="848">
        <v>0</v>
      </c>
      <c r="S146" s="848">
        <v>0</v>
      </c>
      <c r="T146" s="848">
        <v>0</v>
      </c>
      <c r="U146" s="848">
        <v>0</v>
      </c>
      <c r="V146" s="848">
        <v>0</v>
      </c>
      <c r="W146" s="848">
        <v>0</v>
      </c>
      <c r="X146" s="848">
        <v>0</v>
      </c>
      <c r="Y146" s="848">
        <v>0</v>
      </c>
      <c r="Z146" s="848">
        <v>0</v>
      </c>
      <c r="AA146" s="848">
        <v>0</v>
      </c>
      <c r="AB146" s="848">
        <v>0</v>
      </c>
      <c r="AC146" s="848">
        <v>0</v>
      </c>
      <c r="AD146" s="848">
        <v>0</v>
      </c>
      <c r="AE146" s="848">
        <v>0</v>
      </c>
      <c r="AF146" s="848">
        <v>0</v>
      </c>
      <c r="AG146" s="848">
        <v>0</v>
      </c>
      <c r="AH146" s="848">
        <v>0</v>
      </c>
      <c r="AI146" s="848">
        <v>0</v>
      </c>
      <c r="AJ146" s="848">
        <v>0</v>
      </c>
      <c r="AK146" s="848">
        <v>0</v>
      </c>
      <c r="AL146" s="848">
        <v>0</v>
      </c>
      <c r="AM146" s="771"/>
    </row>
    <row r="147" spans="1:39" ht="0.15" customHeight="1">
      <c r="A147" s="789">
        <v>11</v>
      </c>
      <c r="B147" s="816"/>
      <c r="C147" s="816"/>
      <c r="D147" s="816"/>
      <c r="E147" s="816"/>
      <c r="F147" s="816"/>
      <c r="G147" s="816"/>
      <c r="H147" s="816"/>
      <c r="I147" s="816"/>
      <c r="J147" s="816"/>
      <c r="K147" s="816"/>
      <c r="L147" s="846">
        <v>9</v>
      </c>
      <c r="M147" s="231"/>
      <c r="N147" s="232"/>
      <c r="O147" s="251"/>
      <c r="P147" s="251"/>
      <c r="Q147" s="251"/>
      <c r="R147" s="251"/>
      <c r="S147" s="251"/>
      <c r="T147" s="251"/>
      <c r="U147" s="251"/>
      <c r="V147" s="251"/>
      <c r="W147" s="251"/>
      <c r="X147" s="251"/>
      <c r="Y147" s="251"/>
      <c r="Z147" s="251"/>
      <c r="AA147" s="251"/>
      <c r="AB147" s="251"/>
      <c r="AC147" s="251"/>
      <c r="AD147" s="251"/>
      <c r="AE147" s="251"/>
      <c r="AF147" s="251"/>
      <c r="AG147" s="251"/>
      <c r="AH147" s="251"/>
      <c r="AI147" s="251"/>
      <c r="AJ147" s="251"/>
      <c r="AK147" s="251"/>
      <c r="AL147" s="251"/>
      <c r="AM147" s="252"/>
    </row>
    <row r="148" spans="1:39">
      <c r="A148" s="816"/>
      <c r="B148" s="816"/>
      <c r="C148" s="816"/>
      <c r="D148" s="816"/>
      <c r="E148" s="816"/>
      <c r="F148" s="816"/>
      <c r="G148" s="816"/>
      <c r="H148" s="816"/>
      <c r="I148" s="816"/>
      <c r="J148" s="816"/>
      <c r="K148" s="816"/>
      <c r="L148" s="816"/>
      <c r="M148" s="816"/>
      <c r="N148" s="816"/>
      <c r="O148" s="816"/>
      <c r="P148" s="816"/>
      <c r="Q148" s="816"/>
      <c r="R148" s="816"/>
      <c r="S148" s="816"/>
      <c r="T148" s="816"/>
      <c r="U148" s="816"/>
      <c r="V148" s="816"/>
      <c r="W148" s="816"/>
      <c r="X148" s="816"/>
      <c r="Y148" s="816"/>
      <c r="Z148" s="816"/>
      <c r="AA148" s="816"/>
      <c r="AB148" s="816"/>
      <c r="AC148" s="816"/>
      <c r="AD148" s="816"/>
      <c r="AE148" s="816"/>
      <c r="AF148" s="816"/>
      <c r="AG148" s="816"/>
      <c r="AH148" s="816"/>
      <c r="AI148" s="816"/>
      <c r="AJ148" s="816"/>
      <c r="AK148" s="816"/>
      <c r="AL148" s="816"/>
      <c r="AM148" s="816"/>
    </row>
    <row r="149" spans="1:39" s="88" customFormat="1" ht="15" customHeight="1">
      <c r="A149" s="759"/>
      <c r="B149" s="759"/>
      <c r="C149" s="759"/>
      <c r="D149" s="759"/>
      <c r="E149" s="759"/>
      <c r="F149" s="759"/>
      <c r="G149" s="759"/>
      <c r="H149" s="759"/>
      <c r="I149" s="759"/>
      <c r="J149" s="759"/>
      <c r="K149" s="759"/>
      <c r="L149" s="1118" t="s">
        <v>1402</v>
      </c>
      <c r="M149" s="1118"/>
      <c r="N149" s="1118"/>
      <c r="O149" s="1118"/>
      <c r="P149" s="1118"/>
      <c r="Q149" s="1118"/>
      <c r="R149" s="1118"/>
      <c r="S149" s="1119"/>
      <c r="T149" s="1119"/>
      <c r="U149" s="1119"/>
      <c r="V149" s="1119"/>
      <c r="W149" s="1119"/>
      <c r="X149" s="1119"/>
      <c r="Y149" s="1119"/>
      <c r="Z149" s="1119"/>
      <c r="AA149" s="1119"/>
      <c r="AB149" s="1119"/>
      <c r="AC149" s="1119"/>
      <c r="AD149" s="1119"/>
      <c r="AE149" s="1119"/>
      <c r="AF149" s="1119"/>
      <c r="AG149" s="1119"/>
      <c r="AH149" s="1119"/>
      <c r="AI149" s="1119"/>
      <c r="AJ149" s="1119"/>
      <c r="AK149" s="1119"/>
      <c r="AL149" s="1119"/>
      <c r="AM149" s="1119"/>
    </row>
    <row r="150" spans="1:39" s="88" customFormat="1" ht="54" customHeight="1">
      <c r="A150" s="759"/>
      <c r="B150" s="759"/>
      <c r="C150" s="759"/>
      <c r="D150" s="759"/>
      <c r="E150" s="759"/>
      <c r="F150" s="759"/>
      <c r="G150" s="759"/>
      <c r="H150" s="759"/>
      <c r="I150" s="759"/>
      <c r="J150" s="759"/>
      <c r="K150" s="649"/>
      <c r="L150" s="1120" t="s">
        <v>2384</v>
      </c>
      <c r="M150" s="1121"/>
      <c r="N150" s="1121"/>
      <c r="O150" s="1121"/>
      <c r="P150" s="1121"/>
      <c r="Q150" s="1121"/>
      <c r="R150" s="1121"/>
      <c r="S150" s="1122"/>
      <c r="T150" s="1122"/>
      <c r="U150" s="1122"/>
      <c r="V150" s="1122"/>
      <c r="W150" s="1122"/>
      <c r="X150" s="1122"/>
      <c r="Y150" s="1122"/>
      <c r="Z150" s="1122"/>
      <c r="AA150" s="1122"/>
      <c r="AB150" s="1122"/>
      <c r="AC150" s="1122"/>
      <c r="AD150" s="1122"/>
      <c r="AE150" s="1122"/>
      <c r="AF150" s="1122"/>
      <c r="AG150" s="1122"/>
      <c r="AH150" s="1122"/>
      <c r="AI150" s="1122"/>
      <c r="AJ150" s="1122"/>
      <c r="AK150" s="1122"/>
      <c r="AL150" s="1122"/>
      <c r="AM150" s="1122"/>
    </row>
  </sheetData>
  <sheetProtection formatColumns="0" formatRows="0" autoFilter="0"/>
  <mergeCells count="6">
    <mergeCell ref="L149:AM149"/>
    <mergeCell ref="L150:AM150"/>
    <mergeCell ref="L14:L15"/>
    <mergeCell ref="M14:M15"/>
    <mergeCell ref="N14:N15"/>
    <mergeCell ref="AM14:AM15"/>
  </mergeCells>
  <dataValidations count="3">
    <dataValidation allowBlank="1" showInputMessage="1" showErrorMessage="1" sqref="S27:AL27 S39:AL39 S51:AL51 S63:AL63 S75:AL75 S87:AL87 S99:AL99 S111:AL111 S123:AL123 S135:AL135 S147:AL147 S148:AM65606"/>
    <dataValidation type="textLength" operator="lessThanOrEqual" allowBlank="1" showInputMessage="1" showErrorMessage="1" errorTitle="Ошибка" error="Допускается ввод не более 900 символов!" sqref="AM17:AM26 AM29:AM38 AM41:AM50 AM53:AM62 AM65:AM74 AM77:AM86 AM89:AM98 AM101:AM110 AM113:AM122 AM125:AM134 AM137:AM146">
      <formula1>900</formula1>
    </dataValidation>
    <dataValidation type="decimal" allowBlank="1" showErrorMessage="1" errorTitle="Ошибка" error="Допускается ввод только неотрицательных чисел!" sqref="O18:AL25 O30:AL37 O42:AL49 O54:AL61 O66:AL73 O78:AL85 O90:AL97 O102:AL109 O114:AL121 O126:AL133 O138:AL145">
      <formula1>0</formula1>
      <formula2>9.99999999999999E+23</formula2>
    </dataValidation>
  </dataValidations>
  <pageMargins left="0.35433070866141736" right="0.35433070866141736" top="0.39370078740157483" bottom="0.47244094488188981" header="0.31496062992125984" footer="0.31496062992125984"/>
  <pageSetup paperSize="9" scale="80" fitToWidth="0" fitToHeight="0" orientation="landscape" r:id="rId1"/>
  <headerFooter>
    <oddFooter>&amp;C&amp;A
&amp;P из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002060"/>
    <outlinePr summaryBelow="0" summaryRight="0"/>
    <pageSetUpPr fitToPage="1"/>
  </sheetPr>
  <dimension ref="A1:AO308"/>
  <sheetViews>
    <sheetView showGridLines="0" view="pageBreakPreview" topLeftCell="A11" zoomScale="60" zoomScaleNormal="100" workbookViewId="0">
      <pane xSplit="14" ySplit="7" topLeftCell="O18" activePane="bottomRight" state="frozen"/>
      <selection activeCell="M11" sqref="M11"/>
      <selection pane="topRight" activeCell="M11" sqref="M11"/>
      <selection pane="bottomLeft" activeCell="M11" sqref="M11"/>
      <selection pane="bottomRight"/>
    </sheetView>
  </sheetViews>
  <sheetFormatPr defaultColWidth="8.875" defaultRowHeight="11.4"/>
  <cols>
    <col min="1" max="10" width="8.875" style="102" hidden="1" customWidth="1"/>
    <col min="11" max="11" width="3.75" style="102" hidden="1" customWidth="1"/>
    <col min="12" max="12" width="8" style="102" customWidth="1"/>
    <col min="13" max="13" width="54.75" style="102" customWidth="1"/>
    <col min="14" max="14" width="11.875" style="102" customWidth="1"/>
    <col min="15" max="15" width="14.875" style="102" customWidth="1"/>
    <col min="16" max="16" width="13.25" style="102" customWidth="1"/>
    <col min="17" max="17" width="15" style="102" customWidth="1"/>
    <col min="18" max="18" width="15.125" style="102" customWidth="1"/>
    <col min="19" max="19" width="15" style="102" customWidth="1"/>
    <col min="20" max="21" width="13.25" style="102" customWidth="1"/>
    <col min="22" max="30" width="13.25" style="102" hidden="1" customWidth="1"/>
    <col min="31" max="31" width="13.25" style="102" customWidth="1"/>
    <col min="32" max="40" width="13.25" style="102" hidden="1" customWidth="1"/>
    <col min="41" max="41" width="21.25" style="102" customWidth="1"/>
    <col min="42" max="16384" width="8.875" style="102"/>
  </cols>
  <sheetData>
    <row r="1" spans="1:41" hidden="1">
      <c r="A1" s="849"/>
      <c r="B1" s="849"/>
      <c r="C1" s="849"/>
      <c r="D1" s="849"/>
      <c r="E1" s="849"/>
      <c r="F1" s="849"/>
      <c r="G1" s="849"/>
      <c r="H1" s="849"/>
      <c r="I1" s="849"/>
      <c r="J1" s="849"/>
      <c r="K1" s="849"/>
      <c r="L1" s="849"/>
      <c r="M1" s="849"/>
      <c r="N1" s="849"/>
      <c r="O1" s="849"/>
      <c r="P1" s="849"/>
      <c r="Q1" s="849"/>
      <c r="R1" s="849"/>
      <c r="S1" s="849"/>
      <c r="T1" s="849"/>
      <c r="U1" s="759">
        <v>2024</v>
      </c>
      <c r="V1" s="759">
        <v>2025</v>
      </c>
      <c r="W1" s="759">
        <v>2026</v>
      </c>
      <c r="X1" s="759">
        <v>2027</v>
      </c>
      <c r="Y1" s="759">
        <v>2028</v>
      </c>
      <c r="Z1" s="759">
        <v>2029</v>
      </c>
      <c r="AA1" s="759">
        <v>2030</v>
      </c>
      <c r="AB1" s="759">
        <v>2031</v>
      </c>
      <c r="AC1" s="759">
        <v>2032</v>
      </c>
      <c r="AD1" s="759">
        <v>2033</v>
      </c>
      <c r="AE1" s="759">
        <v>2024</v>
      </c>
      <c r="AF1" s="759">
        <v>2025</v>
      </c>
      <c r="AG1" s="759">
        <v>2026</v>
      </c>
      <c r="AH1" s="759">
        <v>2027</v>
      </c>
      <c r="AI1" s="759">
        <v>2028</v>
      </c>
      <c r="AJ1" s="759">
        <v>2029</v>
      </c>
      <c r="AK1" s="759">
        <v>2030</v>
      </c>
      <c r="AL1" s="759">
        <v>2031</v>
      </c>
      <c r="AM1" s="759">
        <v>2032</v>
      </c>
      <c r="AN1" s="759">
        <v>2033</v>
      </c>
      <c r="AO1" s="849"/>
    </row>
    <row r="2" spans="1:41" hidden="1">
      <c r="A2" s="849"/>
      <c r="B2" s="849"/>
      <c r="C2" s="849"/>
      <c r="D2" s="849"/>
      <c r="E2" s="849"/>
      <c r="F2" s="849"/>
      <c r="G2" s="849"/>
      <c r="H2" s="849"/>
      <c r="I2" s="849"/>
      <c r="J2" s="849"/>
      <c r="K2" s="849"/>
      <c r="L2" s="849"/>
      <c r="M2" s="849"/>
      <c r="N2" s="849"/>
      <c r="O2" s="849"/>
      <c r="P2" s="849"/>
      <c r="Q2" s="849"/>
      <c r="R2" s="849"/>
      <c r="S2" s="849"/>
      <c r="T2" s="849"/>
      <c r="U2" s="759"/>
      <c r="V2" s="759"/>
      <c r="W2" s="759"/>
      <c r="X2" s="759"/>
      <c r="Y2" s="759"/>
      <c r="Z2" s="759"/>
      <c r="AA2" s="759"/>
      <c r="AB2" s="759"/>
      <c r="AC2" s="759"/>
      <c r="AD2" s="759"/>
      <c r="AE2" s="759"/>
      <c r="AF2" s="759"/>
      <c r="AG2" s="759"/>
      <c r="AH2" s="759"/>
      <c r="AI2" s="759"/>
      <c r="AJ2" s="759"/>
      <c r="AK2" s="759"/>
      <c r="AL2" s="759"/>
      <c r="AM2" s="759"/>
      <c r="AN2" s="759"/>
      <c r="AO2" s="849"/>
    </row>
    <row r="3" spans="1:41" hidden="1">
      <c r="A3" s="849"/>
      <c r="B3" s="849"/>
      <c r="C3" s="849"/>
      <c r="D3" s="849"/>
      <c r="E3" s="849"/>
      <c r="F3" s="849"/>
      <c r="G3" s="849"/>
      <c r="H3" s="849"/>
      <c r="I3" s="849"/>
      <c r="J3" s="849"/>
      <c r="K3" s="849"/>
      <c r="L3" s="849"/>
      <c r="M3" s="849"/>
      <c r="N3" s="849"/>
      <c r="O3" s="849"/>
      <c r="P3" s="849"/>
      <c r="Q3" s="849"/>
      <c r="R3" s="849"/>
      <c r="S3" s="849"/>
      <c r="T3" s="849"/>
      <c r="U3" s="759"/>
      <c r="V3" s="759"/>
      <c r="W3" s="759"/>
      <c r="X3" s="759"/>
      <c r="Y3" s="759"/>
      <c r="Z3" s="759"/>
      <c r="AA3" s="759"/>
      <c r="AB3" s="759"/>
      <c r="AC3" s="759"/>
      <c r="AD3" s="759"/>
      <c r="AE3" s="759"/>
      <c r="AF3" s="759"/>
      <c r="AG3" s="759"/>
      <c r="AH3" s="759"/>
      <c r="AI3" s="759"/>
      <c r="AJ3" s="759"/>
      <c r="AK3" s="759"/>
      <c r="AL3" s="759"/>
      <c r="AM3" s="759"/>
      <c r="AN3" s="759"/>
      <c r="AO3" s="849"/>
    </row>
    <row r="4" spans="1:41" hidden="1">
      <c r="A4" s="849"/>
      <c r="B4" s="849"/>
      <c r="C4" s="849"/>
      <c r="D4" s="849"/>
      <c r="E4" s="849"/>
      <c r="F4" s="849"/>
      <c r="G4" s="849"/>
      <c r="H4" s="849"/>
      <c r="I4" s="849"/>
      <c r="J4" s="849"/>
      <c r="K4" s="849"/>
      <c r="L4" s="849"/>
      <c r="M4" s="849"/>
      <c r="N4" s="849"/>
      <c r="O4" s="849"/>
      <c r="P4" s="849"/>
      <c r="Q4" s="849"/>
      <c r="R4" s="849"/>
      <c r="S4" s="849"/>
      <c r="T4" s="849"/>
      <c r="U4" s="759"/>
      <c r="V4" s="759"/>
      <c r="W4" s="759"/>
      <c r="X4" s="759"/>
      <c r="Y4" s="759"/>
      <c r="Z4" s="759"/>
      <c r="AA4" s="759"/>
      <c r="AB4" s="759"/>
      <c r="AC4" s="759"/>
      <c r="AD4" s="759"/>
      <c r="AE4" s="759"/>
      <c r="AF4" s="759"/>
      <c r="AG4" s="759"/>
      <c r="AH4" s="759"/>
      <c r="AI4" s="759"/>
      <c r="AJ4" s="759"/>
      <c r="AK4" s="759"/>
      <c r="AL4" s="759"/>
      <c r="AM4" s="759"/>
      <c r="AN4" s="759"/>
      <c r="AO4" s="849"/>
    </row>
    <row r="5" spans="1:41" hidden="1">
      <c r="A5" s="849"/>
      <c r="B5" s="849"/>
      <c r="C5" s="849"/>
      <c r="D5" s="849"/>
      <c r="E5" s="849"/>
      <c r="F5" s="849"/>
      <c r="G5" s="849"/>
      <c r="H5" s="849"/>
      <c r="I5" s="849"/>
      <c r="J5" s="849"/>
      <c r="K5" s="849"/>
      <c r="L5" s="849"/>
      <c r="M5" s="849"/>
      <c r="N5" s="849"/>
      <c r="O5" s="849"/>
      <c r="P5" s="849"/>
      <c r="Q5" s="849"/>
      <c r="R5" s="849"/>
      <c r="S5" s="849"/>
      <c r="T5" s="849"/>
      <c r="U5" s="759"/>
      <c r="V5" s="759"/>
      <c r="W5" s="759"/>
      <c r="X5" s="759"/>
      <c r="Y5" s="759"/>
      <c r="Z5" s="759"/>
      <c r="AA5" s="759"/>
      <c r="AB5" s="759"/>
      <c r="AC5" s="759"/>
      <c r="AD5" s="759"/>
      <c r="AE5" s="759"/>
      <c r="AF5" s="759"/>
      <c r="AG5" s="759"/>
      <c r="AH5" s="759"/>
      <c r="AI5" s="759"/>
      <c r="AJ5" s="759"/>
      <c r="AK5" s="759"/>
      <c r="AL5" s="759"/>
      <c r="AM5" s="759"/>
      <c r="AN5" s="759"/>
      <c r="AO5" s="849"/>
    </row>
    <row r="6" spans="1:41" hidden="1">
      <c r="A6" s="849"/>
      <c r="B6" s="849"/>
      <c r="C6" s="849"/>
      <c r="D6" s="849"/>
      <c r="E6" s="849"/>
      <c r="F6" s="849"/>
      <c r="G6" s="849"/>
      <c r="H6" s="849"/>
      <c r="I6" s="849"/>
      <c r="J6" s="849"/>
      <c r="K6" s="849"/>
      <c r="L6" s="849"/>
      <c r="M6" s="849"/>
      <c r="N6" s="849"/>
      <c r="O6" s="849"/>
      <c r="P6" s="849"/>
      <c r="Q6" s="849"/>
      <c r="R6" s="849"/>
      <c r="S6" s="849"/>
      <c r="T6" s="849"/>
      <c r="U6" s="759"/>
      <c r="V6" s="759"/>
      <c r="W6" s="759"/>
      <c r="X6" s="759"/>
      <c r="Y6" s="759"/>
      <c r="Z6" s="759"/>
      <c r="AA6" s="759"/>
      <c r="AB6" s="759"/>
      <c r="AC6" s="759"/>
      <c r="AD6" s="759"/>
      <c r="AE6" s="759"/>
      <c r="AF6" s="759"/>
      <c r="AG6" s="759"/>
      <c r="AH6" s="759"/>
      <c r="AI6" s="759"/>
      <c r="AJ6" s="759"/>
      <c r="AK6" s="759"/>
      <c r="AL6" s="759"/>
      <c r="AM6" s="759"/>
      <c r="AN6" s="759"/>
      <c r="AO6" s="849"/>
    </row>
    <row r="7" spans="1:41" hidden="1">
      <c r="A7" s="849"/>
      <c r="B7" s="849"/>
      <c r="C7" s="849"/>
      <c r="D7" s="849"/>
      <c r="E7" s="849"/>
      <c r="F7" s="849"/>
      <c r="G7" s="849"/>
      <c r="H7" s="849"/>
      <c r="I7" s="849"/>
      <c r="J7" s="849"/>
      <c r="K7" s="849"/>
      <c r="L7" s="849"/>
      <c r="M7" s="849"/>
      <c r="N7" s="849"/>
      <c r="O7" s="849"/>
      <c r="P7" s="849"/>
      <c r="Q7" s="849"/>
      <c r="R7" s="849"/>
      <c r="S7" s="849"/>
      <c r="T7" s="849"/>
      <c r="U7" s="709" t="b">
        <v>1</v>
      </c>
      <c r="V7" s="709" t="b">
        <v>0</v>
      </c>
      <c r="W7" s="709" t="b">
        <v>0</v>
      </c>
      <c r="X7" s="709" t="b">
        <v>0</v>
      </c>
      <c r="Y7" s="709" t="b">
        <v>0</v>
      </c>
      <c r="Z7" s="709" t="b">
        <v>0</v>
      </c>
      <c r="AA7" s="709" t="b">
        <v>0</v>
      </c>
      <c r="AB7" s="709" t="b">
        <v>0</v>
      </c>
      <c r="AC7" s="709" t="b">
        <v>0</v>
      </c>
      <c r="AD7" s="709" t="b">
        <v>0</v>
      </c>
      <c r="AE7" s="709" t="b">
        <v>1</v>
      </c>
      <c r="AF7" s="709" t="b">
        <v>0</v>
      </c>
      <c r="AG7" s="709" t="b">
        <v>0</v>
      </c>
      <c r="AH7" s="709" t="b">
        <v>0</v>
      </c>
      <c r="AI7" s="709" t="b">
        <v>0</v>
      </c>
      <c r="AJ7" s="709" t="b">
        <v>0</v>
      </c>
      <c r="AK7" s="709" t="b">
        <v>0</v>
      </c>
      <c r="AL7" s="709" t="b">
        <v>0</v>
      </c>
      <c r="AM7" s="709" t="b">
        <v>0</v>
      </c>
      <c r="AN7" s="709" t="b">
        <v>0</v>
      </c>
      <c r="AO7" s="849"/>
    </row>
    <row r="8" spans="1:41" hidden="1">
      <c r="A8" s="849"/>
      <c r="B8" s="849"/>
      <c r="C8" s="849"/>
      <c r="D8" s="849"/>
      <c r="E8" s="849"/>
      <c r="F8" s="849"/>
      <c r="G8" s="849"/>
      <c r="H8" s="849"/>
      <c r="I8" s="849"/>
      <c r="J8" s="849"/>
      <c r="K8" s="849"/>
      <c r="L8" s="849"/>
      <c r="M8" s="849"/>
      <c r="N8" s="849"/>
      <c r="O8" s="849"/>
      <c r="P8" s="849"/>
      <c r="Q8" s="849"/>
      <c r="R8" s="849"/>
      <c r="S8" s="849"/>
      <c r="T8" s="849"/>
      <c r="U8" s="849"/>
      <c r="V8" s="849"/>
      <c r="W8" s="849"/>
      <c r="X8" s="849"/>
      <c r="Y8" s="849"/>
      <c r="Z8" s="849"/>
      <c r="AA8" s="849"/>
      <c r="AB8" s="849"/>
      <c r="AC8" s="849"/>
      <c r="AD8" s="849"/>
      <c r="AE8" s="849"/>
      <c r="AF8" s="849"/>
      <c r="AG8" s="849"/>
      <c r="AH8" s="849"/>
      <c r="AI8" s="849"/>
      <c r="AJ8" s="849"/>
      <c r="AK8" s="849"/>
      <c r="AL8" s="849"/>
      <c r="AM8" s="849"/>
      <c r="AN8" s="849"/>
      <c r="AO8" s="849"/>
    </row>
    <row r="9" spans="1:41" hidden="1">
      <c r="A9" s="849"/>
      <c r="B9" s="849"/>
      <c r="C9" s="849"/>
      <c r="D9" s="849"/>
      <c r="E9" s="849"/>
      <c r="F9" s="849"/>
      <c r="G9" s="849"/>
      <c r="H9" s="849"/>
      <c r="I9" s="849"/>
      <c r="J9" s="849"/>
      <c r="K9" s="849"/>
      <c r="L9" s="849"/>
      <c r="M9" s="849"/>
      <c r="N9" s="849"/>
      <c r="O9" s="849"/>
      <c r="P9" s="849"/>
      <c r="Q9" s="849"/>
      <c r="R9" s="849"/>
      <c r="S9" s="849"/>
      <c r="T9" s="849"/>
      <c r="U9" s="849"/>
      <c r="V9" s="849"/>
      <c r="W9" s="849"/>
      <c r="X9" s="849"/>
      <c r="Y9" s="849"/>
      <c r="Z9" s="849"/>
      <c r="AA9" s="849"/>
      <c r="AB9" s="849"/>
      <c r="AC9" s="849"/>
      <c r="AD9" s="849"/>
      <c r="AE9" s="849"/>
      <c r="AF9" s="849"/>
      <c r="AG9" s="849"/>
      <c r="AH9" s="849"/>
      <c r="AI9" s="849"/>
      <c r="AJ9" s="849"/>
      <c r="AK9" s="849"/>
      <c r="AL9" s="849"/>
      <c r="AM9" s="849"/>
      <c r="AN9" s="849"/>
      <c r="AO9" s="849"/>
    </row>
    <row r="10" spans="1:41" hidden="1">
      <c r="A10" s="849"/>
      <c r="B10" s="849"/>
      <c r="C10" s="849"/>
      <c r="D10" s="849"/>
      <c r="E10" s="849"/>
      <c r="F10" s="849"/>
      <c r="G10" s="849"/>
      <c r="H10" s="849"/>
      <c r="I10" s="849"/>
      <c r="J10" s="849"/>
      <c r="K10" s="849"/>
      <c r="L10" s="849"/>
      <c r="M10" s="849"/>
      <c r="N10" s="849"/>
      <c r="O10" s="849"/>
      <c r="P10" s="849"/>
      <c r="Q10" s="849"/>
      <c r="R10" s="849"/>
      <c r="S10" s="849"/>
      <c r="T10" s="849"/>
      <c r="U10" s="849"/>
      <c r="V10" s="849"/>
      <c r="W10" s="849"/>
      <c r="X10" s="849"/>
      <c r="Y10" s="849"/>
      <c r="Z10" s="849"/>
      <c r="AA10" s="849"/>
      <c r="AB10" s="849"/>
      <c r="AC10" s="849"/>
      <c r="AD10" s="849"/>
      <c r="AE10" s="849"/>
      <c r="AF10" s="849"/>
      <c r="AG10" s="849"/>
      <c r="AH10" s="849"/>
      <c r="AI10" s="849"/>
      <c r="AJ10" s="849"/>
      <c r="AK10" s="849"/>
      <c r="AL10" s="849"/>
      <c r="AM10" s="849"/>
      <c r="AN10" s="849"/>
      <c r="AO10" s="849"/>
    </row>
    <row r="11" spans="1:41" s="100" customFormat="1" ht="15" hidden="1" customHeight="1">
      <c r="A11" s="850"/>
      <c r="B11" s="850"/>
      <c r="C11" s="850"/>
      <c r="D11" s="850"/>
      <c r="E11" s="850"/>
      <c r="F11" s="850"/>
      <c r="G11" s="850"/>
      <c r="H11" s="850"/>
      <c r="I11" s="850"/>
      <c r="J11" s="850"/>
      <c r="K11" s="850"/>
      <c r="L11" s="850"/>
      <c r="M11" s="851"/>
      <c r="N11" s="850"/>
      <c r="O11" s="850"/>
      <c r="P11" s="850"/>
      <c r="Q11" s="850"/>
      <c r="R11" s="850"/>
      <c r="S11" s="850"/>
      <c r="T11" s="850"/>
      <c r="U11" s="850"/>
      <c r="V11" s="850"/>
      <c r="W11" s="850"/>
      <c r="X11" s="850"/>
      <c r="Y11" s="850"/>
      <c r="Z11" s="850"/>
      <c r="AA11" s="850"/>
      <c r="AB11" s="850"/>
      <c r="AC11" s="850"/>
      <c r="AD11" s="850"/>
      <c r="AE11" s="850"/>
      <c r="AF11" s="850"/>
      <c r="AG11" s="850"/>
      <c r="AH11" s="850"/>
      <c r="AI11" s="850"/>
      <c r="AJ11" s="850"/>
      <c r="AK11" s="850"/>
      <c r="AL11" s="850"/>
      <c r="AM11" s="850"/>
      <c r="AN11" s="850"/>
      <c r="AO11" s="850"/>
    </row>
    <row r="12" spans="1:41" s="100" customFormat="1" ht="20.100000000000001" customHeight="1">
      <c r="A12" s="850"/>
      <c r="B12" s="850"/>
      <c r="C12" s="850"/>
      <c r="D12" s="850"/>
      <c r="E12" s="850"/>
      <c r="F12" s="850"/>
      <c r="G12" s="850"/>
      <c r="H12" s="850"/>
      <c r="I12" s="850"/>
      <c r="J12" s="850"/>
      <c r="K12" s="850"/>
      <c r="L12" s="484" t="s">
        <v>1285</v>
      </c>
      <c r="M12" s="265"/>
      <c r="N12" s="265"/>
      <c r="O12" s="265"/>
      <c r="P12" s="265"/>
      <c r="Q12" s="265"/>
      <c r="R12" s="265"/>
      <c r="S12" s="265"/>
      <c r="T12" s="265"/>
      <c r="U12" s="265"/>
      <c r="V12" s="265"/>
      <c r="W12" s="265"/>
      <c r="X12" s="265"/>
      <c r="Y12" s="265"/>
      <c r="Z12" s="265"/>
      <c r="AA12" s="265"/>
      <c r="AB12" s="265"/>
      <c r="AC12" s="265"/>
      <c r="AD12" s="265"/>
      <c r="AE12" s="265"/>
      <c r="AF12" s="266"/>
      <c r="AG12" s="266"/>
      <c r="AH12" s="266"/>
      <c r="AI12" s="266"/>
      <c r="AJ12" s="266"/>
      <c r="AK12" s="266"/>
      <c r="AL12" s="266"/>
      <c r="AM12" s="266"/>
      <c r="AN12" s="266"/>
      <c r="AO12" s="266"/>
    </row>
    <row r="13" spans="1:41" s="100" customFormat="1" ht="11.25" hidden="1" customHeight="1">
      <c r="A13" s="850"/>
      <c r="B13" s="850"/>
      <c r="C13" s="850"/>
      <c r="D13" s="850"/>
      <c r="E13" s="850"/>
      <c r="F13" s="850"/>
      <c r="G13" s="850"/>
      <c r="H13" s="850"/>
      <c r="I13" s="850"/>
      <c r="J13" s="850"/>
      <c r="K13" s="850"/>
      <c r="L13" s="850"/>
      <c r="M13" s="850"/>
      <c r="N13" s="850"/>
      <c r="O13" s="850"/>
      <c r="P13" s="850"/>
      <c r="Q13" s="850"/>
      <c r="R13" s="850"/>
      <c r="S13" s="850"/>
      <c r="T13" s="850"/>
      <c r="U13" s="850"/>
      <c r="V13" s="850"/>
      <c r="W13" s="850"/>
      <c r="X13" s="850"/>
      <c r="Y13" s="850"/>
      <c r="Z13" s="850"/>
      <c r="AA13" s="850"/>
      <c r="AB13" s="850"/>
      <c r="AC13" s="850"/>
      <c r="AD13" s="850"/>
      <c r="AE13" s="850"/>
      <c r="AF13" s="850"/>
      <c r="AG13" s="850"/>
      <c r="AH13" s="850"/>
      <c r="AI13" s="850"/>
      <c r="AJ13" s="850"/>
      <c r="AK13" s="850"/>
      <c r="AL13" s="850"/>
      <c r="AM13" s="850"/>
      <c r="AN13" s="850"/>
      <c r="AO13" s="850"/>
    </row>
    <row r="14" spans="1:41" s="100" customFormat="1" ht="22.5" hidden="1" customHeight="1">
      <c r="A14" s="850"/>
      <c r="B14" s="850"/>
      <c r="C14" s="850"/>
      <c r="D14" s="850"/>
      <c r="E14" s="850"/>
      <c r="F14" s="850"/>
      <c r="G14" s="850"/>
      <c r="H14" s="850"/>
      <c r="I14" s="850"/>
      <c r="J14" s="850"/>
      <c r="K14" s="850"/>
      <c r="L14" s="1131" t="s">
        <v>1331</v>
      </c>
      <c r="M14" s="1131"/>
      <c r="N14" s="852" t="s">
        <v>21</v>
      </c>
      <c r="O14" s="850"/>
      <c r="P14" s="850"/>
      <c r="Q14" s="850"/>
      <c r="R14" s="850"/>
      <c r="S14" s="850"/>
      <c r="T14" s="850"/>
      <c r="U14" s="850"/>
      <c r="V14" s="850"/>
      <c r="W14" s="850"/>
      <c r="X14" s="850"/>
      <c r="Y14" s="850"/>
      <c r="Z14" s="850"/>
      <c r="AA14" s="850"/>
      <c r="AB14" s="850"/>
      <c r="AC14" s="850"/>
      <c r="AD14" s="850"/>
      <c r="AE14" s="850"/>
      <c r="AF14" s="850"/>
      <c r="AG14" s="850"/>
      <c r="AH14" s="850"/>
      <c r="AI14" s="850"/>
      <c r="AJ14" s="850"/>
      <c r="AK14" s="850"/>
      <c r="AL14" s="850"/>
      <c r="AM14" s="850"/>
      <c r="AN14" s="850"/>
      <c r="AO14" s="850"/>
    </row>
    <row r="15" spans="1:41" s="100" customFormat="1" ht="11.25" customHeight="1">
      <c r="A15" s="850"/>
      <c r="B15" s="850"/>
      <c r="C15" s="850"/>
      <c r="D15" s="850"/>
      <c r="E15" s="850"/>
      <c r="F15" s="850"/>
      <c r="G15" s="850"/>
      <c r="H15" s="850"/>
      <c r="I15" s="850"/>
      <c r="J15" s="850"/>
      <c r="K15" s="850"/>
      <c r="L15" s="850"/>
      <c r="M15" s="850"/>
      <c r="N15" s="850"/>
      <c r="O15" s="850"/>
      <c r="P15" s="850"/>
      <c r="Q15" s="850"/>
      <c r="R15" s="850"/>
      <c r="S15" s="850"/>
      <c r="T15" s="850"/>
      <c r="U15" s="850"/>
      <c r="V15" s="850"/>
      <c r="W15" s="850"/>
      <c r="X15" s="850"/>
      <c r="Y15" s="850"/>
      <c r="Z15" s="850"/>
      <c r="AA15" s="850"/>
      <c r="AB15" s="850"/>
      <c r="AC15" s="850"/>
      <c r="AD15" s="850"/>
      <c r="AE15" s="850"/>
      <c r="AF15" s="850"/>
      <c r="AG15" s="850"/>
      <c r="AH15" s="850"/>
      <c r="AI15" s="850"/>
      <c r="AJ15" s="850"/>
      <c r="AK15" s="850"/>
      <c r="AL15" s="850"/>
      <c r="AM15" s="850"/>
      <c r="AN15" s="850"/>
      <c r="AO15" s="850"/>
    </row>
    <row r="16" spans="1:41" s="100" customFormat="1" ht="15" customHeight="1">
      <c r="A16" s="850"/>
      <c r="B16" s="850"/>
      <c r="C16" s="850"/>
      <c r="D16" s="850"/>
      <c r="E16" s="850"/>
      <c r="F16" s="850"/>
      <c r="G16" s="850"/>
      <c r="H16" s="850"/>
      <c r="I16" s="850"/>
      <c r="J16" s="850"/>
      <c r="K16" s="850"/>
      <c r="L16" s="1106" t="s">
        <v>16</v>
      </c>
      <c r="M16" s="1136" t="s">
        <v>435</v>
      </c>
      <c r="N16" s="1136" t="s">
        <v>143</v>
      </c>
      <c r="O16" s="853" t="s">
        <v>2438</v>
      </c>
      <c r="P16" s="853" t="s">
        <v>2438</v>
      </c>
      <c r="Q16" s="853" t="s">
        <v>2438</v>
      </c>
      <c r="R16" s="853" t="s">
        <v>2438</v>
      </c>
      <c r="S16" s="854" t="s">
        <v>2439</v>
      </c>
      <c r="T16" s="854" t="s">
        <v>2439</v>
      </c>
      <c r="U16" s="725" t="s">
        <v>2440</v>
      </c>
      <c r="V16" s="725" t="s">
        <v>2469</v>
      </c>
      <c r="W16" s="725" t="s">
        <v>2470</v>
      </c>
      <c r="X16" s="725" t="s">
        <v>2471</v>
      </c>
      <c r="Y16" s="725" t="s">
        <v>2472</v>
      </c>
      <c r="Z16" s="725" t="s">
        <v>2473</v>
      </c>
      <c r="AA16" s="725" t="s">
        <v>2474</v>
      </c>
      <c r="AB16" s="725" t="s">
        <v>2475</v>
      </c>
      <c r="AC16" s="725" t="s">
        <v>2476</v>
      </c>
      <c r="AD16" s="725" t="s">
        <v>2477</v>
      </c>
      <c r="AE16" s="725" t="s">
        <v>2440</v>
      </c>
      <c r="AF16" s="725" t="s">
        <v>2469</v>
      </c>
      <c r="AG16" s="725" t="s">
        <v>2470</v>
      </c>
      <c r="AH16" s="725" t="s">
        <v>2471</v>
      </c>
      <c r="AI16" s="725" t="s">
        <v>2472</v>
      </c>
      <c r="AJ16" s="725" t="s">
        <v>2473</v>
      </c>
      <c r="AK16" s="725" t="s">
        <v>2474</v>
      </c>
      <c r="AL16" s="725" t="s">
        <v>2475</v>
      </c>
      <c r="AM16" s="725" t="s">
        <v>2476</v>
      </c>
      <c r="AN16" s="725" t="s">
        <v>2477</v>
      </c>
      <c r="AO16" s="1132" t="s">
        <v>323</v>
      </c>
    </row>
    <row r="17" spans="1:41" s="101" customFormat="1" ht="126" customHeight="1">
      <c r="A17" s="855"/>
      <c r="B17" s="855"/>
      <c r="C17" s="855"/>
      <c r="D17" s="855"/>
      <c r="E17" s="855"/>
      <c r="F17" s="855"/>
      <c r="G17" s="855"/>
      <c r="H17" s="855"/>
      <c r="I17" s="855"/>
      <c r="J17" s="855"/>
      <c r="K17" s="855"/>
      <c r="L17" s="1106"/>
      <c r="M17" s="1136"/>
      <c r="N17" s="1136"/>
      <c r="O17" s="853" t="s">
        <v>1197</v>
      </c>
      <c r="P17" s="856" t="s">
        <v>286</v>
      </c>
      <c r="Q17" s="856" t="s">
        <v>436</v>
      </c>
      <c r="R17" s="856" t="s">
        <v>437</v>
      </c>
      <c r="S17" s="856" t="s">
        <v>1197</v>
      </c>
      <c r="T17" s="857" t="s">
        <v>286</v>
      </c>
      <c r="U17" s="763" t="s">
        <v>287</v>
      </c>
      <c r="V17" s="763" t="s">
        <v>287</v>
      </c>
      <c r="W17" s="763" t="s">
        <v>287</v>
      </c>
      <c r="X17" s="763" t="s">
        <v>287</v>
      </c>
      <c r="Y17" s="763" t="s">
        <v>287</v>
      </c>
      <c r="Z17" s="763" t="s">
        <v>287</v>
      </c>
      <c r="AA17" s="763" t="s">
        <v>287</v>
      </c>
      <c r="AB17" s="763" t="s">
        <v>287</v>
      </c>
      <c r="AC17" s="763" t="s">
        <v>287</v>
      </c>
      <c r="AD17" s="763" t="s">
        <v>287</v>
      </c>
      <c r="AE17" s="763" t="s">
        <v>286</v>
      </c>
      <c r="AF17" s="763" t="s">
        <v>286</v>
      </c>
      <c r="AG17" s="763" t="s">
        <v>286</v>
      </c>
      <c r="AH17" s="763" t="s">
        <v>286</v>
      </c>
      <c r="AI17" s="763" t="s">
        <v>286</v>
      </c>
      <c r="AJ17" s="763" t="s">
        <v>286</v>
      </c>
      <c r="AK17" s="763" t="s">
        <v>286</v>
      </c>
      <c r="AL17" s="763" t="s">
        <v>286</v>
      </c>
      <c r="AM17" s="763" t="s">
        <v>286</v>
      </c>
      <c r="AN17" s="763" t="s">
        <v>286</v>
      </c>
      <c r="AO17" s="1132"/>
    </row>
    <row r="18" spans="1:41" s="278" customFormat="1" ht="22.8" hidden="1">
      <c r="A18" s="858"/>
      <c r="B18" s="849" t="b">
        <v>0</v>
      </c>
      <c r="C18" s="859"/>
      <c r="D18" s="859"/>
      <c r="E18" s="859"/>
      <c r="F18" s="859"/>
      <c r="G18" s="859"/>
      <c r="H18" s="859"/>
      <c r="I18" s="859"/>
      <c r="J18" s="859"/>
      <c r="K18" s="859"/>
      <c r="L18" s="276">
        <v>1</v>
      </c>
      <c r="M18" s="271" t="s">
        <v>438</v>
      </c>
      <c r="N18" s="277" t="s">
        <v>370</v>
      </c>
      <c r="O18" s="860">
        <v>0</v>
      </c>
      <c r="P18" s="860">
        <v>0</v>
      </c>
      <c r="Q18" s="860">
        <v>0</v>
      </c>
      <c r="R18" s="860">
        <v>0</v>
      </c>
      <c r="S18" s="860">
        <v>0</v>
      </c>
      <c r="T18" s="860">
        <v>0</v>
      </c>
      <c r="U18" s="860">
        <v>0</v>
      </c>
      <c r="V18" s="860">
        <v>0</v>
      </c>
      <c r="W18" s="860">
        <v>0</v>
      </c>
      <c r="X18" s="860">
        <v>0</v>
      </c>
      <c r="Y18" s="860">
        <v>0</v>
      </c>
      <c r="Z18" s="860">
        <v>0</v>
      </c>
      <c r="AA18" s="860">
        <v>0</v>
      </c>
      <c r="AB18" s="860">
        <v>0</v>
      </c>
      <c r="AC18" s="860">
        <v>0</v>
      </c>
      <c r="AD18" s="860">
        <v>0</v>
      </c>
      <c r="AE18" s="860">
        <v>0</v>
      </c>
      <c r="AF18" s="860">
        <v>0</v>
      </c>
      <c r="AG18" s="860">
        <v>0</v>
      </c>
      <c r="AH18" s="860">
        <v>0</v>
      </c>
      <c r="AI18" s="860">
        <v>0</v>
      </c>
      <c r="AJ18" s="860">
        <v>0</v>
      </c>
      <c r="AK18" s="860">
        <v>0</v>
      </c>
      <c r="AL18" s="860">
        <v>0</v>
      </c>
      <c r="AM18" s="860">
        <v>0</v>
      </c>
      <c r="AN18" s="860">
        <v>0</v>
      </c>
      <c r="AO18" s="771"/>
    </row>
    <row r="19" spans="1:41" hidden="1">
      <c r="A19" s="858"/>
      <c r="B19" s="849" t="b">
        <v>0</v>
      </c>
      <c r="C19" s="849"/>
      <c r="D19" s="849"/>
      <c r="E19" s="849"/>
      <c r="F19" s="849"/>
      <c r="G19" s="849"/>
      <c r="H19" s="849"/>
      <c r="I19" s="849"/>
      <c r="J19" s="849"/>
      <c r="K19" s="849"/>
      <c r="L19" s="273" t="s">
        <v>165</v>
      </c>
      <c r="M19" s="274" t="s">
        <v>439</v>
      </c>
      <c r="N19" s="270" t="s">
        <v>370</v>
      </c>
      <c r="O19" s="861">
        <v>0</v>
      </c>
      <c r="P19" s="861">
        <v>0</v>
      </c>
      <c r="Q19" s="861">
        <v>0</v>
      </c>
      <c r="R19" s="861">
        <v>0</v>
      </c>
      <c r="S19" s="861">
        <v>0</v>
      </c>
      <c r="T19" s="861">
        <v>0</v>
      </c>
      <c r="U19" s="861">
        <v>0</v>
      </c>
      <c r="V19" s="861">
        <v>0</v>
      </c>
      <c r="W19" s="861">
        <v>0</v>
      </c>
      <c r="X19" s="861">
        <v>0</v>
      </c>
      <c r="Y19" s="861">
        <v>0</v>
      </c>
      <c r="Z19" s="861">
        <v>0</v>
      </c>
      <c r="AA19" s="861">
        <v>0</v>
      </c>
      <c r="AB19" s="861">
        <v>0</v>
      </c>
      <c r="AC19" s="861">
        <v>0</v>
      </c>
      <c r="AD19" s="861">
        <v>0</v>
      </c>
      <c r="AE19" s="861">
        <v>0</v>
      </c>
      <c r="AF19" s="861">
        <v>0</v>
      </c>
      <c r="AG19" s="861">
        <v>0</v>
      </c>
      <c r="AH19" s="861">
        <v>0</v>
      </c>
      <c r="AI19" s="861">
        <v>0</v>
      </c>
      <c r="AJ19" s="861">
        <v>0</v>
      </c>
      <c r="AK19" s="861">
        <v>0</v>
      </c>
      <c r="AL19" s="861">
        <v>0</v>
      </c>
      <c r="AM19" s="861">
        <v>0</v>
      </c>
      <c r="AN19" s="861">
        <v>0</v>
      </c>
      <c r="AO19" s="771"/>
    </row>
    <row r="20" spans="1:41" hidden="1">
      <c r="A20" s="858"/>
      <c r="B20" s="849" t="b">
        <v>0</v>
      </c>
      <c r="C20" s="849"/>
      <c r="D20" s="849"/>
      <c r="E20" s="849"/>
      <c r="F20" s="849"/>
      <c r="G20" s="849"/>
      <c r="H20" s="849"/>
      <c r="I20" s="849"/>
      <c r="J20" s="849"/>
      <c r="K20" s="849"/>
      <c r="L20" s="273" t="s">
        <v>412</v>
      </c>
      <c r="M20" s="275" t="s">
        <v>440</v>
      </c>
      <c r="N20" s="270" t="s">
        <v>370</v>
      </c>
      <c r="O20" s="862"/>
      <c r="P20" s="862"/>
      <c r="Q20" s="862"/>
      <c r="R20" s="862"/>
      <c r="S20" s="862"/>
      <c r="T20" s="862"/>
      <c r="U20" s="862"/>
      <c r="V20" s="862"/>
      <c r="W20" s="862"/>
      <c r="X20" s="862"/>
      <c r="Y20" s="862"/>
      <c r="Z20" s="862"/>
      <c r="AA20" s="862"/>
      <c r="AB20" s="862"/>
      <c r="AC20" s="862"/>
      <c r="AD20" s="862"/>
      <c r="AE20" s="862"/>
      <c r="AF20" s="862"/>
      <c r="AG20" s="862"/>
      <c r="AH20" s="862"/>
      <c r="AI20" s="862"/>
      <c r="AJ20" s="862"/>
      <c r="AK20" s="862"/>
      <c r="AL20" s="862"/>
      <c r="AM20" s="862"/>
      <c r="AN20" s="862"/>
      <c r="AO20" s="771"/>
    </row>
    <row r="21" spans="1:41" hidden="1">
      <c r="A21" s="858"/>
      <c r="B21" s="849" t="b">
        <v>0</v>
      </c>
      <c r="C21" s="849"/>
      <c r="D21" s="849"/>
      <c r="E21" s="849"/>
      <c r="F21" s="849"/>
      <c r="G21" s="849"/>
      <c r="H21" s="849"/>
      <c r="I21" s="849"/>
      <c r="J21" s="849"/>
      <c r="K21" s="849"/>
      <c r="L21" s="273" t="s">
        <v>414</v>
      </c>
      <c r="M21" s="275" t="s">
        <v>1126</v>
      </c>
      <c r="N21" s="270" t="s">
        <v>370</v>
      </c>
      <c r="O21" s="862"/>
      <c r="P21" s="862"/>
      <c r="Q21" s="862"/>
      <c r="R21" s="862"/>
      <c r="S21" s="862"/>
      <c r="T21" s="862"/>
      <c r="U21" s="862"/>
      <c r="V21" s="862"/>
      <c r="W21" s="862"/>
      <c r="X21" s="862"/>
      <c r="Y21" s="862"/>
      <c r="Z21" s="862"/>
      <c r="AA21" s="862"/>
      <c r="AB21" s="862"/>
      <c r="AC21" s="862"/>
      <c r="AD21" s="862"/>
      <c r="AE21" s="862"/>
      <c r="AF21" s="862"/>
      <c r="AG21" s="862"/>
      <c r="AH21" s="862"/>
      <c r="AI21" s="862"/>
      <c r="AJ21" s="862"/>
      <c r="AK21" s="862"/>
      <c r="AL21" s="862"/>
      <c r="AM21" s="862"/>
      <c r="AN21" s="862"/>
      <c r="AO21" s="771"/>
    </row>
    <row r="22" spans="1:41" hidden="1">
      <c r="A22" s="858"/>
      <c r="B22" s="849" t="b">
        <v>0</v>
      </c>
      <c r="C22" s="849"/>
      <c r="D22" s="849"/>
      <c r="E22" s="849"/>
      <c r="F22" s="849"/>
      <c r="G22" s="849"/>
      <c r="H22" s="849"/>
      <c r="I22" s="849"/>
      <c r="J22" s="849"/>
      <c r="K22" s="849"/>
      <c r="L22" s="273" t="s">
        <v>1087</v>
      </c>
      <c r="M22" s="275" t="s">
        <v>441</v>
      </c>
      <c r="N22" s="270" t="s">
        <v>370</v>
      </c>
      <c r="O22" s="862"/>
      <c r="P22" s="862"/>
      <c r="Q22" s="862"/>
      <c r="R22" s="862"/>
      <c r="S22" s="862"/>
      <c r="T22" s="862"/>
      <c r="U22" s="862"/>
      <c r="V22" s="862"/>
      <c r="W22" s="862"/>
      <c r="X22" s="862"/>
      <c r="Y22" s="862"/>
      <c r="Z22" s="862"/>
      <c r="AA22" s="862"/>
      <c r="AB22" s="862"/>
      <c r="AC22" s="862"/>
      <c r="AD22" s="862"/>
      <c r="AE22" s="862"/>
      <c r="AF22" s="862"/>
      <c r="AG22" s="862"/>
      <c r="AH22" s="862"/>
      <c r="AI22" s="862"/>
      <c r="AJ22" s="862"/>
      <c r="AK22" s="862"/>
      <c r="AL22" s="862"/>
      <c r="AM22" s="862"/>
      <c r="AN22" s="862"/>
      <c r="AO22" s="771"/>
    </row>
    <row r="23" spans="1:41" hidden="1">
      <c r="A23" s="858"/>
      <c r="B23" s="849" t="b">
        <v>0</v>
      </c>
      <c r="C23" s="849"/>
      <c r="D23" s="849"/>
      <c r="E23" s="849"/>
      <c r="F23" s="849"/>
      <c r="G23" s="849"/>
      <c r="H23" s="849"/>
      <c r="I23" s="849"/>
      <c r="J23" s="849"/>
      <c r="K23" s="849"/>
      <c r="L23" s="273" t="s">
        <v>1088</v>
      </c>
      <c r="M23" s="275" t="s">
        <v>442</v>
      </c>
      <c r="N23" s="270" t="s">
        <v>370</v>
      </c>
      <c r="O23" s="862"/>
      <c r="P23" s="862"/>
      <c r="Q23" s="862"/>
      <c r="R23" s="862"/>
      <c r="S23" s="862"/>
      <c r="T23" s="862"/>
      <c r="U23" s="862"/>
      <c r="V23" s="862"/>
      <c r="W23" s="862"/>
      <c r="X23" s="862"/>
      <c r="Y23" s="862"/>
      <c r="Z23" s="862"/>
      <c r="AA23" s="862"/>
      <c r="AB23" s="862"/>
      <c r="AC23" s="862"/>
      <c r="AD23" s="862"/>
      <c r="AE23" s="862"/>
      <c r="AF23" s="862"/>
      <c r="AG23" s="862"/>
      <c r="AH23" s="862"/>
      <c r="AI23" s="862"/>
      <c r="AJ23" s="862"/>
      <c r="AK23" s="862"/>
      <c r="AL23" s="862"/>
      <c r="AM23" s="862"/>
      <c r="AN23" s="862"/>
      <c r="AO23" s="771"/>
    </row>
    <row r="24" spans="1:41" hidden="1">
      <c r="A24" s="858"/>
      <c r="B24" s="849" t="b">
        <v>0</v>
      </c>
      <c r="C24" s="849"/>
      <c r="D24" s="849"/>
      <c r="E24" s="849"/>
      <c r="F24" s="849"/>
      <c r="G24" s="849"/>
      <c r="H24" s="849"/>
      <c r="I24" s="849"/>
      <c r="J24" s="849"/>
      <c r="K24" s="849"/>
      <c r="L24" s="273" t="s">
        <v>166</v>
      </c>
      <c r="M24" s="274" t="s">
        <v>443</v>
      </c>
      <c r="N24" s="270" t="s">
        <v>370</v>
      </c>
      <c r="O24" s="861">
        <v>0</v>
      </c>
      <c r="P24" s="861">
        <v>0</v>
      </c>
      <c r="Q24" s="861">
        <v>0</v>
      </c>
      <c r="R24" s="861">
        <v>0</v>
      </c>
      <c r="S24" s="861">
        <v>0</v>
      </c>
      <c r="T24" s="861">
        <v>0</v>
      </c>
      <c r="U24" s="861">
        <v>0</v>
      </c>
      <c r="V24" s="861">
        <v>0</v>
      </c>
      <c r="W24" s="861">
        <v>0</v>
      </c>
      <c r="X24" s="861">
        <v>0</v>
      </c>
      <c r="Y24" s="861">
        <v>0</v>
      </c>
      <c r="Z24" s="861">
        <v>0</v>
      </c>
      <c r="AA24" s="861">
        <v>0</v>
      </c>
      <c r="AB24" s="861">
        <v>0</v>
      </c>
      <c r="AC24" s="861">
        <v>0</v>
      </c>
      <c r="AD24" s="861">
        <v>0</v>
      </c>
      <c r="AE24" s="861">
        <v>0</v>
      </c>
      <c r="AF24" s="861">
        <v>0</v>
      </c>
      <c r="AG24" s="861">
        <v>0</v>
      </c>
      <c r="AH24" s="861">
        <v>0</v>
      </c>
      <c r="AI24" s="861">
        <v>0</v>
      </c>
      <c r="AJ24" s="861">
        <v>0</v>
      </c>
      <c r="AK24" s="861">
        <v>0</v>
      </c>
      <c r="AL24" s="861">
        <v>0</v>
      </c>
      <c r="AM24" s="861">
        <v>0</v>
      </c>
      <c r="AN24" s="861">
        <v>0</v>
      </c>
      <c r="AO24" s="771"/>
    </row>
    <row r="25" spans="1:41" hidden="1">
      <c r="A25" s="858"/>
      <c r="B25" s="849" t="b">
        <v>0</v>
      </c>
      <c r="C25" s="849"/>
      <c r="D25" s="849"/>
      <c r="E25" s="849"/>
      <c r="F25" s="849"/>
      <c r="G25" s="849"/>
      <c r="H25" s="849"/>
      <c r="I25" s="849"/>
      <c r="J25" s="849"/>
      <c r="K25" s="849"/>
      <c r="L25" s="273" t="s">
        <v>534</v>
      </c>
      <c r="M25" s="275" t="s">
        <v>444</v>
      </c>
      <c r="N25" s="270" t="s">
        <v>370</v>
      </c>
      <c r="O25" s="862"/>
      <c r="P25" s="862"/>
      <c r="Q25" s="862"/>
      <c r="R25" s="862"/>
      <c r="S25" s="862"/>
      <c r="T25" s="862"/>
      <c r="U25" s="862"/>
      <c r="V25" s="862"/>
      <c r="W25" s="862"/>
      <c r="X25" s="862"/>
      <c r="Y25" s="862"/>
      <c r="Z25" s="862"/>
      <c r="AA25" s="862"/>
      <c r="AB25" s="862"/>
      <c r="AC25" s="862"/>
      <c r="AD25" s="862"/>
      <c r="AE25" s="862"/>
      <c r="AF25" s="862"/>
      <c r="AG25" s="862"/>
      <c r="AH25" s="862"/>
      <c r="AI25" s="862"/>
      <c r="AJ25" s="862"/>
      <c r="AK25" s="862"/>
      <c r="AL25" s="862"/>
      <c r="AM25" s="862"/>
      <c r="AN25" s="862"/>
      <c r="AO25" s="771"/>
    </row>
    <row r="26" spans="1:41" hidden="1">
      <c r="A26" s="858"/>
      <c r="B26" s="849" t="b">
        <v>0</v>
      </c>
      <c r="C26" s="849"/>
      <c r="D26" s="849"/>
      <c r="E26" s="849"/>
      <c r="F26" s="849"/>
      <c r="G26" s="849"/>
      <c r="H26" s="849"/>
      <c r="I26" s="849"/>
      <c r="J26" s="849"/>
      <c r="K26" s="849"/>
      <c r="L26" s="273" t="s">
        <v>540</v>
      </c>
      <c r="M26" s="275" t="s">
        <v>445</v>
      </c>
      <c r="N26" s="270" t="s">
        <v>370</v>
      </c>
      <c r="O26" s="862"/>
      <c r="P26" s="862"/>
      <c r="Q26" s="862"/>
      <c r="R26" s="862"/>
      <c r="S26" s="862"/>
      <c r="T26" s="862"/>
      <c r="U26" s="862"/>
      <c r="V26" s="862"/>
      <c r="W26" s="862"/>
      <c r="X26" s="862"/>
      <c r="Y26" s="862"/>
      <c r="Z26" s="862"/>
      <c r="AA26" s="862"/>
      <c r="AB26" s="862"/>
      <c r="AC26" s="862"/>
      <c r="AD26" s="862"/>
      <c r="AE26" s="862"/>
      <c r="AF26" s="862"/>
      <c r="AG26" s="862"/>
      <c r="AH26" s="862"/>
      <c r="AI26" s="862"/>
      <c r="AJ26" s="862"/>
      <c r="AK26" s="862"/>
      <c r="AL26" s="862"/>
      <c r="AM26" s="862"/>
      <c r="AN26" s="862"/>
      <c r="AO26" s="771"/>
    </row>
    <row r="27" spans="1:41" hidden="1">
      <c r="A27" s="858"/>
      <c r="B27" s="849" t="b">
        <v>0</v>
      </c>
      <c r="C27" s="849"/>
      <c r="D27" s="849"/>
      <c r="E27" s="849"/>
      <c r="F27" s="849"/>
      <c r="G27" s="849"/>
      <c r="H27" s="849"/>
      <c r="I27" s="849"/>
      <c r="J27" s="849"/>
      <c r="K27" s="849"/>
      <c r="L27" s="273" t="s">
        <v>542</v>
      </c>
      <c r="M27" s="275" t="s">
        <v>446</v>
      </c>
      <c r="N27" s="270" t="s">
        <v>370</v>
      </c>
      <c r="O27" s="862"/>
      <c r="P27" s="862"/>
      <c r="Q27" s="862"/>
      <c r="R27" s="862"/>
      <c r="S27" s="862"/>
      <c r="T27" s="862"/>
      <c r="U27" s="862"/>
      <c r="V27" s="862"/>
      <c r="W27" s="862"/>
      <c r="X27" s="862"/>
      <c r="Y27" s="862"/>
      <c r="Z27" s="862"/>
      <c r="AA27" s="862"/>
      <c r="AB27" s="862"/>
      <c r="AC27" s="862"/>
      <c r="AD27" s="862"/>
      <c r="AE27" s="862"/>
      <c r="AF27" s="862"/>
      <c r="AG27" s="862"/>
      <c r="AH27" s="862"/>
      <c r="AI27" s="862"/>
      <c r="AJ27" s="862"/>
      <c r="AK27" s="862"/>
      <c r="AL27" s="862"/>
      <c r="AM27" s="862"/>
      <c r="AN27" s="862"/>
      <c r="AO27" s="771"/>
    </row>
    <row r="28" spans="1:41" hidden="1">
      <c r="A28" s="858"/>
      <c r="B28" s="849" t="b">
        <v>0</v>
      </c>
      <c r="C28" s="849"/>
      <c r="D28" s="849"/>
      <c r="E28" s="849"/>
      <c r="F28" s="849"/>
      <c r="G28" s="849"/>
      <c r="H28" s="849"/>
      <c r="I28" s="849"/>
      <c r="J28" s="849"/>
      <c r="K28" s="849"/>
      <c r="L28" s="273" t="s">
        <v>378</v>
      </c>
      <c r="M28" s="274" t="s">
        <v>447</v>
      </c>
      <c r="N28" s="270" t="s">
        <v>370</v>
      </c>
      <c r="O28" s="861">
        <v>0</v>
      </c>
      <c r="P28" s="861">
        <v>0</v>
      </c>
      <c r="Q28" s="861">
        <v>0</v>
      </c>
      <c r="R28" s="861">
        <v>0</v>
      </c>
      <c r="S28" s="861">
        <v>0</v>
      </c>
      <c r="T28" s="861">
        <v>0</v>
      </c>
      <c r="U28" s="861">
        <v>0</v>
      </c>
      <c r="V28" s="861">
        <v>0</v>
      </c>
      <c r="W28" s="861">
        <v>0</v>
      </c>
      <c r="X28" s="861">
        <v>0</v>
      </c>
      <c r="Y28" s="861">
        <v>0</v>
      </c>
      <c r="Z28" s="861">
        <v>0</v>
      </c>
      <c r="AA28" s="861">
        <v>0</v>
      </c>
      <c r="AB28" s="861">
        <v>0</v>
      </c>
      <c r="AC28" s="861">
        <v>0</v>
      </c>
      <c r="AD28" s="861">
        <v>0</v>
      </c>
      <c r="AE28" s="861">
        <v>0</v>
      </c>
      <c r="AF28" s="861">
        <v>0</v>
      </c>
      <c r="AG28" s="861">
        <v>0</v>
      </c>
      <c r="AH28" s="861">
        <v>0</v>
      </c>
      <c r="AI28" s="861">
        <v>0</v>
      </c>
      <c r="AJ28" s="861">
        <v>0</v>
      </c>
      <c r="AK28" s="861">
        <v>0</v>
      </c>
      <c r="AL28" s="861">
        <v>0</v>
      </c>
      <c r="AM28" s="861">
        <v>0</v>
      </c>
      <c r="AN28" s="861">
        <v>0</v>
      </c>
      <c r="AO28" s="771"/>
    </row>
    <row r="29" spans="1:41" hidden="1">
      <c r="A29" s="858"/>
      <c r="B29" s="849" t="b">
        <v>0</v>
      </c>
      <c r="C29" s="849"/>
      <c r="D29" s="849"/>
      <c r="E29" s="849"/>
      <c r="F29" s="849"/>
      <c r="G29" s="849"/>
      <c r="H29" s="849"/>
      <c r="I29" s="849"/>
      <c r="J29" s="849"/>
      <c r="K29" s="849"/>
      <c r="L29" s="273" t="s">
        <v>564</v>
      </c>
      <c r="M29" s="275" t="s">
        <v>448</v>
      </c>
      <c r="N29" s="270" t="s">
        <v>370</v>
      </c>
      <c r="O29" s="862"/>
      <c r="P29" s="862"/>
      <c r="Q29" s="862"/>
      <c r="R29" s="862"/>
      <c r="S29" s="862"/>
      <c r="T29" s="862"/>
      <c r="U29" s="862"/>
      <c r="V29" s="862"/>
      <c r="W29" s="862"/>
      <c r="X29" s="862"/>
      <c r="Y29" s="862"/>
      <c r="Z29" s="862"/>
      <c r="AA29" s="862"/>
      <c r="AB29" s="862"/>
      <c r="AC29" s="862"/>
      <c r="AD29" s="862"/>
      <c r="AE29" s="862"/>
      <c r="AF29" s="862"/>
      <c r="AG29" s="862"/>
      <c r="AH29" s="862"/>
      <c r="AI29" s="862"/>
      <c r="AJ29" s="862"/>
      <c r="AK29" s="862"/>
      <c r="AL29" s="862"/>
      <c r="AM29" s="862"/>
      <c r="AN29" s="862"/>
      <c r="AO29" s="771"/>
    </row>
    <row r="30" spans="1:41" hidden="1">
      <c r="A30" s="858"/>
      <c r="B30" s="849" t="b">
        <v>0</v>
      </c>
      <c r="C30" s="849"/>
      <c r="D30" s="849"/>
      <c r="E30" s="849"/>
      <c r="F30" s="849"/>
      <c r="G30" s="849"/>
      <c r="H30" s="849"/>
      <c r="I30" s="849"/>
      <c r="J30" s="849"/>
      <c r="K30" s="849"/>
      <c r="L30" s="273" t="s">
        <v>566</v>
      </c>
      <c r="M30" s="275" t="s">
        <v>449</v>
      </c>
      <c r="N30" s="270" t="s">
        <v>370</v>
      </c>
      <c r="O30" s="862"/>
      <c r="P30" s="862"/>
      <c r="Q30" s="862"/>
      <c r="R30" s="862"/>
      <c r="S30" s="862"/>
      <c r="T30" s="862"/>
      <c r="U30" s="862"/>
      <c r="V30" s="862"/>
      <c r="W30" s="862"/>
      <c r="X30" s="862"/>
      <c r="Y30" s="862"/>
      <c r="Z30" s="862"/>
      <c r="AA30" s="862"/>
      <c r="AB30" s="862"/>
      <c r="AC30" s="862"/>
      <c r="AD30" s="862"/>
      <c r="AE30" s="862"/>
      <c r="AF30" s="862"/>
      <c r="AG30" s="862"/>
      <c r="AH30" s="862"/>
      <c r="AI30" s="862"/>
      <c r="AJ30" s="862"/>
      <c r="AK30" s="862"/>
      <c r="AL30" s="862"/>
      <c r="AM30" s="862"/>
      <c r="AN30" s="862"/>
      <c r="AO30" s="771"/>
    </row>
    <row r="31" spans="1:41" hidden="1">
      <c r="A31" s="858"/>
      <c r="B31" s="849" t="b">
        <v>0</v>
      </c>
      <c r="C31" s="849"/>
      <c r="D31" s="849"/>
      <c r="E31" s="849"/>
      <c r="F31" s="849"/>
      <c r="G31" s="849"/>
      <c r="H31" s="849"/>
      <c r="I31" s="849"/>
      <c r="J31" s="849"/>
      <c r="K31" s="849"/>
      <c r="L31" s="273" t="s">
        <v>568</v>
      </c>
      <c r="M31" s="275" t="s">
        <v>450</v>
      </c>
      <c r="N31" s="270" t="s">
        <v>370</v>
      </c>
      <c r="O31" s="862"/>
      <c r="P31" s="862"/>
      <c r="Q31" s="862"/>
      <c r="R31" s="862"/>
      <c r="S31" s="862"/>
      <c r="T31" s="862"/>
      <c r="U31" s="862"/>
      <c r="V31" s="862"/>
      <c r="W31" s="862"/>
      <c r="X31" s="862"/>
      <c r="Y31" s="862"/>
      <c r="Z31" s="862"/>
      <c r="AA31" s="862"/>
      <c r="AB31" s="862"/>
      <c r="AC31" s="862"/>
      <c r="AD31" s="862"/>
      <c r="AE31" s="862"/>
      <c r="AF31" s="862"/>
      <c r="AG31" s="862"/>
      <c r="AH31" s="862"/>
      <c r="AI31" s="862"/>
      <c r="AJ31" s="862"/>
      <c r="AK31" s="862"/>
      <c r="AL31" s="862"/>
      <c r="AM31" s="862"/>
      <c r="AN31" s="862"/>
      <c r="AO31" s="771"/>
    </row>
    <row r="32" spans="1:41" hidden="1">
      <c r="A32" s="858"/>
      <c r="B32" s="849" t="b">
        <v>0</v>
      </c>
      <c r="C32" s="849"/>
      <c r="D32" s="849"/>
      <c r="E32" s="849"/>
      <c r="F32" s="849"/>
      <c r="G32" s="849"/>
      <c r="H32" s="849"/>
      <c r="I32" s="849"/>
      <c r="J32" s="849"/>
      <c r="K32" s="849"/>
      <c r="L32" s="273" t="s">
        <v>380</v>
      </c>
      <c r="M32" s="274" t="s">
        <v>451</v>
      </c>
      <c r="N32" s="270" t="s">
        <v>370</v>
      </c>
      <c r="O32" s="861">
        <v>0</v>
      </c>
      <c r="P32" s="861">
        <v>0</v>
      </c>
      <c r="Q32" s="861">
        <v>0</v>
      </c>
      <c r="R32" s="861">
        <v>0</v>
      </c>
      <c r="S32" s="861">
        <v>0</v>
      </c>
      <c r="T32" s="861">
        <v>0</v>
      </c>
      <c r="U32" s="861">
        <v>0</v>
      </c>
      <c r="V32" s="861">
        <v>0</v>
      </c>
      <c r="W32" s="861">
        <v>0</v>
      </c>
      <c r="X32" s="861">
        <v>0</v>
      </c>
      <c r="Y32" s="861">
        <v>0</v>
      </c>
      <c r="Z32" s="861">
        <v>0</v>
      </c>
      <c r="AA32" s="861">
        <v>0</v>
      </c>
      <c r="AB32" s="861">
        <v>0</v>
      </c>
      <c r="AC32" s="861">
        <v>0</v>
      </c>
      <c r="AD32" s="861">
        <v>0</v>
      </c>
      <c r="AE32" s="861">
        <v>0</v>
      </c>
      <c r="AF32" s="861">
        <v>0</v>
      </c>
      <c r="AG32" s="861">
        <v>0</v>
      </c>
      <c r="AH32" s="861">
        <v>0</v>
      </c>
      <c r="AI32" s="861">
        <v>0</v>
      </c>
      <c r="AJ32" s="861">
        <v>0</v>
      </c>
      <c r="AK32" s="861">
        <v>0</v>
      </c>
      <c r="AL32" s="861">
        <v>0</v>
      </c>
      <c r="AM32" s="861">
        <v>0</v>
      </c>
      <c r="AN32" s="861">
        <v>0</v>
      </c>
      <c r="AO32" s="771"/>
    </row>
    <row r="33" spans="1:41" hidden="1">
      <c r="A33" s="858"/>
      <c r="B33" s="849" t="b">
        <v>0</v>
      </c>
      <c r="C33" s="849"/>
      <c r="D33" s="849"/>
      <c r="E33" s="849"/>
      <c r="F33" s="849"/>
      <c r="G33" s="849"/>
      <c r="H33" s="849"/>
      <c r="I33" s="849"/>
      <c r="J33" s="849"/>
      <c r="K33" s="849"/>
      <c r="L33" s="273" t="s">
        <v>573</v>
      </c>
      <c r="M33" s="275" t="s">
        <v>452</v>
      </c>
      <c r="N33" s="270" t="s">
        <v>370</v>
      </c>
      <c r="O33" s="862"/>
      <c r="P33" s="862"/>
      <c r="Q33" s="862"/>
      <c r="R33" s="862"/>
      <c r="S33" s="862"/>
      <c r="T33" s="862"/>
      <c r="U33" s="862"/>
      <c r="V33" s="862"/>
      <c r="W33" s="862"/>
      <c r="X33" s="862"/>
      <c r="Y33" s="862"/>
      <c r="Z33" s="862"/>
      <c r="AA33" s="862"/>
      <c r="AB33" s="862"/>
      <c r="AC33" s="862"/>
      <c r="AD33" s="862"/>
      <c r="AE33" s="862"/>
      <c r="AF33" s="862"/>
      <c r="AG33" s="862"/>
      <c r="AH33" s="862"/>
      <c r="AI33" s="862"/>
      <c r="AJ33" s="862"/>
      <c r="AK33" s="862"/>
      <c r="AL33" s="862"/>
      <c r="AM33" s="862"/>
      <c r="AN33" s="862"/>
      <c r="AO33" s="771"/>
    </row>
    <row r="34" spans="1:41" ht="22.8" hidden="1">
      <c r="A34" s="858"/>
      <c r="B34" s="849" t="b">
        <v>0</v>
      </c>
      <c r="C34" s="849"/>
      <c r="D34" s="849"/>
      <c r="E34" s="849"/>
      <c r="F34" s="849"/>
      <c r="G34" s="849"/>
      <c r="H34" s="849"/>
      <c r="I34" s="849"/>
      <c r="J34" s="849"/>
      <c r="K34" s="849"/>
      <c r="L34" s="273" t="s">
        <v>587</v>
      </c>
      <c r="M34" s="275" t="s">
        <v>1180</v>
      </c>
      <c r="N34" s="270" t="s">
        <v>370</v>
      </c>
      <c r="O34" s="862"/>
      <c r="P34" s="862"/>
      <c r="Q34" s="862"/>
      <c r="R34" s="862"/>
      <c r="S34" s="862"/>
      <c r="T34" s="862"/>
      <c r="U34" s="862"/>
      <c r="V34" s="862"/>
      <c r="W34" s="862"/>
      <c r="X34" s="862"/>
      <c r="Y34" s="862"/>
      <c r="Z34" s="862"/>
      <c r="AA34" s="862"/>
      <c r="AB34" s="862"/>
      <c r="AC34" s="862"/>
      <c r="AD34" s="862"/>
      <c r="AE34" s="862"/>
      <c r="AF34" s="862"/>
      <c r="AG34" s="862"/>
      <c r="AH34" s="862"/>
      <c r="AI34" s="862"/>
      <c r="AJ34" s="862"/>
      <c r="AK34" s="862"/>
      <c r="AL34" s="862"/>
      <c r="AM34" s="862"/>
      <c r="AN34" s="862"/>
      <c r="AO34" s="771"/>
    </row>
    <row r="35" spans="1:41" ht="22.8" hidden="1">
      <c r="A35" s="858"/>
      <c r="B35" s="849" t="b">
        <v>0</v>
      </c>
      <c r="C35" s="849"/>
      <c r="D35" s="849"/>
      <c r="E35" s="849"/>
      <c r="F35" s="849"/>
      <c r="G35" s="849"/>
      <c r="H35" s="849"/>
      <c r="I35" s="849"/>
      <c r="J35" s="849"/>
      <c r="K35" s="849"/>
      <c r="L35" s="273" t="s">
        <v>593</v>
      </c>
      <c r="M35" s="275" t="s">
        <v>453</v>
      </c>
      <c r="N35" s="270" t="s">
        <v>370</v>
      </c>
      <c r="O35" s="862"/>
      <c r="P35" s="862"/>
      <c r="Q35" s="862"/>
      <c r="R35" s="862"/>
      <c r="S35" s="862"/>
      <c r="T35" s="862"/>
      <c r="U35" s="862"/>
      <c r="V35" s="862"/>
      <c r="W35" s="862"/>
      <c r="X35" s="862"/>
      <c r="Y35" s="862"/>
      <c r="Z35" s="862"/>
      <c r="AA35" s="862"/>
      <c r="AB35" s="862"/>
      <c r="AC35" s="862"/>
      <c r="AD35" s="862"/>
      <c r="AE35" s="862"/>
      <c r="AF35" s="862"/>
      <c r="AG35" s="862"/>
      <c r="AH35" s="862"/>
      <c r="AI35" s="862"/>
      <c r="AJ35" s="862"/>
      <c r="AK35" s="862"/>
      <c r="AL35" s="862"/>
      <c r="AM35" s="862"/>
      <c r="AN35" s="862"/>
      <c r="AO35" s="771"/>
    </row>
    <row r="36" spans="1:41" hidden="1">
      <c r="A36" s="858"/>
      <c r="B36" s="849" t="b">
        <v>0</v>
      </c>
      <c r="C36" s="849"/>
      <c r="D36" s="849"/>
      <c r="E36" s="849"/>
      <c r="F36" s="849"/>
      <c r="G36" s="849"/>
      <c r="H36" s="849"/>
      <c r="I36" s="849"/>
      <c r="J36" s="849"/>
      <c r="K36" s="849"/>
      <c r="L36" s="273" t="s">
        <v>595</v>
      </c>
      <c r="M36" s="275" t="s">
        <v>454</v>
      </c>
      <c r="N36" s="270" t="s">
        <v>370</v>
      </c>
      <c r="O36" s="862"/>
      <c r="P36" s="862"/>
      <c r="Q36" s="862"/>
      <c r="R36" s="862"/>
      <c r="S36" s="862"/>
      <c r="T36" s="862"/>
      <c r="U36" s="862"/>
      <c r="V36" s="862"/>
      <c r="W36" s="862"/>
      <c r="X36" s="862"/>
      <c r="Y36" s="862"/>
      <c r="Z36" s="862"/>
      <c r="AA36" s="862"/>
      <c r="AB36" s="862"/>
      <c r="AC36" s="862"/>
      <c r="AD36" s="862"/>
      <c r="AE36" s="862"/>
      <c r="AF36" s="862"/>
      <c r="AG36" s="862"/>
      <c r="AH36" s="862"/>
      <c r="AI36" s="862"/>
      <c r="AJ36" s="862"/>
      <c r="AK36" s="862"/>
      <c r="AL36" s="862"/>
      <c r="AM36" s="862"/>
      <c r="AN36" s="862"/>
      <c r="AO36" s="771"/>
    </row>
    <row r="37" spans="1:41" s="278" customFormat="1" ht="22.8" hidden="1">
      <c r="A37" s="858"/>
      <c r="B37" s="849" t="b">
        <v>0</v>
      </c>
      <c r="C37" s="859"/>
      <c r="D37" s="859"/>
      <c r="E37" s="859"/>
      <c r="F37" s="859"/>
      <c r="G37" s="859"/>
      <c r="H37" s="859"/>
      <c r="I37" s="859"/>
      <c r="J37" s="859"/>
      <c r="K37" s="859"/>
      <c r="L37" s="276" t="s">
        <v>102</v>
      </c>
      <c r="M37" s="272" t="s">
        <v>455</v>
      </c>
      <c r="N37" s="277" t="s">
        <v>370</v>
      </c>
      <c r="O37" s="860">
        <v>0</v>
      </c>
      <c r="P37" s="860">
        <v>0</v>
      </c>
      <c r="Q37" s="860">
        <v>0</v>
      </c>
      <c r="R37" s="860">
        <v>0</v>
      </c>
      <c r="S37" s="860">
        <v>0</v>
      </c>
      <c r="T37" s="860">
        <v>0</v>
      </c>
      <c r="U37" s="860">
        <v>0</v>
      </c>
      <c r="V37" s="860">
        <v>0</v>
      </c>
      <c r="W37" s="860">
        <v>0</v>
      </c>
      <c r="X37" s="860">
        <v>0</v>
      </c>
      <c r="Y37" s="860">
        <v>0</v>
      </c>
      <c r="Z37" s="860">
        <v>0</v>
      </c>
      <c r="AA37" s="860">
        <v>0</v>
      </c>
      <c r="AB37" s="860">
        <v>0</v>
      </c>
      <c r="AC37" s="860">
        <v>0</v>
      </c>
      <c r="AD37" s="860">
        <v>0</v>
      </c>
      <c r="AE37" s="860">
        <v>0</v>
      </c>
      <c r="AF37" s="860">
        <v>0</v>
      </c>
      <c r="AG37" s="860">
        <v>0</v>
      </c>
      <c r="AH37" s="860">
        <v>0</v>
      </c>
      <c r="AI37" s="860">
        <v>0</v>
      </c>
      <c r="AJ37" s="860">
        <v>0</v>
      </c>
      <c r="AK37" s="860">
        <v>0</v>
      </c>
      <c r="AL37" s="860">
        <v>0</v>
      </c>
      <c r="AM37" s="860">
        <v>0</v>
      </c>
      <c r="AN37" s="860">
        <v>0</v>
      </c>
      <c r="AO37" s="771"/>
    </row>
    <row r="38" spans="1:41" hidden="1">
      <c r="A38" s="858"/>
      <c r="B38" s="849" t="b">
        <v>0</v>
      </c>
      <c r="C38" s="849"/>
      <c r="D38" s="849"/>
      <c r="E38" s="849"/>
      <c r="F38" s="849"/>
      <c r="G38" s="849"/>
      <c r="H38" s="849"/>
      <c r="I38" s="849"/>
      <c r="J38" s="849"/>
      <c r="K38" s="849"/>
      <c r="L38" s="273" t="s">
        <v>17</v>
      </c>
      <c r="M38" s="274" t="s">
        <v>1191</v>
      </c>
      <c r="N38" s="270" t="s">
        <v>370</v>
      </c>
      <c r="O38" s="862"/>
      <c r="P38" s="862"/>
      <c r="Q38" s="862"/>
      <c r="R38" s="862"/>
      <c r="S38" s="862"/>
      <c r="T38" s="862"/>
      <c r="U38" s="862"/>
      <c r="V38" s="862"/>
      <c r="W38" s="862"/>
      <c r="X38" s="862"/>
      <c r="Y38" s="862"/>
      <c r="Z38" s="862"/>
      <c r="AA38" s="862"/>
      <c r="AB38" s="862"/>
      <c r="AC38" s="862"/>
      <c r="AD38" s="862"/>
      <c r="AE38" s="862"/>
      <c r="AF38" s="862"/>
      <c r="AG38" s="862"/>
      <c r="AH38" s="862"/>
      <c r="AI38" s="862"/>
      <c r="AJ38" s="862"/>
      <c r="AK38" s="862"/>
      <c r="AL38" s="862"/>
      <c r="AM38" s="862"/>
      <c r="AN38" s="862"/>
      <c r="AO38" s="771"/>
    </row>
    <row r="39" spans="1:41" hidden="1">
      <c r="A39" s="858"/>
      <c r="B39" s="849" t="b">
        <v>0</v>
      </c>
      <c r="C39" s="849"/>
      <c r="D39" s="849"/>
      <c r="E39" s="849"/>
      <c r="F39" s="849"/>
      <c r="G39" s="849"/>
      <c r="H39" s="849"/>
      <c r="I39" s="849"/>
      <c r="J39" s="849"/>
      <c r="K39" s="849"/>
      <c r="L39" s="273" t="s">
        <v>146</v>
      </c>
      <c r="M39" s="274" t="s">
        <v>1192</v>
      </c>
      <c r="N39" s="270" t="s">
        <v>370</v>
      </c>
      <c r="O39" s="862"/>
      <c r="P39" s="862"/>
      <c r="Q39" s="862"/>
      <c r="R39" s="862"/>
      <c r="S39" s="862"/>
      <c r="T39" s="862"/>
      <c r="U39" s="862"/>
      <c r="V39" s="862"/>
      <c r="W39" s="862"/>
      <c r="X39" s="862"/>
      <c r="Y39" s="862"/>
      <c r="Z39" s="862"/>
      <c r="AA39" s="862"/>
      <c r="AB39" s="862"/>
      <c r="AC39" s="862"/>
      <c r="AD39" s="862"/>
      <c r="AE39" s="862"/>
      <c r="AF39" s="862"/>
      <c r="AG39" s="862"/>
      <c r="AH39" s="862"/>
      <c r="AI39" s="862"/>
      <c r="AJ39" s="862"/>
      <c r="AK39" s="862"/>
      <c r="AL39" s="862"/>
      <c r="AM39" s="862"/>
      <c r="AN39" s="862"/>
      <c r="AO39" s="771"/>
    </row>
    <row r="40" spans="1:41" hidden="1">
      <c r="A40" s="858"/>
      <c r="B40" s="849" t="b">
        <v>0</v>
      </c>
      <c r="C40" s="849"/>
      <c r="D40" s="849"/>
      <c r="E40" s="849"/>
      <c r="F40" s="849"/>
      <c r="G40" s="849"/>
      <c r="H40" s="849"/>
      <c r="I40" s="849"/>
      <c r="J40" s="849"/>
      <c r="K40" s="849"/>
      <c r="L40" s="273" t="s">
        <v>167</v>
      </c>
      <c r="M40" s="274" t="s">
        <v>456</v>
      </c>
      <c r="N40" s="270" t="s">
        <v>370</v>
      </c>
      <c r="O40" s="862"/>
      <c r="P40" s="862"/>
      <c r="Q40" s="862"/>
      <c r="R40" s="862"/>
      <c r="S40" s="862"/>
      <c r="T40" s="862"/>
      <c r="U40" s="862"/>
      <c r="V40" s="862"/>
      <c r="W40" s="862"/>
      <c r="X40" s="862"/>
      <c r="Y40" s="862"/>
      <c r="Z40" s="862"/>
      <c r="AA40" s="862"/>
      <c r="AB40" s="862"/>
      <c r="AC40" s="862"/>
      <c r="AD40" s="862"/>
      <c r="AE40" s="862"/>
      <c r="AF40" s="862"/>
      <c r="AG40" s="862"/>
      <c r="AH40" s="862"/>
      <c r="AI40" s="862"/>
      <c r="AJ40" s="862"/>
      <c r="AK40" s="862"/>
      <c r="AL40" s="862"/>
      <c r="AM40" s="862"/>
      <c r="AN40" s="862"/>
      <c r="AO40" s="771"/>
    </row>
    <row r="41" spans="1:41" s="82" customFormat="1">
      <c r="A41" s="764" t="s">
        <v>18</v>
      </c>
      <c r="B41" s="849" t="b">
        <v>1</v>
      </c>
      <c r="C41" s="752"/>
      <c r="D41" s="752"/>
      <c r="E41" s="752"/>
      <c r="F41" s="752"/>
      <c r="G41" s="752"/>
      <c r="H41" s="752"/>
      <c r="I41" s="752"/>
      <c r="J41" s="752"/>
      <c r="K41" s="752"/>
      <c r="L41" s="863" t="s">
        <v>2396</v>
      </c>
      <c r="M41" s="864"/>
      <c r="N41" s="864"/>
      <c r="O41" s="864"/>
      <c r="P41" s="864"/>
      <c r="Q41" s="864"/>
      <c r="R41" s="864"/>
      <c r="S41" s="864"/>
      <c r="T41" s="864"/>
      <c r="U41" s="864"/>
      <c r="V41" s="864"/>
      <c r="W41" s="864"/>
      <c r="X41" s="864"/>
      <c r="Y41" s="864"/>
      <c r="Z41" s="864"/>
      <c r="AA41" s="864"/>
      <c r="AB41" s="864"/>
      <c r="AC41" s="864"/>
      <c r="AD41" s="864"/>
      <c r="AE41" s="864"/>
      <c r="AF41" s="864"/>
      <c r="AG41" s="864"/>
      <c r="AH41" s="864"/>
      <c r="AI41" s="864"/>
      <c r="AJ41" s="864"/>
      <c r="AK41" s="864"/>
      <c r="AL41" s="864"/>
      <c r="AM41" s="864"/>
      <c r="AN41" s="864"/>
      <c r="AO41" s="864"/>
    </row>
    <row r="42" spans="1:41" s="278" customFormat="1" ht="22.8">
      <c r="A42" s="789">
        <v>1</v>
      </c>
      <c r="B42" s="849" t="b">
        <v>1</v>
      </c>
      <c r="C42" s="859"/>
      <c r="D42" s="859"/>
      <c r="E42" s="859"/>
      <c r="F42" s="859"/>
      <c r="G42" s="859"/>
      <c r="H42" s="859"/>
      <c r="I42" s="859"/>
      <c r="J42" s="859"/>
      <c r="K42" s="859"/>
      <c r="L42" s="276">
        <v>1</v>
      </c>
      <c r="M42" s="271" t="s">
        <v>438</v>
      </c>
      <c r="N42" s="277" t="s">
        <v>370</v>
      </c>
      <c r="O42" s="860">
        <v>0</v>
      </c>
      <c r="P42" s="860">
        <v>0</v>
      </c>
      <c r="Q42" s="860">
        <v>0</v>
      </c>
      <c r="R42" s="860">
        <v>0</v>
      </c>
      <c r="S42" s="860">
        <v>0</v>
      </c>
      <c r="T42" s="860">
        <v>0</v>
      </c>
      <c r="U42" s="860">
        <v>0</v>
      </c>
      <c r="V42" s="860">
        <v>0</v>
      </c>
      <c r="W42" s="860">
        <v>0</v>
      </c>
      <c r="X42" s="860">
        <v>0</v>
      </c>
      <c r="Y42" s="860">
        <v>0</v>
      </c>
      <c r="Z42" s="860">
        <v>0</v>
      </c>
      <c r="AA42" s="860">
        <v>0</v>
      </c>
      <c r="AB42" s="860">
        <v>0</v>
      </c>
      <c r="AC42" s="860">
        <v>0</v>
      </c>
      <c r="AD42" s="860">
        <v>0</v>
      </c>
      <c r="AE42" s="860">
        <v>0</v>
      </c>
      <c r="AF42" s="860">
        <v>0</v>
      </c>
      <c r="AG42" s="860">
        <v>0</v>
      </c>
      <c r="AH42" s="860">
        <v>0</v>
      </c>
      <c r="AI42" s="860">
        <v>0</v>
      </c>
      <c r="AJ42" s="860">
        <v>0</v>
      </c>
      <c r="AK42" s="860">
        <v>0</v>
      </c>
      <c r="AL42" s="860">
        <v>0</v>
      </c>
      <c r="AM42" s="860">
        <v>0</v>
      </c>
      <c r="AN42" s="860">
        <v>0</v>
      </c>
      <c r="AO42" s="771"/>
    </row>
    <row r="43" spans="1:41">
      <c r="A43" s="789">
        <v>1</v>
      </c>
      <c r="B43" s="849" t="b">
        <v>1</v>
      </c>
      <c r="C43" s="849"/>
      <c r="D43" s="849"/>
      <c r="E43" s="849"/>
      <c r="F43" s="849"/>
      <c r="G43" s="849"/>
      <c r="H43" s="849"/>
      <c r="I43" s="849"/>
      <c r="J43" s="849"/>
      <c r="K43" s="849"/>
      <c r="L43" s="273" t="s">
        <v>165</v>
      </c>
      <c r="M43" s="274" t="s">
        <v>439</v>
      </c>
      <c r="N43" s="270" t="s">
        <v>370</v>
      </c>
      <c r="O43" s="861">
        <v>0</v>
      </c>
      <c r="P43" s="861">
        <v>0</v>
      </c>
      <c r="Q43" s="861">
        <v>0</v>
      </c>
      <c r="R43" s="861">
        <v>0</v>
      </c>
      <c r="S43" s="861">
        <v>0</v>
      </c>
      <c r="T43" s="861">
        <v>0</v>
      </c>
      <c r="U43" s="861">
        <v>0</v>
      </c>
      <c r="V43" s="861">
        <v>0</v>
      </c>
      <c r="W43" s="861">
        <v>0</v>
      </c>
      <c r="X43" s="861">
        <v>0</v>
      </c>
      <c r="Y43" s="861">
        <v>0</v>
      </c>
      <c r="Z43" s="861">
        <v>0</v>
      </c>
      <c r="AA43" s="861">
        <v>0</v>
      </c>
      <c r="AB43" s="861">
        <v>0</v>
      </c>
      <c r="AC43" s="861">
        <v>0</v>
      </c>
      <c r="AD43" s="861">
        <v>0</v>
      </c>
      <c r="AE43" s="861">
        <v>0</v>
      </c>
      <c r="AF43" s="861">
        <v>0</v>
      </c>
      <c r="AG43" s="861">
        <v>0</v>
      </c>
      <c r="AH43" s="861">
        <v>0</v>
      </c>
      <c r="AI43" s="861">
        <v>0</v>
      </c>
      <c r="AJ43" s="861">
        <v>0</v>
      </c>
      <c r="AK43" s="861">
        <v>0</v>
      </c>
      <c r="AL43" s="861">
        <v>0</v>
      </c>
      <c r="AM43" s="861">
        <v>0</v>
      </c>
      <c r="AN43" s="861">
        <v>0</v>
      </c>
      <c r="AO43" s="771"/>
    </row>
    <row r="44" spans="1:41">
      <c r="A44" s="789">
        <v>1</v>
      </c>
      <c r="B44" s="849" t="b">
        <v>1</v>
      </c>
      <c r="C44" s="849"/>
      <c r="D44" s="849"/>
      <c r="E44" s="849"/>
      <c r="F44" s="849"/>
      <c r="G44" s="849"/>
      <c r="H44" s="849"/>
      <c r="I44" s="849"/>
      <c r="J44" s="849"/>
      <c r="K44" s="849"/>
      <c r="L44" s="273" t="s">
        <v>412</v>
      </c>
      <c r="M44" s="275" t="s">
        <v>440</v>
      </c>
      <c r="N44" s="270" t="s">
        <v>370</v>
      </c>
      <c r="O44" s="862"/>
      <c r="P44" s="862"/>
      <c r="Q44" s="862"/>
      <c r="R44" s="862"/>
      <c r="S44" s="862"/>
      <c r="T44" s="862"/>
      <c r="U44" s="862"/>
      <c r="V44" s="862"/>
      <c r="W44" s="862"/>
      <c r="X44" s="862"/>
      <c r="Y44" s="862"/>
      <c r="Z44" s="862"/>
      <c r="AA44" s="862"/>
      <c r="AB44" s="862"/>
      <c r="AC44" s="862"/>
      <c r="AD44" s="862"/>
      <c r="AE44" s="862"/>
      <c r="AF44" s="862"/>
      <c r="AG44" s="862"/>
      <c r="AH44" s="862"/>
      <c r="AI44" s="862"/>
      <c r="AJ44" s="862"/>
      <c r="AK44" s="862"/>
      <c r="AL44" s="862"/>
      <c r="AM44" s="862"/>
      <c r="AN44" s="862"/>
      <c r="AO44" s="771"/>
    </row>
    <row r="45" spans="1:41">
      <c r="A45" s="789">
        <v>1</v>
      </c>
      <c r="B45" s="849" t="b">
        <v>1</v>
      </c>
      <c r="C45" s="849"/>
      <c r="D45" s="849"/>
      <c r="E45" s="849"/>
      <c r="F45" s="849"/>
      <c r="G45" s="849"/>
      <c r="H45" s="849"/>
      <c r="I45" s="849"/>
      <c r="J45" s="849"/>
      <c r="K45" s="849"/>
      <c r="L45" s="273" t="s">
        <v>414</v>
      </c>
      <c r="M45" s="275" t="s">
        <v>1126</v>
      </c>
      <c r="N45" s="270" t="s">
        <v>370</v>
      </c>
      <c r="O45" s="862"/>
      <c r="P45" s="862"/>
      <c r="Q45" s="862"/>
      <c r="R45" s="862"/>
      <c r="S45" s="862"/>
      <c r="T45" s="862"/>
      <c r="U45" s="862"/>
      <c r="V45" s="862"/>
      <c r="W45" s="862"/>
      <c r="X45" s="862"/>
      <c r="Y45" s="862"/>
      <c r="Z45" s="862"/>
      <c r="AA45" s="862"/>
      <c r="AB45" s="862"/>
      <c r="AC45" s="862"/>
      <c r="AD45" s="862"/>
      <c r="AE45" s="862"/>
      <c r="AF45" s="862"/>
      <c r="AG45" s="862"/>
      <c r="AH45" s="862"/>
      <c r="AI45" s="862"/>
      <c r="AJ45" s="862"/>
      <c r="AK45" s="862"/>
      <c r="AL45" s="862"/>
      <c r="AM45" s="862"/>
      <c r="AN45" s="862"/>
      <c r="AO45" s="771"/>
    </row>
    <row r="46" spans="1:41">
      <c r="A46" s="789">
        <v>1</v>
      </c>
      <c r="B46" s="849" t="b">
        <v>1</v>
      </c>
      <c r="C46" s="849"/>
      <c r="D46" s="849"/>
      <c r="E46" s="849"/>
      <c r="F46" s="849"/>
      <c r="G46" s="849"/>
      <c r="H46" s="849"/>
      <c r="I46" s="849"/>
      <c r="J46" s="849"/>
      <c r="K46" s="849"/>
      <c r="L46" s="273" t="s">
        <v>1087</v>
      </c>
      <c r="M46" s="275" t="s">
        <v>441</v>
      </c>
      <c r="N46" s="270" t="s">
        <v>370</v>
      </c>
      <c r="O46" s="862"/>
      <c r="P46" s="862"/>
      <c r="Q46" s="862"/>
      <c r="R46" s="862"/>
      <c r="S46" s="862"/>
      <c r="T46" s="862"/>
      <c r="U46" s="862"/>
      <c r="V46" s="862"/>
      <c r="W46" s="862"/>
      <c r="X46" s="862"/>
      <c r="Y46" s="862"/>
      <c r="Z46" s="862"/>
      <c r="AA46" s="862"/>
      <c r="AB46" s="862"/>
      <c r="AC46" s="862"/>
      <c r="AD46" s="862"/>
      <c r="AE46" s="862"/>
      <c r="AF46" s="862"/>
      <c r="AG46" s="862"/>
      <c r="AH46" s="862"/>
      <c r="AI46" s="862"/>
      <c r="AJ46" s="862"/>
      <c r="AK46" s="862"/>
      <c r="AL46" s="862"/>
      <c r="AM46" s="862"/>
      <c r="AN46" s="862"/>
      <c r="AO46" s="771"/>
    </row>
    <row r="47" spans="1:41">
      <c r="A47" s="789">
        <v>1</v>
      </c>
      <c r="B47" s="849" t="b">
        <v>1</v>
      </c>
      <c r="C47" s="849"/>
      <c r="D47" s="849"/>
      <c r="E47" s="849"/>
      <c r="F47" s="849"/>
      <c r="G47" s="849"/>
      <c r="H47" s="849"/>
      <c r="I47" s="849"/>
      <c r="J47" s="849"/>
      <c r="K47" s="849"/>
      <c r="L47" s="273" t="s">
        <v>1088</v>
      </c>
      <c r="M47" s="275" t="s">
        <v>442</v>
      </c>
      <c r="N47" s="270" t="s">
        <v>370</v>
      </c>
      <c r="O47" s="862"/>
      <c r="P47" s="862"/>
      <c r="Q47" s="862"/>
      <c r="R47" s="862"/>
      <c r="S47" s="862"/>
      <c r="T47" s="862"/>
      <c r="U47" s="862"/>
      <c r="V47" s="862"/>
      <c r="W47" s="862"/>
      <c r="X47" s="862"/>
      <c r="Y47" s="862"/>
      <c r="Z47" s="862"/>
      <c r="AA47" s="862"/>
      <c r="AB47" s="862"/>
      <c r="AC47" s="862"/>
      <c r="AD47" s="862"/>
      <c r="AE47" s="862"/>
      <c r="AF47" s="862"/>
      <c r="AG47" s="862"/>
      <c r="AH47" s="862"/>
      <c r="AI47" s="862"/>
      <c r="AJ47" s="862"/>
      <c r="AK47" s="862"/>
      <c r="AL47" s="862"/>
      <c r="AM47" s="862"/>
      <c r="AN47" s="862"/>
      <c r="AO47" s="771"/>
    </row>
    <row r="48" spans="1:41">
      <c r="A48" s="789">
        <v>1</v>
      </c>
      <c r="B48" s="849" t="b">
        <v>1</v>
      </c>
      <c r="C48" s="849"/>
      <c r="D48" s="849"/>
      <c r="E48" s="849"/>
      <c r="F48" s="849"/>
      <c r="G48" s="849"/>
      <c r="H48" s="849"/>
      <c r="I48" s="849"/>
      <c r="J48" s="849"/>
      <c r="K48" s="849"/>
      <c r="L48" s="273" t="s">
        <v>166</v>
      </c>
      <c r="M48" s="274" t="s">
        <v>443</v>
      </c>
      <c r="N48" s="270" t="s">
        <v>370</v>
      </c>
      <c r="O48" s="861">
        <v>0</v>
      </c>
      <c r="P48" s="861">
        <v>0</v>
      </c>
      <c r="Q48" s="861">
        <v>0</v>
      </c>
      <c r="R48" s="861">
        <v>0</v>
      </c>
      <c r="S48" s="861">
        <v>0</v>
      </c>
      <c r="T48" s="861">
        <v>0</v>
      </c>
      <c r="U48" s="861">
        <v>0</v>
      </c>
      <c r="V48" s="861">
        <v>0</v>
      </c>
      <c r="W48" s="861">
        <v>0</v>
      </c>
      <c r="X48" s="861">
        <v>0</v>
      </c>
      <c r="Y48" s="861">
        <v>0</v>
      </c>
      <c r="Z48" s="861">
        <v>0</v>
      </c>
      <c r="AA48" s="861">
        <v>0</v>
      </c>
      <c r="AB48" s="861">
        <v>0</v>
      </c>
      <c r="AC48" s="861">
        <v>0</v>
      </c>
      <c r="AD48" s="861">
        <v>0</v>
      </c>
      <c r="AE48" s="861">
        <v>0</v>
      </c>
      <c r="AF48" s="861">
        <v>0</v>
      </c>
      <c r="AG48" s="861">
        <v>0</v>
      </c>
      <c r="AH48" s="861">
        <v>0</v>
      </c>
      <c r="AI48" s="861">
        <v>0</v>
      </c>
      <c r="AJ48" s="861">
        <v>0</v>
      </c>
      <c r="AK48" s="861">
        <v>0</v>
      </c>
      <c r="AL48" s="861">
        <v>0</v>
      </c>
      <c r="AM48" s="861">
        <v>0</v>
      </c>
      <c r="AN48" s="861">
        <v>0</v>
      </c>
      <c r="AO48" s="771"/>
    </row>
    <row r="49" spans="1:41">
      <c r="A49" s="789">
        <v>1</v>
      </c>
      <c r="B49" s="849" t="b">
        <v>1</v>
      </c>
      <c r="C49" s="849"/>
      <c r="D49" s="849"/>
      <c r="E49" s="849"/>
      <c r="F49" s="849"/>
      <c r="G49" s="849"/>
      <c r="H49" s="849"/>
      <c r="I49" s="849"/>
      <c r="J49" s="849"/>
      <c r="K49" s="849"/>
      <c r="L49" s="273" t="s">
        <v>534</v>
      </c>
      <c r="M49" s="275" t="s">
        <v>444</v>
      </c>
      <c r="N49" s="270" t="s">
        <v>370</v>
      </c>
      <c r="O49" s="862"/>
      <c r="P49" s="862"/>
      <c r="Q49" s="862"/>
      <c r="R49" s="862"/>
      <c r="S49" s="862"/>
      <c r="T49" s="862"/>
      <c r="U49" s="862"/>
      <c r="V49" s="862"/>
      <c r="W49" s="862"/>
      <c r="X49" s="862"/>
      <c r="Y49" s="862"/>
      <c r="Z49" s="862"/>
      <c r="AA49" s="862"/>
      <c r="AB49" s="862"/>
      <c r="AC49" s="862"/>
      <c r="AD49" s="862"/>
      <c r="AE49" s="862"/>
      <c r="AF49" s="862"/>
      <c r="AG49" s="862"/>
      <c r="AH49" s="862"/>
      <c r="AI49" s="862"/>
      <c r="AJ49" s="862"/>
      <c r="AK49" s="862"/>
      <c r="AL49" s="862"/>
      <c r="AM49" s="862"/>
      <c r="AN49" s="862"/>
      <c r="AO49" s="771"/>
    </row>
    <row r="50" spans="1:41">
      <c r="A50" s="789">
        <v>1</v>
      </c>
      <c r="B50" s="849" t="b">
        <v>1</v>
      </c>
      <c r="C50" s="849"/>
      <c r="D50" s="849"/>
      <c r="E50" s="849"/>
      <c r="F50" s="849"/>
      <c r="G50" s="849"/>
      <c r="H50" s="849"/>
      <c r="I50" s="849"/>
      <c r="J50" s="849"/>
      <c r="K50" s="849"/>
      <c r="L50" s="273" t="s">
        <v>540</v>
      </c>
      <c r="M50" s="275" t="s">
        <v>445</v>
      </c>
      <c r="N50" s="270" t="s">
        <v>370</v>
      </c>
      <c r="O50" s="862"/>
      <c r="P50" s="862"/>
      <c r="Q50" s="862"/>
      <c r="R50" s="862"/>
      <c r="S50" s="862"/>
      <c r="T50" s="862"/>
      <c r="U50" s="862"/>
      <c r="V50" s="862"/>
      <c r="W50" s="862"/>
      <c r="X50" s="862"/>
      <c r="Y50" s="862"/>
      <c r="Z50" s="862"/>
      <c r="AA50" s="862"/>
      <c r="AB50" s="862"/>
      <c r="AC50" s="862"/>
      <c r="AD50" s="862"/>
      <c r="AE50" s="862"/>
      <c r="AF50" s="862"/>
      <c r="AG50" s="862"/>
      <c r="AH50" s="862"/>
      <c r="AI50" s="862"/>
      <c r="AJ50" s="862"/>
      <c r="AK50" s="862"/>
      <c r="AL50" s="862"/>
      <c r="AM50" s="862"/>
      <c r="AN50" s="862"/>
      <c r="AO50" s="771"/>
    </row>
    <row r="51" spans="1:41">
      <c r="A51" s="789">
        <v>1</v>
      </c>
      <c r="B51" s="849" t="b">
        <v>1</v>
      </c>
      <c r="C51" s="849"/>
      <c r="D51" s="849"/>
      <c r="E51" s="849"/>
      <c r="F51" s="849"/>
      <c r="G51" s="849"/>
      <c r="H51" s="849"/>
      <c r="I51" s="849"/>
      <c r="J51" s="849"/>
      <c r="K51" s="849"/>
      <c r="L51" s="273" t="s">
        <v>542</v>
      </c>
      <c r="M51" s="275" t="s">
        <v>446</v>
      </c>
      <c r="N51" s="270" t="s">
        <v>370</v>
      </c>
      <c r="O51" s="862"/>
      <c r="P51" s="862"/>
      <c r="Q51" s="862"/>
      <c r="R51" s="862"/>
      <c r="S51" s="862"/>
      <c r="T51" s="862"/>
      <c r="U51" s="862"/>
      <c r="V51" s="862"/>
      <c r="W51" s="862"/>
      <c r="X51" s="862"/>
      <c r="Y51" s="862"/>
      <c r="Z51" s="862"/>
      <c r="AA51" s="862"/>
      <c r="AB51" s="862"/>
      <c r="AC51" s="862"/>
      <c r="AD51" s="862"/>
      <c r="AE51" s="862"/>
      <c r="AF51" s="862"/>
      <c r="AG51" s="862"/>
      <c r="AH51" s="862"/>
      <c r="AI51" s="862"/>
      <c r="AJ51" s="862"/>
      <c r="AK51" s="862"/>
      <c r="AL51" s="862"/>
      <c r="AM51" s="862"/>
      <c r="AN51" s="862"/>
      <c r="AO51" s="771"/>
    </row>
    <row r="52" spans="1:41">
      <c r="A52" s="789">
        <v>1</v>
      </c>
      <c r="B52" s="849" t="b">
        <v>1</v>
      </c>
      <c r="C52" s="849"/>
      <c r="D52" s="849"/>
      <c r="E52" s="849"/>
      <c r="F52" s="849"/>
      <c r="G52" s="849"/>
      <c r="H52" s="849"/>
      <c r="I52" s="849"/>
      <c r="J52" s="849"/>
      <c r="K52" s="849"/>
      <c r="L52" s="273" t="s">
        <v>378</v>
      </c>
      <c r="M52" s="274" t="s">
        <v>447</v>
      </c>
      <c r="N52" s="270" t="s">
        <v>370</v>
      </c>
      <c r="O52" s="861">
        <v>0</v>
      </c>
      <c r="P52" s="861">
        <v>0</v>
      </c>
      <c r="Q52" s="861">
        <v>0</v>
      </c>
      <c r="R52" s="861">
        <v>0</v>
      </c>
      <c r="S52" s="861">
        <v>0</v>
      </c>
      <c r="T52" s="861">
        <v>0</v>
      </c>
      <c r="U52" s="861">
        <v>0</v>
      </c>
      <c r="V52" s="861">
        <v>0</v>
      </c>
      <c r="W52" s="861">
        <v>0</v>
      </c>
      <c r="X52" s="861">
        <v>0</v>
      </c>
      <c r="Y52" s="861">
        <v>0</v>
      </c>
      <c r="Z52" s="861">
        <v>0</v>
      </c>
      <c r="AA52" s="861">
        <v>0</v>
      </c>
      <c r="AB52" s="861">
        <v>0</v>
      </c>
      <c r="AC52" s="861">
        <v>0</v>
      </c>
      <c r="AD52" s="861">
        <v>0</v>
      </c>
      <c r="AE52" s="861">
        <v>0</v>
      </c>
      <c r="AF52" s="861">
        <v>0</v>
      </c>
      <c r="AG52" s="861">
        <v>0</v>
      </c>
      <c r="AH52" s="861">
        <v>0</v>
      </c>
      <c r="AI52" s="861">
        <v>0</v>
      </c>
      <c r="AJ52" s="861">
        <v>0</v>
      </c>
      <c r="AK52" s="861">
        <v>0</v>
      </c>
      <c r="AL52" s="861">
        <v>0</v>
      </c>
      <c r="AM52" s="861">
        <v>0</v>
      </c>
      <c r="AN52" s="861">
        <v>0</v>
      </c>
      <c r="AO52" s="771"/>
    </row>
    <row r="53" spans="1:41">
      <c r="A53" s="789">
        <v>1</v>
      </c>
      <c r="B53" s="849" t="b">
        <v>1</v>
      </c>
      <c r="C53" s="849"/>
      <c r="D53" s="849"/>
      <c r="E53" s="849"/>
      <c r="F53" s="849"/>
      <c r="G53" s="849"/>
      <c r="H53" s="849"/>
      <c r="I53" s="849"/>
      <c r="J53" s="849"/>
      <c r="K53" s="849"/>
      <c r="L53" s="273" t="s">
        <v>564</v>
      </c>
      <c r="M53" s="275" t="s">
        <v>448</v>
      </c>
      <c r="N53" s="270" t="s">
        <v>370</v>
      </c>
      <c r="O53" s="862"/>
      <c r="P53" s="862"/>
      <c r="Q53" s="862"/>
      <c r="R53" s="862"/>
      <c r="S53" s="862"/>
      <c r="T53" s="862"/>
      <c r="U53" s="862"/>
      <c r="V53" s="862"/>
      <c r="W53" s="862"/>
      <c r="X53" s="862"/>
      <c r="Y53" s="862"/>
      <c r="Z53" s="862"/>
      <c r="AA53" s="862"/>
      <c r="AB53" s="862"/>
      <c r="AC53" s="862"/>
      <c r="AD53" s="862"/>
      <c r="AE53" s="862"/>
      <c r="AF53" s="862"/>
      <c r="AG53" s="862"/>
      <c r="AH53" s="862"/>
      <c r="AI53" s="862"/>
      <c r="AJ53" s="862"/>
      <c r="AK53" s="862"/>
      <c r="AL53" s="862"/>
      <c r="AM53" s="862"/>
      <c r="AN53" s="862"/>
      <c r="AO53" s="771"/>
    </row>
    <row r="54" spans="1:41">
      <c r="A54" s="789">
        <v>1</v>
      </c>
      <c r="B54" s="849" t="b">
        <v>1</v>
      </c>
      <c r="C54" s="849"/>
      <c r="D54" s="849"/>
      <c r="E54" s="849"/>
      <c r="F54" s="849"/>
      <c r="G54" s="849"/>
      <c r="H54" s="849"/>
      <c r="I54" s="849"/>
      <c r="J54" s="849"/>
      <c r="K54" s="849"/>
      <c r="L54" s="273" t="s">
        <v>566</v>
      </c>
      <c r="M54" s="275" t="s">
        <v>449</v>
      </c>
      <c r="N54" s="270" t="s">
        <v>370</v>
      </c>
      <c r="O54" s="862"/>
      <c r="P54" s="862"/>
      <c r="Q54" s="862"/>
      <c r="R54" s="862"/>
      <c r="S54" s="862"/>
      <c r="T54" s="862"/>
      <c r="U54" s="862"/>
      <c r="V54" s="862"/>
      <c r="W54" s="862"/>
      <c r="X54" s="862"/>
      <c r="Y54" s="862"/>
      <c r="Z54" s="862"/>
      <c r="AA54" s="862"/>
      <c r="AB54" s="862"/>
      <c r="AC54" s="862"/>
      <c r="AD54" s="862"/>
      <c r="AE54" s="862"/>
      <c r="AF54" s="862"/>
      <c r="AG54" s="862"/>
      <c r="AH54" s="862"/>
      <c r="AI54" s="862"/>
      <c r="AJ54" s="862"/>
      <c r="AK54" s="862"/>
      <c r="AL54" s="862"/>
      <c r="AM54" s="862"/>
      <c r="AN54" s="862"/>
      <c r="AO54" s="771"/>
    </row>
    <row r="55" spans="1:41">
      <c r="A55" s="789">
        <v>1</v>
      </c>
      <c r="B55" s="849" t="b">
        <v>1</v>
      </c>
      <c r="C55" s="849"/>
      <c r="D55" s="849"/>
      <c r="E55" s="849"/>
      <c r="F55" s="849"/>
      <c r="G55" s="849"/>
      <c r="H55" s="849"/>
      <c r="I55" s="849"/>
      <c r="J55" s="849"/>
      <c r="K55" s="849"/>
      <c r="L55" s="273" t="s">
        <v>568</v>
      </c>
      <c r="M55" s="275" t="s">
        <v>450</v>
      </c>
      <c r="N55" s="270" t="s">
        <v>370</v>
      </c>
      <c r="O55" s="862"/>
      <c r="P55" s="862"/>
      <c r="Q55" s="862"/>
      <c r="R55" s="862"/>
      <c r="S55" s="862"/>
      <c r="T55" s="862"/>
      <c r="U55" s="862"/>
      <c r="V55" s="862"/>
      <c r="W55" s="862"/>
      <c r="X55" s="862"/>
      <c r="Y55" s="862"/>
      <c r="Z55" s="862"/>
      <c r="AA55" s="862"/>
      <c r="AB55" s="862"/>
      <c r="AC55" s="862"/>
      <c r="AD55" s="862"/>
      <c r="AE55" s="862"/>
      <c r="AF55" s="862"/>
      <c r="AG55" s="862"/>
      <c r="AH55" s="862"/>
      <c r="AI55" s="862"/>
      <c r="AJ55" s="862"/>
      <c r="AK55" s="862"/>
      <c r="AL55" s="862"/>
      <c r="AM55" s="862"/>
      <c r="AN55" s="862"/>
      <c r="AO55" s="771"/>
    </row>
    <row r="56" spans="1:41">
      <c r="A56" s="789">
        <v>1</v>
      </c>
      <c r="B56" s="849" t="b">
        <v>1</v>
      </c>
      <c r="C56" s="849"/>
      <c r="D56" s="849"/>
      <c r="E56" s="849"/>
      <c r="F56" s="849"/>
      <c r="G56" s="849"/>
      <c r="H56" s="849"/>
      <c r="I56" s="849"/>
      <c r="J56" s="849"/>
      <c r="K56" s="849"/>
      <c r="L56" s="273" t="s">
        <v>380</v>
      </c>
      <c r="M56" s="274" t="s">
        <v>451</v>
      </c>
      <c r="N56" s="270" t="s">
        <v>370</v>
      </c>
      <c r="O56" s="861">
        <v>0</v>
      </c>
      <c r="P56" s="861">
        <v>0</v>
      </c>
      <c r="Q56" s="861">
        <v>0</v>
      </c>
      <c r="R56" s="861">
        <v>0</v>
      </c>
      <c r="S56" s="861">
        <v>0</v>
      </c>
      <c r="T56" s="861">
        <v>0</v>
      </c>
      <c r="U56" s="861">
        <v>0</v>
      </c>
      <c r="V56" s="861">
        <v>0</v>
      </c>
      <c r="W56" s="861">
        <v>0</v>
      </c>
      <c r="X56" s="861">
        <v>0</v>
      </c>
      <c r="Y56" s="861">
        <v>0</v>
      </c>
      <c r="Z56" s="861">
        <v>0</v>
      </c>
      <c r="AA56" s="861">
        <v>0</v>
      </c>
      <c r="AB56" s="861">
        <v>0</v>
      </c>
      <c r="AC56" s="861">
        <v>0</v>
      </c>
      <c r="AD56" s="861">
        <v>0</v>
      </c>
      <c r="AE56" s="861">
        <v>0</v>
      </c>
      <c r="AF56" s="861">
        <v>0</v>
      </c>
      <c r="AG56" s="861">
        <v>0</v>
      </c>
      <c r="AH56" s="861">
        <v>0</v>
      </c>
      <c r="AI56" s="861">
        <v>0</v>
      </c>
      <c r="AJ56" s="861">
        <v>0</v>
      </c>
      <c r="AK56" s="861">
        <v>0</v>
      </c>
      <c r="AL56" s="861">
        <v>0</v>
      </c>
      <c r="AM56" s="861">
        <v>0</v>
      </c>
      <c r="AN56" s="861">
        <v>0</v>
      </c>
      <c r="AO56" s="771"/>
    </row>
    <row r="57" spans="1:41">
      <c r="A57" s="789">
        <v>1</v>
      </c>
      <c r="B57" s="849" t="b">
        <v>1</v>
      </c>
      <c r="C57" s="849"/>
      <c r="D57" s="849"/>
      <c r="E57" s="849"/>
      <c r="F57" s="849"/>
      <c r="G57" s="849"/>
      <c r="H57" s="849"/>
      <c r="I57" s="849"/>
      <c r="J57" s="849"/>
      <c r="K57" s="849"/>
      <c r="L57" s="273" t="s">
        <v>573</v>
      </c>
      <c r="M57" s="275" t="s">
        <v>452</v>
      </c>
      <c r="N57" s="270" t="s">
        <v>370</v>
      </c>
      <c r="O57" s="862"/>
      <c r="P57" s="862"/>
      <c r="Q57" s="862"/>
      <c r="R57" s="862"/>
      <c r="S57" s="862"/>
      <c r="T57" s="862"/>
      <c r="U57" s="862"/>
      <c r="V57" s="862"/>
      <c r="W57" s="862"/>
      <c r="X57" s="862"/>
      <c r="Y57" s="862"/>
      <c r="Z57" s="862"/>
      <c r="AA57" s="862"/>
      <c r="AB57" s="862"/>
      <c r="AC57" s="862"/>
      <c r="AD57" s="862"/>
      <c r="AE57" s="862"/>
      <c r="AF57" s="862"/>
      <c r="AG57" s="862"/>
      <c r="AH57" s="862"/>
      <c r="AI57" s="862"/>
      <c r="AJ57" s="862"/>
      <c r="AK57" s="862"/>
      <c r="AL57" s="862"/>
      <c r="AM57" s="862"/>
      <c r="AN57" s="862"/>
      <c r="AO57" s="771"/>
    </row>
    <row r="58" spans="1:41" ht="22.8">
      <c r="A58" s="789">
        <v>1</v>
      </c>
      <c r="B58" s="849" t="b">
        <v>1</v>
      </c>
      <c r="C58" s="849"/>
      <c r="D58" s="849"/>
      <c r="E58" s="849"/>
      <c r="F58" s="849"/>
      <c r="G58" s="849"/>
      <c r="H58" s="849"/>
      <c r="I58" s="849"/>
      <c r="J58" s="849"/>
      <c r="K58" s="849"/>
      <c r="L58" s="273" t="s">
        <v>587</v>
      </c>
      <c r="M58" s="275" t="s">
        <v>1180</v>
      </c>
      <c r="N58" s="270" t="s">
        <v>370</v>
      </c>
      <c r="O58" s="862"/>
      <c r="P58" s="862"/>
      <c r="Q58" s="862"/>
      <c r="R58" s="862"/>
      <c r="S58" s="862"/>
      <c r="T58" s="862"/>
      <c r="U58" s="862"/>
      <c r="V58" s="862"/>
      <c r="W58" s="862"/>
      <c r="X58" s="862"/>
      <c r="Y58" s="862"/>
      <c r="Z58" s="862"/>
      <c r="AA58" s="862"/>
      <c r="AB58" s="862"/>
      <c r="AC58" s="862"/>
      <c r="AD58" s="862"/>
      <c r="AE58" s="862"/>
      <c r="AF58" s="862"/>
      <c r="AG58" s="862"/>
      <c r="AH58" s="862"/>
      <c r="AI58" s="862"/>
      <c r="AJ58" s="862"/>
      <c r="AK58" s="862"/>
      <c r="AL58" s="862"/>
      <c r="AM58" s="862"/>
      <c r="AN58" s="862"/>
      <c r="AO58" s="771"/>
    </row>
    <row r="59" spans="1:41" ht="22.8">
      <c r="A59" s="789">
        <v>1</v>
      </c>
      <c r="B59" s="849" t="b">
        <v>1</v>
      </c>
      <c r="C59" s="849"/>
      <c r="D59" s="849"/>
      <c r="E59" s="849"/>
      <c r="F59" s="849"/>
      <c r="G59" s="849"/>
      <c r="H59" s="849"/>
      <c r="I59" s="849"/>
      <c r="J59" s="849"/>
      <c r="K59" s="849"/>
      <c r="L59" s="273" t="s">
        <v>593</v>
      </c>
      <c r="M59" s="275" t="s">
        <v>453</v>
      </c>
      <c r="N59" s="270" t="s">
        <v>370</v>
      </c>
      <c r="O59" s="862"/>
      <c r="P59" s="862"/>
      <c r="Q59" s="862"/>
      <c r="R59" s="862"/>
      <c r="S59" s="862"/>
      <c r="T59" s="862"/>
      <c r="U59" s="862"/>
      <c r="V59" s="862"/>
      <c r="W59" s="862"/>
      <c r="X59" s="862"/>
      <c r="Y59" s="862"/>
      <c r="Z59" s="862"/>
      <c r="AA59" s="862"/>
      <c r="AB59" s="862"/>
      <c r="AC59" s="862"/>
      <c r="AD59" s="862"/>
      <c r="AE59" s="862"/>
      <c r="AF59" s="862"/>
      <c r="AG59" s="862"/>
      <c r="AH59" s="862"/>
      <c r="AI59" s="862"/>
      <c r="AJ59" s="862"/>
      <c r="AK59" s="862"/>
      <c r="AL59" s="862"/>
      <c r="AM59" s="862"/>
      <c r="AN59" s="862"/>
      <c r="AO59" s="771"/>
    </row>
    <row r="60" spans="1:41">
      <c r="A60" s="789">
        <v>1</v>
      </c>
      <c r="B60" s="849" t="b">
        <v>1</v>
      </c>
      <c r="C60" s="849"/>
      <c r="D60" s="849"/>
      <c r="E60" s="849"/>
      <c r="F60" s="849"/>
      <c r="G60" s="849"/>
      <c r="H60" s="849"/>
      <c r="I60" s="849"/>
      <c r="J60" s="849"/>
      <c r="K60" s="849"/>
      <c r="L60" s="273" t="s">
        <v>595</v>
      </c>
      <c r="M60" s="275" t="s">
        <v>454</v>
      </c>
      <c r="N60" s="270" t="s">
        <v>370</v>
      </c>
      <c r="O60" s="862"/>
      <c r="P60" s="862"/>
      <c r="Q60" s="862"/>
      <c r="R60" s="862"/>
      <c r="S60" s="862"/>
      <c r="T60" s="862"/>
      <c r="U60" s="862"/>
      <c r="V60" s="862"/>
      <c r="W60" s="862"/>
      <c r="X60" s="862"/>
      <c r="Y60" s="862"/>
      <c r="Z60" s="862"/>
      <c r="AA60" s="862"/>
      <c r="AB60" s="862"/>
      <c r="AC60" s="862"/>
      <c r="AD60" s="862"/>
      <c r="AE60" s="862"/>
      <c r="AF60" s="862"/>
      <c r="AG60" s="862"/>
      <c r="AH60" s="862"/>
      <c r="AI60" s="862"/>
      <c r="AJ60" s="862"/>
      <c r="AK60" s="862"/>
      <c r="AL60" s="862"/>
      <c r="AM60" s="862"/>
      <c r="AN60" s="862"/>
      <c r="AO60" s="771"/>
    </row>
    <row r="61" spans="1:41" s="278" customFormat="1" ht="22.8">
      <c r="A61" s="789">
        <v>1</v>
      </c>
      <c r="B61" s="849" t="b">
        <v>1</v>
      </c>
      <c r="C61" s="859"/>
      <c r="D61" s="859"/>
      <c r="E61" s="859"/>
      <c r="F61" s="859"/>
      <c r="G61" s="859"/>
      <c r="H61" s="859"/>
      <c r="I61" s="859"/>
      <c r="J61" s="859"/>
      <c r="K61" s="859"/>
      <c r="L61" s="276" t="s">
        <v>102</v>
      </c>
      <c r="M61" s="272" t="s">
        <v>455</v>
      </c>
      <c r="N61" s="277" t="s">
        <v>370</v>
      </c>
      <c r="O61" s="860">
        <v>0</v>
      </c>
      <c r="P61" s="860">
        <v>0</v>
      </c>
      <c r="Q61" s="860">
        <v>0</v>
      </c>
      <c r="R61" s="860">
        <v>0</v>
      </c>
      <c r="S61" s="860">
        <v>0</v>
      </c>
      <c r="T61" s="860">
        <v>0</v>
      </c>
      <c r="U61" s="860">
        <v>0</v>
      </c>
      <c r="V61" s="860">
        <v>0</v>
      </c>
      <c r="W61" s="860">
        <v>0</v>
      </c>
      <c r="X61" s="860">
        <v>0</v>
      </c>
      <c r="Y61" s="860">
        <v>0</v>
      </c>
      <c r="Z61" s="860">
        <v>0</v>
      </c>
      <c r="AA61" s="860">
        <v>0</v>
      </c>
      <c r="AB61" s="860">
        <v>0</v>
      </c>
      <c r="AC61" s="860">
        <v>0</v>
      </c>
      <c r="AD61" s="860">
        <v>0</v>
      </c>
      <c r="AE61" s="860">
        <v>0</v>
      </c>
      <c r="AF61" s="860">
        <v>0</v>
      </c>
      <c r="AG61" s="860">
        <v>0</v>
      </c>
      <c r="AH61" s="860">
        <v>0</v>
      </c>
      <c r="AI61" s="860">
        <v>0</v>
      </c>
      <c r="AJ61" s="860">
        <v>0</v>
      </c>
      <c r="AK61" s="860">
        <v>0</v>
      </c>
      <c r="AL61" s="860">
        <v>0</v>
      </c>
      <c r="AM61" s="860">
        <v>0</v>
      </c>
      <c r="AN61" s="860">
        <v>0</v>
      </c>
      <c r="AO61" s="771"/>
    </row>
    <row r="62" spans="1:41">
      <c r="A62" s="789">
        <v>1</v>
      </c>
      <c r="B62" s="849" t="b">
        <v>1</v>
      </c>
      <c r="C62" s="849"/>
      <c r="D62" s="849"/>
      <c r="E62" s="849"/>
      <c r="F62" s="849"/>
      <c r="G62" s="849"/>
      <c r="H62" s="849"/>
      <c r="I62" s="849"/>
      <c r="J62" s="849"/>
      <c r="K62" s="849"/>
      <c r="L62" s="273" t="s">
        <v>17</v>
      </c>
      <c r="M62" s="274" t="s">
        <v>1191</v>
      </c>
      <c r="N62" s="270" t="s">
        <v>370</v>
      </c>
      <c r="O62" s="862"/>
      <c r="P62" s="862"/>
      <c r="Q62" s="862"/>
      <c r="R62" s="862"/>
      <c r="S62" s="862"/>
      <c r="T62" s="862"/>
      <c r="U62" s="862"/>
      <c r="V62" s="862"/>
      <c r="W62" s="862"/>
      <c r="X62" s="862"/>
      <c r="Y62" s="862"/>
      <c r="Z62" s="862"/>
      <c r="AA62" s="862"/>
      <c r="AB62" s="862"/>
      <c r="AC62" s="862"/>
      <c r="AD62" s="862"/>
      <c r="AE62" s="862"/>
      <c r="AF62" s="862"/>
      <c r="AG62" s="862"/>
      <c r="AH62" s="862"/>
      <c r="AI62" s="862"/>
      <c r="AJ62" s="862"/>
      <c r="AK62" s="862"/>
      <c r="AL62" s="862"/>
      <c r="AM62" s="862"/>
      <c r="AN62" s="862"/>
      <c r="AO62" s="771"/>
    </row>
    <row r="63" spans="1:41">
      <c r="A63" s="789">
        <v>1</v>
      </c>
      <c r="B63" s="849" t="b">
        <v>1</v>
      </c>
      <c r="C63" s="849"/>
      <c r="D63" s="849"/>
      <c r="E63" s="849"/>
      <c r="F63" s="849"/>
      <c r="G63" s="849"/>
      <c r="H63" s="849"/>
      <c r="I63" s="849"/>
      <c r="J63" s="849"/>
      <c r="K63" s="849"/>
      <c r="L63" s="273" t="s">
        <v>146</v>
      </c>
      <c r="M63" s="274" t="s">
        <v>1192</v>
      </c>
      <c r="N63" s="270" t="s">
        <v>370</v>
      </c>
      <c r="O63" s="862"/>
      <c r="P63" s="862"/>
      <c r="Q63" s="862"/>
      <c r="R63" s="862"/>
      <c r="S63" s="862"/>
      <c r="T63" s="862"/>
      <c r="U63" s="862"/>
      <c r="V63" s="862"/>
      <c r="W63" s="862"/>
      <c r="X63" s="862"/>
      <c r="Y63" s="862"/>
      <c r="Z63" s="862"/>
      <c r="AA63" s="862"/>
      <c r="AB63" s="862"/>
      <c r="AC63" s="862"/>
      <c r="AD63" s="862"/>
      <c r="AE63" s="862"/>
      <c r="AF63" s="862"/>
      <c r="AG63" s="862"/>
      <c r="AH63" s="862"/>
      <c r="AI63" s="862"/>
      <c r="AJ63" s="862"/>
      <c r="AK63" s="862"/>
      <c r="AL63" s="862"/>
      <c r="AM63" s="862"/>
      <c r="AN63" s="862"/>
      <c r="AO63" s="771"/>
    </row>
    <row r="64" spans="1:41">
      <c r="A64" s="789">
        <v>1</v>
      </c>
      <c r="B64" s="849" t="b">
        <v>1</v>
      </c>
      <c r="C64" s="849"/>
      <c r="D64" s="849"/>
      <c r="E64" s="849"/>
      <c r="F64" s="849"/>
      <c r="G64" s="849"/>
      <c r="H64" s="849"/>
      <c r="I64" s="849"/>
      <c r="J64" s="849"/>
      <c r="K64" s="849"/>
      <c r="L64" s="273" t="s">
        <v>167</v>
      </c>
      <c r="M64" s="274" t="s">
        <v>456</v>
      </c>
      <c r="N64" s="270" t="s">
        <v>370</v>
      </c>
      <c r="O64" s="862"/>
      <c r="P64" s="862"/>
      <c r="Q64" s="862"/>
      <c r="R64" s="862"/>
      <c r="S64" s="862"/>
      <c r="T64" s="862"/>
      <c r="U64" s="862"/>
      <c r="V64" s="862"/>
      <c r="W64" s="862"/>
      <c r="X64" s="862"/>
      <c r="Y64" s="862"/>
      <c r="Z64" s="862"/>
      <c r="AA64" s="862"/>
      <c r="AB64" s="862"/>
      <c r="AC64" s="862"/>
      <c r="AD64" s="862"/>
      <c r="AE64" s="862"/>
      <c r="AF64" s="862"/>
      <c r="AG64" s="862"/>
      <c r="AH64" s="862"/>
      <c r="AI64" s="862"/>
      <c r="AJ64" s="862"/>
      <c r="AK64" s="862"/>
      <c r="AL64" s="862"/>
      <c r="AM64" s="862"/>
      <c r="AN64" s="862"/>
      <c r="AO64" s="771"/>
    </row>
    <row r="65" spans="1:41" s="82" customFormat="1">
      <c r="A65" s="764" t="s">
        <v>102</v>
      </c>
      <c r="B65" s="849" t="b">
        <v>1</v>
      </c>
      <c r="C65" s="752"/>
      <c r="D65" s="752"/>
      <c r="E65" s="752"/>
      <c r="F65" s="752"/>
      <c r="G65" s="752"/>
      <c r="H65" s="752"/>
      <c r="I65" s="752"/>
      <c r="J65" s="752"/>
      <c r="K65" s="752"/>
      <c r="L65" s="863" t="s">
        <v>2419</v>
      </c>
      <c r="M65" s="864"/>
      <c r="N65" s="864"/>
      <c r="O65" s="864"/>
      <c r="P65" s="864"/>
      <c r="Q65" s="864"/>
      <c r="R65" s="864"/>
      <c r="S65" s="864"/>
      <c r="T65" s="864"/>
      <c r="U65" s="864"/>
      <c r="V65" s="864"/>
      <c r="W65" s="864"/>
      <c r="X65" s="864"/>
      <c r="Y65" s="864"/>
      <c r="Z65" s="864"/>
      <c r="AA65" s="864"/>
      <c r="AB65" s="864"/>
      <c r="AC65" s="864"/>
      <c r="AD65" s="864"/>
      <c r="AE65" s="864"/>
      <c r="AF65" s="864"/>
      <c r="AG65" s="864"/>
      <c r="AH65" s="864"/>
      <c r="AI65" s="864"/>
      <c r="AJ65" s="864"/>
      <c r="AK65" s="864"/>
      <c r="AL65" s="864"/>
      <c r="AM65" s="864"/>
      <c r="AN65" s="864"/>
      <c r="AO65" s="864"/>
    </row>
    <row r="66" spans="1:41" s="278" customFormat="1" ht="22.8">
      <c r="A66" s="789">
        <v>2</v>
      </c>
      <c r="B66" s="849" t="b">
        <v>1</v>
      </c>
      <c r="C66" s="859"/>
      <c r="D66" s="859"/>
      <c r="E66" s="859"/>
      <c r="F66" s="859"/>
      <c r="G66" s="859"/>
      <c r="H66" s="859"/>
      <c r="I66" s="859"/>
      <c r="J66" s="859"/>
      <c r="K66" s="859"/>
      <c r="L66" s="276">
        <v>1</v>
      </c>
      <c r="M66" s="271" t="s">
        <v>438</v>
      </c>
      <c r="N66" s="277" t="s">
        <v>370</v>
      </c>
      <c r="O66" s="860">
        <v>0</v>
      </c>
      <c r="P66" s="860">
        <v>0</v>
      </c>
      <c r="Q66" s="860">
        <v>0</v>
      </c>
      <c r="R66" s="860">
        <v>0</v>
      </c>
      <c r="S66" s="860">
        <v>0</v>
      </c>
      <c r="T66" s="860">
        <v>0</v>
      </c>
      <c r="U66" s="860">
        <v>0</v>
      </c>
      <c r="V66" s="860">
        <v>0</v>
      </c>
      <c r="W66" s="860">
        <v>0</v>
      </c>
      <c r="X66" s="860">
        <v>0</v>
      </c>
      <c r="Y66" s="860">
        <v>0</v>
      </c>
      <c r="Z66" s="860">
        <v>0</v>
      </c>
      <c r="AA66" s="860">
        <v>0</v>
      </c>
      <c r="AB66" s="860">
        <v>0</v>
      </c>
      <c r="AC66" s="860">
        <v>0</v>
      </c>
      <c r="AD66" s="860">
        <v>0</v>
      </c>
      <c r="AE66" s="860">
        <v>0</v>
      </c>
      <c r="AF66" s="860">
        <v>0</v>
      </c>
      <c r="AG66" s="860">
        <v>0</v>
      </c>
      <c r="AH66" s="860">
        <v>0</v>
      </c>
      <c r="AI66" s="860">
        <v>0</v>
      </c>
      <c r="AJ66" s="860">
        <v>0</v>
      </c>
      <c r="AK66" s="860">
        <v>0</v>
      </c>
      <c r="AL66" s="860">
        <v>0</v>
      </c>
      <c r="AM66" s="860">
        <v>0</v>
      </c>
      <c r="AN66" s="860">
        <v>0</v>
      </c>
      <c r="AO66" s="771"/>
    </row>
    <row r="67" spans="1:41">
      <c r="A67" s="789">
        <v>2</v>
      </c>
      <c r="B67" s="849" t="b">
        <v>1</v>
      </c>
      <c r="C67" s="849"/>
      <c r="D67" s="849"/>
      <c r="E67" s="849"/>
      <c r="F67" s="849"/>
      <c r="G67" s="849"/>
      <c r="H67" s="849"/>
      <c r="I67" s="849"/>
      <c r="J67" s="849"/>
      <c r="K67" s="849"/>
      <c r="L67" s="273" t="s">
        <v>165</v>
      </c>
      <c r="M67" s="274" t="s">
        <v>439</v>
      </c>
      <c r="N67" s="270" t="s">
        <v>370</v>
      </c>
      <c r="O67" s="861">
        <v>0</v>
      </c>
      <c r="P67" s="861">
        <v>0</v>
      </c>
      <c r="Q67" s="861">
        <v>0</v>
      </c>
      <c r="R67" s="861">
        <v>0</v>
      </c>
      <c r="S67" s="861">
        <v>0</v>
      </c>
      <c r="T67" s="861">
        <v>0</v>
      </c>
      <c r="U67" s="861">
        <v>0</v>
      </c>
      <c r="V67" s="861">
        <v>0</v>
      </c>
      <c r="W67" s="861">
        <v>0</v>
      </c>
      <c r="X67" s="861">
        <v>0</v>
      </c>
      <c r="Y67" s="861">
        <v>0</v>
      </c>
      <c r="Z67" s="861">
        <v>0</v>
      </c>
      <c r="AA67" s="861">
        <v>0</v>
      </c>
      <c r="AB67" s="861">
        <v>0</v>
      </c>
      <c r="AC67" s="861">
        <v>0</v>
      </c>
      <c r="AD67" s="861">
        <v>0</v>
      </c>
      <c r="AE67" s="861">
        <v>0</v>
      </c>
      <c r="AF67" s="861">
        <v>0</v>
      </c>
      <c r="AG67" s="861">
        <v>0</v>
      </c>
      <c r="AH67" s="861">
        <v>0</v>
      </c>
      <c r="AI67" s="861">
        <v>0</v>
      </c>
      <c r="AJ67" s="861">
        <v>0</v>
      </c>
      <c r="AK67" s="861">
        <v>0</v>
      </c>
      <c r="AL67" s="861">
        <v>0</v>
      </c>
      <c r="AM67" s="861">
        <v>0</v>
      </c>
      <c r="AN67" s="861">
        <v>0</v>
      </c>
      <c r="AO67" s="771"/>
    </row>
    <row r="68" spans="1:41">
      <c r="A68" s="789">
        <v>2</v>
      </c>
      <c r="B68" s="849" t="b">
        <v>1</v>
      </c>
      <c r="C68" s="849"/>
      <c r="D68" s="849"/>
      <c r="E68" s="849"/>
      <c r="F68" s="849"/>
      <c r="G68" s="849"/>
      <c r="H68" s="849"/>
      <c r="I68" s="849"/>
      <c r="J68" s="849"/>
      <c r="K68" s="849"/>
      <c r="L68" s="273" t="s">
        <v>412</v>
      </c>
      <c r="M68" s="275" t="s">
        <v>440</v>
      </c>
      <c r="N68" s="270" t="s">
        <v>370</v>
      </c>
      <c r="O68" s="862"/>
      <c r="P68" s="862"/>
      <c r="Q68" s="862"/>
      <c r="R68" s="862"/>
      <c r="S68" s="862"/>
      <c r="T68" s="862"/>
      <c r="U68" s="862"/>
      <c r="V68" s="862"/>
      <c r="W68" s="862"/>
      <c r="X68" s="862"/>
      <c r="Y68" s="862"/>
      <c r="Z68" s="862"/>
      <c r="AA68" s="862"/>
      <c r="AB68" s="862"/>
      <c r="AC68" s="862"/>
      <c r="AD68" s="862"/>
      <c r="AE68" s="862"/>
      <c r="AF68" s="862"/>
      <c r="AG68" s="862"/>
      <c r="AH68" s="862"/>
      <c r="AI68" s="862"/>
      <c r="AJ68" s="862"/>
      <c r="AK68" s="862"/>
      <c r="AL68" s="862"/>
      <c r="AM68" s="862"/>
      <c r="AN68" s="862"/>
      <c r="AO68" s="771"/>
    </row>
    <row r="69" spans="1:41">
      <c r="A69" s="789">
        <v>2</v>
      </c>
      <c r="B69" s="849" t="b">
        <v>1</v>
      </c>
      <c r="C69" s="849"/>
      <c r="D69" s="849"/>
      <c r="E69" s="849"/>
      <c r="F69" s="849"/>
      <c r="G69" s="849"/>
      <c r="H69" s="849"/>
      <c r="I69" s="849"/>
      <c r="J69" s="849"/>
      <c r="K69" s="849"/>
      <c r="L69" s="273" t="s">
        <v>414</v>
      </c>
      <c r="M69" s="275" t="s">
        <v>1126</v>
      </c>
      <c r="N69" s="270" t="s">
        <v>370</v>
      </c>
      <c r="O69" s="862"/>
      <c r="P69" s="862"/>
      <c r="Q69" s="862"/>
      <c r="R69" s="862"/>
      <c r="S69" s="862"/>
      <c r="T69" s="862"/>
      <c r="U69" s="862"/>
      <c r="V69" s="862"/>
      <c r="W69" s="862"/>
      <c r="X69" s="862"/>
      <c r="Y69" s="862"/>
      <c r="Z69" s="862"/>
      <c r="AA69" s="862"/>
      <c r="AB69" s="862"/>
      <c r="AC69" s="862"/>
      <c r="AD69" s="862"/>
      <c r="AE69" s="862"/>
      <c r="AF69" s="862"/>
      <c r="AG69" s="862"/>
      <c r="AH69" s="862"/>
      <c r="AI69" s="862"/>
      <c r="AJ69" s="862"/>
      <c r="AK69" s="862"/>
      <c r="AL69" s="862"/>
      <c r="AM69" s="862"/>
      <c r="AN69" s="862"/>
      <c r="AO69" s="771"/>
    </row>
    <row r="70" spans="1:41">
      <c r="A70" s="789">
        <v>2</v>
      </c>
      <c r="B70" s="849" t="b">
        <v>1</v>
      </c>
      <c r="C70" s="849"/>
      <c r="D70" s="849"/>
      <c r="E70" s="849"/>
      <c r="F70" s="849"/>
      <c r="G70" s="849"/>
      <c r="H70" s="849"/>
      <c r="I70" s="849"/>
      <c r="J70" s="849"/>
      <c r="K70" s="849"/>
      <c r="L70" s="273" t="s">
        <v>1087</v>
      </c>
      <c r="M70" s="275" t="s">
        <v>441</v>
      </c>
      <c r="N70" s="270" t="s">
        <v>370</v>
      </c>
      <c r="O70" s="862"/>
      <c r="P70" s="862"/>
      <c r="Q70" s="862"/>
      <c r="R70" s="862"/>
      <c r="S70" s="862"/>
      <c r="T70" s="862"/>
      <c r="U70" s="862"/>
      <c r="V70" s="862"/>
      <c r="W70" s="862"/>
      <c r="X70" s="862"/>
      <c r="Y70" s="862"/>
      <c r="Z70" s="862"/>
      <c r="AA70" s="862"/>
      <c r="AB70" s="862"/>
      <c r="AC70" s="862"/>
      <c r="AD70" s="862"/>
      <c r="AE70" s="862"/>
      <c r="AF70" s="862"/>
      <c r="AG70" s="862"/>
      <c r="AH70" s="862"/>
      <c r="AI70" s="862"/>
      <c r="AJ70" s="862"/>
      <c r="AK70" s="862"/>
      <c r="AL70" s="862"/>
      <c r="AM70" s="862"/>
      <c r="AN70" s="862"/>
      <c r="AO70" s="771"/>
    </row>
    <row r="71" spans="1:41">
      <c r="A71" s="789">
        <v>2</v>
      </c>
      <c r="B71" s="849" t="b">
        <v>1</v>
      </c>
      <c r="C71" s="849"/>
      <c r="D71" s="849"/>
      <c r="E71" s="849"/>
      <c r="F71" s="849"/>
      <c r="G71" s="849"/>
      <c r="H71" s="849"/>
      <c r="I71" s="849"/>
      <c r="J71" s="849"/>
      <c r="K71" s="849"/>
      <c r="L71" s="273" t="s">
        <v>1088</v>
      </c>
      <c r="M71" s="275" t="s">
        <v>442</v>
      </c>
      <c r="N71" s="270" t="s">
        <v>370</v>
      </c>
      <c r="O71" s="862"/>
      <c r="P71" s="862"/>
      <c r="Q71" s="862"/>
      <c r="R71" s="862"/>
      <c r="S71" s="862"/>
      <c r="T71" s="862"/>
      <c r="U71" s="862"/>
      <c r="V71" s="862"/>
      <c r="W71" s="862"/>
      <c r="X71" s="862"/>
      <c r="Y71" s="862"/>
      <c r="Z71" s="862"/>
      <c r="AA71" s="862"/>
      <c r="AB71" s="862"/>
      <c r="AC71" s="862"/>
      <c r="AD71" s="862"/>
      <c r="AE71" s="862"/>
      <c r="AF71" s="862"/>
      <c r="AG71" s="862"/>
      <c r="AH71" s="862"/>
      <c r="AI71" s="862"/>
      <c r="AJ71" s="862"/>
      <c r="AK71" s="862"/>
      <c r="AL71" s="862"/>
      <c r="AM71" s="862"/>
      <c r="AN71" s="862"/>
      <c r="AO71" s="771"/>
    </row>
    <row r="72" spans="1:41">
      <c r="A72" s="789">
        <v>2</v>
      </c>
      <c r="B72" s="849" t="b">
        <v>1</v>
      </c>
      <c r="C72" s="849"/>
      <c r="D72" s="849"/>
      <c r="E72" s="849"/>
      <c r="F72" s="849"/>
      <c r="G72" s="849"/>
      <c r="H72" s="849"/>
      <c r="I72" s="849"/>
      <c r="J72" s="849"/>
      <c r="K72" s="849"/>
      <c r="L72" s="273" t="s">
        <v>166</v>
      </c>
      <c r="M72" s="274" t="s">
        <v>443</v>
      </c>
      <c r="N72" s="270" t="s">
        <v>370</v>
      </c>
      <c r="O72" s="861">
        <v>0</v>
      </c>
      <c r="P72" s="861">
        <v>0</v>
      </c>
      <c r="Q72" s="861">
        <v>0</v>
      </c>
      <c r="R72" s="861">
        <v>0</v>
      </c>
      <c r="S72" s="861">
        <v>0</v>
      </c>
      <c r="T72" s="861">
        <v>0</v>
      </c>
      <c r="U72" s="861">
        <v>0</v>
      </c>
      <c r="V72" s="861">
        <v>0</v>
      </c>
      <c r="W72" s="861">
        <v>0</v>
      </c>
      <c r="X72" s="861">
        <v>0</v>
      </c>
      <c r="Y72" s="861">
        <v>0</v>
      </c>
      <c r="Z72" s="861">
        <v>0</v>
      </c>
      <c r="AA72" s="861">
        <v>0</v>
      </c>
      <c r="AB72" s="861">
        <v>0</v>
      </c>
      <c r="AC72" s="861">
        <v>0</v>
      </c>
      <c r="AD72" s="861">
        <v>0</v>
      </c>
      <c r="AE72" s="861">
        <v>0</v>
      </c>
      <c r="AF72" s="861">
        <v>0</v>
      </c>
      <c r="AG72" s="861">
        <v>0</v>
      </c>
      <c r="AH72" s="861">
        <v>0</v>
      </c>
      <c r="AI72" s="861">
        <v>0</v>
      </c>
      <c r="AJ72" s="861">
        <v>0</v>
      </c>
      <c r="AK72" s="861">
        <v>0</v>
      </c>
      <c r="AL72" s="861">
        <v>0</v>
      </c>
      <c r="AM72" s="861">
        <v>0</v>
      </c>
      <c r="AN72" s="861">
        <v>0</v>
      </c>
      <c r="AO72" s="771"/>
    </row>
    <row r="73" spans="1:41">
      <c r="A73" s="789">
        <v>2</v>
      </c>
      <c r="B73" s="849" t="b">
        <v>1</v>
      </c>
      <c r="C73" s="849"/>
      <c r="D73" s="849"/>
      <c r="E73" s="849"/>
      <c r="F73" s="849"/>
      <c r="G73" s="849"/>
      <c r="H73" s="849"/>
      <c r="I73" s="849"/>
      <c r="J73" s="849"/>
      <c r="K73" s="849"/>
      <c r="L73" s="273" t="s">
        <v>534</v>
      </c>
      <c r="M73" s="275" t="s">
        <v>444</v>
      </c>
      <c r="N73" s="270" t="s">
        <v>370</v>
      </c>
      <c r="O73" s="862"/>
      <c r="P73" s="862"/>
      <c r="Q73" s="862"/>
      <c r="R73" s="862"/>
      <c r="S73" s="862"/>
      <c r="T73" s="862"/>
      <c r="U73" s="862"/>
      <c r="V73" s="862"/>
      <c r="W73" s="862"/>
      <c r="X73" s="862"/>
      <c r="Y73" s="862"/>
      <c r="Z73" s="862"/>
      <c r="AA73" s="862"/>
      <c r="AB73" s="862"/>
      <c r="AC73" s="862"/>
      <c r="AD73" s="862"/>
      <c r="AE73" s="862"/>
      <c r="AF73" s="862"/>
      <c r="AG73" s="862"/>
      <c r="AH73" s="862"/>
      <c r="AI73" s="862"/>
      <c r="AJ73" s="862"/>
      <c r="AK73" s="862"/>
      <c r="AL73" s="862"/>
      <c r="AM73" s="862"/>
      <c r="AN73" s="862"/>
      <c r="AO73" s="771"/>
    </row>
    <row r="74" spans="1:41">
      <c r="A74" s="789">
        <v>2</v>
      </c>
      <c r="B74" s="849" t="b">
        <v>1</v>
      </c>
      <c r="C74" s="849"/>
      <c r="D74" s="849"/>
      <c r="E74" s="849"/>
      <c r="F74" s="849"/>
      <c r="G74" s="849"/>
      <c r="H74" s="849"/>
      <c r="I74" s="849"/>
      <c r="J74" s="849"/>
      <c r="K74" s="849"/>
      <c r="L74" s="273" t="s">
        <v>540</v>
      </c>
      <c r="M74" s="275" t="s">
        <v>445</v>
      </c>
      <c r="N74" s="270" t="s">
        <v>370</v>
      </c>
      <c r="O74" s="862"/>
      <c r="P74" s="862"/>
      <c r="Q74" s="862"/>
      <c r="R74" s="862"/>
      <c r="S74" s="862"/>
      <c r="T74" s="862"/>
      <c r="U74" s="862"/>
      <c r="V74" s="862"/>
      <c r="W74" s="862"/>
      <c r="X74" s="862"/>
      <c r="Y74" s="862"/>
      <c r="Z74" s="862"/>
      <c r="AA74" s="862"/>
      <c r="AB74" s="862"/>
      <c r="AC74" s="862"/>
      <c r="AD74" s="862"/>
      <c r="AE74" s="862"/>
      <c r="AF74" s="862"/>
      <c r="AG74" s="862"/>
      <c r="AH74" s="862"/>
      <c r="AI74" s="862"/>
      <c r="AJ74" s="862"/>
      <c r="AK74" s="862"/>
      <c r="AL74" s="862"/>
      <c r="AM74" s="862"/>
      <c r="AN74" s="862"/>
      <c r="AO74" s="771"/>
    </row>
    <row r="75" spans="1:41">
      <c r="A75" s="789">
        <v>2</v>
      </c>
      <c r="B75" s="849" t="b">
        <v>1</v>
      </c>
      <c r="C75" s="849"/>
      <c r="D75" s="849"/>
      <c r="E75" s="849"/>
      <c r="F75" s="849"/>
      <c r="G75" s="849"/>
      <c r="H75" s="849"/>
      <c r="I75" s="849"/>
      <c r="J75" s="849"/>
      <c r="K75" s="849"/>
      <c r="L75" s="273" t="s">
        <v>542</v>
      </c>
      <c r="M75" s="275" t="s">
        <v>446</v>
      </c>
      <c r="N75" s="270" t="s">
        <v>370</v>
      </c>
      <c r="O75" s="862"/>
      <c r="P75" s="862"/>
      <c r="Q75" s="862"/>
      <c r="R75" s="862"/>
      <c r="S75" s="862"/>
      <c r="T75" s="862"/>
      <c r="U75" s="862"/>
      <c r="V75" s="862"/>
      <c r="W75" s="862"/>
      <c r="X75" s="862"/>
      <c r="Y75" s="862"/>
      <c r="Z75" s="862"/>
      <c r="AA75" s="862"/>
      <c r="AB75" s="862"/>
      <c r="AC75" s="862"/>
      <c r="AD75" s="862"/>
      <c r="AE75" s="862"/>
      <c r="AF75" s="862"/>
      <c r="AG75" s="862"/>
      <c r="AH75" s="862"/>
      <c r="AI75" s="862"/>
      <c r="AJ75" s="862"/>
      <c r="AK75" s="862"/>
      <c r="AL75" s="862"/>
      <c r="AM75" s="862"/>
      <c r="AN75" s="862"/>
      <c r="AO75" s="771"/>
    </row>
    <row r="76" spans="1:41">
      <c r="A76" s="789">
        <v>2</v>
      </c>
      <c r="B76" s="849" t="b">
        <v>1</v>
      </c>
      <c r="C76" s="849"/>
      <c r="D76" s="849"/>
      <c r="E76" s="849"/>
      <c r="F76" s="849"/>
      <c r="G76" s="849"/>
      <c r="H76" s="849"/>
      <c r="I76" s="849"/>
      <c r="J76" s="849"/>
      <c r="K76" s="849"/>
      <c r="L76" s="273" t="s">
        <v>378</v>
      </c>
      <c r="M76" s="274" t="s">
        <v>447</v>
      </c>
      <c r="N76" s="270" t="s">
        <v>370</v>
      </c>
      <c r="O76" s="861">
        <v>0</v>
      </c>
      <c r="P76" s="861">
        <v>0</v>
      </c>
      <c r="Q76" s="861">
        <v>0</v>
      </c>
      <c r="R76" s="861">
        <v>0</v>
      </c>
      <c r="S76" s="861">
        <v>0</v>
      </c>
      <c r="T76" s="861">
        <v>0</v>
      </c>
      <c r="U76" s="861">
        <v>0</v>
      </c>
      <c r="V76" s="861">
        <v>0</v>
      </c>
      <c r="W76" s="861">
        <v>0</v>
      </c>
      <c r="X76" s="861">
        <v>0</v>
      </c>
      <c r="Y76" s="861">
        <v>0</v>
      </c>
      <c r="Z76" s="861">
        <v>0</v>
      </c>
      <c r="AA76" s="861">
        <v>0</v>
      </c>
      <c r="AB76" s="861">
        <v>0</v>
      </c>
      <c r="AC76" s="861">
        <v>0</v>
      </c>
      <c r="AD76" s="861">
        <v>0</v>
      </c>
      <c r="AE76" s="861">
        <v>0</v>
      </c>
      <c r="AF76" s="861">
        <v>0</v>
      </c>
      <c r="AG76" s="861">
        <v>0</v>
      </c>
      <c r="AH76" s="861">
        <v>0</v>
      </c>
      <c r="AI76" s="861">
        <v>0</v>
      </c>
      <c r="AJ76" s="861">
        <v>0</v>
      </c>
      <c r="AK76" s="861">
        <v>0</v>
      </c>
      <c r="AL76" s="861">
        <v>0</v>
      </c>
      <c r="AM76" s="861">
        <v>0</v>
      </c>
      <c r="AN76" s="861">
        <v>0</v>
      </c>
      <c r="AO76" s="771"/>
    </row>
    <row r="77" spans="1:41">
      <c r="A77" s="789">
        <v>2</v>
      </c>
      <c r="B77" s="849" t="b">
        <v>1</v>
      </c>
      <c r="C77" s="849"/>
      <c r="D77" s="849"/>
      <c r="E77" s="849"/>
      <c r="F77" s="849"/>
      <c r="G77" s="849"/>
      <c r="H77" s="849"/>
      <c r="I77" s="849"/>
      <c r="J77" s="849"/>
      <c r="K77" s="849"/>
      <c r="L77" s="273" t="s">
        <v>564</v>
      </c>
      <c r="M77" s="275" t="s">
        <v>448</v>
      </c>
      <c r="N77" s="270" t="s">
        <v>370</v>
      </c>
      <c r="O77" s="862"/>
      <c r="P77" s="862"/>
      <c r="Q77" s="862"/>
      <c r="R77" s="862"/>
      <c r="S77" s="862"/>
      <c r="T77" s="862"/>
      <c r="U77" s="862"/>
      <c r="V77" s="862"/>
      <c r="W77" s="862"/>
      <c r="X77" s="862"/>
      <c r="Y77" s="862"/>
      <c r="Z77" s="862"/>
      <c r="AA77" s="862"/>
      <c r="AB77" s="862"/>
      <c r="AC77" s="862"/>
      <c r="AD77" s="862"/>
      <c r="AE77" s="862"/>
      <c r="AF77" s="862"/>
      <c r="AG77" s="862"/>
      <c r="AH77" s="862"/>
      <c r="AI77" s="862"/>
      <c r="AJ77" s="862"/>
      <c r="AK77" s="862"/>
      <c r="AL77" s="862"/>
      <c r="AM77" s="862"/>
      <c r="AN77" s="862"/>
      <c r="AO77" s="771"/>
    </row>
    <row r="78" spans="1:41">
      <c r="A78" s="789">
        <v>2</v>
      </c>
      <c r="B78" s="849" t="b">
        <v>1</v>
      </c>
      <c r="C78" s="849"/>
      <c r="D78" s="849"/>
      <c r="E78" s="849"/>
      <c r="F78" s="849"/>
      <c r="G78" s="849"/>
      <c r="H78" s="849"/>
      <c r="I78" s="849"/>
      <c r="J78" s="849"/>
      <c r="K78" s="849"/>
      <c r="L78" s="273" t="s">
        <v>566</v>
      </c>
      <c r="M78" s="275" t="s">
        <v>449</v>
      </c>
      <c r="N78" s="270" t="s">
        <v>370</v>
      </c>
      <c r="O78" s="862"/>
      <c r="P78" s="862"/>
      <c r="Q78" s="862"/>
      <c r="R78" s="862"/>
      <c r="S78" s="862"/>
      <c r="T78" s="862"/>
      <c r="U78" s="862"/>
      <c r="V78" s="862"/>
      <c r="W78" s="862"/>
      <c r="X78" s="862"/>
      <c r="Y78" s="862"/>
      <c r="Z78" s="862"/>
      <c r="AA78" s="862"/>
      <c r="AB78" s="862"/>
      <c r="AC78" s="862"/>
      <c r="AD78" s="862"/>
      <c r="AE78" s="862"/>
      <c r="AF78" s="862"/>
      <c r="AG78" s="862"/>
      <c r="AH78" s="862"/>
      <c r="AI78" s="862"/>
      <c r="AJ78" s="862"/>
      <c r="AK78" s="862"/>
      <c r="AL78" s="862"/>
      <c r="AM78" s="862"/>
      <c r="AN78" s="862"/>
      <c r="AO78" s="771"/>
    </row>
    <row r="79" spans="1:41">
      <c r="A79" s="789">
        <v>2</v>
      </c>
      <c r="B79" s="849" t="b">
        <v>1</v>
      </c>
      <c r="C79" s="849"/>
      <c r="D79" s="849"/>
      <c r="E79" s="849"/>
      <c r="F79" s="849"/>
      <c r="G79" s="849"/>
      <c r="H79" s="849"/>
      <c r="I79" s="849"/>
      <c r="J79" s="849"/>
      <c r="K79" s="849"/>
      <c r="L79" s="273" t="s">
        <v>568</v>
      </c>
      <c r="M79" s="275" t="s">
        <v>450</v>
      </c>
      <c r="N79" s="270" t="s">
        <v>370</v>
      </c>
      <c r="O79" s="862"/>
      <c r="P79" s="862"/>
      <c r="Q79" s="862"/>
      <c r="R79" s="862"/>
      <c r="S79" s="862"/>
      <c r="T79" s="862"/>
      <c r="U79" s="862"/>
      <c r="V79" s="862"/>
      <c r="W79" s="862"/>
      <c r="X79" s="862"/>
      <c r="Y79" s="862"/>
      <c r="Z79" s="862"/>
      <c r="AA79" s="862"/>
      <c r="AB79" s="862"/>
      <c r="AC79" s="862"/>
      <c r="AD79" s="862"/>
      <c r="AE79" s="862"/>
      <c r="AF79" s="862"/>
      <c r="AG79" s="862"/>
      <c r="AH79" s="862"/>
      <c r="AI79" s="862"/>
      <c r="AJ79" s="862"/>
      <c r="AK79" s="862"/>
      <c r="AL79" s="862"/>
      <c r="AM79" s="862"/>
      <c r="AN79" s="862"/>
      <c r="AO79" s="771"/>
    </row>
    <row r="80" spans="1:41">
      <c r="A80" s="789">
        <v>2</v>
      </c>
      <c r="B80" s="849" t="b">
        <v>1</v>
      </c>
      <c r="C80" s="849"/>
      <c r="D80" s="849"/>
      <c r="E80" s="849"/>
      <c r="F80" s="849"/>
      <c r="G80" s="849"/>
      <c r="H80" s="849"/>
      <c r="I80" s="849"/>
      <c r="J80" s="849"/>
      <c r="K80" s="849"/>
      <c r="L80" s="273" t="s">
        <v>380</v>
      </c>
      <c r="M80" s="274" t="s">
        <v>451</v>
      </c>
      <c r="N80" s="270" t="s">
        <v>370</v>
      </c>
      <c r="O80" s="861">
        <v>0</v>
      </c>
      <c r="P80" s="861">
        <v>0</v>
      </c>
      <c r="Q80" s="861">
        <v>0</v>
      </c>
      <c r="R80" s="861">
        <v>0</v>
      </c>
      <c r="S80" s="861">
        <v>0</v>
      </c>
      <c r="T80" s="861">
        <v>0</v>
      </c>
      <c r="U80" s="861">
        <v>0</v>
      </c>
      <c r="V80" s="861">
        <v>0</v>
      </c>
      <c r="W80" s="861">
        <v>0</v>
      </c>
      <c r="X80" s="861">
        <v>0</v>
      </c>
      <c r="Y80" s="861">
        <v>0</v>
      </c>
      <c r="Z80" s="861">
        <v>0</v>
      </c>
      <c r="AA80" s="861">
        <v>0</v>
      </c>
      <c r="AB80" s="861">
        <v>0</v>
      </c>
      <c r="AC80" s="861">
        <v>0</v>
      </c>
      <c r="AD80" s="861">
        <v>0</v>
      </c>
      <c r="AE80" s="861">
        <v>0</v>
      </c>
      <c r="AF80" s="861">
        <v>0</v>
      </c>
      <c r="AG80" s="861">
        <v>0</v>
      </c>
      <c r="AH80" s="861">
        <v>0</v>
      </c>
      <c r="AI80" s="861">
        <v>0</v>
      </c>
      <c r="AJ80" s="861">
        <v>0</v>
      </c>
      <c r="AK80" s="861">
        <v>0</v>
      </c>
      <c r="AL80" s="861">
        <v>0</v>
      </c>
      <c r="AM80" s="861">
        <v>0</v>
      </c>
      <c r="AN80" s="861">
        <v>0</v>
      </c>
      <c r="AO80" s="771"/>
    </row>
    <row r="81" spans="1:41">
      <c r="A81" s="789">
        <v>2</v>
      </c>
      <c r="B81" s="849" t="b">
        <v>1</v>
      </c>
      <c r="C81" s="849"/>
      <c r="D81" s="849"/>
      <c r="E81" s="849"/>
      <c r="F81" s="849"/>
      <c r="G81" s="849"/>
      <c r="H81" s="849"/>
      <c r="I81" s="849"/>
      <c r="J81" s="849"/>
      <c r="K81" s="849"/>
      <c r="L81" s="273" t="s">
        <v>573</v>
      </c>
      <c r="M81" s="275" t="s">
        <v>452</v>
      </c>
      <c r="N81" s="270" t="s">
        <v>370</v>
      </c>
      <c r="O81" s="862"/>
      <c r="P81" s="862"/>
      <c r="Q81" s="862"/>
      <c r="R81" s="862"/>
      <c r="S81" s="862"/>
      <c r="T81" s="862"/>
      <c r="U81" s="862"/>
      <c r="V81" s="862"/>
      <c r="W81" s="862"/>
      <c r="X81" s="862"/>
      <c r="Y81" s="862"/>
      <c r="Z81" s="862"/>
      <c r="AA81" s="862"/>
      <c r="AB81" s="862"/>
      <c r="AC81" s="862"/>
      <c r="AD81" s="862"/>
      <c r="AE81" s="862"/>
      <c r="AF81" s="862"/>
      <c r="AG81" s="862"/>
      <c r="AH81" s="862"/>
      <c r="AI81" s="862"/>
      <c r="AJ81" s="862"/>
      <c r="AK81" s="862"/>
      <c r="AL81" s="862"/>
      <c r="AM81" s="862"/>
      <c r="AN81" s="862"/>
      <c r="AO81" s="771"/>
    </row>
    <row r="82" spans="1:41" ht="22.8">
      <c r="A82" s="789">
        <v>2</v>
      </c>
      <c r="B82" s="849" t="b">
        <v>1</v>
      </c>
      <c r="C82" s="849"/>
      <c r="D82" s="849"/>
      <c r="E82" s="849"/>
      <c r="F82" s="849"/>
      <c r="G82" s="849"/>
      <c r="H82" s="849"/>
      <c r="I82" s="849"/>
      <c r="J82" s="849"/>
      <c r="K82" s="849"/>
      <c r="L82" s="273" t="s">
        <v>587</v>
      </c>
      <c r="M82" s="275" t="s">
        <v>1180</v>
      </c>
      <c r="N82" s="270" t="s">
        <v>370</v>
      </c>
      <c r="O82" s="862"/>
      <c r="P82" s="862"/>
      <c r="Q82" s="862"/>
      <c r="R82" s="862"/>
      <c r="S82" s="862"/>
      <c r="T82" s="862"/>
      <c r="U82" s="862"/>
      <c r="V82" s="862"/>
      <c r="W82" s="862"/>
      <c r="X82" s="862"/>
      <c r="Y82" s="862"/>
      <c r="Z82" s="862"/>
      <c r="AA82" s="862"/>
      <c r="AB82" s="862"/>
      <c r="AC82" s="862"/>
      <c r="AD82" s="862"/>
      <c r="AE82" s="862"/>
      <c r="AF82" s="862"/>
      <c r="AG82" s="862"/>
      <c r="AH82" s="862"/>
      <c r="AI82" s="862"/>
      <c r="AJ82" s="862"/>
      <c r="AK82" s="862"/>
      <c r="AL82" s="862"/>
      <c r="AM82" s="862"/>
      <c r="AN82" s="862"/>
      <c r="AO82" s="771"/>
    </row>
    <row r="83" spans="1:41" ht="22.8">
      <c r="A83" s="789">
        <v>2</v>
      </c>
      <c r="B83" s="849" t="b">
        <v>1</v>
      </c>
      <c r="C83" s="849"/>
      <c r="D83" s="849"/>
      <c r="E83" s="849"/>
      <c r="F83" s="849"/>
      <c r="G83" s="849"/>
      <c r="H83" s="849"/>
      <c r="I83" s="849"/>
      <c r="J83" s="849"/>
      <c r="K83" s="849"/>
      <c r="L83" s="273" t="s">
        <v>593</v>
      </c>
      <c r="M83" s="275" t="s">
        <v>453</v>
      </c>
      <c r="N83" s="270" t="s">
        <v>370</v>
      </c>
      <c r="O83" s="862"/>
      <c r="P83" s="862"/>
      <c r="Q83" s="862"/>
      <c r="R83" s="862"/>
      <c r="S83" s="862"/>
      <c r="T83" s="862"/>
      <c r="U83" s="862"/>
      <c r="V83" s="862"/>
      <c r="W83" s="862"/>
      <c r="X83" s="862"/>
      <c r="Y83" s="862"/>
      <c r="Z83" s="862"/>
      <c r="AA83" s="862"/>
      <c r="AB83" s="862"/>
      <c r="AC83" s="862"/>
      <c r="AD83" s="862"/>
      <c r="AE83" s="862"/>
      <c r="AF83" s="862"/>
      <c r="AG83" s="862"/>
      <c r="AH83" s="862"/>
      <c r="AI83" s="862"/>
      <c r="AJ83" s="862"/>
      <c r="AK83" s="862"/>
      <c r="AL83" s="862"/>
      <c r="AM83" s="862"/>
      <c r="AN83" s="862"/>
      <c r="AO83" s="771"/>
    </row>
    <row r="84" spans="1:41">
      <c r="A84" s="789">
        <v>2</v>
      </c>
      <c r="B84" s="849" t="b">
        <v>1</v>
      </c>
      <c r="C84" s="849"/>
      <c r="D84" s="849"/>
      <c r="E84" s="849"/>
      <c r="F84" s="849"/>
      <c r="G84" s="849"/>
      <c r="H84" s="849"/>
      <c r="I84" s="849"/>
      <c r="J84" s="849"/>
      <c r="K84" s="849"/>
      <c r="L84" s="273" t="s">
        <v>595</v>
      </c>
      <c r="M84" s="275" t="s">
        <v>454</v>
      </c>
      <c r="N84" s="270" t="s">
        <v>370</v>
      </c>
      <c r="O84" s="862"/>
      <c r="P84" s="862"/>
      <c r="Q84" s="862"/>
      <c r="R84" s="862"/>
      <c r="S84" s="862"/>
      <c r="T84" s="862"/>
      <c r="U84" s="862"/>
      <c r="V84" s="862"/>
      <c r="W84" s="862"/>
      <c r="X84" s="862"/>
      <c r="Y84" s="862"/>
      <c r="Z84" s="862"/>
      <c r="AA84" s="862"/>
      <c r="AB84" s="862"/>
      <c r="AC84" s="862"/>
      <c r="AD84" s="862"/>
      <c r="AE84" s="862"/>
      <c r="AF84" s="862"/>
      <c r="AG84" s="862"/>
      <c r="AH84" s="862"/>
      <c r="AI84" s="862"/>
      <c r="AJ84" s="862"/>
      <c r="AK84" s="862"/>
      <c r="AL84" s="862"/>
      <c r="AM84" s="862"/>
      <c r="AN84" s="862"/>
      <c r="AO84" s="771"/>
    </row>
    <row r="85" spans="1:41" s="278" customFormat="1" ht="22.8">
      <c r="A85" s="789">
        <v>2</v>
      </c>
      <c r="B85" s="849" t="b">
        <v>1</v>
      </c>
      <c r="C85" s="859"/>
      <c r="D85" s="859"/>
      <c r="E85" s="859"/>
      <c r="F85" s="859"/>
      <c r="G85" s="859"/>
      <c r="H85" s="859"/>
      <c r="I85" s="859"/>
      <c r="J85" s="859"/>
      <c r="K85" s="859"/>
      <c r="L85" s="276" t="s">
        <v>102</v>
      </c>
      <c r="M85" s="272" t="s">
        <v>455</v>
      </c>
      <c r="N85" s="277" t="s">
        <v>370</v>
      </c>
      <c r="O85" s="860">
        <v>0</v>
      </c>
      <c r="P85" s="860">
        <v>0</v>
      </c>
      <c r="Q85" s="860">
        <v>0</v>
      </c>
      <c r="R85" s="860">
        <v>0</v>
      </c>
      <c r="S85" s="860">
        <v>0</v>
      </c>
      <c r="T85" s="860">
        <v>0</v>
      </c>
      <c r="U85" s="860">
        <v>0</v>
      </c>
      <c r="V85" s="860">
        <v>0</v>
      </c>
      <c r="W85" s="860">
        <v>0</v>
      </c>
      <c r="X85" s="860">
        <v>0</v>
      </c>
      <c r="Y85" s="860">
        <v>0</v>
      </c>
      <c r="Z85" s="860">
        <v>0</v>
      </c>
      <c r="AA85" s="860">
        <v>0</v>
      </c>
      <c r="AB85" s="860">
        <v>0</v>
      </c>
      <c r="AC85" s="860">
        <v>0</v>
      </c>
      <c r="AD85" s="860">
        <v>0</v>
      </c>
      <c r="AE85" s="860">
        <v>0</v>
      </c>
      <c r="AF85" s="860">
        <v>0</v>
      </c>
      <c r="AG85" s="860">
        <v>0</v>
      </c>
      <c r="AH85" s="860">
        <v>0</v>
      </c>
      <c r="AI85" s="860">
        <v>0</v>
      </c>
      <c r="AJ85" s="860">
        <v>0</v>
      </c>
      <c r="AK85" s="860">
        <v>0</v>
      </c>
      <c r="AL85" s="860">
        <v>0</v>
      </c>
      <c r="AM85" s="860">
        <v>0</v>
      </c>
      <c r="AN85" s="860">
        <v>0</v>
      </c>
      <c r="AO85" s="771"/>
    </row>
    <row r="86" spans="1:41">
      <c r="A86" s="789">
        <v>2</v>
      </c>
      <c r="B86" s="849" t="b">
        <v>1</v>
      </c>
      <c r="C86" s="849"/>
      <c r="D86" s="849"/>
      <c r="E86" s="849"/>
      <c r="F86" s="849"/>
      <c r="G86" s="849"/>
      <c r="H86" s="849"/>
      <c r="I86" s="849"/>
      <c r="J86" s="849"/>
      <c r="K86" s="849"/>
      <c r="L86" s="273" t="s">
        <v>17</v>
      </c>
      <c r="M86" s="274" t="s">
        <v>1191</v>
      </c>
      <c r="N86" s="270" t="s">
        <v>370</v>
      </c>
      <c r="O86" s="862"/>
      <c r="P86" s="862"/>
      <c r="Q86" s="862"/>
      <c r="R86" s="862"/>
      <c r="S86" s="862"/>
      <c r="T86" s="862"/>
      <c r="U86" s="862"/>
      <c r="V86" s="862"/>
      <c r="W86" s="862"/>
      <c r="X86" s="862"/>
      <c r="Y86" s="862"/>
      <c r="Z86" s="862"/>
      <c r="AA86" s="862"/>
      <c r="AB86" s="862"/>
      <c r="AC86" s="862"/>
      <c r="AD86" s="862"/>
      <c r="AE86" s="862"/>
      <c r="AF86" s="862"/>
      <c r="AG86" s="862"/>
      <c r="AH86" s="862"/>
      <c r="AI86" s="862"/>
      <c r="AJ86" s="862"/>
      <c r="AK86" s="862"/>
      <c r="AL86" s="862"/>
      <c r="AM86" s="862"/>
      <c r="AN86" s="862"/>
      <c r="AO86" s="771"/>
    </row>
    <row r="87" spans="1:41">
      <c r="A87" s="789">
        <v>2</v>
      </c>
      <c r="B87" s="849" t="b">
        <v>1</v>
      </c>
      <c r="C87" s="849"/>
      <c r="D87" s="849"/>
      <c r="E87" s="849"/>
      <c r="F87" s="849"/>
      <c r="G87" s="849"/>
      <c r="H87" s="849"/>
      <c r="I87" s="849"/>
      <c r="J87" s="849"/>
      <c r="K87" s="849"/>
      <c r="L87" s="273" t="s">
        <v>146</v>
      </c>
      <c r="M87" s="274" t="s">
        <v>1192</v>
      </c>
      <c r="N87" s="270" t="s">
        <v>370</v>
      </c>
      <c r="O87" s="862"/>
      <c r="P87" s="862"/>
      <c r="Q87" s="862"/>
      <c r="R87" s="862"/>
      <c r="S87" s="862"/>
      <c r="T87" s="862"/>
      <c r="U87" s="862"/>
      <c r="V87" s="862"/>
      <c r="W87" s="862"/>
      <c r="X87" s="862"/>
      <c r="Y87" s="862"/>
      <c r="Z87" s="862"/>
      <c r="AA87" s="862"/>
      <c r="AB87" s="862"/>
      <c r="AC87" s="862"/>
      <c r="AD87" s="862"/>
      <c r="AE87" s="862"/>
      <c r="AF87" s="862"/>
      <c r="AG87" s="862"/>
      <c r="AH87" s="862"/>
      <c r="AI87" s="862"/>
      <c r="AJ87" s="862"/>
      <c r="AK87" s="862"/>
      <c r="AL87" s="862"/>
      <c r="AM87" s="862"/>
      <c r="AN87" s="862"/>
      <c r="AO87" s="771"/>
    </row>
    <row r="88" spans="1:41">
      <c r="A88" s="789">
        <v>2</v>
      </c>
      <c r="B88" s="849" t="b">
        <v>1</v>
      </c>
      <c r="C88" s="849"/>
      <c r="D88" s="849"/>
      <c r="E88" s="849"/>
      <c r="F88" s="849"/>
      <c r="G88" s="849"/>
      <c r="H88" s="849"/>
      <c r="I88" s="849"/>
      <c r="J88" s="849"/>
      <c r="K88" s="849"/>
      <c r="L88" s="273" t="s">
        <v>167</v>
      </c>
      <c r="M88" s="274" t="s">
        <v>456</v>
      </c>
      <c r="N88" s="270" t="s">
        <v>370</v>
      </c>
      <c r="O88" s="862"/>
      <c r="P88" s="862"/>
      <c r="Q88" s="862"/>
      <c r="R88" s="862"/>
      <c r="S88" s="862"/>
      <c r="T88" s="862"/>
      <c r="U88" s="862"/>
      <c r="V88" s="862"/>
      <c r="W88" s="862"/>
      <c r="X88" s="862"/>
      <c r="Y88" s="862"/>
      <c r="Z88" s="862"/>
      <c r="AA88" s="862"/>
      <c r="AB88" s="862"/>
      <c r="AC88" s="862"/>
      <c r="AD88" s="862"/>
      <c r="AE88" s="862"/>
      <c r="AF88" s="862"/>
      <c r="AG88" s="862"/>
      <c r="AH88" s="862"/>
      <c r="AI88" s="862"/>
      <c r="AJ88" s="862"/>
      <c r="AK88" s="862"/>
      <c r="AL88" s="862"/>
      <c r="AM88" s="862"/>
      <c r="AN88" s="862"/>
      <c r="AO88" s="771"/>
    </row>
    <row r="89" spans="1:41" s="82" customFormat="1">
      <c r="A89" s="764" t="s">
        <v>103</v>
      </c>
      <c r="B89" s="849" t="b">
        <v>1</v>
      </c>
      <c r="C89" s="752"/>
      <c r="D89" s="752"/>
      <c r="E89" s="752"/>
      <c r="F89" s="752"/>
      <c r="G89" s="752"/>
      <c r="H89" s="752"/>
      <c r="I89" s="752"/>
      <c r="J89" s="752"/>
      <c r="K89" s="752"/>
      <c r="L89" s="863" t="s">
        <v>2421</v>
      </c>
      <c r="M89" s="864"/>
      <c r="N89" s="864"/>
      <c r="O89" s="864"/>
      <c r="P89" s="864"/>
      <c r="Q89" s="864"/>
      <c r="R89" s="864"/>
      <c r="S89" s="864"/>
      <c r="T89" s="864"/>
      <c r="U89" s="864"/>
      <c r="V89" s="864"/>
      <c r="W89" s="864"/>
      <c r="X89" s="864"/>
      <c r="Y89" s="864"/>
      <c r="Z89" s="864"/>
      <c r="AA89" s="864"/>
      <c r="AB89" s="864"/>
      <c r="AC89" s="864"/>
      <c r="AD89" s="864"/>
      <c r="AE89" s="864"/>
      <c r="AF89" s="864"/>
      <c r="AG89" s="864"/>
      <c r="AH89" s="864"/>
      <c r="AI89" s="864"/>
      <c r="AJ89" s="864"/>
      <c r="AK89" s="864"/>
      <c r="AL89" s="864"/>
      <c r="AM89" s="864"/>
      <c r="AN89" s="864"/>
      <c r="AO89" s="864"/>
    </row>
    <row r="90" spans="1:41" s="278" customFormat="1" ht="22.8">
      <c r="A90" s="789">
        <v>3</v>
      </c>
      <c r="B90" s="849" t="b">
        <v>1</v>
      </c>
      <c r="C90" s="859"/>
      <c r="D90" s="859"/>
      <c r="E90" s="859"/>
      <c r="F90" s="859"/>
      <c r="G90" s="859"/>
      <c r="H90" s="859"/>
      <c r="I90" s="859"/>
      <c r="J90" s="859"/>
      <c r="K90" s="859"/>
      <c r="L90" s="276">
        <v>1</v>
      </c>
      <c r="M90" s="271" t="s">
        <v>438</v>
      </c>
      <c r="N90" s="277" t="s">
        <v>370</v>
      </c>
      <c r="O90" s="860">
        <v>0</v>
      </c>
      <c r="P90" s="860">
        <v>0</v>
      </c>
      <c r="Q90" s="860">
        <v>0</v>
      </c>
      <c r="R90" s="860">
        <v>0</v>
      </c>
      <c r="S90" s="860">
        <v>0</v>
      </c>
      <c r="T90" s="860">
        <v>0</v>
      </c>
      <c r="U90" s="860">
        <v>0</v>
      </c>
      <c r="V90" s="860">
        <v>0</v>
      </c>
      <c r="W90" s="860">
        <v>0</v>
      </c>
      <c r="X90" s="860">
        <v>0</v>
      </c>
      <c r="Y90" s="860">
        <v>0</v>
      </c>
      <c r="Z90" s="860">
        <v>0</v>
      </c>
      <c r="AA90" s="860">
        <v>0</v>
      </c>
      <c r="AB90" s="860">
        <v>0</v>
      </c>
      <c r="AC90" s="860">
        <v>0</v>
      </c>
      <c r="AD90" s="860">
        <v>0</v>
      </c>
      <c r="AE90" s="860">
        <v>0</v>
      </c>
      <c r="AF90" s="860">
        <v>0</v>
      </c>
      <c r="AG90" s="860">
        <v>0</v>
      </c>
      <c r="AH90" s="860">
        <v>0</v>
      </c>
      <c r="AI90" s="860">
        <v>0</v>
      </c>
      <c r="AJ90" s="860">
        <v>0</v>
      </c>
      <c r="AK90" s="860">
        <v>0</v>
      </c>
      <c r="AL90" s="860">
        <v>0</v>
      </c>
      <c r="AM90" s="860">
        <v>0</v>
      </c>
      <c r="AN90" s="860">
        <v>0</v>
      </c>
      <c r="AO90" s="771"/>
    </row>
    <row r="91" spans="1:41">
      <c r="A91" s="789">
        <v>3</v>
      </c>
      <c r="B91" s="849" t="b">
        <v>1</v>
      </c>
      <c r="C91" s="849"/>
      <c r="D91" s="849"/>
      <c r="E91" s="849"/>
      <c r="F91" s="849"/>
      <c r="G91" s="849"/>
      <c r="H91" s="849"/>
      <c r="I91" s="849"/>
      <c r="J91" s="849"/>
      <c r="K91" s="849"/>
      <c r="L91" s="273" t="s">
        <v>165</v>
      </c>
      <c r="M91" s="274" t="s">
        <v>439</v>
      </c>
      <c r="N91" s="270" t="s">
        <v>370</v>
      </c>
      <c r="O91" s="861">
        <v>0</v>
      </c>
      <c r="P91" s="861">
        <v>0</v>
      </c>
      <c r="Q91" s="861">
        <v>0</v>
      </c>
      <c r="R91" s="861">
        <v>0</v>
      </c>
      <c r="S91" s="861">
        <v>0</v>
      </c>
      <c r="T91" s="861">
        <v>0</v>
      </c>
      <c r="U91" s="861">
        <v>0</v>
      </c>
      <c r="V91" s="861">
        <v>0</v>
      </c>
      <c r="W91" s="861">
        <v>0</v>
      </c>
      <c r="X91" s="861">
        <v>0</v>
      </c>
      <c r="Y91" s="861">
        <v>0</v>
      </c>
      <c r="Z91" s="861">
        <v>0</v>
      </c>
      <c r="AA91" s="861">
        <v>0</v>
      </c>
      <c r="AB91" s="861">
        <v>0</v>
      </c>
      <c r="AC91" s="861">
        <v>0</v>
      </c>
      <c r="AD91" s="861">
        <v>0</v>
      </c>
      <c r="AE91" s="861">
        <v>0</v>
      </c>
      <c r="AF91" s="861">
        <v>0</v>
      </c>
      <c r="AG91" s="861">
        <v>0</v>
      </c>
      <c r="AH91" s="861">
        <v>0</v>
      </c>
      <c r="AI91" s="861">
        <v>0</v>
      </c>
      <c r="AJ91" s="861">
        <v>0</v>
      </c>
      <c r="AK91" s="861">
        <v>0</v>
      </c>
      <c r="AL91" s="861">
        <v>0</v>
      </c>
      <c r="AM91" s="861">
        <v>0</v>
      </c>
      <c r="AN91" s="861">
        <v>0</v>
      </c>
      <c r="AO91" s="771"/>
    </row>
    <row r="92" spans="1:41">
      <c r="A92" s="789">
        <v>3</v>
      </c>
      <c r="B92" s="849" t="b">
        <v>1</v>
      </c>
      <c r="C92" s="849"/>
      <c r="D92" s="849"/>
      <c r="E92" s="849"/>
      <c r="F92" s="849"/>
      <c r="G92" s="849"/>
      <c r="H92" s="849"/>
      <c r="I92" s="849"/>
      <c r="J92" s="849"/>
      <c r="K92" s="849"/>
      <c r="L92" s="273" t="s">
        <v>412</v>
      </c>
      <c r="M92" s="275" t="s">
        <v>440</v>
      </c>
      <c r="N92" s="270" t="s">
        <v>370</v>
      </c>
      <c r="O92" s="862"/>
      <c r="P92" s="862"/>
      <c r="Q92" s="862"/>
      <c r="R92" s="862"/>
      <c r="S92" s="862"/>
      <c r="T92" s="862"/>
      <c r="U92" s="862"/>
      <c r="V92" s="862"/>
      <c r="W92" s="862"/>
      <c r="X92" s="862"/>
      <c r="Y92" s="862"/>
      <c r="Z92" s="862"/>
      <c r="AA92" s="862"/>
      <c r="AB92" s="862"/>
      <c r="AC92" s="862"/>
      <c r="AD92" s="862"/>
      <c r="AE92" s="862"/>
      <c r="AF92" s="862"/>
      <c r="AG92" s="862"/>
      <c r="AH92" s="862"/>
      <c r="AI92" s="862"/>
      <c r="AJ92" s="862"/>
      <c r="AK92" s="862"/>
      <c r="AL92" s="862"/>
      <c r="AM92" s="862"/>
      <c r="AN92" s="862"/>
      <c r="AO92" s="771"/>
    </row>
    <row r="93" spans="1:41">
      <c r="A93" s="789">
        <v>3</v>
      </c>
      <c r="B93" s="849" t="b">
        <v>1</v>
      </c>
      <c r="C93" s="849"/>
      <c r="D93" s="849"/>
      <c r="E93" s="849"/>
      <c r="F93" s="849"/>
      <c r="G93" s="849"/>
      <c r="H93" s="849"/>
      <c r="I93" s="849"/>
      <c r="J93" s="849"/>
      <c r="K93" s="849"/>
      <c r="L93" s="273" t="s">
        <v>414</v>
      </c>
      <c r="M93" s="275" t="s">
        <v>1126</v>
      </c>
      <c r="N93" s="270" t="s">
        <v>370</v>
      </c>
      <c r="O93" s="862"/>
      <c r="P93" s="862"/>
      <c r="Q93" s="862"/>
      <c r="R93" s="862"/>
      <c r="S93" s="862"/>
      <c r="T93" s="862"/>
      <c r="U93" s="862"/>
      <c r="V93" s="862"/>
      <c r="W93" s="862"/>
      <c r="X93" s="862"/>
      <c r="Y93" s="862"/>
      <c r="Z93" s="862"/>
      <c r="AA93" s="862"/>
      <c r="AB93" s="862"/>
      <c r="AC93" s="862"/>
      <c r="AD93" s="862"/>
      <c r="AE93" s="862"/>
      <c r="AF93" s="862"/>
      <c r="AG93" s="862"/>
      <c r="AH93" s="862"/>
      <c r="AI93" s="862"/>
      <c r="AJ93" s="862"/>
      <c r="AK93" s="862"/>
      <c r="AL93" s="862"/>
      <c r="AM93" s="862"/>
      <c r="AN93" s="862"/>
      <c r="AO93" s="771"/>
    </row>
    <row r="94" spans="1:41">
      <c r="A94" s="789">
        <v>3</v>
      </c>
      <c r="B94" s="849" t="b">
        <v>1</v>
      </c>
      <c r="C94" s="849"/>
      <c r="D94" s="849"/>
      <c r="E94" s="849"/>
      <c r="F94" s="849"/>
      <c r="G94" s="849"/>
      <c r="H94" s="849"/>
      <c r="I94" s="849"/>
      <c r="J94" s="849"/>
      <c r="K94" s="849"/>
      <c r="L94" s="273" t="s">
        <v>1087</v>
      </c>
      <c r="M94" s="275" t="s">
        <v>441</v>
      </c>
      <c r="N94" s="270" t="s">
        <v>370</v>
      </c>
      <c r="O94" s="862"/>
      <c r="P94" s="862"/>
      <c r="Q94" s="862"/>
      <c r="R94" s="862"/>
      <c r="S94" s="862"/>
      <c r="T94" s="862"/>
      <c r="U94" s="862"/>
      <c r="V94" s="862"/>
      <c r="W94" s="862"/>
      <c r="X94" s="862"/>
      <c r="Y94" s="862"/>
      <c r="Z94" s="862"/>
      <c r="AA94" s="862"/>
      <c r="AB94" s="862"/>
      <c r="AC94" s="862"/>
      <c r="AD94" s="862"/>
      <c r="AE94" s="862"/>
      <c r="AF94" s="862"/>
      <c r="AG94" s="862"/>
      <c r="AH94" s="862"/>
      <c r="AI94" s="862"/>
      <c r="AJ94" s="862"/>
      <c r="AK94" s="862"/>
      <c r="AL94" s="862"/>
      <c r="AM94" s="862"/>
      <c r="AN94" s="862"/>
      <c r="AO94" s="771"/>
    </row>
    <row r="95" spans="1:41">
      <c r="A95" s="789">
        <v>3</v>
      </c>
      <c r="B95" s="849" t="b">
        <v>1</v>
      </c>
      <c r="C95" s="849"/>
      <c r="D95" s="849"/>
      <c r="E95" s="849"/>
      <c r="F95" s="849"/>
      <c r="G95" s="849"/>
      <c r="H95" s="849"/>
      <c r="I95" s="849"/>
      <c r="J95" s="849"/>
      <c r="K95" s="849"/>
      <c r="L95" s="273" t="s">
        <v>1088</v>
      </c>
      <c r="M95" s="275" t="s">
        <v>442</v>
      </c>
      <c r="N95" s="270" t="s">
        <v>370</v>
      </c>
      <c r="O95" s="862"/>
      <c r="P95" s="862"/>
      <c r="Q95" s="862"/>
      <c r="R95" s="862"/>
      <c r="S95" s="862"/>
      <c r="T95" s="862"/>
      <c r="U95" s="862"/>
      <c r="V95" s="862"/>
      <c r="W95" s="862"/>
      <c r="X95" s="862"/>
      <c r="Y95" s="862"/>
      <c r="Z95" s="862"/>
      <c r="AA95" s="862"/>
      <c r="AB95" s="862"/>
      <c r="AC95" s="862"/>
      <c r="AD95" s="862"/>
      <c r="AE95" s="862"/>
      <c r="AF95" s="862"/>
      <c r="AG95" s="862"/>
      <c r="AH95" s="862"/>
      <c r="AI95" s="862"/>
      <c r="AJ95" s="862"/>
      <c r="AK95" s="862"/>
      <c r="AL95" s="862"/>
      <c r="AM95" s="862"/>
      <c r="AN95" s="862"/>
      <c r="AO95" s="771"/>
    </row>
    <row r="96" spans="1:41">
      <c r="A96" s="789">
        <v>3</v>
      </c>
      <c r="B96" s="849" t="b">
        <v>1</v>
      </c>
      <c r="C96" s="849"/>
      <c r="D96" s="849"/>
      <c r="E96" s="849"/>
      <c r="F96" s="849"/>
      <c r="G96" s="849"/>
      <c r="H96" s="849"/>
      <c r="I96" s="849"/>
      <c r="J96" s="849"/>
      <c r="K96" s="849"/>
      <c r="L96" s="273" t="s">
        <v>166</v>
      </c>
      <c r="M96" s="274" t="s">
        <v>443</v>
      </c>
      <c r="N96" s="270" t="s">
        <v>370</v>
      </c>
      <c r="O96" s="861">
        <v>0</v>
      </c>
      <c r="P96" s="861">
        <v>0</v>
      </c>
      <c r="Q96" s="861">
        <v>0</v>
      </c>
      <c r="R96" s="861">
        <v>0</v>
      </c>
      <c r="S96" s="861">
        <v>0</v>
      </c>
      <c r="T96" s="861">
        <v>0</v>
      </c>
      <c r="U96" s="861">
        <v>0</v>
      </c>
      <c r="V96" s="861">
        <v>0</v>
      </c>
      <c r="W96" s="861">
        <v>0</v>
      </c>
      <c r="X96" s="861">
        <v>0</v>
      </c>
      <c r="Y96" s="861">
        <v>0</v>
      </c>
      <c r="Z96" s="861">
        <v>0</v>
      </c>
      <c r="AA96" s="861">
        <v>0</v>
      </c>
      <c r="AB96" s="861">
        <v>0</v>
      </c>
      <c r="AC96" s="861">
        <v>0</v>
      </c>
      <c r="AD96" s="861">
        <v>0</v>
      </c>
      <c r="AE96" s="861">
        <v>0</v>
      </c>
      <c r="AF96" s="861">
        <v>0</v>
      </c>
      <c r="AG96" s="861">
        <v>0</v>
      </c>
      <c r="AH96" s="861">
        <v>0</v>
      </c>
      <c r="AI96" s="861">
        <v>0</v>
      </c>
      <c r="AJ96" s="861">
        <v>0</v>
      </c>
      <c r="AK96" s="861">
        <v>0</v>
      </c>
      <c r="AL96" s="861">
        <v>0</v>
      </c>
      <c r="AM96" s="861">
        <v>0</v>
      </c>
      <c r="AN96" s="861">
        <v>0</v>
      </c>
      <c r="AO96" s="771"/>
    </row>
    <row r="97" spans="1:41">
      <c r="A97" s="789">
        <v>3</v>
      </c>
      <c r="B97" s="849" t="b">
        <v>1</v>
      </c>
      <c r="C97" s="849"/>
      <c r="D97" s="849"/>
      <c r="E97" s="849"/>
      <c r="F97" s="849"/>
      <c r="G97" s="849"/>
      <c r="H97" s="849"/>
      <c r="I97" s="849"/>
      <c r="J97" s="849"/>
      <c r="K97" s="849"/>
      <c r="L97" s="273" t="s">
        <v>534</v>
      </c>
      <c r="M97" s="275" t="s">
        <v>444</v>
      </c>
      <c r="N97" s="270" t="s">
        <v>370</v>
      </c>
      <c r="O97" s="862"/>
      <c r="P97" s="862"/>
      <c r="Q97" s="862"/>
      <c r="R97" s="862"/>
      <c r="S97" s="862"/>
      <c r="T97" s="862"/>
      <c r="U97" s="862"/>
      <c r="V97" s="862"/>
      <c r="W97" s="862"/>
      <c r="X97" s="862"/>
      <c r="Y97" s="862"/>
      <c r="Z97" s="862"/>
      <c r="AA97" s="862"/>
      <c r="AB97" s="862"/>
      <c r="AC97" s="862"/>
      <c r="AD97" s="862"/>
      <c r="AE97" s="862"/>
      <c r="AF97" s="862"/>
      <c r="AG97" s="862"/>
      <c r="AH97" s="862"/>
      <c r="AI97" s="862"/>
      <c r="AJ97" s="862"/>
      <c r="AK97" s="862"/>
      <c r="AL97" s="862"/>
      <c r="AM97" s="862"/>
      <c r="AN97" s="862"/>
      <c r="AO97" s="771"/>
    </row>
    <row r="98" spans="1:41">
      <c r="A98" s="789">
        <v>3</v>
      </c>
      <c r="B98" s="849" t="b">
        <v>1</v>
      </c>
      <c r="C98" s="849"/>
      <c r="D98" s="849"/>
      <c r="E98" s="849"/>
      <c r="F98" s="849"/>
      <c r="G98" s="849"/>
      <c r="H98" s="849"/>
      <c r="I98" s="849"/>
      <c r="J98" s="849"/>
      <c r="K98" s="849"/>
      <c r="L98" s="273" t="s">
        <v>540</v>
      </c>
      <c r="M98" s="275" t="s">
        <v>445</v>
      </c>
      <c r="N98" s="270" t="s">
        <v>370</v>
      </c>
      <c r="O98" s="862"/>
      <c r="P98" s="862"/>
      <c r="Q98" s="862"/>
      <c r="R98" s="862"/>
      <c r="S98" s="862"/>
      <c r="T98" s="862"/>
      <c r="U98" s="862"/>
      <c r="V98" s="862"/>
      <c r="W98" s="862"/>
      <c r="X98" s="862"/>
      <c r="Y98" s="862"/>
      <c r="Z98" s="862"/>
      <c r="AA98" s="862"/>
      <c r="AB98" s="862"/>
      <c r="AC98" s="862"/>
      <c r="AD98" s="862"/>
      <c r="AE98" s="862"/>
      <c r="AF98" s="862"/>
      <c r="AG98" s="862"/>
      <c r="AH98" s="862"/>
      <c r="AI98" s="862"/>
      <c r="AJ98" s="862"/>
      <c r="AK98" s="862"/>
      <c r="AL98" s="862"/>
      <c r="AM98" s="862"/>
      <c r="AN98" s="862"/>
      <c r="AO98" s="771"/>
    </row>
    <row r="99" spans="1:41">
      <c r="A99" s="789">
        <v>3</v>
      </c>
      <c r="B99" s="849" t="b">
        <v>1</v>
      </c>
      <c r="C99" s="849"/>
      <c r="D99" s="849"/>
      <c r="E99" s="849"/>
      <c r="F99" s="849"/>
      <c r="G99" s="849"/>
      <c r="H99" s="849"/>
      <c r="I99" s="849"/>
      <c r="J99" s="849"/>
      <c r="K99" s="849"/>
      <c r="L99" s="273" t="s">
        <v>542</v>
      </c>
      <c r="M99" s="275" t="s">
        <v>446</v>
      </c>
      <c r="N99" s="270" t="s">
        <v>370</v>
      </c>
      <c r="O99" s="862"/>
      <c r="P99" s="862"/>
      <c r="Q99" s="862"/>
      <c r="R99" s="862"/>
      <c r="S99" s="862"/>
      <c r="T99" s="862"/>
      <c r="U99" s="862"/>
      <c r="V99" s="862"/>
      <c r="W99" s="862"/>
      <c r="X99" s="862"/>
      <c r="Y99" s="862"/>
      <c r="Z99" s="862"/>
      <c r="AA99" s="862"/>
      <c r="AB99" s="862"/>
      <c r="AC99" s="862"/>
      <c r="AD99" s="862"/>
      <c r="AE99" s="862"/>
      <c r="AF99" s="862"/>
      <c r="AG99" s="862"/>
      <c r="AH99" s="862"/>
      <c r="AI99" s="862"/>
      <c r="AJ99" s="862"/>
      <c r="AK99" s="862"/>
      <c r="AL99" s="862"/>
      <c r="AM99" s="862"/>
      <c r="AN99" s="862"/>
      <c r="AO99" s="771"/>
    </row>
    <row r="100" spans="1:41">
      <c r="A100" s="789">
        <v>3</v>
      </c>
      <c r="B100" s="849" t="b">
        <v>1</v>
      </c>
      <c r="C100" s="849"/>
      <c r="D100" s="849"/>
      <c r="E100" s="849"/>
      <c r="F100" s="849"/>
      <c r="G100" s="849"/>
      <c r="H100" s="849"/>
      <c r="I100" s="849"/>
      <c r="J100" s="849"/>
      <c r="K100" s="849"/>
      <c r="L100" s="273" t="s">
        <v>378</v>
      </c>
      <c r="M100" s="274" t="s">
        <v>447</v>
      </c>
      <c r="N100" s="270" t="s">
        <v>370</v>
      </c>
      <c r="O100" s="861">
        <v>0</v>
      </c>
      <c r="P100" s="861">
        <v>0</v>
      </c>
      <c r="Q100" s="861">
        <v>0</v>
      </c>
      <c r="R100" s="861">
        <v>0</v>
      </c>
      <c r="S100" s="861">
        <v>0</v>
      </c>
      <c r="T100" s="861">
        <v>0</v>
      </c>
      <c r="U100" s="861">
        <v>0</v>
      </c>
      <c r="V100" s="861">
        <v>0</v>
      </c>
      <c r="W100" s="861">
        <v>0</v>
      </c>
      <c r="X100" s="861">
        <v>0</v>
      </c>
      <c r="Y100" s="861">
        <v>0</v>
      </c>
      <c r="Z100" s="861">
        <v>0</v>
      </c>
      <c r="AA100" s="861">
        <v>0</v>
      </c>
      <c r="AB100" s="861">
        <v>0</v>
      </c>
      <c r="AC100" s="861">
        <v>0</v>
      </c>
      <c r="AD100" s="861">
        <v>0</v>
      </c>
      <c r="AE100" s="861">
        <v>0</v>
      </c>
      <c r="AF100" s="861">
        <v>0</v>
      </c>
      <c r="AG100" s="861">
        <v>0</v>
      </c>
      <c r="AH100" s="861">
        <v>0</v>
      </c>
      <c r="AI100" s="861">
        <v>0</v>
      </c>
      <c r="AJ100" s="861">
        <v>0</v>
      </c>
      <c r="AK100" s="861">
        <v>0</v>
      </c>
      <c r="AL100" s="861">
        <v>0</v>
      </c>
      <c r="AM100" s="861">
        <v>0</v>
      </c>
      <c r="AN100" s="861">
        <v>0</v>
      </c>
      <c r="AO100" s="771"/>
    </row>
    <row r="101" spans="1:41">
      <c r="A101" s="789">
        <v>3</v>
      </c>
      <c r="B101" s="849" t="b">
        <v>1</v>
      </c>
      <c r="C101" s="849"/>
      <c r="D101" s="849"/>
      <c r="E101" s="849"/>
      <c r="F101" s="849"/>
      <c r="G101" s="849"/>
      <c r="H101" s="849"/>
      <c r="I101" s="849"/>
      <c r="J101" s="849"/>
      <c r="K101" s="849"/>
      <c r="L101" s="273" t="s">
        <v>564</v>
      </c>
      <c r="M101" s="275" t="s">
        <v>448</v>
      </c>
      <c r="N101" s="270" t="s">
        <v>370</v>
      </c>
      <c r="O101" s="862"/>
      <c r="P101" s="862"/>
      <c r="Q101" s="862"/>
      <c r="R101" s="862"/>
      <c r="S101" s="862"/>
      <c r="T101" s="862"/>
      <c r="U101" s="862"/>
      <c r="V101" s="862"/>
      <c r="W101" s="862"/>
      <c r="X101" s="862"/>
      <c r="Y101" s="862"/>
      <c r="Z101" s="862"/>
      <c r="AA101" s="862"/>
      <c r="AB101" s="862"/>
      <c r="AC101" s="862"/>
      <c r="AD101" s="862"/>
      <c r="AE101" s="862"/>
      <c r="AF101" s="862"/>
      <c r="AG101" s="862"/>
      <c r="AH101" s="862"/>
      <c r="AI101" s="862"/>
      <c r="AJ101" s="862"/>
      <c r="AK101" s="862"/>
      <c r="AL101" s="862"/>
      <c r="AM101" s="862"/>
      <c r="AN101" s="862"/>
      <c r="AO101" s="771"/>
    </row>
    <row r="102" spans="1:41">
      <c r="A102" s="789">
        <v>3</v>
      </c>
      <c r="B102" s="849" t="b">
        <v>1</v>
      </c>
      <c r="C102" s="849"/>
      <c r="D102" s="849"/>
      <c r="E102" s="849"/>
      <c r="F102" s="849"/>
      <c r="G102" s="849"/>
      <c r="H102" s="849"/>
      <c r="I102" s="849"/>
      <c r="J102" s="849"/>
      <c r="K102" s="849"/>
      <c r="L102" s="273" t="s">
        <v>566</v>
      </c>
      <c r="M102" s="275" t="s">
        <v>449</v>
      </c>
      <c r="N102" s="270" t="s">
        <v>370</v>
      </c>
      <c r="O102" s="862"/>
      <c r="P102" s="862"/>
      <c r="Q102" s="862"/>
      <c r="R102" s="862"/>
      <c r="S102" s="862"/>
      <c r="T102" s="862"/>
      <c r="U102" s="862"/>
      <c r="V102" s="862"/>
      <c r="W102" s="862"/>
      <c r="X102" s="862"/>
      <c r="Y102" s="862"/>
      <c r="Z102" s="862"/>
      <c r="AA102" s="862"/>
      <c r="AB102" s="862"/>
      <c r="AC102" s="862"/>
      <c r="AD102" s="862"/>
      <c r="AE102" s="862"/>
      <c r="AF102" s="862"/>
      <c r="AG102" s="862"/>
      <c r="AH102" s="862"/>
      <c r="AI102" s="862"/>
      <c r="AJ102" s="862"/>
      <c r="AK102" s="862"/>
      <c r="AL102" s="862"/>
      <c r="AM102" s="862"/>
      <c r="AN102" s="862"/>
      <c r="AO102" s="771"/>
    </row>
    <row r="103" spans="1:41">
      <c r="A103" s="789">
        <v>3</v>
      </c>
      <c r="B103" s="849" t="b">
        <v>1</v>
      </c>
      <c r="C103" s="849"/>
      <c r="D103" s="849"/>
      <c r="E103" s="849"/>
      <c r="F103" s="849"/>
      <c r="G103" s="849"/>
      <c r="H103" s="849"/>
      <c r="I103" s="849"/>
      <c r="J103" s="849"/>
      <c r="K103" s="849"/>
      <c r="L103" s="273" t="s">
        <v>568</v>
      </c>
      <c r="M103" s="275" t="s">
        <v>450</v>
      </c>
      <c r="N103" s="270" t="s">
        <v>370</v>
      </c>
      <c r="O103" s="862"/>
      <c r="P103" s="862"/>
      <c r="Q103" s="862"/>
      <c r="R103" s="862"/>
      <c r="S103" s="862"/>
      <c r="T103" s="862"/>
      <c r="U103" s="862"/>
      <c r="V103" s="862"/>
      <c r="W103" s="862"/>
      <c r="X103" s="862"/>
      <c r="Y103" s="862"/>
      <c r="Z103" s="862"/>
      <c r="AA103" s="862"/>
      <c r="AB103" s="862"/>
      <c r="AC103" s="862"/>
      <c r="AD103" s="862"/>
      <c r="AE103" s="862"/>
      <c r="AF103" s="862"/>
      <c r="AG103" s="862"/>
      <c r="AH103" s="862"/>
      <c r="AI103" s="862"/>
      <c r="AJ103" s="862"/>
      <c r="AK103" s="862"/>
      <c r="AL103" s="862"/>
      <c r="AM103" s="862"/>
      <c r="AN103" s="862"/>
      <c r="AO103" s="771"/>
    </row>
    <row r="104" spans="1:41">
      <c r="A104" s="789">
        <v>3</v>
      </c>
      <c r="B104" s="849" t="b">
        <v>1</v>
      </c>
      <c r="C104" s="849"/>
      <c r="D104" s="849"/>
      <c r="E104" s="849"/>
      <c r="F104" s="849"/>
      <c r="G104" s="849"/>
      <c r="H104" s="849"/>
      <c r="I104" s="849"/>
      <c r="J104" s="849"/>
      <c r="K104" s="849"/>
      <c r="L104" s="273" t="s">
        <v>380</v>
      </c>
      <c r="M104" s="274" t="s">
        <v>451</v>
      </c>
      <c r="N104" s="270" t="s">
        <v>370</v>
      </c>
      <c r="O104" s="861">
        <v>0</v>
      </c>
      <c r="P104" s="861">
        <v>0</v>
      </c>
      <c r="Q104" s="861">
        <v>0</v>
      </c>
      <c r="R104" s="861">
        <v>0</v>
      </c>
      <c r="S104" s="861">
        <v>0</v>
      </c>
      <c r="T104" s="861">
        <v>0</v>
      </c>
      <c r="U104" s="861">
        <v>0</v>
      </c>
      <c r="V104" s="861">
        <v>0</v>
      </c>
      <c r="W104" s="861">
        <v>0</v>
      </c>
      <c r="X104" s="861">
        <v>0</v>
      </c>
      <c r="Y104" s="861">
        <v>0</v>
      </c>
      <c r="Z104" s="861">
        <v>0</v>
      </c>
      <c r="AA104" s="861">
        <v>0</v>
      </c>
      <c r="AB104" s="861">
        <v>0</v>
      </c>
      <c r="AC104" s="861">
        <v>0</v>
      </c>
      <c r="AD104" s="861">
        <v>0</v>
      </c>
      <c r="AE104" s="861">
        <v>0</v>
      </c>
      <c r="AF104" s="861">
        <v>0</v>
      </c>
      <c r="AG104" s="861">
        <v>0</v>
      </c>
      <c r="AH104" s="861">
        <v>0</v>
      </c>
      <c r="AI104" s="861">
        <v>0</v>
      </c>
      <c r="AJ104" s="861">
        <v>0</v>
      </c>
      <c r="AK104" s="861">
        <v>0</v>
      </c>
      <c r="AL104" s="861">
        <v>0</v>
      </c>
      <c r="AM104" s="861">
        <v>0</v>
      </c>
      <c r="AN104" s="861">
        <v>0</v>
      </c>
      <c r="AO104" s="771"/>
    </row>
    <row r="105" spans="1:41">
      <c r="A105" s="789">
        <v>3</v>
      </c>
      <c r="B105" s="849" t="b">
        <v>1</v>
      </c>
      <c r="C105" s="849"/>
      <c r="D105" s="849"/>
      <c r="E105" s="849"/>
      <c r="F105" s="849"/>
      <c r="G105" s="849"/>
      <c r="H105" s="849"/>
      <c r="I105" s="849"/>
      <c r="J105" s="849"/>
      <c r="K105" s="849"/>
      <c r="L105" s="273" t="s">
        <v>573</v>
      </c>
      <c r="M105" s="275" t="s">
        <v>452</v>
      </c>
      <c r="N105" s="270" t="s">
        <v>370</v>
      </c>
      <c r="O105" s="862"/>
      <c r="P105" s="862"/>
      <c r="Q105" s="862"/>
      <c r="R105" s="862"/>
      <c r="S105" s="862"/>
      <c r="T105" s="862"/>
      <c r="U105" s="862"/>
      <c r="V105" s="862"/>
      <c r="W105" s="862"/>
      <c r="X105" s="862"/>
      <c r="Y105" s="862"/>
      <c r="Z105" s="862"/>
      <c r="AA105" s="862"/>
      <c r="AB105" s="862"/>
      <c r="AC105" s="862"/>
      <c r="AD105" s="862"/>
      <c r="AE105" s="862"/>
      <c r="AF105" s="862"/>
      <c r="AG105" s="862"/>
      <c r="AH105" s="862"/>
      <c r="AI105" s="862"/>
      <c r="AJ105" s="862"/>
      <c r="AK105" s="862"/>
      <c r="AL105" s="862"/>
      <c r="AM105" s="862"/>
      <c r="AN105" s="862"/>
      <c r="AO105" s="771"/>
    </row>
    <row r="106" spans="1:41" ht="22.8">
      <c r="A106" s="789">
        <v>3</v>
      </c>
      <c r="B106" s="849" t="b">
        <v>1</v>
      </c>
      <c r="C106" s="849"/>
      <c r="D106" s="849"/>
      <c r="E106" s="849"/>
      <c r="F106" s="849"/>
      <c r="G106" s="849"/>
      <c r="H106" s="849"/>
      <c r="I106" s="849"/>
      <c r="J106" s="849"/>
      <c r="K106" s="849"/>
      <c r="L106" s="273" t="s">
        <v>587</v>
      </c>
      <c r="M106" s="275" t="s">
        <v>1180</v>
      </c>
      <c r="N106" s="270" t="s">
        <v>370</v>
      </c>
      <c r="O106" s="862"/>
      <c r="P106" s="862"/>
      <c r="Q106" s="862"/>
      <c r="R106" s="862"/>
      <c r="S106" s="862"/>
      <c r="T106" s="862"/>
      <c r="U106" s="862"/>
      <c r="V106" s="862"/>
      <c r="W106" s="862"/>
      <c r="X106" s="862"/>
      <c r="Y106" s="862"/>
      <c r="Z106" s="862"/>
      <c r="AA106" s="862"/>
      <c r="AB106" s="862"/>
      <c r="AC106" s="862"/>
      <c r="AD106" s="862"/>
      <c r="AE106" s="862"/>
      <c r="AF106" s="862"/>
      <c r="AG106" s="862"/>
      <c r="AH106" s="862"/>
      <c r="AI106" s="862"/>
      <c r="AJ106" s="862"/>
      <c r="AK106" s="862"/>
      <c r="AL106" s="862"/>
      <c r="AM106" s="862"/>
      <c r="AN106" s="862"/>
      <c r="AO106" s="771"/>
    </row>
    <row r="107" spans="1:41" ht="22.8">
      <c r="A107" s="789">
        <v>3</v>
      </c>
      <c r="B107" s="849" t="b">
        <v>1</v>
      </c>
      <c r="C107" s="849"/>
      <c r="D107" s="849"/>
      <c r="E107" s="849"/>
      <c r="F107" s="849"/>
      <c r="G107" s="849"/>
      <c r="H107" s="849"/>
      <c r="I107" s="849"/>
      <c r="J107" s="849"/>
      <c r="K107" s="849"/>
      <c r="L107" s="273" t="s">
        <v>593</v>
      </c>
      <c r="M107" s="275" t="s">
        <v>453</v>
      </c>
      <c r="N107" s="270" t="s">
        <v>370</v>
      </c>
      <c r="O107" s="862"/>
      <c r="P107" s="862"/>
      <c r="Q107" s="862"/>
      <c r="R107" s="862"/>
      <c r="S107" s="862"/>
      <c r="T107" s="862"/>
      <c r="U107" s="862"/>
      <c r="V107" s="862"/>
      <c r="W107" s="862"/>
      <c r="X107" s="862"/>
      <c r="Y107" s="862"/>
      <c r="Z107" s="862"/>
      <c r="AA107" s="862"/>
      <c r="AB107" s="862"/>
      <c r="AC107" s="862"/>
      <c r="AD107" s="862"/>
      <c r="AE107" s="862"/>
      <c r="AF107" s="862"/>
      <c r="AG107" s="862"/>
      <c r="AH107" s="862"/>
      <c r="AI107" s="862"/>
      <c r="AJ107" s="862"/>
      <c r="AK107" s="862"/>
      <c r="AL107" s="862"/>
      <c r="AM107" s="862"/>
      <c r="AN107" s="862"/>
      <c r="AO107" s="771"/>
    </row>
    <row r="108" spans="1:41">
      <c r="A108" s="789">
        <v>3</v>
      </c>
      <c r="B108" s="849" t="b">
        <v>1</v>
      </c>
      <c r="C108" s="849"/>
      <c r="D108" s="849"/>
      <c r="E108" s="849"/>
      <c r="F108" s="849"/>
      <c r="G108" s="849"/>
      <c r="H108" s="849"/>
      <c r="I108" s="849"/>
      <c r="J108" s="849"/>
      <c r="K108" s="849"/>
      <c r="L108" s="273" t="s">
        <v>595</v>
      </c>
      <c r="M108" s="275" t="s">
        <v>454</v>
      </c>
      <c r="N108" s="270" t="s">
        <v>370</v>
      </c>
      <c r="O108" s="862"/>
      <c r="P108" s="862"/>
      <c r="Q108" s="862"/>
      <c r="R108" s="862"/>
      <c r="S108" s="862"/>
      <c r="T108" s="862"/>
      <c r="U108" s="862"/>
      <c r="V108" s="862"/>
      <c r="W108" s="862"/>
      <c r="X108" s="862"/>
      <c r="Y108" s="862"/>
      <c r="Z108" s="862"/>
      <c r="AA108" s="862"/>
      <c r="AB108" s="862"/>
      <c r="AC108" s="862"/>
      <c r="AD108" s="862"/>
      <c r="AE108" s="862"/>
      <c r="AF108" s="862"/>
      <c r="AG108" s="862"/>
      <c r="AH108" s="862"/>
      <c r="AI108" s="862"/>
      <c r="AJ108" s="862"/>
      <c r="AK108" s="862"/>
      <c r="AL108" s="862"/>
      <c r="AM108" s="862"/>
      <c r="AN108" s="862"/>
      <c r="AO108" s="771"/>
    </row>
    <row r="109" spans="1:41" s="278" customFormat="1" ht="22.8">
      <c r="A109" s="789">
        <v>3</v>
      </c>
      <c r="B109" s="849" t="b">
        <v>1</v>
      </c>
      <c r="C109" s="859"/>
      <c r="D109" s="859"/>
      <c r="E109" s="859"/>
      <c r="F109" s="859"/>
      <c r="G109" s="859"/>
      <c r="H109" s="859"/>
      <c r="I109" s="859"/>
      <c r="J109" s="859"/>
      <c r="K109" s="859"/>
      <c r="L109" s="276" t="s">
        <v>102</v>
      </c>
      <c r="M109" s="272" t="s">
        <v>455</v>
      </c>
      <c r="N109" s="277" t="s">
        <v>370</v>
      </c>
      <c r="O109" s="860">
        <v>0</v>
      </c>
      <c r="P109" s="860">
        <v>0</v>
      </c>
      <c r="Q109" s="860">
        <v>0</v>
      </c>
      <c r="R109" s="860">
        <v>0</v>
      </c>
      <c r="S109" s="860">
        <v>0</v>
      </c>
      <c r="T109" s="860">
        <v>0</v>
      </c>
      <c r="U109" s="860">
        <v>0</v>
      </c>
      <c r="V109" s="860">
        <v>0</v>
      </c>
      <c r="W109" s="860">
        <v>0</v>
      </c>
      <c r="X109" s="860">
        <v>0</v>
      </c>
      <c r="Y109" s="860">
        <v>0</v>
      </c>
      <c r="Z109" s="860">
        <v>0</v>
      </c>
      <c r="AA109" s="860">
        <v>0</v>
      </c>
      <c r="AB109" s="860">
        <v>0</v>
      </c>
      <c r="AC109" s="860">
        <v>0</v>
      </c>
      <c r="AD109" s="860">
        <v>0</v>
      </c>
      <c r="AE109" s="860">
        <v>0</v>
      </c>
      <c r="AF109" s="860">
        <v>0</v>
      </c>
      <c r="AG109" s="860">
        <v>0</v>
      </c>
      <c r="AH109" s="860">
        <v>0</v>
      </c>
      <c r="AI109" s="860">
        <v>0</v>
      </c>
      <c r="AJ109" s="860">
        <v>0</v>
      </c>
      <c r="AK109" s="860">
        <v>0</v>
      </c>
      <c r="AL109" s="860">
        <v>0</v>
      </c>
      <c r="AM109" s="860">
        <v>0</v>
      </c>
      <c r="AN109" s="860">
        <v>0</v>
      </c>
      <c r="AO109" s="771"/>
    </row>
    <row r="110" spans="1:41">
      <c r="A110" s="789">
        <v>3</v>
      </c>
      <c r="B110" s="849" t="b">
        <v>1</v>
      </c>
      <c r="C110" s="849"/>
      <c r="D110" s="849"/>
      <c r="E110" s="849"/>
      <c r="F110" s="849"/>
      <c r="G110" s="849"/>
      <c r="H110" s="849"/>
      <c r="I110" s="849"/>
      <c r="J110" s="849"/>
      <c r="K110" s="849"/>
      <c r="L110" s="273" t="s">
        <v>17</v>
      </c>
      <c r="M110" s="274" t="s">
        <v>1191</v>
      </c>
      <c r="N110" s="270" t="s">
        <v>370</v>
      </c>
      <c r="O110" s="862"/>
      <c r="P110" s="862"/>
      <c r="Q110" s="862"/>
      <c r="R110" s="862"/>
      <c r="S110" s="862"/>
      <c r="T110" s="862"/>
      <c r="U110" s="862"/>
      <c r="V110" s="862"/>
      <c r="W110" s="862"/>
      <c r="X110" s="862"/>
      <c r="Y110" s="862"/>
      <c r="Z110" s="862"/>
      <c r="AA110" s="862"/>
      <c r="AB110" s="862"/>
      <c r="AC110" s="862"/>
      <c r="AD110" s="862"/>
      <c r="AE110" s="862"/>
      <c r="AF110" s="862"/>
      <c r="AG110" s="862"/>
      <c r="AH110" s="862"/>
      <c r="AI110" s="862"/>
      <c r="AJ110" s="862"/>
      <c r="AK110" s="862"/>
      <c r="AL110" s="862"/>
      <c r="AM110" s="862"/>
      <c r="AN110" s="862"/>
      <c r="AO110" s="771"/>
    </row>
    <row r="111" spans="1:41">
      <c r="A111" s="789">
        <v>3</v>
      </c>
      <c r="B111" s="849" t="b">
        <v>1</v>
      </c>
      <c r="C111" s="849"/>
      <c r="D111" s="849"/>
      <c r="E111" s="849"/>
      <c r="F111" s="849"/>
      <c r="G111" s="849"/>
      <c r="H111" s="849"/>
      <c r="I111" s="849"/>
      <c r="J111" s="849"/>
      <c r="K111" s="849"/>
      <c r="L111" s="273" t="s">
        <v>146</v>
      </c>
      <c r="M111" s="274" t="s">
        <v>1192</v>
      </c>
      <c r="N111" s="270" t="s">
        <v>370</v>
      </c>
      <c r="O111" s="862"/>
      <c r="P111" s="862"/>
      <c r="Q111" s="862"/>
      <c r="R111" s="862"/>
      <c r="S111" s="862"/>
      <c r="T111" s="862"/>
      <c r="U111" s="862"/>
      <c r="V111" s="862"/>
      <c r="W111" s="862"/>
      <c r="X111" s="862"/>
      <c r="Y111" s="862"/>
      <c r="Z111" s="862"/>
      <c r="AA111" s="862"/>
      <c r="AB111" s="862"/>
      <c r="AC111" s="862"/>
      <c r="AD111" s="862"/>
      <c r="AE111" s="862"/>
      <c r="AF111" s="862"/>
      <c r="AG111" s="862"/>
      <c r="AH111" s="862"/>
      <c r="AI111" s="862"/>
      <c r="AJ111" s="862"/>
      <c r="AK111" s="862"/>
      <c r="AL111" s="862"/>
      <c r="AM111" s="862"/>
      <c r="AN111" s="862"/>
      <c r="AO111" s="771"/>
    </row>
    <row r="112" spans="1:41">
      <c r="A112" s="789">
        <v>3</v>
      </c>
      <c r="B112" s="849" t="b">
        <v>1</v>
      </c>
      <c r="C112" s="849"/>
      <c r="D112" s="849"/>
      <c r="E112" s="849"/>
      <c r="F112" s="849"/>
      <c r="G112" s="849"/>
      <c r="H112" s="849"/>
      <c r="I112" s="849"/>
      <c r="J112" s="849"/>
      <c r="K112" s="849"/>
      <c r="L112" s="273" t="s">
        <v>167</v>
      </c>
      <c r="M112" s="274" t="s">
        <v>456</v>
      </c>
      <c r="N112" s="270" t="s">
        <v>370</v>
      </c>
      <c r="O112" s="862"/>
      <c r="P112" s="862"/>
      <c r="Q112" s="862"/>
      <c r="R112" s="862"/>
      <c r="S112" s="862"/>
      <c r="T112" s="862"/>
      <c r="U112" s="862"/>
      <c r="V112" s="862"/>
      <c r="W112" s="862"/>
      <c r="X112" s="862"/>
      <c r="Y112" s="862"/>
      <c r="Z112" s="862"/>
      <c r="AA112" s="862"/>
      <c r="AB112" s="862"/>
      <c r="AC112" s="862"/>
      <c r="AD112" s="862"/>
      <c r="AE112" s="862"/>
      <c r="AF112" s="862"/>
      <c r="AG112" s="862"/>
      <c r="AH112" s="862"/>
      <c r="AI112" s="862"/>
      <c r="AJ112" s="862"/>
      <c r="AK112" s="862"/>
      <c r="AL112" s="862"/>
      <c r="AM112" s="862"/>
      <c r="AN112" s="862"/>
      <c r="AO112" s="771"/>
    </row>
    <row r="113" spans="1:41" s="82" customFormat="1">
      <c r="A113" s="764" t="s">
        <v>104</v>
      </c>
      <c r="B113" s="849" t="b">
        <v>1</v>
      </c>
      <c r="C113" s="752"/>
      <c r="D113" s="752"/>
      <c r="E113" s="752"/>
      <c r="F113" s="752"/>
      <c r="G113" s="752"/>
      <c r="H113" s="752"/>
      <c r="I113" s="752"/>
      <c r="J113" s="752"/>
      <c r="K113" s="752"/>
      <c r="L113" s="863" t="s">
        <v>2423</v>
      </c>
      <c r="M113" s="864"/>
      <c r="N113" s="864"/>
      <c r="O113" s="864"/>
      <c r="P113" s="864"/>
      <c r="Q113" s="864"/>
      <c r="R113" s="864"/>
      <c r="S113" s="864"/>
      <c r="T113" s="864"/>
      <c r="U113" s="864"/>
      <c r="V113" s="864"/>
      <c r="W113" s="864"/>
      <c r="X113" s="864"/>
      <c r="Y113" s="864"/>
      <c r="Z113" s="864"/>
      <c r="AA113" s="864"/>
      <c r="AB113" s="864"/>
      <c r="AC113" s="864"/>
      <c r="AD113" s="864"/>
      <c r="AE113" s="864"/>
      <c r="AF113" s="864"/>
      <c r="AG113" s="864"/>
      <c r="AH113" s="864"/>
      <c r="AI113" s="864"/>
      <c r="AJ113" s="864"/>
      <c r="AK113" s="864"/>
      <c r="AL113" s="864"/>
      <c r="AM113" s="864"/>
      <c r="AN113" s="864"/>
      <c r="AO113" s="864"/>
    </row>
    <row r="114" spans="1:41" s="278" customFormat="1" ht="22.8">
      <c r="A114" s="789">
        <v>4</v>
      </c>
      <c r="B114" s="849" t="b">
        <v>1</v>
      </c>
      <c r="C114" s="859"/>
      <c r="D114" s="859"/>
      <c r="E114" s="859"/>
      <c r="F114" s="859"/>
      <c r="G114" s="859"/>
      <c r="H114" s="859"/>
      <c r="I114" s="859"/>
      <c r="J114" s="859"/>
      <c r="K114" s="859"/>
      <c r="L114" s="276">
        <v>1</v>
      </c>
      <c r="M114" s="271" t="s">
        <v>438</v>
      </c>
      <c r="N114" s="277" t="s">
        <v>370</v>
      </c>
      <c r="O114" s="860">
        <v>0</v>
      </c>
      <c r="P114" s="860">
        <v>0</v>
      </c>
      <c r="Q114" s="860">
        <v>0</v>
      </c>
      <c r="R114" s="860">
        <v>0</v>
      </c>
      <c r="S114" s="860">
        <v>0</v>
      </c>
      <c r="T114" s="860">
        <v>0</v>
      </c>
      <c r="U114" s="860">
        <v>0</v>
      </c>
      <c r="V114" s="860">
        <v>0</v>
      </c>
      <c r="W114" s="860">
        <v>0</v>
      </c>
      <c r="X114" s="860">
        <v>0</v>
      </c>
      <c r="Y114" s="860">
        <v>0</v>
      </c>
      <c r="Z114" s="860">
        <v>0</v>
      </c>
      <c r="AA114" s="860">
        <v>0</v>
      </c>
      <c r="AB114" s="860">
        <v>0</v>
      </c>
      <c r="AC114" s="860">
        <v>0</v>
      </c>
      <c r="AD114" s="860">
        <v>0</v>
      </c>
      <c r="AE114" s="860">
        <v>0</v>
      </c>
      <c r="AF114" s="860">
        <v>0</v>
      </c>
      <c r="AG114" s="860">
        <v>0</v>
      </c>
      <c r="AH114" s="860">
        <v>0</v>
      </c>
      <c r="AI114" s="860">
        <v>0</v>
      </c>
      <c r="AJ114" s="860">
        <v>0</v>
      </c>
      <c r="AK114" s="860">
        <v>0</v>
      </c>
      <c r="AL114" s="860">
        <v>0</v>
      </c>
      <c r="AM114" s="860">
        <v>0</v>
      </c>
      <c r="AN114" s="860">
        <v>0</v>
      </c>
      <c r="AO114" s="771"/>
    </row>
    <row r="115" spans="1:41">
      <c r="A115" s="789">
        <v>4</v>
      </c>
      <c r="B115" s="849" t="b">
        <v>1</v>
      </c>
      <c r="C115" s="849"/>
      <c r="D115" s="849"/>
      <c r="E115" s="849"/>
      <c r="F115" s="849"/>
      <c r="G115" s="849"/>
      <c r="H115" s="849"/>
      <c r="I115" s="849"/>
      <c r="J115" s="849"/>
      <c r="K115" s="849"/>
      <c r="L115" s="273" t="s">
        <v>165</v>
      </c>
      <c r="M115" s="274" t="s">
        <v>439</v>
      </c>
      <c r="N115" s="270" t="s">
        <v>370</v>
      </c>
      <c r="O115" s="861">
        <v>0</v>
      </c>
      <c r="P115" s="861">
        <v>0</v>
      </c>
      <c r="Q115" s="861">
        <v>0</v>
      </c>
      <c r="R115" s="861">
        <v>0</v>
      </c>
      <c r="S115" s="861">
        <v>0</v>
      </c>
      <c r="T115" s="861">
        <v>0</v>
      </c>
      <c r="U115" s="861">
        <v>0</v>
      </c>
      <c r="V115" s="861">
        <v>0</v>
      </c>
      <c r="W115" s="861">
        <v>0</v>
      </c>
      <c r="X115" s="861">
        <v>0</v>
      </c>
      <c r="Y115" s="861">
        <v>0</v>
      </c>
      <c r="Z115" s="861">
        <v>0</v>
      </c>
      <c r="AA115" s="861">
        <v>0</v>
      </c>
      <c r="AB115" s="861">
        <v>0</v>
      </c>
      <c r="AC115" s="861">
        <v>0</v>
      </c>
      <c r="AD115" s="861">
        <v>0</v>
      </c>
      <c r="AE115" s="861">
        <v>0</v>
      </c>
      <c r="AF115" s="861">
        <v>0</v>
      </c>
      <c r="AG115" s="861">
        <v>0</v>
      </c>
      <c r="AH115" s="861">
        <v>0</v>
      </c>
      <c r="AI115" s="861">
        <v>0</v>
      </c>
      <c r="AJ115" s="861">
        <v>0</v>
      </c>
      <c r="AK115" s="861">
        <v>0</v>
      </c>
      <c r="AL115" s="861">
        <v>0</v>
      </c>
      <c r="AM115" s="861">
        <v>0</v>
      </c>
      <c r="AN115" s="861">
        <v>0</v>
      </c>
      <c r="AO115" s="771"/>
    </row>
    <row r="116" spans="1:41">
      <c r="A116" s="789">
        <v>4</v>
      </c>
      <c r="B116" s="849" t="b">
        <v>1</v>
      </c>
      <c r="C116" s="849"/>
      <c r="D116" s="849"/>
      <c r="E116" s="849"/>
      <c r="F116" s="849"/>
      <c r="G116" s="849"/>
      <c r="H116" s="849"/>
      <c r="I116" s="849"/>
      <c r="J116" s="849"/>
      <c r="K116" s="849"/>
      <c r="L116" s="273" t="s">
        <v>412</v>
      </c>
      <c r="M116" s="275" t="s">
        <v>440</v>
      </c>
      <c r="N116" s="270" t="s">
        <v>370</v>
      </c>
      <c r="O116" s="862"/>
      <c r="P116" s="862"/>
      <c r="Q116" s="862"/>
      <c r="R116" s="862"/>
      <c r="S116" s="862"/>
      <c r="T116" s="862"/>
      <c r="U116" s="862"/>
      <c r="V116" s="862"/>
      <c r="W116" s="862"/>
      <c r="X116" s="862"/>
      <c r="Y116" s="862"/>
      <c r="Z116" s="862"/>
      <c r="AA116" s="862"/>
      <c r="AB116" s="862"/>
      <c r="AC116" s="862"/>
      <c r="AD116" s="862"/>
      <c r="AE116" s="862"/>
      <c r="AF116" s="862"/>
      <c r="AG116" s="862"/>
      <c r="AH116" s="862"/>
      <c r="AI116" s="862"/>
      <c r="AJ116" s="862"/>
      <c r="AK116" s="862"/>
      <c r="AL116" s="862"/>
      <c r="AM116" s="862"/>
      <c r="AN116" s="862"/>
      <c r="AO116" s="771"/>
    </row>
    <row r="117" spans="1:41">
      <c r="A117" s="789">
        <v>4</v>
      </c>
      <c r="B117" s="849" t="b">
        <v>1</v>
      </c>
      <c r="C117" s="849"/>
      <c r="D117" s="849"/>
      <c r="E117" s="849"/>
      <c r="F117" s="849"/>
      <c r="G117" s="849"/>
      <c r="H117" s="849"/>
      <c r="I117" s="849"/>
      <c r="J117" s="849"/>
      <c r="K117" s="849"/>
      <c r="L117" s="273" t="s">
        <v>414</v>
      </c>
      <c r="M117" s="275" t="s">
        <v>1126</v>
      </c>
      <c r="N117" s="270" t="s">
        <v>370</v>
      </c>
      <c r="O117" s="862"/>
      <c r="P117" s="862"/>
      <c r="Q117" s="862"/>
      <c r="R117" s="862"/>
      <c r="S117" s="862"/>
      <c r="T117" s="862"/>
      <c r="U117" s="862"/>
      <c r="V117" s="862"/>
      <c r="W117" s="862"/>
      <c r="X117" s="862"/>
      <c r="Y117" s="862"/>
      <c r="Z117" s="862"/>
      <c r="AA117" s="862"/>
      <c r="AB117" s="862"/>
      <c r="AC117" s="862"/>
      <c r="AD117" s="862"/>
      <c r="AE117" s="862"/>
      <c r="AF117" s="862"/>
      <c r="AG117" s="862"/>
      <c r="AH117" s="862"/>
      <c r="AI117" s="862"/>
      <c r="AJ117" s="862"/>
      <c r="AK117" s="862"/>
      <c r="AL117" s="862"/>
      <c r="AM117" s="862"/>
      <c r="AN117" s="862"/>
      <c r="AO117" s="771"/>
    </row>
    <row r="118" spans="1:41">
      <c r="A118" s="789">
        <v>4</v>
      </c>
      <c r="B118" s="849" t="b">
        <v>1</v>
      </c>
      <c r="C118" s="849"/>
      <c r="D118" s="849"/>
      <c r="E118" s="849"/>
      <c r="F118" s="849"/>
      <c r="G118" s="849"/>
      <c r="H118" s="849"/>
      <c r="I118" s="849"/>
      <c r="J118" s="849"/>
      <c r="K118" s="849"/>
      <c r="L118" s="273" t="s">
        <v>1087</v>
      </c>
      <c r="M118" s="275" t="s">
        <v>441</v>
      </c>
      <c r="N118" s="270" t="s">
        <v>370</v>
      </c>
      <c r="O118" s="862"/>
      <c r="P118" s="862"/>
      <c r="Q118" s="862"/>
      <c r="R118" s="862"/>
      <c r="S118" s="862"/>
      <c r="T118" s="862"/>
      <c r="U118" s="862"/>
      <c r="V118" s="862"/>
      <c r="W118" s="862"/>
      <c r="X118" s="862"/>
      <c r="Y118" s="862"/>
      <c r="Z118" s="862"/>
      <c r="AA118" s="862"/>
      <c r="AB118" s="862"/>
      <c r="AC118" s="862"/>
      <c r="AD118" s="862"/>
      <c r="AE118" s="862"/>
      <c r="AF118" s="862"/>
      <c r="AG118" s="862"/>
      <c r="AH118" s="862"/>
      <c r="AI118" s="862"/>
      <c r="AJ118" s="862"/>
      <c r="AK118" s="862"/>
      <c r="AL118" s="862"/>
      <c r="AM118" s="862"/>
      <c r="AN118" s="862"/>
      <c r="AO118" s="771"/>
    </row>
    <row r="119" spans="1:41">
      <c r="A119" s="789">
        <v>4</v>
      </c>
      <c r="B119" s="849" t="b">
        <v>1</v>
      </c>
      <c r="C119" s="849"/>
      <c r="D119" s="849"/>
      <c r="E119" s="849"/>
      <c r="F119" s="849"/>
      <c r="G119" s="849"/>
      <c r="H119" s="849"/>
      <c r="I119" s="849"/>
      <c r="J119" s="849"/>
      <c r="K119" s="849"/>
      <c r="L119" s="273" t="s">
        <v>1088</v>
      </c>
      <c r="M119" s="275" t="s">
        <v>442</v>
      </c>
      <c r="N119" s="270" t="s">
        <v>370</v>
      </c>
      <c r="O119" s="862"/>
      <c r="P119" s="862"/>
      <c r="Q119" s="862"/>
      <c r="R119" s="862"/>
      <c r="S119" s="862"/>
      <c r="T119" s="862"/>
      <c r="U119" s="862"/>
      <c r="V119" s="862"/>
      <c r="W119" s="862"/>
      <c r="X119" s="862"/>
      <c r="Y119" s="862"/>
      <c r="Z119" s="862"/>
      <c r="AA119" s="862"/>
      <c r="AB119" s="862"/>
      <c r="AC119" s="862"/>
      <c r="AD119" s="862"/>
      <c r="AE119" s="862"/>
      <c r="AF119" s="862"/>
      <c r="AG119" s="862"/>
      <c r="AH119" s="862"/>
      <c r="AI119" s="862"/>
      <c r="AJ119" s="862"/>
      <c r="AK119" s="862"/>
      <c r="AL119" s="862"/>
      <c r="AM119" s="862"/>
      <c r="AN119" s="862"/>
      <c r="AO119" s="771"/>
    </row>
    <row r="120" spans="1:41">
      <c r="A120" s="789">
        <v>4</v>
      </c>
      <c r="B120" s="849" t="b">
        <v>1</v>
      </c>
      <c r="C120" s="849"/>
      <c r="D120" s="849"/>
      <c r="E120" s="849"/>
      <c r="F120" s="849"/>
      <c r="G120" s="849"/>
      <c r="H120" s="849"/>
      <c r="I120" s="849"/>
      <c r="J120" s="849"/>
      <c r="K120" s="849"/>
      <c r="L120" s="273" t="s">
        <v>166</v>
      </c>
      <c r="M120" s="274" t="s">
        <v>443</v>
      </c>
      <c r="N120" s="270" t="s">
        <v>370</v>
      </c>
      <c r="O120" s="861">
        <v>0</v>
      </c>
      <c r="P120" s="861">
        <v>0</v>
      </c>
      <c r="Q120" s="861">
        <v>0</v>
      </c>
      <c r="R120" s="861">
        <v>0</v>
      </c>
      <c r="S120" s="861">
        <v>0</v>
      </c>
      <c r="T120" s="861">
        <v>0</v>
      </c>
      <c r="U120" s="861">
        <v>0</v>
      </c>
      <c r="V120" s="861">
        <v>0</v>
      </c>
      <c r="W120" s="861">
        <v>0</v>
      </c>
      <c r="X120" s="861">
        <v>0</v>
      </c>
      <c r="Y120" s="861">
        <v>0</v>
      </c>
      <c r="Z120" s="861">
        <v>0</v>
      </c>
      <c r="AA120" s="861">
        <v>0</v>
      </c>
      <c r="AB120" s="861">
        <v>0</v>
      </c>
      <c r="AC120" s="861">
        <v>0</v>
      </c>
      <c r="AD120" s="861">
        <v>0</v>
      </c>
      <c r="AE120" s="861">
        <v>0</v>
      </c>
      <c r="AF120" s="861">
        <v>0</v>
      </c>
      <c r="AG120" s="861">
        <v>0</v>
      </c>
      <c r="AH120" s="861">
        <v>0</v>
      </c>
      <c r="AI120" s="861">
        <v>0</v>
      </c>
      <c r="AJ120" s="861">
        <v>0</v>
      </c>
      <c r="AK120" s="861">
        <v>0</v>
      </c>
      <c r="AL120" s="861">
        <v>0</v>
      </c>
      <c r="AM120" s="861">
        <v>0</v>
      </c>
      <c r="AN120" s="861">
        <v>0</v>
      </c>
      <c r="AO120" s="771"/>
    </row>
    <row r="121" spans="1:41">
      <c r="A121" s="789">
        <v>4</v>
      </c>
      <c r="B121" s="849" t="b">
        <v>1</v>
      </c>
      <c r="C121" s="849"/>
      <c r="D121" s="849"/>
      <c r="E121" s="849"/>
      <c r="F121" s="849"/>
      <c r="G121" s="849"/>
      <c r="H121" s="849"/>
      <c r="I121" s="849"/>
      <c r="J121" s="849"/>
      <c r="K121" s="849"/>
      <c r="L121" s="273" t="s">
        <v>534</v>
      </c>
      <c r="M121" s="275" t="s">
        <v>444</v>
      </c>
      <c r="N121" s="270" t="s">
        <v>370</v>
      </c>
      <c r="O121" s="862"/>
      <c r="P121" s="862"/>
      <c r="Q121" s="862"/>
      <c r="R121" s="862"/>
      <c r="S121" s="862"/>
      <c r="T121" s="862"/>
      <c r="U121" s="862"/>
      <c r="V121" s="862"/>
      <c r="W121" s="862"/>
      <c r="X121" s="862"/>
      <c r="Y121" s="862"/>
      <c r="Z121" s="862"/>
      <c r="AA121" s="862"/>
      <c r="AB121" s="862"/>
      <c r="AC121" s="862"/>
      <c r="AD121" s="862"/>
      <c r="AE121" s="862"/>
      <c r="AF121" s="862"/>
      <c r="AG121" s="862"/>
      <c r="AH121" s="862"/>
      <c r="AI121" s="862"/>
      <c r="AJ121" s="862"/>
      <c r="AK121" s="862"/>
      <c r="AL121" s="862"/>
      <c r="AM121" s="862"/>
      <c r="AN121" s="862"/>
      <c r="AO121" s="771"/>
    </row>
    <row r="122" spans="1:41">
      <c r="A122" s="789">
        <v>4</v>
      </c>
      <c r="B122" s="849" t="b">
        <v>1</v>
      </c>
      <c r="C122" s="849"/>
      <c r="D122" s="849"/>
      <c r="E122" s="849"/>
      <c r="F122" s="849"/>
      <c r="G122" s="849"/>
      <c r="H122" s="849"/>
      <c r="I122" s="849"/>
      <c r="J122" s="849"/>
      <c r="K122" s="849"/>
      <c r="L122" s="273" t="s">
        <v>540</v>
      </c>
      <c r="M122" s="275" t="s">
        <v>445</v>
      </c>
      <c r="N122" s="270" t="s">
        <v>370</v>
      </c>
      <c r="O122" s="862"/>
      <c r="P122" s="862"/>
      <c r="Q122" s="862"/>
      <c r="R122" s="862"/>
      <c r="S122" s="862"/>
      <c r="T122" s="862"/>
      <c r="U122" s="862"/>
      <c r="V122" s="862"/>
      <c r="W122" s="862"/>
      <c r="X122" s="862"/>
      <c r="Y122" s="862"/>
      <c r="Z122" s="862"/>
      <c r="AA122" s="862"/>
      <c r="AB122" s="862"/>
      <c r="AC122" s="862"/>
      <c r="AD122" s="862"/>
      <c r="AE122" s="862"/>
      <c r="AF122" s="862"/>
      <c r="AG122" s="862"/>
      <c r="AH122" s="862"/>
      <c r="AI122" s="862"/>
      <c r="AJ122" s="862"/>
      <c r="AK122" s="862"/>
      <c r="AL122" s="862"/>
      <c r="AM122" s="862"/>
      <c r="AN122" s="862"/>
      <c r="AO122" s="771"/>
    </row>
    <row r="123" spans="1:41">
      <c r="A123" s="789">
        <v>4</v>
      </c>
      <c r="B123" s="849" t="b">
        <v>1</v>
      </c>
      <c r="C123" s="849"/>
      <c r="D123" s="849"/>
      <c r="E123" s="849"/>
      <c r="F123" s="849"/>
      <c r="G123" s="849"/>
      <c r="H123" s="849"/>
      <c r="I123" s="849"/>
      <c r="J123" s="849"/>
      <c r="K123" s="849"/>
      <c r="L123" s="273" t="s">
        <v>542</v>
      </c>
      <c r="M123" s="275" t="s">
        <v>446</v>
      </c>
      <c r="N123" s="270" t="s">
        <v>370</v>
      </c>
      <c r="O123" s="862"/>
      <c r="P123" s="862"/>
      <c r="Q123" s="862"/>
      <c r="R123" s="862"/>
      <c r="S123" s="862"/>
      <c r="T123" s="862"/>
      <c r="U123" s="862"/>
      <c r="V123" s="862"/>
      <c r="W123" s="862"/>
      <c r="X123" s="862"/>
      <c r="Y123" s="862"/>
      <c r="Z123" s="862"/>
      <c r="AA123" s="862"/>
      <c r="AB123" s="862"/>
      <c r="AC123" s="862"/>
      <c r="AD123" s="862"/>
      <c r="AE123" s="862"/>
      <c r="AF123" s="862"/>
      <c r="AG123" s="862"/>
      <c r="AH123" s="862"/>
      <c r="AI123" s="862"/>
      <c r="AJ123" s="862"/>
      <c r="AK123" s="862"/>
      <c r="AL123" s="862"/>
      <c r="AM123" s="862"/>
      <c r="AN123" s="862"/>
      <c r="AO123" s="771"/>
    </row>
    <row r="124" spans="1:41">
      <c r="A124" s="789">
        <v>4</v>
      </c>
      <c r="B124" s="849" t="b">
        <v>1</v>
      </c>
      <c r="C124" s="849"/>
      <c r="D124" s="849"/>
      <c r="E124" s="849"/>
      <c r="F124" s="849"/>
      <c r="G124" s="849"/>
      <c r="H124" s="849"/>
      <c r="I124" s="849"/>
      <c r="J124" s="849"/>
      <c r="K124" s="849"/>
      <c r="L124" s="273" t="s">
        <v>378</v>
      </c>
      <c r="M124" s="274" t="s">
        <v>447</v>
      </c>
      <c r="N124" s="270" t="s">
        <v>370</v>
      </c>
      <c r="O124" s="861">
        <v>0</v>
      </c>
      <c r="P124" s="861">
        <v>0</v>
      </c>
      <c r="Q124" s="861">
        <v>0</v>
      </c>
      <c r="R124" s="861">
        <v>0</v>
      </c>
      <c r="S124" s="861">
        <v>0</v>
      </c>
      <c r="T124" s="861">
        <v>0</v>
      </c>
      <c r="U124" s="861">
        <v>0</v>
      </c>
      <c r="V124" s="861">
        <v>0</v>
      </c>
      <c r="W124" s="861">
        <v>0</v>
      </c>
      <c r="X124" s="861">
        <v>0</v>
      </c>
      <c r="Y124" s="861">
        <v>0</v>
      </c>
      <c r="Z124" s="861">
        <v>0</v>
      </c>
      <c r="AA124" s="861">
        <v>0</v>
      </c>
      <c r="AB124" s="861">
        <v>0</v>
      </c>
      <c r="AC124" s="861">
        <v>0</v>
      </c>
      <c r="AD124" s="861">
        <v>0</v>
      </c>
      <c r="AE124" s="861">
        <v>0</v>
      </c>
      <c r="AF124" s="861">
        <v>0</v>
      </c>
      <c r="AG124" s="861">
        <v>0</v>
      </c>
      <c r="AH124" s="861">
        <v>0</v>
      </c>
      <c r="AI124" s="861">
        <v>0</v>
      </c>
      <c r="AJ124" s="861">
        <v>0</v>
      </c>
      <c r="AK124" s="861">
        <v>0</v>
      </c>
      <c r="AL124" s="861">
        <v>0</v>
      </c>
      <c r="AM124" s="861">
        <v>0</v>
      </c>
      <c r="AN124" s="861">
        <v>0</v>
      </c>
      <c r="AO124" s="771"/>
    </row>
    <row r="125" spans="1:41">
      <c r="A125" s="789">
        <v>4</v>
      </c>
      <c r="B125" s="849" t="b">
        <v>1</v>
      </c>
      <c r="C125" s="849"/>
      <c r="D125" s="849"/>
      <c r="E125" s="849"/>
      <c r="F125" s="849"/>
      <c r="G125" s="849"/>
      <c r="H125" s="849"/>
      <c r="I125" s="849"/>
      <c r="J125" s="849"/>
      <c r="K125" s="849"/>
      <c r="L125" s="273" t="s">
        <v>564</v>
      </c>
      <c r="M125" s="275" t="s">
        <v>448</v>
      </c>
      <c r="N125" s="270" t="s">
        <v>370</v>
      </c>
      <c r="O125" s="862"/>
      <c r="P125" s="862"/>
      <c r="Q125" s="862"/>
      <c r="R125" s="862"/>
      <c r="S125" s="862"/>
      <c r="T125" s="862"/>
      <c r="U125" s="862"/>
      <c r="V125" s="862"/>
      <c r="W125" s="862"/>
      <c r="X125" s="862"/>
      <c r="Y125" s="862"/>
      <c r="Z125" s="862"/>
      <c r="AA125" s="862"/>
      <c r="AB125" s="862"/>
      <c r="AC125" s="862"/>
      <c r="AD125" s="862"/>
      <c r="AE125" s="862"/>
      <c r="AF125" s="862"/>
      <c r="AG125" s="862"/>
      <c r="AH125" s="862"/>
      <c r="AI125" s="862"/>
      <c r="AJ125" s="862"/>
      <c r="AK125" s="862"/>
      <c r="AL125" s="862"/>
      <c r="AM125" s="862"/>
      <c r="AN125" s="862"/>
      <c r="AO125" s="771"/>
    </row>
    <row r="126" spans="1:41">
      <c r="A126" s="789">
        <v>4</v>
      </c>
      <c r="B126" s="849" t="b">
        <v>1</v>
      </c>
      <c r="C126" s="849"/>
      <c r="D126" s="849"/>
      <c r="E126" s="849"/>
      <c r="F126" s="849"/>
      <c r="G126" s="849"/>
      <c r="H126" s="849"/>
      <c r="I126" s="849"/>
      <c r="J126" s="849"/>
      <c r="K126" s="849"/>
      <c r="L126" s="273" t="s">
        <v>566</v>
      </c>
      <c r="M126" s="275" t="s">
        <v>449</v>
      </c>
      <c r="N126" s="270" t="s">
        <v>370</v>
      </c>
      <c r="O126" s="862"/>
      <c r="P126" s="862"/>
      <c r="Q126" s="862"/>
      <c r="R126" s="862"/>
      <c r="S126" s="862"/>
      <c r="T126" s="862"/>
      <c r="U126" s="862"/>
      <c r="V126" s="862"/>
      <c r="W126" s="862"/>
      <c r="X126" s="862"/>
      <c r="Y126" s="862"/>
      <c r="Z126" s="862"/>
      <c r="AA126" s="862"/>
      <c r="AB126" s="862"/>
      <c r="AC126" s="862"/>
      <c r="AD126" s="862"/>
      <c r="AE126" s="862"/>
      <c r="AF126" s="862"/>
      <c r="AG126" s="862"/>
      <c r="AH126" s="862"/>
      <c r="AI126" s="862"/>
      <c r="AJ126" s="862"/>
      <c r="AK126" s="862"/>
      <c r="AL126" s="862"/>
      <c r="AM126" s="862"/>
      <c r="AN126" s="862"/>
      <c r="AO126" s="771"/>
    </row>
    <row r="127" spans="1:41">
      <c r="A127" s="789">
        <v>4</v>
      </c>
      <c r="B127" s="849" t="b">
        <v>1</v>
      </c>
      <c r="C127" s="849"/>
      <c r="D127" s="849"/>
      <c r="E127" s="849"/>
      <c r="F127" s="849"/>
      <c r="G127" s="849"/>
      <c r="H127" s="849"/>
      <c r="I127" s="849"/>
      <c r="J127" s="849"/>
      <c r="K127" s="849"/>
      <c r="L127" s="273" t="s">
        <v>568</v>
      </c>
      <c r="M127" s="275" t="s">
        <v>450</v>
      </c>
      <c r="N127" s="270" t="s">
        <v>370</v>
      </c>
      <c r="O127" s="862"/>
      <c r="P127" s="862"/>
      <c r="Q127" s="862"/>
      <c r="R127" s="862"/>
      <c r="S127" s="862"/>
      <c r="T127" s="862"/>
      <c r="U127" s="862"/>
      <c r="V127" s="862"/>
      <c r="W127" s="862"/>
      <c r="X127" s="862"/>
      <c r="Y127" s="862"/>
      <c r="Z127" s="862"/>
      <c r="AA127" s="862"/>
      <c r="AB127" s="862"/>
      <c r="AC127" s="862"/>
      <c r="AD127" s="862"/>
      <c r="AE127" s="862"/>
      <c r="AF127" s="862"/>
      <c r="AG127" s="862"/>
      <c r="AH127" s="862"/>
      <c r="AI127" s="862"/>
      <c r="AJ127" s="862"/>
      <c r="AK127" s="862"/>
      <c r="AL127" s="862"/>
      <c r="AM127" s="862"/>
      <c r="AN127" s="862"/>
      <c r="AO127" s="771"/>
    </row>
    <row r="128" spans="1:41">
      <c r="A128" s="789">
        <v>4</v>
      </c>
      <c r="B128" s="849" t="b">
        <v>1</v>
      </c>
      <c r="C128" s="849"/>
      <c r="D128" s="849"/>
      <c r="E128" s="849"/>
      <c r="F128" s="849"/>
      <c r="G128" s="849"/>
      <c r="H128" s="849"/>
      <c r="I128" s="849"/>
      <c r="J128" s="849"/>
      <c r="K128" s="849"/>
      <c r="L128" s="273" t="s">
        <v>380</v>
      </c>
      <c r="M128" s="274" t="s">
        <v>451</v>
      </c>
      <c r="N128" s="270" t="s">
        <v>370</v>
      </c>
      <c r="O128" s="861">
        <v>0</v>
      </c>
      <c r="P128" s="861">
        <v>0</v>
      </c>
      <c r="Q128" s="861">
        <v>0</v>
      </c>
      <c r="R128" s="861">
        <v>0</v>
      </c>
      <c r="S128" s="861">
        <v>0</v>
      </c>
      <c r="T128" s="861">
        <v>0</v>
      </c>
      <c r="U128" s="861">
        <v>0</v>
      </c>
      <c r="V128" s="861">
        <v>0</v>
      </c>
      <c r="W128" s="861">
        <v>0</v>
      </c>
      <c r="X128" s="861">
        <v>0</v>
      </c>
      <c r="Y128" s="861">
        <v>0</v>
      </c>
      <c r="Z128" s="861">
        <v>0</v>
      </c>
      <c r="AA128" s="861">
        <v>0</v>
      </c>
      <c r="AB128" s="861">
        <v>0</v>
      </c>
      <c r="AC128" s="861">
        <v>0</v>
      </c>
      <c r="AD128" s="861">
        <v>0</v>
      </c>
      <c r="AE128" s="861">
        <v>0</v>
      </c>
      <c r="AF128" s="861">
        <v>0</v>
      </c>
      <c r="AG128" s="861">
        <v>0</v>
      </c>
      <c r="AH128" s="861">
        <v>0</v>
      </c>
      <c r="AI128" s="861">
        <v>0</v>
      </c>
      <c r="AJ128" s="861">
        <v>0</v>
      </c>
      <c r="AK128" s="861">
        <v>0</v>
      </c>
      <c r="AL128" s="861">
        <v>0</v>
      </c>
      <c r="AM128" s="861">
        <v>0</v>
      </c>
      <c r="AN128" s="861">
        <v>0</v>
      </c>
      <c r="AO128" s="771"/>
    </row>
    <row r="129" spans="1:41">
      <c r="A129" s="789">
        <v>4</v>
      </c>
      <c r="B129" s="849" t="b">
        <v>1</v>
      </c>
      <c r="C129" s="849"/>
      <c r="D129" s="849"/>
      <c r="E129" s="849"/>
      <c r="F129" s="849"/>
      <c r="G129" s="849"/>
      <c r="H129" s="849"/>
      <c r="I129" s="849"/>
      <c r="J129" s="849"/>
      <c r="K129" s="849"/>
      <c r="L129" s="273" t="s">
        <v>573</v>
      </c>
      <c r="M129" s="275" t="s">
        <v>452</v>
      </c>
      <c r="N129" s="270" t="s">
        <v>370</v>
      </c>
      <c r="O129" s="862"/>
      <c r="P129" s="862"/>
      <c r="Q129" s="862"/>
      <c r="R129" s="862"/>
      <c r="S129" s="862"/>
      <c r="T129" s="862"/>
      <c r="U129" s="862"/>
      <c r="V129" s="862"/>
      <c r="W129" s="862"/>
      <c r="X129" s="862"/>
      <c r="Y129" s="862"/>
      <c r="Z129" s="862"/>
      <c r="AA129" s="862"/>
      <c r="AB129" s="862"/>
      <c r="AC129" s="862"/>
      <c r="AD129" s="862"/>
      <c r="AE129" s="862"/>
      <c r="AF129" s="862"/>
      <c r="AG129" s="862"/>
      <c r="AH129" s="862"/>
      <c r="AI129" s="862"/>
      <c r="AJ129" s="862"/>
      <c r="AK129" s="862"/>
      <c r="AL129" s="862"/>
      <c r="AM129" s="862"/>
      <c r="AN129" s="862"/>
      <c r="AO129" s="771"/>
    </row>
    <row r="130" spans="1:41" ht="22.8">
      <c r="A130" s="789">
        <v>4</v>
      </c>
      <c r="B130" s="849" t="b">
        <v>1</v>
      </c>
      <c r="C130" s="849"/>
      <c r="D130" s="849"/>
      <c r="E130" s="849"/>
      <c r="F130" s="849"/>
      <c r="G130" s="849"/>
      <c r="H130" s="849"/>
      <c r="I130" s="849"/>
      <c r="J130" s="849"/>
      <c r="K130" s="849"/>
      <c r="L130" s="273" t="s">
        <v>587</v>
      </c>
      <c r="M130" s="275" t="s">
        <v>1180</v>
      </c>
      <c r="N130" s="270" t="s">
        <v>370</v>
      </c>
      <c r="O130" s="862"/>
      <c r="P130" s="862"/>
      <c r="Q130" s="862"/>
      <c r="R130" s="862"/>
      <c r="S130" s="862"/>
      <c r="T130" s="862"/>
      <c r="U130" s="862"/>
      <c r="V130" s="862"/>
      <c r="W130" s="862"/>
      <c r="X130" s="862"/>
      <c r="Y130" s="862"/>
      <c r="Z130" s="862"/>
      <c r="AA130" s="862"/>
      <c r="AB130" s="862"/>
      <c r="AC130" s="862"/>
      <c r="AD130" s="862"/>
      <c r="AE130" s="862"/>
      <c r="AF130" s="862"/>
      <c r="AG130" s="862"/>
      <c r="AH130" s="862"/>
      <c r="AI130" s="862"/>
      <c r="AJ130" s="862"/>
      <c r="AK130" s="862"/>
      <c r="AL130" s="862"/>
      <c r="AM130" s="862"/>
      <c r="AN130" s="862"/>
      <c r="AO130" s="771"/>
    </row>
    <row r="131" spans="1:41" ht="22.8">
      <c r="A131" s="789">
        <v>4</v>
      </c>
      <c r="B131" s="849" t="b">
        <v>1</v>
      </c>
      <c r="C131" s="849"/>
      <c r="D131" s="849"/>
      <c r="E131" s="849"/>
      <c r="F131" s="849"/>
      <c r="G131" s="849"/>
      <c r="H131" s="849"/>
      <c r="I131" s="849"/>
      <c r="J131" s="849"/>
      <c r="K131" s="849"/>
      <c r="L131" s="273" t="s">
        <v>593</v>
      </c>
      <c r="M131" s="275" t="s">
        <v>453</v>
      </c>
      <c r="N131" s="270" t="s">
        <v>370</v>
      </c>
      <c r="O131" s="862"/>
      <c r="P131" s="862"/>
      <c r="Q131" s="862"/>
      <c r="R131" s="862"/>
      <c r="S131" s="862"/>
      <c r="T131" s="862"/>
      <c r="U131" s="862"/>
      <c r="V131" s="862"/>
      <c r="W131" s="862"/>
      <c r="X131" s="862"/>
      <c r="Y131" s="862"/>
      <c r="Z131" s="862"/>
      <c r="AA131" s="862"/>
      <c r="AB131" s="862"/>
      <c r="AC131" s="862"/>
      <c r="AD131" s="862"/>
      <c r="AE131" s="862"/>
      <c r="AF131" s="862"/>
      <c r="AG131" s="862"/>
      <c r="AH131" s="862"/>
      <c r="AI131" s="862"/>
      <c r="AJ131" s="862"/>
      <c r="AK131" s="862"/>
      <c r="AL131" s="862"/>
      <c r="AM131" s="862"/>
      <c r="AN131" s="862"/>
      <c r="AO131" s="771"/>
    </row>
    <row r="132" spans="1:41">
      <c r="A132" s="789">
        <v>4</v>
      </c>
      <c r="B132" s="849" t="b">
        <v>1</v>
      </c>
      <c r="C132" s="849"/>
      <c r="D132" s="849"/>
      <c r="E132" s="849"/>
      <c r="F132" s="849"/>
      <c r="G132" s="849"/>
      <c r="H132" s="849"/>
      <c r="I132" s="849"/>
      <c r="J132" s="849"/>
      <c r="K132" s="849"/>
      <c r="L132" s="273" t="s">
        <v>595</v>
      </c>
      <c r="M132" s="275" t="s">
        <v>454</v>
      </c>
      <c r="N132" s="270" t="s">
        <v>370</v>
      </c>
      <c r="O132" s="862"/>
      <c r="P132" s="862"/>
      <c r="Q132" s="862"/>
      <c r="R132" s="862"/>
      <c r="S132" s="862"/>
      <c r="T132" s="862"/>
      <c r="U132" s="862"/>
      <c r="V132" s="862"/>
      <c r="W132" s="862"/>
      <c r="X132" s="862"/>
      <c r="Y132" s="862"/>
      <c r="Z132" s="862"/>
      <c r="AA132" s="862"/>
      <c r="AB132" s="862"/>
      <c r="AC132" s="862"/>
      <c r="AD132" s="862"/>
      <c r="AE132" s="862"/>
      <c r="AF132" s="862"/>
      <c r="AG132" s="862"/>
      <c r="AH132" s="862"/>
      <c r="AI132" s="862"/>
      <c r="AJ132" s="862"/>
      <c r="AK132" s="862"/>
      <c r="AL132" s="862"/>
      <c r="AM132" s="862"/>
      <c r="AN132" s="862"/>
      <c r="AO132" s="771"/>
    </row>
    <row r="133" spans="1:41" s="278" customFormat="1" ht="22.8">
      <c r="A133" s="789">
        <v>4</v>
      </c>
      <c r="B133" s="849" t="b">
        <v>1</v>
      </c>
      <c r="C133" s="859"/>
      <c r="D133" s="859"/>
      <c r="E133" s="859"/>
      <c r="F133" s="859"/>
      <c r="G133" s="859"/>
      <c r="H133" s="859"/>
      <c r="I133" s="859"/>
      <c r="J133" s="859"/>
      <c r="K133" s="859"/>
      <c r="L133" s="276" t="s">
        <v>102</v>
      </c>
      <c r="M133" s="272" t="s">
        <v>455</v>
      </c>
      <c r="N133" s="277" t="s">
        <v>370</v>
      </c>
      <c r="O133" s="860">
        <v>0</v>
      </c>
      <c r="P133" s="860">
        <v>0</v>
      </c>
      <c r="Q133" s="860">
        <v>0</v>
      </c>
      <c r="R133" s="860">
        <v>0</v>
      </c>
      <c r="S133" s="860">
        <v>0</v>
      </c>
      <c r="T133" s="860">
        <v>0</v>
      </c>
      <c r="U133" s="860">
        <v>0</v>
      </c>
      <c r="V133" s="860">
        <v>0</v>
      </c>
      <c r="W133" s="860">
        <v>0</v>
      </c>
      <c r="X133" s="860">
        <v>0</v>
      </c>
      <c r="Y133" s="860">
        <v>0</v>
      </c>
      <c r="Z133" s="860">
        <v>0</v>
      </c>
      <c r="AA133" s="860">
        <v>0</v>
      </c>
      <c r="AB133" s="860">
        <v>0</v>
      </c>
      <c r="AC133" s="860">
        <v>0</v>
      </c>
      <c r="AD133" s="860">
        <v>0</v>
      </c>
      <c r="AE133" s="860">
        <v>0</v>
      </c>
      <c r="AF133" s="860">
        <v>0</v>
      </c>
      <c r="AG133" s="860">
        <v>0</v>
      </c>
      <c r="AH133" s="860">
        <v>0</v>
      </c>
      <c r="AI133" s="860">
        <v>0</v>
      </c>
      <c r="AJ133" s="860">
        <v>0</v>
      </c>
      <c r="AK133" s="860">
        <v>0</v>
      </c>
      <c r="AL133" s="860">
        <v>0</v>
      </c>
      <c r="AM133" s="860">
        <v>0</v>
      </c>
      <c r="AN133" s="860">
        <v>0</v>
      </c>
      <c r="AO133" s="771"/>
    </row>
    <row r="134" spans="1:41">
      <c r="A134" s="789">
        <v>4</v>
      </c>
      <c r="B134" s="849" t="b">
        <v>1</v>
      </c>
      <c r="C134" s="849"/>
      <c r="D134" s="849"/>
      <c r="E134" s="849"/>
      <c r="F134" s="849"/>
      <c r="G134" s="849"/>
      <c r="H134" s="849"/>
      <c r="I134" s="849"/>
      <c r="J134" s="849"/>
      <c r="K134" s="849"/>
      <c r="L134" s="273" t="s">
        <v>17</v>
      </c>
      <c r="M134" s="274" t="s">
        <v>1191</v>
      </c>
      <c r="N134" s="270" t="s">
        <v>370</v>
      </c>
      <c r="O134" s="862"/>
      <c r="P134" s="862"/>
      <c r="Q134" s="862"/>
      <c r="R134" s="862"/>
      <c r="S134" s="862"/>
      <c r="T134" s="862"/>
      <c r="U134" s="862"/>
      <c r="V134" s="862"/>
      <c r="W134" s="862"/>
      <c r="X134" s="862"/>
      <c r="Y134" s="862"/>
      <c r="Z134" s="862"/>
      <c r="AA134" s="862"/>
      <c r="AB134" s="862"/>
      <c r="AC134" s="862"/>
      <c r="AD134" s="862"/>
      <c r="AE134" s="862"/>
      <c r="AF134" s="862"/>
      <c r="AG134" s="862"/>
      <c r="AH134" s="862"/>
      <c r="AI134" s="862"/>
      <c r="AJ134" s="862"/>
      <c r="AK134" s="862"/>
      <c r="AL134" s="862"/>
      <c r="AM134" s="862"/>
      <c r="AN134" s="862"/>
      <c r="AO134" s="771"/>
    </row>
    <row r="135" spans="1:41">
      <c r="A135" s="789">
        <v>4</v>
      </c>
      <c r="B135" s="849" t="b">
        <v>1</v>
      </c>
      <c r="C135" s="849"/>
      <c r="D135" s="849"/>
      <c r="E135" s="849"/>
      <c r="F135" s="849"/>
      <c r="G135" s="849"/>
      <c r="H135" s="849"/>
      <c r="I135" s="849"/>
      <c r="J135" s="849"/>
      <c r="K135" s="849"/>
      <c r="L135" s="273" t="s">
        <v>146</v>
      </c>
      <c r="M135" s="274" t="s">
        <v>1192</v>
      </c>
      <c r="N135" s="270" t="s">
        <v>370</v>
      </c>
      <c r="O135" s="862"/>
      <c r="P135" s="862"/>
      <c r="Q135" s="862"/>
      <c r="R135" s="862"/>
      <c r="S135" s="862"/>
      <c r="T135" s="862"/>
      <c r="U135" s="862"/>
      <c r="V135" s="862"/>
      <c r="W135" s="862"/>
      <c r="X135" s="862"/>
      <c r="Y135" s="862"/>
      <c r="Z135" s="862"/>
      <c r="AA135" s="862"/>
      <c r="AB135" s="862"/>
      <c r="AC135" s="862"/>
      <c r="AD135" s="862"/>
      <c r="AE135" s="862"/>
      <c r="AF135" s="862"/>
      <c r="AG135" s="862"/>
      <c r="AH135" s="862"/>
      <c r="AI135" s="862"/>
      <c r="AJ135" s="862"/>
      <c r="AK135" s="862"/>
      <c r="AL135" s="862"/>
      <c r="AM135" s="862"/>
      <c r="AN135" s="862"/>
      <c r="AO135" s="771"/>
    </row>
    <row r="136" spans="1:41">
      <c r="A136" s="789">
        <v>4</v>
      </c>
      <c r="B136" s="849" t="b">
        <v>1</v>
      </c>
      <c r="C136" s="849"/>
      <c r="D136" s="849"/>
      <c r="E136" s="849"/>
      <c r="F136" s="849"/>
      <c r="G136" s="849"/>
      <c r="H136" s="849"/>
      <c r="I136" s="849"/>
      <c r="J136" s="849"/>
      <c r="K136" s="849"/>
      <c r="L136" s="273" t="s">
        <v>167</v>
      </c>
      <c r="M136" s="274" t="s">
        <v>456</v>
      </c>
      <c r="N136" s="270" t="s">
        <v>370</v>
      </c>
      <c r="O136" s="862"/>
      <c r="P136" s="862"/>
      <c r="Q136" s="862"/>
      <c r="R136" s="862"/>
      <c r="S136" s="862"/>
      <c r="T136" s="862"/>
      <c r="U136" s="862"/>
      <c r="V136" s="862"/>
      <c r="W136" s="862"/>
      <c r="X136" s="862"/>
      <c r="Y136" s="862"/>
      <c r="Z136" s="862"/>
      <c r="AA136" s="862"/>
      <c r="AB136" s="862"/>
      <c r="AC136" s="862"/>
      <c r="AD136" s="862"/>
      <c r="AE136" s="862"/>
      <c r="AF136" s="862"/>
      <c r="AG136" s="862"/>
      <c r="AH136" s="862"/>
      <c r="AI136" s="862"/>
      <c r="AJ136" s="862"/>
      <c r="AK136" s="862"/>
      <c r="AL136" s="862"/>
      <c r="AM136" s="862"/>
      <c r="AN136" s="862"/>
      <c r="AO136" s="771"/>
    </row>
    <row r="137" spans="1:41" s="82" customFormat="1">
      <c r="A137" s="764" t="s">
        <v>120</v>
      </c>
      <c r="B137" s="849" t="b">
        <v>1</v>
      </c>
      <c r="C137" s="752"/>
      <c r="D137" s="752"/>
      <c r="E137" s="752"/>
      <c r="F137" s="752"/>
      <c r="G137" s="752"/>
      <c r="H137" s="752"/>
      <c r="I137" s="752"/>
      <c r="J137" s="752"/>
      <c r="K137" s="752"/>
      <c r="L137" s="863" t="s">
        <v>2425</v>
      </c>
      <c r="M137" s="864"/>
      <c r="N137" s="864"/>
      <c r="O137" s="864"/>
      <c r="P137" s="864"/>
      <c r="Q137" s="864"/>
      <c r="R137" s="864"/>
      <c r="S137" s="864"/>
      <c r="T137" s="864"/>
      <c r="U137" s="864"/>
      <c r="V137" s="864"/>
      <c r="W137" s="864"/>
      <c r="X137" s="864"/>
      <c r="Y137" s="864"/>
      <c r="Z137" s="864"/>
      <c r="AA137" s="864"/>
      <c r="AB137" s="864"/>
      <c r="AC137" s="864"/>
      <c r="AD137" s="864"/>
      <c r="AE137" s="864"/>
      <c r="AF137" s="864"/>
      <c r="AG137" s="864"/>
      <c r="AH137" s="864"/>
      <c r="AI137" s="864"/>
      <c r="AJ137" s="864"/>
      <c r="AK137" s="864"/>
      <c r="AL137" s="864"/>
      <c r="AM137" s="864"/>
      <c r="AN137" s="864"/>
      <c r="AO137" s="864"/>
    </row>
    <row r="138" spans="1:41" s="278" customFormat="1" ht="22.8">
      <c r="A138" s="789">
        <v>5</v>
      </c>
      <c r="B138" s="849" t="b">
        <v>1</v>
      </c>
      <c r="C138" s="859"/>
      <c r="D138" s="859"/>
      <c r="E138" s="859"/>
      <c r="F138" s="859"/>
      <c r="G138" s="859"/>
      <c r="H138" s="859"/>
      <c r="I138" s="859"/>
      <c r="J138" s="859"/>
      <c r="K138" s="859"/>
      <c r="L138" s="276">
        <v>1</v>
      </c>
      <c r="M138" s="271" t="s">
        <v>438</v>
      </c>
      <c r="N138" s="277" t="s">
        <v>370</v>
      </c>
      <c r="O138" s="860">
        <v>0</v>
      </c>
      <c r="P138" s="860">
        <v>0</v>
      </c>
      <c r="Q138" s="860">
        <v>0</v>
      </c>
      <c r="R138" s="860">
        <v>0</v>
      </c>
      <c r="S138" s="860">
        <v>0</v>
      </c>
      <c r="T138" s="860">
        <v>0</v>
      </c>
      <c r="U138" s="860">
        <v>0</v>
      </c>
      <c r="V138" s="860">
        <v>0</v>
      </c>
      <c r="W138" s="860">
        <v>0</v>
      </c>
      <c r="X138" s="860">
        <v>0</v>
      </c>
      <c r="Y138" s="860">
        <v>0</v>
      </c>
      <c r="Z138" s="860">
        <v>0</v>
      </c>
      <c r="AA138" s="860">
        <v>0</v>
      </c>
      <c r="AB138" s="860">
        <v>0</v>
      </c>
      <c r="AC138" s="860">
        <v>0</v>
      </c>
      <c r="AD138" s="860">
        <v>0</v>
      </c>
      <c r="AE138" s="860">
        <v>0</v>
      </c>
      <c r="AF138" s="860">
        <v>0</v>
      </c>
      <c r="AG138" s="860">
        <v>0</v>
      </c>
      <c r="AH138" s="860">
        <v>0</v>
      </c>
      <c r="AI138" s="860">
        <v>0</v>
      </c>
      <c r="AJ138" s="860">
        <v>0</v>
      </c>
      <c r="AK138" s="860">
        <v>0</v>
      </c>
      <c r="AL138" s="860">
        <v>0</v>
      </c>
      <c r="AM138" s="860">
        <v>0</v>
      </c>
      <c r="AN138" s="860">
        <v>0</v>
      </c>
      <c r="AO138" s="771"/>
    </row>
    <row r="139" spans="1:41">
      <c r="A139" s="789">
        <v>5</v>
      </c>
      <c r="B139" s="849" t="b">
        <v>1</v>
      </c>
      <c r="C139" s="849"/>
      <c r="D139" s="849"/>
      <c r="E139" s="849"/>
      <c r="F139" s="849"/>
      <c r="G139" s="849"/>
      <c r="H139" s="849"/>
      <c r="I139" s="849"/>
      <c r="J139" s="849"/>
      <c r="K139" s="849"/>
      <c r="L139" s="273" t="s">
        <v>165</v>
      </c>
      <c r="M139" s="274" t="s">
        <v>439</v>
      </c>
      <c r="N139" s="270" t="s">
        <v>370</v>
      </c>
      <c r="O139" s="861">
        <v>0</v>
      </c>
      <c r="P139" s="861">
        <v>0</v>
      </c>
      <c r="Q139" s="861">
        <v>0</v>
      </c>
      <c r="R139" s="861">
        <v>0</v>
      </c>
      <c r="S139" s="861">
        <v>0</v>
      </c>
      <c r="T139" s="861">
        <v>0</v>
      </c>
      <c r="U139" s="861">
        <v>0</v>
      </c>
      <c r="V139" s="861">
        <v>0</v>
      </c>
      <c r="W139" s="861">
        <v>0</v>
      </c>
      <c r="X139" s="861">
        <v>0</v>
      </c>
      <c r="Y139" s="861">
        <v>0</v>
      </c>
      <c r="Z139" s="861">
        <v>0</v>
      </c>
      <c r="AA139" s="861">
        <v>0</v>
      </c>
      <c r="AB139" s="861">
        <v>0</v>
      </c>
      <c r="AC139" s="861">
        <v>0</v>
      </c>
      <c r="AD139" s="861">
        <v>0</v>
      </c>
      <c r="AE139" s="861">
        <v>0</v>
      </c>
      <c r="AF139" s="861">
        <v>0</v>
      </c>
      <c r="AG139" s="861">
        <v>0</v>
      </c>
      <c r="AH139" s="861">
        <v>0</v>
      </c>
      <c r="AI139" s="861">
        <v>0</v>
      </c>
      <c r="AJ139" s="861">
        <v>0</v>
      </c>
      <c r="AK139" s="861">
        <v>0</v>
      </c>
      <c r="AL139" s="861">
        <v>0</v>
      </c>
      <c r="AM139" s="861">
        <v>0</v>
      </c>
      <c r="AN139" s="861">
        <v>0</v>
      </c>
      <c r="AO139" s="771"/>
    </row>
    <row r="140" spans="1:41">
      <c r="A140" s="789">
        <v>5</v>
      </c>
      <c r="B140" s="849" t="b">
        <v>1</v>
      </c>
      <c r="C140" s="849"/>
      <c r="D140" s="849"/>
      <c r="E140" s="849"/>
      <c r="F140" s="849"/>
      <c r="G140" s="849"/>
      <c r="H140" s="849"/>
      <c r="I140" s="849"/>
      <c r="J140" s="849"/>
      <c r="K140" s="849"/>
      <c r="L140" s="273" t="s">
        <v>412</v>
      </c>
      <c r="M140" s="275" t="s">
        <v>440</v>
      </c>
      <c r="N140" s="270" t="s">
        <v>370</v>
      </c>
      <c r="O140" s="862"/>
      <c r="P140" s="862"/>
      <c r="Q140" s="862"/>
      <c r="R140" s="862"/>
      <c r="S140" s="862"/>
      <c r="T140" s="862"/>
      <c r="U140" s="862"/>
      <c r="V140" s="862"/>
      <c r="W140" s="862"/>
      <c r="X140" s="862"/>
      <c r="Y140" s="862"/>
      <c r="Z140" s="862"/>
      <c r="AA140" s="862"/>
      <c r="AB140" s="862"/>
      <c r="AC140" s="862"/>
      <c r="AD140" s="862"/>
      <c r="AE140" s="862"/>
      <c r="AF140" s="862"/>
      <c r="AG140" s="862"/>
      <c r="AH140" s="862"/>
      <c r="AI140" s="862"/>
      <c r="AJ140" s="862"/>
      <c r="AK140" s="862"/>
      <c r="AL140" s="862"/>
      <c r="AM140" s="862"/>
      <c r="AN140" s="862"/>
      <c r="AO140" s="771"/>
    </row>
    <row r="141" spans="1:41">
      <c r="A141" s="789">
        <v>5</v>
      </c>
      <c r="B141" s="849" t="b">
        <v>1</v>
      </c>
      <c r="C141" s="849"/>
      <c r="D141" s="849"/>
      <c r="E141" s="849"/>
      <c r="F141" s="849"/>
      <c r="G141" s="849"/>
      <c r="H141" s="849"/>
      <c r="I141" s="849"/>
      <c r="J141" s="849"/>
      <c r="K141" s="849"/>
      <c r="L141" s="273" t="s">
        <v>414</v>
      </c>
      <c r="M141" s="275" t="s">
        <v>1126</v>
      </c>
      <c r="N141" s="270" t="s">
        <v>370</v>
      </c>
      <c r="O141" s="862"/>
      <c r="P141" s="862"/>
      <c r="Q141" s="862"/>
      <c r="R141" s="862"/>
      <c r="S141" s="862"/>
      <c r="T141" s="862"/>
      <c r="U141" s="862"/>
      <c r="V141" s="862"/>
      <c r="W141" s="862"/>
      <c r="X141" s="862"/>
      <c r="Y141" s="862"/>
      <c r="Z141" s="862"/>
      <c r="AA141" s="862"/>
      <c r="AB141" s="862"/>
      <c r="AC141" s="862"/>
      <c r="AD141" s="862"/>
      <c r="AE141" s="862"/>
      <c r="AF141" s="862"/>
      <c r="AG141" s="862"/>
      <c r="AH141" s="862"/>
      <c r="AI141" s="862"/>
      <c r="AJ141" s="862"/>
      <c r="AK141" s="862"/>
      <c r="AL141" s="862"/>
      <c r="AM141" s="862"/>
      <c r="AN141" s="862"/>
      <c r="AO141" s="771"/>
    </row>
    <row r="142" spans="1:41">
      <c r="A142" s="789">
        <v>5</v>
      </c>
      <c r="B142" s="849" t="b">
        <v>1</v>
      </c>
      <c r="C142" s="849"/>
      <c r="D142" s="849"/>
      <c r="E142" s="849"/>
      <c r="F142" s="849"/>
      <c r="G142" s="849"/>
      <c r="H142" s="849"/>
      <c r="I142" s="849"/>
      <c r="J142" s="849"/>
      <c r="K142" s="849"/>
      <c r="L142" s="273" t="s">
        <v>1087</v>
      </c>
      <c r="M142" s="275" t="s">
        <v>441</v>
      </c>
      <c r="N142" s="270" t="s">
        <v>370</v>
      </c>
      <c r="O142" s="862"/>
      <c r="P142" s="862"/>
      <c r="Q142" s="862"/>
      <c r="R142" s="862"/>
      <c r="S142" s="862"/>
      <c r="T142" s="862"/>
      <c r="U142" s="862"/>
      <c r="V142" s="862"/>
      <c r="W142" s="862"/>
      <c r="X142" s="862"/>
      <c r="Y142" s="862"/>
      <c r="Z142" s="862"/>
      <c r="AA142" s="862"/>
      <c r="AB142" s="862"/>
      <c r="AC142" s="862"/>
      <c r="AD142" s="862"/>
      <c r="AE142" s="862"/>
      <c r="AF142" s="862"/>
      <c r="AG142" s="862"/>
      <c r="AH142" s="862"/>
      <c r="AI142" s="862"/>
      <c r="AJ142" s="862"/>
      <c r="AK142" s="862"/>
      <c r="AL142" s="862"/>
      <c r="AM142" s="862"/>
      <c r="AN142" s="862"/>
      <c r="AO142" s="771"/>
    </row>
    <row r="143" spans="1:41">
      <c r="A143" s="789">
        <v>5</v>
      </c>
      <c r="B143" s="849" t="b">
        <v>1</v>
      </c>
      <c r="C143" s="849"/>
      <c r="D143" s="849"/>
      <c r="E143" s="849"/>
      <c r="F143" s="849"/>
      <c r="G143" s="849"/>
      <c r="H143" s="849"/>
      <c r="I143" s="849"/>
      <c r="J143" s="849"/>
      <c r="K143" s="849"/>
      <c r="L143" s="273" t="s">
        <v>1088</v>
      </c>
      <c r="M143" s="275" t="s">
        <v>442</v>
      </c>
      <c r="N143" s="270" t="s">
        <v>370</v>
      </c>
      <c r="O143" s="862"/>
      <c r="P143" s="862"/>
      <c r="Q143" s="862"/>
      <c r="R143" s="862"/>
      <c r="S143" s="862"/>
      <c r="T143" s="862"/>
      <c r="U143" s="862"/>
      <c r="V143" s="862"/>
      <c r="W143" s="862"/>
      <c r="X143" s="862"/>
      <c r="Y143" s="862"/>
      <c r="Z143" s="862"/>
      <c r="AA143" s="862"/>
      <c r="AB143" s="862"/>
      <c r="AC143" s="862"/>
      <c r="AD143" s="862"/>
      <c r="AE143" s="862"/>
      <c r="AF143" s="862"/>
      <c r="AG143" s="862"/>
      <c r="AH143" s="862"/>
      <c r="AI143" s="862"/>
      <c r="AJ143" s="862"/>
      <c r="AK143" s="862"/>
      <c r="AL143" s="862"/>
      <c r="AM143" s="862"/>
      <c r="AN143" s="862"/>
      <c r="AO143" s="771"/>
    </row>
    <row r="144" spans="1:41">
      <c r="A144" s="789">
        <v>5</v>
      </c>
      <c r="B144" s="849" t="b">
        <v>1</v>
      </c>
      <c r="C144" s="849"/>
      <c r="D144" s="849"/>
      <c r="E144" s="849"/>
      <c r="F144" s="849"/>
      <c r="G144" s="849"/>
      <c r="H144" s="849"/>
      <c r="I144" s="849"/>
      <c r="J144" s="849"/>
      <c r="K144" s="849"/>
      <c r="L144" s="273" t="s">
        <v>166</v>
      </c>
      <c r="M144" s="274" t="s">
        <v>443</v>
      </c>
      <c r="N144" s="270" t="s">
        <v>370</v>
      </c>
      <c r="O144" s="861">
        <v>0</v>
      </c>
      <c r="P144" s="861">
        <v>0</v>
      </c>
      <c r="Q144" s="861">
        <v>0</v>
      </c>
      <c r="R144" s="861">
        <v>0</v>
      </c>
      <c r="S144" s="861">
        <v>0</v>
      </c>
      <c r="T144" s="861">
        <v>0</v>
      </c>
      <c r="U144" s="861">
        <v>0</v>
      </c>
      <c r="V144" s="861">
        <v>0</v>
      </c>
      <c r="W144" s="861">
        <v>0</v>
      </c>
      <c r="X144" s="861">
        <v>0</v>
      </c>
      <c r="Y144" s="861">
        <v>0</v>
      </c>
      <c r="Z144" s="861">
        <v>0</v>
      </c>
      <c r="AA144" s="861">
        <v>0</v>
      </c>
      <c r="AB144" s="861">
        <v>0</v>
      </c>
      <c r="AC144" s="861">
        <v>0</v>
      </c>
      <c r="AD144" s="861">
        <v>0</v>
      </c>
      <c r="AE144" s="861">
        <v>0</v>
      </c>
      <c r="AF144" s="861">
        <v>0</v>
      </c>
      <c r="AG144" s="861">
        <v>0</v>
      </c>
      <c r="AH144" s="861">
        <v>0</v>
      </c>
      <c r="AI144" s="861">
        <v>0</v>
      </c>
      <c r="AJ144" s="861">
        <v>0</v>
      </c>
      <c r="AK144" s="861">
        <v>0</v>
      </c>
      <c r="AL144" s="861">
        <v>0</v>
      </c>
      <c r="AM144" s="861">
        <v>0</v>
      </c>
      <c r="AN144" s="861">
        <v>0</v>
      </c>
      <c r="AO144" s="771"/>
    </row>
    <row r="145" spans="1:41">
      <c r="A145" s="789">
        <v>5</v>
      </c>
      <c r="B145" s="849" t="b">
        <v>1</v>
      </c>
      <c r="C145" s="849"/>
      <c r="D145" s="849"/>
      <c r="E145" s="849"/>
      <c r="F145" s="849"/>
      <c r="G145" s="849"/>
      <c r="H145" s="849"/>
      <c r="I145" s="849"/>
      <c r="J145" s="849"/>
      <c r="K145" s="849"/>
      <c r="L145" s="273" t="s">
        <v>534</v>
      </c>
      <c r="M145" s="275" t="s">
        <v>444</v>
      </c>
      <c r="N145" s="270" t="s">
        <v>370</v>
      </c>
      <c r="O145" s="862"/>
      <c r="P145" s="862"/>
      <c r="Q145" s="862"/>
      <c r="R145" s="862"/>
      <c r="S145" s="862"/>
      <c r="T145" s="862"/>
      <c r="U145" s="862"/>
      <c r="V145" s="862"/>
      <c r="W145" s="862"/>
      <c r="X145" s="862"/>
      <c r="Y145" s="862"/>
      <c r="Z145" s="862"/>
      <c r="AA145" s="862"/>
      <c r="AB145" s="862"/>
      <c r="AC145" s="862"/>
      <c r="AD145" s="862"/>
      <c r="AE145" s="862"/>
      <c r="AF145" s="862"/>
      <c r="AG145" s="862"/>
      <c r="AH145" s="862"/>
      <c r="AI145" s="862"/>
      <c r="AJ145" s="862"/>
      <c r="AK145" s="862"/>
      <c r="AL145" s="862"/>
      <c r="AM145" s="862"/>
      <c r="AN145" s="862"/>
      <c r="AO145" s="771"/>
    </row>
    <row r="146" spans="1:41">
      <c r="A146" s="789">
        <v>5</v>
      </c>
      <c r="B146" s="849" t="b">
        <v>1</v>
      </c>
      <c r="C146" s="849"/>
      <c r="D146" s="849"/>
      <c r="E146" s="849"/>
      <c r="F146" s="849"/>
      <c r="G146" s="849"/>
      <c r="H146" s="849"/>
      <c r="I146" s="849"/>
      <c r="J146" s="849"/>
      <c r="K146" s="849"/>
      <c r="L146" s="273" t="s">
        <v>540</v>
      </c>
      <c r="M146" s="275" t="s">
        <v>445</v>
      </c>
      <c r="N146" s="270" t="s">
        <v>370</v>
      </c>
      <c r="O146" s="862"/>
      <c r="P146" s="862"/>
      <c r="Q146" s="862"/>
      <c r="R146" s="862"/>
      <c r="S146" s="862"/>
      <c r="T146" s="862"/>
      <c r="U146" s="862"/>
      <c r="V146" s="862"/>
      <c r="W146" s="862"/>
      <c r="X146" s="862"/>
      <c r="Y146" s="862"/>
      <c r="Z146" s="862"/>
      <c r="AA146" s="862"/>
      <c r="AB146" s="862"/>
      <c r="AC146" s="862"/>
      <c r="AD146" s="862"/>
      <c r="AE146" s="862"/>
      <c r="AF146" s="862"/>
      <c r="AG146" s="862"/>
      <c r="AH146" s="862"/>
      <c r="AI146" s="862"/>
      <c r="AJ146" s="862"/>
      <c r="AK146" s="862"/>
      <c r="AL146" s="862"/>
      <c r="AM146" s="862"/>
      <c r="AN146" s="862"/>
      <c r="AO146" s="771"/>
    </row>
    <row r="147" spans="1:41">
      <c r="A147" s="789">
        <v>5</v>
      </c>
      <c r="B147" s="849" t="b">
        <v>1</v>
      </c>
      <c r="C147" s="849"/>
      <c r="D147" s="849"/>
      <c r="E147" s="849"/>
      <c r="F147" s="849"/>
      <c r="G147" s="849"/>
      <c r="H147" s="849"/>
      <c r="I147" s="849"/>
      <c r="J147" s="849"/>
      <c r="K147" s="849"/>
      <c r="L147" s="273" t="s">
        <v>542</v>
      </c>
      <c r="M147" s="275" t="s">
        <v>446</v>
      </c>
      <c r="N147" s="270" t="s">
        <v>370</v>
      </c>
      <c r="O147" s="862"/>
      <c r="P147" s="862"/>
      <c r="Q147" s="862"/>
      <c r="R147" s="862"/>
      <c r="S147" s="862"/>
      <c r="T147" s="862"/>
      <c r="U147" s="862"/>
      <c r="V147" s="862"/>
      <c r="W147" s="862"/>
      <c r="X147" s="862"/>
      <c r="Y147" s="862"/>
      <c r="Z147" s="862"/>
      <c r="AA147" s="862"/>
      <c r="AB147" s="862"/>
      <c r="AC147" s="862"/>
      <c r="AD147" s="862"/>
      <c r="AE147" s="862"/>
      <c r="AF147" s="862"/>
      <c r="AG147" s="862"/>
      <c r="AH147" s="862"/>
      <c r="AI147" s="862"/>
      <c r="AJ147" s="862"/>
      <c r="AK147" s="862"/>
      <c r="AL147" s="862"/>
      <c r="AM147" s="862"/>
      <c r="AN147" s="862"/>
      <c r="AO147" s="771"/>
    </row>
    <row r="148" spans="1:41">
      <c r="A148" s="789">
        <v>5</v>
      </c>
      <c r="B148" s="849" t="b">
        <v>1</v>
      </c>
      <c r="C148" s="849"/>
      <c r="D148" s="849"/>
      <c r="E148" s="849"/>
      <c r="F148" s="849"/>
      <c r="G148" s="849"/>
      <c r="H148" s="849"/>
      <c r="I148" s="849"/>
      <c r="J148" s="849"/>
      <c r="K148" s="849"/>
      <c r="L148" s="273" t="s">
        <v>378</v>
      </c>
      <c r="M148" s="274" t="s">
        <v>447</v>
      </c>
      <c r="N148" s="270" t="s">
        <v>370</v>
      </c>
      <c r="O148" s="861">
        <v>0</v>
      </c>
      <c r="P148" s="861">
        <v>0</v>
      </c>
      <c r="Q148" s="861">
        <v>0</v>
      </c>
      <c r="R148" s="861">
        <v>0</v>
      </c>
      <c r="S148" s="861">
        <v>0</v>
      </c>
      <c r="T148" s="861">
        <v>0</v>
      </c>
      <c r="U148" s="861">
        <v>0</v>
      </c>
      <c r="V148" s="861">
        <v>0</v>
      </c>
      <c r="W148" s="861">
        <v>0</v>
      </c>
      <c r="X148" s="861">
        <v>0</v>
      </c>
      <c r="Y148" s="861">
        <v>0</v>
      </c>
      <c r="Z148" s="861">
        <v>0</v>
      </c>
      <c r="AA148" s="861">
        <v>0</v>
      </c>
      <c r="AB148" s="861">
        <v>0</v>
      </c>
      <c r="AC148" s="861">
        <v>0</v>
      </c>
      <c r="AD148" s="861">
        <v>0</v>
      </c>
      <c r="AE148" s="861">
        <v>0</v>
      </c>
      <c r="AF148" s="861">
        <v>0</v>
      </c>
      <c r="AG148" s="861">
        <v>0</v>
      </c>
      <c r="AH148" s="861">
        <v>0</v>
      </c>
      <c r="AI148" s="861">
        <v>0</v>
      </c>
      <c r="AJ148" s="861">
        <v>0</v>
      </c>
      <c r="AK148" s="861">
        <v>0</v>
      </c>
      <c r="AL148" s="861">
        <v>0</v>
      </c>
      <c r="AM148" s="861">
        <v>0</v>
      </c>
      <c r="AN148" s="861">
        <v>0</v>
      </c>
      <c r="AO148" s="771"/>
    </row>
    <row r="149" spans="1:41">
      <c r="A149" s="789">
        <v>5</v>
      </c>
      <c r="B149" s="849" t="b">
        <v>1</v>
      </c>
      <c r="C149" s="849"/>
      <c r="D149" s="849"/>
      <c r="E149" s="849"/>
      <c r="F149" s="849"/>
      <c r="G149" s="849"/>
      <c r="H149" s="849"/>
      <c r="I149" s="849"/>
      <c r="J149" s="849"/>
      <c r="K149" s="849"/>
      <c r="L149" s="273" t="s">
        <v>564</v>
      </c>
      <c r="M149" s="275" t="s">
        <v>448</v>
      </c>
      <c r="N149" s="270" t="s">
        <v>370</v>
      </c>
      <c r="O149" s="862"/>
      <c r="P149" s="862"/>
      <c r="Q149" s="862"/>
      <c r="R149" s="862"/>
      <c r="S149" s="862"/>
      <c r="T149" s="862"/>
      <c r="U149" s="862"/>
      <c r="V149" s="862"/>
      <c r="W149" s="862"/>
      <c r="X149" s="862"/>
      <c r="Y149" s="862"/>
      <c r="Z149" s="862"/>
      <c r="AA149" s="862"/>
      <c r="AB149" s="862"/>
      <c r="AC149" s="862"/>
      <c r="AD149" s="862"/>
      <c r="AE149" s="862"/>
      <c r="AF149" s="862"/>
      <c r="AG149" s="862"/>
      <c r="AH149" s="862"/>
      <c r="AI149" s="862"/>
      <c r="AJ149" s="862"/>
      <c r="AK149" s="862"/>
      <c r="AL149" s="862"/>
      <c r="AM149" s="862"/>
      <c r="AN149" s="862"/>
      <c r="AO149" s="771"/>
    </row>
    <row r="150" spans="1:41">
      <c r="A150" s="789">
        <v>5</v>
      </c>
      <c r="B150" s="849" t="b">
        <v>1</v>
      </c>
      <c r="C150" s="849"/>
      <c r="D150" s="849"/>
      <c r="E150" s="849"/>
      <c r="F150" s="849"/>
      <c r="G150" s="849"/>
      <c r="H150" s="849"/>
      <c r="I150" s="849"/>
      <c r="J150" s="849"/>
      <c r="K150" s="849"/>
      <c r="L150" s="273" t="s">
        <v>566</v>
      </c>
      <c r="M150" s="275" t="s">
        <v>449</v>
      </c>
      <c r="N150" s="270" t="s">
        <v>370</v>
      </c>
      <c r="O150" s="862"/>
      <c r="P150" s="862"/>
      <c r="Q150" s="862"/>
      <c r="R150" s="862"/>
      <c r="S150" s="862"/>
      <c r="T150" s="862"/>
      <c r="U150" s="862"/>
      <c r="V150" s="862"/>
      <c r="W150" s="862"/>
      <c r="X150" s="862"/>
      <c r="Y150" s="862"/>
      <c r="Z150" s="862"/>
      <c r="AA150" s="862"/>
      <c r="AB150" s="862"/>
      <c r="AC150" s="862"/>
      <c r="AD150" s="862"/>
      <c r="AE150" s="862"/>
      <c r="AF150" s="862"/>
      <c r="AG150" s="862"/>
      <c r="AH150" s="862"/>
      <c r="AI150" s="862"/>
      <c r="AJ150" s="862"/>
      <c r="AK150" s="862"/>
      <c r="AL150" s="862"/>
      <c r="AM150" s="862"/>
      <c r="AN150" s="862"/>
      <c r="AO150" s="771"/>
    </row>
    <row r="151" spans="1:41">
      <c r="A151" s="789">
        <v>5</v>
      </c>
      <c r="B151" s="849" t="b">
        <v>1</v>
      </c>
      <c r="C151" s="849"/>
      <c r="D151" s="849"/>
      <c r="E151" s="849"/>
      <c r="F151" s="849"/>
      <c r="G151" s="849"/>
      <c r="H151" s="849"/>
      <c r="I151" s="849"/>
      <c r="J151" s="849"/>
      <c r="K151" s="849"/>
      <c r="L151" s="273" t="s">
        <v>568</v>
      </c>
      <c r="M151" s="275" t="s">
        <v>450</v>
      </c>
      <c r="N151" s="270" t="s">
        <v>370</v>
      </c>
      <c r="O151" s="862"/>
      <c r="P151" s="862"/>
      <c r="Q151" s="862"/>
      <c r="R151" s="862"/>
      <c r="S151" s="862"/>
      <c r="T151" s="862"/>
      <c r="U151" s="862"/>
      <c r="V151" s="862"/>
      <c r="W151" s="862"/>
      <c r="X151" s="862"/>
      <c r="Y151" s="862"/>
      <c r="Z151" s="862"/>
      <c r="AA151" s="862"/>
      <c r="AB151" s="862"/>
      <c r="AC151" s="862"/>
      <c r="AD151" s="862"/>
      <c r="AE151" s="862"/>
      <c r="AF151" s="862"/>
      <c r="AG151" s="862"/>
      <c r="AH151" s="862"/>
      <c r="AI151" s="862"/>
      <c r="AJ151" s="862"/>
      <c r="AK151" s="862"/>
      <c r="AL151" s="862"/>
      <c r="AM151" s="862"/>
      <c r="AN151" s="862"/>
      <c r="AO151" s="771"/>
    </row>
    <row r="152" spans="1:41">
      <c r="A152" s="789">
        <v>5</v>
      </c>
      <c r="B152" s="849" t="b">
        <v>1</v>
      </c>
      <c r="C152" s="849"/>
      <c r="D152" s="849"/>
      <c r="E152" s="849"/>
      <c r="F152" s="849"/>
      <c r="G152" s="849"/>
      <c r="H152" s="849"/>
      <c r="I152" s="849"/>
      <c r="J152" s="849"/>
      <c r="K152" s="849"/>
      <c r="L152" s="273" t="s">
        <v>380</v>
      </c>
      <c r="M152" s="274" t="s">
        <v>451</v>
      </c>
      <c r="N152" s="270" t="s">
        <v>370</v>
      </c>
      <c r="O152" s="861">
        <v>0</v>
      </c>
      <c r="P152" s="861">
        <v>0</v>
      </c>
      <c r="Q152" s="861">
        <v>0</v>
      </c>
      <c r="R152" s="861">
        <v>0</v>
      </c>
      <c r="S152" s="861">
        <v>0</v>
      </c>
      <c r="T152" s="861">
        <v>0</v>
      </c>
      <c r="U152" s="861">
        <v>0</v>
      </c>
      <c r="V152" s="861">
        <v>0</v>
      </c>
      <c r="W152" s="861">
        <v>0</v>
      </c>
      <c r="X152" s="861">
        <v>0</v>
      </c>
      <c r="Y152" s="861">
        <v>0</v>
      </c>
      <c r="Z152" s="861">
        <v>0</v>
      </c>
      <c r="AA152" s="861">
        <v>0</v>
      </c>
      <c r="AB152" s="861">
        <v>0</v>
      </c>
      <c r="AC152" s="861">
        <v>0</v>
      </c>
      <c r="AD152" s="861">
        <v>0</v>
      </c>
      <c r="AE152" s="861">
        <v>0</v>
      </c>
      <c r="AF152" s="861">
        <v>0</v>
      </c>
      <c r="AG152" s="861">
        <v>0</v>
      </c>
      <c r="AH152" s="861">
        <v>0</v>
      </c>
      <c r="AI152" s="861">
        <v>0</v>
      </c>
      <c r="AJ152" s="861">
        <v>0</v>
      </c>
      <c r="AK152" s="861">
        <v>0</v>
      </c>
      <c r="AL152" s="861">
        <v>0</v>
      </c>
      <c r="AM152" s="861">
        <v>0</v>
      </c>
      <c r="AN152" s="861">
        <v>0</v>
      </c>
      <c r="AO152" s="771"/>
    </row>
    <row r="153" spans="1:41">
      <c r="A153" s="789">
        <v>5</v>
      </c>
      <c r="B153" s="849" t="b">
        <v>1</v>
      </c>
      <c r="C153" s="849"/>
      <c r="D153" s="849"/>
      <c r="E153" s="849"/>
      <c r="F153" s="849"/>
      <c r="G153" s="849"/>
      <c r="H153" s="849"/>
      <c r="I153" s="849"/>
      <c r="J153" s="849"/>
      <c r="K153" s="849"/>
      <c r="L153" s="273" t="s">
        <v>573</v>
      </c>
      <c r="M153" s="275" t="s">
        <v>452</v>
      </c>
      <c r="N153" s="270" t="s">
        <v>370</v>
      </c>
      <c r="O153" s="862"/>
      <c r="P153" s="862"/>
      <c r="Q153" s="862"/>
      <c r="R153" s="862"/>
      <c r="S153" s="862"/>
      <c r="T153" s="862"/>
      <c r="U153" s="862"/>
      <c r="V153" s="862"/>
      <c r="W153" s="862"/>
      <c r="X153" s="862"/>
      <c r="Y153" s="862"/>
      <c r="Z153" s="862"/>
      <c r="AA153" s="862"/>
      <c r="AB153" s="862"/>
      <c r="AC153" s="862"/>
      <c r="AD153" s="862"/>
      <c r="AE153" s="862"/>
      <c r="AF153" s="862"/>
      <c r="AG153" s="862"/>
      <c r="AH153" s="862"/>
      <c r="AI153" s="862"/>
      <c r="AJ153" s="862"/>
      <c r="AK153" s="862"/>
      <c r="AL153" s="862"/>
      <c r="AM153" s="862"/>
      <c r="AN153" s="862"/>
      <c r="AO153" s="771"/>
    </row>
    <row r="154" spans="1:41" ht="22.8">
      <c r="A154" s="789">
        <v>5</v>
      </c>
      <c r="B154" s="849" t="b">
        <v>1</v>
      </c>
      <c r="C154" s="849"/>
      <c r="D154" s="849"/>
      <c r="E154" s="849"/>
      <c r="F154" s="849"/>
      <c r="G154" s="849"/>
      <c r="H154" s="849"/>
      <c r="I154" s="849"/>
      <c r="J154" s="849"/>
      <c r="K154" s="849"/>
      <c r="L154" s="273" t="s">
        <v>587</v>
      </c>
      <c r="M154" s="275" t="s">
        <v>1180</v>
      </c>
      <c r="N154" s="270" t="s">
        <v>370</v>
      </c>
      <c r="O154" s="862"/>
      <c r="P154" s="862"/>
      <c r="Q154" s="862"/>
      <c r="R154" s="862"/>
      <c r="S154" s="862"/>
      <c r="T154" s="862"/>
      <c r="U154" s="862"/>
      <c r="V154" s="862"/>
      <c r="W154" s="862"/>
      <c r="X154" s="862"/>
      <c r="Y154" s="862"/>
      <c r="Z154" s="862"/>
      <c r="AA154" s="862"/>
      <c r="AB154" s="862"/>
      <c r="AC154" s="862"/>
      <c r="AD154" s="862"/>
      <c r="AE154" s="862"/>
      <c r="AF154" s="862"/>
      <c r="AG154" s="862"/>
      <c r="AH154" s="862"/>
      <c r="AI154" s="862"/>
      <c r="AJ154" s="862"/>
      <c r="AK154" s="862"/>
      <c r="AL154" s="862"/>
      <c r="AM154" s="862"/>
      <c r="AN154" s="862"/>
      <c r="AO154" s="771"/>
    </row>
    <row r="155" spans="1:41" ht="22.8">
      <c r="A155" s="789">
        <v>5</v>
      </c>
      <c r="B155" s="849" t="b">
        <v>1</v>
      </c>
      <c r="C155" s="849"/>
      <c r="D155" s="849"/>
      <c r="E155" s="849"/>
      <c r="F155" s="849"/>
      <c r="G155" s="849"/>
      <c r="H155" s="849"/>
      <c r="I155" s="849"/>
      <c r="J155" s="849"/>
      <c r="K155" s="849"/>
      <c r="L155" s="273" t="s">
        <v>593</v>
      </c>
      <c r="M155" s="275" t="s">
        <v>453</v>
      </c>
      <c r="N155" s="270" t="s">
        <v>370</v>
      </c>
      <c r="O155" s="862"/>
      <c r="P155" s="862"/>
      <c r="Q155" s="862"/>
      <c r="R155" s="862"/>
      <c r="S155" s="862"/>
      <c r="T155" s="862"/>
      <c r="U155" s="862"/>
      <c r="V155" s="862"/>
      <c r="W155" s="862"/>
      <c r="X155" s="862"/>
      <c r="Y155" s="862"/>
      <c r="Z155" s="862"/>
      <c r="AA155" s="862"/>
      <c r="AB155" s="862"/>
      <c r="AC155" s="862"/>
      <c r="AD155" s="862"/>
      <c r="AE155" s="862"/>
      <c r="AF155" s="862"/>
      <c r="AG155" s="862"/>
      <c r="AH155" s="862"/>
      <c r="AI155" s="862"/>
      <c r="AJ155" s="862"/>
      <c r="AK155" s="862"/>
      <c r="AL155" s="862"/>
      <c r="AM155" s="862"/>
      <c r="AN155" s="862"/>
      <c r="AO155" s="771"/>
    </row>
    <row r="156" spans="1:41">
      <c r="A156" s="789">
        <v>5</v>
      </c>
      <c r="B156" s="849" t="b">
        <v>1</v>
      </c>
      <c r="C156" s="849"/>
      <c r="D156" s="849"/>
      <c r="E156" s="849"/>
      <c r="F156" s="849"/>
      <c r="G156" s="849"/>
      <c r="H156" s="849"/>
      <c r="I156" s="849"/>
      <c r="J156" s="849"/>
      <c r="K156" s="849"/>
      <c r="L156" s="273" t="s">
        <v>595</v>
      </c>
      <c r="M156" s="275" t="s">
        <v>454</v>
      </c>
      <c r="N156" s="270" t="s">
        <v>370</v>
      </c>
      <c r="O156" s="862"/>
      <c r="P156" s="862"/>
      <c r="Q156" s="862"/>
      <c r="R156" s="862"/>
      <c r="S156" s="862"/>
      <c r="T156" s="862"/>
      <c r="U156" s="862"/>
      <c r="V156" s="862"/>
      <c r="W156" s="862"/>
      <c r="X156" s="862"/>
      <c r="Y156" s="862"/>
      <c r="Z156" s="862"/>
      <c r="AA156" s="862"/>
      <c r="AB156" s="862"/>
      <c r="AC156" s="862"/>
      <c r="AD156" s="862"/>
      <c r="AE156" s="862"/>
      <c r="AF156" s="862"/>
      <c r="AG156" s="862"/>
      <c r="AH156" s="862"/>
      <c r="AI156" s="862"/>
      <c r="AJ156" s="862"/>
      <c r="AK156" s="862"/>
      <c r="AL156" s="862"/>
      <c r="AM156" s="862"/>
      <c r="AN156" s="862"/>
      <c r="AO156" s="771"/>
    </row>
    <row r="157" spans="1:41" s="278" customFormat="1" ht="22.8">
      <c r="A157" s="789">
        <v>5</v>
      </c>
      <c r="B157" s="849" t="b">
        <v>1</v>
      </c>
      <c r="C157" s="859"/>
      <c r="D157" s="859"/>
      <c r="E157" s="859"/>
      <c r="F157" s="859"/>
      <c r="G157" s="859"/>
      <c r="H157" s="859"/>
      <c r="I157" s="859"/>
      <c r="J157" s="859"/>
      <c r="K157" s="859"/>
      <c r="L157" s="276" t="s">
        <v>102</v>
      </c>
      <c r="M157" s="272" t="s">
        <v>455</v>
      </c>
      <c r="N157" s="277" t="s">
        <v>370</v>
      </c>
      <c r="O157" s="860">
        <v>0</v>
      </c>
      <c r="P157" s="860">
        <v>0</v>
      </c>
      <c r="Q157" s="860">
        <v>0</v>
      </c>
      <c r="R157" s="860">
        <v>0</v>
      </c>
      <c r="S157" s="860">
        <v>0</v>
      </c>
      <c r="T157" s="860">
        <v>0</v>
      </c>
      <c r="U157" s="860">
        <v>0</v>
      </c>
      <c r="V157" s="860">
        <v>0</v>
      </c>
      <c r="W157" s="860">
        <v>0</v>
      </c>
      <c r="X157" s="860">
        <v>0</v>
      </c>
      <c r="Y157" s="860">
        <v>0</v>
      </c>
      <c r="Z157" s="860">
        <v>0</v>
      </c>
      <c r="AA157" s="860">
        <v>0</v>
      </c>
      <c r="AB157" s="860">
        <v>0</v>
      </c>
      <c r="AC157" s="860">
        <v>0</v>
      </c>
      <c r="AD157" s="860">
        <v>0</v>
      </c>
      <c r="AE157" s="860">
        <v>0</v>
      </c>
      <c r="AF157" s="860">
        <v>0</v>
      </c>
      <c r="AG157" s="860">
        <v>0</v>
      </c>
      <c r="AH157" s="860">
        <v>0</v>
      </c>
      <c r="AI157" s="860">
        <v>0</v>
      </c>
      <c r="AJ157" s="860">
        <v>0</v>
      </c>
      <c r="AK157" s="860">
        <v>0</v>
      </c>
      <c r="AL157" s="860">
        <v>0</v>
      </c>
      <c r="AM157" s="860">
        <v>0</v>
      </c>
      <c r="AN157" s="860">
        <v>0</v>
      </c>
      <c r="AO157" s="771"/>
    </row>
    <row r="158" spans="1:41">
      <c r="A158" s="789">
        <v>5</v>
      </c>
      <c r="B158" s="849" t="b">
        <v>1</v>
      </c>
      <c r="C158" s="849"/>
      <c r="D158" s="849"/>
      <c r="E158" s="849"/>
      <c r="F158" s="849"/>
      <c r="G158" s="849"/>
      <c r="H158" s="849"/>
      <c r="I158" s="849"/>
      <c r="J158" s="849"/>
      <c r="K158" s="849"/>
      <c r="L158" s="273" t="s">
        <v>17</v>
      </c>
      <c r="M158" s="274" t="s">
        <v>1191</v>
      </c>
      <c r="N158" s="270" t="s">
        <v>370</v>
      </c>
      <c r="O158" s="862"/>
      <c r="P158" s="862"/>
      <c r="Q158" s="862"/>
      <c r="R158" s="862"/>
      <c r="S158" s="862"/>
      <c r="T158" s="862"/>
      <c r="U158" s="862"/>
      <c r="V158" s="862"/>
      <c r="W158" s="862"/>
      <c r="X158" s="862"/>
      <c r="Y158" s="862"/>
      <c r="Z158" s="862"/>
      <c r="AA158" s="862"/>
      <c r="AB158" s="862"/>
      <c r="AC158" s="862"/>
      <c r="AD158" s="862"/>
      <c r="AE158" s="862"/>
      <c r="AF158" s="862"/>
      <c r="AG158" s="862"/>
      <c r="AH158" s="862"/>
      <c r="AI158" s="862"/>
      <c r="AJ158" s="862"/>
      <c r="AK158" s="862"/>
      <c r="AL158" s="862"/>
      <c r="AM158" s="862"/>
      <c r="AN158" s="862"/>
      <c r="AO158" s="771"/>
    </row>
    <row r="159" spans="1:41">
      <c r="A159" s="789">
        <v>5</v>
      </c>
      <c r="B159" s="849" t="b">
        <v>1</v>
      </c>
      <c r="C159" s="849"/>
      <c r="D159" s="849"/>
      <c r="E159" s="849"/>
      <c r="F159" s="849"/>
      <c r="G159" s="849"/>
      <c r="H159" s="849"/>
      <c r="I159" s="849"/>
      <c r="J159" s="849"/>
      <c r="K159" s="849"/>
      <c r="L159" s="273" t="s">
        <v>146</v>
      </c>
      <c r="M159" s="274" t="s">
        <v>1192</v>
      </c>
      <c r="N159" s="270" t="s">
        <v>370</v>
      </c>
      <c r="O159" s="862"/>
      <c r="P159" s="862"/>
      <c r="Q159" s="862"/>
      <c r="R159" s="862"/>
      <c r="S159" s="862"/>
      <c r="T159" s="862"/>
      <c r="U159" s="862"/>
      <c r="V159" s="862"/>
      <c r="W159" s="862"/>
      <c r="X159" s="862"/>
      <c r="Y159" s="862"/>
      <c r="Z159" s="862"/>
      <c r="AA159" s="862"/>
      <c r="AB159" s="862"/>
      <c r="AC159" s="862"/>
      <c r="AD159" s="862"/>
      <c r="AE159" s="862"/>
      <c r="AF159" s="862"/>
      <c r="AG159" s="862"/>
      <c r="AH159" s="862"/>
      <c r="AI159" s="862"/>
      <c r="AJ159" s="862"/>
      <c r="AK159" s="862"/>
      <c r="AL159" s="862"/>
      <c r="AM159" s="862"/>
      <c r="AN159" s="862"/>
      <c r="AO159" s="771"/>
    </row>
    <row r="160" spans="1:41">
      <c r="A160" s="789">
        <v>5</v>
      </c>
      <c r="B160" s="849" t="b">
        <v>1</v>
      </c>
      <c r="C160" s="849"/>
      <c r="D160" s="849"/>
      <c r="E160" s="849"/>
      <c r="F160" s="849"/>
      <c r="G160" s="849"/>
      <c r="H160" s="849"/>
      <c r="I160" s="849"/>
      <c r="J160" s="849"/>
      <c r="K160" s="849"/>
      <c r="L160" s="273" t="s">
        <v>167</v>
      </c>
      <c r="M160" s="274" t="s">
        <v>456</v>
      </c>
      <c r="N160" s="270" t="s">
        <v>370</v>
      </c>
      <c r="O160" s="862"/>
      <c r="P160" s="862"/>
      <c r="Q160" s="862"/>
      <c r="R160" s="862"/>
      <c r="S160" s="862"/>
      <c r="T160" s="862"/>
      <c r="U160" s="862"/>
      <c r="V160" s="862"/>
      <c r="W160" s="862"/>
      <c r="X160" s="862"/>
      <c r="Y160" s="862"/>
      <c r="Z160" s="862"/>
      <c r="AA160" s="862"/>
      <c r="AB160" s="862"/>
      <c r="AC160" s="862"/>
      <c r="AD160" s="862"/>
      <c r="AE160" s="862"/>
      <c r="AF160" s="862"/>
      <c r="AG160" s="862"/>
      <c r="AH160" s="862"/>
      <c r="AI160" s="862"/>
      <c r="AJ160" s="862"/>
      <c r="AK160" s="862"/>
      <c r="AL160" s="862"/>
      <c r="AM160" s="862"/>
      <c r="AN160" s="862"/>
      <c r="AO160" s="771"/>
    </row>
    <row r="161" spans="1:41" s="82" customFormat="1">
      <c r="A161" s="764" t="s">
        <v>124</v>
      </c>
      <c r="B161" s="849" t="b">
        <v>1</v>
      </c>
      <c r="C161" s="752"/>
      <c r="D161" s="752"/>
      <c r="E161" s="752"/>
      <c r="F161" s="752"/>
      <c r="G161" s="752"/>
      <c r="H161" s="752"/>
      <c r="I161" s="752"/>
      <c r="J161" s="752"/>
      <c r="K161" s="752"/>
      <c r="L161" s="863" t="s">
        <v>2427</v>
      </c>
      <c r="M161" s="864"/>
      <c r="N161" s="864"/>
      <c r="O161" s="864"/>
      <c r="P161" s="864"/>
      <c r="Q161" s="864"/>
      <c r="R161" s="864"/>
      <c r="S161" s="864"/>
      <c r="T161" s="864"/>
      <c r="U161" s="864"/>
      <c r="V161" s="864"/>
      <c r="W161" s="864"/>
      <c r="X161" s="864"/>
      <c r="Y161" s="864"/>
      <c r="Z161" s="864"/>
      <c r="AA161" s="864"/>
      <c r="AB161" s="864"/>
      <c r="AC161" s="864"/>
      <c r="AD161" s="864"/>
      <c r="AE161" s="864"/>
      <c r="AF161" s="864"/>
      <c r="AG161" s="864"/>
      <c r="AH161" s="864"/>
      <c r="AI161" s="864"/>
      <c r="AJ161" s="864"/>
      <c r="AK161" s="864"/>
      <c r="AL161" s="864"/>
      <c r="AM161" s="864"/>
      <c r="AN161" s="864"/>
      <c r="AO161" s="864"/>
    </row>
    <row r="162" spans="1:41" s="278" customFormat="1" ht="22.8">
      <c r="A162" s="789">
        <v>6</v>
      </c>
      <c r="B162" s="849" t="b">
        <v>1</v>
      </c>
      <c r="C162" s="859"/>
      <c r="D162" s="859"/>
      <c r="E162" s="859"/>
      <c r="F162" s="859"/>
      <c r="G162" s="859"/>
      <c r="H162" s="859"/>
      <c r="I162" s="859"/>
      <c r="J162" s="859"/>
      <c r="K162" s="859"/>
      <c r="L162" s="276">
        <v>1</v>
      </c>
      <c r="M162" s="271" t="s">
        <v>438</v>
      </c>
      <c r="N162" s="277" t="s">
        <v>370</v>
      </c>
      <c r="O162" s="860">
        <v>0</v>
      </c>
      <c r="P162" s="860">
        <v>0</v>
      </c>
      <c r="Q162" s="860">
        <v>0</v>
      </c>
      <c r="R162" s="860">
        <v>0</v>
      </c>
      <c r="S162" s="860">
        <v>0</v>
      </c>
      <c r="T162" s="860">
        <v>0</v>
      </c>
      <c r="U162" s="860">
        <v>0</v>
      </c>
      <c r="V162" s="860">
        <v>0</v>
      </c>
      <c r="W162" s="860">
        <v>0</v>
      </c>
      <c r="X162" s="860">
        <v>0</v>
      </c>
      <c r="Y162" s="860">
        <v>0</v>
      </c>
      <c r="Z162" s="860">
        <v>0</v>
      </c>
      <c r="AA162" s="860">
        <v>0</v>
      </c>
      <c r="AB162" s="860">
        <v>0</v>
      </c>
      <c r="AC162" s="860">
        <v>0</v>
      </c>
      <c r="AD162" s="860">
        <v>0</v>
      </c>
      <c r="AE162" s="860">
        <v>0</v>
      </c>
      <c r="AF162" s="860">
        <v>0</v>
      </c>
      <c r="AG162" s="860">
        <v>0</v>
      </c>
      <c r="AH162" s="860">
        <v>0</v>
      </c>
      <c r="AI162" s="860">
        <v>0</v>
      </c>
      <c r="AJ162" s="860">
        <v>0</v>
      </c>
      <c r="AK162" s="860">
        <v>0</v>
      </c>
      <c r="AL162" s="860">
        <v>0</v>
      </c>
      <c r="AM162" s="860">
        <v>0</v>
      </c>
      <c r="AN162" s="860">
        <v>0</v>
      </c>
      <c r="AO162" s="771"/>
    </row>
    <row r="163" spans="1:41">
      <c r="A163" s="789">
        <v>6</v>
      </c>
      <c r="B163" s="849" t="b">
        <v>1</v>
      </c>
      <c r="C163" s="849"/>
      <c r="D163" s="849"/>
      <c r="E163" s="849"/>
      <c r="F163" s="849"/>
      <c r="G163" s="849"/>
      <c r="H163" s="849"/>
      <c r="I163" s="849"/>
      <c r="J163" s="849"/>
      <c r="K163" s="849"/>
      <c r="L163" s="273" t="s">
        <v>165</v>
      </c>
      <c r="M163" s="274" t="s">
        <v>439</v>
      </c>
      <c r="N163" s="270" t="s">
        <v>370</v>
      </c>
      <c r="O163" s="861">
        <v>0</v>
      </c>
      <c r="P163" s="861">
        <v>0</v>
      </c>
      <c r="Q163" s="861">
        <v>0</v>
      </c>
      <c r="R163" s="861">
        <v>0</v>
      </c>
      <c r="S163" s="861">
        <v>0</v>
      </c>
      <c r="T163" s="861">
        <v>0</v>
      </c>
      <c r="U163" s="861">
        <v>0</v>
      </c>
      <c r="V163" s="861">
        <v>0</v>
      </c>
      <c r="W163" s="861">
        <v>0</v>
      </c>
      <c r="X163" s="861">
        <v>0</v>
      </c>
      <c r="Y163" s="861">
        <v>0</v>
      </c>
      <c r="Z163" s="861">
        <v>0</v>
      </c>
      <c r="AA163" s="861">
        <v>0</v>
      </c>
      <c r="AB163" s="861">
        <v>0</v>
      </c>
      <c r="AC163" s="861">
        <v>0</v>
      </c>
      <c r="AD163" s="861">
        <v>0</v>
      </c>
      <c r="AE163" s="861">
        <v>0</v>
      </c>
      <c r="AF163" s="861">
        <v>0</v>
      </c>
      <c r="AG163" s="861">
        <v>0</v>
      </c>
      <c r="AH163" s="861">
        <v>0</v>
      </c>
      <c r="AI163" s="861">
        <v>0</v>
      </c>
      <c r="AJ163" s="861">
        <v>0</v>
      </c>
      <c r="AK163" s="861">
        <v>0</v>
      </c>
      <c r="AL163" s="861">
        <v>0</v>
      </c>
      <c r="AM163" s="861">
        <v>0</v>
      </c>
      <c r="AN163" s="861">
        <v>0</v>
      </c>
      <c r="AO163" s="771"/>
    </row>
    <row r="164" spans="1:41">
      <c r="A164" s="789">
        <v>6</v>
      </c>
      <c r="B164" s="849" t="b">
        <v>1</v>
      </c>
      <c r="C164" s="849"/>
      <c r="D164" s="849"/>
      <c r="E164" s="849"/>
      <c r="F164" s="849"/>
      <c r="G164" s="849"/>
      <c r="H164" s="849"/>
      <c r="I164" s="849"/>
      <c r="J164" s="849"/>
      <c r="K164" s="849"/>
      <c r="L164" s="273" t="s">
        <v>412</v>
      </c>
      <c r="M164" s="275" t="s">
        <v>440</v>
      </c>
      <c r="N164" s="270" t="s">
        <v>370</v>
      </c>
      <c r="O164" s="862"/>
      <c r="P164" s="862"/>
      <c r="Q164" s="862"/>
      <c r="R164" s="862"/>
      <c r="S164" s="862"/>
      <c r="T164" s="862"/>
      <c r="U164" s="862"/>
      <c r="V164" s="862"/>
      <c r="W164" s="862"/>
      <c r="X164" s="862"/>
      <c r="Y164" s="862"/>
      <c r="Z164" s="862"/>
      <c r="AA164" s="862"/>
      <c r="AB164" s="862"/>
      <c r="AC164" s="862"/>
      <c r="AD164" s="862"/>
      <c r="AE164" s="862"/>
      <c r="AF164" s="862"/>
      <c r="AG164" s="862"/>
      <c r="AH164" s="862"/>
      <c r="AI164" s="862"/>
      <c r="AJ164" s="862"/>
      <c r="AK164" s="862"/>
      <c r="AL164" s="862"/>
      <c r="AM164" s="862"/>
      <c r="AN164" s="862"/>
      <c r="AO164" s="771"/>
    </row>
    <row r="165" spans="1:41">
      <c r="A165" s="789">
        <v>6</v>
      </c>
      <c r="B165" s="849" t="b">
        <v>1</v>
      </c>
      <c r="C165" s="849"/>
      <c r="D165" s="849"/>
      <c r="E165" s="849"/>
      <c r="F165" s="849"/>
      <c r="G165" s="849"/>
      <c r="H165" s="849"/>
      <c r="I165" s="849"/>
      <c r="J165" s="849"/>
      <c r="K165" s="849"/>
      <c r="L165" s="273" t="s">
        <v>414</v>
      </c>
      <c r="M165" s="275" t="s">
        <v>1126</v>
      </c>
      <c r="N165" s="270" t="s">
        <v>370</v>
      </c>
      <c r="O165" s="862"/>
      <c r="P165" s="862"/>
      <c r="Q165" s="862"/>
      <c r="R165" s="862"/>
      <c r="S165" s="862"/>
      <c r="T165" s="862"/>
      <c r="U165" s="862"/>
      <c r="V165" s="862"/>
      <c r="W165" s="862"/>
      <c r="X165" s="862"/>
      <c r="Y165" s="862"/>
      <c r="Z165" s="862"/>
      <c r="AA165" s="862"/>
      <c r="AB165" s="862"/>
      <c r="AC165" s="862"/>
      <c r="AD165" s="862"/>
      <c r="AE165" s="862"/>
      <c r="AF165" s="862"/>
      <c r="AG165" s="862"/>
      <c r="AH165" s="862"/>
      <c r="AI165" s="862"/>
      <c r="AJ165" s="862"/>
      <c r="AK165" s="862"/>
      <c r="AL165" s="862"/>
      <c r="AM165" s="862"/>
      <c r="AN165" s="862"/>
      <c r="AO165" s="771"/>
    </row>
    <row r="166" spans="1:41">
      <c r="A166" s="789">
        <v>6</v>
      </c>
      <c r="B166" s="849" t="b">
        <v>1</v>
      </c>
      <c r="C166" s="849"/>
      <c r="D166" s="849"/>
      <c r="E166" s="849"/>
      <c r="F166" s="849"/>
      <c r="G166" s="849"/>
      <c r="H166" s="849"/>
      <c r="I166" s="849"/>
      <c r="J166" s="849"/>
      <c r="K166" s="849"/>
      <c r="L166" s="273" t="s">
        <v>1087</v>
      </c>
      <c r="M166" s="275" t="s">
        <v>441</v>
      </c>
      <c r="N166" s="270" t="s">
        <v>370</v>
      </c>
      <c r="O166" s="862"/>
      <c r="P166" s="862"/>
      <c r="Q166" s="862"/>
      <c r="R166" s="862"/>
      <c r="S166" s="862"/>
      <c r="T166" s="862"/>
      <c r="U166" s="862"/>
      <c r="V166" s="862"/>
      <c r="W166" s="862"/>
      <c r="X166" s="862"/>
      <c r="Y166" s="862"/>
      <c r="Z166" s="862"/>
      <c r="AA166" s="862"/>
      <c r="AB166" s="862"/>
      <c r="AC166" s="862"/>
      <c r="AD166" s="862"/>
      <c r="AE166" s="862"/>
      <c r="AF166" s="862"/>
      <c r="AG166" s="862"/>
      <c r="AH166" s="862"/>
      <c r="AI166" s="862"/>
      <c r="AJ166" s="862"/>
      <c r="AK166" s="862"/>
      <c r="AL166" s="862"/>
      <c r="AM166" s="862"/>
      <c r="AN166" s="862"/>
      <c r="AO166" s="771"/>
    </row>
    <row r="167" spans="1:41">
      <c r="A167" s="789">
        <v>6</v>
      </c>
      <c r="B167" s="849" t="b">
        <v>1</v>
      </c>
      <c r="C167" s="849"/>
      <c r="D167" s="849"/>
      <c r="E167" s="849"/>
      <c r="F167" s="849"/>
      <c r="G167" s="849"/>
      <c r="H167" s="849"/>
      <c r="I167" s="849"/>
      <c r="J167" s="849"/>
      <c r="K167" s="849"/>
      <c r="L167" s="273" t="s">
        <v>1088</v>
      </c>
      <c r="M167" s="275" t="s">
        <v>442</v>
      </c>
      <c r="N167" s="270" t="s">
        <v>370</v>
      </c>
      <c r="O167" s="862"/>
      <c r="P167" s="862"/>
      <c r="Q167" s="862"/>
      <c r="R167" s="862"/>
      <c r="S167" s="862"/>
      <c r="T167" s="862"/>
      <c r="U167" s="862"/>
      <c r="V167" s="862"/>
      <c r="W167" s="862"/>
      <c r="X167" s="862"/>
      <c r="Y167" s="862"/>
      <c r="Z167" s="862"/>
      <c r="AA167" s="862"/>
      <c r="AB167" s="862"/>
      <c r="AC167" s="862"/>
      <c r="AD167" s="862"/>
      <c r="AE167" s="862"/>
      <c r="AF167" s="862"/>
      <c r="AG167" s="862"/>
      <c r="AH167" s="862"/>
      <c r="AI167" s="862"/>
      <c r="AJ167" s="862"/>
      <c r="AK167" s="862"/>
      <c r="AL167" s="862"/>
      <c r="AM167" s="862"/>
      <c r="AN167" s="862"/>
      <c r="AO167" s="771"/>
    </row>
    <row r="168" spans="1:41">
      <c r="A168" s="789">
        <v>6</v>
      </c>
      <c r="B168" s="849" t="b">
        <v>1</v>
      </c>
      <c r="C168" s="849"/>
      <c r="D168" s="849"/>
      <c r="E168" s="849"/>
      <c r="F168" s="849"/>
      <c r="G168" s="849"/>
      <c r="H168" s="849"/>
      <c r="I168" s="849"/>
      <c r="J168" s="849"/>
      <c r="K168" s="849"/>
      <c r="L168" s="273" t="s">
        <v>166</v>
      </c>
      <c r="M168" s="274" t="s">
        <v>443</v>
      </c>
      <c r="N168" s="270" t="s">
        <v>370</v>
      </c>
      <c r="O168" s="861">
        <v>0</v>
      </c>
      <c r="P168" s="861">
        <v>0</v>
      </c>
      <c r="Q168" s="861">
        <v>0</v>
      </c>
      <c r="R168" s="861">
        <v>0</v>
      </c>
      <c r="S168" s="861">
        <v>0</v>
      </c>
      <c r="T168" s="861">
        <v>0</v>
      </c>
      <c r="U168" s="861">
        <v>0</v>
      </c>
      <c r="V168" s="861">
        <v>0</v>
      </c>
      <c r="W168" s="861">
        <v>0</v>
      </c>
      <c r="X168" s="861">
        <v>0</v>
      </c>
      <c r="Y168" s="861">
        <v>0</v>
      </c>
      <c r="Z168" s="861">
        <v>0</v>
      </c>
      <c r="AA168" s="861">
        <v>0</v>
      </c>
      <c r="AB168" s="861">
        <v>0</v>
      </c>
      <c r="AC168" s="861">
        <v>0</v>
      </c>
      <c r="AD168" s="861">
        <v>0</v>
      </c>
      <c r="AE168" s="861">
        <v>0</v>
      </c>
      <c r="AF168" s="861">
        <v>0</v>
      </c>
      <c r="AG168" s="861">
        <v>0</v>
      </c>
      <c r="AH168" s="861">
        <v>0</v>
      </c>
      <c r="AI168" s="861">
        <v>0</v>
      </c>
      <c r="AJ168" s="861">
        <v>0</v>
      </c>
      <c r="AK168" s="861">
        <v>0</v>
      </c>
      <c r="AL168" s="861">
        <v>0</v>
      </c>
      <c r="AM168" s="861">
        <v>0</v>
      </c>
      <c r="AN168" s="861">
        <v>0</v>
      </c>
      <c r="AO168" s="771"/>
    </row>
    <row r="169" spans="1:41">
      <c r="A169" s="789">
        <v>6</v>
      </c>
      <c r="B169" s="849" t="b">
        <v>1</v>
      </c>
      <c r="C169" s="849"/>
      <c r="D169" s="849"/>
      <c r="E169" s="849"/>
      <c r="F169" s="849"/>
      <c r="G169" s="849"/>
      <c r="H169" s="849"/>
      <c r="I169" s="849"/>
      <c r="J169" s="849"/>
      <c r="K169" s="849"/>
      <c r="L169" s="273" t="s">
        <v>534</v>
      </c>
      <c r="M169" s="275" t="s">
        <v>444</v>
      </c>
      <c r="N169" s="270" t="s">
        <v>370</v>
      </c>
      <c r="O169" s="862"/>
      <c r="P169" s="862"/>
      <c r="Q169" s="862"/>
      <c r="R169" s="862"/>
      <c r="S169" s="862"/>
      <c r="T169" s="862"/>
      <c r="U169" s="862"/>
      <c r="V169" s="862"/>
      <c r="W169" s="862"/>
      <c r="X169" s="862"/>
      <c r="Y169" s="862"/>
      <c r="Z169" s="862"/>
      <c r="AA169" s="862"/>
      <c r="AB169" s="862"/>
      <c r="AC169" s="862"/>
      <c r="AD169" s="862"/>
      <c r="AE169" s="862"/>
      <c r="AF169" s="862"/>
      <c r="AG169" s="862"/>
      <c r="AH169" s="862"/>
      <c r="AI169" s="862"/>
      <c r="AJ169" s="862"/>
      <c r="AK169" s="862"/>
      <c r="AL169" s="862"/>
      <c r="AM169" s="862"/>
      <c r="AN169" s="862"/>
      <c r="AO169" s="771"/>
    </row>
    <row r="170" spans="1:41">
      <c r="A170" s="789">
        <v>6</v>
      </c>
      <c r="B170" s="849" t="b">
        <v>1</v>
      </c>
      <c r="C170" s="849"/>
      <c r="D170" s="849"/>
      <c r="E170" s="849"/>
      <c r="F170" s="849"/>
      <c r="G170" s="849"/>
      <c r="H170" s="849"/>
      <c r="I170" s="849"/>
      <c r="J170" s="849"/>
      <c r="K170" s="849"/>
      <c r="L170" s="273" t="s">
        <v>540</v>
      </c>
      <c r="M170" s="275" t="s">
        <v>445</v>
      </c>
      <c r="N170" s="270" t="s">
        <v>370</v>
      </c>
      <c r="O170" s="862"/>
      <c r="P170" s="862"/>
      <c r="Q170" s="862"/>
      <c r="R170" s="862"/>
      <c r="S170" s="862"/>
      <c r="T170" s="862"/>
      <c r="U170" s="862"/>
      <c r="V170" s="862"/>
      <c r="W170" s="862"/>
      <c r="X170" s="862"/>
      <c r="Y170" s="862"/>
      <c r="Z170" s="862"/>
      <c r="AA170" s="862"/>
      <c r="AB170" s="862"/>
      <c r="AC170" s="862"/>
      <c r="AD170" s="862"/>
      <c r="AE170" s="862"/>
      <c r="AF170" s="862"/>
      <c r="AG170" s="862"/>
      <c r="AH170" s="862"/>
      <c r="AI170" s="862"/>
      <c r="AJ170" s="862"/>
      <c r="AK170" s="862"/>
      <c r="AL170" s="862"/>
      <c r="AM170" s="862"/>
      <c r="AN170" s="862"/>
      <c r="AO170" s="771"/>
    </row>
    <row r="171" spans="1:41">
      <c r="A171" s="789">
        <v>6</v>
      </c>
      <c r="B171" s="849" t="b">
        <v>1</v>
      </c>
      <c r="C171" s="849"/>
      <c r="D171" s="849"/>
      <c r="E171" s="849"/>
      <c r="F171" s="849"/>
      <c r="G171" s="849"/>
      <c r="H171" s="849"/>
      <c r="I171" s="849"/>
      <c r="J171" s="849"/>
      <c r="K171" s="849"/>
      <c r="L171" s="273" t="s">
        <v>542</v>
      </c>
      <c r="M171" s="275" t="s">
        <v>446</v>
      </c>
      <c r="N171" s="270" t="s">
        <v>370</v>
      </c>
      <c r="O171" s="862"/>
      <c r="P171" s="862"/>
      <c r="Q171" s="862"/>
      <c r="R171" s="862"/>
      <c r="S171" s="862"/>
      <c r="T171" s="862"/>
      <c r="U171" s="862"/>
      <c r="V171" s="862"/>
      <c r="W171" s="862"/>
      <c r="X171" s="862"/>
      <c r="Y171" s="862"/>
      <c r="Z171" s="862"/>
      <c r="AA171" s="862"/>
      <c r="AB171" s="862"/>
      <c r="AC171" s="862"/>
      <c r="AD171" s="862"/>
      <c r="AE171" s="862"/>
      <c r="AF171" s="862"/>
      <c r="AG171" s="862"/>
      <c r="AH171" s="862"/>
      <c r="AI171" s="862"/>
      <c r="AJ171" s="862"/>
      <c r="AK171" s="862"/>
      <c r="AL171" s="862"/>
      <c r="AM171" s="862"/>
      <c r="AN171" s="862"/>
      <c r="AO171" s="771"/>
    </row>
    <row r="172" spans="1:41">
      <c r="A172" s="789">
        <v>6</v>
      </c>
      <c r="B172" s="849" t="b">
        <v>1</v>
      </c>
      <c r="C172" s="849"/>
      <c r="D172" s="849"/>
      <c r="E172" s="849"/>
      <c r="F172" s="849"/>
      <c r="G172" s="849"/>
      <c r="H172" s="849"/>
      <c r="I172" s="849"/>
      <c r="J172" s="849"/>
      <c r="K172" s="849"/>
      <c r="L172" s="273" t="s">
        <v>378</v>
      </c>
      <c r="M172" s="274" t="s">
        <v>447</v>
      </c>
      <c r="N172" s="270" t="s">
        <v>370</v>
      </c>
      <c r="O172" s="861">
        <v>0</v>
      </c>
      <c r="P172" s="861">
        <v>0</v>
      </c>
      <c r="Q172" s="861">
        <v>0</v>
      </c>
      <c r="R172" s="861">
        <v>0</v>
      </c>
      <c r="S172" s="861">
        <v>0</v>
      </c>
      <c r="T172" s="861">
        <v>0</v>
      </c>
      <c r="U172" s="861">
        <v>0</v>
      </c>
      <c r="V172" s="861">
        <v>0</v>
      </c>
      <c r="W172" s="861">
        <v>0</v>
      </c>
      <c r="X172" s="861">
        <v>0</v>
      </c>
      <c r="Y172" s="861">
        <v>0</v>
      </c>
      <c r="Z172" s="861">
        <v>0</v>
      </c>
      <c r="AA172" s="861">
        <v>0</v>
      </c>
      <c r="AB172" s="861">
        <v>0</v>
      </c>
      <c r="AC172" s="861">
        <v>0</v>
      </c>
      <c r="AD172" s="861">
        <v>0</v>
      </c>
      <c r="AE172" s="861">
        <v>0</v>
      </c>
      <c r="AF172" s="861">
        <v>0</v>
      </c>
      <c r="AG172" s="861">
        <v>0</v>
      </c>
      <c r="AH172" s="861">
        <v>0</v>
      </c>
      <c r="AI172" s="861">
        <v>0</v>
      </c>
      <c r="AJ172" s="861">
        <v>0</v>
      </c>
      <c r="AK172" s="861">
        <v>0</v>
      </c>
      <c r="AL172" s="861">
        <v>0</v>
      </c>
      <c r="AM172" s="861">
        <v>0</v>
      </c>
      <c r="AN172" s="861">
        <v>0</v>
      </c>
      <c r="AO172" s="771"/>
    </row>
    <row r="173" spans="1:41">
      <c r="A173" s="789">
        <v>6</v>
      </c>
      <c r="B173" s="849" t="b">
        <v>1</v>
      </c>
      <c r="C173" s="849"/>
      <c r="D173" s="849"/>
      <c r="E173" s="849"/>
      <c r="F173" s="849"/>
      <c r="G173" s="849"/>
      <c r="H173" s="849"/>
      <c r="I173" s="849"/>
      <c r="J173" s="849"/>
      <c r="K173" s="849"/>
      <c r="L173" s="273" t="s">
        <v>564</v>
      </c>
      <c r="M173" s="275" t="s">
        <v>448</v>
      </c>
      <c r="N173" s="270" t="s">
        <v>370</v>
      </c>
      <c r="O173" s="862"/>
      <c r="P173" s="862"/>
      <c r="Q173" s="862"/>
      <c r="R173" s="862"/>
      <c r="S173" s="862"/>
      <c r="T173" s="862"/>
      <c r="U173" s="862"/>
      <c r="V173" s="862"/>
      <c r="W173" s="862"/>
      <c r="X173" s="862"/>
      <c r="Y173" s="862"/>
      <c r="Z173" s="862"/>
      <c r="AA173" s="862"/>
      <c r="AB173" s="862"/>
      <c r="AC173" s="862"/>
      <c r="AD173" s="862"/>
      <c r="AE173" s="862"/>
      <c r="AF173" s="862"/>
      <c r="AG173" s="862"/>
      <c r="AH173" s="862"/>
      <c r="AI173" s="862"/>
      <c r="AJ173" s="862"/>
      <c r="AK173" s="862"/>
      <c r="AL173" s="862"/>
      <c r="AM173" s="862"/>
      <c r="AN173" s="862"/>
      <c r="AO173" s="771"/>
    </row>
    <row r="174" spans="1:41">
      <c r="A174" s="789">
        <v>6</v>
      </c>
      <c r="B174" s="849" t="b">
        <v>1</v>
      </c>
      <c r="C174" s="849"/>
      <c r="D174" s="849"/>
      <c r="E174" s="849"/>
      <c r="F174" s="849"/>
      <c r="G174" s="849"/>
      <c r="H174" s="849"/>
      <c r="I174" s="849"/>
      <c r="J174" s="849"/>
      <c r="K174" s="849"/>
      <c r="L174" s="273" t="s">
        <v>566</v>
      </c>
      <c r="M174" s="275" t="s">
        <v>449</v>
      </c>
      <c r="N174" s="270" t="s">
        <v>370</v>
      </c>
      <c r="O174" s="862"/>
      <c r="P174" s="862"/>
      <c r="Q174" s="862"/>
      <c r="R174" s="862"/>
      <c r="S174" s="862"/>
      <c r="T174" s="862"/>
      <c r="U174" s="862"/>
      <c r="V174" s="862"/>
      <c r="W174" s="862"/>
      <c r="X174" s="862"/>
      <c r="Y174" s="862"/>
      <c r="Z174" s="862"/>
      <c r="AA174" s="862"/>
      <c r="AB174" s="862"/>
      <c r="AC174" s="862"/>
      <c r="AD174" s="862"/>
      <c r="AE174" s="862"/>
      <c r="AF174" s="862"/>
      <c r="AG174" s="862"/>
      <c r="AH174" s="862"/>
      <c r="AI174" s="862"/>
      <c r="AJ174" s="862"/>
      <c r="AK174" s="862"/>
      <c r="AL174" s="862"/>
      <c r="AM174" s="862"/>
      <c r="AN174" s="862"/>
      <c r="AO174" s="771"/>
    </row>
    <row r="175" spans="1:41">
      <c r="A175" s="789">
        <v>6</v>
      </c>
      <c r="B175" s="849" t="b">
        <v>1</v>
      </c>
      <c r="C175" s="849"/>
      <c r="D175" s="849"/>
      <c r="E175" s="849"/>
      <c r="F175" s="849"/>
      <c r="G175" s="849"/>
      <c r="H175" s="849"/>
      <c r="I175" s="849"/>
      <c r="J175" s="849"/>
      <c r="K175" s="849"/>
      <c r="L175" s="273" t="s">
        <v>568</v>
      </c>
      <c r="M175" s="275" t="s">
        <v>450</v>
      </c>
      <c r="N175" s="270" t="s">
        <v>370</v>
      </c>
      <c r="O175" s="862"/>
      <c r="P175" s="862"/>
      <c r="Q175" s="862"/>
      <c r="R175" s="862"/>
      <c r="S175" s="862"/>
      <c r="T175" s="862"/>
      <c r="U175" s="862"/>
      <c r="V175" s="862"/>
      <c r="W175" s="862"/>
      <c r="X175" s="862"/>
      <c r="Y175" s="862"/>
      <c r="Z175" s="862"/>
      <c r="AA175" s="862"/>
      <c r="AB175" s="862"/>
      <c r="AC175" s="862"/>
      <c r="AD175" s="862"/>
      <c r="AE175" s="862"/>
      <c r="AF175" s="862"/>
      <c r="AG175" s="862"/>
      <c r="AH175" s="862"/>
      <c r="AI175" s="862"/>
      <c r="AJ175" s="862"/>
      <c r="AK175" s="862"/>
      <c r="AL175" s="862"/>
      <c r="AM175" s="862"/>
      <c r="AN175" s="862"/>
      <c r="AO175" s="771"/>
    </row>
    <row r="176" spans="1:41">
      <c r="A176" s="789">
        <v>6</v>
      </c>
      <c r="B176" s="849" t="b">
        <v>1</v>
      </c>
      <c r="C176" s="849"/>
      <c r="D176" s="849"/>
      <c r="E176" s="849"/>
      <c r="F176" s="849"/>
      <c r="G176" s="849"/>
      <c r="H176" s="849"/>
      <c r="I176" s="849"/>
      <c r="J176" s="849"/>
      <c r="K176" s="849"/>
      <c r="L176" s="273" t="s">
        <v>380</v>
      </c>
      <c r="M176" s="274" t="s">
        <v>451</v>
      </c>
      <c r="N176" s="270" t="s">
        <v>370</v>
      </c>
      <c r="O176" s="861">
        <v>0</v>
      </c>
      <c r="P176" s="861">
        <v>0</v>
      </c>
      <c r="Q176" s="861">
        <v>0</v>
      </c>
      <c r="R176" s="861">
        <v>0</v>
      </c>
      <c r="S176" s="861">
        <v>0</v>
      </c>
      <c r="T176" s="861">
        <v>0</v>
      </c>
      <c r="U176" s="861">
        <v>0</v>
      </c>
      <c r="V176" s="861">
        <v>0</v>
      </c>
      <c r="W176" s="861">
        <v>0</v>
      </c>
      <c r="X176" s="861">
        <v>0</v>
      </c>
      <c r="Y176" s="861">
        <v>0</v>
      </c>
      <c r="Z176" s="861">
        <v>0</v>
      </c>
      <c r="AA176" s="861">
        <v>0</v>
      </c>
      <c r="AB176" s="861">
        <v>0</v>
      </c>
      <c r="AC176" s="861">
        <v>0</v>
      </c>
      <c r="AD176" s="861">
        <v>0</v>
      </c>
      <c r="AE176" s="861">
        <v>0</v>
      </c>
      <c r="AF176" s="861">
        <v>0</v>
      </c>
      <c r="AG176" s="861">
        <v>0</v>
      </c>
      <c r="AH176" s="861">
        <v>0</v>
      </c>
      <c r="AI176" s="861">
        <v>0</v>
      </c>
      <c r="AJ176" s="861">
        <v>0</v>
      </c>
      <c r="AK176" s="861">
        <v>0</v>
      </c>
      <c r="AL176" s="861">
        <v>0</v>
      </c>
      <c r="AM176" s="861">
        <v>0</v>
      </c>
      <c r="AN176" s="861">
        <v>0</v>
      </c>
      <c r="AO176" s="771"/>
    </row>
    <row r="177" spans="1:41">
      <c r="A177" s="789">
        <v>6</v>
      </c>
      <c r="B177" s="849" t="b">
        <v>1</v>
      </c>
      <c r="C177" s="849"/>
      <c r="D177" s="849"/>
      <c r="E177" s="849"/>
      <c r="F177" s="849"/>
      <c r="G177" s="849"/>
      <c r="H177" s="849"/>
      <c r="I177" s="849"/>
      <c r="J177" s="849"/>
      <c r="K177" s="849"/>
      <c r="L177" s="273" t="s">
        <v>573</v>
      </c>
      <c r="M177" s="275" t="s">
        <v>452</v>
      </c>
      <c r="N177" s="270" t="s">
        <v>370</v>
      </c>
      <c r="O177" s="862"/>
      <c r="P177" s="862"/>
      <c r="Q177" s="862"/>
      <c r="R177" s="862"/>
      <c r="S177" s="862"/>
      <c r="T177" s="862"/>
      <c r="U177" s="862"/>
      <c r="V177" s="862"/>
      <c r="W177" s="862"/>
      <c r="X177" s="862"/>
      <c r="Y177" s="862"/>
      <c r="Z177" s="862"/>
      <c r="AA177" s="862"/>
      <c r="AB177" s="862"/>
      <c r="AC177" s="862"/>
      <c r="AD177" s="862"/>
      <c r="AE177" s="862"/>
      <c r="AF177" s="862"/>
      <c r="AG177" s="862"/>
      <c r="AH177" s="862"/>
      <c r="AI177" s="862"/>
      <c r="AJ177" s="862"/>
      <c r="AK177" s="862"/>
      <c r="AL177" s="862"/>
      <c r="AM177" s="862"/>
      <c r="AN177" s="862"/>
      <c r="AO177" s="771"/>
    </row>
    <row r="178" spans="1:41" ht="22.8">
      <c r="A178" s="789">
        <v>6</v>
      </c>
      <c r="B178" s="849" t="b">
        <v>1</v>
      </c>
      <c r="C178" s="849"/>
      <c r="D178" s="849"/>
      <c r="E178" s="849"/>
      <c r="F178" s="849"/>
      <c r="G178" s="849"/>
      <c r="H178" s="849"/>
      <c r="I178" s="849"/>
      <c r="J178" s="849"/>
      <c r="K178" s="849"/>
      <c r="L178" s="273" t="s">
        <v>587</v>
      </c>
      <c r="M178" s="275" t="s">
        <v>1180</v>
      </c>
      <c r="N178" s="270" t="s">
        <v>370</v>
      </c>
      <c r="O178" s="862"/>
      <c r="P178" s="862"/>
      <c r="Q178" s="862"/>
      <c r="R178" s="862"/>
      <c r="S178" s="862"/>
      <c r="T178" s="862"/>
      <c r="U178" s="862"/>
      <c r="V178" s="862"/>
      <c r="W178" s="862"/>
      <c r="X178" s="862"/>
      <c r="Y178" s="862"/>
      <c r="Z178" s="862"/>
      <c r="AA178" s="862"/>
      <c r="AB178" s="862"/>
      <c r="AC178" s="862"/>
      <c r="AD178" s="862"/>
      <c r="AE178" s="862"/>
      <c r="AF178" s="862"/>
      <c r="AG178" s="862"/>
      <c r="AH178" s="862"/>
      <c r="AI178" s="862"/>
      <c r="AJ178" s="862"/>
      <c r="AK178" s="862"/>
      <c r="AL178" s="862"/>
      <c r="AM178" s="862"/>
      <c r="AN178" s="862"/>
      <c r="AO178" s="771"/>
    </row>
    <row r="179" spans="1:41" ht="22.8">
      <c r="A179" s="789">
        <v>6</v>
      </c>
      <c r="B179" s="849" t="b">
        <v>1</v>
      </c>
      <c r="C179" s="849"/>
      <c r="D179" s="849"/>
      <c r="E179" s="849"/>
      <c r="F179" s="849"/>
      <c r="G179" s="849"/>
      <c r="H179" s="849"/>
      <c r="I179" s="849"/>
      <c r="J179" s="849"/>
      <c r="K179" s="849"/>
      <c r="L179" s="273" t="s">
        <v>593</v>
      </c>
      <c r="M179" s="275" t="s">
        <v>453</v>
      </c>
      <c r="N179" s="270" t="s">
        <v>370</v>
      </c>
      <c r="O179" s="862"/>
      <c r="P179" s="862"/>
      <c r="Q179" s="862"/>
      <c r="R179" s="862"/>
      <c r="S179" s="862"/>
      <c r="T179" s="862"/>
      <c r="U179" s="862"/>
      <c r="V179" s="862"/>
      <c r="W179" s="862"/>
      <c r="X179" s="862"/>
      <c r="Y179" s="862"/>
      <c r="Z179" s="862"/>
      <c r="AA179" s="862"/>
      <c r="AB179" s="862"/>
      <c r="AC179" s="862"/>
      <c r="AD179" s="862"/>
      <c r="AE179" s="862"/>
      <c r="AF179" s="862"/>
      <c r="AG179" s="862"/>
      <c r="AH179" s="862"/>
      <c r="AI179" s="862"/>
      <c r="AJ179" s="862"/>
      <c r="AK179" s="862"/>
      <c r="AL179" s="862"/>
      <c r="AM179" s="862"/>
      <c r="AN179" s="862"/>
      <c r="AO179" s="771"/>
    </row>
    <row r="180" spans="1:41">
      <c r="A180" s="789">
        <v>6</v>
      </c>
      <c r="B180" s="849" t="b">
        <v>1</v>
      </c>
      <c r="C180" s="849"/>
      <c r="D180" s="849"/>
      <c r="E180" s="849"/>
      <c r="F180" s="849"/>
      <c r="G180" s="849"/>
      <c r="H180" s="849"/>
      <c r="I180" s="849"/>
      <c r="J180" s="849"/>
      <c r="K180" s="849"/>
      <c r="L180" s="273" t="s">
        <v>595</v>
      </c>
      <c r="M180" s="275" t="s">
        <v>454</v>
      </c>
      <c r="N180" s="270" t="s">
        <v>370</v>
      </c>
      <c r="O180" s="862"/>
      <c r="P180" s="862"/>
      <c r="Q180" s="862"/>
      <c r="R180" s="862"/>
      <c r="S180" s="862"/>
      <c r="T180" s="862"/>
      <c r="U180" s="862"/>
      <c r="V180" s="862"/>
      <c r="W180" s="862"/>
      <c r="X180" s="862"/>
      <c r="Y180" s="862"/>
      <c r="Z180" s="862"/>
      <c r="AA180" s="862"/>
      <c r="AB180" s="862"/>
      <c r="AC180" s="862"/>
      <c r="AD180" s="862"/>
      <c r="AE180" s="862"/>
      <c r="AF180" s="862"/>
      <c r="AG180" s="862"/>
      <c r="AH180" s="862"/>
      <c r="AI180" s="862"/>
      <c r="AJ180" s="862"/>
      <c r="AK180" s="862"/>
      <c r="AL180" s="862"/>
      <c r="AM180" s="862"/>
      <c r="AN180" s="862"/>
      <c r="AO180" s="771"/>
    </row>
    <row r="181" spans="1:41" s="278" customFormat="1" ht="22.8">
      <c r="A181" s="789">
        <v>6</v>
      </c>
      <c r="B181" s="849" t="b">
        <v>1</v>
      </c>
      <c r="C181" s="859"/>
      <c r="D181" s="859"/>
      <c r="E181" s="859"/>
      <c r="F181" s="859"/>
      <c r="G181" s="859"/>
      <c r="H181" s="859"/>
      <c r="I181" s="859"/>
      <c r="J181" s="859"/>
      <c r="K181" s="859"/>
      <c r="L181" s="276" t="s">
        <v>102</v>
      </c>
      <c r="M181" s="272" t="s">
        <v>455</v>
      </c>
      <c r="N181" s="277" t="s">
        <v>370</v>
      </c>
      <c r="O181" s="860">
        <v>0</v>
      </c>
      <c r="P181" s="860">
        <v>0</v>
      </c>
      <c r="Q181" s="860">
        <v>0</v>
      </c>
      <c r="R181" s="860">
        <v>0</v>
      </c>
      <c r="S181" s="860">
        <v>0</v>
      </c>
      <c r="T181" s="860">
        <v>0</v>
      </c>
      <c r="U181" s="860">
        <v>0</v>
      </c>
      <c r="V181" s="860">
        <v>0</v>
      </c>
      <c r="W181" s="860">
        <v>0</v>
      </c>
      <c r="X181" s="860">
        <v>0</v>
      </c>
      <c r="Y181" s="860">
        <v>0</v>
      </c>
      <c r="Z181" s="860">
        <v>0</v>
      </c>
      <c r="AA181" s="860">
        <v>0</v>
      </c>
      <c r="AB181" s="860">
        <v>0</v>
      </c>
      <c r="AC181" s="860">
        <v>0</v>
      </c>
      <c r="AD181" s="860">
        <v>0</v>
      </c>
      <c r="AE181" s="860">
        <v>0</v>
      </c>
      <c r="AF181" s="860">
        <v>0</v>
      </c>
      <c r="AG181" s="860">
        <v>0</v>
      </c>
      <c r="AH181" s="860">
        <v>0</v>
      </c>
      <c r="AI181" s="860">
        <v>0</v>
      </c>
      <c r="AJ181" s="860">
        <v>0</v>
      </c>
      <c r="AK181" s="860">
        <v>0</v>
      </c>
      <c r="AL181" s="860">
        <v>0</v>
      </c>
      <c r="AM181" s="860">
        <v>0</v>
      </c>
      <c r="AN181" s="860">
        <v>0</v>
      </c>
      <c r="AO181" s="771"/>
    </row>
    <row r="182" spans="1:41">
      <c r="A182" s="789">
        <v>6</v>
      </c>
      <c r="B182" s="849" t="b">
        <v>1</v>
      </c>
      <c r="C182" s="849"/>
      <c r="D182" s="849"/>
      <c r="E182" s="849"/>
      <c r="F182" s="849"/>
      <c r="G182" s="849"/>
      <c r="H182" s="849"/>
      <c r="I182" s="849"/>
      <c r="J182" s="849"/>
      <c r="K182" s="849"/>
      <c r="L182" s="273" t="s">
        <v>17</v>
      </c>
      <c r="M182" s="274" t="s">
        <v>1191</v>
      </c>
      <c r="N182" s="270" t="s">
        <v>370</v>
      </c>
      <c r="O182" s="862"/>
      <c r="P182" s="862"/>
      <c r="Q182" s="862"/>
      <c r="R182" s="862"/>
      <c r="S182" s="862"/>
      <c r="T182" s="862"/>
      <c r="U182" s="862"/>
      <c r="V182" s="862"/>
      <c r="W182" s="862"/>
      <c r="X182" s="862"/>
      <c r="Y182" s="862"/>
      <c r="Z182" s="862"/>
      <c r="AA182" s="862"/>
      <c r="AB182" s="862"/>
      <c r="AC182" s="862"/>
      <c r="AD182" s="862"/>
      <c r="AE182" s="862"/>
      <c r="AF182" s="862"/>
      <c r="AG182" s="862"/>
      <c r="AH182" s="862"/>
      <c r="AI182" s="862"/>
      <c r="AJ182" s="862"/>
      <c r="AK182" s="862"/>
      <c r="AL182" s="862"/>
      <c r="AM182" s="862"/>
      <c r="AN182" s="862"/>
      <c r="AO182" s="771"/>
    </row>
    <row r="183" spans="1:41">
      <c r="A183" s="789">
        <v>6</v>
      </c>
      <c r="B183" s="849" t="b">
        <v>1</v>
      </c>
      <c r="C183" s="849"/>
      <c r="D183" s="849"/>
      <c r="E183" s="849"/>
      <c r="F183" s="849"/>
      <c r="G183" s="849"/>
      <c r="H183" s="849"/>
      <c r="I183" s="849"/>
      <c r="J183" s="849"/>
      <c r="K183" s="849"/>
      <c r="L183" s="273" t="s">
        <v>146</v>
      </c>
      <c r="M183" s="274" t="s">
        <v>1192</v>
      </c>
      <c r="N183" s="270" t="s">
        <v>370</v>
      </c>
      <c r="O183" s="862"/>
      <c r="P183" s="862"/>
      <c r="Q183" s="862"/>
      <c r="R183" s="862"/>
      <c r="S183" s="862"/>
      <c r="T183" s="862"/>
      <c r="U183" s="862"/>
      <c r="V183" s="862"/>
      <c r="W183" s="862"/>
      <c r="X183" s="862"/>
      <c r="Y183" s="862"/>
      <c r="Z183" s="862"/>
      <c r="AA183" s="862"/>
      <c r="AB183" s="862"/>
      <c r="AC183" s="862"/>
      <c r="AD183" s="862"/>
      <c r="AE183" s="862"/>
      <c r="AF183" s="862"/>
      <c r="AG183" s="862"/>
      <c r="AH183" s="862"/>
      <c r="AI183" s="862"/>
      <c r="AJ183" s="862"/>
      <c r="AK183" s="862"/>
      <c r="AL183" s="862"/>
      <c r="AM183" s="862"/>
      <c r="AN183" s="862"/>
      <c r="AO183" s="771"/>
    </row>
    <row r="184" spans="1:41">
      <c r="A184" s="789">
        <v>6</v>
      </c>
      <c r="B184" s="849" t="b">
        <v>1</v>
      </c>
      <c r="C184" s="849"/>
      <c r="D184" s="849"/>
      <c r="E184" s="849"/>
      <c r="F184" s="849"/>
      <c r="G184" s="849"/>
      <c r="H184" s="849"/>
      <c r="I184" s="849"/>
      <c r="J184" s="849"/>
      <c r="K184" s="849"/>
      <c r="L184" s="273" t="s">
        <v>167</v>
      </c>
      <c r="M184" s="274" t="s">
        <v>456</v>
      </c>
      <c r="N184" s="270" t="s">
        <v>370</v>
      </c>
      <c r="O184" s="862"/>
      <c r="P184" s="862"/>
      <c r="Q184" s="862"/>
      <c r="R184" s="862"/>
      <c r="S184" s="862"/>
      <c r="T184" s="862"/>
      <c r="U184" s="862"/>
      <c r="V184" s="862"/>
      <c r="W184" s="862"/>
      <c r="X184" s="862"/>
      <c r="Y184" s="862"/>
      <c r="Z184" s="862"/>
      <c r="AA184" s="862"/>
      <c r="AB184" s="862"/>
      <c r="AC184" s="862"/>
      <c r="AD184" s="862"/>
      <c r="AE184" s="862"/>
      <c r="AF184" s="862"/>
      <c r="AG184" s="862"/>
      <c r="AH184" s="862"/>
      <c r="AI184" s="862"/>
      <c r="AJ184" s="862"/>
      <c r="AK184" s="862"/>
      <c r="AL184" s="862"/>
      <c r="AM184" s="862"/>
      <c r="AN184" s="862"/>
      <c r="AO184" s="771"/>
    </row>
    <row r="185" spans="1:41" s="82" customFormat="1">
      <c r="A185" s="764" t="s">
        <v>125</v>
      </c>
      <c r="B185" s="849" t="b">
        <v>1</v>
      </c>
      <c r="C185" s="752"/>
      <c r="D185" s="752"/>
      <c r="E185" s="752"/>
      <c r="F185" s="752"/>
      <c r="G185" s="752"/>
      <c r="H185" s="752"/>
      <c r="I185" s="752"/>
      <c r="J185" s="752"/>
      <c r="K185" s="752"/>
      <c r="L185" s="863" t="s">
        <v>2429</v>
      </c>
      <c r="M185" s="864"/>
      <c r="N185" s="864"/>
      <c r="O185" s="864"/>
      <c r="P185" s="864"/>
      <c r="Q185" s="864"/>
      <c r="R185" s="864"/>
      <c r="S185" s="864"/>
      <c r="T185" s="864"/>
      <c r="U185" s="864"/>
      <c r="V185" s="864"/>
      <c r="W185" s="864"/>
      <c r="X185" s="864"/>
      <c r="Y185" s="864"/>
      <c r="Z185" s="864"/>
      <c r="AA185" s="864"/>
      <c r="AB185" s="864"/>
      <c r="AC185" s="864"/>
      <c r="AD185" s="864"/>
      <c r="AE185" s="864"/>
      <c r="AF185" s="864"/>
      <c r="AG185" s="864"/>
      <c r="AH185" s="864"/>
      <c r="AI185" s="864"/>
      <c r="AJ185" s="864"/>
      <c r="AK185" s="864"/>
      <c r="AL185" s="864"/>
      <c r="AM185" s="864"/>
      <c r="AN185" s="864"/>
      <c r="AO185" s="864"/>
    </row>
    <row r="186" spans="1:41" s="278" customFormat="1" ht="22.8">
      <c r="A186" s="789">
        <v>7</v>
      </c>
      <c r="B186" s="849" t="b">
        <v>1</v>
      </c>
      <c r="C186" s="859"/>
      <c r="D186" s="859"/>
      <c r="E186" s="859"/>
      <c r="F186" s="859"/>
      <c r="G186" s="859"/>
      <c r="H186" s="859"/>
      <c r="I186" s="859"/>
      <c r="J186" s="859"/>
      <c r="K186" s="859"/>
      <c r="L186" s="276">
        <v>1</v>
      </c>
      <c r="M186" s="271" t="s">
        <v>438</v>
      </c>
      <c r="N186" s="277" t="s">
        <v>370</v>
      </c>
      <c r="O186" s="860">
        <v>0</v>
      </c>
      <c r="P186" s="860">
        <v>0</v>
      </c>
      <c r="Q186" s="860">
        <v>0</v>
      </c>
      <c r="R186" s="860">
        <v>0</v>
      </c>
      <c r="S186" s="860">
        <v>0</v>
      </c>
      <c r="T186" s="860">
        <v>0</v>
      </c>
      <c r="U186" s="860">
        <v>0</v>
      </c>
      <c r="V186" s="860">
        <v>0</v>
      </c>
      <c r="W186" s="860">
        <v>0</v>
      </c>
      <c r="X186" s="860">
        <v>0</v>
      </c>
      <c r="Y186" s="860">
        <v>0</v>
      </c>
      <c r="Z186" s="860">
        <v>0</v>
      </c>
      <c r="AA186" s="860">
        <v>0</v>
      </c>
      <c r="AB186" s="860">
        <v>0</v>
      </c>
      <c r="AC186" s="860">
        <v>0</v>
      </c>
      <c r="AD186" s="860">
        <v>0</v>
      </c>
      <c r="AE186" s="860">
        <v>0</v>
      </c>
      <c r="AF186" s="860">
        <v>0</v>
      </c>
      <c r="AG186" s="860">
        <v>0</v>
      </c>
      <c r="AH186" s="860">
        <v>0</v>
      </c>
      <c r="AI186" s="860">
        <v>0</v>
      </c>
      <c r="AJ186" s="860">
        <v>0</v>
      </c>
      <c r="AK186" s="860">
        <v>0</v>
      </c>
      <c r="AL186" s="860">
        <v>0</v>
      </c>
      <c r="AM186" s="860">
        <v>0</v>
      </c>
      <c r="AN186" s="860">
        <v>0</v>
      </c>
      <c r="AO186" s="771"/>
    </row>
    <row r="187" spans="1:41">
      <c r="A187" s="789">
        <v>7</v>
      </c>
      <c r="B187" s="849" t="b">
        <v>1</v>
      </c>
      <c r="C187" s="849"/>
      <c r="D187" s="849"/>
      <c r="E187" s="849"/>
      <c r="F187" s="849"/>
      <c r="G187" s="849"/>
      <c r="H187" s="849"/>
      <c r="I187" s="849"/>
      <c r="J187" s="849"/>
      <c r="K187" s="849"/>
      <c r="L187" s="273" t="s">
        <v>165</v>
      </c>
      <c r="M187" s="274" t="s">
        <v>439</v>
      </c>
      <c r="N187" s="270" t="s">
        <v>370</v>
      </c>
      <c r="O187" s="861">
        <v>0</v>
      </c>
      <c r="P187" s="861">
        <v>0</v>
      </c>
      <c r="Q187" s="861">
        <v>0</v>
      </c>
      <c r="R187" s="861">
        <v>0</v>
      </c>
      <c r="S187" s="861">
        <v>0</v>
      </c>
      <c r="T187" s="861">
        <v>0</v>
      </c>
      <c r="U187" s="861">
        <v>0</v>
      </c>
      <c r="V187" s="861">
        <v>0</v>
      </c>
      <c r="W187" s="861">
        <v>0</v>
      </c>
      <c r="X187" s="861">
        <v>0</v>
      </c>
      <c r="Y187" s="861">
        <v>0</v>
      </c>
      <c r="Z187" s="861">
        <v>0</v>
      </c>
      <c r="AA187" s="861">
        <v>0</v>
      </c>
      <c r="AB187" s="861">
        <v>0</v>
      </c>
      <c r="AC187" s="861">
        <v>0</v>
      </c>
      <c r="AD187" s="861">
        <v>0</v>
      </c>
      <c r="AE187" s="861">
        <v>0</v>
      </c>
      <c r="AF187" s="861">
        <v>0</v>
      </c>
      <c r="AG187" s="861">
        <v>0</v>
      </c>
      <c r="AH187" s="861">
        <v>0</v>
      </c>
      <c r="AI187" s="861">
        <v>0</v>
      </c>
      <c r="AJ187" s="861">
        <v>0</v>
      </c>
      <c r="AK187" s="861">
        <v>0</v>
      </c>
      <c r="AL187" s="861">
        <v>0</v>
      </c>
      <c r="AM187" s="861">
        <v>0</v>
      </c>
      <c r="AN187" s="861">
        <v>0</v>
      </c>
      <c r="AO187" s="771"/>
    </row>
    <row r="188" spans="1:41">
      <c r="A188" s="789">
        <v>7</v>
      </c>
      <c r="B188" s="849" t="b">
        <v>1</v>
      </c>
      <c r="C188" s="849"/>
      <c r="D188" s="849"/>
      <c r="E188" s="849"/>
      <c r="F188" s="849"/>
      <c r="G188" s="849"/>
      <c r="H188" s="849"/>
      <c r="I188" s="849"/>
      <c r="J188" s="849"/>
      <c r="K188" s="849"/>
      <c r="L188" s="273" t="s">
        <v>412</v>
      </c>
      <c r="M188" s="275" t="s">
        <v>440</v>
      </c>
      <c r="N188" s="270" t="s">
        <v>370</v>
      </c>
      <c r="O188" s="862"/>
      <c r="P188" s="862"/>
      <c r="Q188" s="862"/>
      <c r="R188" s="862"/>
      <c r="S188" s="862"/>
      <c r="T188" s="862"/>
      <c r="U188" s="862"/>
      <c r="V188" s="862"/>
      <c r="W188" s="862"/>
      <c r="X188" s="862"/>
      <c r="Y188" s="862"/>
      <c r="Z188" s="862"/>
      <c r="AA188" s="862"/>
      <c r="AB188" s="862"/>
      <c r="AC188" s="862"/>
      <c r="AD188" s="862"/>
      <c r="AE188" s="862"/>
      <c r="AF188" s="862"/>
      <c r="AG188" s="862"/>
      <c r="AH188" s="862"/>
      <c r="AI188" s="862"/>
      <c r="AJ188" s="862"/>
      <c r="AK188" s="862"/>
      <c r="AL188" s="862"/>
      <c r="AM188" s="862"/>
      <c r="AN188" s="862"/>
      <c r="AO188" s="771"/>
    </row>
    <row r="189" spans="1:41">
      <c r="A189" s="789">
        <v>7</v>
      </c>
      <c r="B189" s="849" t="b">
        <v>1</v>
      </c>
      <c r="C189" s="849"/>
      <c r="D189" s="849"/>
      <c r="E189" s="849"/>
      <c r="F189" s="849"/>
      <c r="G189" s="849"/>
      <c r="H189" s="849"/>
      <c r="I189" s="849"/>
      <c r="J189" s="849"/>
      <c r="K189" s="849"/>
      <c r="L189" s="273" t="s">
        <v>414</v>
      </c>
      <c r="M189" s="275" t="s">
        <v>1126</v>
      </c>
      <c r="N189" s="270" t="s">
        <v>370</v>
      </c>
      <c r="O189" s="862"/>
      <c r="P189" s="862"/>
      <c r="Q189" s="862"/>
      <c r="R189" s="862"/>
      <c r="S189" s="862"/>
      <c r="T189" s="862"/>
      <c r="U189" s="862"/>
      <c r="V189" s="862"/>
      <c r="W189" s="862"/>
      <c r="X189" s="862"/>
      <c r="Y189" s="862"/>
      <c r="Z189" s="862"/>
      <c r="AA189" s="862"/>
      <c r="AB189" s="862"/>
      <c r="AC189" s="862"/>
      <c r="AD189" s="862"/>
      <c r="AE189" s="862"/>
      <c r="AF189" s="862"/>
      <c r="AG189" s="862"/>
      <c r="AH189" s="862"/>
      <c r="AI189" s="862"/>
      <c r="AJ189" s="862"/>
      <c r="AK189" s="862"/>
      <c r="AL189" s="862"/>
      <c r="AM189" s="862"/>
      <c r="AN189" s="862"/>
      <c r="AO189" s="771"/>
    </row>
    <row r="190" spans="1:41">
      <c r="A190" s="789">
        <v>7</v>
      </c>
      <c r="B190" s="849" t="b">
        <v>1</v>
      </c>
      <c r="C190" s="849"/>
      <c r="D190" s="849"/>
      <c r="E190" s="849"/>
      <c r="F190" s="849"/>
      <c r="G190" s="849"/>
      <c r="H190" s="849"/>
      <c r="I190" s="849"/>
      <c r="J190" s="849"/>
      <c r="K190" s="849"/>
      <c r="L190" s="273" t="s">
        <v>1087</v>
      </c>
      <c r="M190" s="275" t="s">
        <v>441</v>
      </c>
      <c r="N190" s="270" t="s">
        <v>370</v>
      </c>
      <c r="O190" s="862"/>
      <c r="P190" s="862"/>
      <c r="Q190" s="862"/>
      <c r="R190" s="862"/>
      <c r="S190" s="862"/>
      <c r="T190" s="862"/>
      <c r="U190" s="862"/>
      <c r="V190" s="862"/>
      <c r="W190" s="862"/>
      <c r="X190" s="862"/>
      <c r="Y190" s="862"/>
      <c r="Z190" s="862"/>
      <c r="AA190" s="862"/>
      <c r="AB190" s="862"/>
      <c r="AC190" s="862"/>
      <c r="AD190" s="862"/>
      <c r="AE190" s="862"/>
      <c r="AF190" s="862"/>
      <c r="AG190" s="862"/>
      <c r="AH190" s="862"/>
      <c r="AI190" s="862"/>
      <c r="AJ190" s="862"/>
      <c r="AK190" s="862"/>
      <c r="AL190" s="862"/>
      <c r="AM190" s="862"/>
      <c r="AN190" s="862"/>
      <c r="AO190" s="771"/>
    </row>
    <row r="191" spans="1:41">
      <c r="A191" s="789">
        <v>7</v>
      </c>
      <c r="B191" s="849" t="b">
        <v>1</v>
      </c>
      <c r="C191" s="849"/>
      <c r="D191" s="849"/>
      <c r="E191" s="849"/>
      <c r="F191" s="849"/>
      <c r="G191" s="849"/>
      <c r="H191" s="849"/>
      <c r="I191" s="849"/>
      <c r="J191" s="849"/>
      <c r="K191" s="849"/>
      <c r="L191" s="273" t="s">
        <v>1088</v>
      </c>
      <c r="M191" s="275" t="s">
        <v>442</v>
      </c>
      <c r="N191" s="270" t="s">
        <v>370</v>
      </c>
      <c r="O191" s="862"/>
      <c r="P191" s="862"/>
      <c r="Q191" s="862"/>
      <c r="R191" s="862"/>
      <c r="S191" s="862"/>
      <c r="T191" s="862"/>
      <c r="U191" s="862"/>
      <c r="V191" s="862"/>
      <c r="W191" s="862"/>
      <c r="X191" s="862"/>
      <c r="Y191" s="862"/>
      <c r="Z191" s="862"/>
      <c r="AA191" s="862"/>
      <c r="AB191" s="862"/>
      <c r="AC191" s="862"/>
      <c r="AD191" s="862"/>
      <c r="AE191" s="862"/>
      <c r="AF191" s="862"/>
      <c r="AG191" s="862"/>
      <c r="AH191" s="862"/>
      <c r="AI191" s="862"/>
      <c r="AJ191" s="862"/>
      <c r="AK191" s="862"/>
      <c r="AL191" s="862"/>
      <c r="AM191" s="862"/>
      <c r="AN191" s="862"/>
      <c r="AO191" s="771"/>
    </row>
    <row r="192" spans="1:41">
      <c r="A192" s="789">
        <v>7</v>
      </c>
      <c r="B192" s="849" t="b">
        <v>1</v>
      </c>
      <c r="C192" s="849"/>
      <c r="D192" s="849"/>
      <c r="E192" s="849"/>
      <c r="F192" s="849"/>
      <c r="G192" s="849"/>
      <c r="H192" s="849"/>
      <c r="I192" s="849"/>
      <c r="J192" s="849"/>
      <c r="K192" s="849"/>
      <c r="L192" s="273" t="s">
        <v>166</v>
      </c>
      <c r="M192" s="274" t="s">
        <v>443</v>
      </c>
      <c r="N192" s="270" t="s">
        <v>370</v>
      </c>
      <c r="O192" s="861">
        <v>0</v>
      </c>
      <c r="P192" s="861">
        <v>0</v>
      </c>
      <c r="Q192" s="861">
        <v>0</v>
      </c>
      <c r="R192" s="861">
        <v>0</v>
      </c>
      <c r="S192" s="861">
        <v>0</v>
      </c>
      <c r="T192" s="861">
        <v>0</v>
      </c>
      <c r="U192" s="861">
        <v>0</v>
      </c>
      <c r="V192" s="861">
        <v>0</v>
      </c>
      <c r="W192" s="861">
        <v>0</v>
      </c>
      <c r="X192" s="861">
        <v>0</v>
      </c>
      <c r="Y192" s="861">
        <v>0</v>
      </c>
      <c r="Z192" s="861">
        <v>0</v>
      </c>
      <c r="AA192" s="861">
        <v>0</v>
      </c>
      <c r="AB192" s="861">
        <v>0</v>
      </c>
      <c r="AC192" s="861">
        <v>0</v>
      </c>
      <c r="AD192" s="861">
        <v>0</v>
      </c>
      <c r="AE192" s="861">
        <v>0</v>
      </c>
      <c r="AF192" s="861">
        <v>0</v>
      </c>
      <c r="AG192" s="861">
        <v>0</v>
      </c>
      <c r="AH192" s="861">
        <v>0</v>
      </c>
      <c r="AI192" s="861">
        <v>0</v>
      </c>
      <c r="AJ192" s="861">
        <v>0</v>
      </c>
      <c r="AK192" s="861">
        <v>0</v>
      </c>
      <c r="AL192" s="861">
        <v>0</v>
      </c>
      <c r="AM192" s="861">
        <v>0</v>
      </c>
      <c r="AN192" s="861">
        <v>0</v>
      </c>
      <c r="AO192" s="771"/>
    </row>
    <row r="193" spans="1:41">
      <c r="A193" s="789">
        <v>7</v>
      </c>
      <c r="B193" s="849" t="b">
        <v>1</v>
      </c>
      <c r="C193" s="849"/>
      <c r="D193" s="849"/>
      <c r="E193" s="849"/>
      <c r="F193" s="849"/>
      <c r="G193" s="849"/>
      <c r="H193" s="849"/>
      <c r="I193" s="849"/>
      <c r="J193" s="849"/>
      <c r="K193" s="849"/>
      <c r="L193" s="273" t="s">
        <v>534</v>
      </c>
      <c r="M193" s="275" t="s">
        <v>444</v>
      </c>
      <c r="N193" s="270" t="s">
        <v>370</v>
      </c>
      <c r="O193" s="862"/>
      <c r="P193" s="862"/>
      <c r="Q193" s="862"/>
      <c r="R193" s="862"/>
      <c r="S193" s="862"/>
      <c r="T193" s="862"/>
      <c r="U193" s="862"/>
      <c r="V193" s="862"/>
      <c r="W193" s="862"/>
      <c r="X193" s="862"/>
      <c r="Y193" s="862"/>
      <c r="Z193" s="862"/>
      <c r="AA193" s="862"/>
      <c r="AB193" s="862"/>
      <c r="AC193" s="862"/>
      <c r="AD193" s="862"/>
      <c r="AE193" s="862"/>
      <c r="AF193" s="862"/>
      <c r="AG193" s="862"/>
      <c r="AH193" s="862"/>
      <c r="AI193" s="862"/>
      <c r="AJ193" s="862"/>
      <c r="AK193" s="862"/>
      <c r="AL193" s="862"/>
      <c r="AM193" s="862"/>
      <c r="AN193" s="862"/>
      <c r="AO193" s="771"/>
    </row>
    <row r="194" spans="1:41">
      <c r="A194" s="789">
        <v>7</v>
      </c>
      <c r="B194" s="849" t="b">
        <v>1</v>
      </c>
      <c r="C194" s="849"/>
      <c r="D194" s="849"/>
      <c r="E194" s="849"/>
      <c r="F194" s="849"/>
      <c r="G194" s="849"/>
      <c r="H194" s="849"/>
      <c r="I194" s="849"/>
      <c r="J194" s="849"/>
      <c r="K194" s="849"/>
      <c r="L194" s="273" t="s">
        <v>540</v>
      </c>
      <c r="M194" s="275" t="s">
        <v>445</v>
      </c>
      <c r="N194" s="270" t="s">
        <v>370</v>
      </c>
      <c r="O194" s="862"/>
      <c r="P194" s="862"/>
      <c r="Q194" s="862"/>
      <c r="R194" s="862"/>
      <c r="S194" s="862"/>
      <c r="T194" s="862"/>
      <c r="U194" s="862"/>
      <c r="V194" s="862"/>
      <c r="W194" s="862"/>
      <c r="X194" s="862"/>
      <c r="Y194" s="862"/>
      <c r="Z194" s="862"/>
      <c r="AA194" s="862"/>
      <c r="AB194" s="862"/>
      <c r="AC194" s="862"/>
      <c r="AD194" s="862"/>
      <c r="AE194" s="862"/>
      <c r="AF194" s="862"/>
      <c r="AG194" s="862"/>
      <c r="AH194" s="862"/>
      <c r="AI194" s="862"/>
      <c r="AJ194" s="862"/>
      <c r="AK194" s="862"/>
      <c r="AL194" s="862"/>
      <c r="AM194" s="862"/>
      <c r="AN194" s="862"/>
      <c r="AO194" s="771"/>
    </row>
    <row r="195" spans="1:41">
      <c r="A195" s="789">
        <v>7</v>
      </c>
      <c r="B195" s="849" t="b">
        <v>1</v>
      </c>
      <c r="C195" s="849"/>
      <c r="D195" s="849"/>
      <c r="E195" s="849"/>
      <c r="F195" s="849"/>
      <c r="G195" s="849"/>
      <c r="H195" s="849"/>
      <c r="I195" s="849"/>
      <c r="J195" s="849"/>
      <c r="K195" s="849"/>
      <c r="L195" s="273" t="s">
        <v>542</v>
      </c>
      <c r="M195" s="275" t="s">
        <v>446</v>
      </c>
      <c r="N195" s="270" t="s">
        <v>370</v>
      </c>
      <c r="O195" s="862"/>
      <c r="P195" s="862"/>
      <c r="Q195" s="862"/>
      <c r="R195" s="862"/>
      <c r="S195" s="862"/>
      <c r="T195" s="862"/>
      <c r="U195" s="862"/>
      <c r="V195" s="862"/>
      <c r="W195" s="862"/>
      <c r="X195" s="862"/>
      <c r="Y195" s="862"/>
      <c r="Z195" s="862"/>
      <c r="AA195" s="862"/>
      <c r="AB195" s="862"/>
      <c r="AC195" s="862"/>
      <c r="AD195" s="862"/>
      <c r="AE195" s="862"/>
      <c r="AF195" s="862"/>
      <c r="AG195" s="862"/>
      <c r="AH195" s="862"/>
      <c r="AI195" s="862"/>
      <c r="AJ195" s="862"/>
      <c r="AK195" s="862"/>
      <c r="AL195" s="862"/>
      <c r="AM195" s="862"/>
      <c r="AN195" s="862"/>
      <c r="AO195" s="771"/>
    </row>
    <row r="196" spans="1:41">
      <c r="A196" s="789">
        <v>7</v>
      </c>
      <c r="B196" s="849" t="b">
        <v>1</v>
      </c>
      <c r="C196" s="849"/>
      <c r="D196" s="849"/>
      <c r="E196" s="849"/>
      <c r="F196" s="849"/>
      <c r="G196" s="849"/>
      <c r="H196" s="849"/>
      <c r="I196" s="849"/>
      <c r="J196" s="849"/>
      <c r="K196" s="849"/>
      <c r="L196" s="273" t="s">
        <v>378</v>
      </c>
      <c r="M196" s="274" t="s">
        <v>447</v>
      </c>
      <c r="N196" s="270" t="s">
        <v>370</v>
      </c>
      <c r="O196" s="861">
        <v>0</v>
      </c>
      <c r="P196" s="861">
        <v>0</v>
      </c>
      <c r="Q196" s="861">
        <v>0</v>
      </c>
      <c r="R196" s="861">
        <v>0</v>
      </c>
      <c r="S196" s="861">
        <v>0</v>
      </c>
      <c r="T196" s="861">
        <v>0</v>
      </c>
      <c r="U196" s="861">
        <v>0</v>
      </c>
      <c r="V196" s="861">
        <v>0</v>
      </c>
      <c r="W196" s="861">
        <v>0</v>
      </c>
      <c r="X196" s="861">
        <v>0</v>
      </c>
      <c r="Y196" s="861">
        <v>0</v>
      </c>
      <c r="Z196" s="861">
        <v>0</v>
      </c>
      <c r="AA196" s="861">
        <v>0</v>
      </c>
      <c r="AB196" s="861">
        <v>0</v>
      </c>
      <c r="AC196" s="861">
        <v>0</v>
      </c>
      <c r="AD196" s="861">
        <v>0</v>
      </c>
      <c r="AE196" s="861">
        <v>0</v>
      </c>
      <c r="AF196" s="861">
        <v>0</v>
      </c>
      <c r="AG196" s="861">
        <v>0</v>
      </c>
      <c r="AH196" s="861">
        <v>0</v>
      </c>
      <c r="AI196" s="861">
        <v>0</v>
      </c>
      <c r="AJ196" s="861">
        <v>0</v>
      </c>
      <c r="AK196" s="861">
        <v>0</v>
      </c>
      <c r="AL196" s="861">
        <v>0</v>
      </c>
      <c r="AM196" s="861">
        <v>0</v>
      </c>
      <c r="AN196" s="861">
        <v>0</v>
      </c>
      <c r="AO196" s="771"/>
    </row>
    <row r="197" spans="1:41">
      <c r="A197" s="789">
        <v>7</v>
      </c>
      <c r="B197" s="849" t="b">
        <v>1</v>
      </c>
      <c r="C197" s="849"/>
      <c r="D197" s="849"/>
      <c r="E197" s="849"/>
      <c r="F197" s="849"/>
      <c r="G197" s="849"/>
      <c r="H197" s="849"/>
      <c r="I197" s="849"/>
      <c r="J197" s="849"/>
      <c r="K197" s="849"/>
      <c r="L197" s="273" t="s">
        <v>564</v>
      </c>
      <c r="M197" s="275" t="s">
        <v>448</v>
      </c>
      <c r="N197" s="270" t="s">
        <v>370</v>
      </c>
      <c r="O197" s="862"/>
      <c r="P197" s="862"/>
      <c r="Q197" s="862"/>
      <c r="R197" s="862"/>
      <c r="S197" s="862"/>
      <c r="T197" s="862"/>
      <c r="U197" s="862"/>
      <c r="V197" s="862"/>
      <c r="W197" s="862"/>
      <c r="X197" s="862"/>
      <c r="Y197" s="862"/>
      <c r="Z197" s="862"/>
      <c r="AA197" s="862"/>
      <c r="AB197" s="862"/>
      <c r="AC197" s="862"/>
      <c r="AD197" s="862"/>
      <c r="AE197" s="862"/>
      <c r="AF197" s="862"/>
      <c r="AG197" s="862"/>
      <c r="AH197" s="862"/>
      <c r="AI197" s="862"/>
      <c r="AJ197" s="862"/>
      <c r="AK197" s="862"/>
      <c r="AL197" s="862"/>
      <c r="AM197" s="862"/>
      <c r="AN197" s="862"/>
      <c r="AO197" s="771"/>
    </row>
    <row r="198" spans="1:41">
      <c r="A198" s="789">
        <v>7</v>
      </c>
      <c r="B198" s="849" t="b">
        <v>1</v>
      </c>
      <c r="C198" s="849"/>
      <c r="D198" s="849"/>
      <c r="E198" s="849"/>
      <c r="F198" s="849"/>
      <c r="G198" s="849"/>
      <c r="H198" s="849"/>
      <c r="I198" s="849"/>
      <c r="J198" s="849"/>
      <c r="K198" s="849"/>
      <c r="L198" s="273" t="s">
        <v>566</v>
      </c>
      <c r="M198" s="275" t="s">
        <v>449</v>
      </c>
      <c r="N198" s="270" t="s">
        <v>370</v>
      </c>
      <c r="O198" s="862"/>
      <c r="P198" s="862"/>
      <c r="Q198" s="862"/>
      <c r="R198" s="862"/>
      <c r="S198" s="862"/>
      <c r="T198" s="862"/>
      <c r="U198" s="862"/>
      <c r="V198" s="862"/>
      <c r="W198" s="862"/>
      <c r="X198" s="862"/>
      <c r="Y198" s="862"/>
      <c r="Z198" s="862"/>
      <c r="AA198" s="862"/>
      <c r="AB198" s="862"/>
      <c r="AC198" s="862"/>
      <c r="AD198" s="862"/>
      <c r="AE198" s="862"/>
      <c r="AF198" s="862"/>
      <c r="AG198" s="862"/>
      <c r="AH198" s="862"/>
      <c r="AI198" s="862"/>
      <c r="AJ198" s="862"/>
      <c r="AK198" s="862"/>
      <c r="AL198" s="862"/>
      <c r="AM198" s="862"/>
      <c r="AN198" s="862"/>
      <c r="AO198" s="771"/>
    </row>
    <row r="199" spans="1:41">
      <c r="A199" s="789">
        <v>7</v>
      </c>
      <c r="B199" s="849" t="b">
        <v>1</v>
      </c>
      <c r="C199" s="849"/>
      <c r="D199" s="849"/>
      <c r="E199" s="849"/>
      <c r="F199" s="849"/>
      <c r="G199" s="849"/>
      <c r="H199" s="849"/>
      <c r="I199" s="849"/>
      <c r="J199" s="849"/>
      <c r="K199" s="849"/>
      <c r="L199" s="273" t="s">
        <v>568</v>
      </c>
      <c r="M199" s="275" t="s">
        <v>450</v>
      </c>
      <c r="N199" s="270" t="s">
        <v>370</v>
      </c>
      <c r="O199" s="862"/>
      <c r="P199" s="862"/>
      <c r="Q199" s="862"/>
      <c r="R199" s="862"/>
      <c r="S199" s="862"/>
      <c r="T199" s="862"/>
      <c r="U199" s="862"/>
      <c r="V199" s="862"/>
      <c r="W199" s="862"/>
      <c r="X199" s="862"/>
      <c r="Y199" s="862"/>
      <c r="Z199" s="862"/>
      <c r="AA199" s="862"/>
      <c r="AB199" s="862"/>
      <c r="AC199" s="862"/>
      <c r="AD199" s="862"/>
      <c r="AE199" s="862"/>
      <c r="AF199" s="862"/>
      <c r="AG199" s="862"/>
      <c r="AH199" s="862"/>
      <c r="AI199" s="862"/>
      <c r="AJ199" s="862"/>
      <c r="AK199" s="862"/>
      <c r="AL199" s="862"/>
      <c r="AM199" s="862"/>
      <c r="AN199" s="862"/>
      <c r="AO199" s="771"/>
    </row>
    <row r="200" spans="1:41">
      <c r="A200" s="789">
        <v>7</v>
      </c>
      <c r="B200" s="849" t="b">
        <v>1</v>
      </c>
      <c r="C200" s="849"/>
      <c r="D200" s="849"/>
      <c r="E200" s="849"/>
      <c r="F200" s="849"/>
      <c r="G200" s="849"/>
      <c r="H200" s="849"/>
      <c r="I200" s="849"/>
      <c r="J200" s="849"/>
      <c r="K200" s="849"/>
      <c r="L200" s="273" t="s">
        <v>380</v>
      </c>
      <c r="M200" s="274" t="s">
        <v>451</v>
      </c>
      <c r="N200" s="270" t="s">
        <v>370</v>
      </c>
      <c r="O200" s="861">
        <v>0</v>
      </c>
      <c r="P200" s="861">
        <v>0</v>
      </c>
      <c r="Q200" s="861">
        <v>0</v>
      </c>
      <c r="R200" s="861">
        <v>0</v>
      </c>
      <c r="S200" s="861">
        <v>0</v>
      </c>
      <c r="T200" s="861">
        <v>0</v>
      </c>
      <c r="U200" s="861">
        <v>0</v>
      </c>
      <c r="V200" s="861">
        <v>0</v>
      </c>
      <c r="W200" s="861">
        <v>0</v>
      </c>
      <c r="X200" s="861">
        <v>0</v>
      </c>
      <c r="Y200" s="861">
        <v>0</v>
      </c>
      <c r="Z200" s="861">
        <v>0</v>
      </c>
      <c r="AA200" s="861">
        <v>0</v>
      </c>
      <c r="AB200" s="861">
        <v>0</v>
      </c>
      <c r="AC200" s="861">
        <v>0</v>
      </c>
      <c r="AD200" s="861">
        <v>0</v>
      </c>
      <c r="AE200" s="861">
        <v>0</v>
      </c>
      <c r="AF200" s="861">
        <v>0</v>
      </c>
      <c r="AG200" s="861">
        <v>0</v>
      </c>
      <c r="AH200" s="861">
        <v>0</v>
      </c>
      <c r="AI200" s="861">
        <v>0</v>
      </c>
      <c r="AJ200" s="861">
        <v>0</v>
      </c>
      <c r="AK200" s="861">
        <v>0</v>
      </c>
      <c r="AL200" s="861">
        <v>0</v>
      </c>
      <c r="AM200" s="861">
        <v>0</v>
      </c>
      <c r="AN200" s="861">
        <v>0</v>
      </c>
      <c r="AO200" s="771"/>
    </row>
    <row r="201" spans="1:41">
      <c r="A201" s="789">
        <v>7</v>
      </c>
      <c r="B201" s="849" t="b">
        <v>1</v>
      </c>
      <c r="C201" s="849"/>
      <c r="D201" s="849"/>
      <c r="E201" s="849"/>
      <c r="F201" s="849"/>
      <c r="G201" s="849"/>
      <c r="H201" s="849"/>
      <c r="I201" s="849"/>
      <c r="J201" s="849"/>
      <c r="K201" s="849"/>
      <c r="L201" s="273" t="s">
        <v>573</v>
      </c>
      <c r="M201" s="275" t="s">
        <v>452</v>
      </c>
      <c r="N201" s="270" t="s">
        <v>370</v>
      </c>
      <c r="O201" s="862"/>
      <c r="P201" s="862"/>
      <c r="Q201" s="862"/>
      <c r="R201" s="862"/>
      <c r="S201" s="862"/>
      <c r="T201" s="862"/>
      <c r="U201" s="862"/>
      <c r="V201" s="862"/>
      <c r="W201" s="862"/>
      <c r="X201" s="862"/>
      <c r="Y201" s="862"/>
      <c r="Z201" s="862"/>
      <c r="AA201" s="862"/>
      <c r="AB201" s="862"/>
      <c r="AC201" s="862"/>
      <c r="AD201" s="862"/>
      <c r="AE201" s="862"/>
      <c r="AF201" s="862"/>
      <c r="AG201" s="862"/>
      <c r="AH201" s="862"/>
      <c r="AI201" s="862"/>
      <c r="AJ201" s="862"/>
      <c r="AK201" s="862"/>
      <c r="AL201" s="862"/>
      <c r="AM201" s="862"/>
      <c r="AN201" s="862"/>
      <c r="AO201" s="771"/>
    </row>
    <row r="202" spans="1:41" ht="22.8">
      <c r="A202" s="789">
        <v>7</v>
      </c>
      <c r="B202" s="849" t="b">
        <v>1</v>
      </c>
      <c r="C202" s="849"/>
      <c r="D202" s="849"/>
      <c r="E202" s="849"/>
      <c r="F202" s="849"/>
      <c r="G202" s="849"/>
      <c r="H202" s="849"/>
      <c r="I202" s="849"/>
      <c r="J202" s="849"/>
      <c r="K202" s="849"/>
      <c r="L202" s="273" t="s">
        <v>587</v>
      </c>
      <c r="M202" s="275" t="s">
        <v>1180</v>
      </c>
      <c r="N202" s="270" t="s">
        <v>370</v>
      </c>
      <c r="O202" s="862"/>
      <c r="P202" s="862"/>
      <c r="Q202" s="862"/>
      <c r="R202" s="862"/>
      <c r="S202" s="862"/>
      <c r="T202" s="862"/>
      <c r="U202" s="862"/>
      <c r="V202" s="862"/>
      <c r="W202" s="862"/>
      <c r="X202" s="862"/>
      <c r="Y202" s="862"/>
      <c r="Z202" s="862"/>
      <c r="AA202" s="862"/>
      <c r="AB202" s="862"/>
      <c r="AC202" s="862"/>
      <c r="AD202" s="862"/>
      <c r="AE202" s="862"/>
      <c r="AF202" s="862"/>
      <c r="AG202" s="862"/>
      <c r="AH202" s="862"/>
      <c r="AI202" s="862"/>
      <c r="AJ202" s="862"/>
      <c r="AK202" s="862"/>
      <c r="AL202" s="862"/>
      <c r="AM202" s="862"/>
      <c r="AN202" s="862"/>
      <c r="AO202" s="771"/>
    </row>
    <row r="203" spans="1:41" ht="22.8">
      <c r="A203" s="789">
        <v>7</v>
      </c>
      <c r="B203" s="849" t="b">
        <v>1</v>
      </c>
      <c r="C203" s="849"/>
      <c r="D203" s="849"/>
      <c r="E203" s="849"/>
      <c r="F203" s="849"/>
      <c r="G203" s="849"/>
      <c r="H203" s="849"/>
      <c r="I203" s="849"/>
      <c r="J203" s="849"/>
      <c r="K203" s="849"/>
      <c r="L203" s="273" t="s">
        <v>593</v>
      </c>
      <c r="M203" s="275" t="s">
        <v>453</v>
      </c>
      <c r="N203" s="270" t="s">
        <v>370</v>
      </c>
      <c r="O203" s="862"/>
      <c r="P203" s="862"/>
      <c r="Q203" s="862"/>
      <c r="R203" s="862"/>
      <c r="S203" s="862"/>
      <c r="T203" s="862"/>
      <c r="U203" s="862"/>
      <c r="V203" s="862"/>
      <c r="W203" s="862"/>
      <c r="X203" s="862"/>
      <c r="Y203" s="862"/>
      <c r="Z203" s="862"/>
      <c r="AA203" s="862"/>
      <c r="AB203" s="862"/>
      <c r="AC203" s="862"/>
      <c r="AD203" s="862"/>
      <c r="AE203" s="862"/>
      <c r="AF203" s="862"/>
      <c r="AG203" s="862"/>
      <c r="AH203" s="862"/>
      <c r="AI203" s="862"/>
      <c r="AJ203" s="862"/>
      <c r="AK203" s="862"/>
      <c r="AL203" s="862"/>
      <c r="AM203" s="862"/>
      <c r="AN203" s="862"/>
      <c r="AO203" s="771"/>
    </row>
    <row r="204" spans="1:41">
      <c r="A204" s="789">
        <v>7</v>
      </c>
      <c r="B204" s="849" t="b">
        <v>1</v>
      </c>
      <c r="C204" s="849"/>
      <c r="D204" s="849"/>
      <c r="E204" s="849"/>
      <c r="F204" s="849"/>
      <c r="G204" s="849"/>
      <c r="H204" s="849"/>
      <c r="I204" s="849"/>
      <c r="J204" s="849"/>
      <c r="K204" s="849"/>
      <c r="L204" s="273" t="s">
        <v>595</v>
      </c>
      <c r="M204" s="275" t="s">
        <v>454</v>
      </c>
      <c r="N204" s="270" t="s">
        <v>370</v>
      </c>
      <c r="O204" s="862"/>
      <c r="P204" s="862"/>
      <c r="Q204" s="862"/>
      <c r="R204" s="862"/>
      <c r="S204" s="862"/>
      <c r="T204" s="862"/>
      <c r="U204" s="862"/>
      <c r="V204" s="862"/>
      <c r="W204" s="862"/>
      <c r="X204" s="862"/>
      <c r="Y204" s="862"/>
      <c r="Z204" s="862"/>
      <c r="AA204" s="862"/>
      <c r="AB204" s="862"/>
      <c r="AC204" s="862"/>
      <c r="AD204" s="862"/>
      <c r="AE204" s="862"/>
      <c r="AF204" s="862"/>
      <c r="AG204" s="862"/>
      <c r="AH204" s="862"/>
      <c r="AI204" s="862"/>
      <c r="AJ204" s="862"/>
      <c r="AK204" s="862"/>
      <c r="AL204" s="862"/>
      <c r="AM204" s="862"/>
      <c r="AN204" s="862"/>
      <c r="AO204" s="771"/>
    </row>
    <row r="205" spans="1:41" s="278" customFormat="1" ht="22.8">
      <c r="A205" s="789">
        <v>7</v>
      </c>
      <c r="B205" s="849" t="b">
        <v>1</v>
      </c>
      <c r="C205" s="859"/>
      <c r="D205" s="859"/>
      <c r="E205" s="859"/>
      <c r="F205" s="859"/>
      <c r="G205" s="859"/>
      <c r="H205" s="859"/>
      <c r="I205" s="859"/>
      <c r="J205" s="859"/>
      <c r="K205" s="859"/>
      <c r="L205" s="276" t="s">
        <v>102</v>
      </c>
      <c r="M205" s="272" t="s">
        <v>455</v>
      </c>
      <c r="N205" s="277" t="s">
        <v>370</v>
      </c>
      <c r="O205" s="860">
        <v>0</v>
      </c>
      <c r="P205" s="860">
        <v>0</v>
      </c>
      <c r="Q205" s="860">
        <v>0</v>
      </c>
      <c r="R205" s="860">
        <v>0</v>
      </c>
      <c r="S205" s="860">
        <v>0</v>
      </c>
      <c r="T205" s="860">
        <v>0</v>
      </c>
      <c r="U205" s="860">
        <v>0</v>
      </c>
      <c r="V205" s="860">
        <v>0</v>
      </c>
      <c r="W205" s="860">
        <v>0</v>
      </c>
      <c r="X205" s="860">
        <v>0</v>
      </c>
      <c r="Y205" s="860">
        <v>0</v>
      </c>
      <c r="Z205" s="860">
        <v>0</v>
      </c>
      <c r="AA205" s="860">
        <v>0</v>
      </c>
      <c r="AB205" s="860">
        <v>0</v>
      </c>
      <c r="AC205" s="860">
        <v>0</v>
      </c>
      <c r="AD205" s="860">
        <v>0</v>
      </c>
      <c r="AE205" s="860">
        <v>0</v>
      </c>
      <c r="AF205" s="860">
        <v>0</v>
      </c>
      <c r="AG205" s="860">
        <v>0</v>
      </c>
      <c r="AH205" s="860">
        <v>0</v>
      </c>
      <c r="AI205" s="860">
        <v>0</v>
      </c>
      <c r="AJ205" s="860">
        <v>0</v>
      </c>
      <c r="AK205" s="860">
        <v>0</v>
      </c>
      <c r="AL205" s="860">
        <v>0</v>
      </c>
      <c r="AM205" s="860">
        <v>0</v>
      </c>
      <c r="AN205" s="860">
        <v>0</v>
      </c>
      <c r="AO205" s="771"/>
    </row>
    <row r="206" spans="1:41">
      <c r="A206" s="789">
        <v>7</v>
      </c>
      <c r="B206" s="849" t="b">
        <v>1</v>
      </c>
      <c r="C206" s="849"/>
      <c r="D206" s="849"/>
      <c r="E206" s="849"/>
      <c r="F206" s="849"/>
      <c r="G206" s="849"/>
      <c r="H206" s="849"/>
      <c r="I206" s="849"/>
      <c r="J206" s="849"/>
      <c r="K206" s="849"/>
      <c r="L206" s="273" t="s">
        <v>17</v>
      </c>
      <c r="M206" s="274" t="s">
        <v>1191</v>
      </c>
      <c r="N206" s="270" t="s">
        <v>370</v>
      </c>
      <c r="O206" s="862"/>
      <c r="P206" s="862"/>
      <c r="Q206" s="862"/>
      <c r="R206" s="862"/>
      <c r="S206" s="862"/>
      <c r="T206" s="862"/>
      <c r="U206" s="862"/>
      <c r="V206" s="862"/>
      <c r="W206" s="862"/>
      <c r="X206" s="862"/>
      <c r="Y206" s="862"/>
      <c r="Z206" s="862"/>
      <c r="AA206" s="862"/>
      <c r="AB206" s="862"/>
      <c r="AC206" s="862"/>
      <c r="AD206" s="862"/>
      <c r="AE206" s="862"/>
      <c r="AF206" s="862"/>
      <c r="AG206" s="862"/>
      <c r="AH206" s="862"/>
      <c r="AI206" s="862"/>
      <c r="AJ206" s="862"/>
      <c r="AK206" s="862"/>
      <c r="AL206" s="862"/>
      <c r="AM206" s="862"/>
      <c r="AN206" s="862"/>
      <c r="AO206" s="771"/>
    </row>
    <row r="207" spans="1:41">
      <c r="A207" s="789">
        <v>7</v>
      </c>
      <c r="B207" s="849" t="b">
        <v>1</v>
      </c>
      <c r="C207" s="849"/>
      <c r="D207" s="849"/>
      <c r="E207" s="849"/>
      <c r="F207" s="849"/>
      <c r="G207" s="849"/>
      <c r="H207" s="849"/>
      <c r="I207" s="849"/>
      <c r="J207" s="849"/>
      <c r="K207" s="849"/>
      <c r="L207" s="273" t="s">
        <v>146</v>
      </c>
      <c r="M207" s="274" t="s">
        <v>1192</v>
      </c>
      <c r="N207" s="270" t="s">
        <v>370</v>
      </c>
      <c r="O207" s="862"/>
      <c r="P207" s="862"/>
      <c r="Q207" s="862"/>
      <c r="R207" s="862"/>
      <c r="S207" s="862"/>
      <c r="T207" s="862"/>
      <c r="U207" s="862"/>
      <c r="V207" s="862"/>
      <c r="W207" s="862"/>
      <c r="X207" s="862"/>
      <c r="Y207" s="862"/>
      <c r="Z207" s="862"/>
      <c r="AA207" s="862"/>
      <c r="AB207" s="862"/>
      <c r="AC207" s="862"/>
      <c r="AD207" s="862"/>
      <c r="AE207" s="862"/>
      <c r="AF207" s="862"/>
      <c r="AG207" s="862"/>
      <c r="AH207" s="862"/>
      <c r="AI207" s="862"/>
      <c r="AJ207" s="862"/>
      <c r="AK207" s="862"/>
      <c r="AL207" s="862"/>
      <c r="AM207" s="862"/>
      <c r="AN207" s="862"/>
      <c r="AO207" s="771"/>
    </row>
    <row r="208" spans="1:41">
      <c r="A208" s="789">
        <v>7</v>
      </c>
      <c r="B208" s="849" t="b">
        <v>1</v>
      </c>
      <c r="C208" s="849"/>
      <c r="D208" s="849"/>
      <c r="E208" s="849"/>
      <c r="F208" s="849"/>
      <c r="G208" s="849"/>
      <c r="H208" s="849"/>
      <c r="I208" s="849"/>
      <c r="J208" s="849"/>
      <c r="K208" s="849"/>
      <c r="L208" s="273" t="s">
        <v>167</v>
      </c>
      <c r="M208" s="274" t="s">
        <v>456</v>
      </c>
      <c r="N208" s="270" t="s">
        <v>370</v>
      </c>
      <c r="O208" s="862"/>
      <c r="P208" s="862"/>
      <c r="Q208" s="862"/>
      <c r="R208" s="862"/>
      <c r="S208" s="862"/>
      <c r="T208" s="862"/>
      <c r="U208" s="862"/>
      <c r="V208" s="862"/>
      <c r="W208" s="862"/>
      <c r="X208" s="862"/>
      <c r="Y208" s="862"/>
      <c r="Z208" s="862"/>
      <c r="AA208" s="862"/>
      <c r="AB208" s="862"/>
      <c r="AC208" s="862"/>
      <c r="AD208" s="862"/>
      <c r="AE208" s="862"/>
      <c r="AF208" s="862"/>
      <c r="AG208" s="862"/>
      <c r="AH208" s="862"/>
      <c r="AI208" s="862"/>
      <c r="AJ208" s="862"/>
      <c r="AK208" s="862"/>
      <c r="AL208" s="862"/>
      <c r="AM208" s="862"/>
      <c r="AN208" s="862"/>
      <c r="AO208" s="771"/>
    </row>
    <row r="209" spans="1:41" s="82" customFormat="1">
      <c r="A209" s="764" t="s">
        <v>126</v>
      </c>
      <c r="B209" s="849" t="b">
        <v>1</v>
      </c>
      <c r="C209" s="752"/>
      <c r="D209" s="752"/>
      <c r="E209" s="752"/>
      <c r="F209" s="752"/>
      <c r="G209" s="752"/>
      <c r="H209" s="752"/>
      <c r="I209" s="752"/>
      <c r="J209" s="752"/>
      <c r="K209" s="752"/>
      <c r="L209" s="863" t="s">
        <v>2431</v>
      </c>
      <c r="M209" s="864"/>
      <c r="N209" s="864"/>
      <c r="O209" s="864"/>
      <c r="P209" s="864"/>
      <c r="Q209" s="864"/>
      <c r="R209" s="864"/>
      <c r="S209" s="864"/>
      <c r="T209" s="864"/>
      <c r="U209" s="864"/>
      <c r="V209" s="864"/>
      <c r="W209" s="864"/>
      <c r="X209" s="864"/>
      <c r="Y209" s="864"/>
      <c r="Z209" s="864"/>
      <c r="AA209" s="864"/>
      <c r="AB209" s="864"/>
      <c r="AC209" s="864"/>
      <c r="AD209" s="864"/>
      <c r="AE209" s="864"/>
      <c r="AF209" s="864"/>
      <c r="AG209" s="864"/>
      <c r="AH209" s="864"/>
      <c r="AI209" s="864"/>
      <c r="AJ209" s="864"/>
      <c r="AK209" s="864"/>
      <c r="AL209" s="864"/>
      <c r="AM209" s="864"/>
      <c r="AN209" s="864"/>
      <c r="AO209" s="864"/>
    </row>
    <row r="210" spans="1:41" s="278" customFormat="1" ht="22.8">
      <c r="A210" s="789">
        <v>8</v>
      </c>
      <c r="B210" s="849" t="b">
        <v>1</v>
      </c>
      <c r="C210" s="859"/>
      <c r="D210" s="859"/>
      <c r="E210" s="859"/>
      <c r="F210" s="859"/>
      <c r="G210" s="859"/>
      <c r="H210" s="859"/>
      <c r="I210" s="859"/>
      <c r="J210" s="859"/>
      <c r="K210" s="859"/>
      <c r="L210" s="276">
        <v>1</v>
      </c>
      <c r="M210" s="271" t="s">
        <v>438</v>
      </c>
      <c r="N210" s="277" t="s">
        <v>370</v>
      </c>
      <c r="O210" s="860">
        <v>0</v>
      </c>
      <c r="P210" s="860">
        <v>0</v>
      </c>
      <c r="Q210" s="860">
        <v>0</v>
      </c>
      <c r="R210" s="860">
        <v>0</v>
      </c>
      <c r="S210" s="860">
        <v>0</v>
      </c>
      <c r="T210" s="860">
        <v>0</v>
      </c>
      <c r="U210" s="860">
        <v>0</v>
      </c>
      <c r="V210" s="860">
        <v>0</v>
      </c>
      <c r="W210" s="860">
        <v>0</v>
      </c>
      <c r="X210" s="860">
        <v>0</v>
      </c>
      <c r="Y210" s="860">
        <v>0</v>
      </c>
      <c r="Z210" s="860">
        <v>0</v>
      </c>
      <c r="AA210" s="860">
        <v>0</v>
      </c>
      <c r="AB210" s="860">
        <v>0</v>
      </c>
      <c r="AC210" s="860">
        <v>0</v>
      </c>
      <c r="AD210" s="860">
        <v>0</v>
      </c>
      <c r="AE210" s="860">
        <v>0</v>
      </c>
      <c r="AF210" s="860">
        <v>0</v>
      </c>
      <c r="AG210" s="860">
        <v>0</v>
      </c>
      <c r="AH210" s="860">
        <v>0</v>
      </c>
      <c r="AI210" s="860">
        <v>0</v>
      </c>
      <c r="AJ210" s="860">
        <v>0</v>
      </c>
      <c r="AK210" s="860">
        <v>0</v>
      </c>
      <c r="AL210" s="860">
        <v>0</v>
      </c>
      <c r="AM210" s="860">
        <v>0</v>
      </c>
      <c r="AN210" s="860">
        <v>0</v>
      </c>
      <c r="AO210" s="771"/>
    </row>
    <row r="211" spans="1:41">
      <c r="A211" s="789">
        <v>8</v>
      </c>
      <c r="B211" s="849" t="b">
        <v>1</v>
      </c>
      <c r="C211" s="849"/>
      <c r="D211" s="849"/>
      <c r="E211" s="849"/>
      <c r="F211" s="849"/>
      <c r="G211" s="849"/>
      <c r="H211" s="849"/>
      <c r="I211" s="849"/>
      <c r="J211" s="849"/>
      <c r="K211" s="849"/>
      <c r="L211" s="273" t="s">
        <v>165</v>
      </c>
      <c r="M211" s="274" t="s">
        <v>439</v>
      </c>
      <c r="N211" s="270" t="s">
        <v>370</v>
      </c>
      <c r="O211" s="861">
        <v>0</v>
      </c>
      <c r="P211" s="861">
        <v>0</v>
      </c>
      <c r="Q211" s="861">
        <v>0</v>
      </c>
      <c r="R211" s="861">
        <v>0</v>
      </c>
      <c r="S211" s="861">
        <v>0</v>
      </c>
      <c r="T211" s="861">
        <v>0</v>
      </c>
      <c r="U211" s="861">
        <v>0</v>
      </c>
      <c r="V211" s="861">
        <v>0</v>
      </c>
      <c r="W211" s="861">
        <v>0</v>
      </c>
      <c r="X211" s="861">
        <v>0</v>
      </c>
      <c r="Y211" s="861">
        <v>0</v>
      </c>
      <c r="Z211" s="861">
        <v>0</v>
      </c>
      <c r="AA211" s="861">
        <v>0</v>
      </c>
      <c r="AB211" s="861">
        <v>0</v>
      </c>
      <c r="AC211" s="861">
        <v>0</v>
      </c>
      <c r="AD211" s="861">
        <v>0</v>
      </c>
      <c r="AE211" s="861">
        <v>0</v>
      </c>
      <c r="AF211" s="861">
        <v>0</v>
      </c>
      <c r="AG211" s="861">
        <v>0</v>
      </c>
      <c r="AH211" s="861">
        <v>0</v>
      </c>
      <c r="AI211" s="861">
        <v>0</v>
      </c>
      <c r="AJ211" s="861">
        <v>0</v>
      </c>
      <c r="AK211" s="861">
        <v>0</v>
      </c>
      <c r="AL211" s="861">
        <v>0</v>
      </c>
      <c r="AM211" s="861">
        <v>0</v>
      </c>
      <c r="AN211" s="861">
        <v>0</v>
      </c>
      <c r="AO211" s="771"/>
    </row>
    <row r="212" spans="1:41">
      <c r="A212" s="789">
        <v>8</v>
      </c>
      <c r="B212" s="849" t="b">
        <v>1</v>
      </c>
      <c r="C212" s="849"/>
      <c r="D212" s="849"/>
      <c r="E212" s="849"/>
      <c r="F212" s="849"/>
      <c r="G212" s="849"/>
      <c r="H212" s="849"/>
      <c r="I212" s="849"/>
      <c r="J212" s="849"/>
      <c r="K212" s="849"/>
      <c r="L212" s="273" t="s">
        <v>412</v>
      </c>
      <c r="M212" s="275" t="s">
        <v>440</v>
      </c>
      <c r="N212" s="270" t="s">
        <v>370</v>
      </c>
      <c r="O212" s="862"/>
      <c r="P212" s="862"/>
      <c r="Q212" s="862"/>
      <c r="R212" s="862"/>
      <c r="S212" s="862"/>
      <c r="T212" s="862"/>
      <c r="U212" s="862"/>
      <c r="V212" s="862"/>
      <c r="W212" s="862"/>
      <c r="X212" s="862"/>
      <c r="Y212" s="862"/>
      <c r="Z212" s="862"/>
      <c r="AA212" s="862"/>
      <c r="AB212" s="862"/>
      <c r="AC212" s="862"/>
      <c r="AD212" s="862"/>
      <c r="AE212" s="862"/>
      <c r="AF212" s="862"/>
      <c r="AG212" s="862"/>
      <c r="AH212" s="862"/>
      <c r="AI212" s="862"/>
      <c r="AJ212" s="862"/>
      <c r="AK212" s="862"/>
      <c r="AL212" s="862"/>
      <c r="AM212" s="862"/>
      <c r="AN212" s="862"/>
      <c r="AO212" s="771"/>
    </row>
    <row r="213" spans="1:41">
      <c r="A213" s="789">
        <v>8</v>
      </c>
      <c r="B213" s="849" t="b">
        <v>1</v>
      </c>
      <c r="C213" s="849"/>
      <c r="D213" s="849"/>
      <c r="E213" s="849"/>
      <c r="F213" s="849"/>
      <c r="G213" s="849"/>
      <c r="H213" s="849"/>
      <c r="I213" s="849"/>
      <c r="J213" s="849"/>
      <c r="K213" s="849"/>
      <c r="L213" s="273" t="s">
        <v>414</v>
      </c>
      <c r="M213" s="275" t="s">
        <v>1126</v>
      </c>
      <c r="N213" s="270" t="s">
        <v>370</v>
      </c>
      <c r="O213" s="862"/>
      <c r="P213" s="862"/>
      <c r="Q213" s="862"/>
      <c r="R213" s="862"/>
      <c r="S213" s="862"/>
      <c r="T213" s="862"/>
      <c r="U213" s="862"/>
      <c r="V213" s="862"/>
      <c r="W213" s="862"/>
      <c r="X213" s="862"/>
      <c r="Y213" s="862"/>
      <c r="Z213" s="862"/>
      <c r="AA213" s="862"/>
      <c r="AB213" s="862"/>
      <c r="AC213" s="862"/>
      <c r="AD213" s="862"/>
      <c r="AE213" s="862"/>
      <c r="AF213" s="862"/>
      <c r="AG213" s="862"/>
      <c r="AH213" s="862"/>
      <c r="AI213" s="862"/>
      <c r="AJ213" s="862"/>
      <c r="AK213" s="862"/>
      <c r="AL213" s="862"/>
      <c r="AM213" s="862"/>
      <c r="AN213" s="862"/>
      <c r="AO213" s="771"/>
    </row>
    <row r="214" spans="1:41">
      <c r="A214" s="789">
        <v>8</v>
      </c>
      <c r="B214" s="849" t="b">
        <v>1</v>
      </c>
      <c r="C214" s="849"/>
      <c r="D214" s="849"/>
      <c r="E214" s="849"/>
      <c r="F214" s="849"/>
      <c r="G214" s="849"/>
      <c r="H214" s="849"/>
      <c r="I214" s="849"/>
      <c r="J214" s="849"/>
      <c r="K214" s="849"/>
      <c r="L214" s="273" t="s">
        <v>1087</v>
      </c>
      <c r="M214" s="275" t="s">
        <v>441</v>
      </c>
      <c r="N214" s="270" t="s">
        <v>370</v>
      </c>
      <c r="O214" s="862"/>
      <c r="P214" s="862"/>
      <c r="Q214" s="862"/>
      <c r="R214" s="862"/>
      <c r="S214" s="862"/>
      <c r="T214" s="862"/>
      <c r="U214" s="862"/>
      <c r="V214" s="862"/>
      <c r="W214" s="862"/>
      <c r="X214" s="862"/>
      <c r="Y214" s="862"/>
      <c r="Z214" s="862"/>
      <c r="AA214" s="862"/>
      <c r="AB214" s="862"/>
      <c r="AC214" s="862"/>
      <c r="AD214" s="862"/>
      <c r="AE214" s="862"/>
      <c r="AF214" s="862"/>
      <c r="AG214" s="862"/>
      <c r="AH214" s="862"/>
      <c r="AI214" s="862"/>
      <c r="AJ214" s="862"/>
      <c r="AK214" s="862"/>
      <c r="AL214" s="862"/>
      <c r="AM214" s="862"/>
      <c r="AN214" s="862"/>
      <c r="AO214" s="771"/>
    </row>
    <row r="215" spans="1:41">
      <c r="A215" s="789">
        <v>8</v>
      </c>
      <c r="B215" s="849" t="b">
        <v>1</v>
      </c>
      <c r="C215" s="849"/>
      <c r="D215" s="849"/>
      <c r="E215" s="849"/>
      <c r="F215" s="849"/>
      <c r="G215" s="849"/>
      <c r="H215" s="849"/>
      <c r="I215" s="849"/>
      <c r="J215" s="849"/>
      <c r="K215" s="849"/>
      <c r="L215" s="273" t="s">
        <v>1088</v>
      </c>
      <c r="M215" s="275" t="s">
        <v>442</v>
      </c>
      <c r="N215" s="270" t="s">
        <v>370</v>
      </c>
      <c r="O215" s="862"/>
      <c r="P215" s="862"/>
      <c r="Q215" s="862"/>
      <c r="R215" s="862"/>
      <c r="S215" s="862"/>
      <c r="T215" s="862"/>
      <c r="U215" s="862"/>
      <c r="V215" s="862"/>
      <c r="W215" s="862"/>
      <c r="X215" s="862"/>
      <c r="Y215" s="862"/>
      <c r="Z215" s="862"/>
      <c r="AA215" s="862"/>
      <c r="AB215" s="862"/>
      <c r="AC215" s="862"/>
      <c r="AD215" s="862"/>
      <c r="AE215" s="862"/>
      <c r="AF215" s="862"/>
      <c r="AG215" s="862"/>
      <c r="AH215" s="862"/>
      <c r="AI215" s="862"/>
      <c r="AJ215" s="862"/>
      <c r="AK215" s="862"/>
      <c r="AL215" s="862"/>
      <c r="AM215" s="862"/>
      <c r="AN215" s="862"/>
      <c r="AO215" s="771"/>
    </row>
    <row r="216" spans="1:41">
      <c r="A216" s="789">
        <v>8</v>
      </c>
      <c r="B216" s="849" t="b">
        <v>1</v>
      </c>
      <c r="C216" s="849"/>
      <c r="D216" s="849"/>
      <c r="E216" s="849"/>
      <c r="F216" s="849"/>
      <c r="G216" s="849"/>
      <c r="H216" s="849"/>
      <c r="I216" s="849"/>
      <c r="J216" s="849"/>
      <c r="K216" s="849"/>
      <c r="L216" s="273" t="s">
        <v>166</v>
      </c>
      <c r="M216" s="274" t="s">
        <v>443</v>
      </c>
      <c r="N216" s="270" t="s">
        <v>370</v>
      </c>
      <c r="O216" s="861">
        <v>0</v>
      </c>
      <c r="P216" s="861">
        <v>0</v>
      </c>
      <c r="Q216" s="861">
        <v>0</v>
      </c>
      <c r="R216" s="861">
        <v>0</v>
      </c>
      <c r="S216" s="861">
        <v>0</v>
      </c>
      <c r="T216" s="861">
        <v>0</v>
      </c>
      <c r="U216" s="861">
        <v>0</v>
      </c>
      <c r="V216" s="861">
        <v>0</v>
      </c>
      <c r="W216" s="861">
        <v>0</v>
      </c>
      <c r="X216" s="861">
        <v>0</v>
      </c>
      <c r="Y216" s="861">
        <v>0</v>
      </c>
      <c r="Z216" s="861">
        <v>0</v>
      </c>
      <c r="AA216" s="861">
        <v>0</v>
      </c>
      <c r="AB216" s="861">
        <v>0</v>
      </c>
      <c r="AC216" s="861">
        <v>0</v>
      </c>
      <c r="AD216" s="861">
        <v>0</v>
      </c>
      <c r="AE216" s="861">
        <v>0</v>
      </c>
      <c r="AF216" s="861">
        <v>0</v>
      </c>
      <c r="AG216" s="861">
        <v>0</v>
      </c>
      <c r="AH216" s="861">
        <v>0</v>
      </c>
      <c r="AI216" s="861">
        <v>0</v>
      </c>
      <c r="AJ216" s="861">
        <v>0</v>
      </c>
      <c r="AK216" s="861">
        <v>0</v>
      </c>
      <c r="AL216" s="861">
        <v>0</v>
      </c>
      <c r="AM216" s="861">
        <v>0</v>
      </c>
      <c r="AN216" s="861">
        <v>0</v>
      </c>
      <c r="AO216" s="771"/>
    </row>
    <row r="217" spans="1:41">
      <c r="A217" s="789">
        <v>8</v>
      </c>
      <c r="B217" s="849" t="b">
        <v>1</v>
      </c>
      <c r="C217" s="849"/>
      <c r="D217" s="849"/>
      <c r="E217" s="849"/>
      <c r="F217" s="849"/>
      <c r="G217" s="849"/>
      <c r="H217" s="849"/>
      <c r="I217" s="849"/>
      <c r="J217" s="849"/>
      <c r="K217" s="849"/>
      <c r="L217" s="273" t="s">
        <v>534</v>
      </c>
      <c r="M217" s="275" t="s">
        <v>444</v>
      </c>
      <c r="N217" s="270" t="s">
        <v>370</v>
      </c>
      <c r="O217" s="862"/>
      <c r="P217" s="862"/>
      <c r="Q217" s="862"/>
      <c r="R217" s="862"/>
      <c r="S217" s="862"/>
      <c r="T217" s="862"/>
      <c r="U217" s="862"/>
      <c r="V217" s="862"/>
      <c r="W217" s="862"/>
      <c r="X217" s="862"/>
      <c r="Y217" s="862"/>
      <c r="Z217" s="862"/>
      <c r="AA217" s="862"/>
      <c r="AB217" s="862"/>
      <c r="AC217" s="862"/>
      <c r="AD217" s="862"/>
      <c r="AE217" s="862"/>
      <c r="AF217" s="862"/>
      <c r="AG217" s="862"/>
      <c r="AH217" s="862"/>
      <c r="AI217" s="862"/>
      <c r="AJ217" s="862"/>
      <c r="AK217" s="862"/>
      <c r="AL217" s="862"/>
      <c r="AM217" s="862"/>
      <c r="AN217" s="862"/>
      <c r="AO217" s="771"/>
    </row>
    <row r="218" spans="1:41">
      <c r="A218" s="789">
        <v>8</v>
      </c>
      <c r="B218" s="849" t="b">
        <v>1</v>
      </c>
      <c r="C218" s="849"/>
      <c r="D218" s="849"/>
      <c r="E218" s="849"/>
      <c r="F218" s="849"/>
      <c r="G218" s="849"/>
      <c r="H218" s="849"/>
      <c r="I218" s="849"/>
      <c r="J218" s="849"/>
      <c r="K218" s="849"/>
      <c r="L218" s="273" t="s">
        <v>540</v>
      </c>
      <c r="M218" s="275" t="s">
        <v>445</v>
      </c>
      <c r="N218" s="270" t="s">
        <v>370</v>
      </c>
      <c r="O218" s="862"/>
      <c r="P218" s="862"/>
      <c r="Q218" s="862"/>
      <c r="R218" s="862"/>
      <c r="S218" s="862"/>
      <c r="T218" s="862"/>
      <c r="U218" s="862"/>
      <c r="V218" s="862"/>
      <c r="W218" s="862"/>
      <c r="X218" s="862"/>
      <c r="Y218" s="862"/>
      <c r="Z218" s="862"/>
      <c r="AA218" s="862"/>
      <c r="AB218" s="862"/>
      <c r="AC218" s="862"/>
      <c r="AD218" s="862"/>
      <c r="AE218" s="862"/>
      <c r="AF218" s="862"/>
      <c r="AG218" s="862"/>
      <c r="AH218" s="862"/>
      <c r="AI218" s="862"/>
      <c r="AJ218" s="862"/>
      <c r="AK218" s="862"/>
      <c r="AL218" s="862"/>
      <c r="AM218" s="862"/>
      <c r="AN218" s="862"/>
      <c r="AO218" s="771"/>
    </row>
    <row r="219" spans="1:41">
      <c r="A219" s="789">
        <v>8</v>
      </c>
      <c r="B219" s="849" t="b">
        <v>1</v>
      </c>
      <c r="C219" s="849"/>
      <c r="D219" s="849"/>
      <c r="E219" s="849"/>
      <c r="F219" s="849"/>
      <c r="G219" s="849"/>
      <c r="H219" s="849"/>
      <c r="I219" s="849"/>
      <c r="J219" s="849"/>
      <c r="K219" s="849"/>
      <c r="L219" s="273" t="s">
        <v>542</v>
      </c>
      <c r="M219" s="275" t="s">
        <v>446</v>
      </c>
      <c r="N219" s="270" t="s">
        <v>370</v>
      </c>
      <c r="O219" s="862"/>
      <c r="P219" s="862"/>
      <c r="Q219" s="862"/>
      <c r="R219" s="862"/>
      <c r="S219" s="862"/>
      <c r="T219" s="862"/>
      <c r="U219" s="862"/>
      <c r="V219" s="862"/>
      <c r="W219" s="862"/>
      <c r="X219" s="862"/>
      <c r="Y219" s="862"/>
      <c r="Z219" s="862"/>
      <c r="AA219" s="862"/>
      <c r="AB219" s="862"/>
      <c r="AC219" s="862"/>
      <c r="AD219" s="862"/>
      <c r="AE219" s="862"/>
      <c r="AF219" s="862"/>
      <c r="AG219" s="862"/>
      <c r="AH219" s="862"/>
      <c r="AI219" s="862"/>
      <c r="AJ219" s="862"/>
      <c r="AK219" s="862"/>
      <c r="AL219" s="862"/>
      <c r="AM219" s="862"/>
      <c r="AN219" s="862"/>
      <c r="AO219" s="771"/>
    </row>
    <row r="220" spans="1:41">
      <c r="A220" s="789">
        <v>8</v>
      </c>
      <c r="B220" s="849" t="b">
        <v>1</v>
      </c>
      <c r="C220" s="849"/>
      <c r="D220" s="849"/>
      <c r="E220" s="849"/>
      <c r="F220" s="849"/>
      <c r="G220" s="849"/>
      <c r="H220" s="849"/>
      <c r="I220" s="849"/>
      <c r="J220" s="849"/>
      <c r="K220" s="849"/>
      <c r="L220" s="273" t="s">
        <v>378</v>
      </c>
      <c r="M220" s="274" t="s">
        <v>447</v>
      </c>
      <c r="N220" s="270" t="s">
        <v>370</v>
      </c>
      <c r="O220" s="861">
        <v>0</v>
      </c>
      <c r="P220" s="861">
        <v>0</v>
      </c>
      <c r="Q220" s="861">
        <v>0</v>
      </c>
      <c r="R220" s="861">
        <v>0</v>
      </c>
      <c r="S220" s="861">
        <v>0</v>
      </c>
      <c r="T220" s="861">
        <v>0</v>
      </c>
      <c r="U220" s="861">
        <v>0</v>
      </c>
      <c r="V220" s="861">
        <v>0</v>
      </c>
      <c r="W220" s="861">
        <v>0</v>
      </c>
      <c r="X220" s="861">
        <v>0</v>
      </c>
      <c r="Y220" s="861">
        <v>0</v>
      </c>
      <c r="Z220" s="861">
        <v>0</v>
      </c>
      <c r="AA220" s="861">
        <v>0</v>
      </c>
      <c r="AB220" s="861">
        <v>0</v>
      </c>
      <c r="AC220" s="861">
        <v>0</v>
      </c>
      <c r="AD220" s="861">
        <v>0</v>
      </c>
      <c r="AE220" s="861">
        <v>0</v>
      </c>
      <c r="AF220" s="861">
        <v>0</v>
      </c>
      <c r="AG220" s="861">
        <v>0</v>
      </c>
      <c r="AH220" s="861">
        <v>0</v>
      </c>
      <c r="AI220" s="861">
        <v>0</v>
      </c>
      <c r="AJ220" s="861">
        <v>0</v>
      </c>
      <c r="AK220" s="861">
        <v>0</v>
      </c>
      <c r="AL220" s="861">
        <v>0</v>
      </c>
      <c r="AM220" s="861">
        <v>0</v>
      </c>
      <c r="AN220" s="861">
        <v>0</v>
      </c>
      <c r="AO220" s="771"/>
    </row>
    <row r="221" spans="1:41">
      <c r="A221" s="789">
        <v>8</v>
      </c>
      <c r="B221" s="849" t="b">
        <v>1</v>
      </c>
      <c r="C221" s="849"/>
      <c r="D221" s="849"/>
      <c r="E221" s="849"/>
      <c r="F221" s="849"/>
      <c r="G221" s="849"/>
      <c r="H221" s="849"/>
      <c r="I221" s="849"/>
      <c r="J221" s="849"/>
      <c r="K221" s="849"/>
      <c r="L221" s="273" t="s">
        <v>564</v>
      </c>
      <c r="M221" s="275" t="s">
        <v>448</v>
      </c>
      <c r="N221" s="270" t="s">
        <v>370</v>
      </c>
      <c r="O221" s="862"/>
      <c r="P221" s="862"/>
      <c r="Q221" s="862"/>
      <c r="R221" s="862"/>
      <c r="S221" s="862"/>
      <c r="T221" s="862"/>
      <c r="U221" s="862"/>
      <c r="V221" s="862"/>
      <c r="W221" s="862"/>
      <c r="X221" s="862"/>
      <c r="Y221" s="862"/>
      <c r="Z221" s="862"/>
      <c r="AA221" s="862"/>
      <c r="AB221" s="862"/>
      <c r="AC221" s="862"/>
      <c r="AD221" s="862"/>
      <c r="AE221" s="862"/>
      <c r="AF221" s="862"/>
      <c r="AG221" s="862"/>
      <c r="AH221" s="862"/>
      <c r="AI221" s="862"/>
      <c r="AJ221" s="862"/>
      <c r="AK221" s="862"/>
      <c r="AL221" s="862"/>
      <c r="AM221" s="862"/>
      <c r="AN221" s="862"/>
      <c r="AO221" s="771"/>
    </row>
    <row r="222" spans="1:41">
      <c r="A222" s="789">
        <v>8</v>
      </c>
      <c r="B222" s="849" t="b">
        <v>1</v>
      </c>
      <c r="C222" s="849"/>
      <c r="D222" s="849"/>
      <c r="E222" s="849"/>
      <c r="F222" s="849"/>
      <c r="G222" s="849"/>
      <c r="H222" s="849"/>
      <c r="I222" s="849"/>
      <c r="J222" s="849"/>
      <c r="K222" s="849"/>
      <c r="L222" s="273" t="s">
        <v>566</v>
      </c>
      <c r="M222" s="275" t="s">
        <v>449</v>
      </c>
      <c r="N222" s="270" t="s">
        <v>370</v>
      </c>
      <c r="O222" s="862"/>
      <c r="P222" s="862"/>
      <c r="Q222" s="862"/>
      <c r="R222" s="862"/>
      <c r="S222" s="862"/>
      <c r="T222" s="862"/>
      <c r="U222" s="862"/>
      <c r="V222" s="862"/>
      <c r="W222" s="862"/>
      <c r="X222" s="862"/>
      <c r="Y222" s="862"/>
      <c r="Z222" s="862"/>
      <c r="AA222" s="862"/>
      <c r="AB222" s="862"/>
      <c r="AC222" s="862"/>
      <c r="AD222" s="862"/>
      <c r="AE222" s="862"/>
      <c r="AF222" s="862"/>
      <c r="AG222" s="862"/>
      <c r="AH222" s="862"/>
      <c r="AI222" s="862"/>
      <c r="AJ222" s="862"/>
      <c r="AK222" s="862"/>
      <c r="AL222" s="862"/>
      <c r="AM222" s="862"/>
      <c r="AN222" s="862"/>
      <c r="AO222" s="771"/>
    </row>
    <row r="223" spans="1:41">
      <c r="A223" s="789">
        <v>8</v>
      </c>
      <c r="B223" s="849" t="b">
        <v>1</v>
      </c>
      <c r="C223" s="849"/>
      <c r="D223" s="849"/>
      <c r="E223" s="849"/>
      <c r="F223" s="849"/>
      <c r="G223" s="849"/>
      <c r="H223" s="849"/>
      <c r="I223" s="849"/>
      <c r="J223" s="849"/>
      <c r="K223" s="849"/>
      <c r="L223" s="273" t="s">
        <v>568</v>
      </c>
      <c r="M223" s="275" t="s">
        <v>450</v>
      </c>
      <c r="N223" s="270" t="s">
        <v>370</v>
      </c>
      <c r="O223" s="862"/>
      <c r="P223" s="862"/>
      <c r="Q223" s="862"/>
      <c r="R223" s="862"/>
      <c r="S223" s="862"/>
      <c r="T223" s="862"/>
      <c r="U223" s="862"/>
      <c r="V223" s="862"/>
      <c r="W223" s="862"/>
      <c r="X223" s="862"/>
      <c r="Y223" s="862"/>
      <c r="Z223" s="862"/>
      <c r="AA223" s="862"/>
      <c r="AB223" s="862"/>
      <c r="AC223" s="862"/>
      <c r="AD223" s="862"/>
      <c r="AE223" s="862"/>
      <c r="AF223" s="862"/>
      <c r="AG223" s="862"/>
      <c r="AH223" s="862"/>
      <c r="AI223" s="862"/>
      <c r="AJ223" s="862"/>
      <c r="AK223" s="862"/>
      <c r="AL223" s="862"/>
      <c r="AM223" s="862"/>
      <c r="AN223" s="862"/>
      <c r="AO223" s="771"/>
    </row>
    <row r="224" spans="1:41">
      <c r="A224" s="789">
        <v>8</v>
      </c>
      <c r="B224" s="849" t="b">
        <v>1</v>
      </c>
      <c r="C224" s="849"/>
      <c r="D224" s="849"/>
      <c r="E224" s="849"/>
      <c r="F224" s="849"/>
      <c r="G224" s="849"/>
      <c r="H224" s="849"/>
      <c r="I224" s="849"/>
      <c r="J224" s="849"/>
      <c r="K224" s="849"/>
      <c r="L224" s="273" t="s">
        <v>380</v>
      </c>
      <c r="M224" s="274" t="s">
        <v>451</v>
      </c>
      <c r="N224" s="270" t="s">
        <v>370</v>
      </c>
      <c r="O224" s="861">
        <v>0</v>
      </c>
      <c r="P224" s="861">
        <v>0</v>
      </c>
      <c r="Q224" s="861">
        <v>0</v>
      </c>
      <c r="R224" s="861">
        <v>0</v>
      </c>
      <c r="S224" s="861">
        <v>0</v>
      </c>
      <c r="T224" s="861">
        <v>0</v>
      </c>
      <c r="U224" s="861">
        <v>0</v>
      </c>
      <c r="V224" s="861">
        <v>0</v>
      </c>
      <c r="W224" s="861">
        <v>0</v>
      </c>
      <c r="X224" s="861">
        <v>0</v>
      </c>
      <c r="Y224" s="861">
        <v>0</v>
      </c>
      <c r="Z224" s="861">
        <v>0</v>
      </c>
      <c r="AA224" s="861">
        <v>0</v>
      </c>
      <c r="AB224" s="861">
        <v>0</v>
      </c>
      <c r="AC224" s="861">
        <v>0</v>
      </c>
      <c r="AD224" s="861">
        <v>0</v>
      </c>
      <c r="AE224" s="861">
        <v>0</v>
      </c>
      <c r="AF224" s="861">
        <v>0</v>
      </c>
      <c r="AG224" s="861">
        <v>0</v>
      </c>
      <c r="AH224" s="861">
        <v>0</v>
      </c>
      <c r="AI224" s="861">
        <v>0</v>
      </c>
      <c r="AJ224" s="861">
        <v>0</v>
      </c>
      <c r="AK224" s="861">
        <v>0</v>
      </c>
      <c r="AL224" s="861">
        <v>0</v>
      </c>
      <c r="AM224" s="861">
        <v>0</v>
      </c>
      <c r="AN224" s="861">
        <v>0</v>
      </c>
      <c r="AO224" s="771"/>
    </row>
    <row r="225" spans="1:41">
      <c r="A225" s="789">
        <v>8</v>
      </c>
      <c r="B225" s="849" t="b">
        <v>1</v>
      </c>
      <c r="C225" s="849"/>
      <c r="D225" s="849"/>
      <c r="E225" s="849"/>
      <c r="F225" s="849"/>
      <c r="G225" s="849"/>
      <c r="H225" s="849"/>
      <c r="I225" s="849"/>
      <c r="J225" s="849"/>
      <c r="K225" s="849"/>
      <c r="L225" s="273" t="s">
        <v>573</v>
      </c>
      <c r="M225" s="275" t="s">
        <v>452</v>
      </c>
      <c r="N225" s="270" t="s">
        <v>370</v>
      </c>
      <c r="O225" s="862"/>
      <c r="P225" s="862"/>
      <c r="Q225" s="862"/>
      <c r="R225" s="862"/>
      <c r="S225" s="862"/>
      <c r="T225" s="862"/>
      <c r="U225" s="862"/>
      <c r="V225" s="862"/>
      <c r="W225" s="862"/>
      <c r="X225" s="862"/>
      <c r="Y225" s="862"/>
      <c r="Z225" s="862"/>
      <c r="AA225" s="862"/>
      <c r="AB225" s="862"/>
      <c r="AC225" s="862"/>
      <c r="AD225" s="862"/>
      <c r="AE225" s="862"/>
      <c r="AF225" s="862"/>
      <c r="AG225" s="862"/>
      <c r="AH225" s="862"/>
      <c r="AI225" s="862"/>
      <c r="AJ225" s="862"/>
      <c r="AK225" s="862"/>
      <c r="AL225" s="862"/>
      <c r="AM225" s="862"/>
      <c r="AN225" s="862"/>
      <c r="AO225" s="771"/>
    </row>
    <row r="226" spans="1:41" ht="22.8">
      <c r="A226" s="789">
        <v>8</v>
      </c>
      <c r="B226" s="849" t="b">
        <v>1</v>
      </c>
      <c r="C226" s="849"/>
      <c r="D226" s="849"/>
      <c r="E226" s="849"/>
      <c r="F226" s="849"/>
      <c r="G226" s="849"/>
      <c r="H226" s="849"/>
      <c r="I226" s="849"/>
      <c r="J226" s="849"/>
      <c r="K226" s="849"/>
      <c r="L226" s="273" t="s">
        <v>587</v>
      </c>
      <c r="M226" s="275" t="s">
        <v>1180</v>
      </c>
      <c r="N226" s="270" t="s">
        <v>370</v>
      </c>
      <c r="O226" s="862"/>
      <c r="P226" s="862"/>
      <c r="Q226" s="862"/>
      <c r="R226" s="862"/>
      <c r="S226" s="862"/>
      <c r="T226" s="862"/>
      <c r="U226" s="862"/>
      <c r="V226" s="862"/>
      <c r="W226" s="862"/>
      <c r="X226" s="862"/>
      <c r="Y226" s="862"/>
      <c r="Z226" s="862"/>
      <c r="AA226" s="862"/>
      <c r="AB226" s="862"/>
      <c r="AC226" s="862"/>
      <c r="AD226" s="862"/>
      <c r="AE226" s="862"/>
      <c r="AF226" s="862"/>
      <c r="AG226" s="862"/>
      <c r="AH226" s="862"/>
      <c r="AI226" s="862"/>
      <c r="AJ226" s="862"/>
      <c r="AK226" s="862"/>
      <c r="AL226" s="862"/>
      <c r="AM226" s="862"/>
      <c r="AN226" s="862"/>
      <c r="AO226" s="771"/>
    </row>
    <row r="227" spans="1:41" ht="22.8">
      <c r="A227" s="789">
        <v>8</v>
      </c>
      <c r="B227" s="849" t="b">
        <v>1</v>
      </c>
      <c r="C227" s="849"/>
      <c r="D227" s="849"/>
      <c r="E227" s="849"/>
      <c r="F227" s="849"/>
      <c r="G227" s="849"/>
      <c r="H227" s="849"/>
      <c r="I227" s="849"/>
      <c r="J227" s="849"/>
      <c r="K227" s="849"/>
      <c r="L227" s="273" t="s">
        <v>593</v>
      </c>
      <c r="M227" s="275" t="s">
        <v>453</v>
      </c>
      <c r="N227" s="270" t="s">
        <v>370</v>
      </c>
      <c r="O227" s="862"/>
      <c r="P227" s="862"/>
      <c r="Q227" s="862"/>
      <c r="R227" s="862"/>
      <c r="S227" s="862"/>
      <c r="T227" s="862"/>
      <c r="U227" s="862"/>
      <c r="V227" s="862"/>
      <c r="W227" s="862"/>
      <c r="X227" s="862"/>
      <c r="Y227" s="862"/>
      <c r="Z227" s="862"/>
      <c r="AA227" s="862"/>
      <c r="AB227" s="862"/>
      <c r="AC227" s="862"/>
      <c r="AD227" s="862"/>
      <c r="AE227" s="862"/>
      <c r="AF227" s="862"/>
      <c r="AG227" s="862"/>
      <c r="AH227" s="862"/>
      <c r="AI227" s="862"/>
      <c r="AJ227" s="862"/>
      <c r="AK227" s="862"/>
      <c r="AL227" s="862"/>
      <c r="AM227" s="862"/>
      <c r="AN227" s="862"/>
      <c r="AO227" s="771"/>
    </row>
    <row r="228" spans="1:41">
      <c r="A228" s="789">
        <v>8</v>
      </c>
      <c r="B228" s="849" t="b">
        <v>1</v>
      </c>
      <c r="C228" s="849"/>
      <c r="D228" s="849"/>
      <c r="E228" s="849"/>
      <c r="F228" s="849"/>
      <c r="G228" s="849"/>
      <c r="H228" s="849"/>
      <c r="I228" s="849"/>
      <c r="J228" s="849"/>
      <c r="K228" s="849"/>
      <c r="L228" s="273" t="s">
        <v>595</v>
      </c>
      <c r="M228" s="275" t="s">
        <v>454</v>
      </c>
      <c r="N228" s="270" t="s">
        <v>370</v>
      </c>
      <c r="O228" s="862"/>
      <c r="P228" s="862"/>
      <c r="Q228" s="862"/>
      <c r="R228" s="862"/>
      <c r="S228" s="862"/>
      <c r="T228" s="862"/>
      <c r="U228" s="862"/>
      <c r="V228" s="862"/>
      <c r="W228" s="862"/>
      <c r="X228" s="862"/>
      <c r="Y228" s="862"/>
      <c r="Z228" s="862"/>
      <c r="AA228" s="862"/>
      <c r="AB228" s="862"/>
      <c r="AC228" s="862"/>
      <c r="AD228" s="862"/>
      <c r="AE228" s="862"/>
      <c r="AF228" s="862"/>
      <c r="AG228" s="862"/>
      <c r="AH228" s="862"/>
      <c r="AI228" s="862"/>
      <c r="AJ228" s="862"/>
      <c r="AK228" s="862"/>
      <c r="AL228" s="862"/>
      <c r="AM228" s="862"/>
      <c r="AN228" s="862"/>
      <c r="AO228" s="771"/>
    </row>
    <row r="229" spans="1:41" s="278" customFormat="1" ht="22.8">
      <c r="A229" s="789">
        <v>8</v>
      </c>
      <c r="B229" s="849" t="b">
        <v>1</v>
      </c>
      <c r="C229" s="859"/>
      <c r="D229" s="859"/>
      <c r="E229" s="859"/>
      <c r="F229" s="859"/>
      <c r="G229" s="859"/>
      <c r="H229" s="859"/>
      <c r="I229" s="859"/>
      <c r="J229" s="859"/>
      <c r="K229" s="859"/>
      <c r="L229" s="276" t="s">
        <v>102</v>
      </c>
      <c r="M229" s="272" t="s">
        <v>455</v>
      </c>
      <c r="N229" s="277" t="s">
        <v>370</v>
      </c>
      <c r="O229" s="860">
        <v>0</v>
      </c>
      <c r="P229" s="860">
        <v>0</v>
      </c>
      <c r="Q229" s="860">
        <v>0</v>
      </c>
      <c r="R229" s="860">
        <v>0</v>
      </c>
      <c r="S229" s="860">
        <v>0</v>
      </c>
      <c r="T229" s="860">
        <v>0</v>
      </c>
      <c r="U229" s="860">
        <v>0</v>
      </c>
      <c r="V229" s="860">
        <v>0</v>
      </c>
      <c r="W229" s="860">
        <v>0</v>
      </c>
      <c r="X229" s="860">
        <v>0</v>
      </c>
      <c r="Y229" s="860">
        <v>0</v>
      </c>
      <c r="Z229" s="860">
        <v>0</v>
      </c>
      <c r="AA229" s="860">
        <v>0</v>
      </c>
      <c r="AB229" s="860">
        <v>0</v>
      </c>
      <c r="AC229" s="860">
        <v>0</v>
      </c>
      <c r="AD229" s="860">
        <v>0</v>
      </c>
      <c r="AE229" s="860">
        <v>0</v>
      </c>
      <c r="AF229" s="860">
        <v>0</v>
      </c>
      <c r="AG229" s="860">
        <v>0</v>
      </c>
      <c r="AH229" s="860">
        <v>0</v>
      </c>
      <c r="AI229" s="860">
        <v>0</v>
      </c>
      <c r="AJ229" s="860">
        <v>0</v>
      </c>
      <c r="AK229" s="860">
        <v>0</v>
      </c>
      <c r="AL229" s="860">
        <v>0</v>
      </c>
      <c r="AM229" s="860">
        <v>0</v>
      </c>
      <c r="AN229" s="860">
        <v>0</v>
      </c>
      <c r="AO229" s="771"/>
    </row>
    <row r="230" spans="1:41">
      <c r="A230" s="789">
        <v>8</v>
      </c>
      <c r="B230" s="849" t="b">
        <v>1</v>
      </c>
      <c r="C230" s="849"/>
      <c r="D230" s="849"/>
      <c r="E230" s="849"/>
      <c r="F230" s="849"/>
      <c r="G230" s="849"/>
      <c r="H230" s="849"/>
      <c r="I230" s="849"/>
      <c r="J230" s="849"/>
      <c r="K230" s="849"/>
      <c r="L230" s="273" t="s">
        <v>17</v>
      </c>
      <c r="M230" s="274" t="s">
        <v>1191</v>
      </c>
      <c r="N230" s="270" t="s">
        <v>370</v>
      </c>
      <c r="O230" s="862"/>
      <c r="P230" s="862"/>
      <c r="Q230" s="862"/>
      <c r="R230" s="862"/>
      <c r="S230" s="862"/>
      <c r="T230" s="862"/>
      <c r="U230" s="862"/>
      <c r="V230" s="862"/>
      <c r="W230" s="862"/>
      <c r="X230" s="862"/>
      <c r="Y230" s="862"/>
      <c r="Z230" s="862"/>
      <c r="AA230" s="862"/>
      <c r="AB230" s="862"/>
      <c r="AC230" s="862"/>
      <c r="AD230" s="862"/>
      <c r="AE230" s="862"/>
      <c r="AF230" s="862"/>
      <c r="AG230" s="862"/>
      <c r="AH230" s="862"/>
      <c r="AI230" s="862"/>
      <c r="AJ230" s="862"/>
      <c r="AK230" s="862"/>
      <c r="AL230" s="862"/>
      <c r="AM230" s="862"/>
      <c r="AN230" s="862"/>
      <c r="AO230" s="771"/>
    </row>
    <row r="231" spans="1:41">
      <c r="A231" s="789">
        <v>8</v>
      </c>
      <c r="B231" s="849" t="b">
        <v>1</v>
      </c>
      <c r="C231" s="849"/>
      <c r="D231" s="849"/>
      <c r="E231" s="849"/>
      <c r="F231" s="849"/>
      <c r="G231" s="849"/>
      <c r="H231" s="849"/>
      <c r="I231" s="849"/>
      <c r="J231" s="849"/>
      <c r="K231" s="849"/>
      <c r="L231" s="273" t="s">
        <v>146</v>
      </c>
      <c r="M231" s="274" t="s">
        <v>1192</v>
      </c>
      <c r="N231" s="270" t="s">
        <v>370</v>
      </c>
      <c r="O231" s="862"/>
      <c r="P231" s="862"/>
      <c r="Q231" s="862"/>
      <c r="R231" s="862"/>
      <c r="S231" s="862"/>
      <c r="T231" s="862"/>
      <c r="U231" s="862"/>
      <c r="V231" s="862"/>
      <c r="W231" s="862"/>
      <c r="X231" s="862"/>
      <c r="Y231" s="862"/>
      <c r="Z231" s="862"/>
      <c r="AA231" s="862"/>
      <c r="AB231" s="862"/>
      <c r="AC231" s="862"/>
      <c r="AD231" s="862"/>
      <c r="AE231" s="862"/>
      <c r="AF231" s="862"/>
      <c r="AG231" s="862"/>
      <c r="AH231" s="862"/>
      <c r="AI231" s="862"/>
      <c r="AJ231" s="862"/>
      <c r="AK231" s="862"/>
      <c r="AL231" s="862"/>
      <c r="AM231" s="862"/>
      <c r="AN231" s="862"/>
      <c r="AO231" s="771"/>
    </row>
    <row r="232" spans="1:41">
      <c r="A232" s="789">
        <v>8</v>
      </c>
      <c r="B232" s="849" t="b">
        <v>1</v>
      </c>
      <c r="C232" s="849"/>
      <c r="D232" s="849"/>
      <c r="E232" s="849"/>
      <c r="F232" s="849"/>
      <c r="G232" s="849"/>
      <c r="H232" s="849"/>
      <c r="I232" s="849"/>
      <c r="J232" s="849"/>
      <c r="K232" s="849"/>
      <c r="L232" s="273" t="s">
        <v>167</v>
      </c>
      <c r="M232" s="274" t="s">
        <v>456</v>
      </c>
      <c r="N232" s="270" t="s">
        <v>370</v>
      </c>
      <c r="O232" s="862"/>
      <c r="P232" s="862"/>
      <c r="Q232" s="862"/>
      <c r="R232" s="862"/>
      <c r="S232" s="862"/>
      <c r="T232" s="862"/>
      <c r="U232" s="862"/>
      <c r="V232" s="862"/>
      <c r="W232" s="862"/>
      <c r="X232" s="862"/>
      <c r="Y232" s="862"/>
      <c r="Z232" s="862"/>
      <c r="AA232" s="862"/>
      <c r="AB232" s="862"/>
      <c r="AC232" s="862"/>
      <c r="AD232" s="862"/>
      <c r="AE232" s="862"/>
      <c r="AF232" s="862"/>
      <c r="AG232" s="862"/>
      <c r="AH232" s="862"/>
      <c r="AI232" s="862"/>
      <c r="AJ232" s="862"/>
      <c r="AK232" s="862"/>
      <c r="AL232" s="862"/>
      <c r="AM232" s="862"/>
      <c r="AN232" s="862"/>
      <c r="AO232" s="771"/>
    </row>
    <row r="233" spans="1:41" s="82" customFormat="1">
      <c r="A233" s="764" t="s">
        <v>127</v>
      </c>
      <c r="B233" s="849" t="b">
        <v>1</v>
      </c>
      <c r="C233" s="752"/>
      <c r="D233" s="752"/>
      <c r="E233" s="752"/>
      <c r="F233" s="752"/>
      <c r="G233" s="752"/>
      <c r="H233" s="752"/>
      <c r="I233" s="752"/>
      <c r="J233" s="752"/>
      <c r="K233" s="752"/>
      <c r="L233" s="863" t="s">
        <v>2433</v>
      </c>
      <c r="M233" s="864"/>
      <c r="N233" s="864"/>
      <c r="O233" s="864"/>
      <c r="P233" s="864"/>
      <c r="Q233" s="864"/>
      <c r="R233" s="864"/>
      <c r="S233" s="864"/>
      <c r="T233" s="864"/>
      <c r="U233" s="864"/>
      <c r="V233" s="864"/>
      <c r="W233" s="864"/>
      <c r="X233" s="864"/>
      <c r="Y233" s="864"/>
      <c r="Z233" s="864"/>
      <c r="AA233" s="864"/>
      <c r="AB233" s="864"/>
      <c r="AC233" s="864"/>
      <c r="AD233" s="864"/>
      <c r="AE233" s="864"/>
      <c r="AF233" s="864"/>
      <c r="AG233" s="864"/>
      <c r="AH233" s="864"/>
      <c r="AI233" s="864"/>
      <c r="AJ233" s="864"/>
      <c r="AK233" s="864"/>
      <c r="AL233" s="864"/>
      <c r="AM233" s="864"/>
      <c r="AN233" s="864"/>
      <c r="AO233" s="864"/>
    </row>
    <row r="234" spans="1:41" s="278" customFormat="1" ht="22.8">
      <c r="A234" s="789">
        <v>9</v>
      </c>
      <c r="B234" s="849" t="b">
        <v>1</v>
      </c>
      <c r="C234" s="859"/>
      <c r="D234" s="859"/>
      <c r="E234" s="859"/>
      <c r="F234" s="859"/>
      <c r="G234" s="859"/>
      <c r="H234" s="859"/>
      <c r="I234" s="859"/>
      <c r="J234" s="859"/>
      <c r="K234" s="859"/>
      <c r="L234" s="276">
        <v>1</v>
      </c>
      <c r="M234" s="271" t="s">
        <v>438</v>
      </c>
      <c r="N234" s="277" t="s">
        <v>370</v>
      </c>
      <c r="O234" s="860">
        <v>0</v>
      </c>
      <c r="P234" s="860">
        <v>0</v>
      </c>
      <c r="Q234" s="860">
        <v>0</v>
      </c>
      <c r="R234" s="860">
        <v>0</v>
      </c>
      <c r="S234" s="860">
        <v>0</v>
      </c>
      <c r="T234" s="860">
        <v>0</v>
      </c>
      <c r="U234" s="860">
        <v>0</v>
      </c>
      <c r="V234" s="860">
        <v>0</v>
      </c>
      <c r="W234" s="860">
        <v>0</v>
      </c>
      <c r="X234" s="860">
        <v>0</v>
      </c>
      <c r="Y234" s="860">
        <v>0</v>
      </c>
      <c r="Z234" s="860">
        <v>0</v>
      </c>
      <c r="AA234" s="860">
        <v>0</v>
      </c>
      <c r="AB234" s="860">
        <v>0</v>
      </c>
      <c r="AC234" s="860">
        <v>0</v>
      </c>
      <c r="AD234" s="860">
        <v>0</v>
      </c>
      <c r="AE234" s="860">
        <v>0</v>
      </c>
      <c r="AF234" s="860">
        <v>0</v>
      </c>
      <c r="AG234" s="860">
        <v>0</v>
      </c>
      <c r="AH234" s="860">
        <v>0</v>
      </c>
      <c r="AI234" s="860">
        <v>0</v>
      </c>
      <c r="AJ234" s="860">
        <v>0</v>
      </c>
      <c r="AK234" s="860">
        <v>0</v>
      </c>
      <c r="AL234" s="860">
        <v>0</v>
      </c>
      <c r="AM234" s="860">
        <v>0</v>
      </c>
      <c r="AN234" s="860">
        <v>0</v>
      </c>
      <c r="AO234" s="771"/>
    </row>
    <row r="235" spans="1:41">
      <c r="A235" s="789">
        <v>9</v>
      </c>
      <c r="B235" s="849" t="b">
        <v>1</v>
      </c>
      <c r="C235" s="849"/>
      <c r="D235" s="849"/>
      <c r="E235" s="849"/>
      <c r="F235" s="849"/>
      <c r="G235" s="849"/>
      <c r="H235" s="849"/>
      <c r="I235" s="849"/>
      <c r="J235" s="849"/>
      <c r="K235" s="849"/>
      <c r="L235" s="273" t="s">
        <v>165</v>
      </c>
      <c r="M235" s="274" t="s">
        <v>439</v>
      </c>
      <c r="N235" s="270" t="s">
        <v>370</v>
      </c>
      <c r="O235" s="861">
        <v>0</v>
      </c>
      <c r="P235" s="861">
        <v>0</v>
      </c>
      <c r="Q235" s="861">
        <v>0</v>
      </c>
      <c r="R235" s="861">
        <v>0</v>
      </c>
      <c r="S235" s="861">
        <v>0</v>
      </c>
      <c r="T235" s="861">
        <v>0</v>
      </c>
      <c r="U235" s="861">
        <v>0</v>
      </c>
      <c r="V235" s="861">
        <v>0</v>
      </c>
      <c r="W235" s="861">
        <v>0</v>
      </c>
      <c r="X235" s="861">
        <v>0</v>
      </c>
      <c r="Y235" s="861">
        <v>0</v>
      </c>
      <c r="Z235" s="861">
        <v>0</v>
      </c>
      <c r="AA235" s="861">
        <v>0</v>
      </c>
      <c r="AB235" s="861">
        <v>0</v>
      </c>
      <c r="AC235" s="861">
        <v>0</v>
      </c>
      <c r="AD235" s="861">
        <v>0</v>
      </c>
      <c r="AE235" s="861">
        <v>0</v>
      </c>
      <c r="AF235" s="861">
        <v>0</v>
      </c>
      <c r="AG235" s="861">
        <v>0</v>
      </c>
      <c r="AH235" s="861">
        <v>0</v>
      </c>
      <c r="AI235" s="861">
        <v>0</v>
      </c>
      <c r="AJ235" s="861">
        <v>0</v>
      </c>
      <c r="AK235" s="861">
        <v>0</v>
      </c>
      <c r="AL235" s="861">
        <v>0</v>
      </c>
      <c r="AM235" s="861">
        <v>0</v>
      </c>
      <c r="AN235" s="861">
        <v>0</v>
      </c>
      <c r="AO235" s="771"/>
    </row>
    <row r="236" spans="1:41">
      <c r="A236" s="789">
        <v>9</v>
      </c>
      <c r="B236" s="849" t="b">
        <v>1</v>
      </c>
      <c r="C236" s="849"/>
      <c r="D236" s="849"/>
      <c r="E236" s="849"/>
      <c r="F236" s="849"/>
      <c r="G236" s="849"/>
      <c r="H236" s="849"/>
      <c r="I236" s="849"/>
      <c r="J236" s="849"/>
      <c r="K236" s="849"/>
      <c r="L236" s="273" t="s">
        <v>412</v>
      </c>
      <c r="M236" s="275" t="s">
        <v>440</v>
      </c>
      <c r="N236" s="270" t="s">
        <v>370</v>
      </c>
      <c r="O236" s="862"/>
      <c r="P236" s="862"/>
      <c r="Q236" s="862"/>
      <c r="R236" s="862"/>
      <c r="S236" s="862"/>
      <c r="T236" s="862"/>
      <c r="U236" s="862"/>
      <c r="V236" s="862"/>
      <c r="W236" s="862"/>
      <c r="X236" s="862"/>
      <c r="Y236" s="862"/>
      <c r="Z236" s="862"/>
      <c r="AA236" s="862"/>
      <c r="AB236" s="862"/>
      <c r="AC236" s="862"/>
      <c r="AD236" s="862"/>
      <c r="AE236" s="862"/>
      <c r="AF236" s="862"/>
      <c r="AG236" s="862"/>
      <c r="AH236" s="862"/>
      <c r="AI236" s="862"/>
      <c r="AJ236" s="862"/>
      <c r="AK236" s="862"/>
      <c r="AL236" s="862"/>
      <c r="AM236" s="862"/>
      <c r="AN236" s="862"/>
      <c r="AO236" s="771"/>
    </row>
    <row r="237" spans="1:41">
      <c r="A237" s="789">
        <v>9</v>
      </c>
      <c r="B237" s="849" t="b">
        <v>1</v>
      </c>
      <c r="C237" s="849"/>
      <c r="D237" s="849"/>
      <c r="E237" s="849"/>
      <c r="F237" s="849"/>
      <c r="G237" s="849"/>
      <c r="H237" s="849"/>
      <c r="I237" s="849"/>
      <c r="J237" s="849"/>
      <c r="K237" s="849"/>
      <c r="L237" s="273" t="s">
        <v>414</v>
      </c>
      <c r="M237" s="275" t="s">
        <v>1126</v>
      </c>
      <c r="N237" s="270" t="s">
        <v>370</v>
      </c>
      <c r="O237" s="862"/>
      <c r="P237" s="862"/>
      <c r="Q237" s="862"/>
      <c r="R237" s="862"/>
      <c r="S237" s="862"/>
      <c r="T237" s="862"/>
      <c r="U237" s="862"/>
      <c r="V237" s="862"/>
      <c r="W237" s="862"/>
      <c r="X237" s="862"/>
      <c r="Y237" s="862"/>
      <c r="Z237" s="862"/>
      <c r="AA237" s="862"/>
      <c r="AB237" s="862"/>
      <c r="AC237" s="862"/>
      <c r="AD237" s="862"/>
      <c r="AE237" s="862"/>
      <c r="AF237" s="862"/>
      <c r="AG237" s="862"/>
      <c r="AH237" s="862"/>
      <c r="AI237" s="862"/>
      <c r="AJ237" s="862"/>
      <c r="AK237" s="862"/>
      <c r="AL237" s="862"/>
      <c r="AM237" s="862"/>
      <c r="AN237" s="862"/>
      <c r="AO237" s="771"/>
    </row>
    <row r="238" spans="1:41">
      <c r="A238" s="789">
        <v>9</v>
      </c>
      <c r="B238" s="849" t="b">
        <v>1</v>
      </c>
      <c r="C238" s="849"/>
      <c r="D238" s="849"/>
      <c r="E238" s="849"/>
      <c r="F238" s="849"/>
      <c r="G238" s="849"/>
      <c r="H238" s="849"/>
      <c r="I238" s="849"/>
      <c r="J238" s="849"/>
      <c r="K238" s="849"/>
      <c r="L238" s="273" t="s">
        <v>1087</v>
      </c>
      <c r="M238" s="275" t="s">
        <v>441</v>
      </c>
      <c r="N238" s="270" t="s">
        <v>370</v>
      </c>
      <c r="O238" s="862"/>
      <c r="P238" s="862"/>
      <c r="Q238" s="862"/>
      <c r="R238" s="862"/>
      <c r="S238" s="862"/>
      <c r="T238" s="862"/>
      <c r="U238" s="862"/>
      <c r="V238" s="862"/>
      <c r="W238" s="862"/>
      <c r="X238" s="862"/>
      <c r="Y238" s="862"/>
      <c r="Z238" s="862"/>
      <c r="AA238" s="862"/>
      <c r="AB238" s="862"/>
      <c r="AC238" s="862"/>
      <c r="AD238" s="862"/>
      <c r="AE238" s="862"/>
      <c r="AF238" s="862"/>
      <c r="AG238" s="862"/>
      <c r="AH238" s="862"/>
      <c r="AI238" s="862"/>
      <c r="AJ238" s="862"/>
      <c r="AK238" s="862"/>
      <c r="AL238" s="862"/>
      <c r="AM238" s="862"/>
      <c r="AN238" s="862"/>
      <c r="AO238" s="771"/>
    </row>
    <row r="239" spans="1:41">
      <c r="A239" s="789">
        <v>9</v>
      </c>
      <c r="B239" s="849" t="b">
        <v>1</v>
      </c>
      <c r="C239" s="849"/>
      <c r="D239" s="849"/>
      <c r="E239" s="849"/>
      <c r="F239" s="849"/>
      <c r="G239" s="849"/>
      <c r="H239" s="849"/>
      <c r="I239" s="849"/>
      <c r="J239" s="849"/>
      <c r="K239" s="849"/>
      <c r="L239" s="273" t="s">
        <v>1088</v>
      </c>
      <c r="M239" s="275" t="s">
        <v>442</v>
      </c>
      <c r="N239" s="270" t="s">
        <v>370</v>
      </c>
      <c r="O239" s="862"/>
      <c r="P239" s="862"/>
      <c r="Q239" s="862"/>
      <c r="R239" s="862"/>
      <c r="S239" s="862"/>
      <c r="T239" s="862"/>
      <c r="U239" s="862"/>
      <c r="V239" s="862"/>
      <c r="W239" s="862"/>
      <c r="X239" s="862"/>
      <c r="Y239" s="862"/>
      <c r="Z239" s="862"/>
      <c r="AA239" s="862"/>
      <c r="AB239" s="862"/>
      <c r="AC239" s="862"/>
      <c r="AD239" s="862"/>
      <c r="AE239" s="862"/>
      <c r="AF239" s="862"/>
      <c r="AG239" s="862"/>
      <c r="AH239" s="862"/>
      <c r="AI239" s="862"/>
      <c r="AJ239" s="862"/>
      <c r="AK239" s="862"/>
      <c r="AL239" s="862"/>
      <c r="AM239" s="862"/>
      <c r="AN239" s="862"/>
      <c r="AO239" s="771"/>
    </row>
    <row r="240" spans="1:41">
      <c r="A240" s="789">
        <v>9</v>
      </c>
      <c r="B240" s="849" t="b">
        <v>1</v>
      </c>
      <c r="C240" s="849"/>
      <c r="D240" s="849"/>
      <c r="E240" s="849"/>
      <c r="F240" s="849"/>
      <c r="G240" s="849"/>
      <c r="H240" s="849"/>
      <c r="I240" s="849"/>
      <c r="J240" s="849"/>
      <c r="K240" s="849"/>
      <c r="L240" s="273" t="s">
        <v>166</v>
      </c>
      <c r="M240" s="274" t="s">
        <v>443</v>
      </c>
      <c r="N240" s="270" t="s">
        <v>370</v>
      </c>
      <c r="O240" s="861">
        <v>0</v>
      </c>
      <c r="P240" s="861">
        <v>0</v>
      </c>
      <c r="Q240" s="861">
        <v>0</v>
      </c>
      <c r="R240" s="861">
        <v>0</v>
      </c>
      <c r="S240" s="861">
        <v>0</v>
      </c>
      <c r="T240" s="861">
        <v>0</v>
      </c>
      <c r="U240" s="861">
        <v>0</v>
      </c>
      <c r="V240" s="861">
        <v>0</v>
      </c>
      <c r="W240" s="861">
        <v>0</v>
      </c>
      <c r="X240" s="861">
        <v>0</v>
      </c>
      <c r="Y240" s="861">
        <v>0</v>
      </c>
      <c r="Z240" s="861">
        <v>0</v>
      </c>
      <c r="AA240" s="861">
        <v>0</v>
      </c>
      <c r="AB240" s="861">
        <v>0</v>
      </c>
      <c r="AC240" s="861">
        <v>0</v>
      </c>
      <c r="AD240" s="861">
        <v>0</v>
      </c>
      <c r="AE240" s="861">
        <v>0</v>
      </c>
      <c r="AF240" s="861">
        <v>0</v>
      </c>
      <c r="AG240" s="861">
        <v>0</v>
      </c>
      <c r="AH240" s="861">
        <v>0</v>
      </c>
      <c r="AI240" s="861">
        <v>0</v>
      </c>
      <c r="AJ240" s="861">
        <v>0</v>
      </c>
      <c r="AK240" s="861">
        <v>0</v>
      </c>
      <c r="AL240" s="861">
        <v>0</v>
      </c>
      <c r="AM240" s="861">
        <v>0</v>
      </c>
      <c r="AN240" s="861">
        <v>0</v>
      </c>
      <c r="AO240" s="771"/>
    </row>
    <row r="241" spans="1:41">
      <c r="A241" s="789">
        <v>9</v>
      </c>
      <c r="B241" s="849" t="b">
        <v>1</v>
      </c>
      <c r="C241" s="849"/>
      <c r="D241" s="849"/>
      <c r="E241" s="849"/>
      <c r="F241" s="849"/>
      <c r="G241" s="849"/>
      <c r="H241" s="849"/>
      <c r="I241" s="849"/>
      <c r="J241" s="849"/>
      <c r="K241" s="849"/>
      <c r="L241" s="273" t="s">
        <v>534</v>
      </c>
      <c r="M241" s="275" t="s">
        <v>444</v>
      </c>
      <c r="N241" s="270" t="s">
        <v>370</v>
      </c>
      <c r="O241" s="862"/>
      <c r="P241" s="862"/>
      <c r="Q241" s="862"/>
      <c r="R241" s="862"/>
      <c r="S241" s="862"/>
      <c r="T241" s="862"/>
      <c r="U241" s="862"/>
      <c r="V241" s="862"/>
      <c r="W241" s="862"/>
      <c r="X241" s="862"/>
      <c r="Y241" s="862"/>
      <c r="Z241" s="862"/>
      <c r="AA241" s="862"/>
      <c r="AB241" s="862"/>
      <c r="AC241" s="862"/>
      <c r="AD241" s="862"/>
      <c r="AE241" s="862"/>
      <c r="AF241" s="862"/>
      <c r="AG241" s="862"/>
      <c r="AH241" s="862"/>
      <c r="AI241" s="862"/>
      <c r="AJ241" s="862"/>
      <c r="AK241" s="862"/>
      <c r="AL241" s="862"/>
      <c r="AM241" s="862"/>
      <c r="AN241" s="862"/>
      <c r="AO241" s="771"/>
    </row>
    <row r="242" spans="1:41">
      <c r="A242" s="789">
        <v>9</v>
      </c>
      <c r="B242" s="849" t="b">
        <v>1</v>
      </c>
      <c r="C242" s="849"/>
      <c r="D242" s="849"/>
      <c r="E242" s="849"/>
      <c r="F242" s="849"/>
      <c r="G242" s="849"/>
      <c r="H242" s="849"/>
      <c r="I242" s="849"/>
      <c r="J242" s="849"/>
      <c r="K242" s="849"/>
      <c r="L242" s="273" t="s">
        <v>540</v>
      </c>
      <c r="M242" s="275" t="s">
        <v>445</v>
      </c>
      <c r="N242" s="270" t="s">
        <v>370</v>
      </c>
      <c r="O242" s="862"/>
      <c r="P242" s="862"/>
      <c r="Q242" s="862"/>
      <c r="R242" s="862"/>
      <c r="S242" s="862"/>
      <c r="T242" s="862"/>
      <c r="U242" s="862"/>
      <c r="V242" s="862"/>
      <c r="W242" s="862"/>
      <c r="X242" s="862"/>
      <c r="Y242" s="862"/>
      <c r="Z242" s="862"/>
      <c r="AA242" s="862"/>
      <c r="AB242" s="862"/>
      <c r="AC242" s="862"/>
      <c r="AD242" s="862"/>
      <c r="AE242" s="862"/>
      <c r="AF242" s="862"/>
      <c r="AG242" s="862"/>
      <c r="AH242" s="862"/>
      <c r="AI242" s="862"/>
      <c r="AJ242" s="862"/>
      <c r="AK242" s="862"/>
      <c r="AL242" s="862"/>
      <c r="AM242" s="862"/>
      <c r="AN242" s="862"/>
      <c r="AO242" s="771"/>
    </row>
    <row r="243" spans="1:41">
      <c r="A243" s="789">
        <v>9</v>
      </c>
      <c r="B243" s="849" t="b">
        <v>1</v>
      </c>
      <c r="C243" s="849"/>
      <c r="D243" s="849"/>
      <c r="E243" s="849"/>
      <c r="F243" s="849"/>
      <c r="G243" s="849"/>
      <c r="H243" s="849"/>
      <c r="I243" s="849"/>
      <c r="J243" s="849"/>
      <c r="K243" s="849"/>
      <c r="L243" s="273" t="s">
        <v>542</v>
      </c>
      <c r="M243" s="275" t="s">
        <v>446</v>
      </c>
      <c r="N243" s="270" t="s">
        <v>370</v>
      </c>
      <c r="O243" s="862"/>
      <c r="P243" s="862"/>
      <c r="Q243" s="862"/>
      <c r="R243" s="862"/>
      <c r="S243" s="862"/>
      <c r="T243" s="862"/>
      <c r="U243" s="862"/>
      <c r="V243" s="862"/>
      <c r="W243" s="862"/>
      <c r="X243" s="862"/>
      <c r="Y243" s="862"/>
      <c r="Z243" s="862"/>
      <c r="AA243" s="862"/>
      <c r="AB243" s="862"/>
      <c r="AC243" s="862"/>
      <c r="AD243" s="862"/>
      <c r="AE243" s="862"/>
      <c r="AF243" s="862"/>
      <c r="AG243" s="862"/>
      <c r="AH243" s="862"/>
      <c r="AI243" s="862"/>
      <c r="AJ243" s="862"/>
      <c r="AK243" s="862"/>
      <c r="AL243" s="862"/>
      <c r="AM243" s="862"/>
      <c r="AN243" s="862"/>
      <c r="AO243" s="771"/>
    </row>
    <row r="244" spans="1:41">
      <c r="A244" s="789">
        <v>9</v>
      </c>
      <c r="B244" s="849" t="b">
        <v>1</v>
      </c>
      <c r="C244" s="849"/>
      <c r="D244" s="849"/>
      <c r="E244" s="849"/>
      <c r="F244" s="849"/>
      <c r="G244" s="849"/>
      <c r="H244" s="849"/>
      <c r="I244" s="849"/>
      <c r="J244" s="849"/>
      <c r="K244" s="849"/>
      <c r="L244" s="273" t="s">
        <v>378</v>
      </c>
      <c r="M244" s="274" t="s">
        <v>447</v>
      </c>
      <c r="N244" s="270" t="s">
        <v>370</v>
      </c>
      <c r="O244" s="861">
        <v>0</v>
      </c>
      <c r="P244" s="861">
        <v>0</v>
      </c>
      <c r="Q244" s="861">
        <v>0</v>
      </c>
      <c r="R244" s="861">
        <v>0</v>
      </c>
      <c r="S244" s="861">
        <v>0</v>
      </c>
      <c r="T244" s="861">
        <v>0</v>
      </c>
      <c r="U244" s="861">
        <v>0</v>
      </c>
      <c r="V244" s="861">
        <v>0</v>
      </c>
      <c r="W244" s="861">
        <v>0</v>
      </c>
      <c r="X244" s="861">
        <v>0</v>
      </c>
      <c r="Y244" s="861">
        <v>0</v>
      </c>
      <c r="Z244" s="861">
        <v>0</v>
      </c>
      <c r="AA244" s="861">
        <v>0</v>
      </c>
      <c r="AB244" s="861">
        <v>0</v>
      </c>
      <c r="AC244" s="861">
        <v>0</v>
      </c>
      <c r="AD244" s="861">
        <v>0</v>
      </c>
      <c r="AE244" s="861">
        <v>0</v>
      </c>
      <c r="AF244" s="861">
        <v>0</v>
      </c>
      <c r="AG244" s="861">
        <v>0</v>
      </c>
      <c r="AH244" s="861">
        <v>0</v>
      </c>
      <c r="AI244" s="861">
        <v>0</v>
      </c>
      <c r="AJ244" s="861">
        <v>0</v>
      </c>
      <c r="AK244" s="861">
        <v>0</v>
      </c>
      <c r="AL244" s="861">
        <v>0</v>
      </c>
      <c r="AM244" s="861">
        <v>0</v>
      </c>
      <c r="AN244" s="861">
        <v>0</v>
      </c>
      <c r="AO244" s="771"/>
    </row>
    <row r="245" spans="1:41">
      <c r="A245" s="789">
        <v>9</v>
      </c>
      <c r="B245" s="849" t="b">
        <v>1</v>
      </c>
      <c r="C245" s="849"/>
      <c r="D245" s="849"/>
      <c r="E245" s="849"/>
      <c r="F245" s="849"/>
      <c r="G245" s="849"/>
      <c r="H245" s="849"/>
      <c r="I245" s="849"/>
      <c r="J245" s="849"/>
      <c r="K245" s="849"/>
      <c r="L245" s="273" t="s">
        <v>564</v>
      </c>
      <c r="M245" s="275" t="s">
        <v>448</v>
      </c>
      <c r="N245" s="270" t="s">
        <v>370</v>
      </c>
      <c r="O245" s="862"/>
      <c r="P245" s="862"/>
      <c r="Q245" s="862"/>
      <c r="R245" s="862"/>
      <c r="S245" s="862"/>
      <c r="T245" s="862"/>
      <c r="U245" s="862"/>
      <c r="V245" s="862"/>
      <c r="W245" s="862"/>
      <c r="X245" s="862"/>
      <c r="Y245" s="862"/>
      <c r="Z245" s="862"/>
      <c r="AA245" s="862"/>
      <c r="AB245" s="862"/>
      <c r="AC245" s="862"/>
      <c r="AD245" s="862"/>
      <c r="AE245" s="862"/>
      <c r="AF245" s="862"/>
      <c r="AG245" s="862"/>
      <c r="AH245" s="862"/>
      <c r="AI245" s="862"/>
      <c r="AJ245" s="862"/>
      <c r="AK245" s="862"/>
      <c r="AL245" s="862"/>
      <c r="AM245" s="862"/>
      <c r="AN245" s="862"/>
      <c r="AO245" s="771"/>
    </row>
    <row r="246" spans="1:41">
      <c r="A246" s="789">
        <v>9</v>
      </c>
      <c r="B246" s="849" t="b">
        <v>1</v>
      </c>
      <c r="C246" s="849"/>
      <c r="D246" s="849"/>
      <c r="E246" s="849"/>
      <c r="F246" s="849"/>
      <c r="G246" s="849"/>
      <c r="H246" s="849"/>
      <c r="I246" s="849"/>
      <c r="J246" s="849"/>
      <c r="K246" s="849"/>
      <c r="L246" s="273" t="s">
        <v>566</v>
      </c>
      <c r="M246" s="275" t="s">
        <v>449</v>
      </c>
      <c r="N246" s="270" t="s">
        <v>370</v>
      </c>
      <c r="O246" s="862"/>
      <c r="P246" s="862"/>
      <c r="Q246" s="862"/>
      <c r="R246" s="862"/>
      <c r="S246" s="862"/>
      <c r="T246" s="862"/>
      <c r="U246" s="862"/>
      <c r="V246" s="862"/>
      <c r="W246" s="862"/>
      <c r="X246" s="862"/>
      <c r="Y246" s="862"/>
      <c r="Z246" s="862"/>
      <c r="AA246" s="862"/>
      <c r="AB246" s="862"/>
      <c r="AC246" s="862"/>
      <c r="AD246" s="862"/>
      <c r="AE246" s="862"/>
      <c r="AF246" s="862"/>
      <c r="AG246" s="862"/>
      <c r="AH246" s="862"/>
      <c r="AI246" s="862"/>
      <c r="AJ246" s="862"/>
      <c r="AK246" s="862"/>
      <c r="AL246" s="862"/>
      <c r="AM246" s="862"/>
      <c r="AN246" s="862"/>
      <c r="AO246" s="771"/>
    </row>
    <row r="247" spans="1:41">
      <c r="A247" s="789">
        <v>9</v>
      </c>
      <c r="B247" s="849" t="b">
        <v>1</v>
      </c>
      <c r="C247" s="849"/>
      <c r="D247" s="849"/>
      <c r="E247" s="849"/>
      <c r="F247" s="849"/>
      <c r="G247" s="849"/>
      <c r="H247" s="849"/>
      <c r="I247" s="849"/>
      <c r="J247" s="849"/>
      <c r="K247" s="849"/>
      <c r="L247" s="273" t="s">
        <v>568</v>
      </c>
      <c r="M247" s="275" t="s">
        <v>450</v>
      </c>
      <c r="N247" s="270" t="s">
        <v>370</v>
      </c>
      <c r="O247" s="862"/>
      <c r="P247" s="862"/>
      <c r="Q247" s="862"/>
      <c r="R247" s="862"/>
      <c r="S247" s="862"/>
      <c r="T247" s="862"/>
      <c r="U247" s="862"/>
      <c r="V247" s="862"/>
      <c r="W247" s="862"/>
      <c r="X247" s="862"/>
      <c r="Y247" s="862"/>
      <c r="Z247" s="862"/>
      <c r="AA247" s="862"/>
      <c r="AB247" s="862"/>
      <c r="AC247" s="862"/>
      <c r="AD247" s="862"/>
      <c r="AE247" s="862"/>
      <c r="AF247" s="862"/>
      <c r="AG247" s="862"/>
      <c r="AH247" s="862"/>
      <c r="AI247" s="862"/>
      <c r="AJ247" s="862"/>
      <c r="AK247" s="862"/>
      <c r="AL247" s="862"/>
      <c r="AM247" s="862"/>
      <c r="AN247" s="862"/>
      <c r="AO247" s="771"/>
    </row>
    <row r="248" spans="1:41">
      <c r="A248" s="789">
        <v>9</v>
      </c>
      <c r="B248" s="849" t="b">
        <v>1</v>
      </c>
      <c r="C248" s="849"/>
      <c r="D248" s="849"/>
      <c r="E248" s="849"/>
      <c r="F248" s="849"/>
      <c r="G248" s="849"/>
      <c r="H248" s="849"/>
      <c r="I248" s="849"/>
      <c r="J248" s="849"/>
      <c r="K248" s="849"/>
      <c r="L248" s="273" t="s">
        <v>380</v>
      </c>
      <c r="M248" s="274" t="s">
        <v>451</v>
      </c>
      <c r="N248" s="270" t="s">
        <v>370</v>
      </c>
      <c r="O248" s="861">
        <v>0</v>
      </c>
      <c r="P248" s="861">
        <v>0</v>
      </c>
      <c r="Q248" s="861">
        <v>0</v>
      </c>
      <c r="R248" s="861">
        <v>0</v>
      </c>
      <c r="S248" s="861">
        <v>0</v>
      </c>
      <c r="T248" s="861">
        <v>0</v>
      </c>
      <c r="U248" s="861">
        <v>0</v>
      </c>
      <c r="V248" s="861">
        <v>0</v>
      </c>
      <c r="W248" s="861">
        <v>0</v>
      </c>
      <c r="X248" s="861">
        <v>0</v>
      </c>
      <c r="Y248" s="861">
        <v>0</v>
      </c>
      <c r="Z248" s="861">
        <v>0</v>
      </c>
      <c r="AA248" s="861">
        <v>0</v>
      </c>
      <c r="AB248" s="861">
        <v>0</v>
      </c>
      <c r="AC248" s="861">
        <v>0</v>
      </c>
      <c r="AD248" s="861">
        <v>0</v>
      </c>
      <c r="AE248" s="861">
        <v>0</v>
      </c>
      <c r="AF248" s="861">
        <v>0</v>
      </c>
      <c r="AG248" s="861">
        <v>0</v>
      </c>
      <c r="AH248" s="861">
        <v>0</v>
      </c>
      <c r="AI248" s="861">
        <v>0</v>
      </c>
      <c r="AJ248" s="861">
        <v>0</v>
      </c>
      <c r="AK248" s="861">
        <v>0</v>
      </c>
      <c r="AL248" s="861">
        <v>0</v>
      </c>
      <c r="AM248" s="861">
        <v>0</v>
      </c>
      <c r="AN248" s="861">
        <v>0</v>
      </c>
      <c r="AO248" s="771"/>
    </row>
    <row r="249" spans="1:41">
      <c r="A249" s="789">
        <v>9</v>
      </c>
      <c r="B249" s="849" t="b">
        <v>1</v>
      </c>
      <c r="C249" s="849"/>
      <c r="D249" s="849"/>
      <c r="E249" s="849"/>
      <c r="F249" s="849"/>
      <c r="G249" s="849"/>
      <c r="H249" s="849"/>
      <c r="I249" s="849"/>
      <c r="J249" s="849"/>
      <c r="K249" s="849"/>
      <c r="L249" s="273" t="s">
        <v>573</v>
      </c>
      <c r="M249" s="275" t="s">
        <v>452</v>
      </c>
      <c r="N249" s="270" t="s">
        <v>370</v>
      </c>
      <c r="O249" s="862"/>
      <c r="P249" s="862"/>
      <c r="Q249" s="862"/>
      <c r="R249" s="862"/>
      <c r="S249" s="862"/>
      <c r="T249" s="862"/>
      <c r="U249" s="862"/>
      <c r="V249" s="862"/>
      <c r="W249" s="862"/>
      <c r="X249" s="862"/>
      <c r="Y249" s="862"/>
      <c r="Z249" s="862"/>
      <c r="AA249" s="862"/>
      <c r="AB249" s="862"/>
      <c r="AC249" s="862"/>
      <c r="AD249" s="862"/>
      <c r="AE249" s="862"/>
      <c r="AF249" s="862"/>
      <c r="AG249" s="862"/>
      <c r="AH249" s="862"/>
      <c r="AI249" s="862"/>
      <c r="AJ249" s="862"/>
      <c r="AK249" s="862"/>
      <c r="AL249" s="862"/>
      <c r="AM249" s="862"/>
      <c r="AN249" s="862"/>
      <c r="AO249" s="771"/>
    </row>
    <row r="250" spans="1:41" ht="22.8">
      <c r="A250" s="789">
        <v>9</v>
      </c>
      <c r="B250" s="849" t="b">
        <v>1</v>
      </c>
      <c r="C250" s="849"/>
      <c r="D250" s="849"/>
      <c r="E250" s="849"/>
      <c r="F250" s="849"/>
      <c r="G250" s="849"/>
      <c r="H250" s="849"/>
      <c r="I250" s="849"/>
      <c r="J250" s="849"/>
      <c r="K250" s="849"/>
      <c r="L250" s="273" t="s">
        <v>587</v>
      </c>
      <c r="M250" s="275" t="s">
        <v>1180</v>
      </c>
      <c r="N250" s="270" t="s">
        <v>370</v>
      </c>
      <c r="O250" s="862"/>
      <c r="P250" s="862"/>
      <c r="Q250" s="862"/>
      <c r="R250" s="862"/>
      <c r="S250" s="862"/>
      <c r="T250" s="862"/>
      <c r="U250" s="862"/>
      <c r="V250" s="862"/>
      <c r="W250" s="862"/>
      <c r="X250" s="862"/>
      <c r="Y250" s="862"/>
      <c r="Z250" s="862"/>
      <c r="AA250" s="862"/>
      <c r="AB250" s="862"/>
      <c r="AC250" s="862"/>
      <c r="AD250" s="862"/>
      <c r="AE250" s="862"/>
      <c r="AF250" s="862"/>
      <c r="AG250" s="862"/>
      <c r="AH250" s="862"/>
      <c r="AI250" s="862"/>
      <c r="AJ250" s="862"/>
      <c r="AK250" s="862"/>
      <c r="AL250" s="862"/>
      <c r="AM250" s="862"/>
      <c r="AN250" s="862"/>
      <c r="AO250" s="771"/>
    </row>
    <row r="251" spans="1:41" ht="22.8">
      <c r="A251" s="789">
        <v>9</v>
      </c>
      <c r="B251" s="849" t="b">
        <v>1</v>
      </c>
      <c r="C251" s="849"/>
      <c r="D251" s="849"/>
      <c r="E251" s="849"/>
      <c r="F251" s="849"/>
      <c r="G251" s="849"/>
      <c r="H251" s="849"/>
      <c r="I251" s="849"/>
      <c r="J251" s="849"/>
      <c r="K251" s="849"/>
      <c r="L251" s="273" t="s">
        <v>593</v>
      </c>
      <c r="M251" s="275" t="s">
        <v>453</v>
      </c>
      <c r="N251" s="270" t="s">
        <v>370</v>
      </c>
      <c r="O251" s="862"/>
      <c r="P251" s="862"/>
      <c r="Q251" s="862"/>
      <c r="R251" s="862"/>
      <c r="S251" s="862"/>
      <c r="T251" s="862"/>
      <c r="U251" s="862"/>
      <c r="V251" s="862"/>
      <c r="W251" s="862"/>
      <c r="X251" s="862"/>
      <c r="Y251" s="862"/>
      <c r="Z251" s="862"/>
      <c r="AA251" s="862"/>
      <c r="AB251" s="862"/>
      <c r="AC251" s="862"/>
      <c r="AD251" s="862"/>
      <c r="AE251" s="862"/>
      <c r="AF251" s="862"/>
      <c r="AG251" s="862"/>
      <c r="AH251" s="862"/>
      <c r="AI251" s="862"/>
      <c r="AJ251" s="862"/>
      <c r="AK251" s="862"/>
      <c r="AL251" s="862"/>
      <c r="AM251" s="862"/>
      <c r="AN251" s="862"/>
      <c r="AO251" s="771"/>
    </row>
    <row r="252" spans="1:41">
      <c r="A252" s="789">
        <v>9</v>
      </c>
      <c r="B252" s="849" t="b">
        <v>1</v>
      </c>
      <c r="C252" s="849"/>
      <c r="D252" s="849"/>
      <c r="E252" s="849"/>
      <c r="F252" s="849"/>
      <c r="G252" s="849"/>
      <c r="H252" s="849"/>
      <c r="I252" s="849"/>
      <c r="J252" s="849"/>
      <c r="K252" s="849"/>
      <c r="L252" s="273" t="s">
        <v>595</v>
      </c>
      <c r="M252" s="275" t="s">
        <v>454</v>
      </c>
      <c r="N252" s="270" t="s">
        <v>370</v>
      </c>
      <c r="O252" s="862"/>
      <c r="P252" s="862"/>
      <c r="Q252" s="862"/>
      <c r="R252" s="862"/>
      <c r="S252" s="862"/>
      <c r="T252" s="862"/>
      <c r="U252" s="862"/>
      <c r="V252" s="862"/>
      <c r="W252" s="862"/>
      <c r="X252" s="862"/>
      <c r="Y252" s="862"/>
      <c r="Z252" s="862"/>
      <c r="AA252" s="862"/>
      <c r="AB252" s="862"/>
      <c r="AC252" s="862"/>
      <c r="AD252" s="862"/>
      <c r="AE252" s="862"/>
      <c r="AF252" s="862"/>
      <c r="AG252" s="862"/>
      <c r="AH252" s="862"/>
      <c r="AI252" s="862"/>
      <c r="AJ252" s="862"/>
      <c r="AK252" s="862"/>
      <c r="AL252" s="862"/>
      <c r="AM252" s="862"/>
      <c r="AN252" s="862"/>
      <c r="AO252" s="771"/>
    </row>
    <row r="253" spans="1:41" s="278" customFormat="1" ht="22.8">
      <c r="A253" s="789">
        <v>9</v>
      </c>
      <c r="B253" s="849" t="b">
        <v>1</v>
      </c>
      <c r="C253" s="859"/>
      <c r="D253" s="859"/>
      <c r="E253" s="859"/>
      <c r="F253" s="859"/>
      <c r="G253" s="859"/>
      <c r="H253" s="859"/>
      <c r="I253" s="859"/>
      <c r="J253" s="859"/>
      <c r="K253" s="859"/>
      <c r="L253" s="276" t="s">
        <v>102</v>
      </c>
      <c r="M253" s="272" t="s">
        <v>455</v>
      </c>
      <c r="N253" s="277" t="s">
        <v>370</v>
      </c>
      <c r="O253" s="860">
        <v>0</v>
      </c>
      <c r="P253" s="860">
        <v>0</v>
      </c>
      <c r="Q253" s="860">
        <v>0</v>
      </c>
      <c r="R253" s="860">
        <v>0</v>
      </c>
      <c r="S253" s="860">
        <v>0</v>
      </c>
      <c r="T253" s="860">
        <v>0</v>
      </c>
      <c r="U253" s="860">
        <v>0</v>
      </c>
      <c r="V253" s="860">
        <v>0</v>
      </c>
      <c r="W253" s="860">
        <v>0</v>
      </c>
      <c r="X253" s="860">
        <v>0</v>
      </c>
      <c r="Y253" s="860">
        <v>0</v>
      </c>
      <c r="Z253" s="860">
        <v>0</v>
      </c>
      <c r="AA253" s="860">
        <v>0</v>
      </c>
      <c r="AB253" s="860">
        <v>0</v>
      </c>
      <c r="AC253" s="860">
        <v>0</v>
      </c>
      <c r="AD253" s="860">
        <v>0</v>
      </c>
      <c r="AE253" s="860">
        <v>0</v>
      </c>
      <c r="AF253" s="860">
        <v>0</v>
      </c>
      <c r="AG253" s="860">
        <v>0</v>
      </c>
      <c r="AH253" s="860">
        <v>0</v>
      </c>
      <c r="AI253" s="860">
        <v>0</v>
      </c>
      <c r="AJ253" s="860">
        <v>0</v>
      </c>
      <c r="AK253" s="860">
        <v>0</v>
      </c>
      <c r="AL253" s="860">
        <v>0</v>
      </c>
      <c r="AM253" s="860">
        <v>0</v>
      </c>
      <c r="AN253" s="860">
        <v>0</v>
      </c>
      <c r="AO253" s="771"/>
    </row>
    <row r="254" spans="1:41">
      <c r="A254" s="789">
        <v>9</v>
      </c>
      <c r="B254" s="849" t="b">
        <v>1</v>
      </c>
      <c r="C254" s="849"/>
      <c r="D254" s="849"/>
      <c r="E254" s="849"/>
      <c r="F254" s="849"/>
      <c r="G254" s="849"/>
      <c r="H254" s="849"/>
      <c r="I254" s="849"/>
      <c r="J254" s="849"/>
      <c r="K254" s="849"/>
      <c r="L254" s="273" t="s">
        <v>17</v>
      </c>
      <c r="M254" s="274" t="s">
        <v>1191</v>
      </c>
      <c r="N254" s="270" t="s">
        <v>370</v>
      </c>
      <c r="O254" s="862"/>
      <c r="P254" s="862"/>
      <c r="Q254" s="862"/>
      <c r="R254" s="862"/>
      <c r="S254" s="862"/>
      <c r="T254" s="862"/>
      <c r="U254" s="862"/>
      <c r="V254" s="862"/>
      <c r="W254" s="862"/>
      <c r="X254" s="862"/>
      <c r="Y254" s="862"/>
      <c r="Z254" s="862"/>
      <c r="AA254" s="862"/>
      <c r="AB254" s="862"/>
      <c r="AC254" s="862"/>
      <c r="AD254" s="862"/>
      <c r="AE254" s="862"/>
      <c r="AF254" s="862"/>
      <c r="AG254" s="862"/>
      <c r="AH254" s="862"/>
      <c r="AI254" s="862"/>
      <c r="AJ254" s="862"/>
      <c r="AK254" s="862"/>
      <c r="AL254" s="862"/>
      <c r="AM254" s="862"/>
      <c r="AN254" s="862"/>
      <c r="AO254" s="771"/>
    </row>
    <row r="255" spans="1:41">
      <c r="A255" s="789">
        <v>9</v>
      </c>
      <c r="B255" s="849" t="b">
        <v>1</v>
      </c>
      <c r="C255" s="849"/>
      <c r="D255" s="849"/>
      <c r="E255" s="849"/>
      <c r="F255" s="849"/>
      <c r="G255" s="849"/>
      <c r="H255" s="849"/>
      <c r="I255" s="849"/>
      <c r="J255" s="849"/>
      <c r="K255" s="849"/>
      <c r="L255" s="273" t="s">
        <v>146</v>
      </c>
      <c r="M255" s="274" t="s">
        <v>1192</v>
      </c>
      <c r="N255" s="270" t="s">
        <v>370</v>
      </c>
      <c r="O255" s="862"/>
      <c r="P255" s="862"/>
      <c r="Q255" s="862"/>
      <c r="R255" s="862"/>
      <c r="S255" s="862"/>
      <c r="T255" s="862"/>
      <c r="U255" s="862"/>
      <c r="V255" s="862"/>
      <c r="W255" s="862"/>
      <c r="X255" s="862"/>
      <c r="Y255" s="862"/>
      <c r="Z255" s="862"/>
      <c r="AA255" s="862"/>
      <c r="AB255" s="862"/>
      <c r="AC255" s="862"/>
      <c r="AD255" s="862"/>
      <c r="AE255" s="862"/>
      <c r="AF255" s="862"/>
      <c r="AG255" s="862"/>
      <c r="AH255" s="862"/>
      <c r="AI255" s="862"/>
      <c r="AJ255" s="862"/>
      <c r="AK255" s="862"/>
      <c r="AL255" s="862"/>
      <c r="AM255" s="862"/>
      <c r="AN255" s="862"/>
      <c r="AO255" s="771"/>
    </row>
    <row r="256" spans="1:41">
      <c r="A256" s="789">
        <v>9</v>
      </c>
      <c r="B256" s="849" t="b">
        <v>1</v>
      </c>
      <c r="C256" s="849"/>
      <c r="D256" s="849"/>
      <c r="E256" s="849"/>
      <c r="F256" s="849"/>
      <c r="G256" s="849"/>
      <c r="H256" s="849"/>
      <c r="I256" s="849"/>
      <c r="J256" s="849"/>
      <c r="K256" s="849"/>
      <c r="L256" s="273" t="s">
        <v>167</v>
      </c>
      <c r="M256" s="274" t="s">
        <v>456</v>
      </c>
      <c r="N256" s="270" t="s">
        <v>370</v>
      </c>
      <c r="O256" s="862"/>
      <c r="P256" s="862"/>
      <c r="Q256" s="862"/>
      <c r="R256" s="862"/>
      <c r="S256" s="862"/>
      <c r="T256" s="862"/>
      <c r="U256" s="862"/>
      <c r="V256" s="862"/>
      <c r="W256" s="862"/>
      <c r="X256" s="862"/>
      <c r="Y256" s="862"/>
      <c r="Z256" s="862"/>
      <c r="AA256" s="862"/>
      <c r="AB256" s="862"/>
      <c r="AC256" s="862"/>
      <c r="AD256" s="862"/>
      <c r="AE256" s="862"/>
      <c r="AF256" s="862"/>
      <c r="AG256" s="862"/>
      <c r="AH256" s="862"/>
      <c r="AI256" s="862"/>
      <c r="AJ256" s="862"/>
      <c r="AK256" s="862"/>
      <c r="AL256" s="862"/>
      <c r="AM256" s="862"/>
      <c r="AN256" s="862"/>
      <c r="AO256" s="771"/>
    </row>
    <row r="257" spans="1:41" s="82" customFormat="1">
      <c r="A257" s="764" t="s">
        <v>128</v>
      </c>
      <c r="B257" s="849" t="b">
        <v>1</v>
      </c>
      <c r="C257" s="752"/>
      <c r="D257" s="752"/>
      <c r="E257" s="752"/>
      <c r="F257" s="752"/>
      <c r="G257" s="752"/>
      <c r="H257" s="752"/>
      <c r="I257" s="752"/>
      <c r="J257" s="752"/>
      <c r="K257" s="752"/>
      <c r="L257" s="863" t="s">
        <v>2435</v>
      </c>
      <c r="M257" s="864"/>
      <c r="N257" s="864"/>
      <c r="O257" s="864"/>
      <c r="P257" s="864"/>
      <c r="Q257" s="864"/>
      <c r="R257" s="864"/>
      <c r="S257" s="864"/>
      <c r="T257" s="864"/>
      <c r="U257" s="864"/>
      <c r="V257" s="864"/>
      <c r="W257" s="864"/>
      <c r="X257" s="864"/>
      <c r="Y257" s="864"/>
      <c r="Z257" s="864"/>
      <c r="AA257" s="864"/>
      <c r="AB257" s="864"/>
      <c r="AC257" s="864"/>
      <c r="AD257" s="864"/>
      <c r="AE257" s="864"/>
      <c r="AF257" s="864"/>
      <c r="AG257" s="864"/>
      <c r="AH257" s="864"/>
      <c r="AI257" s="864"/>
      <c r="AJ257" s="864"/>
      <c r="AK257" s="864"/>
      <c r="AL257" s="864"/>
      <c r="AM257" s="864"/>
      <c r="AN257" s="864"/>
      <c r="AO257" s="864"/>
    </row>
    <row r="258" spans="1:41" s="278" customFormat="1" ht="22.8">
      <c r="A258" s="789">
        <v>10</v>
      </c>
      <c r="B258" s="849" t="b">
        <v>1</v>
      </c>
      <c r="C258" s="859"/>
      <c r="D258" s="859"/>
      <c r="E258" s="859"/>
      <c r="F258" s="859"/>
      <c r="G258" s="859"/>
      <c r="H258" s="859"/>
      <c r="I258" s="859"/>
      <c r="J258" s="859"/>
      <c r="K258" s="859"/>
      <c r="L258" s="276">
        <v>1</v>
      </c>
      <c r="M258" s="271" t="s">
        <v>438</v>
      </c>
      <c r="N258" s="277" t="s">
        <v>370</v>
      </c>
      <c r="O258" s="860">
        <v>0</v>
      </c>
      <c r="P258" s="860">
        <v>0</v>
      </c>
      <c r="Q258" s="860">
        <v>0</v>
      </c>
      <c r="R258" s="860">
        <v>0</v>
      </c>
      <c r="S258" s="860">
        <v>0</v>
      </c>
      <c r="T258" s="860">
        <v>0</v>
      </c>
      <c r="U258" s="860">
        <v>0</v>
      </c>
      <c r="V258" s="860">
        <v>0</v>
      </c>
      <c r="W258" s="860">
        <v>0</v>
      </c>
      <c r="X258" s="860">
        <v>0</v>
      </c>
      <c r="Y258" s="860">
        <v>0</v>
      </c>
      <c r="Z258" s="860">
        <v>0</v>
      </c>
      <c r="AA258" s="860">
        <v>0</v>
      </c>
      <c r="AB258" s="860">
        <v>0</v>
      </c>
      <c r="AC258" s="860">
        <v>0</v>
      </c>
      <c r="AD258" s="860">
        <v>0</v>
      </c>
      <c r="AE258" s="860">
        <v>0</v>
      </c>
      <c r="AF258" s="860">
        <v>0</v>
      </c>
      <c r="AG258" s="860">
        <v>0</v>
      </c>
      <c r="AH258" s="860">
        <v>0</v>
      </c>
      <c r="AI258" s="860">
        <v>0</v>
      </c>
      <c r="AJ258" s="860">
        <v>0</v>
      </c>
      <c r="AK258" s="860">
        <v>0</v>
      </c>
      <c r="AL258" s="860">
        <v>0</v>
      </c>
      <c r="AM258" s="860">
        <v>0</v>
      </c>
      <c r="AN258" s="860">
        <v>0</v>
      </c>
      <c r="AO258" s="771"/>
    </row>
    <row r="259" spans="1:41">
      <c r="A259" s="789">
        <v>10</v>
      </c>
      <c r="B259" s="849" t="b">
        <v>1</v>
      </c>
      <c r="C259" s="849"/>
      <c r="D259" s="849"/>
      <c r="E259" s="849"/>
      <c r="F259" s="849"/>
      <c r="G259" s="849"/>
      <c r="H259" s="849"/>
      <c r="I259" s="849"/>
      <c r="J259" s="849"/>
      <c r="K259" s="849"/>
      <c r="L259" s="273" t="s">
        <v>165</v>
      </c>
      <c r="M259" s="274" t="s">
        <v>439</v>
      </c>
      <c r="N259" s="270" t="s">
        <v>370</v>
      </c>
      <c r="O259" s="861">
        <v>0</v>
      </c>
      <c r="P259" s="861">
        <v>0</v>
      </c>
      <c r="Q259" s="861">
        <v>0</v>
      </c>
      <c r="R259" s="861">
        <v>0</v>
      </c>
      <c r="S259" s="861">
        <v>0</v>
      </c>
      <c r="T259" s="861">
        <v>0</v>
      </c>
      <c r="U259" s="861">
        <v>0</v>
      </c>
      <c r="V259" s="861">
        <v>0</v>
      </c>
      <c r="W259" s="861">
        <v>0</v>
      </c>
      <c r="X259" s="861">
        <v>0</v>
      </c>
      <c r="Y259" s="861">
        <v>0</v>
      </c>
      <c r="Z259" s="861">
        <v>0</v>
      </c>
      <c r="AA259" s="861">
        <v>0</v>
      </c>
      <c r="AB259" s="861">
        <v>0</v>
      </c>
      <c r="AC259" s="861">
        <v>0</v>
      </c>
      <c r="AD259" s="861">
        <v>0</v>
      </c>
      <c r="AE259" s="861">
        <v>0</v>
      </c>
      <c r="AF259" s="861">
        <v>0</v>
      </c>
      <c r="AG259" s="861">
        <v>0</v>
      </c>
      <c r="AH259" s="861">
        <v>0</v>
      </c>
      <c r="AI259" s="861">
        <v>0</v>
      </c>
      <c r="AJ259" s="861">
        <v>0</v>
      </c>
      <c r="AK259" s="861">
        <v>0</v>
      </c>
      <c r="AL259" s="861">
        <v>0</v>
      </c>
      <c r="AM259" s="861">
        <v>0</v>
      </c>
      <c r="AN259" s="861">
        <v>0</v>
      </c>
      <c r="AO259" s="771"/>
    </row>
    <row r="260" spans="1:41">
      <c r="A260" s="789">
        <v>10</v>
      </c>
      <c r="B260" s="849" t="b">
        <v>1</v>
      </c>
      <c r="C260" s="849"/>
      <c r="D260" s="849"/>
      <c r="E260" s="849"/>
      <c r="F260" s="849"/>
      <c r="G260" s="849"/>
      <c r="H260" s="849"/>
      <c r="I260" s="849"/>
      <c r="J260" s="849"/>
      <c r="K260" s="849"/>
      <c r="L260" s="273" t="s">
        <v>412</v>
      </c>
      <c r="M260" s="275" t="s">
        <v>440</v>
      </c>
      <c r="N260" s="270" t="s">
        <v>370</v>
      </c>
      <c r="O260" s="862"/>
      <c r="P260" s="862"/>
      <c r="Q260" s="862"/>
      <c r="R260" s="862"/>
      <c r="S260" s="862"/>
      <c r="T260" s="862"/>
      <c r="U260" s="862"/>
      <c r="V260" s="862"/>
      <c r="W260" s="862"/>
      <c r="X260" s="862"/>
      <c r="Y260" s="862"/>
      <c r="Z260" s="862"/>
      <c r="AA260" s="862"/>
      <c r="AB260" s="862"/>
      <c r="AC260" s="862"/>
      <c r="AD260" s="862"/>
      <c r="AE260" s="862"/>
      <c r="AF260" s="862"/>
      <c r="AG260" s="862"/>
      <c r="AH260" s="862"/>
      <c r="AI260" s="862"/>
      <c r="AJ260" s="862"/>
      <c r="AK260" s="862"/>
      <c r="AL260" s="862"/>
      <c r="AM260" s="862"/>
      <c r="AN260" s="862"/>
      <c r="AO260" s="771"/>
    </row>
    <row r="261" spans="1:41">
      <c r="A261" s="789">
        <v>10</v>
      </c>
      <c r="B261" s="849" t="b">
        <v>1</v>
      </c>
      <c r="C261" s="849"/>
      <c r="D261" s="849"/>
      <c r="E261" s="849"/>
      <c r="F261" s="849"/>
      <c r="G261" s="849"/>
      <c r="H261" s="849"/>
      <c r="I261" s="849"/>
      <c r="J261" s="849"/>
      <c r="K261" s="849"/>
      <c r="L261" s="273" t="s">
        <v>414</v>
      </c>
      <c r="M261" s="275" t="s">
        <v>1126</v>
      </c>
      <c r="N261" s="270" t="s">
        <v>370</v>
      </c>
      <c r="O261" s="862"/>
      <c r="P261" s="862"/>
      <c r="Q261" s="862"/>
      <c r="R261" s="862"/>
      <c r="S261" s="862"/>
      <c r="T261" s="862"/>
      <c r="U261" s="862"/>
      <c r="V261" s="862"/>
      <c r="W261" s="862"/>
      <c r="X261" s="862"/>
      <c r="Y261" s="862"/>
      <c r="Z261" s="862"/>
      <c r="AA261" s="862"/>
      <c r="AB261" s="862"/>
      <c r="AC261" s="862"/>
      <c r="AD261" s="862"/>
      <c r="AE261" s="862"/>
      <c r="AF261" s="862"/>
      <c r="AG261" s="862"/>
      <c r="AH261" s="862"/>
      <c r="AI261" s="862"/>
      <c r="AJ261" s="862"/>
      <c r="AK261" s="862"/>
      <c r="AL261" s="862"/>
      <c r="AM261" s="862"/>
      <c r="AN261" s="862"/>
      <c r="AO261" s="771"/>
    </row>
    <row r="262" spans="1:41">
      <c r="A262" s="789">
        <v>10</v>
      </c>
      <c r="B262" s="849" t="b">
        <v>1</v>
      </c>
      <c r="C262" s="849"/>
      <c r="D262" s="849"/>
      <c r="E262" s="849"/>
      <c r="F262" s="849"/>
      <c r="G262" s="849"/>
      <c r="H262" s="849"/>
      <c r="I262" s="849"/>
      <c r="J262" s="849"/>
      <c r="K262" s="849"/>
      <c r="L262" s="273" t="s">
        <v>1087</v>
      </c>
      <c r="M262" s="275" t="s">
        <v>441</v>
      </c>
      <c r="N262" s="270" t="s">
        <v>370</v>
      </c>
      <c r="O262" s="862"/>
      <c r="P262" s="862"/>
      <c r="Q262" s="862"/>
      <c r="R262" s="862"/>
      <c r="S262" s="862"/>
      <c r="T262" s="862"/>
      <c r="U262" s="862"/>
      <c r="V262" s="862"/>
      <c r="W262" s="862"/>
      <c r="X262" s="862"/>
      <c r="Y262" s="862"/>
      <c r="Z262" s="862"/>
      <c r="AA262" s="862"/>
      <c r="AB262" s="862"/>
      <c r="AC262" s="862"/>
      <c r="AD262" s="862"/>
      <c r="AE262" s="862"/>
      <c r="AF262" s="862"/>
      <c r="AG262" s="862"/>
      <c r="AH262" s="862"/>
      <c r="AI262" s="862"/>
      <c r="AJ262" s="862"/>
      <c r="AK262" s="862"/>
      <c r="AL262" s="862"/>
      <c r="AM262" s="862"/>
      <c r="AN262" s="862"/>
      <c r="AO262" s="771"/>
    </row>
    <row r="263" spans="1:41">
      <c r="A263" s="789">
        <v>10</v>
      </c>
      <c r="B263" s="849" t="b">
        <v>1</v>
      </c>
      <c r="C263" s="849"/>
      <c r="D263" s="849"/>
      <c r="E263" s="849"/>
      <c r="F263" s="849"/>
      <c r="G263" s="849"/>
      <c r="H263" s="849"/>
      <c r="I263" s="849"/>
      <c r="J263" s="849"/>
      <c r="K263" s="849"/>
      <c r="L263" s="273" t="s">
        <v>1088</v>
      </c>
      <c r="M263" s="275" t="s">
        <v>442</v>
      </c>
      <c r="N263" s="270" t="s">
        <v>370</v>
      </c>
      <c r="O263" s="862"/>
      <c r="P263" s="862"/>
      <c r="Q263" s="862"/>
      <c r="R263" s="862"/>
      <c r="S263" s="862"/>
      <c r="T263" s="862"/>
      <c r="U263" s="862"/>
      <c r="V263" s="862"/>
      <c r="W263" s="862"/>
      <c r="X263" s="862"/>
      <c r="Y263" s="862"/>
      <c r="Z263" s="862"/>
      <c r="AA263" s="862"/>
      <c r="AB263" s="862"/>
      <c r="AC263" s="862"/>
      <c r="AD263" s="862"/>
      <c r="AE263" s="862"/>
      <c r="AF263" s="862"/>
      <c r="AG263" s="862"/>
      <c r="AH263" s="862"/>
      <c r="AI263" s="862"/>
      <c r="AJ263" s="862"/>
      <c r="AK263" s="862"/>
      <c r="AL263" s="862"/>
      <c r="AM263" s="862"/>
      <c r="AN263" s="862"/>
      <c r="AO263" s="771"/>
    </row>
    <row r="264" spans="1:41">
      <c r="A264" s="789">
        <v>10</v>
      </c>
      <c r="B264" s="849" t="b">
        <v>1</v>
      </c>
      <c r="C264" s="849"/>
      <c r="D264" s="849"/>
      <c r="E264" s="849"/>
      <c r="F264" s="849"/>
      <c r="G264" s="849"/>
      <c r="H264" s="849"/>
      <c r="I264" s="849"/>
      <c r="J264" s="849"/>
      <c r="K264" s="849"/>
      <c r="L264" s="273" t="s">
        <v>166</v>
      </c>
      <c r="M264" s="274" t="s">
        <v>443</v>
      </c>
      <c r="N264" s="270" t="s">
        <v>370</v>
      </c>
      <c r="O264" s="861">
        <v>0</v>
      </c>
      <c r="P264" s="861">
        <v>0</v>
      </c>
      <c r="Q264" s="861">
        <v>0</v>
      </c>
      <c r="R264" s="861">
        <v>0</v>
      </c>
      <c r="S264" s="861">
        <v>0</v>
      </c>
      <c r="T264" s="861">
        <v>0</v>
      </c>
      <c r="U264" s="861">
        <v>0</v>
      </c>
      <c r="V264" s="861">
        <v>0</v>
      </c>
      <c r="W264" s="861">
        <v>0</v>
      </c>
      <c r="X264" s="861">
        <v>0</v>
      </c>
      <c r="Y264" s="861">
        <v>0</v>
      </c>
      <c r="Z264" s="861">
        <v>0</v>
      </c>
      <c r="AA264" s="861">
        <v>0</v>
      </c>
      <c r="AB264" s="861">
        <v>0</v>
      </c>
      <c r="AC264" s="861">
        <v>0</v>
      </c>
      <c r="AD264" s="861">
        <v>0</v>
      </c>
      <c r="AE264" s="861">
        <v>0</v>
      </c>
      <c r="AF264" s="861">
        <v>0</v>
      </c>
      <c r="AG264" s="861">
        <v>0</v>
      </c>
      <c r="AH264" s="861">
        <v>0</v>
      </c>
      <c r="AI264" s="861">
        <v>0</v>
      </c>
      <c r="AJ264" s="861">
        <v>0</v>
      </c>
      <c r="AK264" s="861">
        <v>0</v>
      </c>
      <c r="AL264" s="861">
        <v>0</v>
      </c>
      <c r="AM264" s="861">
        <v>0</v>
      </c>
      <c r="AN264" s="861">
        <v>0</v>
      </c>
      <c r="AO264" s="771"/>
    </row>
    <row r="265" spans="1:41">
      <c r="A265" s="789">
        <v>10</v>
      </c>
      <c r="B265" s="849" t="b">
        <v>1</v>
      </c>
      <c r="C265" s="849"/>
      <c r="D265" s="849"/>
      <c r="E265" s="849"/>
      <c r="F265" s="849"/>
      <c r="G265" s="849"/>
      <c r="H265" s="849"/>
      <c r="I265" s="849"/>
      <c r="J265" s="849"/>
      <c r="K265" s="849"/>
      <c r="L265" s="273" t="s">
        <v>534</v>
      </c>
      <c r="M265" s="275" t="s">
        <v>444</v>
      </c>
      <c r="N265" s="270" t="s">
        <v>370</v>
      </c>
      <c r="O265" s="862"/>
      <c r="P265" s="862"/>
      <c r="Q265" s="862"/>
      <c r="R265" s="862"/>
      <c r="S265" s="862"/>
      <c r="T265" s="862"/>
      <c r="U265" s="862"/>
      <c r="V265" s="862"/>
      <c r="W265" s="862"/>
      <c r="X265" s="862"/>
      <c r="Y265" s="862"/>
      <c r="Z265" s="862"/>
      <c r="AA265" s="862"/>
      <c r="AB265" s="862"/>
      <c r="AC265" s="862"/>
      <c r="AD265" s="862"/>
      <c r="AE265" s="862"/>
      <c r="AF265" s="862"/>
      <c r="AG265" s="862"/>
      <c r="AH265" s="862"/>
      <c r="AI265" s="862"/>
      <c r="AJ265" s="862"/>
      <c r="AK265" s="862"/>
      <c r="AL265" s="862"/>
      <c r="AM265" s="862"/>
      <c r="AN265" s="862"/>
      <c r="AO265" s="771"/>
    </row>
    <row r="266" spans="1:41">
      <c r="A266" s="789">
        <v>10</v>
      </c>
      <c r="B266" s="849" t="b">
        <v>1</v>
      </c>
      <c r="C266" s="849"/>
      <c r="D266" s="849"/>
      <c r="E266" s="849"/>
      <c r="F266" s="849"/>
      <c r="G266" s="849"/>
      <c r="H266" s="849"/>
      <c r="I266" s="849"/>
      <c r="J266" s="849"/>
      <c r="K266" s="849"/>
      <c r="L266" s="273" t="s">
        <v>540</v>
      </c>
      <c r="M266" s="275" t="s">
        <v>445</v>
      </c>
      <c r="N266" s="270" t="s">
        <v>370</v>
      </c>
      <c r="O266" s="862"/>
      <c r="P266" s="862"/>
      <c r="Q266" s="862"/>
      <c r="R266" s="862"/>
      <c r="S266" s="862"/>
      <c r="T266" s="862"/>
      <c r="U266" s="862"/>
      <c r="V266" s="862"/>
      <c r="W266" s="862"/>
      <c r="X266" s="862"/>
      <c r="Y266" s="862"/>
      <c r="Z266" s="862"/>
      <c r="AA266" s="862"/>
      <c r="AB266" s="862"/>
      <c r="AC266" s="862"/>
      <c r="AD266" s="862"/>
      <c r="AE266" s="862"/>
      <c r="AF266" s="862"/>
      <c r="AG266" s="862"/>
      <c r="AH266" s="862"/>
      <c r="AI266" s="862"/>
      <c r="AJ266" s="862"/>
      <c r="AK266" s="862"/>
      <c r="AL266" s="862"/>
      <c r="AM266" s="862"/>
      <c r="AN266" s="862"/>
      <c r="AO266" s="771"/>
    </row>
    <row r="267" spans="1:41">
      <c r="A267" s="789">
        <v>10</v>
      </c>
      <c r="B267" s="849" t="b">
        <v>1</v>
      </c>
      <c r="C267" s="849"/>
      <c r="D267" s="849"/>
      <c r="E267" s="849"/>
      <c r="F267" s="849"/>
      <c r="G267" s="849"/>
      <c r="H267" s="849"/>
      <c r="I267" s="849"/>
      <c r="J267" s="849"/>
      <c r="K267" s="849"/>
      <c r="L267" s="273" t="s">
        <v>542</v>
      </c>
      <c r="M267" s="275" t="s">
        <v>446</v>
      </c>
      <c r="N267" s="270" t="s">
        <v>370</v>
      </c>
      <c r="O267" s="862"/>
      <c r="P267" s="862"/>
      <c r="Q267" s="862"/>
      <c r="R267" s="862"/>
      <c r="S267" s="862"/>
      <c r="T267" s="862"/>
      <c r="U267" s="862"/>
      <c r="V267" s="862"/>
      <c r="W267" s="862"/>
      <c r="X267" s="862"/>
      <c r="Y267" s="862"/>
      <c r="Z267" s="862"/>
      <c r="AA267" s="862"/>
      <c r="AB267" s="862"/>
      <c r="AC267" s="862"/>
      <c r="AD267" s="862"/>
      <c r="AE267" s="862"/>
      <c r="AF267" s="862"/>
      <c r="AG267" s="862"/>
      <c r="AH267" s="862"/>
      <c r="AI267" s="862"/>
      <c r="AJ267" s="862"/>
      <c r="AK267" s="862"/>
      <c r="AL267" s="862"/>
      <c r="AM267" s="862"/>
      <c r="AN267" s="862"/>
      <c r="AO267" s="771"/>
    </row>
    <row r="268" spans="1:41">
      <c r="A268" s="789">
        <v>10</v>
      </c>
      <c r="B268" s="849" t="b">
        <v>1</v>
      </c>
      <c r="C268" s="849"/>
      <c r="D268" s="849"/>
      <c r="E268" s="849"/>
      <c r="F268" s="849"/>
      <c r="G268" s="849"/>
      <c r="H268" s="849"/>
      <c r="I268" s="849"/>
      <c r="J268" s="849"/>
      <c r="K268" s="849"/>
      <c r="L268" s="273" t="s">
        <v>378</v>
      </c>
      <c r="M268" s="274" t="s">
        <v>447</v>
      </c>
      <c r="N268" s="270" t="s">
        <v>370</v>
      </c>
      <c r="O268" s="861">
        <v>0</v>
      </c>
      <c r="P268" s="861">
        <v>0</v>
      </c>
      <c r="Q268" s="861">
        <v>0</v>
      </c>
      <c r="R268" s="861">
        <v>0</v>
      </c>
      <c r="S268" s="861">
        <v>0</v>
      </c>
      <c r="T268" s="861">
        <v>0</v>
      </c>
      <c r="U268" s="861">
        <v>0</v>
      </c>
      <c r="V268" s="861">
        <v>0</v>
      </c>
      <c r="W268" s="861">
        <v>0</v>
      </c>
      <c r="X268" s="861">
        <v>0</v>
      </c>
      <c r="Y268" s="861">
        <v>0</v>
      </c>
      <c r="Z268" s="861">
        <v>0</v>
      </c>
      <c r="AA268" s="861">
        <v>0</v>
      </c>
      <c r="AB268" s="861">
        <v>0</v>
      </c>
      <c r="AC268" s="861">
        <v>0</v>
      </c>
      <c r="AD268" s="861">
        <v>0</v>
      </c>
      <c r="AE268" s="861">
        <v>0</v>
      </c>
      <c r="AF268" s="861">
        <v>0</v>
      </c>
      <c r="AG268" s="861">
        <v>0</v>
      </c>
      <c r="AH268" s="861">
        <v>0</v>
      </c>
      <c r="AI268" s="861">
        <v>0</v>
      </c>
      <c r="AJ268" s="861">
        <v>0</v>
      </c>
      <c r="AK268" s="861">
        <v>0</v>
      </c>
      <c r="AL268" s="861">
        <v>0</v>
      </c>
      <c r="AM268" s="861">
        <v>0</v>
      </c>
      <c r="AN268" s="861">
        <v>0</v>
      </c>
      <c r="AO268" s="771"/>
    </row>
    <row r="269" spans="1:41">
      <c r="A269" s="789">
        <v>10</v>
      </c>
      <c r="B269" s="849" t="b">
        <v>1</v>
      </c>
      <c r="C269" s="849"/>
      <c r="D269" s="849"/>
      <c r="E269" s="849"/>
      <c r="F269" s="849"/>
      <c r="G269" s="849"/>
      <c r="H269" s="849"/>
      <c r="I269" s="849"/>
      <c r="J269" s="849"/>
      <c r="K269" s="849"/>
      <c r="L269" s="273" t="s">
        <v>564</v>
      </c>
      <c r="M269" s="275" t="s">
        <v>448</v>
      </c>
      <c r="N269" s="270" t="s">
        <v>370</v>
      </c>
      <c r="O269" s="862"/>
      <c r="P269" s="862"/>
      <c r="Q269" s="862"/>
      <c r="R269" s="862"/>
      <c r="S269" s="862"/>
      <c r="T269" s="862"/>
      <c r="U269" s="862"/>
      <c r="V269" s="862"/>
      <c r="W269" s="862"/>
      <c r="X269" s="862"/>
      <c r="Y269" s="862"/>
      <c r="Z269" s="862"/>
      <c r="AA269" s="862"/>
      <c r="AB269" s="862"/>
      <c r="AC269" s="862"/>
      <c r="AD269" s="862"/>
      <c r="AE269" s="862"/>
      <c r="AF269" s="862"/>
      <c r="AG269" s="862"/>
      <c r="AH269" s="862"/>
      <c r="AI269" s="862"/>
      <c r="AJ269" s="862"/>
      <c r="AK269" s="862"/>
      <c r="AL269" s="862"/>
      <c r="AM269" s="862"/>
      <c r="AN269" s="862"/>
      <c r="AO269" s="771"/>
    </row>
    <row r="270" spans="1:41">
      <c r="A270" s="789">
        <v>10</v>
      </c>
      <c r="B270" s="849" t="b">
        <v>1</v>
      </c>
      <c r="C270" s="849"/>
      <c r="D270" s="849"/>
      <c r="E270" s="849"/>
      <c r="F270" s="849"/>
      <c r="G270" s="849"/>
      <c r="H270" s="849"/>
      <c r="I270" s="849"/>
      <c r="J270" s="849"/>
      <c r="K270" s="849"/>
      <c r="L270" s="273" t="s">
        <v>566</v>
      </c>
      <c r="M270" s="275" t="s">
        <v>449</v>
      </c>
      <c r="N270" s="270" t="s">
        <v>370</v>
      </c>
      <c r="O270" s="862"/>
      <c r="P270" s="862"/>
      <c r="Q270" s="862"/>
      <c r="R270" s="862"/>
      <c r="S270" s="862"/>
      <c r="T270" s="862"/>
      <c r="U270" s="862"/>
      <c r="V270" s="862"/>
      <c r="W270" s="862"/>
      <c r="X270" s="862"/>
      <c r="Y270" s="862"/>
      <c r="Z270" s="862"/>
      <c r="AA270" s="862"/>
      <c r="AB270" s="862"/>
      <c r="AC270" s="862"/>
      <c r="AD270" s="862"/>
      <c r="AE270" s="862"/>
      <c r="AF270" s="862"/>
      <c r="AG270" s="862"/>
      <c r="AH270" s="862"/>
      <c r="AI270" s="862"/>
      <c r="AJ270" s="862"/>
      <c r="AK270" s="862"/>
      <c r="AL270" s="862"/>
      <c r="AM270" s="862"/>
      <c r="AN270" s="862"/>
      <c r="AO270" s="771"/>
    </row>
    <row r="271" spans="1:41">
      <c r="A271" s="789">
        <v>10</v>
      </c>
      <c r="B271" s="849" t="b">
        <v>1</v>
      </c>
      <c r="C271" s="849"/>
      <c r="D271" s="849"/>
      <c r="E271" s="849"/>
      <c r="F271" s="849"/>
      <c r="G271" s="849"/>
      <c r="H271" s="849"/>
      <c r="I271" s="849"/>
      <c r="J271" s="849"/>
      <c r="K271" s="849"/>
      <c r="L271" s="273" t="s">
        <v>568</v>
      </c>
      <c r="M271" s="275" t="s">
        <v>450</v>
      </c>
      <c r="N271" s="270" t="s">
        <v>370</v>
      </c>
      <c r="O271" s="862"/>
      <c r="P271" s="862"/>
      <c r="Q271" s="862"/>
      <c r="R271" s="862"/>
      <c r="S271" s="862"/>
      <c r="T271" s="862"/>
      <c r="U271" s="862"/>
      <c r="V271" s="862"/>
      <c r="W271" s="862"/>
      <c r="X271" s="862"/>
      <c r="Y271" s="862"/>
      <c r="Z271" s="862"/>
      <c r="AA271" s="862"/>
      <c r="AB271" s="862"/>
      <c r="AC271" s="862"/>
      <c r="AD271" s="862"/>
      <c r="AE271" s="862"/>
      <c r="AF271" s="862"/>
      <c r="AG271" s="862"/>
      <c r="AH271" s="862"/>
      <c r="AI271" s="862"/>
      <c r="AJ271" s="862"/>
      <c r="AK271" s="862"/>
      <c r="AL271" s="862"/>
      <c r="AM271" s="862"/>
      <c r="AN271" s="862"/>
      <c r="AO271" s="771"/>
    </row>
    <row r="272" spans="1:41">
      <c r="A272" s="789">
        <v>10</v>
      </c>
      <c r="B272" s="849" t="b">
        <v>1</v>
      </c>
      <c r="C272" s="849"/>
      <c r="D272" s="849"/>
      <c r="E272" s="849"/>
      <c r="F272" s="849"/>
      <c r="G272" s="849"/>
      <c r="H272" s="849"/>
      <c r="I272" s="849"/>
      <c r="J272" s="849"/>
      <c r="K272" s="849"/>
      <c r="L272" s="273" t="s">
        <v>380</v>
      </c>
      <c r="M272" s="274" t="s">
        <v>451</v>
      </c>
      <c r="N272" s="270" t="s">
        <v>370</v>
      </c>
      <c r="O272" s="861">
        <v>0</v>
      </c>
      <c r="P272" s="861">
        <v>0</v>
      </c>
      <c r="Q272" s="861">
        <v>0</v>
      </c>
      <c r="R272" s="861">
        <v>0</v>
      </c>
      <c r="S272" s="861">
        <v>0</v>
      </c>
      <c r="T272" s="861">
        <v>0</v>
      </c>
      <c r="U272" s="861">
        <v>0</v>
      </c>
      <c r="V272" s="861">
        <v>0</v>
      </c>
      <c r="W272" s="861">
        <v>0</v>
      </c>
      <c r="X272" s="861">
        <v>0</v>
      </c>
      <c r="Y272" s="861">
        <v>0</v>
      </c>
      <c r="Z272" s="861">
        <v>0</v>
      </c>
      <c r="AA272" s="861">
        <v>0</v>
      </c>
      <c r="AB272" s="861">
        <v>0</v>
      </c>
      <c r="AC272" s="861">
        <v>0</v>
      </c>
      <c r="AD272" s="861">
        <v>0</v>
      </c>
      <c r="AE272" s="861">
        <v>0</v>
      </c>
      <c r="AF272" s="861">
        <v>0</v>
      </c>
      <c r="AG272" s="861">
        <v>0</v>
      </c>
      <c r="AH272" s="861">
        <v>0</v>
      </c>
      <c r="AI272" s="861">
        <v>0</v>
      </c>
      <c r="AJ272" s="861">
        <v>0</v>
      </c>
      <c r="AK272" s="861">
        <v>0</v>
      </c>
      <c r="AL272" s="861">
        <v>0</v>
      </c>
      <c r="AM272" s="861">
        <v>0</v>
      </c>
      <c r="AN272" s="861">
        <v>0</v>
      </c>
      <c r="AO272" s="771"/>
    </row>
    <row r="273" spans="1:41">
      <c r="A273" s="789">
        <v>10</v>
      </c>
      <c r="B273" s="849" t="b">
        <v>1</v>
      </c>
      <c r="C273" s="849"/>
      <c r="D273" s="849"/>
      <c r="E273" s="849"/>
      <c r="F273" s="849"/>
      <c r="G273" s="849"/>
      <c r="H273" s="849"/>
      <c r="I273" s="849"/>
      <c r="J273" s="849"/>
      <c r="K273" s="849"/>
      <c r="L273" s="273" t="s">
        <v>573</v>
      </c>
      <c r="M273" s="275" t="s">
        <v>452</v>
      </c>
      <c r="N273" s="270" t="s">
        <v>370</v>
      </c>
      <c r="O273" s="862"/>
      <c r="P273" s="862"/>
      <c r="Q273" s="862"/>
      <c r="R273" s="862"/>
      <c r="S273" s="862"/>
      <c r="T273" s="862"/>
      <c r="U273" s="862"/>
      <c r="V273" s="862"/>
      <c r="W273" s="862"/>
      <c r="X273" s="862"/>
      <c r="Y273" s="862"/>
      <c r="Z273" s="862"/>
      <c r="AA273" s="862"/>
      <c r="AB273" s="862"/>
      <c r="AC273" s="862"/>
      <c r="AD273" s="862"/>
      <c r="AE273" s="862"/>
      <c r="AF273" s="862"/>
      <c r="AG273" s="862"/>
      <c r="AH273" s="862"/>
      <c r="AI273" s="862"/>
      <c r="AJ273" s="862"/>
      <c r="AK273" s="862"/>
      <c r="AL273" s="862"/>
      <c r="AM273" s="862"/>
      <c r="AN273" s="862"/>
      <c r="AO273" s="771"/>
    </row>
    <row r="274" spans="1:41" ht="22.8">
      <c r="A274" s="789">
        <v>10</v>
      </c>
      <c r="B274" s="849" t="b">
        <v>1</v>
      </c>
      <c r="C274" s="849"/>
      <c r="D274" s="849"/>
      <c r="E274" s="849"/>
      <c r="F274" s="849"/>
      <c r="G274" s="849"/>
      <c r="H274" s="849"/>
      <c r="I274" s="849"/>
      <c r="J274" s="849"/>
      <c r="K274" s="849"/>
      <c r="L274" s="273" t="s">
        <v>587</v>
      </c>
      <c r="M274" s="275" t="s">
        <v>1180</v>
      </c>
      <c r="N274" s="270" t="s">
        <v>370</v>
      </c>
      <c r="O274" s="862"/>
      <c r="P274" s="862"/>
      <c r="Q274" s="862"/>
      <c r="R274" s="862"/>
      <c r="S274" s="862"/>
      <c r="T274" s="862"/>
      <c r="U274" s="862"/>
      <c r="V274" s="862"/>
      <c r="W274" s="862"/>
      <c r="X274" s="862"/>
      <c r="Y274" s="862"/>
      <c r="Z274" s="862"/>
      <c r="AA274" s="862"/>
      <c r="AB274" s="862"/>
      <c r="AC274" s="862"/>
      <c r="AD274" s="862"/>
      <c r="AE274" s="862"/>
      <c r="AF274" s="862"/>
      <c r="AG274" s="862"/>
      <c r="AH274" s="862"/>
      <c r="AI274" s="862"/>
      <c r="AJ274" s="862"/>
      <c r="AK274" s="862"/>
      <c r="AL274" s="862"/>
      <c r="AM274" s="862"/>
      <c r="AN274" s="862"/>
      <c r="AO274" s="771"/>
    </row>
    <row r="275" spans="1:41" ht="22.8">
      <c r="A275" s="789">
        <v>10</v>
      </c>
      <c r="B275" s="849" t="b">
        <v>1</v>
      </c>
      <c r="C275" s="849"/>
      <c r="D275" s="849"/>
      <c r="E275" s="849"/>
      <c r="F275" s="849"/>
      <c r="G275" s="849"/>
      <c r="H275" s="849"/>
      <c r="I275" s="849"/>
      <c r="J275" s="849"/>
      <c r="K275" s="849"/>
      <c r="L275" s="273" t="s">
        <v>593</v>
      </c>
      <c r="M275" s="275" t="s">
        <v>453</v>
      </c>
      <c r="N275" s="270" t="s">
        <v>370</v>
      </c>
      <c r="O275" s="862"/>
      <c r="P275" s="862"/>
      <c r="Q275" s="862"/>
      <c r="R275" s="862"/>
      <c r="S275" s="862"/>
      <c r="T275" s="862"/>
      <c r="U275" s="862"/>
      <c r="V275" s="862"/>
      <c r="W275" s="862"/>
      <c r="X275" s="862"/>
      <c r="Y275" s="862"/>
      <c r="Z275" s="862"/>
      <c r="AA275" s="862"/>
      <c r="AB275" s="862"/>
      <c r="AC275" s="862"/>
      <c r="AD275" s="862"/>
      <c r="AE275" s="862"/>
      <c r="AF275" s="862"/>
      <c r="AG275" s="862"/>
      <c r="AH275" s="862"/>
      <c r="AI275" s="862"/>
      <c r="AJ275" s="862"/>
      <c r="AK275" s="862"/>
      <c r="AL275" s="862"/>
      <c r="AM275" s="862"/>
      <c r="AN275" s="862"/>
      <c r="AO275" s="771"/>
    </row>
    <row r="276" spans="1:41">
      <c r="A276" s="789">
        <v>10</v>
      </c>
      <c r="B276" s="849" t="b">
        <v>1</v>
      </c>
      <c r="C276" s="849"/>
      <c r="D276" s="849"/>
      <c r="E276" s="849"/>
      <c r="F276" s="849"/>
      <c r="G276" s="849"/>
      <c r="H276" s="849"/>
      <c r="I276" s="849"/>
      <c r="J276" s="849"/>
      <c r="K276" s="849"/>
      <c r="L276" s="273" t="s">
        <v>595</v>
      </c>
      <c r="M276" s="275" t="s">
        <v>454</v>
      </c>
      <c r="N276" s="270" t="s">
        <v>370</v>
      </c>
      <c r="O276" s="862"/>
      <c r="P276" s="862"/>
      <c r="Q276" s="862"/>
      <c r="R276" s="862"/>
      <c r="S276" s="862"/>
      <c r="T276" s="862"/>
      <c r="U276" s="862"/>
      <c r="V276" s="862"/>
      <c r="W276" s="862"/>
      <c r="X276" s="862"/>
      <c r="Y276" s="862"/>
      <c r="Z276" s="862"/>
      <c r="AA276" s="862"/>
      <c r="AB276" s="862"/>
      <c r="AC276" s="862"/>
      <c r="AD276" s="862"/>
      <c r="AE276" s="862"/>
      <c r="AF276" s="862"/>
      <c r="AG276" s="862"/>
      <c r="AH276" s="862"/>
      <c r="AI276" s="862"/>
      <c r="AJ276" s="862"/>
      <c r="AK276" s="862"/>
      <c r="AL276" s="862"/>
      <c r="AM276" s="862"/>
      <c r="AN276" s="862"/>
      <c r="AO276" s="771"/>
    </row>
    <row r="277" spans="1:41" s="278" customFormat="1" ht="22.8">
      <c r="A277" s="789">
        <v>10</v>
      </c>
      <c r="B277" s="849" t="b">
        <v>1</v>
      </c>
      <c r="C277" s="859"/>
      <c r="D277" s="859"/>
      <c r="E277" s="859"/>
      <c r="F277" s="859"/>
      <c r="G277" s="859"/>
      <c r="H277" s="859"/>
      <c r="I277" s="859"/>
      <c r="J277" s="859"/>
      <c r="K277" s="859"/>
      <c r="L277" s="276" t="s">
        <v>102</v>
      </c>
      <c r="M277" s="272" t="s">
        <v>455</v>
      </c>
      <c r="N277" s="277" t="s">
        <v>370</v>
      </c>
      <c r="O277" s="860">
        <v>0</v>
      </c>
      <c r="P277" s="860">
        <v>0</v>
      </c>
      <c r="Q277" s="860">
        <v>0</v>
      </c>
      <c r="R277" s="860">
        <v>0</v>
      </c>
      <c r="S277" s="860">
        <v>0</v>
      </c>
      <c r="T277" s="860">
        <v>0</v>
      </c>
      <c r="U277" s="860">
        <v>0</v>
      </c>
      <c r="V277" s="860">
        <v>0</v>
      </c>
      <c r="W277" s="860">
        <v>0</v>
      </c>
      <c r="X277" s="860">
        <v>0</v>
      </c>
      <c r="Y277" s="860">
        <v>0</v>
      </c>
      <c r="Z277" s="860">
        <v>0</v>
      </c>
      <c r="AA277" s="860">
        <v>0</v>
      </c>
      <c r="AB277" s="860">
        <v>0</v>
      </c>
      <c r="AC277" s="860">
        <v>0</v>
      </c>
      <c r="AD277" s="860">
        <v>0</v>
      </c>
      <c r="AE277" s="860">
        <v>0</v>
      </c>
      <c r="AF277" s="860">
        <v>0</v>
      </c>
      <c r="AG277" s="860">
        <v>0</v>
      </c>
      <c r="AH277" s="860">
        <v>0</v>
      </c>
      <c r="AI277" s="860">
        <v>0</v>
      </c>
      <c r="AJ277" s="860">
        <v>0</v>
      </c>
      <c r="AK277" s="860">
        <v>0</v>
      </c>
      <c r="AL277" s="860">
        <v>0</v>
      </c>
      <c r="AM277" s="860">
        <v>0</v>
      </c>
      <c r="AN277" s="860">
        <v>0</v>
      </c>
      <c r="AO277" s="771"/>
    </row>
    <row r="278" spans="1:41">
      <c r="A278" s="789">
        <v>10</v>
      </c>
      <c r="B278" s="849" t="b">
        <v>1</v>
      </c>
      <c r="C278" s="849"/>
      <c r="D278" s="849"/>
      <c r="E278" s="849"/>
      <c r="F278" s="849"/>
      <c r="G278" s="849"/>
      <c r="H278" s="849"/>
      <c r="I278" s="849"/>
      <c r="J278" s="849"/>
      <c r="K278" s="849"/>
      <c r="L278" s="273" t="s">
        <v>17</v>
      </c>
      <c r="M278" s="274" t="s">
        <v>1191</v>
      </c>
      <c r="N278" s="270" t="s">
        <v>370</v>
      </c>
      <c r="O278" s="862"/>
      <c r="P278" s="862"/>
      <c r="Q278" s="862"/>
      <c r="R278" s="862"/>
      <c r="S278" s="862"/>
      <c r="T278" s="862"/>
      <c r="U278" s="862"/>
      <c r="V278" s="862"/>
      <c r="W278" s="862"/>
      <c r="X278" s="862"/>
      <c r="Y278" s="862"/>
      <c r="Z278" s="862"/>
      <c r="AA278" s="862"/>
      <c r="AB278" s="862"/>
      <c r="AC278" s="862"/>
      <c r="AD278" s="862"/>
      <c r="AE278" s="862"/>
      <c r="AF278" s="862"/>
      <c r="AG278" s="862"/>
      <c r="AH278" s="862"/>
      <c r="AI278" s="862"/>
      <c r="AJ278" s="862"/>
      <c r="AK278" s="862"/>
      <c r="AL278" s="862"/>
      <c r="AM278" s="862"/>
      <c r="AN278" s="862"/>
      <c r="AO278" s="771"/>
    </row>
    <row r="279" spans="1:41">
      <c r="A279" s="789">
        <v>10</v>
      </c>
      <c r="B279" s="849" t="b">
        <v>1</v>
      </c>
      <c r="C279" s="849"/>
      <c r="D279" s="849"/>
      <c r="E279" s="849"/>
      <c r="F279" s="849"/>
      <c r="G279" s="849"/>
      <c r="H279" s="849"/>
      <c r="I279" s="849"/>
      <c r="J279" s="849"/>
      <c r="K279" s="849"/>
      <c r="L279" s="273" t="s">
        <v>146</v>
      </c>
      <c r="M279" s="274" t="s">
        <v>1192</v>
      </c>
      <c r="N279" s="270" t="s">
        <v>370</v>
      </c>
      <c r="O279" s="862"/>
      <c r="P279" s="862"/>
      <c r="Q279" s="862"/>
      <c r="R279" s="862"/>
      <c r="S279" s="862"/>
      <c r="T279" s="862"/>
      <c r="U279" s="862"/>
      <c r="V279" s="862"/>
      <c r="W279" s="862"/>
      <c r="X279" s="862"/>
      <c r="Y279" s="862"/>
      <c r="Z279" s="862"/>
      <c r="AA279" s="862"/>
      <c r="AB279" s="862"/>
      <c r="AC279" s="862"/>
      <c r="AD279" s="862"/>
      <c r="AE279" s="862"/>
      <c r="AF279" s="862"/>
      <c r="AG279" s="862"/>
      <c r="AH279" s="862"/>
      <c r="AI279" s="862"/>
      <c r="AJ279" s="862"/>
      <c r="AK279" s="862"/>
      <c r="AL279" s="862"/>
      <c r="AM279" s="862"/>
      <c r="AN279" s="862"/>
      <c r="AO279" s="771"/>
    </row>
    <row r="280" spans="1:41">
      <c r="A280" s="789">
        <v>10</v>
      </c>
      <c r="B280" s="849" t="b">
        <v>1</v>
      </c>
      <c r="C280" s="849"/>
      <c r="D280" s="849"/>
      <c r="E280" s="849"/>
      <c r="F280" s="849"/>
      <c r="G280" s="849"/>
      <c r="H280" s="849"/>
      <c r="I280" s="849"/>
      <c r="J280" s="849"/>
      <c r="K280" s="849"/>
      <c r="L280" s="273" t="s">
        <v>167</v>
      </c>
      <c r="M280" s="274" t="s">
        <v>456</v>
      </c>
      <c r="N280" s="270" t="s">
        <v>370</v>
      </c>
      <c r="O280" s="862"/>
      <c r="P280" s="862"/>
      <c r="Q280" s="862"/>
      <c r="R280" s="862"/>
      <c r="S280" s="862"/>
      <c r="T280" s="862"/>
      <c r="U280" s="862"/>
      <c r="V280" s="862"/>
      <c r="W280" s="862"/>
      <c r="X280" s="862"/>
      <c r="Y280" s="862"/>
      <c r="Z280" s="862"/>
      <c r="AA280" s="862"/>
      <c r="AB280" s="862"/>
      <c r="AC280" s="862"/>
      <c r="AD280" s="862"/>
      <c r="AE280" s="862"/>
      <c r="AF280" s="862"/>
      <c r="AG280" s="862"/>
      <c r="AH280" s="862"/>
      <c r="AI280" s="862"/>
      <c r="AJ280" s="862"/>
      <c r="AK280" s="862"/>
      <c r="AL280" s="862"/>
      <c r="AM280" s="862"/>
      <c r="AN280" s="862"/>
      <c r="AO280" s="771"/>
    </row>
    <row r="281" spans="1:41" s="82" customFormat="1">
      <c r="A281" s="764" t="s">
        <v>129</v>
      </c>
      <c r="B281" s="849" t="b">
        <v>1</v>
      </c>
      <c r="C281" s="752"/>
      <c r="D281" s="752"/>
      <c r="E281" s="752"/>
      <c r="F281" s="752"/>
      <c r="G281" s="752"/>
      <c r="H281" s="752"/>
      <c r="I281" s="752"/>
      <c r="J281" s="752"/>
      <c r="K281" s="752"/>
      <c r="L281" s="863" t="s">
        <v>2437</v>
      </c>
      <c r="M281" s="864"/>
      <c r="N281" s="864"/>
      <c r="O281" s="864"/>
      <c r="P281" s="864"/>
      <c r="Q281" s="864"/>
      <c r="R281" s="864"/>
      <c r="S281" s="864"/>
      <c r="T281" s="864"/>
      <c r="U281" s="864"/>
      <c r="V281" s="864"/>
      <c r="W281" s="864"/>
      <c r="X281" s="864"/>
      <c r="Y281" s="864"/>
      <c r="Z281" s="864"/>
      <c r="AA281" s="864"/>
      <c r="AB281" s="864"/>
      <c r="AC281" s="864"/>
      <c r="AD281" s="864"/>
      <c r="AE281" s="864"/>
      <c r="AF281" s="864"/>
      <c r="AG281" s="864"/>
      <c r="AH281" s="864"/>
      <c r="AI281" s="864"/>
      <c r="AJ281" s="864"/>
      <c r="AK281" s="864"/>
      <c r="AL281" s="864"/>
      <c r="AM281" s="864"/>
      <c r="AN281" s="864"/>
      <c r="AO281" s="864"/>
    </row>
    <row r="282" spans="1:41" s="278" customFormat="1" ht="22.8">
      <c r="A282" s="789">
        <v>11</v>
      </c>
      <c r="B282" s="849" t="b">
        <v>1</v>
      </c>
      <c r="C282" s="859"/>
      <c r="D282" s="859"/>
      <c r="E282" s="859"/>
      <c r="F282" s="859"/>
      <c r="G282" s="859"/>
      <c r="H282" s="859"/>
      <c r="I282" s="859"/>
      <c r="J282" s="859"/>
      <c r="K282" s="859"/>
      <c r="L282" s="276">
        <v>1</v>
      </c>
      <c r="M282" s="271" t="s">
        <v>438</v>
      </c>
      <c r="N282" s="277" t="s">
        <v>370</v>
      </c>
      <c r="O282" s="860">
        <v>0</v>
      </c>
      <c r="P282" s="860">
        <v>0</v>
      </c>
      <c r="Q282" s="860">
        <v>0</v>
      </c>
      <c r="R282" s="860">
        <v>0</v>
      </c>
      <c r="S282" s="860">
        <v>0</v>
      </c>
      <c r="T282" s="860">
        <v>0</v>
      </c>
      <c r="U282" s="860">
        <v>0</v>
      </c>
      <c r="V282" s="860">
        <v>0</v>
      </c>
      <c r="W282" s="860">
        <v>0</v>
      </c>
      <c r="X282" s="860">
        <v>0</v>
      </c>
      <c r="Y282" s="860">
        <v>0</v>
      </c>
      <c r="Z282" s="860">
        <v>0</v>
      </c>
      <c r="AA282" s="860">
        <v>0</v>
      </c>
      <c r="AB282" s="860">
        <v>0</v>
      </c>
      <c r="AC282" s="860">
        <v>0</v>
      </c>
      <c r="AD282" s="860">
        <v>0</v>
      </c>
      <c r="AE282" s="860">
        <v>0</v>
      </c>
      <c r="AF282" s="860">
        <v>0</v>
      </c>
      <c r="AG282" s="860">
        <v>0</v>
      </c>
      <c r="AH282" s="860">
        <v>0</v>
      </c>
      <c r="AI282" s="860">
        <v>0</v>
      </c>
      <c r="AJ282" s="860">
        <v>0</v>
      </c>
      <c r="AK282" s="860">
        <v>0</v>
      </c>
      <c r="AL282" s="860">
        <v>0</v>
      </c>
      <c r="AM282" s="860">
        <v>0</v>
      </c>
      <c r="AN282" s="860">
        <v>0</v>
      </c>
      <c r="AO282" s="771"/>
    </row>
    <row r="283" spans="1:41">
      <c r="A283" s="789">
        <v>11</v>
      </c>
      <c r="B283" s="849" t="b">
        <v>1</v>
      </c>
      <c r="C283" s="849"/>
      <c r="D283" s="849"/>
      <c r="E283" s="849"/>
      <c r="F283" s="849"/>
      <c r="G283" s="849"/>
      <c r="H283" s="849"/>
      <c r="I283" s="849"/>
      <c r="J283" s="849"/>
      <c r="K283" s="849"/>
      <c r="L283" s="273" t="s">
        <v>165</v>
      </c>
      <c r="M283" s="274" t="s">
        <v>439</v>
      </c>
      <c r="N283" s="270" t="s">
        <v>370</v>
      </c>
      <c r="O283" s="861">
        <v>0</v>
      </c>
      <c r="P283" s="861">
        <v>0</v>
      </c>
      <c r="Q283" s="861">
        <v>0</v>
      </c>
      <c r="R283" s="861">
        <v>0</v>
      </c>
      <c r="S283" s="861">
        <v>0</v>
      </c>
      <c r="T283" s="861">
        <v>0</v>
      </c>
      <c r="U283" s="861">
        <v>0</v>
      </c>
      <c r="V283" s="861">
        <v>0</v>
      </c>
      <c r="W283" s="861">
        <v>0</v>
      </c>
      <c r="X283" s="861">
        <v>0</v>
      </c>
      <c r="Y283" s="861">
        <v>0</v>
      </c>
      <c r="Z283" s="861">
        <v>0</v>
      </c>
      <c r="AA283" s="861">
        <v>0</v>
      </c>
      <c r="AB283" s="861">
        <v>0</v>
      </c>
      <c r="AC283" s="861">
        <v>0</v>
      </c>
      <c r="AD283" s="861">
        <v>0</v>
      </c>
      <c r="AE283" s="861">
        <v>0</v>
      </c>
      <c r="AF283" s="861">
        <v>0</v>
      </c>
      <c r="AG283" s="861">
        <v>0</v>
      </c>
      <c r="AH283" s="861">
        <v>0</v>
      </c>
      <c r="AI283" s="861">
        <v>0</v>
      </c>
      <c r="AJ283" s="861">
        <v>0</v>
      </c>
      <c r="AK283" s="861">
        <v>0</v>
      </c>
      <c r="AL283" s="861">
        <v>0</v>
      </c>
      <c r="AM283" s="861">
        <v>0</v>
      </c>
      <c r="AN283" s="861">
        <v>0</v>
      </c>
      <c r="AO283" s="771"/>
    </row>
    <row r="284" spans="1:41">
      <c r="A284" s="789">
        <v>11</v>
      </c>
      <c r="B284" s="849" t="b">
        <v>1</v>
      </c>
      <c r="C284" s="849"/>
      <c r="D284" s="849"/>
      <c r="E284" s="849"/>
      <c r="F284" s="849"/>
      <c r="G284" s="849"/>
      <c r="H284" s="849"/>
      <c r="I284" s="849"/>
      <c r="J284" s="849"/>
      <c r="K284" s="849"/>
      <c r="L284" s="273" t="s">
        <v>412</v>
      </c>
      <c r="M284" s="275" t="s">
        <v>440</v>
      </c>
      <c r="N284" s="270" t="s">
        <v>370</v>
      </c>
      <c r="O284" s="862"/>
      <c r="P284" s="862"/>
      <c r="Q284" s="862"/>
      <c r="R284" s="862"/>
      <c r="S284" s="862"/>
      <c r="T284" s="862"/>
      <c r="U284" s="862"/>
      <c r="V284" s="862"/>
      <c r="W284" s="862"/>
      <c r="X284" s="862"/>
      <c r="Y284" s="862"/>
      <c r="Z284" s="862"/>
      <c r="AA284" s="862"/>
      <c r="AB284" s="862"/>
      <c r="AC284" s="862"/>
      <c r="AD284" s="862"/>
      <c r="AE284" s="862"/>
      <c r="AF284" s="862"/>
      <c r="AG284" s="862"/>
      <c r="AH284" s="862"/>
      <c r="AI284" s="862"/>
      <c r="AJ284" s="862"/>
      <c r="AK284" s="862"/>
      <c r="AL284" s="862"/>
      <c r="AM284" s="862"/>
      <c r="AN284" s="862"/>
      <c r="AO284" s="771"/>
    </row>
    <row r="285" spans="1:41">
      <c r="A285" s="789">
        <v>11</v>
      </c>
      <c r="B285" s="849" t="b">
        <v>1</v>
      </c>
      <c r="C285" s="849"/>
      <c r="D285" s="849"/>
      <c r="E285" s="849"/>
      <c r="F285" s="849"/>
      <c r="G285" s="849"/>
      <c r="H285" s="849"/>
      <c r="I285" s="849"/>
      <c r="J285" s="849"/>
      <c r="K285" s="849"/>
      <c r="L285" s="273" t="s">
        <v>414</v>
      </c>
      <c r="M285" s="275" t="s">
        <v>1126</v>
      </c>
      <c r="N285" s="270" t="s">
        <v>370</v>
      </c>
      <c r="O285" s="862"/>
      <c r="P285" s="862"/>
      <c r="Q285" s="862"/>
      <c r="R285" s="862"/>
      <c r="S285" s="862"/>
      <c r="T285" s="862"/>
      <c r="U285" s="862"/>
      <c r="V285" s="862"/>
      <c r="W285" s="862"/>
      <c r="X285" s="862"/>
      <c r="Y285" s="862"/>
      <c r="Z285" s="862"/>
      <c r="AA285" s="862"/>
      <c r="AB285" s="862"/>
      <c r="AC285" s="862"/>
      <c r="AD285" s="862"/>
      <c r="AE285" s="862"/>
      <c r="AF285" s="862"/>
      <c r="AG285" s="862"/>
      <c r="AH285" s="862"/>
      <c r="AI285" s="862"/>
      <c r="AJ285" s="862"/>
      <c r="AK285" s="862"/>
      <c r="AL285" s="862"/>
      <c r="AM285" s="862"/>
      <c r="AN285" s="862"/>
      <c r="AO285" s="771"/>
    </row>
    <row r="286" spans="1:41">
      <c r="A286" s="789">
        <v>11</v>
      </c>
      <c r="B286" s="849" t="b">
        <v>1</v>
      </c>
      <c r="C286" s="849"/>
      <c r="D286" s="849"/>
      <c r="E286" s="849"/>
      <c r="F286" s="849"/>
      <c r="G286" s="849"/>
      <c r="H286" s="849"/>
      <c r="I286" s="849"/>
      <c r="J286" s="849"/>
      <c r="K286" s="849"/>
      <c r="L286" s="273" t="s">
        <v>1087</v>
      </c>
      <c r="M286" s="275" t="s">
        <v>441</v>
      </c>
      <c r="N286" s="270" t="s">
        <v>370</v>
      </c>
      <c r="O286" s="862"/>
      <c r="P286" s="862"/>
      <c r="Q286" s="862"/>
      <c r="R286" s="862"/>
      <c r="S286" s="862"/>
      <c r="T286" s="862"/>
      <c r="U286" s="862"/>
      <c r="V286" s="862"/>
      <c r="W286" s="862"/>
      <c r="X286" s="862"/>
      <c r="Y286" s="862"/>
      <c r="Z286" s="862"/>
      <c r="AA286" s="862"/>
      <c r="AB286" s="862"/>
      <c r="AC286" s="862"/>
      <c r="AD286" s="862"/>
      <c r="AE286" s="862"/>
      <c r="AF286" s="862"/>
      <c r="AG286" s="862"/>
      <c r="AH286" s="862"/>
      <c r="AI286" s="862"/>
      <c r="AJ286" s="862"/>
      <c r="AK286" s="862"/>
      <c r="AL286" s="862"/>
      <c r="AM286" s="862"/>
      <c r="AN286" s="862"/>
      <c r="AO286" s="771"/>
    </row>
    <row r="287" spans="1:41">
      <c r="A287" s="789">
        <v>11</v>
      </c>
      <c r="B287" s="849" t="b">
        <v>1</v>
      </c>
      <c r="C287" s="849"/>
      <c r="D287" s="849"/>
      <c r="E287" s="849"/>
      <c r="F287" s="849"/>
      <c r="G287" s="849"/>
      <c r="H287" s="849"/>
      <c r="I287" s="849"/>
      <c r="J287" s="849"/>
      <c r="K287" s="849"/>
      <c r="L287" s="273" t="s">
        <v>1088</v>
      </c>
      <c r="M287" s="275" t="s">
        <v>442</v>
      </c>
      <c r="N287" s="270" t="s">
        <v>370</v>
      </c>
      <c r="O287" s="862"/>
      <c r="P287" s="862"/>
      <c r="Q287" s="862"/>
      <c r="R287" s="862"/>
      <c r="S287" s="862"/>
      <c r="T287" s="862"/>
      <c r="U287" s="862"/>
      <c r="V287" s="862"/>
      <c r="W287" s="862"/>
      <c r="X287" s="862"/>
      <c r="Y287" s="862"/>
      <c r="Z287" s="862"/>
      <c r="AA287" s="862"/>
      <c r="AB287" s="862"/>
      <c r="AC287" s="862"/>
      <c r="AD287" s="862"/>
      <c r="AE287" s="862"/>
      <c r="AF287" s="862"/>
      <c r="AG287" s="862"/>
      <c r="AH287" s="862"/>
      <c r="AI287" s="862"/>
      <c r="AJ287" s="862"/>
      <c r="AK287" s="862"/>
      <c r="AL287" s="862"/>
      <c r="AM287" s="862"/>
      <c r="AN287" s="862"/>
      <c r="AO287" s="771"/>
    </row>
    <row r="288" spans="1:41">
      <c r="A288" s="789">
        <v>11</v>
      </c>
      <c r="B288" s="849" t="b">
        <v>1</v>
      </c>
      <c r="C288" s="849"/>
      <c r="D288" s="849"/>
      <c r="E288" s="849"/>
      <c r="F288" s="849"/>
      <c r="G288" s="849"/>
      <c r="H288" s="849"/>
      <c r="I288" s="849"/>
      <c r="J288" s="849"/>
      <c r="K288" s="849"/>
      <c r="L288" s="273" t="s">
        <v>166</v>
      </c>
      <c r="M288" s="274" t="s">
        <v>443</v>
      </c>
      <c r="N288" s="270" t="s">
        <v>370</v>
      </c>
      <c r="O288" s="861">
        <v>0</v>
      </c>
      <c r="P288" s="861">
        <v>0</v>
      </c>
      <c r="Q288" s="861">
        <v>0</v>
      </c>
      <c r="R288" s="861">
        <v>0</v>
      </c>
      <c r="S288" s="861">
        <v>0</v>
      </c>
      <c r="T288" s="861">
        <v>0</v>
      </c>
      <c r="U288" s="861">
        <v>0</v>
      </c>
      <c r="V288" s="861">
        <v>0</v>
      </c>
      <c r="W288" s="861">
        <v>0</v>
      </c>
      <c r="X288" s="861">
        <v>0</v>
      </c>
      <c r="Y288" s="861">
        <v>0</v>
      </c>
      <c r="Z288" s="861">
        <v>0</v>
      </c>
      <c r="AA288" s="861">
        <v>0</v>
      </c>
      <c r="AB288" s="861">
        <v>0</v>
      </c>
      <c r="AC288" s="861">
        <v>0</v>
      </c>
      <c r="AD288" s="861">
        <v>0</v>
      </c>
      <c r="AE288" s="861">
        <v>0</v>
      </c>
      <c r="AF288" s="861">
        <v>0</v>
      </c>
      <c r="AG288" s="861">
        <v>0</v>
      </c>
      <c r="AH288" s="861">
        <v>0</v>
      </c>
      <c r="AI288" s="861">
        <v>0</v>
      </c>
      <c r="AJ288" s="861">
        <v>0</v>
      </c>
      <c r="AK288" s="861">
        <v>0</v>
      </c>
      <c r="AL288" s="861">
        <v>0</v>
      </c>
      <c r="AM288" s="861">
        <v>0</v>
      </c>
      <c r="AN288" s="861">
        <v>0</v>
      </c>
      <c r="AO288" s="771"/>
    </row>
    <row r="289" spans="1:41">
      <c r="A289" s="789">
        <v>11</v>
      </c>
      <c r="B289" s="849" t="b">
        <v>1</v>
      </c>
      <c r="C289" s="849"/>
      <c r="D289" s="849"/>
      <c r="E289" s="849"/>
      <c r="F289" s="849"/>
      <c r="G289" s="849"/>
      <c r="H289" s="849"/>
      <c r="I289" s="849"/>
      <c r="J289" s="849"/>
      <c r="K289" s="849"/>
      <c r="L289" s="273" t="s">
        <v>534</v>
      </c>
      <c r="M289" s="275" t="s">
        <v>444</v>
      </c>
      <c r="N289" s="270" t="s">
        <v>370</v>
      </c>
      <c r="O289" s="862"/>
      <c r="P289" s="862"/>
      <c r="Q289" s="862"/>
      <c r="R289" s="862"/>
      <c r="S289" s="862"/>
      <c r="T289" s="862"/>
      <c r="U289" s="862"/>
      <c r="V289" s="862"/>
      <c r="W289" s="862"/>
      <c r="X289" s="862"/>
      <c r="Y289" s="862"/>
      <c r="Z289" s="862"/>
      <c r="AA289" s="862"/>
      <c r="AB289" s="862"/>
      <c r="AC289" s="862"/>
      <c r="AD289" s="862"/>
      <c r="AE289" s="862"/>
      <c r="AF289" s="862"/>
      <c r="AG289" s="862"/>
      <c r="AH289" s="862"/>
      <c r="AI289" s="862"/>
      <c r="AJ289" s="862"/>
      <c r="AK289" s="862"/>
      <c r="AL289" s="862"/>
      <c r="AM289" s="862"/>
      <c r="AN289" s="862"/>
      <c r="AO289" s="771"/>
    </row>
    <row r="290" spans="1:41">
      <c r="A290" s="789">
        <v>11</v>
      </c>
      <c r="B290" s="849" t="b">
        <v>1</v>
      </c>
      <c r="C290" s="849"/>
      <c r="D290" s="849"/>
      <c r="E290" s="849"/>
      <c r="F290" s="849"/>
      <c r="G290" s="849"/>
      <c r="H290" s="849"/>
      <c r="I290" s="849"/>
      <c r="J290" s="849"/>
      <c r="K290" s="849"/>
      <c r="L290" s="273" t="s">
        <v>540</v>
      </c>
      <c r="M290" s="275" t="s">
        <v>445</v>
      </c>
      <c r="N290" s="270" t="s">
        <v>370</v>
      </c>
      <c r="O290" s="862"/>
      <c r="P290" s="862"/>
      <c r="Q290" s="862"/>
      <c r="R290" s="862"/>
      <c r="S290" s="862"/>
      <c r="T290" s="862"/>
      <c r="U290" s="862"/>
      <c r="V290" s="862"/>
      <c r="W290" s="862"/>
      <c r="X290" s="862"/>
      <c r="Y290" s="862"/>
      <c r="Z290" s="862"/>
      <c r="AA290" s="862"/>
      <c r="AB290" s="862"/>
      <c r="AC290" s="862"/>
      <c r="AD290" s="862"/>
      <c r="AE290" s="862"/>
      <c r="AF290" s="862"/>
      <c r="AG290" s="862"/>
      <c r="AH290" s="862"/>
      <c r="AI290" s="862"/>
      <c r="AJ290" s="862"/>
      <c r="AK290" s="862"/>
      <c r="AL290" s="862"/>
      <c r="AM290" s="862"/>
      <c r="AN290" s="862"/>
      <c r="AO290" s="771"/>
    </row>
    <row r="291" spans="1:41">
      <c r="A291" s="789">
        <v>11</v>
      </c>
      <c r="B291" s="849" t="b">
        <v>1</v>
      </c>
      <c r="C291" s="849"/>
      <c r="D291" s="849"/>
      <c r="E291" s="849"/>
      <c r="F291" s="849"/>
      <c r="G291" s="849"/>
      <c r="H291" s="849"/>
      <c r="I291" s="849"/>
      <c r="J291" s="849"/>
      <c r="K291" s="849"/>
      <c r="L291" s="273" t="s">
        <v>542</v>
      </c>
      <c r="M291" s="275" t="s">
        <v>446</v>
      </c>
      <c r="N291" s="270" t="s">
        <v>370</v>
      </c>
      <c r="O291" s="862"/>
      <c r="P291" s="862"/>
      <c r="Q291" s="862"/>
      <c r="R291" s="862"/>
      <c r="S291" s="862"/>
      <c r="T291" s="862"/>
      <c r="U291" s="862"/>
      <c r="V291" s="862"/>
      <c r="W291" s="862"/>
      <c r="X291" s="862"/>
      <c r="Y291" s="862"/>
      <c r="Z291" s="862"/>
      <c r="AA291" s="862"/>
      <c r="AB291" s="862"/>
      <c r="AC291" s="862"/>
      <c r="AD291" s="862"/>
      <c r="AE291" s="862"/>
      <c r="AF291" s="862"/>
      <c r="AG291" s="862"/>
      <c r="AH291" s="862"/>
      <c r="AI291" s="862"/>
      <c r="AJ291" s="862"/>
      <c r="AK291" s="862"/>
      <c r="AL291" s="862"/>
      <c r="AM291" s="862"/>
      <c r="AN291" s="862"/>
      <c r="AO291" s="771"/>
    </row>
    <row r="292" spans="1:41">
      <c r="A292" s="789">
        <v>11</v>
      </c>
      <c r="B292" s="849" t="b">
        <v>1</v>
      </c>
      <c r="C292" s="849"/>
      <c r="D292" s="849"/>
      <c r="E292" s="849"/>
      <c r="F292" s="849"/>
      <c r="G292" s="849"/>
      <c r="H292" s="849"/>
      <c r="I292" s="849"/>
      <c r="J292" s="849"/>
      <c r="K292" s="849"/>
      <c r="L292" s="273" t="s">
        <v>378</v>
      </c>
      <c r="M292" s="274" t="s">
        <v>447</v>
      </c>
      <c r="N292" s="270" t="s">
        <v>370</v>
      </c>
      <c r="O292" s="861">
        <v>0</v>
      </c>
      <c r="P292" s="861">
        <v>0</v>
      </c>
      <c r="Q292" s="861">
        <v>0</v>
      </c>
      <c r="R292" s="861">
        <v>0</v>
      </c>
      <c r="S292" s="861">
        <v>0</v>
      </c>
      <c r="T292" s="861">
        <v>0</v>
      </c>
      <c r="U292" s="861">
        <v>0</v>
      </c>
      <c r="V292" s="861">
        <v>0</v>
      </c>
      <c r="W292" s="861">
        <v>0</v>
      </c>
      <c r="X292" s="861">
        <v>0</v>
      </c>
      <c r="Y292" s="861">
        <v>0</v>
      </c>
      <c r="Z292" s="861">
        <v>0</v>
      </c>
      <c r="AA292" s="861">
        <v>0</v>
      </c>
      <c r="AB292" s="861">
        <v>0</v>
      </c>
      <c r="AC292" s="861">
        <v>0</v>
      </c>
      <c r="AD292" s="861">
        <v>0</v>
      </c>
      <c r="AE292" s="861">
        <v>0</v>
      </c>
      <c r="AF292" s="861">
        <v>0</v>
      </c>
      <c r="AG292" s="861">
        <v>0</v>
      </c>
      <c r="AH292" s="861">
        <v>0</v>
      </c>
      <c r="AI292" s="861">
        <v>0</v>
      </c>
      <c r="AJ292" s="861">
        <v>0</v>
      </c>
      <c r="AK292" s="861">
        <v>0</v>
      </c>
      <c r="AL292" s="861">
        <v>0</v>
      </c>
      <c r="AM292" s="861">
        <v>0</v>
      </c>
      <c r="AN292" s="861">
        <v>0</v>
      </c>
      <c r="AO292" s="771"/>
    </row>
    <row r="293" spans="1:41">
      <c r="A293" s="789">
        <v>11</v>
      </c>
      <c r="B293" s="849" t="b">
        <v>1</v>
      </c>
      <c r="C293" s="849"/>
      <c r="D293" s="849"/>
      <c r="E293" s="849"/>
      <c r="F293" s="849"/>
      <c r="G293" s="849"/>
      <c r="H293" s="849"/>
      <c r="I293" s="849"/>
      <c r="J293" s="849"/>
      <c r="K293" s="849"/>
      <c r="L293" s="273" t="s">
        <v>564</v>
      </c>
      <c r="M293" s="275" t="s">
        <v>448</v>
      </c>
      <c r="N293" s="270" t="s">
        <v>370</v>
      </c>
      <c r="O293" s="862"/>
      <c r="P293" s="862"/>
      <c r="Q293" s="862"/>
      <c r="R293" s="862"/>
      <c r="S293" s="862"/>
      <c r="T293" s="862"/>
      <c r="U293" s="862"/>
      <c r="V293" s="862"/>
      <c r="W293" s="862"/>
      <c r="X293" s="862"/>
      <c r="Y293" s="862"/>
      <c r="Z293" s="862"/>
      <c r="AA293" s="862"/>
      <c r="AB293" s="862"/>
      <c r="AC293" s="862"/>
      <c r="AD293" s="862"/>
      <c r="AE293" s="862"/>
      <c r="AF293" s="862"/>
      <c r="AG293" s="862"/>
      <c r="AH293" s="862"/>
      <c r="AI293" s="862"/>
      <c r="AJ293" s="862"/>
      <c r="AK293" s="862"/>
      <c r="AL293" s="862"/>
      <c r="AM293" s="862"/>
      <c r="AN293" s="862"/>
      <c r="AO293" s="771"/>
    </row>
    <row r="294" spans="1:41">
      <c r="A294" s="789">
        <v>11</v>
      </c>
      <c r="B294" s="849" t="b">
        <v>1</v>
      </c>
      <c r="C294" s="849"/>
      <c r="D294" s="849"/>
      <c r="E294" s="849"/>
      <c r="F294" s="849"/>
      <c r="G294" s="849"/>
      <c r="H294" s="849"/>
      <c r="I294" s="849"/>
      <c r="J294" s="849"/>
      <c r="K294" s="849"/>
      <c r="L294" s="273" t="s">
        <v>566</v>
      </c>
      <c r="M294" s="275" t="s">
        <v>449</v>
      </c>
      <c r="N294" s="270" t="s">
        <v>370</v>
      </c>
      <c r="O294" s="862"/>
      <c r="P294" s="862"/>
      <c r="Q294" s="862"/>
      <c r="R294" s="862"/>
      <c r="S294" s="862"/>
      <c r="T294" s="862"/>
      <c r="U294" s="862"/>
      <c r="V294" s="862"/>
      <c r="W294" s="862"/>
      <c r="X294" s="862"/>
      <c r="Y294" s="862"/>
      <c r="Z294" s="862"/>
      <c r="AA294" s="862"/>
      <c r="AB294" s="862"/>
      <c r="AC294" s="862"/>
      <c r="AD294" s="862"/>
      <c r="AE294" s="862"/>
      <c r="AF294" s="862"/>
      <c r="AG294" s="862"/>
      <c r="AH294" s="862"/>
      <c r="AI294" s="862"/>
      <c r="AJ294" s="862"/>
      <c r="AK294" s="862"/>
      <c r="AL294" s="862"/>
      <c r="AM294" s="862"/>
      <c r="AN294" s="862"/>
      <c r="AO294" s="771"/>
    </row>
    <row r="295" spans="1:41">
      <c r="A295" s="789">
        <v>11</v>
      </c>
      <c r="B295" s="849" t="b">
        <v>1</v>
      </c>
      <c r="C295" s="849"/>
      <c r="D295" s="849"/>
      <c r="E295" s="849"/>
      <c r="F295" s="849"/>
      <c r="G295" s="849"/>
      <c r="H295" s="849"/>
      <c r="I295" s="849"/>
      <c r="J295" s="849"/>
      <c r="K295" s="849"/>
      <c r="L295" s="273" t="s">
        <v>568</v>
      </c>
      <c r="M295" s="275" t="s">
        <v>450</v>
      </c>
      <c r="N295" s="270" t="s">
        <v>370</v>
      </c>
      <c r="O295" s="862"/>
      <c r="P295" s="862"/>
      <c r="Q295" s="862"/>
      <c r="R295" s="862"/>
      <c r="S295" s="862"/>
      <c r="T295" s="862"/>
      <c r="U295" s="862"/>
      <c r="V295" s="862"/>
      <c r="W295" s="862"/>
      <c r="X295" s="862"/>
      <c r="Y295" s="862"/>
      <c r="Z295" s="862"/>
      <c r="AA295" s="862"/>
      <c r="AB295" s="862"/>
      <c r="AC295" s="862"/>
      <c r="AD295" s="862"/>
      <c r="AE295" s="862"/>
      <c r="AF295" s="862"/>
      <c r="AG295" s="862"/>
      <c r="AH295" s="862"/>
      <c r="AI295" s="862"/>
      <c r="AJ295" s="862"/>
      <c r="AK295" s="862"/>
      <c r="AL295" s="862"/>
      <c r="AM295" s="862"/>
      <c r="AN295" s="862"/>
      <c r="AO295" s="771"/>
    </row>
    <row r="296" spans="1:41">
      <c r="A296" s="789">
        <v>11</v>
      </c>
      <c r="B296" s="849" t="b">
        <v>1</v>
      </c>
      <c r="C296" s="849"/>
      <c r="D296" s="849"/>
      <c r="E296" s="849"/>
      <c r="F296" s="849"/>
      <c r="G296" s="849"/>
      <c r="H296" s="849"/>
      <c r="I296" s="849"/>
      <c r="J296" s="849"/>
      <c r="K296" s="849"/>
      <c r="L296" s="273" t="s">
        <v>380</v>
      </c>
      <c r="M296" s="274" t="s">
        <v>451</v>
      </c>
      <c r="N296" s="270" t="s">
        <v>370</v>
      </c>
      <c r="O296" s="861">
        <v>0</v>
      </c>
      <c r="P296" s="861">
        <v>0</v>
      </c>
      <c r="Q296" s="861">
        <v>0</v>
      </c>
      <c r="R296" s="861">
        <v>0</v>
      </c>
      <c r="S296" s="861">
        <v>0</v>
      </c>
      <c r="T296" s="861">
        <v>0</v>
      </c>
      <c r="U296" s="861">
        <v>0</v>
      </c>
      <c r="V296" s="861">
        <v>0</v>
      </c>
      <c r="W296" s="861">
        <v>0</v>
      </c>
      <c r="X296" s="861">
        <v>0</v>
      </c>
      <c r="Y296" s="861">
        <v>0</v>
      </c>
      <c r="Z296" s="861">
        <v>0</v>
      </c>
      <c r="AA296" s="861">
        <v>0</v>
      </c>
      <c r="AB296" s="861">
        <v>0</v>
      </c>
      <c r="AC296" s="861">
        <v>0</v>
      </c>
      <c r="AD296" s="861">
        <v>0</v>
      </c>
      <c r="AE296" s="861">
        <v>0</v>
      </c>
      <c r="AF296" s="861">
        <v>0</v>
      </c>
      <c r="AG296" s="861">
        <v>0</v>
      </c>
      <c r="AH296" s="861">
        <v>0</v>
      </c>
      <c r="AI296" s="861">
        <v>0</v>
      </c>
      <c r="AJ296" s="861">
        <v>0</v>
      </c>
      <c r="AK296" s="861">
        <v>0</v>
      </c>
      <c r="AL296" s="861">
        <v>0</v>
      </c>
      <c r="AM296" s="861">
        <v>0</v>
      </c>
      <c r="AN296" s="861">
        <v>0</v>
      </c>
      <c r="AO296" s="771"/>
    </row>
    <row r="297" spans="1:41">
      <c r="A297" s="789">
        <v>11</v>
      </c>
      <c r="B297" s="849" t="b">
        <v>1</v>
      </c>
      <c r="C297" s="849"/>
      <c r="D297" s="849"/>
      <c r="E297" s="849"/>
      <c r="F297" s="849"/>
      <c r="G297" s="849"/>
      <c r="H297" s="849"/>
      <c r="I297" s="849"/>
      <c r="J297" s="849"/>
      <c r="K297" s="849"/>
      <c r="L297" s="273" t="s">
        <v>573</v>
      </c>
      <c r="M297" s="275" t="s">
        <v>452</v>
      </c>
      <c r="N297" s="270" t="s">
        <v>370</v>
      </c>
      <c r="O297" s="862"/>
      <c r="P297" s="862"/>
      <c r="Q297" s="862"/>
      <c r="R297" s="862"/>
      <c r="S297" s="862"/>
      <c r="T297" s="862"/>
      <c r="U297" s="862"/>
      <c r="V297" s="862"/>
      <c r="W297" s="862"/>
      <c r="X297" s="862"/>
      <c r="Y297" s="862"/>
      <c r="Z297" s="862"/>
      <c r="AA297" s="862"/>
      <c r="AB297" s="862"/>
      <c r="AC297" s="862"/>
      <c r="AD297" s="862"/>
      <c r="AE297" s="862"/>
      <c r="AF297" s="862"/>
      <c r="AG297" s="862"/>
      <c r="AH297" s="862"/>
      <c r="AI297" s="862"/>
      <c r="AJ297" s="862"/>
      <c r="AK297" s="862"/>
      <c r="AL297" s="862"/>
      <c r="AM297" s="862"/>
      <c r="AN297" s="862"/>
      <c r="AO297" s="771"/>
    </row>
    <row r="298" spans="1:41" ht="22.8">
      <c r="A298" s="789">
        <v>11</v>
      </c>
      <c r="B298" s="849" t="b">
        <v>1</v>
      </c>
      <c r="C298" s="849"/>
      <c r="D298" s="849"/>
      <c r="E298" s="849"/>
      <c r="F298" s="849"/>
      <c r="G298" s="849"/>
      <c r="H298" s="849"/>
      <c r="I298" s="849"/>
      <c r="J298" s="849"/>
      <c r="K298" s="849"/>
      <c r="L298" s="273" t="s">
        <v>587</v>
      </c>
      <c r="M298" s="275" t="s">
        <v>1180</v>
      </c>
      <c r="N298" s="270" t="s">
        <v>370</v>
      </c>
      <c r="O298" s="862"/>
      <c r="P298" s="862"/>
      <c r="Q298" s="862"/>
      <c r="R298" s="862"/>
      <c r="S298" s="862"/>
      <c r="T298" s="862"/>
      <c r="U298" s="862"/>
      <c r="V298" s="862"/>
      <c r="W298" s="862"/>
      <c r="X298" s="862"/>
      <c r="Y298" s="862"/>
      <c r="Z298" s="862"/>
      <c r="AA298" s="862"/>
      <c r="AB298" s="862"/>
      <c r="AC298" s="862"/>
      <c r="AD298" s="862"/>
      <c r="AE298" s="862"/>
      <c r="AF298" s="862"/>
      <c r="AG298" s="862"/>
      <c r="AH298" s="862"/>
      <c r="AI298" s="862"/>
      <c r="AJ298" s="862"/>
      <c r="AK298" s="862"/>
      <c r="AL298" s="862"/>
      <c r="AM298" s="862"/>
      <c r="AN298" s="862"/>
      <c r="AO298" s="771"/>
    </row>
    <row r="299" spans="1:41" ht="22.8">
      <c r="A299" s="789">
        <v>11</v>
      </c>
      <c r="B299" s="849" t="b">
        <v>1</v>
      </c>
      <c r="C299" s="849"/>
      <c r="D299" s="849"/>
      <c r="E299" s="849"/>
      <c r="F299" s="849"/>
      <c r="G299" s="849"/>
      <c r="H299" s="849"/>
      <c r="I299" s="849"/>
      <c r="J299" s="849"/>
      <c r="K299" s="849"/>
      <c r="L299" s="273" t="s">
        <v>593</v>
      </c>
      <c r="M299" s="275" t="s">
        <v>453</v>
      </c>
      <c r="N299" s="270" t="s">
        <v>370</v>
      </c>
      <c r="O299" s="862"/>
      <c r="P299" s="862"/>
      <c r="Q299" s="862"/>
      <c r="R299" s="862"/>
      <c r="S299" s="862"/>
      <c r="T299" s="862"/>
      <c r="U299" s="862"/>
      <c r="V299" s="862"/>
      <c r="W299" s="862"/>
      <c r="X299" s="862"/>
      <c r="Y299" s="862"/>
      <c r="Z299" s="862"/>
      <c r="AA299" s="862"/>
      <c r="AB299" s="862"/>
      <c r="AC299" s="862"/>
      <c r="AD299" s="862"/>
      <c r="AE299" s="862"/>
      <c r="AF299" s="862"/>
      <c r="AG299" s="862"/>
      <c r="AH299" s="862"/>
      <c r="AI299" s="862"/>
      <c r="AJ299" s="862"/>
      <c r="AK299" s="862"/>
      <c r="AL299" s="862"/>
      <c r="AM299" s="862"/>
      <c r="AN299" s="862"/>
      <c r="AO299" s="771"/>
    </row>
    <row r="300" spans="1:41">
      <c r="A300" s="789">
        <v>11</v>
      </c>
      <c r="B300" s="849" t="b">
        <v>1</v>
      </c>
      <c r="C300" s="849"/>
      <c r="D300" s="849"/>
      <c r="E300" s="849"/>
      <c r="F300" s="849"/>
      <c r="G300" s="849"/>
      <c r="H300" s="849"/>
      <c r="I300" s="849"/>
      <c r="J300" s="849"/>
      <c r="K300" s="849"/>
      <c r="L300" s="273" t="s">
        <v>595</v>
      </c>
      <c r="M300" s="275" t="s">
        <v>454</v>
      </c>
      <c r="N300" s="270" t="s">
        <v>370</v>
      </c>
      <c r="O300" s="862"/>
      <c r="P300" s="862"/>
      <c r="Q300" s="862"/>
      <c r="R300" s="862"/>
      <c r="S300" s="862"/>
      <c r="T300" s="862"/>
      <c r="U300" s="862"/>
      <c r="V300" s="862"/>
      <c r="W300" s="862"/>
      <c r="X300" s="862"/>
      <c r="Y300" s="862"/>
      <c r="Z300" s="862"/>
      <c r="AA300" s="862"/>
      <c r="AB300" s="862"/>
      <c r="AC300" s="862"/>
      <c r="AD300" s="862"/>
      <c r="AE300" s="862"/>
      <c r="AF300" s="862"/>
      <c r="AG300" s="862"/>
      <c r="AH300" s="862"/>
      <c r="AI300" s="862"/>
      <c r="AJ300" s="862"/>
      <c r="AK300" s="862"/>
      <c r="AL300" s="862"/>
      <c r="AM300" s="862"/>
      <c r="AN300" s="862"/>
      <c r="AO300" s="771"/>
    </row>
    <row r="301" spans="1:41" s="278" customFormat="1" ht="22.8">
      <c r="A301" s="789">
        <v>11</v>
      </c>
      <c r="B301" s="849" t="b">
        <v>1</v>
      </c>
      <c r="C301" s="859"/>
      <c r="D301" s="859"/>
      <c r="E301" s="859"/>
      <c r="F301" s="859"/>
      <c r="G301" s="859"/>
      <c r="H301" s="859"/>
      <c r="I301" s="859"/>
      <c r="J301" s="859"/>
      <c r="K301" s="859"/>
      <c r="L301" s="276" t="s">
        <v>102</v>
      </c>
      <c r="M301" s="272" t="s">
        <v>455</v>
      </c>
      <c r="N301" s="277" t="s">
        <v>370</v>
      </c>
      <c r="O301" s="860">
        <v>0</v>
      </c>
      <c r="P301" s="860">
        <v>0</v>
      </c>
      <c r="Q301" s="860">
        <v>0</v>
      </c>
      <c r="R301" s="860">
        <v>0</v>
      </c>
      <c r="S301" s="860">
        <v>0</v>
      </c>
      <c r="T301" s="860">
        <v>0</v>
      </c>
      <c r="U301" s="860">
        <v>0</v>
      </c>
      <c r="V301" s="860">
        <v>0</v>
      </c>
      <c r="W301" s="860">
        <v>0</v>
      </c>
      <c r="X301" s="860">
        <v>0</v>
      </c>
      <c r="Y301" s="860">
        <v>0</v>
      </c>
      <c r="Z301" s="860">
        <v>0</v>
      </c>
      <c r="AA301" s="860">
        <v>0</v>
      </c>
      <c r="AB301" s="860">
        <v>0</v>
      </c>
      <c r="AC301" s="860">
        <v>0</v>
      </c>
      <c r="AD301" s="860">
        <v>0</v>
      </c>
      <c r="AE301" s="860">
        <v>0</v>
      </c>
      <c r="AF301" s="860">
        <v>0</v>
      </c>
      <c r="AG301" s="860">
        <v>0</v>
      </c>
      <c r="AH301" s="860">
        <v>0</v>
      </c>
      <c r="AI301" s="860">
        <v>0</v>
      </c>
      <c r="AJ301" s="860">
        <v>0</v>
      </c>
      <c r="AK301" s="860">
        <v>0</v>
      </c>
      <c r="AL301" s="860">
        <v>0</v>
      </c>
      <c r="AM301" s="860">
        <v>0</v>
      </c>
      <c r="AN301" s="860">
        <v>0</v>
      </c>
      <c r="AO301" s="771"/>
    </row>
    <row r="302" spans="1:41">
      <c r="A302" s="789">
        <v>11</v>
      </c>
      <c r="B302" s="849" t="b">
        <v>1</v>
      </c>
      <c r="C302" s="849"/>
      <c r="D302" s="849"/>
      <c r="E302" s="849"/>
      <c r="F302" s="849"/>
      <c r="G302" s="849"/>
      <c r="H302" s="849"/>
      <c r="I302" s="849"/>
      <c r="J302" s="849"/>
      <c r="K302" s="849"/>
      <c r="L302" s="273" t="s">
        <v>17</v>
      </c>
      <c r="M302" s="274" t="s">
        <v>1191</v>
      </c>
      <c r="N302" s="270" t="s">
        <v>370</v>
      </c>
      <c r="O302" s="862"/>
      <c r="P302" s="862"/>
      <c r="Q302" s="862"/>
      <c r="R302" s="862"/>
      <c r="S302" s="862"/>
      <c r="T302" s="862"/>
      <c r="U302" s="862"/>
      <c r="V302" s="862"/>
      <c r="W302" s="862"/>
      <c r="X302" s="862"/>
      <c r="Y302" s="862"/>
      <c r="Z302" s="862"/>
      <c r="AA302" s="862"/>
      <c r="AB302" s="862"/>
      <c r="AC302" s="862"/>
      <c r="AD302" s="862"/>
      <c r="AE302" s="862"/>
      <c r="AF302" s="862"/>
      <c r="AG302" s="862"/>
      <c r="AH302" s="862"/>
      <c r="AI302" s="862"/>
      <c r="AJ302" s="862"/>
      <c r="AK302" s="862"/>
      <c r="AL302" s="862"/>
      <c r="AM302" s="862"/>
      <c r="AN302" s="862"/>
      <c r="AO302" s="771"/>
    </row>
    <row r="303" spans="1:41">
      <c r="A303" s="789">
        <v>11</v>
      </c>
      <c r="B303" s="849" t="b">
        <v>1</v>
      </c>
      <c r="C303" s="849"/>
      <c r="D303" s="849"/>
      <c r="E303" s="849"/>
      <c r="F303" s="849"/>
      <c r="G303" s="849"/>
      <c r="H303" s="849"/>
      <c r="I303" s="849"/>
      <c r="J303" s="849"/>
      <c r="K303" s="849"/>
      <c r="L303" s="273" t="s">
        <v>146</v>
      </c>
      <c r="M303" s="274" t="s">
        <v>1192</v>
      </c>
      <c r="N303" s="270" t="s">
        <v>370</v>
      </c>
      <c r="O303" s="862"/>
      <c r="P303" s="862"/>
      <c r="Q303" s="862"/>
      <c r="R303" s="862"/>
      <c r="S303" s="862"/>
      <c r="T303" s="862"/>
      <c r="U303" s="862"/>
      <c r="V303" s="862"/>
      <c r="W303" s="862"/>
      <c r="X303" s="862"/>
      <c r="Y303" s="862"/>
      <c r="Z303" s="862"/>
      <c r="AA303" s="862"/>
      <c r="AB303" s="862"/>
      <c r="AC303" s="862"/>
      <c r="AD303" s="862"/>
      <c r="AE303" s="862"/>
      <c r="AF303" s="862"/>
      <c r="AG303" s="862"/>
      <c r="AH303" s="862"/>
      <c r="AI303" s="862"/>
      <c r="AJ303" s="862"/>
      <c r="AK303" s="862"/>
      <c r="AL303" s="862"/>
      <c r="AM303" s="862"/>
      <c r="AN303" s="862"/>
      <c r="AO303" s="771"/>
    </row>
    <row r="304" spans="1:41">
      <c r="A304" s="789">
        <v>11</v>
      </c>
      <c r="B304" s="849" t="b">
        <v>1</v>
      </c>
      <c r="C304" s="849"/>
      <c r="D304" s="849"/>
      <c r="E304" s="849"/>
      <c r="F304" s="849"/>
      <c r="G304" s="849"/>
      <c r="H304" s="849"/>
      <c r="I304" s="849"/>
      <c r="J304" s="849"/>
      <c r="K304" s="849"/>
      <c r="L304" s="273" t="s">
        <v>167</v>
      </c>
      <c r="M304" s="274" t="s">
        <v>456</v>
      </c>
      <c r="N304" s="270" t="s">
        <v>370</v>
      </c>
      <c r="O304" s="862"/>
      <c r="P304" s="862"/>
      <c r="Q304" s="862"/>
      <c r="R304" s="862"/>
      <c r="S304" s="862"/>
      <c r="T304" s="862"/>
      <c r="U304" s="862"/>
      <c r="V304" s="862"/>
      <c r="W304" s="862"/>
      <c r="X304" s="862"/>
      <c r="Y304" s="862"/>
      <c r="Z304" s="862"/>
      <c r="AA304" s="862"/>
      <c r="AB304" s="862"/>
      <c r="AC304" s="862"/>
      <c r="AD304" s="862"/>
      <c r="AE304" s="862"/>
      <c r="AF304" s="862"/>
      <c r="AG304" s="862"/>
      <c r="AH304" s="862"/>
      <c r="AI304" s="862"/>
      <c r="AJ304" s="862"/>
      <c r="AK304" s="862"/>
      <c r="AL304" s="862"/>
      <c r="AM304" s="862"/>
      <c r="AN304" s="862"/>
      <c r="AO304" s="771"/>
    </row>
    <row r="305" spans="1:41" ht="21" customHeight="1">
      <c r="A305" s="849"/>
      <c r="B305" s="849"/>
      <c r="C305" s="849"/>
      <c r="D305" s="849"/>
      <c r="E305" s="849"/>
      <c r="F305" s="849"/>
      <c r="G305" s="849"/>
      <c r="H305" s="849"/>
      <c r="I305" s="849"/>
      <c r="J305" s="849"/>
      <c r="K305" s="849"/>
      <c r="L305" s="849"/>
      <c r="M305" s="865" t="s">
        <v>1364</v>
      </c>
      <c r="N305" s="849"/>
      <c r="O305" s="849"/>
      <c r="P305" s="849"/>
      <c r="Q305" s="849"/>
      <c r="R305" s="849"/>
      <c r="S305" s="849"/>
      <c r="T305" s="849"/>
      <c r="U305" s="849"/>
      <c r="V305" s="849"/>
      <c r="W305" s="849"/>
      <c r="X305" s="849"/>
      <c r="Y305" s="849"/>
      <c r="Z305" s="849"/>
      <c r="AA305" s="849"/>
      <c r="AB305" s="849"/>
      <c r="AC305" s="849"/>
      <c r="AD305" s="849"/>
      <c r="AE305" s="849"/>
      <c r="AF305" s="849"/>
      <c r="AG305" s="849"/>
      <c r="AH305" s="849"/>
      <c r="AI305" s="849"/>
      <c r="AJ305" s="849"/>
      <c r="AK305" s="849"/>
      <c r="AL305" s="849"/>
      <c r="AM305" s="849"/>
      <c r="AN305" s="849"/>
      <c r="AO305" s="849"/>
    </row>
    <row r="306" spans="1:41" ht="15" customHeight="1">
      <c r="A306" s="849"/>
      <c r="B306" s="849"/>
      <c r="C306" s="849"/>
      <c r="D306" s="849"/>
      <c r="E306" s="849"/>
      <c r="F306" s="849"/>
      <c r="G306" s="849"/>
      <c r="H306" s="849"/>
      <c r="I306" s="849"/>
      <c r="J306" s="849"/>
      <c r="K306" s="849"/>
      <c r="L306" s="1133" t="s">
        <v>1402</v>
      </c>
      <c r="M306" s="1134"/>
      <c r="N306" s="1134"/>
      <c r="O306" s="1134"/>
      <c r="P306" s="1134"/>
      <c r="Q306" s="1134"/>
      <c r="R306" s="1134"/>
      <c r="S306" s="1134"/>
      <c r="T306" s="1134"/>
      <c r="U306" s="1134"/>
      <c r="V306" s="1134"/>
      <c r="W306" s="1134"/>
      <c r="X306" s="1134"/>
      <c r="Y306" s="1134"/>
      <c r="Z306" s="1134"/>
      <c r="AA306" s="1134"/>
      <c r="AB306" s="1134"/>
      <c r="AC306" s="1134"/>
      <c r="AD306" s="1134"/>
      <c r="AE306" s="1134"/>
      <c r="AF306" s="1134"/>
      <c r="AG306" s="1134"/>
      <c r="AH306" s="1134"/>
      <c r="AI306" s="1134"/>
      <c r="AJ306" s="1134"/>
      <c r="AK306" s="1134"/>
      <c r="AL306" s="1134"/>
      <c r="AM306" s="1134"/>
      <c r="AN306" s="1134"/>
      <c r="AO306" s="1134"/>
    </row>
    <row r="307" spans="1:41" ht="15" customHeight="1">
      <c r="A307" s="849"/>
      <c r="B307" s="849"/>
      <c r="C307" s="849"/>
      <c r="D307" s="849"/>
      <c r="E307" s="849"/>
      <c r="F307" s="849"/>
      <c r="G307" s="849"/>
      <c r="H307" s="849"/>
      <c r="I307" s="849"/>
      <c r="J307" s="849"/>
      <c r="K307" s="649"/>
      <c r="L307" s="1135"/>
      <c r="M307" s="1135"/>
      <c r="N307" s="1135"/>
      <c r="O307" s="1135"/>
      <c r="P307" s="1135"/>
      <c r="Q307" s="1135"/>
      <c r="R307" s="1135"/>
      <c r="S307" s="1135"/>
      <c r="T307" s="1135"/>
      <c r="U307" s="1135"/>
      <c r="V307" s="1135"/>
      <c r="W307" s="1135"/>
      <c r="X307" s="1135"/>
      <c r="Y307" s="1135"/>
      <c r="Z307" s="1135"/>
      <c r="AA307" s="1135"/>
      <c r="AB307" s="1135"/>
      <c r="AC307" s="1135"/>
      <c r="AD307" s="1135"/>
      <c r="AE307" s="1135"/>
      <c r="AF307" s="1135"/>
      <c r="AG307" s="1135"/>
      <c r="AH307" s="1135"/>
      <c r="AI307" s="1135"/>
      <c r="AJ307" s="1135"/>
      <c r="AK307" s="1135"/>
      <c r="AL307" s="1135"/>
      <c r="AM307" s="1135"/>
      <c r="AN307" s="1135"/>
      <c r="AO307" s="1135"/>
    </row>
    <row r="308" spans="1:41">
      <c r="A308" s="849"/>
      <c r="B308" s="849"/>
      <c r="C308" s="849"/>
      <c r="D308" s="849"/>
      <c r="E308" s="849"/>
      <c r="F308" s="849"/>
      <c r="G308" s="849"/>
      <c r="H308" s="849"/>
      <c r="I308" s="849"/>
      <c r="J308" s="849"/>
      <c r="K308" s="849"/>
      <c r="L308" s="849"/>
      <c r="M308" s="849"/>
      <c r="N308" s="849"/>
      <c r="O308" s="849"/>
      <c r="P308" s="849"/>
      <c r="Q308" s="849"/>
      <c r="R308" s="849"/>
      <c r="S308" s="849"/>
      <c r="T308" s="849"/>
      <c r="U308" s="849"/>
      <c r="V308" s="849"/>
      <c r="W308" s="849"/>
      <c r="X308" s="849"/>
      <c r="Y308" s="849"/>
      <c r="Z308" s="849"/>
      <c r="AA308" s="849"/>
      <c r="AB308" s="849"/>
      <c r="AC308" s="849"/>
      <c r="AD308" s="849"/>
      <c r="AE308" s="849"/>
      <c r="AF308" s="866"/>
      <c r="AG308" s="866"/>
      <c r="AH308" s="866"/>
      <c r="AI308" s="866"/>
      <c r="AJ308" s="866"/>
      <c r="AK308" s="866"/>
      <c r="AL308" s="866"/>
      <c r="AM308" s="866"/>
      <c r="AN308" s="866"/>
      <c r="AO308" s="849"/>
    </row>
  </sheetData>
  <sheetProtection formatColumns="0" formatRows="0" autoFilter="0"/>
  <mergeCells count="7">
    <mergeCell ref="L14:M14"/>
    <mergeCell ref="AO16:AO17"/>
    <mergeCell ref="L306:AO306"/>
    <mergeCell ref="L307:AO307"/>
    <mergeCell ref="L16:L17"/>
    <mergeCell ref="M16:M17"/>
    <mergeCell ref="N16:N17"/>
  </mergeCells>
  <dataValidations count="3">
    <dataValidation type="list" allowBlank="1" showInputMessage="1" showErrorMessage="1" errorTitle="Внимание" error="Пожалуйста, выберите значение из списка!" sqref="N14">
      <formula1>YES_NO</formula1>
    </dataValidation>
    <dataValidation type="textLength" operator="lessThanOrEqual" allowBlank="1" showInputMessage="1" showErrorMessage="1" errorTitle="Ошибка" error="Допускается ввод не более 900 символов!" sqref="AO18:AO40 AO42:AO64 AO66:AO88 AO90:AO112 AO114:AO136 AO138:AO160 AO162:AO184 AO186:AO208 AO210:AO232 AO234:AO256 AO258:AO280 AO282:AO304">
      <formula1>900</formula1>
    </dataValidation>
    <dataValidation type="decimal" allowBlank="1" showErrorMessage="1" errorTitle="Ошибка" error="Допускается ввод только действительных чисел!" sqref="O20:AN23 O25:AN27 O33:AN36 O29:AN31 O38:AN40 O44:AN47 O49:AN51 O57:AN60 O53:AN55 O62:AN64 O68:AN71 O73:AN75 O81:AN84 O77:AN79 O86:AN88 O92:AN95 O97:AN99 O105:AN108 O101:AN103 O110:AN112 O116:AN119 O121:AN123 O129:AN132 O125:AN127 O134:AN136 O140:AN143 O145:AN147 O153:AN156 O149:AN151 O158:AN160 O164:AN167 O169:AN171 O177:AN180 O173:AN175 O182:AN184 O188:AN191 O193:AN195 O201:AN204 O197:AN199 O206:AN208 O212:AN215 O217:AN219 O225:AN228 O221:AN223 O230:AN232 O236:AN239 O241:AN243 O249:AN252 O245:AN247 O254:AN256 O260:AN263 O265:AN267 O273:AN276 O269:AN271 O278:AN280 O284:AN287 O302:AN304 O297:AN300 O293:AN295 O289:AN291">
      <formula1>-9.99999999999999E+23</formula1>
      <formula2>9.99999999999999E+23</formula2>
    </dataValidation>
  </dataValidations>
  <pageMargins left="0.35433070866141736" right="0.35433070866141736" top="0.39370078740157483" bottom="0.47222222222222221" header="0.31496062992125984" footer="0.31496062992125984"/>
  <pageSetup paperSize="9" fitToWidth="0" fitToHeight="0" orientation="landscape" r:id="rId1"/>
  <headerFooter>
    <oddFooter>&amp;C&amp;A
&amp;P из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002060"/>
    <outlinePr summaryBelow="0" summaryRight="0"/>
  </sheetPr>
  <dimension ref="A1:AI106"/>
  <sheetViews>
    <sheetView showGridLines="0" view="pageBreakPreview" topLeftCell="A11" zoomScale="60" zoomScaleNormal="100" workbookViewId="0">
      <pane xSplit="14" ySplit="5" topLeftCell="O16" activePane="bottomRight" state="frozen"/>
      <selection activeCell="M11" sqref="M11"/>
      <selection pane="topRight" activeCell="M11" sqref="M11"/>
      <selection pane="bottomLeft" activeCell="M11" sqref="M11"/>
      <selection pane="bottomRight"/>
    </sheetView>
  </sheetViews>
  <sheetFormatPr defaultColWidth="9.125" defaultRowHeight="11.4"/>
  <cols>
    <col min="1" max="10" width="0" style="102" hidden="1" customWidth="1"/>
    <col min="11" max="11" width="3.75" style="102" hidden="1" customWidth="1"/>
    <col min="12" max="12" width="6.75" style="102" customWidth="1"/>
    <col min="13" max="13" width="50.75" style="102" customWidth="1"/>
    <col min="14" max="14" width="10.75" style="102" customWidth="1"/>
    <col min="15" max="15" width="13.25" style="102" customWidth="1"/>
    <col min="16" max="24" width="13.25" style="102" hidden="1" customWidth="1"/>
    <col min="25" max="25" width="13.25" style="102" customWidth="1"/>
    <col min="26" max="34" width="13.25" style="102" hidden="1" customWidth="1"/>
    <col min="35" max="35" width="20.75" style="102" customWidth="1"/>
    <col min="36" max="16384" width="9.125" style="102"/>
  </cols>
  <sheetData>
    <row r="1" spans="1:35" hidden="1">
      <c r="A1" s="849"/>
      <c r="B1" s="849"/>
      <c r="C1" s="849"/>
      <c r="D1" s="849"/>
      <c r="E1" s="849"/>
      <c r="F1" s="849"/>
      <c r="G1" s="849"/>
      <c r="H1" s="849"/>
      <c r="I1" s="849"/>
      <c r="J1" s="849"/>
      <c r="K1" s="849"/>
      <c r="L1" s="849"/>
      <c r="M1" s="849"/>
      <c r="N1" s="849"/>
      <c r="O1" s="759">
        <v>2024</v>
      </c>
      <c r="P1" s="759">
        <v>2025</v>
      </c>
      <c r="Q1" s="759">
        <v>2026</v>
      </c>
      <c r="R1" s="759">
        <v>2027</v>
      </c>
      <c r="S1" s="759">
        <v>2028</v>
      </c>
      <c r="T1" s="759">
        <v>2029</v>
      </c>
      <c r="U1" s="759">
        <v>2030</v>
      </c>
      <c r="V1" s="759">
        <v>2031</v>
      </c>
      <c r="W1" s="759">
        <v>2032</v>
      </c>
      <c r="X1" s="759">
        <v>2033</v>
      </c>
      <c r="Y1" s="759">
        <v>2024</v>
      </c>
      <c r="Z1" s="759">
        <v>2025</v>
      </c>
      <c r="AA1" s="759">
        <v>2026</v>
      </c>
      <c r="AB1" s="759">
        <v>2027</v>
      </c>
      <c r="AC1" s="759">
        <v>2028</v>
      </c>
      <c r="AD1" s="759">
        <v>2029</v>
      </c>
      <c r="AE1" s="759">
        <v>2030</v>
      </c>
      <c r="AF1" s="759">
        <v>2031</v>
      </c>
      <c r="AG1" s="759">
        <v>2032</v>
      </c>
      <c r="AH1" s="759">
        <v>2033</v>
      </c>
      <c r="AI1" s="849"/>
    </row>
    <row r="2" spans="1:35" hidden="1">
      <c r="A2" s="849"/>
      <c r="B2" s="849"/>
      <c r="C2" s="849"/>
      <c r="D2" s="849"/>
      <c r="E2" s="849"/>
      <c r="F2" s="849"/>
      <c r="G2" s="849"/>
      <c r="H2" s="849"/>
      <c r="I2" s="849"/>
      <c r="J2" s="849"/>
      <c r="K2" s="849"/>
      <c r="L2" s="849"/>
      <c r="M2" s="849"/>
      <c r="N2" s="849"/>
      <c r="O2" s="759"/>
      <c r="P2" s="759"/>
      <c r="Q2" s="759"/>
      <c r="R2" s="759"/>
      <c r="S2" s="759"/>
      <c r="T2" s="759"/>
      <c r="U2" s="759"/>
      <c r="V2" s="759"/>
      <c r="W2" s="759"/>
      <c r="X2" s="759"/>
      <c r="Y2" s="759"/>
      <c r="Z2" s="759"/>
      <c r="AA2" s="759"/>
      <c r="AB2" s="759"/>
      <c r="AC2" s="759"/>
      <c r="AD2" s="759"/>
      <c r="AE2" s="759"/>
      <c r="AF2" s="759"/>
      <c r="AG2" s="759"/>
      <c r="AH2" s="759"/>
      <c r="AI2" s="849"/>
    </row>
    <row r="3" spans="1:35" hidden="1">
      <c r="A3" s="849"/>
      <c r="B3" s="849"/>
      <c r="C3" s="849"/>
      <c r="D3" s="849"/>
      <c r="E3" s="849"/>
      <c r="F3" s="849"/>
      <c r="G3" s="849"/>
      <c r="H3" s="849"/>
      <c r="I3" s="849"/>
      <c r="J3" s="849"/>
      <c r="K3" s="849"/>
      <c r="L3" s="849"/>
      <c r="M3" s="849"/>
      <c r="N3" s="849"/>
      <c r="O3" s="759"/>
      <c r="P3" s="759"/>
      <c r="Q3" s="759"/>
      <c r="R3" s="759"/>
      <c r="S3" s="759"/>
      <c r="T3" s="759"/>
      <c r="U3" s="759"/>
      <c r="V3" s="759"/>
      <c r="W3" s="759"/>
      <c r="X3" s="759"/>
      <c r="Y3" s="759"/>
      <c r="Z3" s="759"/>
      <c r="AA3" s="759"/>
      <c r="AB3" s="759"/>
      <c r="AC3" s="759"/>
      <c r="AD3" s="759"/>
      <c r="AE3" s="759"/>
      <c r="AF3" s="759"/>
      <c r="AG3" s="759"/>
      <c r="AH3" s="759"/>
      <c r="AI3" s="849"/>
    </row>
    <row r="4" spans="1:35" hidden="1">
      <c r="A4" s="849"/>
      <c r="B4" s="849"/>
      <c r="C4" s="849"/>
      <c r="D4" s="849"/>
      <c r="E4" s="849"/>
      <c r="F4" s="849"/>
      <c r="G4" s="849"/>
      <c r="H4" s="849"/>
      <c r="I4" s="849"/>
      <c r="J4" s="849"/>
      <c r="K4" s="849"/>
      <c r="L4" s="849"/>
      <c r="M4" s="849"/>
      <c r="N4" s="849"/>
      <c r="O4" s="759"/>
      <c r="P4" s="759"/>
      <c r="Q4" s="759"/>
      <c r="R4" s="759"/>
      <c r="S4" s="759"/>
      <c r="T4" s="759"/>
      <c r="U4" s="759"/>
      <c r="V4" s="759"/>
      <c r="W4" s="759"/>
      <c r="X4" s="759"/>
      <c r="Y4" s="759"/>
      <c r="Z4" s="759"/>
      <c r="AA4" s="759"/>
      <c r="AB4" s="759"/>
      <c r="AC4" s="759"/>
      <c r="AD4" s="759"/>
      <c r="AE4" s="759"/>
      <c r="AF4" s="759"/>
      <c r="AG4" s="759"/>
      <c r="AH4" s="759"/>
      <c r="AI4" s="849"/>
    </row>
    <row r="5" spans="1:35" hidden="1">
      <c r="A5" s="849"/>
      <c r="B5" s="849"/>
      <c r="C5" s="849"/>
      <c r="D5" s="849"/>
      <c r="E5" s="849"/>
      <c r="F5" s="849"/>
      <c r="G5" s="849"/>
      <c r="H5" s="849"/>
      <c r="I5" s="849"/>
      <c r="J5" s="849"/>
      <c r="K5" s="849"/>
      <c r="L5" s="849"/>
      <c r="M5" s="849"/>
      <c r="N5" s="849"/>
      <c r="O5" s="759"/>
      <c r="P5" s="759"/>
      <c r="Q5" s="759"/>
      <c r="R5" s="759"/>
      <c r="S5" s="759"/>
      <c r="T5" s="759"/>
      <c r="U5" s="759"/>
      <c r="V5" s="759"/>
      <c r="W5" s="759"/>
      <c r="X5" s="759"/>
      <c r="Y5" s="759"/>
      <c r="Z5" s="759"/>
      <c r="AA5" s="759"/>
      <c r="AB5" s="759"/>
      <c r="AC5" s="759"/>
      <c r="AD5" s="759"/>
      <c r="AE5" s="759"/>
      <c r="AF5" s="759"/>
      <c r="AG5" s="759"/>
      <c r="AH5" s="759"/>
      <c r="AI5" s="849"/>
    </row>
    <row r="6" spans="1:35" hidden="1">
      <c r="A6" s="849"/>
      <c r="B6" s="849"/>
      <c r="C6" s="849"/>
      <c r="D6" s="849"/>
      <c r="E6" s="849"/>
      <c r="F6" s="849"/>
      <c r="G6" s="849"/>
      <c r="H6" s="849"/>
      <c r="I6" s="849"/>
      <c r="J6" s="849"/>
      <c r="K6" s="849"/>
      <c r="L6" s="849"/>
      <c r="M6" s="849"/>
      <c r="N6" s="849"/>
      <c r="O6" s="759"/>
      <c r="P6" s="759"/>
      <c r="Q6" s="759"/>
      <c r="R6" s="759"/>
      <c r="S6" s="759"/>
      <c r="T6" s="759"/>
      <c r="U6" s="759"/>
      <c r="V6" s="759"/>
      <c r="W6" s="759"/>
      <c r="X6" s="759"/>
      <c r="Y6" s="759"/>
      <c r="Z6" s="759"/>
      <c r="AA6" s="759"/>
      <c r="AB6" s="759"/>
      <c r="AC6" s="759"/>
      <c r="AD6" s="759"/>
      <c r="AE6" s="759"/>
      <c r="AF6" s="759"/>
      <c r="AG6" s="759"/>
      <c r="AH6" s="759"/>
      <c r="AI6" s="849"/>
    </row>
    <row r="7" spans="1:35" hidden="1">
      <c r="A7" s="849"/>
      <c r="B7" s="849"/>
      <c r="C7" s="849"/>
      <c r="D7" s="849"/>
      <c r="E7" s="849"/>
      <c r="F7" s="849"/>
      <c r="G7" s="849"/>
      <c r="H7" s="849"/>
      <c r="I7" s="849"/>
      <c r="J7" s="849"/>
      <c r="K7" s="849"/>
      <c r="L7" s="849"/>
      <c r="M7" s="849"/>
      <c r="N7" s="849"/>
      <c r="O7" s="709" t="b">
        <v>1</v>
      </c>
      <c r="P7" s="709" t="b">
        <v>0</v>
      </c>
      <c r="Q7" s="709" t="b">
        <v>0</v>
      </c>
      <c r="R7" s="709" t="b">
        <v>0</v>
      </c>
      <c r="S7" s="709" t="b">
        <v>0</v>
      </c>
      <c r="T7" s="709" t="b">
        <v>0</v>
      </c>
      <c r="U7" s="709" t="b">
        <v>0</v>
      </c>
      <c r="V7" s="709" t="b">
        <v>0</v>
      </c>
      <c r="W7" s="709" t="b">
        <v>0</v>
      </c>
      <c r="X7" s="709" t="b">
        <v>0</v>
      </c>
      <c r="Y7" s="709" t="b">
        <v>1</v>
      </c>
      <c r="Z7" s="709" t="b">
        <v>0</v>
      </c>
      <c r="AA7" s="709" t="b">
        <v>0</v>
      </c>
      <c r="AB7" s="709" t="b">
        <v>0</v>
      </c>
      <c r="AC7" s="709" t="b">
        <v>0</v>
      </c>
      <c r="AD7" s="709" t="b">
        <v>0</v>
      </c>
      <c r="AE7" s="709" t="b">
        <v>0</v>
      </c>
      <c r="AF7" s="709" t="b">
        <v>0</v>
      </c>
      <c r="AG7" s="709" t="b">
        <v>0</v>
      </c>
      <c r="AH7" s="709" t="b">
        <v>0</v>
      </c>
      <c r="AI7" s="849"/>
    </row>
    <row r="8" spans="1:35" hidden="1">
      <c r="A8" s="849"/>
      <c r="B8" s="849"/>
      <c r="C8" s="849"/>
      <c r="D8" s="849"/>
      <c r="E8" s="849"/>
      <c r="F8" s="849"/>
      <c r="G8" s="849"/>
      <c r="H8" s="849"/>
      <c r="I8" s="849"/>
      <c r="J8" s="849"/>
      <c r="K8" s="849"/>
      <c r="L8" s="849"/>
      <c r="M8" s="849"/>
      <c r="N8" s="849"/>
      <c r="O8" s="849"/>
      <c r="P8" s="849"/>
      <c r="Q8" s="849"/>
      <c r="R8" s="849"/>
      <c r="S8" s="849"/>
      <c r="T8" s="849"/>
      <c r="U8" s="849"/>
      <c r="V8" s="849"/>
      <c r="W8" s="849"/>
      <c r="X8" s="849"/>
      <c r="Y8" s="849"/>
      <c r="Z8" s="849"/>
      <c r="AA8" s="849"/>
      <c r="AB8" s="849"/>
      <c r="AC8" s="849"/>
      <c r="AD8" s="849"/>
      <c r="AE8" s="849"/>
      <c r="AF8" s="849"/>
      <c r="AG8" s="849"/>
      <c r="AH8" s="849"/>
      <c r="AI8" s="849"/>
    </row>
    <row r="9" spans="1:35" hidden="1">
      <c r="A9" s="849"/>
      <c r="B9" s="849"/>
      <c r="C9" s="849"/>
      <c r="D9" s="849"/>
      <c r="E9" s="849"/>
      <c r="F9" s="849"/>
      <c r="G9" s="849"/>
      <c r="H9" s="849"/>
      <c r="I9" s="849"/>
      <c r="J9" s="849"/>
      <c r="K9" s="849"/>
      <c r="L9" s="849"/>
      <c r="M9" s="849"/>
      <c r="N9" s="849"/>
      <c r="O9" s="849"/>
      <c r="P9" s="849"/>
      <c r="Q9" s="849"/>
      <c r="R9" s="849"/>
      <c r="S9" s="849"/>
      <c r="T9" s="849"/>
      <c r="U9" s="849"/>
      <c r="V9" s="849"/>
      <c r="W9" s="849"/>
      <c r="X9" s="849"/>
      <c r="Y9" s="849"/>
      <c r="Z9" s="849"/>
      <c r="AA9" s="849"/>
      <c r="AB9" s="849"/>
      <c r="AC9" s="849"/>
      <c r="AD9" s="849"/>
      <c r="AE9" s="849"/>
      <c r="AF9" s="849"/>
      <c r="AG9" s="849"/>
      <c r="AH9" s="849"/>
      <c r="AI9" s="849"/>
    </row>
    <row r="10" spans="1:35" hidden="1">
      <c r="A10" s="849"/>
      <c r="B10" s="849"/>
      <c r="C10" s="849"/>
      <c r="D10" s="849"/>
      <c r="E10" s="849"/>
      <c r="F10" s="849"/>
      <c r="G10" s="849"/>
      <c r="H10" s="849"/>
      <c r="I10" s="849"/>
      <c r="J10" s="849"/>
      <c r="K10" s="849"/>
      <c r="L10" s="849"/>
      <c r="M10" s="849"/>
      <c r="N10" s="849"/>
      <c r="O10" s="849"/>
      <c r="P10" s="849"/>
      <c r="Q10" s="849"/>
      <c r="R10" s="849"/>
      <c r="S10" s="849"/>
      <c r="T10" s="849"/>
      <c r="U10" s="849"/>
      <c r="V10" s="849"/>
      <c r="W10" s="849"/>
      <c r="X10" s="849"/>
      <c r="Y10" s="849"/>
      <c r="Z10" s="849"/>
      <c r="AA10" s="849"/>
      <c r="AB10" s="849"/>
      <c r="AC10" s="849"/>
      <c r="AD10" s="849"/>
      <c r="AE10" s="849"/>
      <c r="AF10" s="849"/>
      <c r="AG10" s="849"/>
      <c r="AH10" s="849"/>
      <c r="AI10" s="849"/>
    </row>
    <row r="11" spans="1:35" ht="15" hidden="1" customHeight="1">
      <c r="A11" s="849"/>
      <c r="B11" s="849"/>
      <c r="C11" s="849"/>
      <c r="D11" s="849"/>
      <c r="E11" s="849"/>
      <c r="F11" s="849"/>
      <c r="G11" s="849"/>
      <c r="H11" s="849"/>
      <c r="I11" s="849"/>
      <c r="J11" s="849"/>
      <c r="K11" s="849"/>
      <c r="L11" s="867"/>
      <c r="M11" s="868"/>
      <c r="N11" s="867"/>
      <c r="O11" s="867"/>
      <c r="P11" s="867"/>
      <c r="Q11" s="867"/>
      <c r="R11" s="867"/>
      <c r="S11" s="867"/>
      <c r="T11" s="867"/>
      <c r="U11" s="867"/>
      <c r="V11" s="867"/>
      <c r="W11" s="867"/>
      <c r="X11" s="867"/>
      <c r="Y11" s="867"/>
      <c r="Z11" s="867"/>
      <c r="AA11" s="867"/>
      <c r="AB11" s="867"/>
      <c r="AC11" s="867"/>
      <c r="AD11" s="867"/>
      <c r="AE11" s="867"/>
      <c r="AF11" s="867"/>
      <c r="AG11" s="867"/>
      <c r="AH11" s="867"/>
      <c r="AI11" s="849"/>
    </row>
    <row r="12" spans="1:35" ht="20.100000000000001" customHeight="1">
      <c r="A12" s="849"/>
      <c r="B12" s="849"/>
      <c r="C12" s="849"/>
      <c r="D12" s="849"/>
      <c r="E12" s="849"/>
      <c r="F12" s="849"/>
      <c r="G12" s="849"/>
      <c r="H12" s="849"/>
      <c r="I12" s="849"/>
      <c r="J12" s="849"/>
      <c r="K12" s="849"/>
      <c r="L12" s="484" t="s">
        <v>1286</v>
      </c>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row>
    <row r="13" spans="1:35" ht="11.25" customHeight="1">
      <c r="A13" s="849"/>
      <c r="B13" s="849"/>
      <c r="C13" s="849"/>
      <c r="D13" s="849"/>
      <c r="E13" s="849"/>
      <c r="F13" s="849"/>
      <c r="G13" s="849"/>
      <c r="H13" s="849"/>
      <c r="I13" s="849"/>
      <c r="J13" s="849"/>
      <c r="K13" s="849"/>
      <c r="L13" s="867"/>
      <c r="M13" s="867"/>
      <c r="N13" s="867"/>
      <c r="O13" s="867"/>
      <c r="P13" s="867"/>
      <c r="Q13" s="867"/>
      <c r="R13" s="867"/>
      <c r="S13" s="867"/>
      <c r="T13" s="867"/>
      <c r="U13" s="867"/>
      <c r="V13" s="867"/>
      <c r="W13" s="867"/>
      <c r="X13" s="867"/>
      <c r="Y13" s="867"/>
      <c r="Z13" s="867"/>
      <c r="AA13" s="867"/>
      <c r="AB13" s="867"/>
      <c r="AC13" s="867"/>
      <c r="AD13" s="867"/>
      <c r="AE13" s="867"/>
      <c r="AF13" s="867"/>
      <c r="AG13" s="867"/>
      <c r="AH13" s="867"/>
      <c r="AI13" s="849"/>
    </row>
    <row r="14" spans="1:35" ht="21.6" customHeight="1">
      <c r="A14" s="849"/>
      <c r="B14" s="849"/>
      <c r="C14" s="849"/>
      <c r="D14" s="849"/>
      <c r="E14" s="849"/>
      <c r="F14" s="849"/>
      <c r="G14" s="849"/>
      <c r="H14" s="849"/>
      <c r="I14" s="849"/>
      <c r="J14" s="849"/>
      <c r="K14" s="849"/>
      <c r="L14" s="1106" t="s">
        <v>16</v>
      </c>
      <c r="M14" s="1140" t="s">
        <v>142</v>
      </c>
      <c r="N14" s="1140" t="s">
        <v>143</v>
      </c>
      <c r="O14" s="725" t="s">
        <v>2440</v>
      </c>
      <c r="P14" s="725" t="s">
        <v>2469</v>
      </c>
      <c r="Q14" s="725" t="s">
        <v>2470</v>
      </c>
      <c r="R14" s="725" t="s">
        <v>2471</v>
      </c>
      <c r="S14" s="725" t="s">
        <v>2472</v>
      </c>
      <c r="T14" s="725" t="s">
        <v>2473</v>
      </c>
      <c r="U14" s="725" t="s">
        <v>2474</v>
      </c>
      <c r="V14" s="725" t="s">
        <v>2475</v>
      </c>
      <c r="W14" s="725" t="s">
        <v>2476</v>
      </c>
      <c r="X14" s="725" t="s">
        <v>2477</v>
      </c>
      <c r="Y14" s="725" t="s">
        <v>2440</v>
      </c>
      <c r="Z14" s="725" t="s">
        <v>2469</v>
      </c>
      <c r="AA14" s="725" t="s">
        <v>2470</v>
      </c>
      <c r="AB14" s="725" t="s">
        <v>2471</v>
      </c>
      <c r="AC14" s="725" t="s">
        <v>2472</v>
      </c>
      <c r="AD14" s="725" t="s">
        <v>2473</v>
      </c>
      <c r="AE14" s="725" t="s">
        <v>2474</v>
      </c>
      <c r="AF14" s="725" t="s">
        <v>2475</v>
      </c>
      <c r="AG14" s="725" t="s">
        <v>2476</v>
      </c>
      <c r="AH14" s="725" t="s">
        <v>2477</v>
      </c>
      <c r="AI14" s="1132" t="s">
        <v>323</v>
      </c>
    </row>
    <row r="15" spans="1:35" ht="57.75" customHeight="1">
      <c r="A15" s="849"/>
      <c r="B15" s="849"/>
      <c r="C15" s="849"/>
      <c r="D15" s="849"/>
      <c r="E15" s="849"/>
      <c r="F15" s="849"/>
      <c r="G15" s="849"/>
      <c r="H15" s="849"/>
      <c r="I15" s="849"/>
      <c r="J15" s="849"/>
      <c r="K15" s="849"/>
      <c r="L15" s="1106"/>
      <c r="M15" s="1140"/>
      <c r="N15" s="1140"/>
      <c r="O15" s="853" t="s">
        <v>457</v>
      </c>
      <c r="P15" s="853" t="s">
        <v>457</v>
      </c>
      <c r="Q15" s="853" t="s">
        <v>457</v>
      </c>
      <c r="R15" s="853" t="s">
        <v>457</v>
      </c>
      <c r="S15" s="853" t="s">
        <v>457</v>
      </c>
      <c r="T15" s="853" t="s">
        <v>457</v>
      </c>
      <c r="U15" s="853" t="s">
        <v>457</v>
      </c>
      <c r="V15" s="853" t="s">
        <v>457</v>
      </c>
      <c r="W15" s="853" t="s">
        <v>457</v>
      </c>
      <c r="X15" s="853" t="s">
        <v>457</v>
      </c>
      <c r="Y15" s="853" t="s">
        <v>286</v>
      </c>
      <c r="Z15" s="853" t="s">
        <v>286</v>
      </c>
      <c r="AA15" s="853" t="s">
        <v>286</v>
      </c>
      <c r="AB15" s="853" t="s">
        <v>286</v>
      </c>
      <c r="AC15" s="853" t="s">
        <v>286</v>
      </c>
      <c r="AD15" s="853" t="s">
        <v>286</v>
      </c>
      <c r="AE15" s="853" t="s">
        <v>286</v>
      </c>
      <c r="AF15" s="853" t="s">
        <v>286</v>
      </c>
      <c r="AG15" s="853" t="s">
        <v>286</v>
      </c>
      <c r="AH15" s="853" t="s">
        <v>286</v>
      </c>
      <c r="AI15" s="1132"/>
    </row>
    <row r="16" spans="1:35" s="82" customFormat="1">
      <c r="A16" s="764" t="s">
        <v>18</v>
      </c>
      <c r="B16" s="752"/>
      <c r="C16" s="752"/>
      <c r="D16" s="752"/>
      <c r="E16" s="752"/>
      <c r="F16" s="752"/>
      <c r="G16" s="752"/>
      <c r="H16" s="752"/>
      <c r="I16" s="752"/>
      <c r="J16" s="752"/>
      <c r="K16" s="752"/>
      <c r="L16" s="863" t="s">
        <v>2396</v>
      </c>
      <c r="M16" s="864"/>
      <c r="N16" s="864"/>
      <c r="O16" s="864"/>
      <c r="P16" s="864"/>
      <c r="Q16" s="864"/>
      <c r="R16" s="864"/>
      <c r="S16" s="864"/>
      <c r="T16" s="864"/>
      <c r="U16" s="864"/>
      <c r="V16" s="864"/>
      <c r="W16" s="864"/>
      <c r="X16" s="864"/>
      <c r="Y16" s="864"/>
      <c r="Z16" s="864"/>
      <c r="AA16" s="864"/>
      <c r="AB16" s="864"/>
      <c r="AC16" s="864"/>
      <c r="AD16" s="864"/>
      <c r="AE16" s="864"/>
      <c r="AF16" s="864"/>
      <c r="AG16" s="864"/>
      <c r="AH16" s="864"/>
      <c r="AI16" s="864"/>
    </row>
    <row r="17" spans="1:35" s="278" customFormat="1">
      <c r="A17" s="789">
        <v>1</v>
      </c>
      <c r="B17" s="859"/>
      <c r="C17" s="859"/>
      <c r="D17" s="859"/>
      <c r="E17" s="859"/>
      <c r="F17" s="859"/>
      <c r="G17" s="859"/>
      <c r="H17" s="859"/>
      <c r="I17" s="859"/>
      <c r="J17" s="859"/>
      <c r="K17" s="859"/>
      <c r="L17" s="869" t="s">
        <v>18</v>
      </c>
      <c r="M17" s="285" t="s">
        <v>458</v>
      </c>
      <c r="N17" s="286" t="s">
        <v>370</v>
      </c>
      <c r="O17" s="870">
        <v>0</v>
      </c>
      <c r="P17" s="871">
        <v>0</v>
      </c>
      <c r="Q17" s="871">
        <v>0</v>
      </c>
      <c r="R17" s="871">
        <v>0</v>
      </c>
      <c r="S17" s="871">
        <v>0</v>
      </c>
      <c r="T17" s="871">
        <v>0</v>
      </c>
      <c r="U17" s="871">
        <v>0</v>
      </c>
      <c r="V17" s="871">
        <v>0</v>
      </c>
      <c r="W17" s="871">
        <v>0</v>
      </c>
      <c r="X17" s="871">
        <v>0</v>
      </c>
      <c r="Y17" s="870">
        <v>0</v>
      </c>
      <c r="Z17" s="871">
        <v>0</v>
      </c>
      <c r="AA17" s="871">
        <v>0</v>
      </c>
      <c r="AB17" s="871">
        <v>0</v>
      </c>
      <c r="AC17" s="871">
        <v>0</v>
      </c>
      <c r="AD17" s="871">
        <v>0</v>
      </c>
      <c r="AE17" s="871">
        <v>0</v>
      </c>
      <c r="AF17" s="871">
        <v>0</v>
      </c>
      <c r="AG17" s="871">
        <v>0</v>
      </c>
      <c r="AH17" s="871">
        <v>0</v>
      </c>
      <c r="AI17" s="771"/>
    </row>
    <row r="18" spans="1:35">
      <c r="A18" s="789">
        <v>1</v>
      </c>
      <c r="B18" s="849"/>
      <c r="C18" s="849"/>
      <c r="D18" s="849"/>
      <c r="E18" s="849"/>
      <c r="F18" s="849"/>
      <c r="G18" s="849"/>
      <c r="H18" s="849"/>
      <c r="I18" s="849"/>
      <c r="J18" s="849"/>
      <c r="K18" s="849"/>
      <c r="L18" s="872" t="s">
        <v>165</v>
      </c>
      <c r="M18" s="289" t="s">
        <v>459</v>
      </c>
      <c r="N18" s="288" t="s">
        <v>370</v>
      </c>
      <c r="O18" s="873"/>
      <c r="P18" s="874"/>
      <c r="Q18" s="874"/>
      <c r="R18" s="874"/>
      <c r="S18" s="874"/>
      <c r="T18" s="874"/>
      <c r="U18" s="874"/>
      <c r="V18" s="874"/>
      <c r="W18" s="874"/>
      <c r="X18" s="874"/>
      <c r="Y18" s="873"/>
      <c r="Z18" s="874"/>
      <c r="AA18" s="874"/>
      <c r="AB18" s="874"/>
      <c r="AC18" s="874"/>
      <c r="AD18" s="874"/>
      <c r="AE18" s="874"/>
      <c r="AF18" s="874"/>
      <c r="AG18" s="874"/>
      <c r="AH18" s="874"/>
      <c r="AI18" s="771"/>
    </row>
    <row r="19" spans="1:35" ht="22.8">
      <c r="A19" s="789">
        <v>1</v>
      </c>
      <c r="B19" s="849"/>
      <c r="C19" s="849"/>
      <c r="D19" s="849"/>
      <c r="E19" s="849"/>
      <c r="F19" s="849"/>
      <c r="G19" s="849"/>
      <c r="H19" s="849"/>
      <c r="I19" s="849"/>
      <c r="J19" s="849"/>
      <c r="K19" s="849"/>
      <c r="L19" s="872" t="s">
        <v>166</v>
      </c>
      <c r="M19" s="289" t="s">
        <v>460</v>
      </c>
      <c r="N19" s="288" t="s">
        <v>370</v>
      </c>
      <c r="O19" s="873"/>
      <c r="P19" s="874"/>
      <c r="Q19" s="874"/>
      <c r="R19" s="874"/>
      <c r="S19" s="874"/>
      <c r="T19" s="874"/>
      <c r="U19" s="874"/>
      <c r="V19" s="874"/>
      <c r="W19" s="874"/>
      <c r="X19" s="874"/>
      <c r="Y19" s="873"/>
      <c r="Z19" s="874"/>
      <c r="AA19" s="874"/>
      <c r="AB19" s="874"/>
      <c r="AC19" s="874"/>
      <c r="AD19" s="874"/>
      <c r="AE19" s="874"/>
      <c r="AF19" s="874"/>
      <c r="AG19" s="874"/>
      <c r="AH19" s="874"/>
      <c r="AI19" s="771"/>
    </row>
    <row r="20" spans="1:35" ht="34.200000000000003">
      <c r="A20" s="789">
        <v>1</v>
      </c>
      <c r="B20" s="849"/>
      <c r="C20" s="849"/>
      <c r="D20" s="849"/>
      <c r="E20" s="849"/>
      <c r="F20" s="849"/>
      <c r="G20" s="849"/>
      <c r="H20" s="849"/>
      <c r="I20" s="849"/>
      <c r="J20" s="849"/>
      <c r="K20" s="849"/>
      <c r="L20" s="872" t="s">
        <v>378</v>
      </c>
      <c r="M20" s="289" t="s">
        <v>461</v>
      </c>
      <c r="N20" s="288" t="s">
        <v>370</v>
      </c>
      <c r="O20" s="873"/>
      <c r="P20" s="874"/>
      <c r="Q20" s="874"/>
      <c r="R20" s="874"/>
      <c r="S20" s="874"/>
      <c r="T20" s="874"/>
      <c r="U20" s="874"/>
      <c r="V20" s="874"/>
      <c r="W20" s="874"/>
      <c r="X20" s="874"/>
      <c r="Y20" s="873"/>
      <c r="Z20" s="874"/>
      <c r="AA20" s="874"/>
      <c r="AB20" s="874"/>
      <c r="AC20" s="874"/>
      <c r="AD20" s="874"/>
      <c r="AE20" s="874"/>
      <c r="AF20" s="874"/>
      <c r="AG20" s="874"/>
      <c r="AH20" s="874"/>
      <c r="AI20" s="771"/>
    </row>
    <row r="21" spans="1:35">
      <c r="A21" s="789">
        <v>1</v>
      </c>
      <c r="B21" s="849"/>
      <c r="C21" s="849"/>
      <c r="D21" s="849"/>
      <c r="E21" s="849"/>
      <c r="F21" s="849"/>
      <c r="G21" s="849"/>
      <c r="H21" s="849"/>
      <c r="I21" s="849"/>
      <c r="J21" s="849"/>
      <c r="K21" s="849"/>
      <c r="L21" s="872" t="s">
        <v>102</v>
      </c>
      <c r="M21" s="287" t="s">
        <v>462</v>
      </c>
      <c r="N21" s="288" t="s">
        <v>145</v>
      </c>
      <c r="O21" s="875">
        <v>0</v>
      </c>
      <c r="P21" s="875">
        <v>0</v>
      </c>
      <c r="Q21" s="875">
        <v>0</v>
      </c>
      <c r="R21" s="875">
        <v>0</v>
      </c>
      <c r="S21" s="875">
        <v>0</v>
      </c>
      <c r="T21" s="875">
        <v>0</v>
      </c>
      <c r="U21" s="875">
        <v>0</v>
      </c>
      <c r="V21" s="875">
        <v>0</v>
      </c>
      <c r="W21" s="875">
        <v>0</v>
      </c>
      <c r="X21" s="875">
        <v>0</v>
      </c>
      <c r="Y21" s="875">
        <v>7.2</v>
      </c>
      <c r="Z21" s="875">
        <v>0</v>
      </c>
      <c r="AA21" s="875">
        <v>0</v>
      </c>
      <c r="AB21" s="875">
        <v>0</v>
      </c>
      <c r="AC21" s="875">
        <v>0</v>
      </c>
      <c r="AD21" s="875">
        <v>0</v>
      </c>
      <c r="AE21" s="875">
        <v>0</v>
      </c>
      <c r="AF21" s="875">
        <v>0</v>
      </c>
      <c r="AG21" s="875">
        <v>0</v>
      </c>
      <c r="AH21" s="875">
        <v>0</v>
      </c>
      <c r="AI21" s="771"/>
    </row>
    <row r="22" spans="1:35">
      <c r="A22" s="789">
        <v>1</v>
      </c>
      <c r="B22" s="849"/>
      <c r="C22" s="849"/>
      <c r="D22" s="849"/>
      <c r="E22" s="849"/>
      <c r="F22" s="849"/>
      <c r="G22" s="849"/>
      <c r="H22" s="849"/>
      <c r="I22" s="849"/>
      <c r="J22" s="849"/>
      <c r="K22" s="849"/>
      <c r="L22" s="876">
        <v>3</v>
      </c>
      <c r="M22" s="287" t="s">
        <v>463</v>
      </c>
      <c r="N22" s="288" t="s">
        <v>145</v>
      </c>
      <c r="O22" s="877">
        <v>0</v>
      </c>
      <c r="P22" s="878">
        <v>0</v>
      </c>
      <c r="Q22" s="878">
        <v>0</v>
      </c>
      <c r="R22" s="878">
        <v>0</v>
      </c>
      <c r="S22" s="878">
        <v>0</v>
      </c>
      <c r="T22" s="878">
        <v>0</v>
      </c>
      <c r="U22" s="878">
        <v>0</v>
      </c>
      <c r="V22" s="878">
        <v>0</v>
      </c>
      <c r="W22" s="878">
        <v>0</v>
      </c>
      <c r="X22" s="878">
        <v>0</v>
      </c>
      <c r="Y22" s="878">
        <v>0</v>
      </c>
      <c r="Z22" s="878">
        <v>0</v>
      </c>
      <c r="AA22" s="878">
        <v>0</v>
      </c>
      <c r="AB22" s="878">
        <v>0</v>
      </c>
      <c r="AC22" s="878">
        <v>0</v>
      </c>
      <c r="AD22" s="878">
        <v>0</v>
      </c>
      <c r="AE22" s="878">
        <v>0</v>
      </c>
      <c r="AF22" s="878">
        <v>0</v>
      </c>
      <c r="AG22" s="878">
        <v>0</v>
      </c>
      <c r="AH22" s="878">
        <v>0</v>
      </c>
      <c r="AI22" s="771"/>
    </row>
    <row r="23" spans="1:35" s="278" customFormat="1">
      <c r="A23" s="789">
        <v>1</v>
      </c>
      <c r="B23" s="859"/>
      <c r="C23" s="859"/>
      <c r="D23" s="859"/>
      <c r="E23" s="859"/>
      <c r="F23" s="859"/>
      <c r="G23" s="859"/>
      <c r="H23" s="859"/>
      <c r="I23" s="859"/>
      <c r="J23" s="859"/>
      <c r="K23" s="859"/>
      <c r="L23" s="869" t="s">
        <v>104</v>
      </c>
      <c r="M23" s="285" t="s">
        <v>464</v>
      </c>
      <c r="N23" s="286" t="s">
        <v>370</v>
      </c>
      <c r="O23" s="870">
        <v>0</v>
      </c>
      <c r="P23" s="870">
        <v>0</v>
      </c>
      <c r="Q23" s="870">
        <v>0</v>
      </c>
      <c r="R23" s="870">
        <v>0</v>
      </c>
      <c r="S23" s="870">
        <v>0</v>
      </c>
      <c r="T23" s="870">
        <v>0</v>
      </c>
      <c r="U23" s="870">
        <v>0</v>
      </c>
      <c r="V23" s="870">
        <v>0</v>
      </c>
      <c r="W23" s="870">
        <v>0</v>
      </c>
      <c r="X23" s="870">
        <v>0</v>
      </c>
      <c r="Y23" s="870">
        <v>0</v>
      </c>
      <c r="Z23" s="870">
        <v>0</v>
      </c>
      <c r="AA23" s="870">
        <v>0</v>
      </c>
      <c r="AB23" s="870">
        <v>0</v>
      </c>
      <c r="AC23" s="870">
        <v>0</v>
      </c>
      <c r="AD23" s="870">
        <v>0</v>
      </c>
      <c r="AE23" s="870">
        <v>0</v>
      </c>
      <c r="AF23" s="870">
        <v>0</v>
      </c>
      <c r="AG23" s="870">
        <v>0</v>
      </c>
      <c r="AH23" s="870">
        <v>0</v>
      </c>
      <c r="AI23" s="771"/>
    </row>
    <row r="24" spans="1:35" s="82" customFormat="1">
      <c r="A24" s="764" t="s">
        <v>102</v>
      </c>
      <c r="B24" s="752"/>
      <c r="C24" s="752"/>
      <c r="D24" s="752"/>
      <c r="E24" s="752"/>
      <c r="F24" s="752"/>
      <c r="G24" s="752"/>
      <c r="H24" s="752"/>
      <c r="I24" s="752"/>
      <c r="J24" s="752"/>
      <c r="K24" s="752"/>
      <c r="L24" s="863" t="s">
        <v>2419</v>
      </c>
      <c r="M24" s="864"/>
      <c r="N24" s="864"/>
      <c r="O24" s="864"/>
      <c r="P24" s="864"/>
      <c r="Q24" s="864"/>
      <c r="R24" s="864"/>
      <c r="S24" s="864"/>
      <c r="T24" s="864"/>
      <c r="U24" s="864"/>
      <c r="V24" s="864"/>
      <c r="W24" s="864"/>
      <c r="X24" s="864"/>
      <c r="Y24" s="864"/>
      <c r="Z24" s="864"/>
      <c r="AA24" s="864"/>
      <c r="AB24" s="864"/>
      <c r="AC24" s="864"/>
      <c r="AD24" s="864"/>
      <c r="AE24" s="864"/>
      <c r="AF24" s="864"/>
      <c r="AG24" s="864"/>
      <c r="AH24" s="864"/>
      <c r="AI24" s="864"/>
    </row>
    <row r="25" spans="1:35" s="278" customFormat="1">
      <c r="A25" s="789">
        <v>2</v>
      </c>
      <c r="B25" s="859"/>
      <c r="C25" s="859"/>
      <c r="D25" s="859"/>
      <c r="E25" s="859"/>
      <c r="F25" s="859"/>
      <c r="G25" s="859"/>
      <c r="H25" s="859"/>
      <c r="I25" s="859"/>
      <c r="J25" s="859"/>
      <c r="K25" s="859"/>
      <c r="L25" s="869" t="s">
        <v>18</v>
      </c>
      <c r="M25" s="285" t="s">
        <v>458</v>
      </c>
      <c r="N25" s="286" t="s">
        <v>370</v>
      </c>
      <c r="O25" s="870">
        <v>0</v>
      </c>
      <c r="P25" s="871">
        <v>0</v>
      </c>
      <c r="Q25" s="871">
        <v>0</v>
      </c>
      <c r="R25" s="871">
        <v>0</v>
      </c>
      <c r="S25" s="871">
        <v>0</v>
      </c>
      <c r="T25" s="871">
        <v>0</v>
      </c>
      <c r="U25" s="871">
        <v>0</v>
      </c>
      <c r="V25" s="871">
        <v>0</v>
      </c>
      <c r="W25" s="871">
        <v>0</v>
      </c>
      <c r="X25" s="871">
        <v>0</v>
      </c>
      <c r="Y25" s="870">
        <v>0</v>
      </c>
      <c r="Z25" s="871">
        <v>0</v>
      </c>
      <c r="AA25" s="871">
        <v>0</v>
      </c>
      <c r="AB25" s="871">
        <v>0</v>
      </c>
      <c r="AC25" s="871">
        <v>0</v>
      </c>
      <c r="AD25" s="871">
        <v>0</v>
      </c>
      <c r="AE25" s="871">
        <v>0</v>
      </c>
      <c r="AF25" s="871">
        <v>0</v>
      </c>
      <c r="AG25" s="871">
        <v>0</v>
      </c>
      <c r="AH25" s="871">
        <v>0</v>
      </c>
      <c r="AI25" s="771"/>
    </row>
    <row r="26" spans="1:35">
      <c r="A26" s="789">
        <v>2</v>
      </c>
      <c r="B26" s="849"/>
      <c r="C26" s="849"/>
      <c r="D26" s="849"/>
      <c r="E26" s="849"/>
      <c r="F26" s="849"/>
      <c r="G26" s="849"/>
      <c r="H26" s="849"/>
      <c r="I26" s="849"/>
      <c r="J26" s="849"/>
      <c r="K26" s="849"/>
      <c r="L26" s="872" t="s">
        <v>165</v>
      </c>
      <c r="M26" s="289" t="s">
        <v>459</v>
      </c>
      <c r="N26" s="288" t="s">
        <v>370</v>
      </c>
      <c r="O26" s="873"/>
      <c r="P26" s="874"/>
      <c r="Q26" s="874"/>
      <c r="R26" s="874"/>
      <c r="S26" s="874"/>
      <c r="T26" s="874"/>
      <c r="U26" s="874"/>
      <c r="V26" s="874"/>
      <c r="W26" s="874"/>
      <c r="X26" s="874"/>
      <c r="Y26" s="873"/>
      <c r="Z26" s="874"/>
      <c r="AA26" s="874"/>
      <c r="AB26" s="874"/>
      <c r="AC26" s="874"/>
      <c r="AD26" s="874"/>
      <c r="AE26" s="874"/>
      <c r="AF26" s="874"/>
      <c r="AG26" s="874"/>
      <c r="AH26" s="874"/>
      <c r="AI26" s="771"/>
    </row>
    <row r="27" spans="1:35" ht="22.8">
      <c r="A27" s="789">
        <v>2</v>
      </c>
      <c r="B27" s="849"/>
      <c r="C27" s="849"/>
      <c r="D27" s="849"/>
      <c r="E27" s="849"/>
      <c r="F27" s="849"/>
      <c r="G27" s="849"/>
      <c r="H27" s="849"/>
      <c r="I27" s="849"/>
      <c r="J27" s="849"/>
      <c r="K27" s="849"/>
      <c r="L27" s="872" t="s">
        <v>166</v>
      </c>
      <c r="M27" s="289" t="s">
        <v>460</v>
      </c>
      <c r="N27" s="288" t="s">
        <v>370</v>
      </c>
      <c r="O27" s="873"/>
      <c r="P27" s="874"/>
      <c r="Q27" s="874"/>
      <c r="R27" s="874"/>
      <c r="S27" s="874"/>
      <c r="T27" s="874"/>
      <c r="U27" s="874"/>
      <c r="V27" s="874"/>
      <c r="W27" s="874"/>
      <c r="X27" s="874"/>
      <c r="Y27" s="873"/>
      <c r="Z27" s="874"/>
      <c r="AA27" s="874"/>
      <c r="AB27" s="874"/>
      <c r="AC27" s="874"/>
      <c r="AD27" s="874"/>
      <c r="AE27" s="874"/>
      <c r="AF27" s="874"/>
      <c r="AG27" s="874"/>
      <c r="AH27" s="874"/>
      <c r="AI27" s="771"/>
    </row>
    <row r="28" spans="1:35" ht="34.200000000000003">
      <c r="A28" s="789">
        <v>2</v>
      </c>
      <c r="B28" s="849"/>
      <c r="C28" s="849"/>
      <c r="D28" s="849"/>
      <c r="E28" s="849"/>
      <c r="F28" s="849"/>
      <c r="G28" s="849"/>
      <c r="H28" s="849"/>
      <c r="I28" s="849"/>
      <c r="J28" s="849"/>
      <c r="K28" s="849"/>
      <c r="L28" s="872" t="s">
        <v>378</v>
      </c>
      <c r="M28" s="289" t="s">
        <v>461</v>
      </c>
      <c r="N28" s="288" t="s">
        <v>370</v>
      </c>
      <c r="O28" s="873"/>
      <c r="P28" s="874"/>
      <c r="Q28" s="874"/>
      <c r="R28" s="874"/>
      <c r="S28" s="874"/>
      <c r="T28" s="874"/>
      <c r="U28" s="874"/>
      <c r="V28" s="874"/>
      <c r="W28" s="874"/>
      <c r="X28" s="874"/>
      <c r="Y28" s="873"/>
      <c r="Z28" s="874"/>
      <c r="AA28" s="874"/>
      <c r="AB28" s="874"/>
      <c r="AC28" s="874"/>
      <c r="AD28" s="874"/>
      <c r="AE28" s="874"/>
      <c r="AF28" s="874"/>
      <c r="AG28" s="874"/>
      <c r="AH28" s="874"/>
      <c r="AI28" s="771"/>
    </row>
    <row r="29" spans="1:35">
      <c r="A29" s="789">
        <v>2</v>
      </c>
      <c r="B29" s="849"/>
      <c r="C29" s="849"/>
      <c r="D29" s="849"/>
      <c r="E29" s="849"/>
      <c r="F29" s="849"/>
      <c r="G29" s="849"/>
      <c r="H29" s="849"/>
      <c r="I29" s="849"/>
      <c r="J29" s="849"/>
      <c r="K29" s="849"/>
      <c r="L29" s="872" t="s">
        <v>102</v>
      </c>
      <c r="M29" s="287" t="s">
        <v>462</v>
      </c>
      <c r="N29" s="288" t="s">
        <v>145</v>
      </c>
      <c r="O29" s="875">
        <v>0</v>
      </c>
      <c r="P29" s="875">
        <v>0</v>
      </c>
      <c r="Q29" s="875">
        <v>0</v>
      </c>
      <c r="R29" s="875">
        <v>0</v>
      </c>
      <c r="S29" s="875">
        <v>0</v>
      </c>
      <c r="T29" s="875">
        <v>0</v>
      </c>
      <c r="U29" s="875">
        <v>0</v>
      </c>
      <c r="V29" s="875">
        <v>0</v>
      </c>
      <c r="W29" s="875">
        <v>0</v>
      </c>
      <c r="X29" s="875">
        <v>0</v>
      </c>
      <c r="Y29" s="875">
        <v>7.2</v>
      </c>
      <c r="Z29" s="875">
        <v>0</v>
      </c>
      <c r="AA29" s="875">
        <v>0</v>
      </c>
      <c r="AB29" s="875">
        <v>0</v>
      </c>
      <c r="AC29" s="875">
        <v>0</v>
      </c>
      <c r="AD29" s="875">
        <v>0</v>
      </c>
      <c r="AE29" s="875">
        <v>0</v>
      </c>
      <c r="AF29" s="875">
        <v>0</v>
      </c>
      <c r="AG29" s="875">
        <v>0</v>
      </c>
      <c r="AH29" s="875">
        <v>0</v>
      </c>
      <c r="AI29" s="771"/>
    </row>
    <row r="30" spans="1:35">
      <c r="A30" s="789">
        <v>2</v>
      </c>
      <c r="B30" s="849"/>
      <c r="C30" s="849"/>
      <c r="D30" s="849"/>
      <c r="E30" s="849"/>
      <c r="F30" s="849"/>
      <c r="G30" s="849"/>
      <c r="H30" s="849"/>
      <c r="I30" s="849"/>
      <c r="J30" s="849"/>
      <c r="K30" s="849"/>
      <c r="L30" s="876">
        <v>3</v>
      </c>
      <c r="M30" s="287" t="s">
        <v>463</v>
      </c>
      <c r="N30" s="288" t="s">
        <v>145</v>
      </c>
      <c r="O30" s="877">
        <v>0</v>
      </c>
      <c r="P30" s="878">
        <v>0</v>
      </c>
      <c r="Q30" s="878">
        <v>0</v>
      </c>
      <c r="R30" s="878">
        <v>0</v>
      </c>
      <c r="S30" s="878">
        <v>0</v>
      </c>
      <c r="T30" s="878">
        <v>0</v>
      </c>
      <c r="U30" s="878">
        <v>0</v>
      </c>
      <c r="V30" s="878">
        <v>0</v>
      </c>
      <c r="W30" s="878">
        <v>0</v>
      </c>
      <c r="X30" s="878">
        <v>0</v>
      </c>
      <c r="Y30" s="878">
        <v>0</v>
      </c>
      <c r="Z30" s="878">
        <v>0</v>
      </c>
      <c r="AA30" s="878">
        <v>0</v>
      </c>
      <c r="AB30" s="878">
        <v>0</v>
      </c>
      <c r="AC30" s="878">
        <v>0</v>
      </c>
      <c r="AD30" s="878">
        <v>0</v>
      </c>
      <c r="AE30" s="878">
        <v>0</v>
      </c>
      <c r="AF30" s="878">
        <v>0</v>
      </c>
      <c r="AG30" s="878">
        <v>0</v>
      </c>
      <c r="AH30" s="878">
        <v>0</v>
      </c>
      <c r="AI30" s="771"/>
    </row>
    <row r="31" spans="1:35" s="278" customFormat="1">
      <c r="A31" s="789">
        <v>2</v>
      </c>
      <c r="B31" s="859"/>
      <c r="C31" s="859"/>
      <c r="D31" s="859"/>
      <c r="E31" s="859"/>
      <c r="F31" s="859"/>
      <c r="G31" s="859"/>
      <c r="H31" s="859"/>
      <c r="I31" s="859"/>
      <c r="J31" s="859"/>
      <c r="K31" s="859"/>
      <c r="L31" s="869" t="s">
        <v>104</v>
      </c>
      <c r="M31" s="285" t="s">
        <v>464</v>
      </c>
      <c r="N31" s="286" t="s">
        <v>370</v>
      </c>
      <c r="O31" s="870">
        <v>0</v>
      </c>
      <c r="P31" s="870">
        <v>0</v>
      </c>
      <c r="Q31" s="870">
        <v>0</v>
      </c>
      <c r="R31" s="870">
        <v>0</v>
      </c>
      <c r="S31" s="870">
        <v>0</v>
      </c>
      <c r="T31" s="870">
        <v>0</v>
      </c>
      <c r="U31" s="870">
        <v>0</v>
      </c>
      <c r="V31" s="870">
        <v>0</v>
      </c>
      <c r="W31" s="870">
        <v>0</v>
      </c>
      <c r="X31" s="870">
        <v>0</v>
      </c>
      <c r="Y31" s="870">
        <v>0</v>
      </c>
      <c r="Z31" s="870">
        <v>0</v>
      </c>
      <c r="AA31" s="870">
        <v>0</v>
      </c>
      <c r="AB31" s="870">
        <v>0</v>
      </c>
      <c r="AC31" s="870">
        <v>0</v>
      </c>
      <c r="AD31" s="870">
        <v>0</v>
      </c>
      <c r="AE31" s="870">
        <v>0</v>
      </c>
      <c r="AF31" s="870">
        <v>0</v>
      </c>
      <c r="AG31" s="870">
        <v>0</v>
      </c>
      <c r="AH31" s="870">
        <v>0</v>
      </c>
      <c r="AI31" s="771"/>
    </row>
    <row r="32" spans="1:35" s="82" customFormat="1">
      <c r="A32" s="764" t="s">
        <v>103</v>
      </c>
      <c r="B32" s="752"/>
      <c r="C32" s="752"/>
      <c r="D32" s="752"/>
      <c r="E32" s="752"/>
      <c r="F32" s="752"/>
      <c r="G32" s="752"/>
      <c r="H32" s="752"/>
      <c r="I32" s="752"/>
      <c r="J32" s="752"/>
      <c r="K32" s="752"/>
      <c r="L32" s="863" t="s">
        <v>2421</v>
      </c>
      <c r="M32" s="864"/>
      <c r="N32" s="864"/>
      <c r="O32" s="864"/>
      <c r="P32" s="864"/>
      <c r="Q32" s="864"/>
      <c r="R32" s="864"/>
      <c r="S32" s="864"/>
      <c r="T32" s="864"/>
      <c r="U32" s="864"/>
      <c r="V32" s="864"/>
      <c r="W32" s="864"/>
      <c r="X32" s="864"/>
      <c r="Y32" s="864"/>
      <c r="Z32" s="864"/>
      <c r="AA32" s="864"/>
      <c r="AB32" s="864"/>
      <c r="AC32" s="864"/>
      <c r="AD32" s="864"/>
      <c r="AE32" s="864"/>
      <c r="AF32" s="864"/>
      <c r="AG32" s="864"/>
      <c r="AH32" s="864"/>
      <c r="AI32" s="864"/>
    </row>
    <row r="33" spans="1:35" s="278" customFormat="1">
      <c r="A33" s="789">
        <v>3</v>
      </c>
      <c r="B33" s="859"/>
      <c r="C33" s="859"/>
      <c r="D33" s="859"/>
      <c r="E33" s="859"/>
      <c r="F33" s="859"/>
      <c r="G33" s="859"/>
      <c r="H33" s="859"/>
      <c r="I33" s="859"/>
      <c r="J33" s="859"/>
      <c r="K33" s="859"/>
      <c r="L33" s="869" t="s">
        <v>18</v>
      </c>
      <c r="M33" s="285" t="s">
        <v>458</v>
      </c>
      <c r="N33" s="286" t="s">
        <v>370</v>
      </c>
      <c r="O33" s="870">
        <v>0</v>
      </c>
      <c r="P33" s="871">
        <v>0</v>
      </c>
      <c r="Q33" s="871">
        <v>0</v>
      </c>
      <c r="R33" s="871">
        <v>0</v>
      </c>
      <c r="S33" s="871">
        <v>0</v>
      </c>
      <c r="T33" s="871">
        <v>0</v>
      </c>
      <c r="U33" s="871">
        <v>0</v>
      </c>
      <c r="V33" s="871">
        <v>0</v>
      </c>
      <c r="W33" s="871">
        <v>0</v>
      </c>
      <c r="X33" s="871">
        <v>0</v>
      </c>
      <c r="Y33" s="870">
        <v>0</v>
      </c>
      <c r="Z33" s="871">
        <v>0</v>
      </c>
      <c r="AA33" s="871">
        <v>0</v>
      </c>
      <c r="AB33" s="871">
        <v>0</v>
      </c>
      <c r="AC33" s="871">
        <v>0</v>
      </c>
      <c r="AD33" s="871">
        <v>0</v>
      </c>
      <c r="AE33" s="871">
        <v>0</v>
      </c>
      <c r="AF33" s="871">
        <v>0</v>
      </c>
      <c r="AG33" s="871">
        <v>0</v>
      </c>
      <c r="AH33" s="871">
        <v>0</v>
      </c>
      <c r="AI33" s="771"/>
    </row>
    <row r="34" spans="1:35">
      <c r="A34" s="789">
        <v>3</v>
      </c>
      <c r="B34" s="849"/>
      <c r="C34" s="849"/>
      <c r="D34" s="849"/>
      <c r="E34" s="849"/>
      <c r="F34" s="849"/>
      <c r="G34" s="849"/>
      <c r="H34" s="849"/>
      <c r="I34" s="849"/>
      <c r="J34" s="849"/>
      <c r="K34" s="849"/>
      <c r="L34" s="872" t="s">
        <v>165</v>
      </c>
      <c r="M34" s="289" t="s">
        <v>459</v>
      </c>
      <c r="N34" s="288" t="s">
        <v>370</v>
      </c>
      <c r="O34" s="873"/>
      <c r="P34" s="874"/>
      <c r="Q34" s="874"/>
      <c r="R34" s="874"/>
      <c r="S34" s="874"/>
      <c r="T34" s="874"/>
      <c r="U34" s="874"/>
      <c r="V34" s="874"/>
      <c r="W34" s="874"/>
      <c r="X34" s="874"/>
      <c r="Y34" s="873"/>
      <c r="Z34" s="874"/>
      <c r="AA34" s="874"/>
      <c r="AB34" s="874"/>
      <c r="AC34" s="874"/>
      <c r="AD34" s="874"/>
      <c r="AE34" s="874"/>
      <c r="AF34" s="874"/>
      <c r="AG34" s="874"/>
      <c r="AH34" s="874"/>
      <c r="AI34" s="771"/>
    </row>
    <row r="35" spans="1:35" ht="22.8">
      <c r="A35" s="789">
        <v>3</v>
      </c>
      <c r="B35" s="849"/>
      <c r="C35" s="849"/>
      <c r="D35" s="849"/>
      <c r="E35" s="849"/>
      <c r="F35" s="849"/>
      <c r="G35" s="849"/>
      <c r="H35" s="849"/>
      <c r="I35" s="849"/>
      <c r="J35" s="849"/>
      <c r="K35" s="849"/>
      <c r="L35" s="872" t="s">
        <v>166</v>
      </c>
      <c r="M35" s="289" t="s">
        <v>460</v>
      </c>
      <c r="N35" s="288" t="s">
        <v>370</v>
      </c>
      <c r="O35" s="873"/>
      <c r="P35" s="874"/>
      <c r="Q35" s="874"/>
      <c r="R35" s="874"/>
      <c r="S35" s="874"/>
      <c r="T35" s="874"/>
      <c r="U35" s="874"/>
      <c r="V35" s="874"/>
      <c r="W35" s="874"/>
      <c r="X35" s="874"/>
      <c r="Y35" s="873"/>
      <c r="Z35" s="874"/>
      <c r="AA35" s="874"/>
      <c r="AB35" s="874"/>
      <c r="AC35" s="874"/>
      <c r="AD35" s="874"/>
      <c r="AE35" s="874"/>
      <c r="AF35" s="874"/>
      <c r="AG35" s="874"/>
      <c r="AH35" s="874"/>
      <c r="AI35" s="771"/>
    </row>
    <row r="36" spans="1:35" ht="34.200000000000003">
      <c r="A36" s="789">
        <v>3</v>
      </c>
      <c r="B36" s="849"/>
      <c r="C36" s="849"/>
      <c r="D36" s="849"/>
      <c r="E36" s="849"/>
      <c r="F36" s="849"/>
      <c r="G36" s="849"/>
      <c r="H36" s="849"/>
      <c r="I36" s="849"/>
      <c r="J36" s="849"/>
      <c r="K36" s="849"/>
      <c r="L36" s="872" t="s">
        <v>378</v>
      </c>
      <c r="M36" s="289" t="s">
        <v>461</v>
      </c>
      <c r="N36" s="288" t="s">
        <v>370</v>
      </c>
      <c r="O36" s="873"/>
      <c r="P36" s="874"/>
      <c r="Q36" s="874"/>
      <c r="R36" s="874"/>
      <c r="S36" s="874"/>
      <c r="T36" s="874"/>
      <c r="U36" s="874"/>
      <c r="V36" s="874"/>
      <c r="W36" s="874"/>
      <c r="X36" s="874"/>
      <c r="Y36" s="873"/>
      <c r="Z36" s="874"/>
      <c r="AA36" s="874"/>
      <c r="AB36" s="874"/>
      <c r="AC36" s="874"/>
      <c r="AD36" s="874"/>
      <c r="AE36" s="874"/>
      <c r="AF36" s="874"/>
      <c r="AG36" s="874"/>
      <c r="AH36" s="874"/>
      <c r="AI36" s="771"/>
    </row>
    <row r="37" spans="1:35">
      <c r="A37" s="789">
        <v>3</v>
      </c>
      <c r="B37" s="849"/>
      <c r="C37" s="849"/>
      <c r="D37" s="849"/>
      <c r="E37" s="849"/>
      <c r="F37" s="849"/>
      <c r="G37" s="849"/>
      <c r="H37" s="849"/>
      <c r="I37" s="849"/>
      <c r="J37" s="849"/>
      <c r="K37" s="849"/>
      <c r="L37" s="872" t="s">
        <v>102</v>
      </c>
      <c r="M37" s="287" t="s">
        <v>462</v>
      </c>
      <c r="N37" s="288" t="s">
        <v>145</v>
      </c>
      <c r="O37" s="875">
        <v>0</v>
      </c>
      <c r="P37" s="875">
        <v>0</v>
      </c>
      <c r="Q37" s="875">
        <v>0</v>
      </c>
      <c r="R37" s="875">
        <v>0</v>
      </c>
      <c r="S37" s="875">
        <v>0</v>
      </c>
      <c r="T37" s="875">
        <v>0</v>
      </c>
      <c r="U37" s="875">
        <v>0</v>
      </c>
      <c r="V37" s="875">
        <v>0</v>
      </c>
      <c r="W37" s="875">
        <v>0</v>
      </c>
      <c r="X37" s="875">
        <v>0</v>
      </c>
      <c r="Y37" s="875">
        <v>7.2</v>
      </c>
      <c r="Z37" s="875">
        <v>0</v>
      </c>
      <c r="AA37" s="875">
        <v>0</v>
      </c>
      <c r="AB37" s="875">
        <v>0</v>
      </c>
      <c r="AC37" s="875">
        <v>0</v>
      </c>
      <c r="AD37" s="875">
        <v>0</v>
      </c>
      <c r="AE37" s="875">
        <v>0</v>
      </c>
      <c r="AF37" s="875">
        <v>0</v>
      </c>
      <c r="AG37" s="875">
        <v>0</v>
      </c>
      <c r="AH37" s="875">
        <v>0</v>
      </c>
      <c r="AI37" s="771"/>
    </row>
    <row r="38" spans="1:35">
      <c r="A38" s="789">
        <v>3</v>
      </c>
      <c r="B38" s="849"/>
      <c r="C38" s="849"/>
      <c r="D38" s="849"/>
      <c r="E38" s="849"/>
      <c r="F38" s="849"/>
      <c r="G38" s="849"/>
      <c r="H38" s="849"/>
      <c r="I38" s="849"/>
      <c r="J38" s="849"/>
      <c r="K38" s="849"/>
      <c r="L38" s="876">
        <v>3</v>
      </c>
      <c r="M38" s="287" t="s">
        <v>463</v>
      </c>
      <c r="N38" s="288" t="s">
        <v>145</v>
      </c>
      <c r="O38" s="877">
        <v>0</v>
      </c>
      <c r="P38" s="878">
        <v>0</v>
      </c>
      <c r="Q38" s="878">
        <v>0</v>
      </c>
      <c r="R38" s="878">
        <v>0</v>
      </c>
      <c r="S38" s="878">
        <v>0</v>
      </c>
      <c r="T38" s="878">
        <v>0</v>
      </c>
      <c r="U38" s="878">
        <v>0</v>
      </c>
      <c r="V38" s="878">
        <v>0</v>
      </c>
      <c r="W38" s="878">
        <v>0</v>
      </c>
      <c r="X38" s="878">
        <v>0</v>
      </c>
      <c r="Y38" s="878">
        <v>0</v>
      </c>
      <c r="Z38" s="878">
        <v>0</v>
      </c>
      <c r="AA38" s="878">
        <v>0</v>
      </c>
      <c r="AB38" s="878">
        <v>0</v>
      </c>
      <c r="AC38" s="878">
        <v>0</v>
      </c>
      <c r="AD38" s="878">
        <v>0</v>
      </c>
      <c r="AE38" s="878">
        <v>0</v>
      </c>
      <c r="AF38" s="878">
        <v>0</v>
      </c>
      <c r="AG38" s="878">
        <v>0</v>
      </c>
      <c r="AH38" s="878">
        <v>0</v>
      </c>
      <c r="AI38" s="771"/>
    </row>
    <row r="39" spans="1:35" s="278" customFormat="1">
      <c r="A39" s="789">
        <v>3</v>
      </c>
      <c r="B39" s="859"/>
      <c r="C39" s="859"/>
      <c r="D39" s="859"/>
      <c r="E39" s="859"/>
      <c r="F39" s="859"/>
      <c r="G39" s="859"/>
      <c r="H39" s="859"/>
      <c r="I39" s="859"/>
      <c r="J39" s="859"/>
      <c r="K39" s="859"/>
      <c r="L39" s="869" t="s">
        <v>104</v>
      </c>
      <c r="M39" s="285" t="s">
        <v>464</v>
      </c>
      <c r="N39" s="286" t="s">
        <v>370</v>
      </c>
      <c r="O39" s="870">
        <v>0</v>
      </c>
      <c r="P39" s="870">
        <v>0</v>
      </c>
      <c r="Q39" s="870">
        <v>0</v>
      </c>
      <c r="R39" s="870">
        <v>0</v>
      </c>
      <c r="S39" s="870">
        <v>0</v>
      </c>
      <c r="T39" s="870">
        <v>0</v>
      </c>
      <c r="U39" s="870">
        <v>0</v>
      </c>
      <c r="V39" s="870">
        <v>0</v>
      </c>
      <c r="W39" s="870">
        <v>0</v>
      </c>
      <c r="X39" s="870">
        <v>0</v>
      </c>
      <c r="Y39" s="870">
        <v>0</v>
      </c>
      <c r="Z39" s="870">
        <v>0</v>
      </c>
      <c r="AA39" s="870">
        <v>0</v>
      </c>
      <c r="AB39" s="870">
        <v>0</v>
      </c>
      <c r="AC39" s="870">
        <v>0</v>
      </c>
      <c r="AD39" s="870">
        <v>0</v>
      </c>
      <c r="AE39" s="870">
        <v>0</v>
      </c>
      <c r="AF39" s="870">
        <v>0</v>
      </c>
      <c r="AG39" s="870">
        <v>0</v>
      </c>
      <c r="AH39" s="870">
        <v>0</v>
      </c>
      <c r="AI39" s="771"/>
    </row>
    <row r="40" spans="1:35" s="82" customFormat="1">
      <c r="A40" s="764" t="s">
        <v>104</v>
      </c>
      <c r="B40" s="752"/>
      <c r="C40" s="752"/>
      <c r="D40" s="752"/>
      <c r="E40" s="752"/>
      <c r="F40" s="752"/>
      <c r="G40" s="752"/>
      <c r="H40" s="752"/>
      <c r="I40" s="752"/>
      <c r="J40" s="752"/>
      <c r="K40" s="752"/>
      <c r="L40" s="863" t="s">
        <v>2423</v>
      </c>
      <c r="M40" s="864"/>
      <c r="N40" s="864"/>
      <c r="O40" s="864"/>
      <c r="P40" s="864"/>
      <c r="Q40" s="864"/>
      <c r="R40" s="864"/>
      <c r="S40" s="864"/>
      <c r="T40" s="864"/>
      <c r="U40" s="864"/>
      <c r="V40" s="864"/>
      <c r="W40" s="864"/>
      <c r="X40" s="864"/>
      <c r="Y40" s="864"/>
      <c r="Z40" s="864"/>
      <c r="AA40" s="864"/>
      <c r="AB40" s="864"/>
      <c r="AC40" s="864"/>
      <c r="AD40" s="864"/>
      <c r="AE40" s="864"/>
      <c r="AF40" s="864"/>
      <c r="AG40" s="864"/>
      <c r="AH40" s="864"/>
      <c r="AI40" s="864"/>
    </row>
    <row r="41" spans="1:35" s="278" customFormat="1">
      <c r="A41" s="789">
        <v>4</v>
      </c>
      <c r="B41" s="859"/>
      <c r="C41" s="859"/>
      <c r="D41" s="859"/>
      <c r="E41" s="859"/>
      <c r="F41" s="859"/>
      <c r="G41" s="859"/>
      <c r="H41" s="859"/>
      <c r="I41" s="859"/>
      <c r="J41" s="859"/>
      <c r="K41" s="859"/>
      <c r="L41" s="869" t="s">
        <v>18</v>
      </c>
      <c r="M41" s="285" t="s">
        <v>458</v>
      </c>
      <c r="N41" s="286" t="s">
        <v>370</v>
      </c>
      <c r="O41" s="870">
        <v>0</v>
      </c>
      <c r="P41" s="871">
        <v>0</v>
      </c>
      <c r="Q41" s="871">
        <v>0</v>
      </c>
      <c r="R41" s="871">
        <v>0</v>
      </c>
      <c r="S41" s="871">
        <v>0</v>
      </c>
      <c r="T41" s="871">
        <v>0</v>
      </c>
      <c r="U41" s="871">
        <v>0</v>
      </c>
      <c r="V41" s="871">
        <v>0</v>
      </c>
      <c r="W41" s="871">
        <v>0</v>
      </c>
      <c r="X41" s="871">
        <v>0</v>
      </c>
      <c r="Y41" s="870">
        <v>0</v>
      </c>
      <c r="Z41" s="871">
        <v>0</v>
      </c>
      <c r="AA41" s="871">
        <v>0</v>
      </c>
      <c r="AB41" s="871">
        <v>0</v>
      </c>
      <c r="AC41" s="871">
        <v>0</v>
      </c>
      <c r="AD41" s="871">
        <v>0</v>
      </c>
      <c r="AE41" s="871">
        <v>0</v>
      </c>
      <c r="AF41" s="871">
        <v>0</v>
      </c>
      <c r="AG41" s="871">
        <v>0</v>
      </c>
      <c r="AH41" s="871">
        <v>0</v>
      </c>
      <c r="AI41" s="771"/>
    </row>
    <row r="42" spans="1:35">
      <c r="A42" s="789">
        <v>4</v>
      </c>
      <c r="B42" s="849"/>
      <c r="C42" s="849"/>
      <c r="D42" s="849"/>
      <c r="E42" s="849"/>
      <c r="F42" s="849"/>
      <c r="G42" s="849"/>
      <c r="H42" s="849"/>
      <c r="I42" s="849"/>
      <c r="J42" s="849"/>
      <c r="K42" s="849"/>
      <c r="L42" s="872" t="s">
        <v>165</v>
      </c>
      <c r="M42" s="289" t="s">
        <v>459</v>
      </c>
      <c r="N42" s="288" t="s">
        <v>370</v>
      </c>
      <c r="O42" s="873"/>
      <c r="P42" s="874"/>
      <c r="Q42" s="874"/>
      <c r="R42" s="874"/>
      <c r="S42" s="874"/>
      <c r="T42" s="874"/>
      <c r="U42" s="874"/>
      <c r="V42" s="874"/>
      <c r="W42" s="874"/>
      <c r="X42" s="874"/>
      <c r="Y42" s="873"/>
      <c r="Z42" s="874"/>
      <c r="AA42" s="874"/>
      <c r="AB42" s="874"/>
      <c r="AC42" s="874"/>
      <c r="AD42" s="874"/>
      <c r="AE42" s="874"/>
      <c r="AF42" s="874"/>
      <c r="AG42" s="874"/>
      <c r="AH42" s="874"/>
      <c r="AI42" s="771"/>
    </row>
    <row r="43" spans="1:35" ht="22.8">
      <c r="A43" s="789">
        <v>4</v>
      </c>
      <c r="B43" s="849"/>
      <c r="C43" s="849"/>
      <c r="D43" s="849"/>
      <c r="E43" s="849"/>
      <c r="F43" s="849"/>
      <c r="G43" s="849"/>
      <c r="H43" s="849"/>
      <c r="I43" s="849"/>
      <c r="J43" s="849"/>
      <c r="K43" s="849"/>
      <c r="L43" s="872" t="s">
        <v>166</v>
      </c>
      <c r="M43" s="289" t="s">
        <v>460</v>
      </c>
      <c r="N43" s="288" t="s">
        <v>370</v>
      </c>
      <c r="O43" s="873"/>
      <c r="P43" s="874"/>
      <c r="Q43" s="874"/>
      <c r="R43" s="874"/>
      <c r="S43" s="874"/>
      <c r="T43" s="874"/>
      <c r="U43" s="874"/>
      <c r="V43" s="874"/>
      <c r="W43" s="874"/>
      <c r="X43" s="874"/>
      <c r="Y43" s="873"/>
      <c r="Z43" s="874"/>
      <c r="AA43" s="874"/>
      <c r="AB43" s="874"/>
      <c r="AC43" s="874"/>
      <c r="AD43" s="874"/>
      <c r="AE43" s="874"/>
      <c r="AF43" s="874"/>
      <c r="AG43" s="874"/>
      <c r="AH43" s="874"/>
      <c r="AI43" s="771"/>
    </row>
    <row r="44" spans="1:35" ht="34.200000000000003">
      <c r="A44" s="789">
        <v>4</v>
      </c>
      <c r="B44" s="849"/>
      <c r="C44" s="849"/>
      <c r="D44" s="849"/>
      <c r="E44" s="849"/>
      <c r="F44" s="849"/>
      <c r="G44" s="849"/>
      <c r="H44" s="849"/>
      <c r="I44" s="849"/>
      <c r="J44" s="849"/>
      <c r="K44" s="849"/>
      <c r="L44" s="872" t="s">
        <v>378</v>
      </c>
      <c r="M44" s="289" t="s">
        <v>461</v>
      </c>
      <c r="N44" s="288" t="s">
        <v>370</v>
      </c>
      <c r="O44" s="873"/>
      <c r="P44" s="874"/>
      <c r="Q44" s="874"/>
      <c r="R44" s="874"/>
      <c r="S44" s="874"/>
      <c r="T44" s="874"/>
      <c r="U44" s="874"/>
      <c r="V44" s="874"/>
      <c r="W44" s="874"/>
      <c r="X44" s="874"/>
      <c r="Y44" s="873"/>
      <c r="Z44" s="874"/>
      <c r="AA44" s="874"/>
      <c r="AB44" s="874"/>
      <c r="AC44" s="874"/>
      <c r="AD44" s="874"/>
      <c r="AE44" s="874"/>
      <c r="AF44" s="874"/>
      <c r="AG44" s="874"/>
      <c r="AH44" s="874"/>
      <c r="AI44" s="771"/>
    </row>
    <row r="45" spans="1:35">
      <c r="A45" s="789">
        <v>4</v>
      </c>
      <c r="B45" s="849"/>
      <c r="C45" s="849"/>
      <c r="D45" s="849"/>
      <c r="E45" s="849"/>
      <c r="F45" s="849"/>
      <c r="G45" s="849"/>
      <c r="H45" s="849"/>
      <c r="I45" s="849"/>
      <c r="J45" s="849"/>
      <c r="K45" s="849"/>
      <c r="L45" s="872" t="s">
        <v>102</v>
      </c>
      <c r="M45" s="287" t="s">
        <v>462</v>
      </c>
      <c r="N45" s="288" t="s">
        <v>145</v>
      </c>
      <c r="O45" s="875">
        <v>0</v>
      </c>
      <c r="P45" s="875">
        <v>0</v>
      </c>
      <c r="Q45" s="875">
        <v>0</v>
      </c>
      <c r="R45" s="875">
        <v>0</v>
      </c>
      <c r="S45" s="875">
        <v>0</v>
      </c>
      <c r="T45" s="875">
        <v>0</v>
      </c>
      <c r="U45" s="875">
        <v>0</v>
      </c>
      <c r="V45" s="875">
        <v>0</v>
      </c>
      <c r="W45" s="875">
        <v>0</v>
      </c>
      <c r="X45" s="875">
        <v>0</v>
      </c>
      <c r="Y45" s="875">
        <v>7.2</v>
      </c>
      <c r="Z45" s="875">
        <v>0</v>
      </c>
      <c r="AA45" s="875">
        <v>0</v>
      </c>
      <c r="AB45" s="875">
        <v>0</v>
      </c>
      <c r="AC45" s="875">
        <v>0</v>
      </c>
      <c r="AD45" s="875">
        <v>0</v>
      </c>
      <c r="AE45" s="875">
        <v>0</v>
      </c>
      <c r="AF45" s="875">
        <v>0</v>
      </c>
      <c r="AG45" s="875">
        <v>0</v>
      </c>
      <c r="AH45" s="875">
        <v>0</v>
      </c>
      <c r="AI45" s="771"/>
    </row>
    <row r="46" spans="1:35">
      <c r="A46" s="789">
        <v>4</v>
      </c>
      <c r="B46" s="849"/>
      <c r="C46" s="849"/>
      <c r="D46" s="849"/>
      <c r="E46" s="849"/>
      <c r="F46" s="849"/>
      <c r="G46" s="849"/>
      <c r="H46" s="849"/>
      <c r="I46" s="849"/>
      <c r="J46" s="849"/>
      <c r="K46" s="849"/>
      <c r="L46" s="876">
        <v>3</v>
      </c>
      <c r="M46" s="287" t="s">
        <v>463</v>
      </c>
      <c r="N46" s="288" t="s">
        <v>145</v>
      </c>
      <c r="O46" s="877">
        <v>0</v>
      </c>
      <c r="P46" s="878">
        <v>0</v>
      </c>
      <c r="Q46" s="878">
        <v>0</v>
      </c>
      <c r="R46" s="878">
        <v>0</v>
      </c>
      <c r="S46" s="878">
        <v>0</v>
      </c>
      <c r="T46" s="878">
        <v>0</v>
      </c>
      <c r="U46" s="878">
        <v>0</v>
      </c>
      <c r="V46" s="878">
        <v>0</v>
      </c>
      <c r="W46" s="878">
        <v>0</v>
      </c>
      <c r="X46" s="878">
        <v>0</v>
      </c>
      <c r="Y46" s="878">
        <v>0</v>
      </c>
      <c r="Z46" s="878">
        <v>0</v>
      </c>
      <c r="AA46" s="878">
        <v>0</v>
      </c>
      <c r="AB46" s="878">
        <v>0</v>
      </c>
      <c r="AC46" s="878">
        <v>0</v>
      </c>
      <c r="AD46" s="878">
        <v>0</v>
      </c>
      <c r="AE46" s="878">
        <v>0</v>
      </c>
      <c r="AF46" s="878">
        <v>0</v>
      </c>
      <c r="AG46" s="878">
        <v>0</v>
      </c>
      <c r="AH46" s="878">
        <v>0</v>
      </c>
      <c r="AI46" s="771"/>
    </row>
    <row r="47" spans="1:35" s="278" customFormat="1">
      <c r="A47" s="789">
        <v>4</v>
      </c>
      <c r="B47" s="859"/>
      <c r="C47" s="859"/>
      <c r="D47" s="859"/>
      <c r="E47" s="859"/>
      <c r="F47" s="859"/>
      <c r="G47" s="859"/>
      <c r="H47" s="859"/>
      <c r="I47" s="859"/>
      <c r="J47" s="859"/>
      <c r="K47" s="859"/>
      <c r="L47" s="869" t="s">
        <v>104</v>
      </c>
      <c r="M47" s="285" t="s">
        <v>464</v>
      </c>
      <c r="N47" s="286" t="s">
        <v>370</v>
      </c>
      <c r="O47" s="870">
        <v>0</v>
      </c>
      <c r="P47" s="870">
        <v>0</v>
      </c>
      <c r="Q47" s="870">
        <v>0</v>
      </c>
      <c r="R47" s="870">
        <v>0</v>
      </c>
      <c r="S47" s="870">
        <v>0</v>
      </c>
      <c r="T47" s="870">
        <v>0</v>
      </c>
      <c r="U47" s="870">
        <v>0</v>
      </c>
      <c r="V47" s="870">
        <v>0</v>
      </c>
      <c r="W47" s="870">
        <v>0</v>
      </c>
      <c r="X47" s="870">
        <v>0</v>
      </c>
      <c r="Y47" s="870">
        <v>0</v>
      </c>
      <c r="Z47" s="870">
        <v>0</v>
      </c>
      <c r="AA47" s="870">
        <v>0</v>
      </c>
      <c r="AB47" s="870">
        <v>0</v>
      </c>
      <c r="AC47" s="870">
        <v>0</v>
      </c>
      <c r="AD47" s="870">
        <v>0</v>
      </c>
      <c r="AE47" s="870">
        <v>0</v>
      </c>
      <c r="AF47" s="870">
        <v>0</v>
      </c>
      <c r="AG47" s="870">
        <v>0</v>
      </c>
      <c r="AH47" s="870">
        <v>0</v>
      </c>
      <c r="AI47" s="771"/>
    </row>
    <row r="48" spans="1:35" s="82" customFormat="1">
      <c r="A48" s="764" t="s">
        <v>120</v>
      </c>
      <c r="B48" s="752"/>
      <c r="C48" s="752"/>
      <c r="D48" s="752"/>
      <c r="E48" s="752"/>
      <c r="F48" s="752"/>
      <c r="G48" s="752"/>
      <c r="H48" s="752"/>
      <c r="I48" s="752"/>
      <c r="J48" s="752"/>
      <c r="K48" s="752"/>
      <c r="L48" s="863" t="s">
        <v>2425</v>
      </c>
      <c r="M48" s="864"/>
      <c r="N48" s="864"/>
      <c r="O48" s="864"/>
      <c r="P48" s="864"/>
      <c r="Q48" s="864"/>
      <c r="R48" s="864"/>
      <c r="S48" s="864"/>
      <c r="T48" s="864"/>
      <c r="U48" s="864"/>
      <c r="V48" s="864"/>
      <c r="W48" s="864"/>
      <c r="X48" s="864"/>
      <c r="Y48" s="864"/>
      <c r="Z48" s="864"/>
      <c r="AA48" s="864"/>
      <c r="AB48" s="864"/>
      <c r="AC48" s="864"/>
      <c r="AD48" s="864"/>
      <c r="AE48" s="864"/>
      <c r="AF48" s="864"/>
      <c r="AG48" s="864"/>
      <c r="AH48" s="864"/>
      <c r="AI48" s="864"/>
    </row>
    <row r="49" spans="1:35" s="278" customFormat="1">
      <c r="A49" s="789">
        <v>5</v>
      </c>
      <c r="B49" s="859"/>
      <c r="C49" s="859"/>
      <c r="D49" s="859"/>
      <c r="E49" s="859"/>
      <c r="F49" s="859"/>
      <c r="G49" s="859"/>
      <c r="H49" s="859"/>
      <c r="I49" s="859"/>
      <c r="J49" s="859"/>
      <c r="K49" s="859"/>
      <c r="L49" s="869" t="s">
        <v>18</v>
      </c>
      <c r="M49" s="285" t="s">
        <v>458</v>
      </c>
      <c r="N49" s="286" t="s">
        <v>370</v>
      </c>
      <c r="O49" s="870">
        <v>0</v>
      </c>
      <c r="P49" s="871">
        <v>0</v>
      </c>
      <c r="Q49" s="871">
        <v>0</v>
      </c>
      <c r="R49" s="871">
        <v>0</v>
      </c>
      <c r="S49" s="871">
        <v>0</v>
      </c>
      <c r="T49" s="871">
        <v>0</v>
      </c>
      <c r="U49" s="871">
        <v>0</v>
      </c>
      <c r="V49" s="871">
        <v>0</v>
      </c>
      <c r="W49" s="871">
        <v>0</v>
      </c>
      <c r="X49" s="871">
        <v>0</v>
      </c>
      <c r="Y49" s="870">
        <v>0</v>
      </c>
      <c r="Z49" s="871">
        <v>0</v>
      </c>
      <c r="AA49" s="871">
        <v>0</v>
      </c>
      <c r="AB49" s="871">
        <v>0</v>
      </c>
      <c r="AC49" s="871">
        <v>0</v>
      </c>
      <c r="AD49" s="871">
        <v>0</v>
      </c>
      <c r="AE49" s="871">
        <v>0</v>
      </c>
      <c r="AF49" s="871">
        <v>0</v>
      </c>
      <c r="AG49" s="871">
        <v>0</v>
      </c>
      <c r="AH49" s="871">
        <v>0</v>
      </c>
      <c r="AI49" s="771"/>
    </row>
    <row r="50" spans="1:35">
      <c r="A50" s="789">
        <v>5</v>
      </c>
      <c r="B50" s="849"/>
      <c r="C50" s="849"/>
      <c r="D50" s="849"/>
      <c r="E50" s="849"/>
      <c r="F50" s="849"/>
      <c r="G50" s="849"/>
      <c r="H50" s="849"/>
      <c r="I50" s="849"/>
      <c r="J50" s="849"/>
      <c r="K50" s="849"/>
      <c r="L50" s="872" t="s">
        <v>165</v>
      </c>
      <c r="M50" s="289" t="s">
        <v>459</v>
      </c>
      <c r="N50" s="288" t="s">
        <v>370</v>
      </c>
      <c r="O50" s="873"/>
      <c r="P50" s="874"/>
      <c r="Q50" s="874"/>
      <c r="R50" s="874"/>
      <c r="S50" s="874"/>
      <c r="T50" s="874"/>
      <c r="U50" s="874"/>
      <c r="V50" s="874"/>
      <c r="W50" s="874"/>
      <c r="X50" s="874"/>
      <c r="Y50" s="873"/>
      <c r="Z50" s="874"/>
      <c r="AA50" s="874"/>
      <c r="AB50" s="874"/>
      <c r="AC50" s="874"/>
      <c r="AD50" s="874"/>
      <c r="AE50" s="874"/>
      <c r="AF50" s="874"/>
      <c r="AG50" s="874"/>
      <c r="AH50" s="874"/>
      <c r="AI50" s="771"/>
    </row>
    <row r="51" spans="1:35" ht="22.8">
      <c r="A51" s="789">
        <v>5</v>
      </c>
      <c r="B51" s="849"/>
      <c r="C51" s="849"/>
      <c r="D51" s="849"/>
      <c r="E51" s="849"/>
      <c r="F51" s="849"/>
      <c r="G51" s="849"/>
      <c r="H51" s="849"/>
      <c r="I51" s="849"/>
      <c r="J51" s="849"/>
      <c r="K51" s="849"/>
      <c r="L51" s="872" t="s">
        <v>166</v>
      </c>
      <c r="M51" s="289" t="s">
        <v>460</v>
      </c>
      <c r="N51" s="288" t="s">
        <v>370</v>
      </c>
      <c r="O51" s="873"/>
      <c r="P51" s="874"/>
      <c r="Q51" s="874"/>
      <c r="R51" s="874"/>
      <c r="S51" s="874"/>
      <c r="T51" s="874"/>
      <c r="U51" s="874"/>
      <c r="V51" s="874"/>
      <c r="W51" s="874"/>
      <c r="X51" s="874"/>
      <c r="Y51" s="873"/>
      <c r="Z51" s="874"/>
      <c r="AA51" s="874"/>
      <c r="AB51" s="874"/>
      <c r="AC51" s="874"/>
      <c r="AD51" s="874"/>
      <c r="AE51" s="874"/>
      <c r="AF51" s="874"/>
      <c r="AG51" s="874"/>
      <c r="AH51" s="874"/>
      <c r="AI51" s="771"/>
    </row>
    <row r="52" spans="1:35" ht="34.200000000000003">
      <c r="A52" s="789">
        <v>5</v>
      </c>
      <c r="B52" s="849"/>
      <c r="C52" s="849"/>
      <c r="D52" s="849"/>
      <c r="E52" s="849"/>
      <c r="F52" s="849"/>
      <c r="G52" s="849"/>
      <c r="H52" s="849"/>
      <c r="I52" s="849"/>
      <c r="J52" s="849"/>
      <c r="K52" s="849"/>
      <c r="L52" s="872" t="s">
        <v>378</v>
      </c>
      <c r="M52" s="289" t="s">
        <v>461</v>
      </c>
      <c r="N52" s="288" t="s">
        <v>370</v>
      </c>
      <c r="O52" s="873"/>
      <c r="P52" s="874"/>
      <c r="Q52" s="874"/>
      <c r="R52" s="874"/>
      <c r="S52" s="874"/>
      <c r="T52" s="874"/>
      <c r="U52" s="874"/>
      <c r="V52" s="874"/>
      <c r="W52" s="874"/>
      <c r="X52" s="874"/>
      <c r="Y52" s="873"/>
      <c r="Z52" s="874"/>
      <c r="AA52" s="874"/>
      <c r="AB52" s="874"/>
      <c r="AC52" s="874"/>
      <c r="AD52" s="874"/>
      <c r="AE52" s="874"/>
      <c r="AF52" s="874"/>
      <c r="AG52" s="874"/>
      <c r="AH52" s="874"/>
      <c r="AI52" s="771"/>
    </row>
    <row r="53" spans="1:35">
      <c r="A53" s="789">
        <v>5</v>
      </c>
      <c r="B53" s="849"/>
      <c r="C53" s="849"/>
      <c r="D53" s="849"/>
      <c r="E53" s="849"/>
      <c r="F53" s="849"/>
      <c r="G53" s="849"/>
      <c r="H53" s="849"/>
      <c r="I53" s="849"/>
      <c r="J53" s="849"/>
      <c r="K53" s="849"/>
      <c r="L53" s="872" t="s">
        <v>102</v>
      </c>
      <c r="M53" s="287" t="s">
        <v>462</v>
      </c>
      <c r="N53" s="288" t="s">
        <v>145</v>
      </c>
      <c r="O53" s="875">
        <v>0</v>
      </c>
      <c r="P53" s="875">
        <v>0</v>
      </c>
      <c r="Q53" s="875">
        <v>0</v>
      </c>
      <c r="R53" s="875">
        <v>0</v>
      </c>
      <c r="S53" s="875">
        <v>0</v>
      </c>
      <c r="T53" s="875">
        <v>0</v>
      </c>
      <c r="U53" s="875">
        <v>0</v>
      </c>
      <c r="V53" s="875">
        <v>0</v>
      </c>
      <c r="W53" s="875">
        <v>0</v>
      </c>
      <c r="X53" s="875">
        <v>0</v>
      </c>
      <c r="Y53" s="875">
        <v>7.2</v>
      </c>
      <c r="Z53" s="875">
        <v>0</v>
      </c>
      <c r="AA53" s="875">
        <v>0</v>
      </c>
      <c r="AB53" s="875">
        <v>0</v>
      </c>
      <c r="AC53" s="875">
        <v>0</v>
      </c>
      <c r="AD53" s="875">
        <v>0</v>
      </c>
      <c r="AE53" s="875">
        <v>0</v>
      </c>
      <c r="AF53" s="875">
        <v>0</v>
      </c>
      <c r="AG53" s="875">
        <v>0</v>
      </c>
      <c r="AH53" s="875">
        <v>0</v>
      </c>
      <c r="AI53" s="771"/>
    </row>
    <row r="54" spans="1:35">
      <c r="A54" s="789">
        <v>5</v>
      </c>
      <c r="B54" s="849"/>
      <c r="C54" s="849"/>
      <c r="D54" s="849"/>
      <c r="E54" s="849"/>
      <c r="F54" s="849"/>
      <c r="G54" s="849"/>
      <c r="H54" s="849"/>
      <c r="I54" s="849"/>
      <c r="J54" s="849"/>
      <c r="K54" s="849"/>
      <c r="L54" s="876">
        <v>3</v>
      </c>
      <c r="M54" s="287" t="s">
        <v>463</v>
      </c>
      <c r="N54" s="288" t="s">
        <v>145</v>
      </c>
      <c r="O54" s="877">
        <v>0</v>
      </c>
      <c r="P54" s="878">
        <v>0</v>
      </c>
      <c r="Q54" s="878">
        <v>0</v>
      </c>
      <c r="R54" s="878">
        <v>0</v>
      </c>
      <c r="S54" s="878">
        <v>0</v>
      </c>
      <c r="T54" s="878">
        <v>0</v>
      </c>
      <c r="U54" s="878">
        <v>0</v>
      </c>
      <c r="V54" s="878">
        <v>0</v>
      </c>
      <c r="W54" s="878">
        <v>0</v>
      </c>
      <c r="X54" s="878">
        <v>0</v>
      </c>
      <c r="Y54" s="878">
        <v>0</v>
      </c>
      <c r="Z54" s="878">
        <v>0</v>
      </c>
      <c r="AA54" s="878">
        <v>0</v>
      </c>
      <c r="AB54" s="878">
        <v>0</v>
      </c>
      <c r="AC54" s="878">
        <v>0</v>
      </c>
      <c r="AD54" s="878">
        <v>0</v>
      </c>
      <c r="AE54" s="878">
        <v>0</v>
      </c>
      <c r="AF54" s="878">
        <v>0</v>
      </c>
      <c r="AG54" s="878">
        <v>0</v>
      </c>
      <c r="AH54" s="878">
        <v>0</v>
      </c>
      <c r="AI54" s="771"/>
    </row>
    <row r="55" spans="1:35" s="278" customFormat="1">
      <c r="A55" s="789">
        <v>5</v>
      </c>
      <c r="B55" s="859"/>
      <c r="C55" s="859"/>
      <c r="D55" s="859"/>
      <c r="E55" s="859"/>
      <c r="F55" s="859"/>
      <c r="G55" s="859"/>
      <c r="H55" s="859"/>
      <c r="I55" s="859"/>
      <c r="J55" s="859"/>
      <c r="K55" s="859"/>
      <c r="L55" s="869" t="s">
        <v>104</v>
      </c>
      <c r="M55" s="285" t="s">
        <v>464</v>
      </c>
      <c r="N55" s="286" t="s">
        <v>370</v>
      </c>
      <c r="O55" s="870">
        <v>0</v>
      </c>
      <c r="P55" s="870">
        <v>0</v>
      </c>
      <c r="Q55" s="870">
        <v>0</v>
      </c>
      <c r="R55" s="870">
        <v>0</v>
      </c>
      <c r="S55" s="870">
        <v>0</v>
      </c>
      <c r="T55" s="870">
        <v>0</v>
      </c>
      <c r="U55" s="870">
        <v>0</v>
      </c>
      <c r="V55" s="870">
        <v>0</v>
      </c>
      <c r="W55" s="870">
        <v>0</v>
      </c>
      <c r="X55" s="870">
        <v>0</v>
      </c>
      <c r="Y55" s="870">
        <v>0</v>
      </c>
      <c r="Z55" s="870">
        <v>0</v>
      </c>
      <c r="AA55" s="870">
        <v>0</v>
      </c>
      <c r="AB55" s="870">
        <v>0</v>
      </c>
      <c r="AC55" s="870">
        <v>0</v>
      </c>
      <c r="AD55" s="870">
        <v>0</v>
      </c>
      <c r="AE55" s="870">
        <v>0</v>
      </c>
      <c r="AF55" s="870">
        <v>0</v>
      </c>
      <c r="AG55" s="870">
        <v>0</v>
      </c>
      <c r="AH55" s="870">
        <v>0</v>
      </c>
      <c r="AI55" s="771"/>
    </row>
    <row r="56" spans="1:35" s="82" customFormat="1">
      <c r="A56" s="764" t="s">
        <v>124</v>
      </c>
      <c r="B56" s="752"/>
      <c r="C56" s="752"/>
      <c r="D56" s="752"/>
      <c r="E56" s="752"/>
      <c r="F56" s="752"/>
      <c r="G56" s="752"/>
      <c r="H56" s="752"/>
      <c r="I56" s="752"/>
      <c r="J56" s="752"/>
      <c r="K56" s="752"/>
      <c r="L56" s="863" t="s">
        <v>2427</v>
      </c>
      <c r="M56" s="864"/>
      <c r="N56" s="864"/>
      <c r="O56" s="864"/>
      <c r="P56" s="864"/>
      <c r="Q56" s="864"/>
      <c r="R56" s="864"/>
      <c r="S56" s="864"/>
      <c r="T56" s="864"/>
      <c r="U56" s="864"/>
      <c r="V56" s="864"/>
      <c r="W56" s="864"/>
      <c r="X56" s="864"/>
      <c r="Y56" s="864"/>
      <c r="Z56" s="864"/>
      <c r="AA56" s="864"/>
      <c r="AB56" s="864"/>
      <c r="AC56" s="864"/>
      <c r="AD56" s="864"/>
      <c r="AE56" s="864"/>
      <c r="AF56" s="864"/>
      <c r="AG56" s="864"/>
      <c r="AH56" s="864"/>
      <c r="AI56" s="864"/>
    </row>
    <row r="57" spans="1:35" s="278" customFormat="1">
      <c r="A57" s="789">
        <v>6</v>
      </c>
      <c r="B57" s="859"/>
      <c r="C57" s="859"/>
      <c r="D57" s="859"/>
      <c r="E57" s="859"/>
      <c r="F57" s="859"/>
      <c r="G57" s="859"/>
      <c r="H57" s="859"/>
      <c r="I57" s="859"/>
      <c r="J57" s="859"/>
      <c r="K57" s="859"/>
      <c r="L57" s="869" t="s">
        <v>18</v>
      </c>
      <c r="M57" s="285" t="s">
        <v>458</v>
      </c>
      <c r="N57" s="286" t="s">
        <v>370</v>
      </c>
      <c r="O57" s="870">
        <v>0</v>
      </c>
      <c r="P57" s="871">
        <v>0</v>
      </c>
      <c r="Q57" s="871">
        <v>0</v>
      </c>
      <c r="R57" s="871">
        <v>0</v>
      </c>
      <c r="S57" s="871">
        <v>0</v>
      </c>
      <c r="T57" s="871">
        <v>0</v>
      </c>
      <c r="U57" s="871">
        <v>0</v>
      </c>
      <c r="V57" s="871">
        <v>0</v>
      </c>
      <c r="W57" s="871">
        <v>0</v>
      </c>
      <c r="X57" s="871">
        <v>0</v>
      </c>
      <c r="Y57" s="870">
        <v>0</v>
      </c>
      <c r="Z57" s="871">
        <v>0</v>
      </c>
      <c r="AA57" s="871">
        <v>0</v>
      </c>
      <c r="AB57" s="871">
        <v>0</v>
      </c>
      <c r="AC57" s="871">
        <v>0</v>
      </c>
      <c r="AD57" s="871">
        <v>0</v>
      </c>
      <c r="AE57" s="871">
        <v>0</v>
      </c>
      <c r="AF57" s="871">
        <v>0</v>
      </c>
      <c r="AG57" s="871">
        <v>0</v>
      </c>
      <c r="AH57" s="871">
        <v>0</v>
      </c>
      <c r="AI57" s="771"/>
    </row>
    <row r="58" spans="1:35">
      <c r="A58" s="789">
        <v>6</v>
      </c>
      <c r="B58" s="849"/>
      <c r="C58" s="849"/>
      <c r="D58" s="849"/>
      <c r="E58" s="849"/>
      <c r="F58" s="849"/>
      <c r="G58" s="849"/>
      <c r="H58" s="849"/>
      <c r="I58" s="849"/>
      <c r="J58" s="849"/>
      <c r="K58" s="849"/>
      <c r="L58" s="872" t="s">
        <v>165</v>
      </c>
      <c r="M58" s="289" t="s">
        <v>459</v>
      </c>
      <c r="N58" s="288" t="s">
        <v>370</v>
      </c>
      <c r="O58" s="873"/>
      <c r="P58" s="874"/>
      <c r="Q58" s="874"/>
      <c r="R58" s="874"/>
      <c r="S58" s="874"/>
      <c r="T58" s="874"/>
      <c r="U58" s="874"/>
      <c r="V58" s="874"/>
      <c r="W58" s="874"/>
      <c r="X58" s="874"/>
      <c r="Y58" s="873"/>
      <c r="Z58" s="874"/>
      <c r="AA58" s="874"/>
      <c r="AB58" s="874"/>
      <c r="AC58" s="874"/>
      <c r="AD58" s="874"/>
      <c r="AE58" s="874"/>
      <c r="AF58" s="874"/>
      <c r="AG58" s="874"/>
      <c r="AH58" s="874"/>
      <c r="AI58" s="771"/>
    </row>
    <row r="59" spans="1:35" ht="22.8">
      <c r="A59" s="789">
        <v>6</v>
      </c>
      <c r="B59" s="849"/>
      <c r="C59" s="849"/>
      <c r="D59" s="849"/>
      <c r="E59" s="849"/>
      <c r="F59" s="849"/>
      <c r="G59" s="849"/>
      <c r="H59" s="849"/>
      <c r="I59" s="849"/>
      <c r="J59" s="849"/>
      <c r="K59" s="849"/>
      <c r="L59" s="872" t="s">
        <v>166</v>
      </c>
      <c r="M59" s="289" t="s">
        <v>460</v>
      </c>
      <c r="N59" s="288" t="s">
        <v>370</v>
      </c>
      <c r="O59" s="873"/>
      <c r="P59" s="874"/>
      <c r="Q59" s="874"/>
      <c r="R59" s="874"/>
      <c r="S59" s="874"/>
      <c r="T59" s="874"/>
      <c r="U59" s="874"/>
      <c r="V59" s="874"/>
      <c r="W59" s="874"/>
      <c r="X59" s="874"/>
      <c r="Y59" s="873"/>
      <c r="Z59" s="874"/>
      <c r="AA59" s="874"/>
      <c r="AB59" s="874"/>
      <c r="AC59" s="874"/>
      <c r="AD59" s="874"/>
      <c r="AE59" s="874"/>
      <c r="AF59" s="874"/>
      <c r="AG59" s="874"/>
      <c r="AH59" s="874"/>
      <c r="AI59" s="771"/>
    </row>
    <row r="60" spans="1:35" ht="34.200000000000003">
      <c r="A60" s="789">
        <v>6</v>
      </c>
      <c r="B60" s="849"/>
      <c r="C60" s="849"/>
      <c r="D60" s="849"/>
      <c r="E60" s="849"/>
      <c r="F60" s="849"/>
      <c r="G60" s="849"/>
      <c r="H60" s="849"/>
      <c r="I60" s="849"/>
      <c r="J60" s="849"/>
      <c r="K60" s="849"/>
      <c r="L60" s="872" t="s">
        <v>378</v>
      </c>
      <c r="M60" s="289" t="s">
        <v>461</v>
      </c>
      <c r="N60" s="288" t="s">
        <v>370</v>
      </c>
      <c r="O60" s="873"/>
      <c r="P60" s="874"/>
      <c r="Q60" s="874"/>
      <c r="R60" s="874"/>
      <c r="S60" s="874"/>
      <c r="T60" s="874"/>
      <c r="U60" s="874"/>
      <c r="V60" s="874"/>
      <c r="W60" s="874"/>
      <c r="X60" s="874"/>
      <c r="Y60" s="873"/>
      <c r="Z60" s="874"/>
      <c r="AA60" s="874"/>
      <c r="AB60" s="874"/>
      <c r="AC60" s="874"/>
      <c r="AD60" s="874"/>
      <c r="AE60" s="874"/>
      <c r="AF60" s="874"/>
      <c r="AG60" s="874"/>
      <c r="AH60" s="874"/>
      <c r="AI60" s="771"/>
    </row>
    <row r="61" spans="1:35">
      <c r="A61" s="789">
        <v>6</v>
      </c>
      <c r="B61" s="849"/>
      <c r="C61" s="849"/>
      <c r="D61" s="849"/>
      <c r="E61" s="849"/>
      <c r="F61" s="849"/>
      <c r="G61" s="849"/>
      <c r="H61" s="849"/>
      <c r="I61" s="849"/>
      <c r="J61" s="849"/>
      <c r="K61" s="849"/>
      <c r="L61" s="872" t="s">
        <v>102</v>
      </c>
      <c r="M61" s="287" t="s">
        <v>462</v>
      </c>
      <c r="N61" s="288" t="s">
        <v>145</v>
      </c>
      <c r="O61" s="875">
        <v>0</v>
      </c>
      <c r="P61" s="875">
        <v>0</v>
      </c>
      <c r="Q61" s="875">
        <v>0</v>
      </c>
      <c r="R61" s="875">
        <v>0</v>
      </c>
      <c r="S61" s="875">
        <v>0</v>
      </c>
      <c r="T61" s="875">
        <v>0</v>
      </c>
      <c r="U61" s="875">
        <v>0</v>
      </c>
      <c r="V61" s="875">
        <v>0</v>
      </c>
      <c r="W61" s="875">
        <v>0</v>
      </c>
      <c r="X61" s="875">
        <v>0</v>
      </c>
      <c r="Y61" s="875">
        <v>7.2</v>
      </c>
      <c r="Z61" s="875">
        <v>0</v>
      </c>
      <c r="AA61" s="875">
        <v>0</v>
      </c>
      <c r="AB61" s="875">
        <v>0</v>
      </c>
      <c r="AC61" s="875">
        <v>0</v>
      </c>
      <c r="AD61" s="875">
        <v>0</v>
      </c>
      <c r="AE61" s="875">
        <v>0</v>
      </c>
      <c r="AF61" s="875">
        <v>0</v>
      </c>
      <c r="AG61" s="875">
        <v>0</v>
      </c>
      <c r="AH61" s="875">
        <v>0</v>
      </c>
      <c r="AI61" s="771"/>
    </row>
    <row r="62" spans="1:35">
      <c r="A62" s="789">
        <v>6</v>
      </c>
      <c r="B62" s="849"/>
      <c r="C62" s="849"/>
      <c r="D62" s="849"/>
      <c r="E62" s="849"/>
      <c r="F62" s="849"/>
      <c r="G62" s="849"/>
      <c r="H62" s="849"/>
      <c r="I62" s="849"/>
      <c r="J62" s="849"/>
      <c r="K62" s="849"/>
      <c r="L62" s="876">
        <v>3</v>
      </c>
      <c r="M62" s="287" t="s">
        <v>463</v>
      </c>
      <c r="N62" s="288" t="s">
        <v>145</v>
      </c>
      <c r="O62" s="877">
        <v>0</v>
      </c>
      <c r="P62" s="878">
        <v>0</v>
      </c>
      <c r="Q62" s="878">
        <v>0</v>
      </c>
      <c r="R62" s="878">
        <v>0</v>
      </c>
      <c r="S62" s="878">
        <v>0</v>
      </c>
      <c r="T62" s="878">
        <v>0</v>
      </c>
      <c r="U62" s="878">
        <v>0</v>
      </c>
      <c r="V62" s="878">
        <v>0</v>
      </c>
      <c r="W62" s="878">
        <v>0</v>
      </c>
      <c r="X62" s="878">
        <v>0</v>
      </c>
      <c r="Y62" s="878">
        <v>0</v>
      </c>
      <c r="Z62" s="878">
        <v>0</v>
      </c>
      <c r="AA62" s="878">
        <v>0</v>
      </c>
      <c r="AB62" s="878">
        <v>0</v>
      </c>
      <c r="AC62" s="878">
        <v>0</v>
      </c>
      <c r="AD62" s="878">
        <v>0</v>
      </c>
      <c r="AE62" s="878">
        <v>0</v>
      </c>
      <c r="AF62" s="878">
        <v>0</v>
      </c>
      <c r="AG62" s="878">
        <v>0</v>
      </c>
      <c r="AH62" s="878">
        <v>0</v>
      </c>
      <c r="AI62" s="771"/>
    </row>
    <row r="63" spans="1:35" s="278" customFormat="1">
      <c r="A63" s="789">
        <v>6</v>
      </c>
      <c r="B63" s="859"/>
      <c r="C63" s="859"/>
      <c r="D63" s="859"/>
      <c r="E63" s="859"/>
      <c r="F63" s="859"/>
      <c r="G63" s="859"/>
      <c r="H63" s="859"/>
      <c r="I63" s="859"/>
      <c r="J63" s="859"/>
      <c r="K63" s="859"/>
      <c r="L63" s="869" t="s">
        <v>104</v>
      </c>
      <c r="M63" s="285" t="s">
        <v>464</v>
      </c>
      <c r="N63" s="286" t="s">
        <v>370</v>
      </c>
      <c r="O63" s="870">
        <v>0</v>
      </c>
      <c r="P63" s="870">
        <v>0</v>
      </c>
      <c r="Q63" s="870">
        <v>0</v>
      </c>
      <c r="R63" s="870">
        <v>0</v>
      </c>
      <c r="S63" s="870">
        <v>0</v>
      </c>
      <c r="T63" s="870">
        <v>0</v>
      </c>
      <c r="U63" s="870">
        <v>0</v>
      </c>
      <c r="V63" s="870">
        <v>0</v>
      </c>
      <c r="W63" s="870">
        <v>0</v>
      </c>
      <c r="X63" s="870">
        <v>0</v>
      </c>
      <c r="Y63" s="870">
        <v>0</v>
      </c>
      <c r="Z63" s="870">
        <v>0</v>
      </c>
      <c r="AA63" s="870">
        <v>0</v>
      </c>
      <c r="AB63" s="870">
        <v>0</v>
      </c>
      <c r="AC63" s="870">
        <v>0</v>
      </c>
      <c r="AD63" s="870">
        <v>0</v>
      </c>
      <c r="AE63" s="870">
        <v>0</v>
      </c>
      <c r="AF63" s="870">
        <v>0</v>
      </c>
      <c r="AG63" s="870">
        <v>0</v>
      </c>
      <c r="AH63" s="870">
        <v>0</v>
      </c>
      <c r="AI63" s="771"/>
    </row>
    <row r="64" spans="1:35" s="82" customFormat="1">
      <c r="A64" s="764" t="s">
        <v>125</v>
      </c>
      <c r="B64" s="752"/>
      <c r="C64" s="752"/>
      <c r="D64" s="752"/>
      <c r="E64" s="752"/>
      <c r="F64" s="752"/>
      <c r="G64" s="752"/>
      <c r="H64" s="752"/>
      <c r="I64" s="752"/>
      <c r="J64" s="752"/>
      <c r="K64" s="752"/>
      <c r="L64" s="863" t="s">
        <v>2429</v>
      </c>
      <c r="M64" s="864"/>
      <c r="N64" s="864"/>
      <c r="O64" s="864"/>
      <c r="P64" s="864"/>
      <c r="Q64" s="864"/>
      <c r="R64" s="864"/>
      <c r="S64" s="864"/>
      <c r="T64" s="864"/>
      <c r="U64" s="864"/>
      <c r="V64" s="864"/>
      <c r="W64" s="864"/>
      <c r="X64" s="864"/>
      <c r="Y64" s="864"/>
      <c r="Z64" s="864"/>
      <c r="AA64" s="864"/>
      <c r="AB64" s="864"/>
      <c r="AC64" s="864"/>
      <c r="AD64" s="864"/>
      <c r="AE64" s="864"/>
      <c r="AF64" s="864"/>
      <c r="AG64" s="864"/>
      <c r="AH64" s="864"/>
      <c r="AI64" s="864"/>
    </row>
    <row r="65" spans="1:35" s="278" customFormat="1">
      <c r="A65" s="789">
        <v>7</v>
      </c>
      <c r="B65" s="859"/>
      <c r="C65" s="859"/>
      <c r="D65" s="859"/>
      <c r="E65" s="859"/>
      <c r="F65" s="859"/>
      <c r="G65" s="859"/>
      <c r="H65" s="859"/>
      <c r="I65" s="859"/>
      <c r="J65" s="859"/>
      <c r="K65" s="859"/>
      <c r="L65" s="869" t="s">
        <v>18</v>
      </c>
      <c r="M65" s="285" t="s">
        <v>458</v>
      </c>
      <c r="N65" s="286" t="s">
        <v>370</v>
      </c>
      <c r="O65" s="870">
        <v>0</v>
      </c>
      <c r="P65" s="871">
        <v>0</v>
      </c>
      <c r="Q65" s="871">
        <v>0</v>
      </c>
      <c r="R65" s="871">
        <v>0</v>
      </c>
      <c r="S65" s="871">
        <v>0</v>
      </c>
      <c r="T65" s="871">
        <v>0</v>
      </c>
      <c r="U65" s="871">
        <v>0</v>
      </c>
      <c r="V65" s="871">
        <v>0</v>
      </c>
      <c r="W65" s="871">
        <v>0</v>
      </c>
      <c r="X65" s="871">
        <v>0</v>
      </c>
      <c r="Y65" s="870">
        <v>0</v>
      </c>
      <c r="Z65" s="871">
        <v>0</v>
      </c>
      <c r="AA65" s="871">
        <v>0</v>
      </c>
      <c r="AB65" s="871">
        <v>0</v>
      </c>
      <c r="AC65" s="871">
        <v>0</v>
      </c>
      <c r="AD65" s="871">
        <v>0</v>
      </c>
      <c r="AE65" s="871">
        <v>0</v>
      </c>
      <c r="AF65" s="871">
        <v>0</v>
      </c>
      <c r="AG65" s="871">
        <v>0</v>
      </c>
      <c r="AH65" s="871">
        <v>0</v>
      </c>
      <c r="AI65" s="771"/>
    </row>
    <row r="66" spans="1:35">
      <c r="A66" s="789">
        <v>7</v>
      </c>
      <c r="B66" s="849"/>
      <c r="C66" s="849"/>
      <c r="D66" s="849"/>
      <c r="E66" s="849"/>
      <c r="F66" s="849"/>
      <c r="G66" s="849"/>
      <c r="H66" s="849"/>
      <c r="I66" s="849"/>
      <c r="J66" s="849"/>
      <c r="K66" s="849"/>
      <c r="L66" s="872" t="s">
        <v>165</v>
      </c>
      <c r="M66" s="289" t="s">
        <v>459</v>
      </c>
      <c r="N66" s="288" t="s">
        <v>370</v>
      </c>
      <c r="O66" s="873"/>
      <c r="P66" s="874"/>
      <c r="Q66" s="874"/>
      <c r="R66" s="874"/>
      <c r="S66" s="874"/>
      <c r="T66" s="874"/>
      <c r="U66" s="874"/>
      <c r="V66" s="874"/>
      <c r="W66" s="874"/>
      <c r="X66" s="874"/>
      <c r="Y66" s="873"/>
      <c r="Z66" s="874"/>
      <c r="AA66" s="874"/>
      <c r="AB66" s="874"/>
      <c r="AC66" s="874"/>
      <c r="AD66" s="874"/>
      <c r="AE66" s="874"/>
      <c r="AF66" s="874"/>
      <c r="AG66" s="874"/>
      <c r="AH66" s="874"/>
      <c r="AI66" s="771"/>
    </row>
    <row r="67" spans="1:35" ht="22.8">
      <c r="A67" s="789">
        <v>7</v>
      </c>
      <c r="B67" s="849"/>
      <c r="C67" s="849"/>
      <c r="D67" s="849"/>
      <c r="E67" s="849"/>
      <c r="F67" s="849"/>
      <c r="G67" s="849"/>
      <c r="H67" s="849"/>
      <c r="I67" s="849"/>
      <c r="J67" s="849"/>
      <c r="K67" s="849"/>
      <c r="L67" s="872" t="s">
        <v>166</v>
      </c>
      <c r="M67" s="289" t="s">
        <v>460</v>
      </c>
      <c r="N67" s="288" t="s">
        <v>370</v>
      </c>
      <c r="O67" s="873"/>
      <c r="P67" s="874"/>
      <c r="Q67" s="874"/>
      <c r="R67" s="874"/>
      <c r="S67" s="874"/>
      <c r="T67" s="874"/>
      <c r="U67" s="874"/>
      <c r="V67" s="874"/>
      <c r="W67" s="874"/>
      <c r="X67" s="874"/>
      <c r="Y67" s="873"/>
      <c r="Z67" s="874"/>
      <c r="AA67" s="874"/>
      <c r="AB67" s="874"/>
      <c r="AC67" s="874"/>
      <c r="AD67" s="874"/>
      <c r="AE67" s="874"/>
      <c r="AF67" s="874"/>
      <c r="AG67" s="874"/>
      <c r="AH67" s="874"/>
      <c r="AI67" s="771"/>
    </row>
    <row r="68" spans="1:35" ht="34.200000000000003">
      <c r="A68" s="789">
        <v>7</v>
      </c>
      <c r="B68" s="849"/>
      <c r="C68" s="849"/>
      <c r="D68" s="849"/>
      <c r="E68" s="849"/>
      <c r="F68" s="849"/>
      <c r="G68" s="849"/>
      <c r="H68" s="849"/>
      <c r="I68" s="849"/>
      <c r="J68" s="849"/>
      <c r="K68" s="849"/>
      <c r="L68" s="872" t="s">
        <v>378</v>
      </c>
      <c r="M68" s="289" t="s">
        <v>461</v>
      </c>
      <c r="N68" s="288" t="s">
        <v>370</v>
      </c>
      <c r="O68" s="873"/>
      <c r="P68" s="874"/>
      <c r="Q68" s="874"/>
      <c r="R68" s="874"/>
      <c r="S68" s="874"/>
      <c r="T68" s="874"/>
      <c r="U68" s="874"/>
      <c r="V68" s="874"/>
      <c r="W68" s="874"/>
      <c r="X68" s="874"/>
      <c r="Y68" s="873"/>
      <c r="Z68" s="874"/>
      <c r="AA68" s="874"/>
      <c r="AB68" s="874"/>
      <c r="AC68" s="874"/>
      <c r="AD68" s="874"/>
      <c r="AE68" s="874"/>
      <c r="AF68" s="874"/>
      <c r="AG68" s="874"/>
      <c r="AH68" s="874"/>
      <c r="AI68" s="771"/>
    </row>
    <row r="69" spans="1:35">
      <c r="A69" s="789">
        <v>7</v>
      </c>
      <c r="B69" s="849"/>
      <c r="C69" s="849"/>
      <c r="D69" s="849"/>
      <c r="E69" s="849"/>
      <c r="F69" s="849"/>
      <c r="G69" s="849"/>
      <c r="H69" s="849"/>
      <c r="I69" s="849"/>
      <c r="J69" s="849"/>
      <c r="K69" s="849"/>
      <c r="L69" s="872" t="s">
        <v>102</v>
      </c>
      <c r="M69" s="287" t="s">
        <v>462</v>
      </c>
      <c r="N69" s="288" t="s">
        <v>145</v>
      </c>
      <c r="O69" s="875">
        <v>0</v>
      </c>
      <c r="P69" s="875">
        <v>0</v>
      </c>
      <c r="Q69" s="875">
        <v>0</v>
      </c>
      <c r="R69" s="875">
        <v>0</v>
      </c>
      <c r="S69" s="875">
        <v>0</v>
      </c>
      <c r="T69" s="875">
        <v>0</v>
      </c>
      <c r="U69" s="875">
        <v>0</v>
      </c>
      <c r="V69" s="875">
        <v>0</v>
      </c>
      <c r="W69" s="875">
        <v>0</v>
      </c>
      <c r="X69" s="875">
        <v>0</v>
      </c>
      <c r="Y69" s="875">
        <v>7.2</v>
      </c>
      <c r="Z69" s="875">
        <v>0</v>
      </c>
      <c r="AA69" s="875">
        <v>0</v>
      </c>
      <c r="AB69" s="875">
        <v>0</v>
      </c>
      <c r="AC69" s="875">
        <v>0</v>
      </c>
      <c r="AD69" s="875">
        <v>0</v>
      </c>
      <c r="AE69" s="875">
        <v>0</v>
      </c>
      <c r="AF69" s="875">
        <v>0</v>
      </c>
      <c r="AG69" s="875">
        <v>0</v>
      </c>
      <c r="AH69" s="875">
        <v>0</v>
      </c>
      <c r="AI69" s="771"/>
    </row>
    <row r="70" spans="1:35">
      <c r="A70" s="789">
        <v>7</v>
      </c>
      <c r="B70" s="849"/>
      <c r="C70" s="849"/>
      <c r="D70" s="849"/>
      <c r="E70" s="849"/>
      <c r="F70" s="849"/>
      <c r="G70" s="849"/>
      <c r="H70" s="849"/>
      <c r="I70" s="849"/>
      <c r="J70" s="849"/>
      <c r="K70" s="849"/>
      <c r="L70" s="876">
        <v>3</v>
      </c>
      <c r="M70" s="287" t="s">
        <v>463</v>
      </c>
      <c r="N70" s="288" t="s">
        <v>145</v>
      </c>
      <c r="O70" s="877">
        <v>0</v>
      </c>
      <c r="P70" s="878">
        <v>0</v>
      </c>
      <c r="Q70" s="878">
        <v>0</v>
      </c>
      <c r="R70" s="878">
        <v>0</v>
      </c>
      <c r="S70" s="878">
        <v>0</v>
      </c>
      <c r="T70" s="878">
        <v>0</v>
      </c>
      <c r="U70" s="878">
        <v>0</v>
      </c>
      <c r="V70" s="878">
        <v>0</v>
      </c>
      <c r="W70" s="878">
        <v>0</v>
      </c>
      <c r="X70" s="878">
        <v>0</v>
      </c>
      <c r="Y70" s="878">
        <v>0</v>
      </c>
      <c r="Z70" s="878">
        <v>0</v>
      </c>
      <c r="AA70" s="878">
        <v>0</v>
      </c>
      <c r="AB70" s="878">
        <v>0</v>
      </c>
      <c r="AC70" s="878">
        <v>0</v>
      </c>
      <c r="AD70" s="878">
        <v>0</v>
      </c>
      <c r="AE70" s="878">
        <v>0</v>
      </c>
      <c r="AF70" s="878">
        <v>0</v>
      </c>
      <c r="AG70" s="878">
        <v>0</v>
      </c>
      <c r="AH70" s="878">
        <v>0</v>
      </c>
      <c r="AI70" s="771"/>
    </row>
    <row r="71" spans="1:35" s="278" customFormat="1">
      <c r="A71" s="789">
        <v>7</v>
      </c>
      <c r="B71" s="859"/>
      <c r="C71" s="859"/>
      <c r="D71" s="859"/>
      <c r="E71" s="859"/>
      <c r="F71" s="859"/>
      <c r="G71" s="859"/>
      <c r="H71" s="859"/>
      <c r="I71" s="859"/>
      <c r="J71" s="859"/>
      <c r="K71" s="859"/>
      <c r="L71" s="869" t="s">
        <v>104</v>
      </c>
      <c r="M71" s="285" t="s">
        <v>464</v>
      </c>
      <c r="N71" s="286" t="s">
        <v>370</v>
      </c>
      <c r="O71" s="870">
        <v>0</v>
      </c>
      <c r="P71" s="870">
        <v>0</v>
      </c>
      <c r="Q71" s="870">
        <v>0</v>
      </c>
      <c r="R71" s="870">
        <v>0</v>
      </c>
      <c r="S71" s="870">
        <v>0</v>
      </c>
      <c r="T71" s="870">
        <v>0</v>
      </c>
      <c r="U71" s="870">
        <v>0</v>
      </c>
      <c r="V71" s="870">
        <v>0</v>
      </c>
      <c r="W71" s="870">
        <v>0</v>
      </c>
      <c r="X71" s="870">
        <v>0</v>
      </c>
      <c r="Y71" s="870">
        <v>0</v>
      </c>
      <c r="Z71" s="870">
        <v>0</v>
      </c>
      <c r="AA71" s="870">
        <v>0</v>
      </c>
      <c r="AB71" s="870">
        <v>0</v>
      </c>
      <c r="AC71" s="870">
        <v>0</v>
      </c>
      <c r="AD71" s="870">
        <v>0</v>
      </c>
      <c r="AE71" s="870">
        <v>0</v>
      </c>
      <c r="AF71" s="870">
        <v>0</v>
      </c>
      <c r="AG71" s="870">
        <v>0</v>
      </c>
      <c r="AH71" s="870">
        <v>0</v>
      </c>
      <c r="AI71" s="771"/>
    </row>
    <row r="72" spans="1:35" s="82" customFormat="1">
      <c r="A72" s="764" t="s">
        <v>126</v>
      </c>
      <c r="B72" s="752"/>
      <c r="C72" s="752"/>
      <c r="D72" s="752"/>
      <c r="E72" s="752"/>
      <c r="F72" s="752"/>
      <c r="G72" s="752"/>
      <c r="H72" s="752"/>
      <c r="I72" s="752"/>
      <c r="J72" s="752"/>
      <c r="K72" s="752"/>
      <c r="L72" s="863" t="s">
        <v>2431</v>
      </c>
      <c r="M72" s="864"/>
      <c r="N72" s="864"/>
      <c r="O72" s="864"/>
      <c r="P72" s="864"/>
      <c r="Q72" s="864"/>
      <c r="R72" s="864"/>
      <c r="S72" s="864"/>
      <c r="T72" s="864"/>
      <c r="U72" s="864"/>
      <c r="V72" s="864"/>
      <c r="W72" s="864"/>
      <c r="X72" s="864"/>
      <c r="Y72" s="864"/>
      <c r="Z72" s="864"/>
      <c r="AA72" s="864"/>
      <c r="AB72" s="864"/>
      <c r="AC72" s="864"/>
      <c r="AD72" s="864"/>
      <c r="AE72" s="864"/>
      <c r="AF72" s="864"/>
      <c r="AG72" s="864"/>
      <c r="AH72" s="864"/>
      <c r="AI72" s="864"/>
    </row>
    <row r="73" spans="1:35" s="278" customFormat="1">
      <c r="A73" s="789">
        <v>8</v>
      </c>
      <c r="B73" s="859"/>
      <c r="C73" s="859"/>
      <c r="D73" s="859"/>
      <c r="E73" s="859"/>
      <c r="F73" s="859"/>
      <c r="G73" s="859"/>
      <c r="H73" s="859"/>
      <c r="I73" s="859"/>
      <c r="J73" s="859"/>
      <c r="K73" s="859"/>
      <c r="L73" s="869" t="s">
        <v>18</v>
      </c>
      <c r="M73" s="285" t="s">
        <v>458</v>
      </c>
      <c r="N73" s="286" t="s">
        <v>370</v>
      </c>
      <c r="O73" s="870">
        <v>0</v>
      </c>
      <c r="P73" s="871">
        <v>0</v>
      </c>
      <c r="Q73" s="871">
        <v>0</v>
      </c>
      <c r="R73" s="871">
        <v>0</v>
      </c>
      <c r="S73" s="871">
        <v>0</v>
      </c>
      <c r="T73" s="871">
        <v>0</v>
      </c>
      <c r="U73" s="871">
        <v>0</v>
      </c>
      <c r="V73" s="871">
        <v>0</v>
      </c>
      <c r="W73" s="871">
        <v>0</v>
      </c>
      <c r="X73" s="871">
        <v>0</v>
      </c>
      <c r="Y73" s="870">
        <v>0</v>
      </c>
      <c r="Z73" s="871">
        <v>0</v>
      </c>
      <c r="AA73" s="871">
        <v>0</v>
      </c>
      <c r="AB73" s="871">
        <v>0</v>
      </c>
      <c r="AC73" s="871">
        <v>0</v>
      </c>
      <c r="AD73" s="871">
        <v>0</v>
      </c>
      <c r="AE73" s="871">
        <v>0</v>
      </c>
      <c r="AF73" s="871">
        <v>0</v>
      </c>
      <c r="AG73" s="871">
        <v>0</v>
      </c>
      <c r="AH73" s="871">
        <v>0</v>
      </c>
      <c r="AI73" s="771"/>
    </row>
    <row r="74" spans="1:35">
      <c r="A74" s="789">
        <v>8</v>
      </c>
      <c r="B74" s="849"/>
      <c r="C74" s="849"/>
      <c r="D74" s="849"/>
      <c r="E74" s="849"/>
      <c r="F74" s="849"/>
      <c r="G74" s="849"/>
      <c r="H74" s="849"/>
      <c r="I74" s="849"/>
      <c r="J74" s="849"/>
      <c r="K74" s="849"/>
      <c r="L74" s="872" t="s">
        <v>165</v>
      </c>
      <c r="M74" s="289" t="s">
        <v>459</v>
      </c>
      <c r="N74" s="288" t="s">
        <v>370</v>
      </c>
      <c r="O74" s="873"/>
      <c r="P74" s="874"/>
      <c r="Q74" s="874"/>
      <c r="R74" s="874"/>
      <c r="S74" s="874"/>
      <c r="T74" s="874"/>
      <c r="U74" s="874"/>
      <c r="V74" s="874"/>
      <c r="W74" s="874"/>
      <c r="X74" s="874"/>
      <c r="Y74" s="873"/>
      <c r="Z74" s="874"/>
      <c r="AA74" s="874"/>
      <c r="AB74" s="874"/>
      <c r="AC74" s="874"/>
      <c r="AD74" s="874"/>
      <c r="AE74" s="874"/>
      <c r="AF74" s="874"/>
      <c r="AG74" s="874"/>
      <c r="AH74" s="874"/>
      <c r="AI74" s="771"/>
    </row>
    <row r="75" spans="1:35" ht="22.8">
      <c r="A75" s="789">
        <v>8</v>
      </c>
      <c r="B75" s="849"/>
      <c r="C75" s="849"/>
      <c r="D75" s="849"/>
      <c r="E75" s="849"/>
      <c r="F75" s="849"/>
      <c r="G75" s="849"/>
      <c r="H75" s="849"/>
      <c r="I75" s="849"/>
      <c r="J75" s="849"/>
      <c r="K75" s="849"/>
      <c r="L75" s="872" t="s">
        <v>166</v>
      </c>
      <c r="M75" s="289" t="s">
        <v>460</v>
      </c>
      <c r="N75" s="288" t="s">
        <v>370</v>
      </c>
      <c r="O75" s="873"/>
      <c r="P75" s="874"/>
      <c r="Q75" s="874"/>
      <c r="R75" s="874"/>
      <c r="S75" s="874"/>
      <c r="T75" s="874"/>
      <c r="U75" s="874"/>
      <c r="V75" s="874"/>
      <c r="W75" s="874"/>
      <c r="X75" s="874"/>
      <c r="Y75" s="873"/>
      <c r="Z75" s="874"/>
      <c r="AA75" s="874"/>
      <c r="AB75" s="874"/>
      <c r="AC75" s="874"/>
      <c r="AD75" s="874"/>
      <c r="AE75" s="874"/>
      <c r="AF75" s="874"/>
      <c r="AG75" s="874"/>
      <c r="AH75" s="874"/>
      <c r="AI75" s="771"/>
    </row>
    <row r="76" spans="1:35" ht="34.200000000000003">
      <c r="A76" s="789">
        <v>8</v>
      </c>
      <c r="B76" s="849"/>
      <c r="C76" s="849"/>
      <c r="D76" s="849"/>
      <c r="E76" s="849"/>
      <c r="F76" s="849"/>
      <c r="G76" s="849"/>
      <c r="H76" s="849"/>
      <c r="I76" s="849"/>
      <c r="J76" s="849"/>
      <c r="K76" s="849"/>
      <c r="L76" s="872" t="s">
        <v>378</v>
      </c>
      <c r="M76" s="289" t="s">
        <v>461</v>
      </c>
      <c r="N76" s="288" t="s">
        <v>370</v>
      </c>
      <c r="O76" s="873"/>
      <c r="P76" s="874"/>
      <c r="Q76" s="874"/>
      <c r="R76" s="874"/>
      <c r="S76" s="874"/>
      <c r="T76" s="874"/>
      <c r="U76" s="874"/>
      <c r="V76" s="874"/>
      <c r="W76" s="874"/>
      <c r="X76" s="874"/>
      <c r="Y76" s="873"/>
      <c r="Z76" s="874"/>
      <c r="AA76" s="874"/>
      <c r="AB76" s="874"/>
      <c r="AC76" s="874"/>
      <c r="AD76" s="874"/>
      <c r="AE76" s="874"/>
      <c r="AF76" s="874"/>
      <c r="AG76" s="874"/>
      <c r="AH76" s="874"/>
      <c r="AI76" s="771"/>
    </row>
    <row r="77" spans="1:35">
      <c r="A77" s="789">
        <v>8</v>
      </c>
      <c r="B77" s="849"/>
      <c r="C77" s="849"/>
      <c r="D77" s="849"/>
      <c r="E77" s="849"/>
      <c r="F77" s="849"/>
      <c r="G77" s="849"/>
      <c r="H77" s="849"/>
      <c r="I77" s="849"/>
      <c r="J77" s="849"/>
      <c r="K77" s="849"/>
      <c r="L77" s="872" t="s">
        <v>102</v>
      </c>
      <c r="M77" s="287" t="s">
        <v>462</v>
      </c>
      <c r="N77" s="288" t="s">
        <v>145</v>
      </c>
      <c r="O77" s="875">
        <v>0</v>
      </c>
      <c r="P77" s="875">
        <v>0</v>
      </c>
      <c r="Q77" s="875">
        <v>0</v>
      </c>
      <c r="R77" s="875">
        <v>0</v>
      </c>
      <c r="S77" s="875">
        <v>0</v>
      </c>
      <c r="T77" s="875">
        <v>0</v>
      </c>
      <c r="U77" s="875">
        <v>0</v>
      </c>
      <c r="V77" s="875">
        <v>0</v>
      </c>
      <c r="W77" s="875">
        <v>0</v>
      </c>
      <c r="X77" s="875">
        <v>0</v>
      </c>
      <c r="Y77" s="875">
        <v>7.2</v>
      </c>
      <c r="Z77" s="875">
        <v>0</v>
      </c>
      <c r="AA77" s="875">
        <v>0</v>
      </c>
      <c r="AB77" s="875">
        <v>0</v>
      </c>
      <c r="AC77" s="875">
        <v>0</v>
      </c>
      <c r="AD77" s="875">
        <v>0</v>
      </c>
      <c r="AE77" s="875">
        <v>0</v>
      </c>
      <c r="AF77" s="875">
        <v>0</v>
      </c>
      <c r="AG77" s="875">
        <v>0</v>
      </c>
      <c r="AH77" s="875">
        <v>0</v>
      </c>
      <c r="AI77" s="771"/>
    </row>
    <row r="78" spans="1:35">
      <c r="A78" s="789">
        <v>8</v>
      </c>
      <c r="B78" s="849"/>
      <c r="C78" s="849"/>
      <c r="D78" s="849"/>
      <c r="E78" s="849"/>
      <c r="F78" s="849"/>
      <c r="G78" s="849"/>
      <c r="H78" s="849"/>
      <c r="I78" s="849"/>
      <c r="J78" s="849"/>
      <c r="K78" s="849"/>
      <c r="L78" s="876">
        <v>3</v>
      </c>
      <c r="M78" s="287" t="s">
        <v>463</v>
      </c>
      <c r="N78" s="288" t="s">
        <v>145</v>
      </c>
      <c r="O78" s="877">
        <v>0</v>
      </c>
      <c r="P78" s="878">
        <v>0</v>
      </c>
      <c r="Q78" s="878">
        <v>0</v>
      </c>
      <c r="R78" s="878">
        <v>0</v>
      </c>
      <c r="S78" s="878">
        <v>0</v>
      </c>
      <c r="T78" s="878">
        <v>0</v>
      </c>
      <c r="U78" s="878">
        <v>0</v>
      </c>
      <c r="V78" s="878">
        <v>0</v>
      </c>
      <c r="W78" s="878">
        <v>0</v>
      </c>
      <c r="X78" s="878">
        <v>0</v>
      </c>
      <c r="Y78" s="878">
        <v>0</v>
      </c>
      <c r="Z78" s="878">
        <v>0</v>
      </c>
      <c r="AA78" s="878">
        <v>0</v>
      </c>
      <c r="AB78" s="878">
        <v>0</v>
      </c>
      <c r="AC78" s="878">
        <v>0</v>
      </c>
      <c r="AD78" s="878">
        <v>0</v>
      </c>
      <c r="AE78" s="878">
        <v>0</v>
      </c>
      <c r="AF78" s="878">
        <v>0</v>
      </c>
      <c r="AG78" s="878">
        <v>0</v>
      </c>
      <c r="AH78" s="878">
        <v>0</v>
      </c>
      <c r="AI78" s="771"/>
    </row>
    <row r="79" spans="1:35" s="278" customFormat="1">
      <c r="A79" s="789">
        <v>8</v>
      </c>
      <c r="B79" s="859"/>
      <c r="C79" s="859"/>
      <c r="D79" s="859"/>
      <c r="E79" s="859"/>
      <c r="F79" s="859"/>
      <c r="G79" s="859"/>
      <c r="H79" s="859"/>
      <c r="I79" s="859"/>
      <c r="J79" s="859"/>
      <c r="K79" s="859"/>
      <c r="L79" s="869" t="s">
        <v>104</v>
      </c>
      <c r="M79" s="285" t="s">
        <v>464</v>
      </c>
      <c r="N79" s="286" t="s">
        <v>370</v>
      </c>
      <c r="O79" s="870">
        <v>0</v>
      </c>
      <c r="P79" s="870">
        <v>0</v>
      </c>
      <c r="Q79" s="870">
        <v>0</v>
      </c>
      <c r="R79" s="870">
        <v>0</v>
      </c>
      <c r="S79" s="870">
        <v>0</v>
      </c>
      <c r="T79" s="870">
        <v>0</v>
      </c>
      <c r="U79" s="870">
        <v>0</v>
      </c>
      <c r="V79" s="870">
        <v>0</v>
      </c>
      <c r="W79" s="870">
        <v>0</v>
      </c>
      <c r="X79" s="870">
        <v>0</v>
      </c>
      <c r="Y79" s="870">
        <v>0</v>
      </c>
      <c r="Z79" s="870">
        <v>0</v>
      </c>
      <c r="AA79" s="870">
        <v>0</v>
      </c>
      <c r="AB79" s="870">
        <v>0</v>
      </c>
      <c r="AC79" s="870">
        <v>0</v>
      </c>
      <c r="AD79" s="870">
        <v>0</v>
      </c>
      <c r="AE79" s="870">
        <v>0</v>
      </c>
      <c r="AF79" s="870">
        <v>0</v>
      </c>
      <c r="AG79" s="870">
        <v>0</v>
      </c>
      <c r="AH79" s="870">
        <v>0</v>
      </c>
      <c r="AI79" s="771"/>
    </row>
    <row r="80" spans="1:35" s="82" customFormat="1">
      <c r="A80" s="764" t="s">
        <v>127</v>
      </c>
      <c r="B80" s="752"/>
      <c r="C80" s="752"/>
      <c r="D80" s="752"/>
      <c r="E80" s="752"/>
      <c r="F80" s="752"/>
      <c r="G80" s="752"/>
      <c r="H80" s="752"/>
      <c r="I80" s="752"/>
      <c r="J80" s="752"/>
      <c r="K80" s="752"/>
      <c r="L80" s="863" t="s">
        <v>2433</v>
      </c>
      <c r="M80" s="864"/>
      <c r="N80" s="864"/>
      <c r="O80" s="864"/>
      <c r="P80" s="864"/>
      <c r="Q80" s="864"/>
      <c r="R80" s="864"/>
      <c r="S80" s="864"/>
      <c r="T80" s="864"/>
      <c r="U80" s="864"/>
      <c r="V80" s="864"/>
      <c r="W80" s="864"/>
      <c r="X80" s="864"/>
      <c r="Y80" s="864"/>
      <c r="Z80" s="864"/>
      <c r="AA80" s="864"/>
      <c r="AB80" s="864"/>
      <c r="AC80" s="864"/>
      <c r="AD80" s="864"/>
      <c r="AE80" s="864"/>
      <c r="AF80" s="864"/>
      <c r="AG80" s="864"/>
      <c r="AH80" s="864"/>
      <c r="AI80" s="864"/>
    </row>
    <row r="81" spans="1:35" s="278" customFormat="1">
      <c r="A81" s="789">
        <v>9</v>
      </c>
      <c r="B81" s="859"/>
      <c r="C81" s="859"/>
      <c r="D81" s="859"/>
      <c r="E81" s="859"/>
      <c r="F81" s="859"/>
      <c r="G81" s="859"/>
      <c r="H81" s="859"/>
      <c r="I81" s="859"/>
      <c r="J81" s="859"/>
      <c r="K81" s="859"/>
      <c r="L81" s="869" t="s">
        <v>18</v>
      </c>
      <c r="M81" s="285" t="s">
        <v>458</v>
      </c>
      <c r="N81" s="286" t="s">
        <v>370</v>
      </c>
      <c r="O81" s="870">
        <v>0</v>
      </c>
      <c r="P81" s="871">
        <v>0</v>
      </c>
      <c r="Q81" s="871">
        <v>0</v>
      </c>
      <c r="R81" s="871">
        <v>0</v>
      </c>
      <c r="S81" s="871">
        <v>0</v>
      </c>
      <c r="T81" s="871">
        <v>0</v>
      </c>
      <c r="U81" s="871">
        <v>0</v>
      </c>
      <c r="V81" s="871">
        <v>0</v>
      </c>
      <c r="W81" s="871">
        <v>0</v>
      </c>
      <c r="X81" s="871">
        <v>0</v>
      </c>
      <c r="Y81" s="870">
        <v>0</v>
      </c>
      <c r="Z81" s="871">
        <v>0</v>
      </c>
      <c r="AA81" s="871">
        <v>0</v>
      </c>
      <c r="AB81" s="871">
        <v>0</v>
      </c>
      <c r="AC81" s="871">
        <v>0</v>
      </c>
      <c r="AD81" s="871">
        <v>0</v>
      </c>
      <c r="AE81" s="871">
        <v>0</v>
      </c>
      <c r="AF81" s="871">
        <v>0</v>
      </c>
      <c r="AG81" s="871">
        <v>0</v>
      </c>
      <c r="AH81" s="871">
        <v>0</v>
      </c>
      <c r="AI81" s="771"/>
    </row>
    <row r="82" spans="1:35">
      <c r="A82" s="789">
        <v>9</v>
      </c>
      <c r="B82" s="849"/>
      <c r="C82" s="849"/>
      <c r="D82" s="849"/>
      <c r="E82" s="849"/>
      <c r="F82" s="849"/>
      <c r="G82" s="849"/>
      <c r="H82" s="849"/>
      <c r="I82" s="849"/>
      <c r="J82" s="849"/>
      <c r="K82" s="849"/>
      <c r="L82" s="872" t="s">
        <v>165</v>
      </c>
      <c r="M82" s="289" t="s">
        <v>459</v>
      </c>
      <c r="N82" s="288" t="s">
        <v>370</v>
      </c>
      <c r="O82" s="873"/>
      <c r="P82" s="874"/>
      <c r="Q82" s="874"/>
      <c r="R82" s="874"/>
      <c r="S82" s="874"/>
      <c r="T82" s="874"/>
      <c r="U82" s="874"/>
      <c r="V82" s="874"/>
      <c r="W82" s="874"/>
      <c r="X82" s="874"/>
      <c r="Y82" s="873"/>
      <c r="Z82" s="874"/>
      <c r="AA82" s="874"/>
      <c r="AB82" s="874"/>
      <c r="AC82" s="874"/>
      <c r="AD82" s="874"/>
      <c r="AE82" s="874"/>
      <c r="AF82" s="874"/>
      <c r="AG82" s="874"/>
      <c r="AH82" s="874"/>
      <c r="AI82" s="771"/>
    </row>
    <row r="83" spans="1:35" ht="22.8">
      <c r="A83" s="789">
        <v>9</v>
      </c>
      <c r="B83" s="849"/>
      <c r="C83" s="849"/>
      <c r="D83" s="849"/>
      <c r="E83" s="849"/>
      <c r="F83" s="849"/>
      <c r="G83" s="849"/>
      <c r="H83" s="849"/>
      <c r="I83" s="849"/>
      <c r="J83" s="849"/>
      <c r="K83" s="849"/>
      <c r="L83" s="872" t="s">
        <v>166</v>
      </c>
      <c r="M83" s="289" t="s">
        <v>460</v>
      </c>
      <c r="N83" s="288" t="s">
        <v>370</v>
      </c>
      <c r="O83" s="873"/>
      <c r="P83" s="874"/>
      <c r="Q83" s="874"/>
      <c r="R83" s="874"/>
      <c r="S83" s="874"/>
      <c r="T83" s="874"/>
      <c r="U83" s="874"/>
      <c r="V83" s="874"/>
      <c r="W83" s="874"/>
      <c r="X83" s="874"/>
      <c r="Y83" s="873"/>
      <c r="Z83" s="874"/>
      <c r="AA83" s="874"/>
      <c r="AB83" s="874"/>
      <c r="AC83" s="874"/>
      <c r="AD83" s="874"/>
      <c r="AE83" s="874"/>
      <c r="AF83" s="874"/>
      <c r="AG83" s="874"/>
      <c r="AH83" s="874"/>
      <c r="AI83" s="771"/>
    </row>
    <row r="84" spans="1:35" ht="34.200000000000003">
      <c r="A84" s="789">
        <v>9</v>
      </c>
      <c r="B84" s="849"/>
      <c r="C84" s="849"/>
      <c r="D84" s="849"/>
      <c r="E84" s="849"/>
      <c r="F84" s="849"/>
      <c r="G84" s="849"/>
      <c r="H84" s="849"/>
      <c r="I84" s="849"/>
      <c r="J84" s="849"/>
      <c r="K84" s="849"/>
      <c r="L84" s="872" t="s">
        <v>378</v>
      </c>
      <c r="M84" s="289" t="s">
        <v>461</v>
      </c>
      <c r="N84" s="288" t="s">
        <v>370</v>
      </c>
      <c r="O84" s="873"/>
      <c r="P84" s="874"/>
      <c r="Q84" s="874"/>
      <c r="R84" s="874"/>
      <c r="S84" s="874"/>
      <c r="T84" s="874"/>
      <c r="U84" s="874"/>
      <c r="V84" s="874"/>
      <c r="W84" s="874"/>
      <c r="X84" s="874"/>
      <c r="Y84" s="873"/>
      <c r="Z84" s="874"/>
      <c r="AA84" s="874"/>
      <c r="AB84" s="874"/>
      <c r="AC84" s="874"/>
      <c r="AD84" s="874"/>
      <c r="AE84" s="874"/>
      <c r="AF84" s="874"/>
      <c r="AG84" s="874"/>
      <c r="AH84" s="874"/>
      <c r="AI84" s="771"/>
    </row>
    <row r="85" spans="1:35">
      <c r="A85" s="789">
        <v>9</v>
      </c>
      <c r="B85" s="849"/>
      <c r="C85" s="849"/>
      <c r="D85" s="849"/>
      <c r="E85" s="849"/>
      <c r="F85" s="849"/>
      <c r="G85" s="849"/>
      <c r="H85" s="849"/>
      <c r="I85" s="849"/>
      <c r="J85" s="849"/>
      <c r="K85" s="849"/>
      <c r="L85" s="872" t="s">
        <v>102</v>
      </c>
      <c r="M85" s="287" t="s">
        <v>462</v>
      </c>
      <c r="N85" s="288" t="s">
        <v>145</v>
      </c>
      <c r="O85" s="875">
        <v>0</v>
      </c>
      <c r="P85" s="875">
        <v>0</v>
      </c>
      <c r="Q85" s="875">
        <v>0</v>
      </c>
      <c r="R85" s="875">
        <v>0</v>
      </c>
      <c r="S85" s="875">
        <v>0</v>
      </c>
      <c r="T85" s="875">
        <v>0</v>
      </c>
      <c r="U85" s="875">
        <v>0</v>
      </c>
      <c r="V85" s="875">
        <v>0</v>
      </c>
      <c r="W85" s="875">
        <v>0</v>
      </c>
      <c r="X85" s="875">
        <v>0</v>
      </c>
      <c r="Y85" s="875">
        <v>7.2</v>
      </c>
      <c r="Z85" s="875">
        <v>0</v>
      </c>
      <c r="AA85" s="875">
        <v>0</v>
      </c>
      <c r="AB85" s="875">
        <v>0</v>
      </c>
      <c r="AC85" s="875">
        <v>0</v>
      </c>
      <c r="AD85" s="875">
        <v>0</v>
      </c>
      <c r="AE85" s="875">
        <v>0</v>
      </c>
      <c r="AF85" s="875">
        <v>0</v>
      </c>
      <c r="AG85" s="875">
        <v>0</v>
      </c>
      <c r="AH85" s="875">
        <v>0</v>
      </c>
      <c r="AI85" s="771"/>
    </row>
    <row r="86" spans="1:35">
      <c r="A86" s="789">
        <v>9</v>
      </c>
      <c r="B86" s="849"/>
      <c r="C86" s="849"/>
      <c r="D86" s="849"/>
      <c r="E86" s="849"/>
      <c r="F86" s="849"/>
      <c r="G86" s="849"/>
      <c r="H86" s="849"/>
      <c r="I86" s="849"/>
      <c r="J86" s="849"/>
      <c r="K86" s="849"/>
      <c r="L86" s="876">
        <v>3</v>
      </c>
      <c r="M86" s="287" t="s">
        <v>463</v>
      </c>
      <c r="N86" s="288" t="s">
        <v>145</v>
      </c>
      <c r="O86" s="877">
        <v>0</v>
      </c>
      <c r="P86" s="878">
        <v>0</v>
      </c>
      <c r="Q86" s="878">
        <v>0</v>
      </c>
      <c r="R86" s="878">
        <v>0</v>
      </c>
      <c r="S86" s="878">
        <v>0</v>
      </c>
      <c r="T86" s="878">
        <v>0</v>
      </c>
      <c r="U86" s="878">
        <v>0</v>
      </c>
      <c r="V86" s="878">
        <v>0</v>
      </c>
      <c r="W86" s="878">
        <v>0</v>
      </c>
      <c r="X86" s="878">
        <v>0</v>
      </c>
      <c r="Y86" s="878">
        <v>0</v>
      </c>
      <c r="Z86" s="878">
        <v>0</v>
      </c>
      <c r="AA86" s="878">
        <v>0</v>
      </c>
      <c r="AB86" s="878">
        <v>0</v>
      </c>
      <c r="AC86" s="878">
        <v>0</v>
      </c>
      <c r="AD86" s="878">
        <v>0</v>
      </c>
      <c r="AE86" s="878">
        <v>0</v>
      </c>
      <c r="AF86" s="878">
        <v>0</v>
      </c>
      <c r="AG86" s="878">
        <v>0</v>
      </c>
      <c r="AH86" s="878">
        <v>0</v>
      </c>
      <c r="AI86" s="771"/>
    </row>
    <row r="87" spans="1:35" s="278" customFormat="1">
      <c r="A87" s="789">
        <v>9</v>
      </c>
      <c r="B87" s="859"/>
      <c r="C87" s="859"/>
      <c r="D87" s="859"/>
      <c r="E87" s="859"/>
      <c r="F87" s="859"/>
      <c r="G87" s="859"/>
      <c r="H87" s="859"/>
      <c r="I87" s="859"/>
      <c r="J87" s="859"/>
      <c r="K87" s="859"/>
      <c r="L87" s="869" t="s">
        <v>104</v>
      </c>
      <c r="M87" s="285" t="s">
        <v>464</v>
      </c>
      <c r="N87" s="286" t="s">
        <v>370</v>
      </c>
      <c r="O87" s="870">
        <v>0</v>
      </c>
      <c r="P87" s="870">
        <v>0</v>
      </c>
      <c r="Q87" s="870">
        <v>0</v>
      </c>
      <c r="R87" s="870">
        <v>0</v>
      </c>
      <c r="S87" s="870">
        <v>0</v>
      </c>
      <c r="T87" s="870">
        <v>0</v>
      </c>
      <c r="U87" s="870">
        <v>0</v>
      </c>
      <c r="V87" s="870">
        <v>0</v>
      </c>
      <c r="W87" s="870">
        <v>0</v>
      </c>
      <c r="X87" s="870">
        <v>0</v>
      </c>
      <c r="Y87" s="870">
        <v>0</v>
      </c>
      <c r="Z87" s="870">
        <v>0</v>
      </c>
      <c r="AA87" s="870">
        <v>0</v>
      </c>
      <c r="AB87" s="870">
        <v>0</v>
      </c>
      <c r="AC87" s="870">
        <v>0</v>
      </c>
      <c r="AD87" s="870">
        <v>0</v>
      </c>
      <c r="AE87" s="870">
        <v>0</v>
      </c>
      <c r="AF87" s="870">
        <v>0</v>
      </c>
      <c r="AG87" s="870">
        <v>0</v>
      </c>
      <c r="AH87" s="870">
        <v>0</v>
      </c>
      <c r="AI87" s="771"/>
    </row>
    <row r="88" spans="1:35" s="82" customFormat="1">
      <c r="A88" s="764" t="s">
        <v>128</v>
      </c>
      <c r="B88" s="752"/>
      <c r="C88" s="752"/>
      <c r="D88" s="752"/>
      <c r="E88" s="752"/>
      <c r="F88" s="752"/>
      <c r="G88" s="752"/>
      <c r="H88" s="752"/>
      <c r="I88" s="752"/>
      <c r="J88" s="752"/>
      <c r="K88" s="752"/>
      <c r="L88" s="863" t="s">
        <v>2435</v>
      </c>
      <c r="M88" s="864"/>
      <c r="N88" s="864"/>
      <c r="O88" s="864"/>
      <c r="P88" s="864"/>
      <c r="Q88" s="864"/>
      <c r="R88" s="864"/>
      <c r="S88" s="864"/>
      <c r="T88" s="864"/>
      <c r="U88" s="864"/>
      <c r="V88" s="864"/>
      <c r="W88" s="864"/>
      <c r="X88" s="864"/>
      <c r="Y88" s="864"/>
      <c r="Z88" s="864"/>
      <c r="AA88" s="864"/>
      <c r="AB88" s="864"/>
      <c r="AC88" s="864"/>
      <c r="AD88" s="864"/>
      <c r="AE88" s="864"/>
      <c r="AF88" s="864"/>
      <c r="AG88" s="864"/>
      <c r="AH88" s="864"/>
      <c r="AI88" s="864"/>
    </row>
    <row r="89" spans="1:35" s="278" customFormat="1">
      <c r="A89" s="789">
        <v>10</v>
      </c>
      <c r="B89" s="859"/>
      <c r="C89" s="859"/>
      <c r="D89" s="859"/>
      <c r="E89" s="859"/>
      <c r="F89" s="859"/>
      <c r="G89" s="859"/>
      <c r="H89" s="859"/>
      <c r="I89" s="859"/>
      <c r="J89" s="859"/>
      <c r="K89" s="859"/>
      <c r="L89" s="869" t="s">
        <v>18</v>
      </c>
      <c r="M89" s="285" t="s">
        <v>458</v>
      </c>
      <c r="N89" s="286" t="s">
        <v>370</v>
      </c>
      <c r="O89" s="870">
        <v>0</v>
      </c>
      <c r="P89" s="871">
        <v>0</v>
      </c>
      <c r="Q89" s="871">
        <v>0</v>
      </c>
      <c r="R89" s="871">
        <v>0</v>
      </c>
      <c r="S89" s="871">
        <v>0</v>
      </c>
      <c r="T89" s="871">
        <v>0</v>
      </c>
      <c r="U89" s="871">
        <v>0</v>
      </c>
      <c r="V89" s="871">
        <v>0</v>
      </c>
      <c r="W89" s="871">
        <v>0</v>
      </c>
      <c r="X89" s="871">
        <v>0</v>
      </c>
      <c r="Y89" s="870">
        <v>0</v>
      </c>
      <c r="Z89" s="871">
        <v>0</v>
      </c>
      <c r="AA89" s="871">
        <v>0</v>
      </c>
      <c r="AB89" s="871">
        <v>0</v>
      </c>
      <c r="AC89" s="871">
        <v>0</v>
      </c>
      <c r="AD89" s="871">
        <v>0</v>
      </c>
      <c r="AE89" s="871">
        <v>0</v>
      </c>
      <c r="AF89" s="871">
        <v>0</v>
      </c>
      <c r="AG89" s="871">
        <v>0</v>
      </c>
      <c r="AH89" s="871">
        <v>0</v>
      </c>
      <c r="AI89" s="771"/>
    </row>
    <row r="90" spans="1:35">
      <c r="A90" s="789">
        <v>10</v>
      </c>
      <c r="B90" s="849"/>
      <c r="C90" s="849"/>
      <c r="D90" s="849"/>
      <c r="E90" s="849"/>
      <c r="F90" s="849"/>
      <c r="G90" s="849"/>
      <c r="H90" s="849"/>
      <c r="I90" s="849"/>
      <c r="J90" s="849"/>
      <c r="K90" s="849"/>
      <c r="L90" s="872" t="s">
        <v>165</v>
      </c>
      <c r="M90" s="289" t="s">
        <v>459</v>
      </c>
      <c r="N90" s="288" t="s">
        <v>370</v>
      </c>
      <c r="O90" s="873"/>
      <c r="P90" s="874"/>
      <c r="Q90" s="874"/>
      <c r="R90" s="874"/>
      <c r="S90" s="874"/>
      <c r="T90" s="874"/>
      <c r="U90" s="874"/>
      <c r="V90" s="874"/>
      <c r="W90" s="874"/>
      <c r="X90" s="874"/>
      <c r="Y90" s="873"/>
      <c r="Z90" s="874"/>
      <c r="AA90" s="874"/>
      <c r="AB90" s="874"/>
      <c r="AC90" s="874"/>
      <c r="AD90" s="874"/>
      <c r="AE90" s="874"/>
      <c r="AF90" s="874"/>
      <c r="AG90" s="874"/>
      <c r="AH90" s="874"/>
      <c r="AI90" s="771"/>
    </row>
    <row r="91" spans="1:35" ht="22.8">
      <c r="A91" s="789">
        <v>10</v>
      </c>
      <c r="B91" s="849"/>
      <c r="C91" s="849"/>
      <c r="D91" s="849"/>
      <c r="E91" s="849"/>
      <c r="F91" s="849"/>
      <c r="G91" s="849"/>
      <c r="H91" s="849"/>
      <c r="I91" s="849"/>
      <c r="J91" s="849"/>
      <c r="K91" s="849"/>
      <c r="L91" s="872" t="s">
        <v>166</v>
      </c>
      <c r="M91" s="289" t="s">
        <v>460</v>
      </c>
      <c r="N91" s="288" t="s">
        <v>370</v>
      </c>
      <c r="O91" s="873"/>
      <c r="P91" s="874"/>
      <c r="Q91" s="874"/>
      <c r="R91" s="874"/>
      <c r="S91" s="874"/>
      <c r="T91" s="874"/>
      <c r="U91" s="874"/>
      <c r="V91" s="874"/>
      <c r="W91" s="874"/>
      <c r="X91" s="874"/>
      <c r="Y91" s="873"/>
      <c r="Z91" s="874"/>
      <c r="AA91" s="874"/>
      <c r="AB91" s="874"/>
      <c r="AC91" s="874"/>
      <c r="AD91" s="874"/>
      <c r="AE91" s="874"/>
      <c r="AF91" s="874"/>
      <c r="AG91" s="874"/>
      <c r="AH91" s="874"/>
      <c r="AI91" s="771"/>
    </row>
    <row r="92" spans="1:35" ht="34.200000000000003">
      <c r="A92" s="789">
        <v>10</v>
      </c>
      <c r="B92" s="849"/>
      <c r="C92" s="849"/>
      <c r="D92" s="849"/>
      <c r="E92" s="849"/>
      <c r="F92" s="849"/>
      <c r="G92" s="849"/>
      <c r="H92" s="849"/>
      <c r="I92" s="849"/>
      <c r="J92" s="849"/>
      <c r="K92" s="849"/>
      <c r="L92" s="872" t="s">
        <v>378</v>
      </c>
      <c r="M92" s="289" t="s">
        <v>461</v>
      </c>
      <c r="N92" s="288" t="s">
        <v>370</v>
      </c>
      <c r="O92" s="873"/>
      <c r="P92" s="874"/>
      <c r="Q92" s="874"/>
      <c r="R92" s="874"/>
      <c r="S92" s="874"/>
      <c r="T92" s="874"/>
      <c r="U92" s="874"/>
      <c r="V92" s="874"/>
      <c r="W92" s="874"/>
      <c r="X92" s="874"/>
      <c r="Y92" s="873"/>
      <c r="Z92" s="874"/>
      <c r="AA92" s="874"/>
      <c r="AB92" s="874"/>
      <c r="AC92" s="874"/>
      <c r="AD92" s="874"/>
      <c r="AE92" s="874"/>
      <c r="AF92" s="874"/>
      <c r="AG92" s="874"/>
      <c r="AH92" s="874"/>
      <c r="AI92" s="771"/>
    </row>
    <row r="93" spans="1:35">
      <c r="A93" s="789">
        <v>10</v>
      </c>
      <c r="B93" s="849"/>
      <c r="C93" s="849"/>
      <c r="D93" s="849"/>
      <c r="E93" s="849"/>
      <c r="F93" s="849"/>
      <c r="G93" s="849"/>
      <c r="H93" s="849"/>
      <c r="I93" s="849"/>
      <c r="J93" s="849"/>
      <c r="K93" s="849"/>
      <c r="L93" s="872" t="s">
        <v>102</v>
      </c>
      <c r="M93" s="287" t="s">
        <v>462</v>
      </c>
      <c r="N93" s="288" t="s">
        <v>145</v>
      </c>
      <c r="O93" s="875">
        <v>0</v>
      </c>
      <c r="P93" s="875">
        <v>0</v>
      </c>
      <c r="Q93" s="875">
        <v>0</v>
      </c>
      <c r="R93" s="875">
        <v>0</v>
      </c>
      <c r="S93" s="875">
        <v>0</v>
      </c>
      <c r="T93" s="875">
        <v>0</v>
      </c>
      <c r="U93" s="875">
        <v>0</v>
      </c>
      <c r="V93" s="875">
        <v>0</v>
      </c>
      <c r="W93" s="875">
        <v>0</v>
      </c>
      <c r="X93" s="875">
        <v>0</v>
      </c>
      <c r="Y93" s="875">
        <v>7.2</v>
      </c>
      <c r="Z93" s="875">
        <v>0</v>
      </c>
      <c r="AA93" s="875">
        <v>0</v>
      </c>
      <c r="AB93" s="875">
        <v>0</v>
      </c>
      <c r="AC93" s="875">
        <v>0</v>
      </c>
      <c r="AD93" s="875">
        <v>0</v>
      </c>
      <c r="AE93" s="875">
        <v>0</v>
      </c>
      <c r="AF93" s="875">
        <v>0</v>
      </c>
      <c r="AG93" s="875">
        <v>0</v>
      </c>
      <c r="AH93" s="875">
        <v>0</v>
      </c>
      <c r="AI93" s="771"/>
    </row>
    <row r="94" spans="1:35">
      <c r="A94" s="789">
        <v>10</v>
      </c>
      <c r="B94" s="849"/>
      <c r="C94" s="849"/>
      <c r="D94" s="849"/>
      <c r="E94" s="849"/>
      <c r="F94" s="849"/>
      <c r="G94" s="849"/>
      <c r="H94" s="849"/>
      <c r="I94" s="849"/>
      <c r="J94" s="849"/>
      <c r="K94" s="849"/>
      <c r="L94" s="876">
        <v>3</v>
      </c>
      <c r="M94" s="287" t="s">
        <v>463</v>
      </c>
      <c r="N94" s="288" t="s">
        <v>145</v>
      </c>
      <c r="O94" s="877">
        <v>0</v>
      </c>
      <c r="P94" s="878">
        <v>0</v>
      </c>
      <c r="Q94" s="878">
        <v>0</v>
      </c>
      <c r="R94" s="878">
        <v>0</v>
      </c>
      <c r="S94" s="878">
        <v>0</v>
      </c>
      <c r="T94" s="878">
        <v>0</v>
      </c>
      <c r="U94" s="878">
        <v>0</v>
      </c>
      <c r="V94" s="878">
        <v>0</v>
      </c>
      <c r="W94" s="878">
        <v>0</v>
      </c>
      <c r="X94" s="878">
        <v>0</v>
      </c>
      <c r="Y94" s="878">
        <v>0</v>
      </c>
      <c r="Z94" s="878">
        <v>0</v>
      </c>
      <c r="AA94" s="878">
        <v>0</v>
      </c>
      <c r="AB94" s="878">
        <v>0</v>
      </c>
      <c r="AC94" s="878">
        <v>0</v>
      </c>
      <c r="AD94" s="878">
        <v>0</v>
      </c>
      <c r="AE94" s="878">
        <v>0</v>
      </c>
      <c r="AF94" s="878">
        <v>0</v>
      </c>
      <c r="AG94" s="878">
        <v>0</v>
      </c>
      <c r="AH94" s="878">
        <v>0</v>
      </c>
      <c r="AI94" s="771"/>
    </row>
    <row r="95" spans="1:35" s="278" customFormat="1">
      <c r="A95" s="789">
        <v>10</v>
      </c>
      <c r="B95" s="859"/>
      <c r="C95" s="859"/>
      <c r="D95" s="859"/>
      <c r="E95" s="859"/>
      <c r="F95" s="859"/>
      <c r="G95" s="859"/>
      <c r="H95" s="859"/>
      <c r="I95" s="859"/>
      <c r="J95" s="859"/>
      <c r="K95" s="859"/>
      <c r="L95" s="869" t="s">
        <v>104</v>
      </c>
      <c r="M95" s="285" t="s">
        <v>464</v>
      </c>
      <c r="N95" s="286" t="s">
        <v>370</v>
      </c>
      <c r="O95" s="870">
        <v>0</v>
      </c>
      <c r="P95" s="870">
        <v>0</v>
      </c>
      <c r="Q95" s="870">
        <v>0</v>
      </c>
      <c r="R95" s="870">
        <v>0</v>
      </c>
      <c r="S95" s="870">
        <v>0</v>
      </c>
      <c r="T95" s="870">
        <v>0</v>
      </c>
      <c r="U95" s="870">
        <v>0</v>
      </c>
      <c r="V95" s="870">
        <v>0</v>
      </c>
      <c r="W95" s="870">
        <v>0</v>
      </c>
      <c r="X95" s="870">
        <v>0</v>
      </c>
      <c r="Y95" s="870">
        <v>0</v>
      </c>
      <c r="Z95" s="870">
        <v>0</v>
      </c>
      <c r="AA95" s="870">
        <v>0</v>
      </c>
      <c r="AB95" s="870">
        <v>0</v>
      </c>
      <c r="AC95" s="870">
        <v>0</v>
      </c>
      <c r="AD95" s="870">
        <v>0</v>
      </c>
      <c r="AE95" s="870">
        <v>0</v>
      </c>
      <c r="AF95" s="870">
        <v>0</v>
      </c>
      <c r="AG95" s="870">
        <v>0</v>
      </c>
      <c r="AH95" s="870">
        <v>0</v>
      </c>
      <c r="AI95" s="771"/>
    </row>
    <row r="96" spans="1:35" s="82" customFormat="1">
      <c r="A96" s="764" t="s">
        <v>129</v>
      </c>
      <c r="B96" s="752"/>
      <c r="C96" s="752"/>
      <c r="D96" s="752"/>
      <c r="E96" s="752"/>
      <c r="F96" s="752"/>
      <c r="G96" s="752"/>
      <c r="H96" s="752"/>
      <c r="I96" s="752"/>
      <c r="J96" s="752"/>
      <c r="K96" s="752"/>
      <c r="L96" s="863" t="s">
        <v>2437</v>
      </c>
      <c r="M96" s="864"/>
      <c r="N96" s="864"/>
      <c r="O96" s="864"/>
      <c r="P96" s="864"/>
      <c r="Q96" s="864"/>
      <c r="R96" s="864"/>
      <c r="S96" s="864"/>
      <c r="T96" s="864"/>
      <c r="U96" s="864"/>
      <c r="V96" s="864"/>
      <c r="W96" s="864"/>
      <c r="X96" s="864"/>
      <c r="Y96" s="864"/>
      <c r="Z96" s="864"/>
      <c r="AA96" s="864"/>
      <c r="AB96" s="864"/>
      <c r="AC96" s="864"/>
      <c r="AD96" s="864"/>
      <c r="AE96" s="864"/>
      <c r="AF96" s="864"/>
      <c r="AG96" s="864"/>
      <c r="AH96" s="864"/>
      <c r="AI96" s="864"/>
    </row>
    <row r="97" spans="1:35" s="278" customFormat="1">
      <c r="A97" s="789">
        <v>11</v>
      </c>
      <c r="B97" s="859"/>
      <c r="C97" s="859"/>
      <c r="D97" s="859"/>
      <c r="E97" s="859"/>
      <c r="F97" s="859"/>
      <c r="G97" s="859"/>
      <c r="H97" s="859"/>
      <c r="I97" s="859"/>
      <c r="J97" s="859"/>
      <c r="K97" s="859"/>
      <c r="L97" s="869" t="s">
        <v>18</v>
      </c>
      <c r="M97" s="285" t="s">
        <v>458</v>
      </c>
      <c r="N97" s="286" t="s">
        <v>370</v>
      </c>
      <c r="O97" s="870">
        <v>0</v>
      </c>
      <c r="P97" s="871">
        <v>0</v>
      </c>
      <c r="Q97" s="871">
        <v>0</v>
      </c>
      <c r="R97" s="871">
        <v>0</v>
      </c>
      <c r="S97" s="871">
        <v>0</v>
      </c>
      <c r="T97" s="871">
        <v>0</v>
      </c>
      <c r="U97" s="871">
        <v>0</v>
      </c>
      <c r="V97" s="871">
        <v>0</v>
      </c>
      <c r="W97" s="871">
        <v>0</v>
      </c>
      <c r="X97" s="871">
        <v>0</v>
      </c>
      <c r="Y97" s="870">
        <v>0</v>
      </c>
      <c r="Z97" s="871">
        <v>0</v>
      </c>
      <c r="AA97" s="871">
        <v>0</v>
      </c>
      <c r="AB97" s="871">
        <v>0</v>
      </c>
      <c r="AC97" s="871">
        <v>0</v>
      </c>
      <c r="AD97" s="871">
        <v>0</v>
      </c>
      <c r="AE97" s="871">
        <v>0</v>
      </c>
      <c r="AF97" s="871">
        <v>0</v>
      </c>
      <c r="AG97" s="871">
        <v>0</v>
      </c>
      <c r="AH97" s="871">
        <v>0</v>
      </c>
      <c r="AI97" s="771"/>
    </row>
    <row r="98" spans="1:35">
      <c r="A98" s="789">
        <v>11</v>
      </c>
      <c r="B98" s="849"/>
      <c r="C98" s="849"/>
      <c r="D98" s="849"/>
      <c r="E98" s="849"/>
      <c r="F98" s="849"/>
      <c r="G98" s="849"/>
      <c r="H98" s="849"/>
      <c r="I98" s="849"/>
      <c r="J98" s="849"/>
      <c r="K98" s="849"/>
      <c r="L98" s="872" t="s">
        <v>165</v>
      </c>
      <c r="M98" s="289" t="s">
        <v>459</v>
      </c>
      <c r="N98" s="288" t="s">
        <v>370</v>
      </c>
      <c r="O98" s="873"/>
      <c r="P98" s="874"/>
      <c r="Q98" s="874"/>
      <c r="R98" s="874"/>
      <c r="S98" s="874"/>
      <c r="T98" s="874"/>
      <c r="U98" s="874"/>
      <c r="V98" s="874"/>
      <c r="W98" s="874"/>
      <c r="X98" s="874"/>
      <c r="Y98" s="873"/>
      <c r="Z98" s="874"/>
      <c r="AA98" s="874"/>
      <c r="AB98" s="874"/>
      <c r="AC98" s="874"/>
      <c r="AD98" s="874"/>
      <c r="AE98" s="874"/>
      <c r="AF98" s="874"/>
      <c r="AG98" s="874"/>
      <c r="AH98" s="874"/>
      <c r="AI98" s="771"/>
    </row>
    <row r="99" spans="1:35" ht="22.8">
      <c r="A99" s="789">
        <v>11</v>
      </c>
      <c r="B99" s="849"/>
      <c r="C99" s="849"/>
      <c r="D99" s="849"/>
      <c r="E99" s="849"/>
      <c r="F99" s="849"/>
      <c r="G99" s="849"/>
      <c r="H99" s="849"/>
      <c r="I99" s="849"/>
      <c r="J99" s="849"/>
      <c r="K99" s="849"/>
      <c r="L99" s="872" t="s">
        <v>166</v>
      </c>
      <c r="M99" s="289" t="s">
        <v>460</v>
      </c>
      <c r="N99" s="288" t="s">
        <v>370</v>
      </c>
      <c r="O99" s="873"/>
      <c r="P99" s="874"/>
      <c r="Q99" s="874"/>
      <c r="R99" s="874"/>
      <c r="S99" s="874"/>
      <c r="T99" s="874"/>
      <c r="U99" s="874"/>
      <c r="V99" s="874"/>
      <c r="W99" s="874"/>
      <c r="X99" s="874"/>
      <c r="Y99" s="873"/>
      <c r="Z99" s="874"/>
      <c r="AA99" s="874"/>
      <c r="AB99" s="874"/>
      <c r="AC99" s="874"/>
      <c r="AD99" s="874"/>
      <c r="AE99" s="874"/>
      <c r="AF99" s="874"/>
      <c r="AG99" s="874"/>
      <c r="AH99" s="874"/>
      <c r="AI99" s="771"/>
    </row>
    <row r="100" spans="1:35" ht="34.200000000000003">
      <c r="A100" s="789">
        <v>11</v>
      </c>
      <c r="B100" s="849"/>
      <c r="C100" s="849"/>
      <c r="D100" s="849"/>
      <c r="E100" s="849"/>
      <c r="F100" s="849"/>
      <c r="G100" s="849"/>
      <c r="H100" s="849"/>
      <c r="I100" s="849"/>
      <c r="J100" s="849"/>
      <c r="K100" s="849"/>
      <c r="L100" s="872" t="s">
        <v>378</v>
      </c>
      <c r="M100" s="289" t="s">
        <v>461</v>
      </c>
      <c r="N100" s="288" t="s">
        <v>370</v>
      </c>
      <c r="O100" s="873"/>
      <c r="P100" s="874"/>
      <c r="Q100" s="874"/>
      <c r="R100" s="874"/>
      <c r="S100" s="874"/>
      <c r="T100" s="874"/>
      <c r="U100" s="874"/>
      <c r="V100" s="874"/>
      <c r="W100" s="874"/>
      <c r="X100" s="874"/>
      <c r="Y100" s="873"/>
      <c r="Z100" s="874"/>
      <c r="AA100" s="874"/>
      <c r="AB100" s="874"/>
      <c r="AC100" s="874"/>
      <c r="AD100" s="874"/>
      <c r="AE100" s="874"/>
      <c r="AF100" s="874"/>
      <c r="AG100" s="874"/>
      <c r="AH100" s="874"/>
      <c r="AI100" s="771"/>
    </row>
    <row r="101" spans="1:35">
      <c r="A101" s="789">
        <v>11</v>
      </c>
      <c r="B101" s="849"/>
      <c r="C101" s="849"/>
      <c r="D101" s="849"/>
      <c r="E101" s="849"/>
      <c r="F101" s="849"/>
      <c r="G101" s="849"/>
      <c r="H101" s="849"/>
      <c r="I101" s="849"/>
      <c r="J101" s="849"/>
      <c r="K101" s="849"/>
      <c r="L101" s="872" t="s">
        <v>102</v>
      </c>
      <c r="M101" s="287" t="s">
        <v>462</v>
      </c>
      <c r="N101" s="288" t="s">
        <v>145</v>
      </c>
      <c r="O101" s="875">
        <v>0</v>
      </c>
      <c r="P101" s="875">
        <v>0</v>
      </c>
      <c r="Q101" s="875">
        <v>0</v>
      </c>
      <c r="R101" s="875">
        <v>0</v>
      </c>
      <c r="S101" s="875">
        <v>0</v>
      </c>
      <c r="T101" s="875">
        <v>0</v>
      </c>
      <c r="U101" s="875">
        <v>0</v>
      </c>
      <c r="V101" s="875">
        <v>0</v>
      </c>
      <c r="W101" s="875">
        <v>0</v>
      </c>
      <c r="X101" s="875">
        <v>0</v>
      </c>
      <c r="Y101" s="875">
        <v>7.2</v>
      </c>
      <c r="Z101" s="875">
        <v>0</v>
      </c>
      <c r="AA101" s="875">
        <v>0</v>
      </c>
      <c r="AB101" s="875">
        <v>0</v>
      </c>
      <c r="AC101" s="875">
        <v>0</v>
      </c>
      <c r="AD101" s="875">
        <v>0</v>
      </c>
      <c r="AE101" s="875">
        <v>0</v>
      </c>
      <c r="AF101" s="875">
        <v>0</v>
      </c>
      <c r="AG101" s="875">
        <v>0</v>
      </c>
      <c r="AH101" s="875">
        <v>0</v>
      </c>
      <c r="AI101" s="771"/>
    </row>
    <row r="102" spans="1:35">
      <c r="A102" s="789">
        <v>11</v>
      </c>
      <c r="B102" s="849"/>
      <c r="C102" s="849"/>
      <c r="D102" s="849"/>
      <c r="E102" s="849"/>
      <c r="F102" s="849"/>
      <c r="G102" s="849"/>
      <c r="H102" s="849"/>
      <c r="I102" s="849"/>
      <c r="J102" s="849"/>
      <c r="K102" s="849"/>
      <c r="L102" s="876">
        <v>3</v>
      </c>
      <c r="M102" s="287" t="s">
        <v>463</v>
      </c>
      <c r="N102" s="288" t="s">
        <v>145</v>
      </c>
      <c r="O102" s="877">
        <v>0</v>
      </c>
      <c r="P102" s="878">
        <v>0</v>
      </c>
      <c r="Q102" s="878">
        <v>0</v>
      </c>
      <c r="R102" s="878">
        <v>0</v>
      </c>
      <c r="S102" s="878">
        <v>0</v>
      </c>
      <c r="T102" s="878">
        <v>0</v>
      </c>
      <c r="U102" s="878">
        <v>0</v>
      </c>
      <c r="V102" s="878">
        <v>0</v>
      </c>
      <c r="W102" s="878">
        <v>0</v>
      </c>
      <c r="X102" s="878">
        <v>0</v>
      </c>
      <c r="Y102" s="878">
        <v>0</v>
      </c>
      <c r="Z102" s="878">
        <v>0</v>
      </c>
      <c r="AA102" s="878">
        <v>0</v>
      </c>
      <c r="AB102" s="878">
        <v>0</v>
      </c>
      <c r="AC102" s="878">
        <v>0</v>
      </c>
      <c r="AD102" s="878">
        <v>0</v>
      </c>
      <c r="AE102" s="878">
        <v>0</v>
      </c>
      <c r="AF102" s="878">
        <v>0</v>
      </c>
      <c r="AG102" s="878">
        <v>0</v>
      </c>
      <c r="AH102" s="878">
        <v>0</v>
      </c>
      <c r="AI102" s="771"/>
    </row>
    <row r="103" spans="1:35" s="278" customFormat="1">
      <c r="A103" s="789">
        <v>11</v>
      </c>
      <c r="B103" s="859"/>
      <c r="C103" s="859"/>
      <c r="D103" s="859"/>
      <c r="E103" s="859"/>
      <c r="F103" s="859"/>
      <c r="G103" s="859"/>
      <c r="H103" s="859"/>
      <c r="I103" s="859"/>
      <c r="J103" s="859"/>
      <c r="K103" s="859"/>
      <c r="L103" s="869" t="s">
        <v>104</v>
      </c>
      <c r="M103" s="285" t="s">
        <v>464</v>
      </c>
      <c r="N103" s="286" t="s">
        <v>370</v>
      </c>
      <c r="O103" s="870">
        <v>0</v>
      </c>
      <c r="P103" s="870">
        <v>0</v>
      </c>
      <c r="Q103" s="870">
        <v>0</v>
      </c>
      <c r="R103" s="870">
        <v>0</v>
      </c>
      <c r="S103" s="870">
        <v>0</v>
      </c>
      <c r="T103" s="870">
        <v>0</v>
      </c>
      <c r="U103" s="870">
        <v>0</v>
      </c>
      <c r="V103" s="870">
        <v>0</v>
      </c>
      <c r="W103" s="870">
        <v>0</v>
      </c>
      <c r="X103" s="870">
        <v>0</v>
      </c>
      <c r="Y103" s="870">
        <v>0</v>
      </c>
      <c r="Z103" s="870">
        <v>0</v>
      </c>
      <c r="AA103" s="870">
        <v>0</v>
      </c>
      <c r="AB103" s="870">
        <v>0</v>
      </c>
      <c r="AC103" s="870">
        <v>0</v>
      </c>
      <c r="AD103" s="870">
        <v>0</v>
      </c>
      <c r="AE103" s="870">
        <v>0</v>
      </c>
      <c r="AF103" s="870">
        <v>0</v>
      </c>
      <c r="AG103" s="870">
        <v>0</v>
      </c>
      <c r="AH103" s="870">
        <v>0</v>
      </c>
      <c r="AI103" s="771"/>
    </row>
    <row r="104" spans="1:35">
      <c r="A104" s="849"/>
      <c r="B104" s="849"/>
      <c r="C104" s="849"/>
      <c r="D104" s="849"/>
      <c r="E104" s="849"/>
      <c r="F104" s="849"/>
      <c r="G104" s="849"/>
      <c r="H104" s="849"/>
      <c r="I104" s="849"/>
      <c r="J104" s="849"/>
      <c r="K104" s="849"/>
      <c r="L104" s="849"/>
      <c r="M104" s="849"/>
      <c r="N104" s="849"/>
      <c r="O104" s="849"/>
      <c r="P104" s="849"/>
      <c r="Q104" s="849"/>
      <c r="R104" s="849"/>
      <c r="S104" s="849"/>
      <c r="T104" s="849"/>
      <c r="U104" s="849"/>
      <c r="V104" s="849"/>
      <c r="W104" s="849"/>
      <c r="X104" s="849"/>
      <c r="Y104" s="849"/>
      <c r="Z104" s="849"/>
      <c r="AA104" s="849"/>
      <c r="AB104" s="849"/>
      <c r="AC104" s="849"/>
      <c r="AD104" s="849"/>
      <c r="AE104" s="849"/>
      <c r="AF104" s="849"/>
      <c r="AG104" s="849"/>
      <c r="AH104" s="849"/>
      <c r="AI104" s="849"/>
    </row>
    <row r="105" spans="1:35" ht="15" customHeight="1">
      <c r="A105" s="849"/>
      <c r="B105" s="849"/>
      <c r="C105" s="849"/>
      <c r="D105" s="849"/>
      <c r="E105" s="849"/>
      <c r="F105" s="849"/>
      <c r="G105" s="849"/>
      <c r="H105" s="849"/>
      <c r="I105" s="849"/>
      <c r="J105" s="849"/>
      <c r="K105" s="849"/>
      <c r="L105" s="1133" t="s">
        <v>1402</v>
      </c>
      <c r="M105" s="1133"/>
      <c r="N105" s="1133"/>
      <c r="O105" s="1133"/>
      <c r="P105" s="1133"/>
      <c r="Q105" s="1133"/>
      <c r="R105" s="1133"/>
      <c r="S105" s="1133"/>
      <c r="T105" s="1133"/>
      <c r="U105" s="1133"/>
      <c r="V105" s="1133"/>
      <c r="W105" s="1133"/>
      <c r="X105" s="1133"/>
      <c r="Y105" s="1133"/>
      <c r="Z105" s="1133"/>
      <c r="AA105" s="1133"/>
      <c r="AB105" s="1133"/>
      <c r="AC105" s="1133"/>
      <c r="AD105" s="1133"/>
      <c r="AE105" s="1133"/>
      <c r="AF105" s="1133"/>
      <c r="AG105" s="1133"/>
      <c r="AH105" s="1137"/>
      <c r="AI105" s="1137"/>
    </row>
    <row r="106" spans="1:35" ht="15" customHeight="1">
      <c r="A106" s="849"/>
      <c r="B106" s="849"/>
      <c r="C106" s="849"/>
      <c r="D106" s="849"/>
      <c r="E106" s="849"/>
      <c r="F106" s="849"/>
      <c r="G106" s="849"/>
      <c r="H106" s="849"/>
      <c r="I106" s="849"/>
      <c r="J106" s="849"/>
      <c r="K106" s="649"/>
      <c r="L106" s="1135"/>
      <c r="M106" s="1138"/>
      <c r="N106" s="1138"/>
      <c r="O106" s="1138"/>
      <c r="P106" s="1138"/>
      <c r="Q106" s="1138"/>
      <c r="R106" s="1138"/>
      <c r="S106" s="1138"/>
      <c r="T106" s="1138"/>
      <c r="U106" s="1138"/>
      <c r="V106" s="1138"/>
      <c r="W106" s="1138"/>
      <c r="X106" s="1138"/>
      <c r="Y106" s="1138"/>
      <c r="Z106" s="1138"/>
      <c r="AA106" s="1138"/>
      <c r="AB106" s="1138"/>
      <c r="AC106" s="1138"/>
      <c r="AD106" s="1138"/>
      <c r="AE106" s="1138"/>
      <c r="AF106" s="1138"/>
      <c r="AG106" s="1138"/>
      <c r="AH106" s="1139"/>
      <c r="AI106" s="1139"/>
    </row>
  </sheetData>
  <sheetProtection formatColumns="0" formatRows="0" autoFilter="0"/>
  <mergeCells count="6">
    <mergeCell ref="L105:AI105"/>
    <mergeCell ref="L106:AI106"/>
    <mergeCell ref="L14:L15"/>
    <mergeCell ref="M14:M15"/>
    <mergeCell ref="N14:N15"/>
    <mergeCell ref="AI14:AI15"/>
  </mergeCells>
  <dataValidations count="3">
    <dataValidation allowBlank="1" showInputMessage="1" showErrorMessage="1" sqref="AI105:AI106"/>
    <dataValidation type="textLength" operator="lessThanOrEqual" allowBlank="1" showInputMessage="1" showErrorMessage="1" errorTitle="Ошибка" error="Допускается ввод не более 900 символов!" sqref="AI17:AI23 AI25:AI31 AI33:AI39 AI41:AI47 AI49:AI55 AI57:AI63 AI65:AI71 AI73:AI79 AI81:AI87 AI89:AI95 AI97:AI103">
      <formula1>900</formula1>
    </dataValidation>
    <dataValidation type="decimal" allowBlank="1" showErrorMessage="1" errorTitle="Ошибка" error="Допускается ввод только действительных чисел!" sqref="O18:AH20 O26:AH28 O34:AH36 O42:AH44 O50:AH52 O58:AH60 O66:AH68 O74:AH76 O82:AH84 O90:AH92 O98:AH100">
      <formula1>-9.99999999999999E+23</formula1>
      <formula2>9.99999999999999E+23</formula2>
    </dataValidation>
  </dataValidations>
  <pageMargins left="0.35433070866141736" right="0.35433070866141736" top="0.39370078740157483" bottom="0.47222222222222221" header="0.31496062992125984" footer="0.31496062992125984"/>
  <pageSetup paperSize="9" fitToWidth="0" orientation="landscape" r:id="rId1"/>
  <headerFooter>
    <oddFooter>&amp;C&amp;A
&amp;P из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Instruction"/>
  <dimension ref="A1:AC109"/>
  <sheetViews>
    <sheetView showGridLines="0" showRowColHeaders="0" zoomScaleNormal="100" workbookViewId="0"/>
  </sheetViews>
  <sheetFormatPr defaultColWidth="9.125" defaultRowHeight="13.8"/>
  <cols>
    <col min="1" max="1" width="3.25" style="16" customWidth="1"/>
    <col min="2" max="2" width="8.75" style="16" customWidth="1"/>
    <col min="3" max="3" width="22.25" style="16" customWidth="1"/>
    <col min="4" max="4" width="4.25" style="16" customWidth="1"/>
    <col min="5" max="6" width="4.375" style="16" customWidth="1"/>
    <col min="7" max="7" width="4.625" style="16" customWidth="1"/>
    <col min="8" max="24" width="4.375" style="16" customWidth="1"/>
    <col min="25" max="25" width="4.375" style="17" customWidth="1"/>
    <col min="26" max="26" width="9.125" style="16"/>
    <col min="27" max="27" width="9.125" style="18"/>
    <col min="28" max="16384" width="9.125" style="16"/>
  </cols>
  <sheetData>
    <row r="1" spans="1:29" ht="10.5" customHeight="1">
      <c r="A1" s="15"/>
      <c r="AA1" s="18" t="s">
        <v>176</v>
      </c>
    </row>
    <row r="2" spans="1:29" ht="16.5" customHeight="1">
      <c r="B2" s="1028" t="str">
        <f>"Код шаблона: " &amp; GetCode()</f>
        <v>Код шаблона: EXPERT.VSVO.INDEX.CORR</v>
      </c>
      <c r="C2" s="1028"/>
      <c r="D2" s="1028"/>
      <c r="E2" s="1028"/>
      <c r="F2" s="1028"/>
      <c r="G2" s="1028"/>
      <c r="H2" s="19"/>
      <c r="I2" s="19"/>
      <c r="J2" s="19"/>
      <c r="K2" s="19"/>
      <c r="L2" s="19"/>
      <c r="M2" s="19"/>
      <c r="N2" s="19"/>
      <c r="O2" s="19"/>
      <c r="P2" s="19"/>
      <c r="Q2" s="19"/>
      <c r="R2" s="19"/>
      <c r="S2" s="19"/>
      <c r="T2" s="19"/>
      <c r="U2" s="19"/>
      <c r="V2" s="19"/>
      <c r="W2" s="17"/>
      <c r="Y2" s="18"/>
      <c r="AA2" s="16"/>
    </row>
    <row r="3" spans="1:29" ht="18" customHeight="1">
      <c r="B3" s="1029" t="str">
        <f>"Версия " &amp; Getversion()</f>
        <v>Версия 3.1</v>
      </c>
      <c r="C3" s="1029"/>
      <c r="D3" s="20"/>
      <c r="E3" s="20"/>
      <c r="F3" s="20"/>
      <c r="G3" s="20"/>
      <c r="H3" s="21"/>
      <c r="I3" s="21"/>
      <c r="J3" s="21"/>
      <c r="K3" s="21"/>
      <c r="L3" s="21"/>
      <c r="M3" s="21"/>
      <c r="N3" s="21"/>
      <c r="O3" s="21"/>
      <c r="P3" s="21"/>
      <c r="Q3" s="21"/>
      <c r="R3" s="21"/>
      <c r="S3" s="19"/>
      <c r="T3" s="19"/>
      <c r="U3" s="19"/>
      <c r="V3" s="21"/>
      <c r="W3" s="21"/>
      <c r="X3" s="21"/>
      <c r="Y3" s="21"/>
    </row>
    <row r="4" spans="1:29" ht="6" customHeight="1">
      <c r="B4" s="22"/>
      <c r="D4" s="21"/>
      <c r="E4" s="21"/>
      <c r="F4" s="21"/>
      <c r="G4" s="21"/>
      <c r="H4" s="21"/>
      <c r="I4" s="21"/>
      <c r="J4" s="21"/>
      <c r="K4" s="21"/>
      <c r="L4" s="21"/>
      <c r="M4" s="21"/>
      <c r="N4" s="21"/>
      <c r="O4" s="21"/>
      <c r="P4" s="21"/>
      <c r="Q4" s="21"/>
      <c r="R4" s="21"/>
      <c r="S4" s="21"/>
      <c r="T4" s="21"/>
      <c r="U4" s="21"/>
      <c r="V4" s="21"/>
      <c r="W4" s="21"/>
      <c r="X4" s="21"/>
      <c r="Y4" s="21"/>
    </row>
    <row r="5" spans="1:29" ht="32.25" customHeight="1">
      <c r="A5" s="23"/>
      <c r="B5" s="1030" t="s">
        <v>1128</v>
      </c>
      <c r="C5" s="1031"/>
      <c r="D5" s="1031"/>
      <c r="E5" s="1031"/>
      <c r="F5" s="1031"/>
      <c r="G5" s="1031"/>
      <c r="H5" s="1031"/>
      <c r="I5" s="1031"/>
      <c r="J5" s="1031"/>
      <c r="K5" s="1031"/>
      <c r="L5" s="1031"/>
      <c r="M5" s="1031"/>
      <c r="N5" s="1031"/>
      <c r="O5" s="1031"/>
      <c r="P5" s="1031"/>
      <c r="Q5" s="1031"/>
      <c r="R5" s="1031"/>
      <c r="S5" s="1031"/>
      <c r="T5" s="1031"/>
      <c r="U5" s="1031"/>
      <c r="V5" s="1031"/>
      <c r="W5" s="1031"/>
      <c r="X5" s="1031"/>
      <c r="Y5" s="1032"/>
      <c r="Z5" s="50"/>
      <c r="AB5" s="23"/>
      <c r="AC5" s="23"/>
    </row>
    <row r="6" spans="1:29" ht="13.95" customHeight="1">
      <c r="A6" s="24"/>
      <c r="B6" s="52"/>
      <c r="C6" s="52"/>
      <c r="D6" s="25"/>
      <c r="E6" s="25"/>
      <c r="F6" s="25"/>
      <c r="G6" s="25"/>
      <c r="H6" s="25"/>
      <c r="I6" s="25"/>
      <c r="J6" s="25"/>
      <c r="K6" s="25"/>
      <c r="L6" s="25"/>
      <c r="M6" s="25"/>
      <c r="N6" s="25"/>
      <c r="O6" s="25"/>
      <c r="P6" s="25"/>
      <c r="Q6" s="25"/>
      <c r="R6" s="25"/>
      <c r="S6" s="25"/>
      <c r="T6" s="25"/>
      <c r="U6" s="25"/>
      <c r="V6" s="25"/>
      <c r="W6" s="25"/>
      <c r="X6" s="25"/>
      <c r="Y6" s="48"/>
      <c r="Z6" s="24"/>
    </row>
    <row r="7" spans="1:29" ht="15" hidden="1" customHeight="1">
      <c r="A7" s="24"/>
      <c r="B7" s="24"/>
      <c r="C7" s="26"/>
      <c r="D7" s="25"/>
      <c r="E7" s="1033" t="s">
        <v>1186</v>
      </c>
      <c r="F7" s="1033"/>
      <c r="G7" s="1033"/>
      <c r="H7" s="1033"/>
      <c r="I7" s="1033"/>
      <c r="J7" s="1033"/>
      <c r="K7" s="1033"/>
      <c r="L7" s="1033"/>
      <c r="M7" s="1033"/>
      <c r="N7" s="1033"/>
      <c r="O7" s="1033"/>
      <c r="P7" s="1033"/>
      <c r="Q7" s="1033"/>
      <c r="R7" s="1033"/>
      <c r="S7" s="1033"/>
      <c r="T7" s="1033"/>
      <c r="U7" s="1033"/>
      <c r="V7" s="1033"/>
      <c r="W7" s="1033"/>
      <c r="X7" s="1033"/>
      <c r="Y7" s="48"/>
      <c r="Z7" s="24"/>
    </row>
    <row r="8" spans="1:29" ht="15" hidden="1" customHeight="1">
      <c r="A8" s="24"/>
      <c r="B8" s="24"/>
      <c r="C8" s="26"/>
      <c r="D8" s="25"/>
      <c r="E8" s="1033"/>
      <c r="F8" s="1033"/>
      <c r="G8" s="1033"/>
      <c r="H8" s="1033"/>
      <c r="I8" s="1033"/>
      <c r="J8" s="1033"/>
      <c r="K8" s="1033"/>
      <c r="L8" s="1033"/>
      <c r="M8" s="1033"/>
      <c r="N8" s="1033"/>
      <c r="O8" s="1033"/>
      <c r="P8" s="1033"/>
      <c r="Q8" s="1033"/>
      <c r="R8" s="1033"/>
      <c r="S8" s="1033"/>
      <c r="T8" s="1033"/>
      <c r="U8" s="1033"/>
      <c r="V8" s="1033"/>
      <c r="W8" s="1033"/>
      <c r="X8" s="1033"/>
      <c r="Y8" s="48"/>
      <c r="Z8" s="24"/>
    </row>
    <row r="9" spans="1:29" ht="15" hidden="1" customHeight="1">
      <c r="A9" s="24"/>
      <c r="B9" s="24"/>
      <c r="C9" s="26"/>
      <c r="D9" s="25"/>
      <c r="E9" s="1033"/>
      <c r="F9" s="1033"/>
      <c r="G9" s="1033"/>
      <c r="H9" s="1033"/>
      <c r="I9" s="1033"/>
      <c r="J9" s="1033"/>
      <c r="K9" s="1033"/>
      <c r="L9" s="1033"/>
      <c r="M9" s="1033"/>
      <c r="N9" s="1033"/>
      <c r="O9" s="1033"/>
      <c r="P9" s="1033"/>
      <c r="Q9" s="1033"/>
      <c r="R9" s="1033"/>
      <c r="S9" s="1033"/>
      <c r="T9" s="1033"/>
      <c r="U9" s="1033"/>
      <c r="V9" s="1033"/>
      <c r="W9" s="1033"/>
      <c r="X9" s="1033"/>
      <c r="Y9" s="48"/>
      <c r="Z9" s="24"/>
    </row>
    <row r="10" spans="1:29" ht="10.5" hidden="1" customHeight="1">
      <c r="A10" s="24"/>
      <c r="B10" s="24"/>
      <c r="C10" s="26"/>
      <c r="D10" s="25"/>
      <c r="E10" s="1033"/>
      <c r="F10" s="1033"/>
      <c r="G10" s="1033"/>
      <c r="H10" s="1033"/>
      <c r="I10" s="1033"/>
      <c r="J10" s="1033"/>
      <c r="K10" s="1033"/>
      <c r="L10" s="1033"/>
      <c r="M10" s="1033"/>
      <c r="N10" s="1033"/>
      <c r="O10" s="1033"/>
      <c r="P10" s="1033"/>
      <c r="Q10" s="1033"/>
      <c r="R10" s="1033"/>
      <c r="S10" s="1033"/>
      <c r="T10" s="1033"/>
      <c r="U10" s="1033"/>
      <c r="V10" s="1033"/>
      <c r="W10" s="1033"/>
      <c r="X10" s="1033"/>
      <c r="Y10" s="48"/>
      <c r="Z10" s="24"/>
    </row>
    <row r="11" spans="1:29" ht="27" hidden="1" customHeight="1">
      <c r="A11" s="24"/>
      <c r="B11" s="24"/>
      <c r="C11" s="26"/>
      <c r="D11" s="25"/>
      <c r="E11" s="1033"/>
      <c r="F11" s="1033"/>
      <c r="G11" s="1033"/>
      <c r="H11" s="1033"/>
      <c r="I11" s="1033"/>
      <c r="J11" s="1033"/>
      <c r="K11" s="1033"/>
      <c r="L11" s="1033"/>
      <c r="M11" s="1033"/>
      <c r="N11" s="1033"/>
      <c r="O11" s="1033"/>
      <c r="P11" s="1033"/>
      <c r="Q11" s="1033"/>
      <c r="R11" s="1033"/>
      <c r="S11" s="1033"/>
      <c r="T11" s="1033"/>
      <c r="U11" s="1033"/>
      <c r="V11" s="1033"/>
      <c r="W11" s="1033"/>
      <c r="X11" s="1033"/>
      <c r="Y11" s="48"/>
      <c r="Z11" s="24"/>
    </row>
    <row r="12" spans="1:29" ht="12" hidden="1" customHeight="1">
      <c r="A12" s="24"/>
      <c r="B12" s="24"/>
      <c r="C12" s="26"/>
      <c r="D12" s="25"/>
      <c r="E12" s="1033"/>
      <c r="F12" s="1033"/>
      <c r="G12" s="1033"/>
      <c r="H12" s="1033"/>
      <c r="I12" s="1033"/>
      <c r="J12" s="1033"/>
      <c r="K12" s="1033"/>
      <c r="L12" s="1033"/>
      <c r="M12" s="1033"/>
      <c r="N12" s="1033"/>
      <c r="O12" s="1033"/>
      <c r="P12" s="1033"/>
      <c r="Q12" s="1033"/>
      <c r="R12" s="1033"/>
      <c r="S12" s="1033"/>
      <c r="T12" s="1033"/>
      <c r="U12" s="1033"/>
      <c r="V12" s="1033"/>
      <c r="W12" s="1033"/>
      <c r="X12" s="1033"/>
      <c r="Y12" s="48"/>
      <c r="Z12" s="24"/>
    </row>
    <row r="13" spans="1:29" ht="38.25" hidden="1" customHeight="1">
      <c r="A13" s="24"/>
      <c r="B13" s="24"/>
      <c r="C13" s="26"/>
      <c r="D13" s="25"/>
      <c r="E13" s="1033"/>
      <c r="F13" s="1033"/>
      <c r="G13" s="1033"/>
      <c r="H13" s="1033"/>
      <c r="I13" s="1033"/>
      <c r="J13" s="1033"/>
      <c r="K13" s="1033"/>
      <c r="L13" s="1033"/>
      <c r="M13" s="1033"/>
      <c r="N13" s="1033"/>
      <c r="O13" s="1033"/>
      <c r="P13" s="1033"/>
      <c r="Q13" s="1033"/>
      <c r="R13" s="1033"/>
      <c r="S13" s="1033"/>
      <c r="T13" s="1033"/>
      <c r="U13" s="1033"/>
      <c r="V13" s="1033"/>
      <c r="W13" s="1033"/>
      <c r="X13" s="1033"/>
      <c r="Y13" s="49"/>
      <c r="Z13" s="24"/>
    </row>
    <row r="14" spans="1:29" ht="15" hidden="1" customHeight="1">
      <c r="A14" s="24"/>
      <c r="B14" s="24"/>
      <c r="C14" s="26"/>
      <c r="D14" s="25"/>
      <c r="E14" s="1033" t="s">
        <v>191</v>
      </c>
      <c r="F14" s="1033"/>
      <c r="G14" s="1033"/>
      <c r="H14" s="1033"/>
      <c r="I14" s="1033"/>
      <c r="J14" s="1033"/>
      <c r="K14" s="1033"/>
      <c r="L14" s="1033"/>
      <c r="M14" s="1033"/>
      <c r="N14" s="1033"/>
      <c r="O14" s="1033"/>
      <c r="P14" s="1033"/>
      <c r="Q14" s="1033"/>
      <c r="R14" s="1033"/>
      <c r="S14" s="1033"/>
      <c r="T14" s="1033"/>
      <c r="U14" s="1033"/>
      <c r="V14" s="1033"/>
      <c r="W14" s="1033"/>
      <c r="X14" s="1033"/>
      <c r="Y14" s="48"/>
      <c r="Z14" s="24"/>
    </row>
    <row r="15" spans="1:29" hidden="1">
      <c r="A15" s="24"/>
      <c r="B15" s="24"/>
      <c r="C15" s="26"/>
      <c r="D15" s="25"/>
      <c r="E15" s="1033"/>
      <c r="F15" s="1033"/>
      <c r="G15" s="1033"/>
      <c r="H15" s="1033"/>
      <c r="I15" s="1033"/>
      <c r="J15" s="1033"/>
      <c r="K15" s="1033"/>
      <c r="L15" s="1033"/>
      <c r="M15" s="1033"/>
      <c r="N15" s="1033"/>
      <c r="O15" s="1033"/>
      <c r="P15" s="1033"/>
      <c r="Q15" s="1033"/>
      <c r="R15" s="1033"/>
      <c r="S15" s="1033"/>
      <c r="T15" s="1033"/>
      <c r="U15" s="1033"/>
      <c r="V15" s="1033"/>
      <c r="W15" s="1033"/>
      <c r="X15" s="1033"/>
      <c r="Y15" s="48"/>
      <c r="Z15" s="24"/>
    </row>
    <row r="16" spans="1:29" hidden="1">
      <c r="A16" s="24"/>
      <c r="B16" s="24"/>
      <c r="C16" s="26"/>
      <c r="D16" s="25"/>
      <c r="E16" s="1033"/>
      <c r="F16" s="1033"/>
      <c r="G16" s="1033"/>
      <c r="H16" s="1033"/>
      <c r="I16" s="1033"/>
      <c r="J16" s="1033"/>
      <c r="K16" s="1033"/>
      <c r="L16" s="1033"/>
      <c r="M16" s="1033"/>
      <c r="N16" s="1033"/>
      <c r="O16" s="1033"/>
      <c r="P16" s="1033"/>
      <c r="Q16" s="1033"/>
      <c r="R16" s="1033"/>
      <c r="S16" s="1033"/>
      <c r="T16" s="1033"/>
      <c r="U16" s="1033"/>
      <c r="V16" s="1033"/>
      <c r="W16" s="1033"/>
      <c r="X16" s="1033"/>
      <c r="Y16" s="48"/>
      <c r="Z16" s="24"/>
    </row>
    <row r="17" spans="1:26" ht="15" hidden="1" customHeight="1">
      <c r="A17" s="24"/>
      <c r="B17" s="24"/>
      <c r="C17" s="26"/>
      <c r="D17" s="25"/>
      <c r="E17" s="1033"/>
      <c r="F17" s="1033"/>
      <c r="G17" s="1033"/>
      <c r="H17" s="1033"/>
      <c r="I17" s="1033"/>
      <c r="J17" s="1033"/>
      <c r="K17" s="1033"/>
      <c r="L17" s="1033"/>
      <c r="M17" s="1033"/>
      <c r="N17" s="1033"/>
      <c r="O17" s="1033"/>
      <c r="P17" s="1033"/>
      <c r="Q17" s="1033"/>
      <c r="R17" s="1033"/>
      <c r="S17" s="1033"/>
      <c r="T17" s="1033"/>
      <c r="U17" s="1033"/>
      <c r="V17" s="1033"/>
      <c r="W17" s="1033"/>
      <c r="X17" s="1033"/>
      <c r="Y17" s="48"/>
      <c r="Z17" s="24"/>
    </row>
    <row r="18" spans="1:26" hidden="1">
      <c r="A18" s="24"/>
      <c r="B18" s="24"/>
      <c r="C18" s="26"/>
      <c r="D18" s="25"/>
      <c r="E18" s="1033"/>
      <c r="F18" s="1033"/>
      <c r="G18" s="1033"/>
      <c r="H18" s="1033"/>
      <c r="I18" s="1033"/>
      <c r="J18" s="1033"/>
      <c r="K18" s="1033"/>
      <c r="L18" s="1033"/>
      <c r="M18" s="1033"/>
      <c r="N18" s="1033"/>
      <c r="O18" s="1033"/>
      <c r="P18" s="1033"/>
      <c r="Q18" s="1033"/>
      <c r="R18" s="1033"/>
      <c r="S18" s="1033"/>
      <c r="T18" s="1033"/>
      <c r="U18" s="1033"/>
      <c r="V18" s="1033"/>
      <c r="W18" s="1033"/>
      <c r="X18" s="1033"/>
      <c r="Y18" s="48"/>
      <c r="Z18" s="24"/>
    </row>
    <row r="19" spans="1:26" ht="59.25" hidden="1" customHeight="1">
      <c r="A19" s="24"/>
      <c r="B19" s="24"/>
      <c r="C19" s="26"/>
      <c r="D19" s="26"/>
      <c r="E19" s="1033"/>
      <c r="F19" s="1033"/>
      <c r="G19" s="1033"/>
      <c r="H19" s="1033"/>
      <c r="I19" s="1033"/>
      <c r="J19" s="1033"/>
      <c r="K19" s="1033"/>
      <c r="L19" s="1033"/>
      <c r="M19" s="1033"/>
      <c r="N19" s="1033"/>
      <c r="O19" s="1033"/>
      <c r="P19" s="1033"/>
      <c r="Q19" s="1033"/>
      <c r="R19" s="1033"/>
      <c r="S19" s="1033"/>
      <c r="T19" s="1033"/>
      <c r="U19" s="1033"/>
      <c r="V19" s="1033"/>
      <c r="W19" s="1033"/>
      <c r="X19" s="1033"/>
      <c r="Y19" s="48"/>
      <c r="Z19" s="24"/>
    </row>
    <row r="20" spans="1:26">
      <c r="A20" s="24"/>
      <c r="B20" s="24"/>
      <c r="C20" s="26"/>
      <c r="D20" s="26"/>
      <c r="E20" s="26"/>
      <c r="F20" s="26"/>
      <c r="G20" s="26"/>
      <c r="H20" s="26"/>
      <c r="I20" s="26"/>
      <c r="J20" s="26"/>
      <c r="K20" s="26"/>
      <c r="L20" s="26"/>
      <c r="M20" s="26"/>
      <c r="N20" s="26"/>
      <c r="O20" s="26"/>
      <c r="P20" s="26"/>
      <c r="Q20" s="26"/>
      <c r="R20" s="26"/>
      <c r="S20" s="26"/>
      <c r="T20" s="26"/>
      <c r="U20" s="26"/>
      <c r="V20" s="26"/>
      <c r="W20" s="26"/>
      <c r="X20" s="26"/>
      <c r="Y20" s="48"/>
      <c r="Z20" s="24"/>
    </row>
    <row r="21" spans="1:26" ht="14.25" customHeight="1">
      <c r="A21" s="24"/>
      <c r="B21" s="24"/>
      <c r="C21" s="26"/>
      <c r="D21" s="25"/>
      <c r="E21" s="27" t="s">
        <v>177</v>
      </c>
      <c r="F21" s="1024" t="s">
        <v>178</v>
      </c>
      <c r="G21" s="1025"/>
      <c r="H21" s="1025"/>
      <c r="I21" s="1025"/>
      <c r="J21" s="1025"/>
      <c r="K21" s="1025"/>
      <c r="L21" s="1025"/>
      <c r="M21" s="1025"/>
      <c r="N21" s="28"/>
      <c r="O21" s="29" t="s">
        <v>177</v>
      </c>
      <c r="P21" s="1026" t="s">
        <v>179</v>
      </c>
      <c r="Q21" s="1027"/>
      <c r="R21" s="1027"/>
      <c r="S21" s="1027"/>
      <c r="T21" s="1027"/>
      <c r="U21" s="1027"/>
      <c r="V21" s="1027"/>
      <c r="W21" s="1027"/>
      <c r="X21" s="1027"/>
      <c r="Y21" s="48"/>
      <c r="Z21" s="24"/>
    </row>
    <row r="22" spans="1:26" ht="19.2" customHeight="1">
      <c r="A22" s="24"/>
      <c r="B22" s="24"/>
      <c r="C22" s="26"/>
      <c r="D22" s="25"/>
      <c r="E22" s="30" t="s">
        <v>177</v>
      </c>
      <c r="F22" s="1024" t="s">
        <v>180</v>
      </c>
      <c r="G22" s="1025"/>
      <c r="H22" s="1025"/>
      <c r="I22" s="1025"/>
      <c r="J22" s="1025"/>
      <c r="K22" s="1025"/>
      <c r="L22" s="1025"/>
      <c r="M22" s="1025"/>
      <c r="N22" s="28"/>
      <c r="O22" s="31" t="s">
        <v>177</v>
      </c>
      <c r="P22" s="1026" t="s">
        <v>181</v>
      </c>
      <c r="Q22" s="1027"/>
      <c r="R22" s="1027"/>
      <c r="S22" s="1027"/>
      <c r="T22" s="1027"/>
      <c r="U22" s="1027"/>
      <c r="V22" s="1027"/>
      <c r="W22" s="1027"/>
      <c r="X22" s="1027"/>
      <c r="Y22" s="48"/>
      <c r="Z22" s="24"/>
    </row>
    <row r="23" spans="1:26" ht="27" customHeight="1">
      <c r="A23" s="24"/>
      <c r="B23" s="24"/>
      <c r="C23" s="26"/>
      <c r="D23" s="25"/>
      <c r="E23" s="25"/>
      <c r="F23" s="25"/>
      <c r="G23" s="25"/>
      <c r="H23" s="25"/>
      <c r="I23" s="25"/>
      <c r="J23" s="25"/>
      <c r="K23" s="25"/>
      <c r="L23" s="25"/>
      <c r="M23" s="25"/>
      <c r="N23" s="25"/>
      <c r="O23" s="25"/>
      <c r="P23" s="25"/>
      <c r="Q23" s="25"/>
      <c r="R23" s="25"/>
      <c r="S23" s="25"/>
      <c r="T23" s="25"/>
      <c r="U23" s="25"/>
      <c r="V23" s="25"/>
      <c r="W23" s="25"/>
      <c r="X23" s="25"/>
      <c r="Y23" s="48"/>
      <c r="Z23" s="24"/>
    </row>
    <row r="24" spans="1:26" ht="10.5" customHeight="1">
      <c r="A24" s="24"/>
      <c r="B24" s="24"/>
      <c r="C24" s="26"/>
      <c r="D24" s="25"/>
      <c r="E24" s="25"/>
      <c r="F24" s="25"/>
      <c r="G24" s="25"/>
      <c r="H24" s="25"/>
      <c r="I24" s="25"/>
      <c r="J24" s="25"/>
      <c r="K24" s="25"/>
      <c r="L24" s="25"/>
      <c r="M24" s="25"/>
      <c r="N24" s="25"/>
      <c r="O24" s="25"/>
      <c r="P24" s="25"/>
      <c r="Q24" s="25"/>
      <c r="R24" s="25"/>
      <c r="S24" s="25"/>
      <c r="T24" s="25"/>
      <c r="U24" s="25"/>
      <c r="V24" s="25"/>
      <c r="W24" s="25"/>
      <c r="X24" s="25"/>
      <c r="Y24" s="48"/>
      <c r="Z24" s="24"/>
    </row>
    <row r="25" spans="1:26" ht="27" customHeight="1">
      <c r="A25" s="24"/>
      <c r="B25" s="24"/>
      <c r="C25" s="26"/>
      <c r="D25" s="25"/>
      <c r="E25" s="25"/>
      <c r="F25" s="25"/>
      <c r="G25" s="25"/>
      <c r="H25" s="25"/>
      <c r="I25" s="25"/>
      <c r="J25" s="25"/>
      <c r="K25" s="25"/>
      <c r="L25" s="25"/>
      <c r="M25" s="25"/>
      <c r="N25" s="25"/>
      <c r="O25" s="25"/>
      <c r="P25" s="25"/>
      <c r="Q25" s="25"/>
      <c r="R25" s="25"/>
      <c r="S25" s="25"/>
      <c r="T25" s="25"/>
      <c r="U25" s="25"/>
      <c r="V25" s="25"/>
      <c r="W25" s="25"/>
      <c r="X25" s="25"/>
      <c r="Y25" s="48"/>
      <c r="Z25" s="24"/>
    </row>
    <row r="26" spans="1:26" ht="12" customHeight="1">
      <c r="A26" s="24"/>
      <c r="B26" s="24"/>
      <c r="C26" s="26"/>
      <c r="D26" s="25"/>
      <c r="E26" s="25"/>
      <c r="F26" s="25"/>
      <c r="G26" s="25"/>
      <c r="H26" s="25"/>
      <c r="I26" s="25"/>
      <c r="J26" s="25"/>
      <c r="K26" s="25"/>
      <c r="L26" s="25"/>
      <c r="M26" s="25"/>
      <c r="N26" s="25"/>
      <c r="O26" s="25"/>
      <c r="P26" s="25"/>
      <c r="Q26" s="25"/>
      <c r="R26" s="25"/>
      <c r="S26" s="25"/>
      <c r="T26" s="25"/>
      <c r="U26" s="25"/>
      <c r="V26" s="25"/>
      <c r="W26" s="25"/>
      <c r="X26" s="25"/>
      <c r="Y26" s="48"/>
      <c r="Z26" s="24"/>
    </row>
    <row r="27" spans="1:26" ht="38.25" customHeight="1">
      <c r="A27" s="24"/>
      <c r="B27" s="24"/>
      <c r="C27" s="26"/>
      <c r="D27" s="25"/>
      <c r="E27" s="25"/>
      <c r="F27" s="25"/>
      <c r="G27" s="25"/>
      <c r="H27" s="25"/>
      <c r="I27" s="25"/>
      <c r="J27" s="25"/>
      <c r="K27" s="25"/>
      <c r="L27" s="25"/>
      <c r="M27" s="25"/>
      <c r="N27" s="25"/>
      <c r="O27" s="25"/>
      <c r="P27" s="25"/>
      <c r="Q27" s="25"/>
      <c r="R27" s="25"/>
      <c r="S27" s="25"/>
      <c r="T27" s="25"/>
      <c r="U27" s="25"/>
      <c r="V27" s="25"/>
      <c r="W27" s="25"/>
      <c r="X27" s="25"/>
      <c r="Y27" s="48"/>
      <c r="Z27" s="24"/>
    </row>
    <row r="28" spans="1:26">
      <c r="A28" s="24"/>
      <c r="B28" s="24"/>
      <c r="C28" s="26"/>
      <c r="D28" s="25"/>
      <c r="E28" s="25"/>
      <c r="F28" s="25"/>
      <c r="G28" s="25"/>
      <c r="H28" s="25"/>
      <c r="I28" s="25"/>
      <c r="J28" s="25"/>
      <c r="K28" s="25"/>
      <c r="L28" s="25"/>
      <c r="M28" s="25"/>
      <c r="N28" s="25"/>
      <c r="O28" s="25"/>
      <c r="P28" s="25"/>
      <c r="Q28" s="25"/>
      <c r="R28" s="25"/>
      <c r="S28" s="25"/>
      <c r="T28" s="25"/>
      <c r="U28" s="25"/>
      <c r="V28" s="25"/>
      <c r="W28" s="25"/>
      <c r="X28" s="25"/>
      <c r="Y28" s="48"/>
      <c r="Z28" s="24"/>
    </row>
    <row r="29" spans="1:26">
      <c r="A29" s="24"/>
      <c r="B29" s="24"/>
      <c r="C29" s="26"/>
      <c r="D29" s="25"/>
      <c r="E29" s="25"/>
      <c r="F29" s="25"/>
      <c r="G29" s="25"/>
      <c r="H29" s="25"/>
      <c r="I29" s="25"/>
      <c r="J29" s="25"/>
      <c r="K29" s="25"/>
      <c r="L29" s="25"/>
      <c r="M29" s="25"/>
      <c r="N29" s="25"/>
      <c r="O29" s="25"/>
      <c r="P29" s="25"/>
      <c r="Q29" s="25"/>
      <c r="R29" s="25"/>
      <c r="S29" s="25"/>
      <c r="T29" s="25"/>
      <c r="U29" s="25"/>
      <c r="V29" s="25"/>
      <c r="W29" s="25"/>
      <c r="X29" s="25"/>
      <c r="Y29" s="48"/>
      <c r="Z29" s="24"/>
    </row>
    <row r="30" spans="1:26">
      <c r="A30" s="24"/>
      <c r="B30" s="24"/>
      <c r="C30" s="26"/>
      <c r="D30" s="25"/>
      <c r="E30" s="25"/>
      <c r="F30" s="25"/>
      <c r="G30" s="25"/>
      <c r="H30" s="25"/>
      <c r="I30" s="25"/>
      <c r="J30" s="25"/>
      <c r="K30" s="25"/>
      <c r="L30" s="25"/>
      <c r="M30" s="25"/>
      <c r="N30" s="25"/>
      <c r="O30" s="25"/>
      <c r="P30" s="25"/>
      <c r="Q30" s="25"/>
      <c r="R30" s="25"/>
      <c r="S30" s="25"/>
      <c r="T30" s="25"/>
      <c r="U30" s="25"/>
      <c r="V30" s="25"/>
      <c r="W30" s="25"/>
      <c r="X30" s="25"/>
      <c r="Y30" s="48"/>
      <c r="Z30" s="24"/>
    </row>
    <row r="31" spans="1:26">
      <c r="A31" s="24"/>
      <c r="B31" s="24"/>
      <c r="C31" s="26"/>
      <c r="D31" s="25"/>
      <c r="E31" s="25"/>
      <c r="F31" s="25"/>
      <c r="G31" s="25"/>
      <c r="H31" s="25"/>
      <c r="I31" s="25"/>
      <c r="J31" s="25"/>
      <c r="K31" s="25"/>
      <c r="L31" s="25"/>
      <c r="M31" s="25"/>
      <c r="N31" s="25"/>
      <c r="O31" s="25"/>
      <c r="P31" s="25"/>
      <c r="Q31" s="25"/>
      <c r="R31" s="25"/>
      <c r="S31" s="25"/>
      <c r="T31" s="25"/>
      <c r="U31" s="25"/>
      <c r="V31" s="25"/>
      <c r="W31" s="25"/>
      <c r="X31" s="25"/>
      <c r="Y31" s="48"/>
      <c r="Z31" s="24"/>
    </row>
    <row r="32" spans="1:26">
      <c r="A32" s="24"/>
      <c r="B32" s="24"/>
      <c r="C32" s="26"/>
      <c r="D32" s="25"/>
      <c r="E32" s="25"/>
      <c r="F32" s="25"/>
      <c r="G32" s="25"/>
      <c r="H32" s="25"/>
      <c r="I32" s="25"/>
      <c r="J32" s="25"/>
      <c r="K32" s="25"/>
      <c r="L32" s="25"/>
      <c r="M32" s="25"/>
      <c r="N32" s="25"/>
      <c r="O32" s="25"/>
      <c r="P32" s="25"/>
      <c r="Q32" s="25"/>
      <c r="R32" s="25"/>
      <c r="S32" s="25"/>
      <c r="T32" s="25"/>
      <c r="U32" s="25"/>
      <c r="V32" s="25"/>
      <c r="W32" s="25"/>
      <c r="X32" s="25"/>
      <c r="Y32" s="48"/>
      <c r="Z32" s="24"/>
    </row>
    <row r="33" spans="1:26" ht="18.75" customHeight="1">
      <c r="A33" s="24"/>
      <c r="B33" s="24"/>
      <c r="C33" s="26"/>
      <c r="D33" s="26"/>
      <c r="E33" s="26"/>
      <c r="F33" s="26"/>
      <c r="G33" s="26"/>
      <c r="H33" s="26"/>
      <c r="I33" s="26"/>
      <c r="J33" s="26"/>
      <c r="K33" s="26"/>
      <c r="L33" s="26"/>
      <c r="M33" s="26"/>
      <c r="N33" s="26"/>
      <c r="O33" s="26"/>
      <c r="P33" s="26"/>
      <c r="Q33" s="26"/>
      <c r="R33" s="26"/>
      <c r="S33" s="26"/>
      <c r="T33" s="26"/>
      <c r="U33" s="26"/>
      <c r="V33" s="26"/>
      <c r="W33" s="26"/>
      <c r="X33" s="26"/>
      <c r="Y33" s="48"/>
      <c r="Z33" s="24"/>
    </row>
    <row r="34" spans="1:26">
      <c r="A34" s="24"/>
      <c r="B34" s="24"/>
      <c r="C34" s="26"/>
      <c r="D34" s="26"/>
      <c r="E34" s="26"/>
      <c r="F34" s="26"/>
      <c r="G34" s="26"/>
      <c r="H34" s="26"/>
      <c r="I34" s="26"/>
      <c r="J34" s="26"/>
      <c r="K34" s="26"/>
      <c r="L34" s="26"/>
      <c r="M34" s="26"/>
      <c r="N34" s="26"/>
      <c r="O34" s="26"/>
      <c r="P34" s="26"/>
      <c r="Q34" s="26"/>
      <c r="R34" s="26"/>
      <c r="S34" s="26"/>
      <c r="T34" s="26"/>
      <c r="U34" s="26"/>
      <c r="V34" s="26"/>
      <c r="W34" s="26"/>
      <c r="X34" s="26"/>
      <c r="Y34" s="48"/>
      <c r="Z34" s="24"/>
    </row>
    <row r="35" spans="1:26" ht="24" hidden="1" customHeight="1">
      <c r="A35" s="24"/>
      <c r="B35" s="24"/>
      <c r="C35" s="26"/>
      <c r="D35" s="25"/>
      <c r="E35" s="1034" t="s">
        <v>202</v>
      </c>
      <c r="F35" s="1034"/>
      <c r="G35" s="1034"/>
      <c r="H35" s="1034"/>
      <c r="I35" s="1034"/>
      <c r="J35" s="1034"/>
      <c r="K35" s="1034"/>
      <c r="L35" s="1034"/>
      <c r="M35" s="1034"/>
      <c r="N35" s="1034"/>
      <c r="O35" s="1034"/>
      <c r="P35" s="1034"/>
      <c r="Q35" s="1034"/>
      <c r="R35" s="1034"/>
      <c r="S35" s="1034"/>
      <c r="T35" s="1034"/>
      <c r="U35" s="1034"/>
      <c r="V35" s="1034"/>
      <c r="W35" s="1034"/>
      <c r="X35" s="1034"/>
      <c r="Y35" s="48"/>
      <c r="Z35" s="24"/>
    </row>
    <row r="36" spans="1:26" ht="38.25" hidden="1" customHeight="1">
      <c r="A36" s="24"/>
      <c r="B36" s="24"/>
      <c r="C36" s="26"/>
      <c r="D36" s="25"/>
      <c r="E36" s="1034"/>
      <c r="F36" s="1034"/>
      <c r="G36" s="1034"/>
      <c r="H36" s="1034"/>
      <c r="I36" s="1034"/>
      <c r="J36" s="1034"/>
      <c r="K36" s="1034"/>
      <c r="L36" s="1034"/>
      <c r="M36" s="1034"/>
      <c r="N36" s="1034"/>
      <c r="O36" s="1034"/>
      <c r="P36" s="1034"/>
      <c r="Q36" s="1034"/>
      <c r="R36" s="1034"/>
      <c r="S36" s="1034"/>
      <c r="T36" s="1034"/>
      <c r="U36" s="1034"/>
      <c r="V36" s="1034"/>
      <c r="W36" s="1034"/>
      <c r="X36" s="1034"/>
      <c r="Y36" s="48"/>
      <c r="Z36" s="24"/>
    </row>
    <row r="37" spans="1:26" ht="9.75" hidden="1" customHeight="1">
      <c r="A37" s="24"/>
      <c r="B37" s="24"/>
      <c r="C37" s="26"/>
      <c r="D37" s="25"/>
      <c r="E37" s="1034"/>
      <c r="F37" s="1034"/>
      <c r="G37" s="1034"/>
      <c r="H37" s="1034"/>
      <c r="I37" s="1034"/>
      <c r="J37" s="1034"/>
      <c r="K37" s="1034"/>
      <c r="L37" s="1034"/>
      <c r="M37" s="1034"/>
      <c r="N37" s="1034"/>
      <c r="O37" s="1034"/>
      <c r="P37" s="1034"/>
      <c r="Q37" s="1034"/>
      <c r="R37" s="1034"/>
      <c r="S37" s="1034"/>
      <c r="T37" s="1034"/>
      <c r="U37" s="1034"/>
      <c r="V37" s="1034"/>
      <c r="W37" s="1034"/>
      <c r="X37" s="1034"/>
      <c r="Y37" s="48"/>
      <c r="Z37" s="24"/>
    </row>
    <row r="38" spans="1:26" ht="51" hidden="1" customHeight="1">
      <c r="A38" s="24"/>
      <c r="B38" s="24"/>
      <c r="C38" s="26"/>
      <c r="D38" s="25"/>
      <c r="E38" s="1034"/>
      <c r="F38" s="1034"/>
      <c r="G38" s="1034"/>
      <c r="H38" s="1034"/>
      <c r="I38" s="1034"/>
      <c r="J38" s="1034"/>
      <c r="K38" s="1034"/>
      <c r="L38" s="1034"/>
      <c r="M38" s="1034"/>
      <c r="N38" s="1034"/>
      <c r="O38" s="1034"/>
      <c r="P38" s="1034"/>
      <c r="Q38" s="1034"/>
      <c r="R38" s="1034"/>
      <c r="S38" s="1034"/>
      <c r="T38" s="1034"/>
      <c r="U38" s="1034"/>
      <c r="V38" s="1034"/>
      <c r="W38" s="1034"/>
      <c r="X38" s="1034"/>
      <c r="Y38" s="48"/>
      <c r="Z38" s="24"/>
    </row>
    <row r="39" spans="1:26" ht="15" hidden="1" customHeight="1">
      <c r="A39" s="24"/>
      <c r="B39" s="24"/>
      <c r="C39" s="26"/>
      <c r="D39" s="25"/>
      <c r="E39" s="1034"/>
      <c r="F39" s="1034"/>
      <c r="G39" s="1034"/>
      <c r="H39" s="1034"/>
      <c r="I39" s="1034"/>
      <c r="J39" s="1034"/>
      <c r="K39" s="1034"/>
      <c r="L39" s="1034"/>
      <c r="M39" s="1034"/>
      <c r="N39" s="1034"/>
      <c r="O39" s="1034"/>
      <c r="P39" s="1034"/>
      <c r="Q39" s="1034"/>
      <c r="R39" s="1034"/>
      <c r="S39" s="1034"/>
      <c r="T39" s="1034"/>
      <c r="U39" s="1034"/>
      <c r="V39" s="1034"/>
      <c r="W39" s="1034"/>
      <c r="X39" s="1034"/>
      <c r="Y39" s="48"/>
      <c r="Z39" s="24"/>
    </row>
    <row r="40" spans="1:26" ht="12" hidden="1" customHeight="1">
      <c r="A40" s="24"/>
      <c r="B40" s="24"/>
      <c r="C40" s="26"/>
      <c r="D40" s="25"/>
      <c r="E40" s="1035"/>
      <c r="F40" s="1035"/>
      <c r="G40" s="1035"/>
      <c r="H40" s="1035"/>
      <c r="I40" s="1035"/>
      <c r="J40" s="1035"/>
      <c r="K40" s="1035"/>
      <c r="L40" s="1035"/>
      <c r="M40" s="1035"/>
      <c r="N40" s="1035"/>
      <c r="O40" s="1035"/>
      <c r="P40" s="1035"/>
      <c r="Q40" s="1035"/>
      <c r="R40" s="1035"/>
      <c r="S40" s="1035"/>
      <c r="T40" s="1035"/>
      <c r="U40" s="1035"/>
      <c r="V40" s="1035"/>
      <c r="W40" s="1035"/>
      <c r="X40" s="1035"/>
      <c r="Y40" s="48"/>
      <c r="Z40" s="24"/>
    </row>
    <row r="41" spans="1:26" ht="38.25" hidden="1" customHeight="1">
      <c r="A41" s="24"/>
      <c r="B41" s="24"/>
      <c r="C41" s="26"/>
      <c r="D41" s="25"/>
      <c r="E41" s="1034"/>
      <c r="F41" s="1034"/>
      <c r="G41" s="1034"/>
      <c r="H41" s="1034"/>
      <c r="I41" s="1034"/>
      <c r="J41" s="1034"/>
      <c r="K41" s="1034"/>
      <c r="L41" s="1034"/>
      <c r="M41" s="1034"/>
      <c r="N41" s="1034"/>
      <c r="O41" s="1034"/>
      <c r="P41" s="1034"/>
      <c r="Q41" s="1034"/>
      <c r="R41" s="1034"/>
      <c r="S41" s="1034"/>
      <c r="T41" s="1034"/>
      <c r="U41" s="1034"/>
      <c r="V41" s="1034"/>
      <c r="W41" s="1034"/>
      <c r="X41" s="1034"/>
      <c r="Y41" s="48"/>
      <c r="Z41" s="24"/>
    </row>
    <row r="42" spans="1:26" hidden="1">
      <c r="A42" s="24"/>
      <c r="B42" s="24"/>
      <c r="C42" s="26"/>
      <c r="D42" s="25"/>
      <c r="E42" s="1034"/>
      <c r="F42" s="1034"/>
      <c r="G42" s="1034"/>
      <c r="H42" s="1034"/>
      <c r="I42" s="1034"/>
      <c r="J42" s="1034"/>
      <c r="K42" s="1034"/>
      <c r="L42" s="1034"/>
      <c r="M42" s="1034"/>
      <c r="N42" s="1034"/>
      <c r="O42" s="1034"/>
      <c r="P42" s="1034"/>
      <c r="Q42" s="1034"/>
      <c r="R42" s="1034"/>
      <c r="S42" s="1034"/>
      <c r="T42" s="1034"/>
      <c r="U42" s="1034"/>
      <c r="V42" s="1034"/>
      <c r="W42" s="1034"/>
      <c r="X42" s="1034"/>
      <c r="Y42" s="48"/>
      <c r="Z42" s="24"/>
    </row>
    <row r="43" spans="1:26" hidden="1">
      <c r="A43" s="24"/>
      <c r="B43" s="24"/>
      <c r="C43" s="26"/>
      <c r="D43" s="25"/>
      <c r="E43" s="1034"/>
      <c r="F43" s="1034"/>
      <c r="G43" s="1034"/>
      <c r="H43" s="1034"/>
      <c r="I43" s="1034"/>
      <c r="J43" s="1034"/>
      <c r="K43" s="1034"/>
      <c r="L43" s="1034"/>
      <c r="M43" s="1034"/>
      <c r="N43" s="1034"/>
      <c r="O43" s="1034"/>
      <c r="P43" s="1034"/>
      <c r="Q43" s="1034"/>
      <c r="R43" s="1034"/>
      <c r="S43" s="1034"/>
      <c r="T43" s="1034"/>
      <c r="U43" s="1034"/>
      <c r="V43" s="1034"/>
      <c r="W43" s="1034"/>
      <c r="X43" s="1034"/>
      <c r="Y43" s="48"/>
      <c r="Z43" s="24"/>
    </row>
    <row r="44" spans="1:26" ht="33.75" hidden="1" customHeight="1">
      <c r="A44" s="24"/>
      <c r="B44" s="24"/>
      <c r="C44" s="26"/>
      <c r="D44" s="26"/>
      <c r="E44" s="1034"/>
      <c r="F44" s="1034"/>
      <c r="G44" s="1034"/>
      <c r="H44" s="1034"/>
      <c r="I44" s="1034"/>
      <c r="J44" s="1034"/>
      <c r="K44" s="1034"/>
      <c r="L44" s="1034"/>
      <c r="M44" s="1034"/>
      <c r="N44" s="1034"/>
      <c r="O44" s="1034"/>
      <c r="P44" s="1034"/>
      <c r="Q44" s="1034"/>
      <c r="R44" s="1034"/>
      <c r="S44" s="1034"/>
      <c r="T44" s="1034"/>
      <c r="U44" s="1034"/>
      <c r="V44" s="1034"/>
      <c r="W44" s="1034"/>
      <c r="X44" s="1034"/>
      <c r="Y44" s="48"/>
      <c r="Z44" s="24"/>
    </row>
    <row r="45" spans="1:26" hidden="1">
      <c r="A45" s="24"/>
      <c r="B45" s="24"/>
      <c r="C45" s="26"/>
      <c r="D45" s="26"/>
      <c r="E45" s="1034"/>
      <c r="F45" s="1034"/>
      <c r="G45" s="1034"/>
      <c r="H45" s="1034"/>
      <c r="I45" s="1034"/>
      <c r="J45" s="1034"/>
      <c r="K45" s="1034"/>
      <c r="L45" s="1034"/>
      <c r="M45" s="1034"/>
      <c r="N45" s="1034"/>
      <c r="O45" s="1034"/>
      <c r="P45" s="1034"/>
      <c r="Q45" s="1034"/>
      <c r="R45" s="1034"/>
      <c r="S45" s="1034"/>
      <c r="T45" s="1034"/>
      <c r="U45" s="1034"/>
      <c r="V45" s="1034"/>
      <c r="W45" s="1034"/>
      <c r="X45" s="1034"/>
      <c r="Y45" s="48"/>
      <c r="Z45" s="24"/>
    </row>
    <row r="46" spans="1:26" ht="24" hidden="1" customHeight="1">
      <c r="A46" s="24"/>
      <c r="B46" s="24"/>
      <c r="C46" s="26"/>
      <c r="D46" s="25"/>
      <c r="E46" s="1036" t="s">
        <v>182</v>
      </c>
      <c r="F46" s="1036"/>
      <c r="G46" s="1036"/>
      <c r="H46" s="1036"/>
      <c r="I46" s="1036"/>
      <c r="J46" s="1036"/>
      <c r="K46" s="1036"/>
      <c r="L46" s="1036"/>
      <c r="M46" s="1036"/>
      <c r="N46" s="1036"/>
      <c r="O46" s="1036"/>
      <c r="P46" s="1036"/>
      <c r="Q46" s="1036"/>
      <c r="R46" s="1036"/>
      <c r="S46" s="1036"/>
      <c r="T46" s="1036"/>
      <c r="U46" s="1036"/>
      <c r="V46" s="1036"/>
      <c r="W46" s="1036"/>
      <c r="X46" s="1036"/>
      <c r="Y46" s="48"/>
      <c r="Z46" s="24"/>
    </row>
    <row r="47" spans="1:26" ht="37.5" hidden="1" customHeight="1">
      <c r="A47" s="24"/>
      <c r="B47" s="24"/>
      <c r="C47" s="26"/>
      <c r="D47" s="25"/>
      <c r="E47" s="1036"/>
      <c r="F47" s="1036"/>
      <c r="G47" s="1036"/>
      <c r="H47" s="1036"/>
      <c r="I47" s="1036"/>
      <c r="J47" s="1036"/>
      <c r="K47" s="1036"/>
      <c r="L47" s="1036"/>
      <c r="M47" s="1036"/>
      <c r="N47" s="1036"/>
      <c r="O47" s="1036"/>
      <c r="P47" s="1036"/>
      <c r="Q47" s="1036"/>
      <c r="R47" s="1036"/>
      <c r="S47" s="1036"/>
      <c r="T47" s="1036"/>
      <c r="U47" s="1036"/>
      <c r="V47" s="1036"/>
      <c r="W47" s="1036"/>
      <c r="X47" s="1036"/>
      <c r="Y47" s="48"/>
      <c r="Z47" s="24"/>
    </row>
    <row r="48" spans="1:26" ht="28.2" hidden="1" customHeight="1">
      <c r="A48" s="24"/>
      <c r="B48" s="24"/>
      <c r="C48" s="26"/>
      <c r="D48" s="25"/>
      <c r="E48" s="1036"/>
      <c r="F48" s="1036"/>
      <c r="G48" s="1036"/>
      <c r="H48" s="1036"/>
      <c r="I48" s="1036"/>
      <c r="J48" s="1036"/>
      <c r="K48" s="1036"/>
      <c r="L48" s="1036"/>
      <c r="M48" s="1036"/>
      <c r="N48" s="1036"/>
      <c r="O48" s="1036"/>
      <c r="P48" s="1036"/>
      <c r="Q48" s="1036"/>
      <c r="R48" s="1036"/>
      <c r="S48" s="1036"/>
      <c r="T48" s="1036"/>
      <c r="U48" s="1036"/>
      <c r="V48" s="1036"/>
      <c r="W48" s="1036"/>
      <c r="X48" s="1036"/>
      <c r="Y48" s="48"/>
      <c r="Z48" s="24"/>
    </row>
    <row r="49" spans="1:26" ht="51" hidden="1" customHeight="1">
      <c r="A49" s="24"/>
      <c r="B49" s="24"/>
      <c r="C49" s="26"/>
      <c r="D49" s="25"/>
      <c r="E49" s="1036"/>
      <c r="F49" s="1036"/>
      <c r="G49" s="1036"/>
      <c r="H49" s="1036"/>
      <c r="I49" s="1036"/>
      <c r="J49" s="1036"/>
      <c r="K49" s="1036"/>
      <c r="L49" s="1036"/>
      <c r="M49" s="1036"/>
      <c r="N49" s="1036"/>
      <c r="O49" s="1036"/>
      <c r="P49" s="1036"/>
      <c r="Q49" s="1036"/>
      <c r="R49" s="1036"/>
      <c r="S49" s="1036"/>
      <c r="T49" s="1036"/>
      <c r="U49" s="1036"/>
      <c r="V49" s="1036"/>
      <c r="W49" s="1036"/>
      <c r="X49" s="1036"/>
      <c r="Y49" s="48"/>
      <c r="Z49" s="24"/>
    </row>
    <row r="50" spans="1:26" hidden="1">
      <c r="A50" s="24"/>
      <c r="B50" s="24"/>
      <c r="C50" s="26"/>
      <c r="D50" s="25"/>
      <c r="E50" s="1036"/>
      <c r="F50" s="1036"/>
      <c r="G50" s="1036"/>
      <c r="H50" s="1036"/>
      <c r="I50" s="1036"/>
      <c r="J50" s="1036"/>
      <c r="K50" s="1036"/>
      <c r="L50" s="1036"/>
      <c r="M50" s="1036"/>
      <c r="N50" s="1036"/>
      <c r="O50" s="1036"/>
      <c r="P50" s="1036"/>
      <c r="Q50" s="1036"/>
      <c r="R50" s="1036"/>
      <c r="S50" s="1036"/>
      <c r="T50" s="1036"/>
      <c r="U50" s="1036"/>
      <c r="V50" s="1036"/>
      <c r="W50" s="1036"/>
      <c r="X50" s="1036"/>
      <c r="Y50" s="48"/>
      <c r="Z50" s="24"/>
    </row>
    <row r="51" spans="1:26" hidden="1">
      <c r="A51" s="24"/>
      <c r="B51" s="24"/>
      <c r="C51" s="26"/>
      <c r="D51" s="25"/>
      <c r="E51" s="1036"/>
      <c r="F51" s="1036"/>
      <c r="G51" s="1036"/>
      <c r="H51" s="1036"/>
      <c r="I51" s="1036"/>
      <c r="J51" s="1036"/>
      <c r="K51" s="1036"/>
      <c r="L51" s="1036"/>
      <c r="M51" s="1036"/>
      <c r="N51" s="1036"/>
      <c r="O51" s="1036"/>
      <c r="P51" s="1036"/>
      <c r="Q51" s="1036"/>
      <c r="R51" s="1036"/>
      <c r="S51" s="1036"/>
      <c r="T51" s="1036"/>
      <c r="U51" s="1036"/>
      <c r="V51" s="1036"/>
      <c r="W51" s="1036"/>
      <c r="X51" s="1036"/>
      <c r="Y51" s="48"/>
      <c r="Z51" s="24"/>
    </row>
    <row r="52" spans="1:26" hidden="1">
      <c r="A52" s="24"/>
      <c r="B52" s="24"/>
      <c r="C52" s="26"/>
      <c r="D52" s="25"/>
      <c r="E52" s="1036"/>
      <c r="F52" s="1036"/>
      <c r="G52" s="1036"/>
      <c r="H52" s="1036"/>
      <c r="I52" s="1036"/>
      <c r="J52" s="1036"/>
      <c r="K52" s="1036"/>
      <c r="L52" s="1036"/>
      <c r="M52" s="1036"/>
      <c r="N52" s="1036"/>
      <c r="O52" s="1036"/>
      <c r="P52" s="1036"/>
      <c r="Q52" s="1036"/>
      <c r="R52" s="1036"/>
      <c r="S52" s="1036"/>
      <c r="T52" s="1036"/>
      <c r="U52" s="1036"/>
      <c r="V52" s="1036"/>
      <c r="W52" s="1036"/>
      <c r="X52" s="1036"/>
      <c r="Y52" s="48"/>
      <c r="Z52" s="24"/>
    </row>
    <row r="53" spans="1:26" hidden="1">
      <c r="A53" s="24"/>
      <c r="B53" s="24"/>
      <c r="C53" s="26"/>
      <c r="D53" s="25"/>
      <c r="E53" s="1036"/>
      <c r="F53" s="1036"/>
      <c r="G53" s="1036"/>
      <c r="H53" s="1036"/>
      <c r="I53" s="1036"/>
      <c r="J53" s="1036"/>
      <c r="K53" s="1036"/>
      <c r="L53" s="1036"/>
      <c r="M53" s="1036"/>
      <c r="N53" s="1036"/>
      <c r="O53" s="1036"/>
      <c r="P53" s="1036"/>
      <c r="Q53" s="1036"/>
      <c r="R53" s="1036"/>
      <c r="S53" s="1036"/>
      <c r="T53" s="1036"/>
      <c r="U53" s="1036"/>
      <c r="V53" s="1036"/>
      <c r="W53" s="1036"/>
      <c r="X53" s="1036"/>
      <c r="Y53" s="48"/>
      <c r="Z53" s="24"/>
    </row>
    <row r="54" spans="1:26" hidden="1">
      <c r="A54" s="24"/>
      <c r="B54" s="24"/>
      <c r="C54" s="26"/>
      <c r="D54" s="25"/>
      <c r="E54" s="1036"/>
      <c r="F54" s="1036"/>
      <c r="G54" s="1036"/>
      <c r="H54" s="1036"/>
      <c r="I54" s="1036"/>
      <c r="J54" s="1036"/>
      <c r="K54" s="1036"/>
      <c r="L54" s="1036"/>
      <c r="M54" s="1036"/>
      <c r="N54" s="1036"/>
      <c r="O54" s="1036"/>
      <c r="P54" s="1036"/>
      <c r="Q54" s="1036"/>
      <c r="R54" s="1036"/>
      <c r="S54" s="1036"/>
      <c r="T54" s="1036"/>
      <c r="U54" s="1036"/>
      <c r="V54" s="1036"/>
      <c r="W54" s="1036"/>
      <c r="X54" s="1036"/>
      <c r="Y54" s="48"/>
      <c r="Z54" s="24"/>
    </row>
    <row r="55" spans="1:26" hidden="1">
      <c r="A55" s="24"/>
      <c r="B55" s="24"/>
      <c r="C55" s="26"/>
      <c r="D55" s="25"/>
      <c r="E55" s="1036"/>
      <c r="F55" s="1036"/>
      <c r="G55" s="1036"/>
      <c r="H55" s="1036"/>
      <c r="I55" s="1036"/>
      <c r="J55" s="1036"/>
      <c r="K55" s="1036"/>
      <c r="L55" s="1036"/>
      <c r="M55" s="1036"/>
      <c r="N55" s="1036"/>
      <c r="O55" s="1036"/>
      <c r="P55" s="1036"/>
      <c r="Q55" s="1036"/>
      <c r="R55" s="1036"/>
      <c r="S55" s="1036"/>
      <c r="T55" s="1036"/>
      <c r="U55" s="1036"/>
      <c r="V55" s="1036"/>
      <c r="W55" s="1036"/>
      <c r="X55" s="1036"/>
      <c r="Y55" s="48"/>
      <c r="Z55" s="24"/>
    </row>
    <row r="56" spans="1:26" ht="25.5" hidden="1" customHeight="1">
      <c r="A56" s="24"/>
      <c r="B56" s="24"/>
      <c r="C56" s="26"/>
      <c r="D56" s="26"/>
      <c r="E56" s="1036"/>
      <c r="F56" s="1036"/>
      <c r="G56" s="1036"/>
      <c r="H56" s="1036"/>
      <c r="I56" s="1036"/>
      <c r="J56" s="1036"/>
      <c r="K56" s="1036"/>
      <c r="L56" s="1036"/>
      <c r="M56" s="1036"/>
      <c r="N56" s="1036"/>
      <c r="O56" s="1036"/>
      <c r="P56" s="1036"/>
      <c r="Q56" s="1036"/>
      <c r="R56" s="1036"/>
      <c r="S56" s="1036"/>
      <c r="T56" s="1036"/>
      <c r="U56" s="1036"/>
      <c r="V56" s="1036"/>
      <c r="W56" s="1036"/>
      <c r="X56" s="1036"/>
      <c r="Y56" s="48"/>
      <c r="Z56" s="24"/>
    </row>
    <row r="57" spans="1:26" hidden="1">
      <c r="A57" s="24"/>
      <c r="B57" s="24"/>
      <c r="C57" s="26"/>
      <c r="D57" s="26"/>
      <c r="E57" s="1036"/>
      <c r="F57" s="1036"/>
      <c r="G57" s="1036"/>
      <c r="H57" s="1036"/>
      <c r="I57" s="1036"/>
      <c r="J57" s="1036"/>
      <c r="K57" s="1036"/>
      <c r="L57" s="1036"/>
      <c r="M57" s="1036"/>
      <c r="N57" s="1036"/>
      <c r="O57" s="1036"/>
      <c r="P57" s="1036"/>
      <c r="Q57" s="1036"/>
      <c r="R57" s="1036"/>
      <c r="S57" s="1036"/>
      <c r="T57" s="1036"/>
      <c r="U57" s="1036"/>
      <c r="V57" s="1036"/>
      <c r="W57" s="1036"/>
      <c r="X57" s="1036"/>
      <c r="Y57" s="48"/>
      <c r="Z57" s="24"/>
    </row>
    <row r="58" spans="1:26" ht="15" hidden="1" customHeight="1">
      <c r="A58" s="24"/>
      <c r="B58" s="24"/>
      <c r="C58" s="26"/>
      <c r="D58" s="25"/>
      <c r="E58" s="1019"/>
      <c r="F58" s="1019"/>
      <c r="G58" s="1019"/>
      <c r="H58" s="1021"/>
      <c r="I58" s="1021"/>
      <c r="J58" s="1021"/>
      <c r="K58" s="1021"/>
      <c r="L58" s="1021"/>
      <c r="M58" s="1021"/>
      <c r="N58" s="1021"/>
      <c r="O58" s="1021"/>
      <c r="P58" s="1021"/>
      <c r="Q58" s="1021"/>
      <c r="R58" s="1021"/>
      <c r="S58" s="1021"/>
      <c r="T58" s="1021"/>
      <c r="U58" s="1021"/>
      <c r="V58" s="1021"/>
      <c r="W58" s="1021"/>
      <c r="X58" s="1021"/>
      <c r="Y58" s="48"/>
      <c r="Z58" s="24"/>
    </row>
    <row r="59" spans="1:26" ht="15" hidden="1" customHeight="1">
      <c r="A59" s="24"/>
      <c r="B59" s="24"/>
      <c r="C59" s="26"/>
      <c r="D59" s="25"/>
      <c r="E59" s="1014" t="s">
        <v>194</v>
      </c>
      <c r="F59" s="1014"/>
      <c r="G59" s="1014"/>
      <c r="H59" s="1014"/>
      <c r="I59" s="1014"/>
      <c r="J59" s="1014"/>
      <c r="K59" s="1014"/>
      <c r="L59" s="1014"/>
      <c r="M59" s="1014"/>
      <c r="N59" s="1014"/>
      <c r="O59" s="1014"/>
      <c r="P59" s="1014"/>
      <c r="Q59" s="1014"/>
      <c r="R59" s="1014"/>
      <c r="S59" s="1014"/>
      <c r="T59" s="1014"/>
      <c r="U59" s="1014"/>
      <c r="V59" s="1014"/>
      <c r="W59" s="1014"/>
      <c r="X59" s="1014"/>
      <c r="Y59" s="48"/>
      <c r="Z59" s="24"/>
    </row>
    <row r="60" spans="1:26" ht="15" hidden="1" customHeight="1">
      <c r="A60" s="24"/>
      <c r="B60" s="24"/>
      <c r="C60" s="26"/>
      <c r="D60" s="25"/>
      <c r="E60" s="1020"/>
      <c r="F60" s="1020"/>
      <c r="G60" s="1020"/>
      <c r="H60" s="1021"/>
      <c r="I60" s="1021"/>
      <c r="J60" s="1021"/>
      <c r="K60" s="1021"/>
      <c r="L60" s="1021"/>
      <c r="M60" s="1021"/>
      <c r="N60" s="1021"/>
      <c r="O60" s="1021"/>
      <c r="P60" s="1021"/>
      <c r="Q60" s="1021"/>
      <c r="R60" s="1021"/>
      <c r="S60" s="1021"/>
      <c r="T60" s="1021"/>
      <c r="U60" s="1021"/>
      <c r="V60" s="1021"/>
      <c r="W60" s="1021"/>
      <c r="X60" s="1021"/>
      <c r="Y60" s="48"/>
      <c r="Z60" s="24"/>
    </row>
    <row r="61" spans="1:26" hidden="1">
      <c r="A61" s="24"/>
      <c r="B61" s="24"/>
      <c r="C61" s="26"/>
      <c r="D61" s="25"/>
      <c r="E61" s="33"/>
      <c r="F61" s="32"/>
      <c r="G61" s="34"/>
      <c r="H61" s="1019"/>
      <c r="I61" s="1019"/>
      <c r="J61" s="1019"/>
      <c r="K61" s="1019"/>
      <c r="L61" s="1019"/>
      <c r="M61" s="1019"/>
      <c r="N61" s="1019"/>
      <c r="O61" s="1019"/>
      <c r="P61" s="1019"/>
      <c r="Q61" s="1019"/>
      <c r="R61" s="1019"/>
      <c r="S61" s="1019"/>
      <c r="T61" s="1019"/>
      <c r="U61" s="1019"/>
      <c r="V61" s="1019"/>
      <c r="W61" s="1019"/>
      <c r="X61" s="1019"/>
      <c r="Y61" s="48"/>
      <c r="Z61" s="24"/>
    </row>
    <row r="62" spans="1:26" ht="27.75" hidden="1" customHeight="1">
      <c r="A62" s="24"/>
      <c r="B62" s="24"/>
      <c r="C62" s="26"/>
      <c r="D62" s="25"/>
      <c r="E62" s="25"/>
      <c r="F62" s="25"/>
      <c r="G62" s="25"/>
      <c r="H62" s="25"/>
      <c r="I62" s="25"/>
      <c r="J62" s="25"/>
      <c r="K62" s="25"/>
      <c r="L62" s="25"/>
      <c r="M62" s="25"/>
      <c r="N62" s="25"/>
      <c r="O62" s="25"/>
      <c r="P62" s="25"/>
      <c r="Q62" s="25"/>
      <c r="R62" s="25"/>
      <c r="S62" s="25"/>
      <c r="T62" s="25"/>
      <c r="U62" s="25"/>
      <c r="V62" s="25"/>
      <c r="W62" s="25"/>
      <c r="X62" s="25"/>
      <c r="Y62" s="48"/>
      <c r="Z62" s="24"/>
    </row>
    <row r="63" spans="1:26" hidden="1">
      <c r="A63" s="24"/>
      <c r="B63" s="24"/>
      <c r="C63" s="26"/>
      <c r="D63" s="25"/>
      <c r="E63" s="25"/>
      <c r="F63" s="25"/>
      <c r="G63" s="25"/>
      <c r="H63" s="25"/>
      <c r="I63" s="25"/>
      <c r="J63" s="25"/>
      <c r="K63" s="25"/>
      <c r="L63" s="25"/>
      <c r="M63" s="25"/>
      <c r="N63" s="25"/>
      <c r="O63" s="25"/>
      <c r="P63" s="25"/>
      <c r="Q63" s="25"/>
      <c r="R63" s="25"/>
      <c r="S63" s="25"/>
      <c r="T63" s="25"/>
      <c r="U63" s="25"/>
      <c r="V63" s="25"/>
      <c r="W63" s="25"/>
      <c r="X63" s="25"/>
      <c r="Y63" s="48"/>
      <c r="Z63" s="24"/>
    </row>
    <row r="64" spans="1:26" hidden="1">
      <c r="A64" s="24"/>
      <c r="B64" s="24"/>
      <c r="C64" s="26"/>
      <c r="D64" s="25"/>
      <c r="E64" s="25"/>
      <c r="F64" s="25"/>
      <c r="G64" s="25"/>
      <c r="H64" s="25"/>
      <c r="I64" s="25"/>
      <c r="J64" s="25"/>
      <c r="K64" s="25"/>
      <c r="L64" s="25"/>
      <c r="M64" s="25"/>
      <c r="N64" s="25"/>
      <c r="O64" s="25"/>
      <c r="P64" s="25"/>
      <c r="Q64" s="25"/>
      <c r="R64" s="25"/>
      <c r="S64" s="25"/>
      <c r="T64" s="25"/>
      <c r="U64" s="25"/>
      <c r="V64" s="25"/>
      <c r="W64" s="25"/>
      <c r="X64" s="25"/>
      <c r="Y64" s="48"/>
      <c r="Z64" s="24"/>
    </row>
    <row r="65" spans="1:26" hidden="1">
      <c r="A65" s="24"/>
      <c r="B65" s="24"/>
      <c r="C65" s="26"/>
      <c r="D65" s="25"/>
      <c r="E65" s="25"/>
      <c r="F65" s="25"/>
      <c r="G65" s="25"/>
      <c r="H65" s="25"/>
      <c r="I65" s="25"/>
      <c r="J65" s="25"/>
      <c r="K65" s="25"/>
      <c r="L65" s="25"/>
      <c r="M65" s="25"/>
      <c r="N65" s="25"/>
      <c r="O65" s="25"/>
      <c r="P65" s="25"/>
      <c r="Q65" s="25"/>
      <c r="R65" s="25"/>
      <c r="S65" s="25"/>
      <c r="T65" s="25"/>
      <c r="U65" s="25"/>
      <c r="V65" s="25"/>
      <c r="W65" s="25"/>
      <c r="X65" s="25"/>
      <c r="Y65" s="48"/>
      <c r="Z65" s="24"/>
    </row>
    <row r="66" spans="1:26" ht="18" hidden="1" customHeight="1">
      <c r="A66" s="24"/>
      <c r="B66" s="24"/>
      <c r="C66" s="26"/>
      <c r="D66" s="25"/>
      <c r="E66" s="25"/>
      <c r="F66" s="25"/>
      <c r="G66" s="25"/>
      <c r="H66" s="25"/>
      <c r="I66" s="25"/>
      <c r="J66" s="25"/>
      <c r="K66" s="25"/>
      <c r="L66" s="25"/>
      <c r="M66" s="25"/>
      <c r="N66" s="25"/>
      <c r="O66" s="25"/>
      <c r="P66" s="25"/>
      <c r="Q66" s="25"/>
      <c r="R66" s="25"/>
      <c r="S66" s="25"/>
      <c r="T66" s="25"/>
      <c r="U66" s="25"/>
      <c r="V66" s="25"/>
      <c r="W66" s="25"/>
      <c r="X66" s="25"/>
      <c r="Y66" s="48"/>
      <c r="Z66" s="24"/>
    </row>
    <row r="67" spans="1:26" hidden="1">
      <c r="A67" s="24"/>
      <c r="B67" s="24"/>
      <c r="C67" s="26"/>
      <c r="D67" s="25"/>
      <c r="E67" s="25"/>
      <c r="F67" s="25"/>
      <c r="G67" s="25"/>
      <c r="H67" s="25"/>
      <c r="I67" s="25"/>
      <c r="J67" s="25"/>
      <c r="K67" s="25"/>
      <c r="L67" s="25"/>
      <c r="M67" s="25"/>
      <c r="N67" s="25"/>
      <c r="O67" s="25"/>
      <c r="P67" s="25"/>
      <c r="Q67" s="25"/>
      <c r="R67" s="25"/>
      <c r="S67" s="25"/>
      <c r="T67" s="25"/>
      <c r="U67" s="25"/>
      <c r="V67" s="25"/>
      <c r="W67" s="25"/>
      <c r="X67" s="25"/>
      <c r="Y67" s="48"/>
      <c r="Z67" s="24"/>
    </row>
    <row r="68" spans="1:26" ht="89.25" hidden="1" customHeight="1">
      <c r="A68" s="24"/>
      <c r="B68" s="24"/>
      <c r="C68" s="26"/>
      <c r="D68" s="26"/>
      <c r="E68" s="26"/>
      <c r="F68" s="26"/>
      <c r="G68" s="26"/>
      <c r="H68" s="26"/>
      <c r="I68" s="26"/>
      <c r="J68" s="26"/>
      <c r="K68" s="26"/>
      <c r="L68" s="26"/>
      <c r="M68" s="26"/>
      <c r="N68" s="26"/>
      <c r="O68" s="26"/>
      <c r="P68" s="26"/>
      <c r="Q68" s="26"/>
      <c r="R68" s="26"/>
      <c r="S68" s="26"/>
      <c r="T68" s="26"/>
      <c r="U68" s="26"/>
      <c r="V68" s="26"/>
      <c r="W68" s="26"/>
      <c r="X68" s="26"/>
      <c r="Y68" s="48"/>
      <c r="Z68" s="24"/>
    </row>
    <row r="69" spans="1:26" hidden="1">
      <c r="A69" s="24"/>
      <c r="B69" s="24"/>
      <c r="C69" s="26"/>
      <c r="D69" s="26"/>
      <c r="E69" s="26"/>
      <c r="F69" s="26"/>
      <c r="G69" s="26"/>
      <c r="H69" s="26"/>
      <c r="I69" s="26"/>
      <c r="J69" s="26"/>
      <c r="K69" s="26"/>
      <c r="L69" s="26"/>
      <c r="M69" s="26"/>
      <c r="N69" s="26"/>
      <c r="O69" s="26"/>
      <c r="P69" s="26"/>
      <c r="Q69" s="26"/>
      <c r="R69" s="26"/>
      <c r="S69" s="26"/>
      <c r="T69" s="26"/>
      <c r="U69" s="26"/>
      <c r="V69" s="26"/>
      <c r="W69" s="26"/>
      <c r="X69" s="26"/>
      <c r="Y69" s="48"/>
      <c r="Z69" s="24"/>
    </row>
    <row r="70" spans="1:26" ht="26.25" hidden="1" customHeight="1">
      <c r="A70" s="24"/>
      <c r="B70" s="24"/>
      <c r="C70" s="26"/>
      <c r="D70" s="25"/>
      <c r="E70" s="1023" t="s">
        <v>1204</v>
      </c>
      <c r="F70" s="1023"/>
      <c r="G70" s="1023"/>
      <c r="H70" s="1023"/>
      <c r="I70" s="1023"/>
      <c r="J70" s="1023"/>
      <c r="K70" s="1023"/>
      <c r="L70" s="1023"/>
      <c r="M70" s="1023"/>
      <c r="N70" s="1023"/>
      <c r="O70" s="1023"/>
      <c r="P70" s="1023"/>
      <c r="Q70" s="1023"/>
      <c r="R70" s="1023"/>
      <c r="S70" s="1023"/>
      <c r="T70" s="1023"/>
      <c r="U70" s="1023"/>
      <c r="V70" s="1023"/>
      <c r="W70" s="1023"/>
      <c r="X70" s="1023"/>
      <c r="Y70" s="1023"/>
      <c r="Z70" s="24"/>
    </row>
    <row r="71" spans="1:26" ht="29.25" hidden="1" customHeight="1">
      <c r="A71" s="24"/>
      <c r="B71" s="24"/>
      <c r="C71" s="26"/>
      <c r="D71" s="25"/>
      <c r="E71" s="1023"/>
      <c r="F71" s="1023"/>
      <c r="G71" s="1023"/>
      <c r="H71" s="1023"/>
      <c r="I71" s="1023"/>
      <c r="J71" s="1023"/>
      <c r="K71" s="1023"/>
      <c r="L71" s="1023"/>
      <c r="M71" s="1023"/>
      <c r="N71" s="1023"/>
      <c r="O71" s="1023"/>
      <c r="P71" s="1023"/>
      <c r="Q71" s="1023"/>
      <c r="R71" s="1023"/>
      <c r="S71" s="1023"/>
      <c r="T71" s="1023"/>
      <c r="U71" s="1023"/>
      <c r="V71" s="1023"/>
      <c r="W71" s="1023"/>
      <c r="X71" s="1023"/>
      <c r="Y71" s="1023"/>
      <c r="Z71" s="24"/>
    </row>
    <row r="72" spans="1:26" ht="27" hidden="1" customHeight="1">
      <c r="A72" s="24"/>
      <c r="B72" s="24"/>
      <c r="C72" s="26"/>
      <c r="D72" s="25"/>
      <c r="E72" s="1023"/>
      <c r="F72" s="1023"/>
      <c r="G72" s="1023"/>
      <c r="H72" s="1023"/>
      <c r="I72" s="1023"/>
      <c r="J72" s="1023"/>
      <c r="K72" s="1023"/>
      <c r="L72" s="1023"/>
      <c r="M72" s="1023"/>
      <c r="N72" s="1023"/>
      <c r="O72" s="1023"/>
      <c r="P72" s="1023"/>
      <c r="Q72" s="1023"/>
      <c r="R72" s="1023"/>
      <c r="S72" s="1023"/>
      <c r="T72" s="1023"/>
      <c r="U72" s="1023"/>
      <c r="V72" s="1023"/>
      <c r="W72" s="1023"/>
      <c r="X72" s="1023"/>
      <c r="Y72" s="1023"/>
      <c r="Z72" s="24"/>
    </row>
    <row r="73" spans="1:26" ht="36" hidden="1" customHeight="1">
      <c r="A73" s="24"/>
      <c r="B73" s="24"/>
      <c r="C73" s="26"/>
      <c r="D73" s="25"/>
      <c r="E73" s="1023"/>
      <c r="F73" s="1023"/>
      <c r="G73" s="1023"/>
      <c r="H73" s="1023"/>
      <c r="I73" s="1023"/>
      <c r="J73" s="1023"/>
      <c r="K73" s="1023"/>
      <c r="L73" s="1023"/>
      <c r="M73" s="1023"/>
      <c r="N73" s="1023"/>
      <c r="O73" s="1023"/>
      <c r="P73" s="1023"/>
      <c r="Q73" s="1023"/>
      <c r="R73" s="1023"/>
      <c r="S73" s="1023"/>
      <c r="T73" s="1023"/>
      <c r="U73" s="1023"/>
      <c r="V73" s="1023"/>
      <c r="W73" s="1023"/>
      <c r="X73" s="1023"/>
      <c r="Y73" s="1023"/>
      <c r="Z73" s="24"/>
    </row>
    <row r="74" spans="1:26" ht="15" hidden="1" customHeight="1">
      <c r="A74" s="24"/>
      <c r="B74" s="24"/>
      <c r="C74" s="26"/>
      <c r="D74" s="25"/>
      <c r="E74" s="1023"/>
      <c r="F74" s="1023"/>
      <c r="G74" s="1023"/>
      <c r="H74" s="1023"/>
      <c r="I74" s="1023"/>
      <c r="J74" s="1023"/>
      <c r="K74" s="1023"/>
      <c r="L74" s="1023"/>
      <c r="M74" s="1023"/>
      <c r="N74" s="1023"/>
      <c r="O74" s="1023"/>
      <c r="P74" s="1023"/>
      <c r="Q74" s="1023"/>
      <c r="R74" s="1023"/>
      <c r="S74" s="1023"/>
      <c r="T74" s="1023"/>
      <c r="U74" s="1023"/>
      <c r="V74" s="1023"/>
      <c r="W74" s="1023"/>
      <c r="X74" s="1023"/>
      <c r="Y74" s="1023"/>
      <c r="Z74" s="24"/>
    </row>
    <row r="75" spans="1:26" ht="131.25" hidden="1" customHeight="1">
      <c r="A75" s="24"/>
      <c r="B75" s="24"/>
      <c r="C75" s="26"/>
      <c r="D75" s="25"/>
      <c r="E75" s="1023"/>
      <c r="F75" s="1023"/>
      <c r="G75" s="1023"/>
      <c r="H75" s="1023"/>
      <c r="I75" s="1023"/>
      <c r="J75" s="1023"/>
      <c r="K75" s="1023"/>
      <c r="L75" s="1023"/>
      <c r="M75" s="1023"/>
      <c r="N75" s="1023"/>
      <c r="O75" s="1023"/>
      <c r="P75" s="1023"/>
      <c r="Q75" s="1023"/>
      <c r="R75" s="1023"/>
      <c r="S75" s="1023"/>
      <c r="T75" s="1023"/>
      <c r="U75" s="1023"/>
      <c r="V75" s="1023"/>
      <c r="W75" s="1023"/>
      <c r="X75" s="1023"/>
      <c r="Y75" s="1023"/>
      <c r="Z75" s="24"/>
    </row>
    <row r="76" spans="1:26" ht="15" hidden="1" customHeight="1">
      <c r="A76" s="24"/>
      <c r="B76" s="24"/>
      <c r="C76" s="26"/>
      <c r="D76" s="25"/>
      <c r="E76" s="1019"/>
      <c r="F76" s="1019"/>
      <c r="G76" s="1019"/>
      <c r="H76" s="1022"/>
      <c r="I76" s="1022"/>
      <c r="J76" s="1022"/>
      <c r="K76" s="1022"/>
      <c r="L76" s="1022"/>
      <c r="M76" s="1022"/>
      <c r="N76" s="1022"/>
      <c r="O76" s="1022"/>
      <c r="P76" s="1022"/>
      <c r="Q76" s="1022"/>
      <c r="R76" s="1022"/>
      <c r="S76" s="1022"/>
      <c r="T76" s="1022"/>
      <c r="U76" s="1022"/>
      <c r="V76" s="1022"/>
      <c r="W76" s="1022"/>
      <c r="X76" s="1022"/>
      <c r="Y76" s="48"/>
      <c r="Z76" s="24"/>
    </row>
    <row r="77" spans="1:26" ht="15" hidden="1" customHeight="1">
      <c r="A77" s="24"/>
      <c r="B77" s="24"/>
      <c r="C77" s="26"/>
      <c r="D77" s="25"/>
      <c r="E77" s="1017"/>
      <c r="F77" s="1017"/>
      <c r="G77" s="1017"/>
      <c r="H77" s="1017"/>
      <c r="I77" s="1017"/>
      <c r="J77" s="1017"/>
      <c r="K77" s="1017"/>
      <c r="L77" s="1017"/>
      <c r="M77" s="1017"/>
      <c r="N77" s="1017"/>
      <c r="O77" s="1017"/>
      <c r="P77" s="1017"/>
      <c r="Q77" s="1017"/>
      <c r="R77" s="1017"/>
      <c r="S77" s="1017"/>
      <c r="T77" s="1017"/>
      <c r="U77" s="1017"/>
      <c r="V77" s="1017"/>
      <c r="W77" s="47"/>
      <c r="X77" s="355"/>
      <c r="Y77" s="48"/>
      <c r="Z77" s="24"/>
    </row>
    <row r="78" spans="1:26" ht="15" hidden="1" customHeight="1">
      <c r="A78" s="24"/>
      <c r="B78" s="24"/>
      <c r="C78" s="26"/>
      <c r="D78" s="25"/>
      <c r="E78" s="1018"/>
      <c r="F78" s="1018"/>
      <c r="G78" s="1018"/>
      <c r="H78" s="1018"/>
      <c r="I78" s="1018"/>
      <c r="J78" s="1018"/>
      <c r="K78" s="1018"/>
      <c r="L78" s="1013"/>
      <c r="M78" s="1013"/>
      <c r="N78" s="1013"/>
      <c r="O78" s="1013"/>
      <c r="P78" s="1013"/>
      <c r="Q78" s="1013"/>
      <c r="R78" s="1013"/>
      <c r="S78" s="1013"/>
      <c r="T78" s="1013"/>
      <c r="U78" s="1013"/>
      <c r="V78" s="1013"/>
      <c r="W78" s="1013"/>
      <c r="X78" s="44"/>
      <c r="Y78" s="48"/>
      <c r="Z78" s="24"/>
    </row>
    <row r="79" spans="1:26" ht="15" hidden="1" customHeight="1">
      <c r="A79" s="24"/>
      <c r="B79" s="24"/>
      <c r="C79" s="26"/>
      <c r="D79" s="25"/>
      <c r="E79" s="1018"/>
      <c r="F79" s="1018"/>
      <c r="G79" s="1018"/>
      <c r="H79" s="1018"/>
      <c r="I79" s="1018"/>
      <c r="J79" s="1018"/>
      <c r="K79" s="1018"/>
      <c r="L79" s="1013"/>
      <c r="M79" s="1013"/>
      <c r="N79" s="1013"/>
      <c r="O79" s="1013"/>
      <c r="P79" s="1013"/>
      <c r="Q79" s="1013"/>
      <c r="R79" s="1013"/>
      <c r="S79" s="1013"/>
      <c r="T79" s="1013"/>
      <c r="U79" s="1013"/>
      <c r="V79" s="1013"/>
      <c r="W79" s="1013"/>
      <c r="X79" s="45"/>
      <c r="Y79" s="48"/>
      <c r="Z79" s="24"/>
    </row>
    <row r="80" spans="1:26" ht="15" hidden="1" customHeight="1">
      <c r="A80" s="24"/>
      <c r="B80" s="24"/>
      <c r="C80" s="26"/>
      <c r="D80" s="25"/>
      <c r="X80" s="45"/>
      <c r="Y80" s="48"/>
      <c r="Z80" s="24"/>
    </row>
    <row r="81" spans="1:27" ht="15" hidden="1" customHeight="1">
      <c r="A81" s="24"/>
      <c r="B81" s="24"/>
      <c r="C81" s="26"/>
      <c r="D81" s="25"/>
      <c r="E81" s="1013"/>
      <c r="F81" s="1013"/>
      <c r="G81" s="1013"/>
      <c r="H81" s="1013"/>
      <c r="I81" s="1013"/>
      <c r="J81" s="1013"/>
      <c r="K81" s="1013"/>
      <c r="L81" s="1013"/>
      <c r="M81" s="1013"/>
      <c r="N81" s="1013"/>
      <c r="O81" s="1013"/>
      <c r="P81" s="1013"/>
      <c r="Q81" s="1013"/>
      <c r="R81" s="1013"/>
      <c r="S81" s="1013"/>
      <c r="T81" s="1013"/>
      <c r="U81" s="1013"/>
      <c r="V81" s="1013"/>
      <c r="W81" s="1013"/>
      <c r="X81" s="25"/>
      <c r="Y81" s="48"/>
      <c r="Z81" s="24"/>
    </row>
    <row r="82" spans="1:27" ht="15" hidden="1" customHeight="1">
      <c r="A82" s="24"/>
      <c r="B82" s="24"/>
      <c r="C82" s="26"/>
      <c r="D82" s="25"/>
      <c r="E82" s="25"/>
      <c r="F82" s="25"/>
      <c r="G82" s="25"/>
      <c r="H82" s="25"/>
      <c r="I82" s="25"/>
      <c r="J82" s="25"/>
      <c r="K82" s="25"/>
      <c r="L82" s="25"/>
      <c r="M82" s="25"/>
      <c r="N82" s="25"/>
      <c r="O82" s="25"/>
      <c r="P82" s="25"/>
      <c r="Q82" s="25"/>
      <c r="R82" s="25"/>
      <c r="S82" s="25"/>
      <c r="T82" s="25"/>
      <c r="U82" s="25"/>
      <c r="V82" s="25"/>
      <c r="W82" s="25"/>
      <c r="X82" s="25"/>
      <c r="Y82" s="48"/>
      <c r="Z82" s="24"/>
    </row>
    <row r="83" spans="1:27" ht="15" hidden="1" customHeight="1">
      <c r="A83" s="24"/>
      <c r="B83" s="24"/>
      <c r="C83" s="26"/>
      <c r="D83" s="25"/>
      <c r="E83" s="25"/>
      <c r="F83" s="25"/>
      <c r="G83" s="25"/>
      <c r="H83" s="25"/>
      <c r="I83" s="25"/>
      <c r="J83" s="25"/>
      <c r="K83" s="25"/>
      <c r="L83" s="25"/>
      <c r="M83" s="25"/>
      <c r="N83" s="25"/>
      <c r="O83" s="25"/>
      <c r="P83" s="25"/>
      <c r="Q83" s="25"/>
      <c r="R83" s="25"/>
      <c r="S83" s="25"/>
      <c r="T83" s="25"/>
      <c r="U83" s="25"/>
      <c r="V83" s="25"/>
      <c r="W83" s="25"/>
      <c r="X83" s="25"/>
      <c r="Y83" s="48"/>
      <c r="Z83" s="24"/>
    </row>
    <row r="84" spans="1:27" ht="23.4" hidden="1" customHeight="1">
      <c r="A84" s="24"/>
      <c r="B84" s="24"/>
      <c r="C84" s="26"/>
      <c r="D84" s="25"/>
      <c r="E84" s="25"/>
      <c r="F84" s="25"/>
      <c r="G84" s="25"/>
      <c r="H84" s="25"/>
      <c r="I84" s="25"/>
      <c r="J84" s="25"/>
      <c r="K84" s="25"/>
      <c r="L84" s="25"/>
      <c r="M84" s="25"/>
      <c r="N84" s="25"/>
      <c r="O84" s="25"/>
      <c r="P84" s="25"/>
      <c r="Q84" s="25"/>
      <c r="R84" s="25"/>
      <c r="S84" s="25"/>
      <c r="T84" s="25"/>
      <c r="U84" s="25"/>
      <c r="V84" s="25"/>
      <c r="W84" s="25"/>
      <c r="X84" s="25"/>
      <c r="Y84" s="48"/>
      <c r="Z84" s="24"/>
    </row>
    <row r="85" spans="1:27" ht="15" hidden="1" customHeight="1">
      <c r="A85" s="24"/>
      <c r="B85" s="24"/>
      <c r="C85" s="26"/>
      <c r="D85" s="25"/>
      <c r="E85" s="25"/>
      <c r="F85" s="25"/>
      <c r="G85" s="25"/>
      <c r="H85" s="25"/>
      <c r="I85" s="25"/>
      <c r="J85" s="25"/>
      <c r="K85" s="25"/>
      <c r="L85" s="25"/>
      <c r="M85" s="25"/>
      <c r="N85" s="25"/>
      <c r="O85" s="25"/>
      <c r="P85" s="25"/>
      <c r="Q85" s="25"/>
      <c r="R85" s="25"/>
      <c r="S85" s="25"/>
      <c r="T85" s="25"/>
      <c r="U85" s="25"/>
      <c r="V85" s="25"/>
      <c r="W85" s="25"/>
      <c r="X85" s="25"/>
      <c r="Y85" s="48"/>
      <c r="Z85" s="24"/>
    </row>
    <row r="86" spans="1:27" ht="15" hidden="1" customHeight="1">
      <c r="A86" s="24"/>
      <c r="B86" s="24"/>
      <c r="C86" s="26"/>
      <c r="D86" s="25"/>
      <c r="E86" s="25"/>
      <c r="F86" s="25"/>
      <c r="G86" s="25"/>
      <c r="H86" s="25"/>
      <c r="I86" s="25"/>
      <c r="J86" s="25"/>
      <c r="K86" s="25"/>
      <c r="L86" s="25"/>
      <c r="M86" s="25"/>
      <c r="N86" s="25"/>
      <c r="O86" s="25"/>
      <c r="P86" s="25"/>
      <c r="Q86" s="25"/>
      <c r="R86" s="25"/>
      <c r="S86" s="25"/>
      <c r="T86" s="25"/>
      <c r="U86" s="25"/>
      <c r="V86" s="25"/>
      <c r="W86" s="25"/>
      <c r="X86" s="25"/>
      <c r="Y86" s="48"/>
      <c r="Z86" s="24"/>
    </row>
    <row r="87" spans="1:27" ht="15" hidden="1" customHeight="1">
      <c r="A87" s="24"/>
      <c r="B87" s="24"/>
      <c r="C87" s="26"/>
      <c r="D87" s="25"/>
      <c r="E87" s="25"/>
      <c r="F87" s="25"/>
      <c r="G87" s="25"/>
      <c r="H87" s="25"/>
      <c r="I87" s="25"/>
      <c r="J87" s="25"/>
      <c r="K87" s="25"/>
      <c r="L87" s="25"/>
      <c r="M87" s="25"/>
      <c r="N87" s="25"/>
      <c r="O87" s="25"/>
      <c r="P87" s="25"/>
      <c r="Q87" s="25"/>
      <c r="R87" s="25"/>
      <c r="S87" s="25"/>
      <c r="T87" s="25"/>
      <c r="U87" s="25"/>
      <c r="V87" s="25"/>
      <c r="W87" s="25"/>
      <c r="X87" s="25"/>
      <c r="Y87" s="48"/>
      <c r="Z87" s="24"/>
    </row>
    <row r="88" spans="1:27" ht="15" hidden="1" customHeight="1">
      <c r="A88" s="24"/>
      <c r="B88" s="24"/>
      <c r="C88" s="26"/>
      <c r="D88" s="25"/>
      <c r="E88" s="25"/>
      <c r="F88" s="25"/>
      <c r="G88" s="25"/>
      <c r="H88" s="25"/>
      <c r="I88" s="25"/>
      <c r="J88" s="25"/>
      <c r="K88" s="25"/>
      <c r="L88" s="25"/>
      <c r="M88" s="25"/>
      <c r="N88" s="25"/>
      <c r="O88" s="25"/>
      <c r="P88" s="25"/>
      <c r="Q88" s="25"/>
      <c r="R88" s="25"/>
      <c r="S88" s="25"/>
      <c r="T88" s="25"/>
      <c r="U88" s="25"/>
      <c r="V88" s="25"/>
      <c r="W88" s="25"/>
      <c r="X88" s="25"/>
      <c r="Y88" s="48"/>
      <c r="Z88" s="24"/>
    </row>
    <row r="89" spans="1:27" ht="15" hidden="1" customHeight="1">
      <c r="A89" s="24"/>
      <c r="B89" s="24"/>
      <c r="C89" s="26"/>
      <c r="D89" s="25"/>
      <c r="E89" s="25"/>
      <c r="F89" s="25"/>
      <c r="G89" s="25"/>
      <c r="H89" s="25"/>
      <c r="I89" s="25"/>
      <c r="J89" s="25"/>
      <c r="K89" s="25"/>
      <c r="L89" s="25"/>
      <c r="M89" s="25"/>
      <c r="N89" s="25"/>
      <c r="O89" s="25"/>
      <c r="P89" s="25"/>
      <c r="Q89" s="25"/>
      <c r="R89" s="25"/>
      <c r="S89" s="25"/>
      <c r="T89" s="25"/>
      <c r="U89" s="25"/>
      <c r="V89" s="25"/>
      <c r="W89" s="25"/>
      <c r="X89" s="25"/>
      <c r="Y89" s="48"/>
      <c r="Z89" s="24"/>
    </row>
    <row r="90" spans="1:27" ht="15" hidden="1" customHeight="1">
      <c r="A90" s="24"/>
      <c r="B90" s="24"/>
      <c r="C90" s="26"/>
      <c r="D90" s="25"/>
      <c r="E90" s="25"/>
      <c r="F90" s="25"/>
      <c r="G90" s="25"/>
      <c r="H90" s="25"/>
      <c r="I90" s="25"/>
      <c r="J90" s="25"/>
      <c r="K90" s="25"/>
      <c r="L90" s="25"/>
      <c r="M90" s="25"/>
      <c r="N90" s="25"/>
      <c r="O90" s="25"/>
      <c r="P90" s="25"/>
      <c r="Q90" s="25"/>
      <c r="R90" s="25"/>
      <c r="S90" s="25"/>
      <c r="T90" s="25"/>
      <c r="U90" s="25"/>
      <c r="V90" s="25"/>
      <c r="W90" s="25"/>
      <c r="X90" s="25"/>
      <c r="Y90" s="48"/>
      <c r="Z90" s="24"/>
    </row>
    <row r="91" spans="1:27" ht="27" hidden="1" customHeight="1">
      <c r="A91" s="24"/>
      <c r="B91" s="24"/>
      <c r="C91" s="26"/>
      <c r="D91" s="26"/>
      <c r="E91" s="26"/>
      <c r="F91" s="26"/>
      <c r="G91" s="26"/>
      <c r="H91" s="26"/>
      <c r="I91" s="26"/>
      <c r="J91" s="26"/>
      <c r="K91" s="26"/>
      <c r="L91" s="26"/>
      <c r="M91" s="26"/>
      <c r="N91" s="26"/>
      <c r="O91" s="26"/>
      <c r="P91" s="26"/>
      <c r="Q91" s="26"/>
      <c r="R91" s="26"/>
      <c r="S91" s="26"/>
      <c r="T91" s="26"/>
      <c r="U91" s="26"/>
      <c r="V91" s="26"/>
      <c r="W91" s="26"/>
      <c r="X91" s="26"/>
      <c r="Y91" s="48"/>
      <c r="Z91" s="24"/>
    </row>
    <row r="92" spans="1:27" ht="15" hidden="1" customHeight="1">
      <c r="A92" s="24"/>
      <c r="B92" s="24"/>
      <c r="C92" s="26"/>
      <c r="D92" s="26"/>
      <c r="E92" s="26"/>
      <c r="F92" s="26"/>
      <c r="G92" s="26"/>
      <c r="H92" s="26"/>
      <c r="I92" s="26"/>
      <c r="J92" s="26"/>
      <c r="K92" s="26"/>
      <c r="L92" s="26"/>
      <c r="M92" s="26"/>
      <c r="N92" s="26"/>
      <c r="O92" s="26"/>
      <c r="P92" s="26"/>
      <c r="Q92" s="26"/>
      <c r="R92" s="26"/>
      <c r="S92" s="26"/>
      <c r="T92" s="26"/>
      <c r="U92" s="26"/>
      <c r="V92" s="26"/>
      <c r="W92" s="26"/>
      <c r="X92" s="26"/>
      <c r="Y92" s="48"/>
      <c r="Z92" s="24"/>
    </row>
    <row r="93" spans="1:27" ht="25.5" hidden="1" customHeight="1">
      <c r="A93" s="24"/>
      <c r="B93" s="24"/>
      <c r="C93" s="26"/>
      <c r="D93" s="25"/>
      <c r="E93" s="1016" t="s">
        <v>183</v>
      </c>
      <c r="F93" s="1016"/>
      <c r="G93" s="1016"/>
      <c r="H93" s="1016"/>
      <c r="I93" s="1016"/>
      <c r="J93" s="1016"/>
      <c r="K93" s="1016"/>
      <c r="L93" s="1016"/>
      <c r="M93" s="1016"/>
      <c r="N93" s="1016"/>
      <c r="O93" s="1016"/>
      <c r="P93" s="1016"/>
      <c r="Q93" s="1016"/>
      <c r="R93" s="1016"/>
      <c r="S93" s="1016"/>
      <c r="T93" s="1016"/>
      <c r="U93" s="1016"/>
      <c r="V93" s="1016"/>
      <c r="W93" s="1016"/>
      <c r="X93" s="1016"/>
      <c r="Y93" s="48"/>
      <c r="Z93" s="24"/>
    </row>
    <row r="94" spans="1:27" ht="15" hidden="1" customHeight="1">
      <c r="A94" s="24"/>
      <c r="B94" s="24"/>
      <c r="C94" s="26"/>
      <c r="D94" s="25"/>
      <c r="E94" s="25"/>
      <c r="F94" s="25"/>
      <c r="G94" s="25"/>
      <c r="H94" s="35"/>
      <c r="I94" s="35"/>
      <c r="J94" s="35"/>
      <c r="K94" s="35"/>
      <c r="L94" s="35"/>
      <c r="M94" s="35"/>
      <c r="N94" s="35"/>
      <c r="O94" s="36"/>
      <c r="P94" s="36"/>
      <c r="Q94" s="36"/>
      <c r="R94" s="36"/>
      <c r="S94" s="36"/>
      <c r="T94" s="36"/>
      <c r="U94" s="25"/>
      <c r="V94" s="25"/>
      <c r="W94" s="25"/>
      <c r="X94" s="25"/>
      <c r="Y94" s="48"/>
      <c r="Z94" s="24"/>
    </row>
    <row r="95" spans="1:27" ht="15" hidden="1" customHeight="1">
      <c r="A95" s="24"/>
      <c r="B95" s="24"/>
      <c r="C95" s="26"/>
      <c r="D95" s="25"/>
      <c r="E95" s="37"/>
      <c r="F95" s="1015" t="s">
        <v>184</v>
      </c>
      <c r="G95" s="1015"/>
      <c r="H95" s="1015"/>
      <c r="I95" s="1015"/>
      <c r="J95" s="1015"/>
      <c r="K95" s="1015"/>
      <c r="L95" s="1015"/>
      <c r="M95" s="1015"/>
      <c r="N95" s="1015"/>
      <c r="O95" s="1015"/>
      <c r="P95" s="1015"/>
      <c r="Q95" s="1015"/>
      <c r="R95" s="1015"/>
      <c r="S95" s="1015"/>
      <c r="T95" s="36"/>
      <c r="U95" s="25"/>
      <c r="V95" s="25"/>
      <c r="W95" s="25"/>
      <c r="X95" s="25"/>
      <c r="Y95" s="48"/>
      <c r="Z95" s="24"/>
      <c r="AA95" s="18" t="s">
        <v>185</v>
      </c>
    </row>
    <row r="96" spans="1:27" ht="15" hidden="1" customHeight="1">
      <c r="A96" s="24"/>
      <c r="B96" s="24"/>
      <c r="C96" s="26"/>
      <c r="D96" s="25"/>
      <c r="E96" s="25"/>
      <c r="F96" s="25"/>
      <c r="G96" s="25"/>
      <c r="H96" s="35"/>
      <c r="I96" s="35"/>
      <c r="J96" s="35"/>
      <c r="K96" s="35"/>
      <c r="L96" s="35"/>
      <c r="M96" s="35"/>
      <c r="N96" s="35"/>
      <c r="O96" s="36"/>
      <c r="P96" s="36"/>
      <c r="Q96" s="36"/>
      <c r="R96" s="36"/>
      <c r="S96" s="36"/>
      <c r="T96" s="36"/>
      <c r="U96" s="25"/>
      <c r="V96" s="25"/>
      <c r="W96" s="25"/>
      <c r="X96" s="25"/>
      <c r="Y96" s="48"/>
      <c r="Z96" s="24"/>
    </row>
    <row r="97" spans="1:26" ht="15" hidden="1" customHeight="1">
      <c r="A97" s="24"/>
      <c r="B97" s="24"/>
      <c r="C97" s="26"/>
      <c r="D97" s="25"/>
      <c r="E97" s="25"/>
      <c r="F97" s="1015" t="s">
        <v>186</v>
      </c>
      <c r="G97" s="1015"/>
      <c r="H97" s="1015"/>
      <c r="I97" s="1015"/>
      <c r="J97" s="1015"/>
      <c r="K97" s="1015"/>
      <c r="L97" s="1015"/>
      <c r="M97" s="1015"/>
      <c r="N97" s="1015"/>
      <c r="O97" s="1015"/>
      <c r="P97" s="1015"/>
      <c r="Q97" s="1015"/>
      <c r="R97" s="1015"/>
      <c r="S97" s="1015"/>
      <c r="T97" s="1015"/>
      <c r="U97" s="1015"/>
      <c r="V97" s="1015"/>
      <c r="W97" s="1015"/>
      <c r="X97" s="1015"/>
      <c r="Y97" s="48"/>
      <c r="Z97" s="24"/>
    </row>
    <row r="98" spans="1:26" ht="15" hidden="1" customHeight="1">
      <c r="A98" s="24"/>
      <c r="B98" s="24"/>
      <c r="C98" s="26"/>
      <c r="D98" s="25"/>
      <c r="E98" s="25"/>
      <c r="F98" s="25"/>
      <c r="G98" s="25"/>
      <c r="H98" s="25"/>
      <c r="I98" s="25"/>
      <c r="J98" s="25"/>
      <c r="K98" s="25"/>
      <c r="L98" s="25"/>
      <c r="M98" s="25"/>
      <c r="N98" s="25"/>
      <c r="O98" s="25"/>
      <c r="P98" s="25"/>
      <c r="Q98" s="25"/>
      <c r="R98" s="25"/>
      <c r="S98" s="25"/>
      <c r="T98" s="25"/>
      <c r="U98" s="25"/>
      <c r="V98" s="25"/>
      <c r="W98" s="25"/>
      <c r="X98" s="25"/>
      <c r="Y98" s="48"/>
      <c r="Z98" s="24"/>
    </row>
    <row r="99" spans="1:26" ht="15" hidden="1" customHeight="1">
      <c r="A99" s="24"/>
      <c r="B99" s="24"/>
      <c r="C99" s="26"/>
      <c r="D99" s="25"/>
      <c r="E99" s="25"/>
      <c r="F99" s="25"/>
      <c r="G99" s="25"/>
      <c r="H99" s="25"/>
      <c r="I99" s="25"/>
      <c r="J99" s="25"/>
      <c r="K99" s="25"/>
      <c r="L99" s="25"/>
      <c r="M99" s="25"/>
      <c r="N99" s="25"/>
      <c r="O99" s="25"/>
      <c r="P99" s="25"/>
      <c r="Q99" s="25"/>
      <c r="R99" s="25"/>
      <c r="S99" s="25"/>
      <c r="T99" s="25"/>
      <c r="U99" s="25"/>
      <c r="V99" s="25"/>
      <c r="W99" s="25"/>
      <c r="X99" s="25"/>
      <c r="Y99" s="48"/>
      <c r="Z99" s="24"/>
    </row>
    <row r="100" spans="1:26" ht="15" hidden="1" customHeight="1">
      <c r="A100" s="24"/>
      <c r="B100" s="24"/>
      <c r="C100" s="26"/>
      <c r="D100" s="25"/>
      <c r="E100" s="25"/>
      <c r="F100" s="25"/>
      <c r="G100" s="25"/>
      <c r="H100" s="25"/>
      <c r="I100" s="25"/>
      <c r="J100" s="25"/>
      <c r="K100" s="25"/>
      <c r="L100" s="25"/>
      <c r="M100" s="25"/>
      <c r="N100" s="25"/>
      <c r="O100" s="25"/>
      <c r="P100" s="25"/>
      <c r="Q100" s="25"/>
      <c r="R100" s="25"/>
      <c r="S100" s="25"/>
      <c r="T100" s="25"/>
      <c r="U100" s="25"/>
      <c r="V100" s="25"/>
      <c r="W100" s="25"/>
      <c r="X100" s="25"/>
      <c r="Y100" s="48"/>
      <c r="Z100" s="24"/>
    </row>
    <row r="101" spans="1:26" ht="15" hidden="1" customHeight="1">
      <c r="A101" s="24"/>
      <c r="B101" s="24"/>
      <c r="C101" s="26"/>
      <c r="D101" s="25"/>
      <c r="E101" s="25"/>
      <c r="F101" s="25"/>
      <c r="G101" s="25"/>
      <c r="H101" s="25"/>
      <c r="I101" s="25"/>
      <c r="J101" s="25"/>
      <c r="K101" s="25"/>
      <c r="L101" s="25"/>
      <c r="M101" s="25"/>
      <c r="N101" s="25"/>
      <c r="O101" s="25"/>
      <c r="P101" s="25"/>
      <c r="Q101" s="25"/>
      <c r="R101" s="25"/>
      <c r="S101" s="25"/>
      <c r="T101" s="25"/>
      <c r="U101" s="25"/>
      <c r="V101" s="25"/>
      <c r="W101" s="25"/>
      <c r="X101" s="25"/>
      <c r="Y101" s="48"/>
      <c r="Z101" s="24"/>
    </row>
    <row r="102" spans="1:26" ht="15" hidden="1" customHeight="1">
      <c r="A102" s="24"/>
      <c r="B102" s="24"/>
      <c r="C102" s="26"/>
      <c r="D102" s="25"/>
      <c r="E102" s="25"/>
      <c r="F102" s="25"/>
      <c r="G102" s="25"/>
      <c r="H102" s="25"/>
      <c r="I102" s="25"/>
      <c r="J102" s="25"/>
      <c r="K102" s="25"/>
      <c r="L102" s="25"/>
      <c r="M102" s="25"/>
      <c r="N102" s="25"/>
      <c r="O102" s="25"/>
      <c r="P102" s="25"/>
      <c r="Q102" s="25"/>
      <c r="R102" s="25"/>
      <c r="S102" s="25"/>
      <c r="T102" s="25"/>
      <c r="U102" s="25"/>
      <c r="V102" s="25"/>
      <c r="W102" s="25"/>
      <c r="X102" s="25"/>
      <c r="Y102" s="48"/>
      <c r="Z102" s="24"/>
    </row>
    <row r="103" spans="1:26" ht="15" hidden="1" customHeight="1">
      <c r="A103" s="24"/>
      <c r="B103" s="24"/>
      <c r="C103" s="26"/>
      <c r="D103" s="25"/>
      <c r="E103" s="25"/>
      <c r="F103" s="25"/>
      <c r="G103" s="25"/>
      <c r="H103" s="25"/>
      <c r="I103" s="25"/>
      <c r="J103" s="25"/>
      <c r="K103" s="25"/>
      <c r="L103" s="25"/>
      <c r="M103" s="25"/>
      <c r="N103" s="25"/>
      <c r="O103" s="25"/>
      <c r="P103" s="25"/>
      <c r="Q103" s="25"/>
      <c r="R103" s="25"/>
      <c r="S103" s="25"/>
      <c r="T103" s="25"/>
      <c r="U103" s="25"/>
      <c r="V103" s="25"/>
      <c r="W103" s="25"/>
      <c r="X103" s="25"/>
      <c r="Y103" s="48"/>
      <c r="Z103" s="24"/>
    </row>
    <row r="104" spans="1:26" ht="15" hidden="1" customHeight="1">
      <c r="A104" s="24"/>
      <c r="B104" s="24"/>
      <c r="C104" s="26"/>
      <c r="D104" s="25"/>
      <c r="E104" s="25"/>
      <c r="F104" s="25"/>
      <c r="G104" s="25"/>
      <c r="H104" s="25"/>
      <c r="I104" s="25"/>
      <c r="J104" s="25"/>
      <c r="K104" s="25"/>
      <c r="L104" s="25"/>
      <c r="M104" s="25"/>
      <c r="N104" s="25"/>
      <c r="O104" s="25"/>
      <c r="P104" s="25"/>
      <c r="Q104" s="25"/>
      <c r="R104" s="25"/>
      <c r="S104" s="25"/>
      <c r="T104" s="25"/>
      <c r="U104" s="25"/>
      <c r="V104" s="25"/>
      <c r="W104" s="25"/>
      <c r="X104" s="25"/>
      <c r="Y104" s="48"/>
      <c r="Z104" s="24"/>
    </row>
    <row r="105" spans="1:26" ht="15" hidden="1" customHeight="1">
      <c r="A105" s="24"/>
      <c r="B105" s="24"/>
      <c r="C105" s="26"/>
      <c r="D105" s="25"/>
      <c r="E105" s="25"/>
      <c r="F105" s="25"/>
      <c r="G105" s="25"/>
      <c r="H105" s="25"/>
      <c r="I105" s="25"/>
      <c r="J105" s="25"/>
      <c r="K105" s="25"/>
      <c r="L105" s="25"/>
      <c r="M105" s="25"/>
      <c r="N105" s="25"/>
      <c r="O105" s="25"/>
      <c r="P105" s="25"/>
      <c r="Q105" s="25"/>
      <c r="R105" s="25"/>
      <c r="S105" s="25"/>
      <c r="T105" s="25"/>
      <c r="U105" s="25"/>
      <c r="V105" s="25"/>
      <c r="W105" s="25"/>
      <c r="X105" s="25"/>
      <c r="Y105" s="48"/>
      <c r="Z105" s="24"/>
    </row>
    <row r="106" spans="1:26" ht="36.6" hidden="1" customHeight="1">
      <c r="A106" s="24"/>
      <c r="B106" s="24"/>
      <c r="C106" s="26"/>
      <c r="D106" s="25"/>
      <c r="E106" s="25"/>
      <c r="F106" s="25"/>
      <c r="G106" s="25"/>
      <c r="H106" s="25"/>
      <c r="I106" s="25"/>
      <c r="J106" s="25"/>
      <c r="K106" s="25"/>
      <c r="L106" s="25"/>
      <c r="M106" s="25"/>
      <c r="N106" s="25"/>
      <c r="O106" s="25"/>
      <c r="P106" s="25"/>
      <c r="Q106" s="25"/>
      <c r="R106" s="25"/>
      <c r="S106" s="25"/>
      <c r="T106" s="25"/>
      <c r="U106" s="25"/>
      <c r="V106" s="25"/>
      <c r="W106" s="25"/>
      <c r="X106" s="25"/>
      <c r="Y106" s="48"/>
      <c r="Z106" s="24"/>
    </row>
    <row r="107" spans="1:26" ht="31.5" hidden="1" customHeight="1">
      <c r="A107" s="24"/>
      <c r="B107" s="24"/>
      <c r="C107" s="26"/>
      <c r="D107" s="25"/>
      <c r="E107" s="25"/>
      <c r="F107" s="25"/>
      <c r="G107" s="25"/>
      <c r="H107" s="25"/>
      <c r="I107" s="25"/>
      <c r="J107" s="25"/>
      <c r="K107" s="25"/>
      <c r="L107" s="25"/>
      <c r="M107" s="25"/>
      <c r="N107" s="25"/>
      <c r="O107" s="25"/>
      <c r="P107" s="25"/>
      <c r="Q107" s="25"/>
      <c r="R107" s="25"/>
      <c r="S107" s="25"/>
      <c r="T107" s="25"/>
      <c r="U107" s="25"/>
      <c r="V107" s="25"/>
      <c r="W107" s="25"/>
      <c r="X107" s="25"/>
      <c r="Y107" s="48"/>
      <c r="Z107" s="24"/>
    </row>
    <row r="108" spans="1:26" ht="17.25" customHeight="1">
      <c r="A108" s="24"/>
      <c r="B108" s="24"/>
      <c r="C108" s="26"/>
      <c r="D108" s="26"/>
      <c r="E108" s="26"/>
      <c r="F108" s="26"/>
      <c r="G108" s="26"/>
      <c r="H108" s="26"/>
      <c r="I108" s="26"/>
      <c r="J108" s="26"/>
      <c r="K108" s="26"/>
      <c r="L108" s="26"/>
      <c r="M108" s="26"/>
      <c r="N108" s="26"/>
      <c r="O108" s="26"/>
      <c r="P108" s="26"/>
      <c r="Q108" s="26"/>
      <c r="R108" s="26"/>
      <c r="S108" s="26"/>
      <c r="T108" s="26"/>
      <c r="U108" s="26"/>
      <c r="V108" s="26"/>
      <c r="W108" s="26"/>
      <c r="X108" s="26"/>
      <c r="Y108" s="48"/>
      <c r="Z108" s="24"/>
    </row>
    <row r="109" spans="1:26">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51"/>
    </row>
  </sheetData>
  <sheetProtection formatColumns="0" formatRows="0" autoFilter="0"/>
  <dataConsolidate link="1"/>
  <mergeCells count="32">
    <mergeCell ref="E70:Y75"/>
    <mergeCell ref="F22:M22"/>
    <mergeCell ref="P22:X22"/>
    <mergeCell ref="B2:G2"/>
    <mergeCell ref="B3:C3"/>
    <mergeCell ref="B5:Y5"/>
    <mergeCell ref="E7:X13"/>
    <mergeCell ref="E14:X19"/>
    <mergeCell ref="F21:M21"/>
    <mergeCell ref="P21:X21"/>
    <mergeCell ref="E35:X39"/>
    <mergeCell ref="E40:X40"/>
    <mergeCell ref="E58:G58"/>
    <mergeCell ref="H58:X58"/>
    <mergeCell ref="E41:X45"/>
    <mergeCell ref="E46:X57"/>
    <mergeCell ref="E81:P81"/>
    <mergeCell ref="Q81:W81"/>
    <mergeCell ref="E59:X59"/>
    <mergeCell ref="F97:X97"/>
    <mergeCell ref="E93:X93"/>
    <mergeCell ref="F95:S95"/>
    <mergeCell ref="E77:V77"/>
    <mergeCell ref="E78:K78"/>
    <mergeCell ref="L78:W78"/>
    <mergeCell ref="H61:X61"/>
    <mergeCell ref="E76:G76"/>
    <mergeCell ref="E79:K79"/>
    <mergeCell ref="L79:W79"/>
    <mergeCell ref="E60:G60"/>
    <mergeCell ref="H60:X60"/>
    <mergeCell ref="H76:X76"/>
  </mergeCells>
  <phoneticPr fontId="31" type="noConversion"/>
  <hyperlinks>
    <hyperlink ref="E59:X59" location="Инструкция!E59" tooltip="http://support.eias.ru/index.php?a=add&amp;catid=5" display="Обратиться в службу поддержки"/>
  </hyperlinks>
  <pageMargins left="0.7" right="0.7" top="0.75" bottom="0.75" header="0.3" footer="0.3"/>
  <pageSetup paperSize="9" orientation="portrait" horizontalDpi="180" verticalDpi="180"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tabColor rgb="FF002060"/>
  </sheetPr>
  <dimension ref="K1:W18"/>
  <sheetViews>
    <sheetView showGridLines="0" view="pageBreakPreview" topLeftCell="L12" zoomScale="60" zoomScaleNormal="100" workbookViewId="0"/>
  </sheetViews>
  <sheetFormatPr defaultColWidth="9.125" defaultRowHeight="11.4"/>
  <cols>
    <col min="1" max="10" width="0" style="102" hidden="1" customWidth="1"/>
    <col min="11" max="11" width="3.75" style="102" hidden="1" customWidth="1"/>
    <col min="12" max="12" width="5.125" style="102" customWidth="1"/>
    <col min="13" max="13" width="50.75" style="102" customWidth="1"/>
    <col min="14" max="14" width="10.75" style="102" customWidth="1"/>
    <col min="15" max="15" width="15.75" style="102" customWidth="1"/>
    <col min="16" max="16" width="17.25" style="102" customWidth="1"/>
    <col min="17" max="17" width="19.375" style="102" customWidth="1"/>
    <col min="18" max="18" width="26.625" style="102" customWidth="1"/>
    <col min="19" max="19" width="19.125" style="102" customWidth="1"/>
    <col min="20" max="20" width="29.875" style="102" customWidth="1"/>
    <col min="21" max="21" width="19.125" style="102" customWidth="1"/>
    <col min="22" max="22" width="15.75" style="102" customWidth="1"/>
    <col min="23" max="16384" width="9.125" style="102"/>
  </cols>
  <sheetData>
    <row r="1" spans="11:23" hidden="1">
      <c r="K1" s="849"/>
      <c r="L1" s="849"/>
      <c r="M1" s="849"/>
      <c r="N1" s="849"/>
      <c r="O1" s="849"/>
      <c r="P1" s="849"/>
      <c r="Q1" s="849"/>
      <c r="R1" s="849"/>
      <c r="S1" s="849"/>
      <c r="T1" s="849"/>
      <c r="U1" s="849"/>
      <c r="V1" s="849"/>
      <c r="W1" s="849"/>
    </row>
    <row r="2" spans="11:23" hidden="1">
      <c r="K2" s="849"/>
      <c r="L2" s="849"/>
      <c r="M2" s="849"/>
      <c r="N2" s="849"/>
      <c r="O2" s="849"/>
      <c r="P2" s="849"/>
      <c r="Q2" s="849"/>
      <c r="R2" s="849"/>
      <c r="S2" s="849"/>
      <c r="T2" s="849"/>
      <c r="U2" s="849"/>
      <c r="V2" s="849"/>
      <c r="W2" s="849"/>
    </row>
    <row r="3" spans="11:23" hidden="1">
      <c r="K3" s="849"/>
      <c r="L3" s="849"/>
      <c r="M3" s="849"/>
      <c r="N3" s="849"/>
      <c r="O3" s="849"/>
      <c r="P3" s="849"/>
      <c r="Q3" s="849"/>
      <c r="R3" s="849"/>
      <c r="S3" s="849"/>
      <c r="T3" s="849"/>
      <c r="U3" s="849"/>
      <c r="V3" s="849"/>
      <c r="W3" s="849"/>
    </row>
    <row r="4" spans="11:23" hidden="1">
      <c r="K4" s="849"/>
      <c r="L4" s="849"/>
      <c r="M4" s="849"/>
      <c r="N4" s="849"/>
      <c r="O4" s="849"/>
      <c r="P4" s="849"/>
      <c r="Q4" s="849"/>
      <c r="R4" s="849"/>
      <c r="S4" s="849"/>
      <c r="T4" s="849"/>
      <c r="U4" s="849"/>
      <c r="V4" s="849"/>
      <c r="W4" s="849"/>
    </row>
    <row r="5" spans="11:23" hidden="1">
      <c r="K5" s="849"/>
      <c r="L5" s="849"/>
      <c r="M5" s="849"/>
      <c r="N5" s="849"/>
      <c r="O5" s="849"/>
      <c r="P5" s="849"/>
      <c r="Q5" s="849"/>
      <c r="R5" s="849"/>
      <c r="S5" s="849"/>
      <c r="T5" s="849"/>
      <c r="U5" s="849"/>
      <c r="V5" s="849"/>
      <c r="W5" s="849"/>
    </row>
    <row r="6" spans="11:23" hidden="1">
      <c r="K6" s="849"/>
      <c r="L6" s="849"/>
      <c r="M6" s="849"/>
      <c r="N6" s="849"/>
      <c r="O6" s="849"/>
      <c r="P6" s="849"/>
      <c r="Q6" s="849"/>
      <c r="R6" s="849"/>
      <c r="S6" s="849"/>
      <c r="T6" s="849"/>
      <c r="U6" s="849"/>
      <c r="V6" s="849"/>
      <c r="W6" s="849"/>
    </row>
    <row r="7" spans="11:23" hidden="1">
      <c r="K7" s="849"/>
      <c r="L7" s="849"/>
      <c r="M7" s="849"/>
      <c r="N7" s="849"/>
      <c r="O7" s="849"/>
      <c r="P7" s="849"/>
      <c r="Q7" s="849"/>
      <c r="R7" s="849"/>
      <c r="S7" s="849"/>
      <c r="T7" s="849"/>
      <c r="U7" s="849"/>
      <c r="V7" s="849"/>
      <c r="W7" s="849"/>
    </row>
    <row r="8" spans="11:23" hidden="1">
      <c r="K8" s="849"/>
      <c r="L8" s="849"/>
      <c r="M8" s="849"/>
      <c r="N8" s="849"/>
      <c r="O8" s="849"/>
      <c r="P8" s="849"/>
      <c r="Q8" s="849"/>
      <c r="R8" s="849"/>
      <c r="S8" s="849"/>
      <c r="T8" s="849"/>
      <c r="U8" s="849"/>
      <c r="V8" s="849"/>
      <c r="W8" s="849"/>
    </row>
    <row r="9" spans="11:23" hidden="1">
      <c r="K9" s="849"/>
      <c r="L9" s="849"/>
      <c r="M9" s="849"/>
      <c r="N9" s="849"/>
      <c r="O9" s="849"/>
      <c r="P9" s="849"/>
      <c r="Q9" s="849"/>
      <c r="R9" s="849"/>
      <c r="S9" s="849"/>
      <c r="T9" s="849"/>
      <c r="U9" s="849"/>
      <c r="V9" s="849"/>
      <c r="W9" s="849"/>
    </row>
    <row r="10" spans="11:23" hidden="1">
      <c r="K10" s="849"/>
      <c r="L10" s="849"/>
      <c r="M10" s="849"/>
      <c r="N10" s="849"/>
      <c r="O10" s="849"/>
      <c r="P10" s="849"/>
      <c r="Q10" s="849"/>
      <c r="R10" s="849"/>
      <c r="S10" s="849"/>
      <c r="T10" s="849"/>
      <c r="U10" s="849"/>
      <c r="V10" s="849"/>
      <c r="W10" s="849"/>
    </row>
    <row r="11" spans="11:23" ht="11.25" hidden="1" customHeight="1">
      <c r="K11" s="849"/>
      <c r="L11" s="867"/>
      <c r="M11" s="867"/>
      <c r="N11" s="867"/>
      <c r="O11" s="867"/>
      <c r="P11" s="867"/>
      <c r="Q11" s="867"/>
      <c r="R11" s="867"/>
      <c r="S11" s="867"/>
      <c r="T11" s="867"/>
      <c r="U11" s="867"/>
      <c r="V11" s="867"/>
      <c r="W11" s="849"/>
    </row>
    <row r="12" spans="11:23" ht="20.100000000000001" customHeight="1">
      <c r="K12" s="849"/>
      <c r="L12" s="484" t="s">
        <v>1358</v>
      </c>
      <c r="M12" s="295"/>
      <c r="N12" s="295"/>
      <c r="O12" s="295"/>
      <c r="P12" s="295"/>
      <c r="Q12" s="296"/>
      <c r="R12" s="296"/>
      <c r="S12" s="296"/>
      <c r="T12" s="296"/>
      <c r="U12" s="296"/>
      <c r="V12" s="296"/>
      <c r="W12" s="879"/>
    </row>
    <row r="13" spans="11:23" ht="11.25" customHeight="1">
      <c r="K13" s="849"/>
      <c r="L13" s="867"/>
      <c r="M13" s="867"/>
      <c r="N13" s="867"/>
      <c r="O13" s="867"/>
      <c r="P13" s="867"/>
      <c r="Q13" s="867"/>
      <c r="R13" s="867"/>
      <c r="S13" s="867"/>
      <c r="T13" s="867"/>
      <c r="U13" s="867"/>
      <c r="V13" s="867"/>
      <c r="W13" s="849"/>
    </row>
    <row r="14" spans="11:23" ht="111.75" customHeight="1">
      <c r="K14" s="849"/>
      <c r="L14" s="876" t="s">
        <v>302</v>
      </c>
      <c r="M14" s="872" t="s">
        <v>142</v>
      </c>
      <c r="N14" s="872" t="s">
        <v>143</v>
      </c>
      <c r="O14" s="853" t="s">
        <v>1329</v>
      </c>
      <c r="P14" s="853" t="s">
        <v>465</v>
      </c>
      <c r="Q14" s="853" t="s">
        <v>466</v>
      </c>
      <c r="R14" s="853" t="s">
        <v>467</v>
      </c>
      <c r="S14" s="853" t="s">
        <v>468</v>
      </c>
      <c r="T14" s="853" t="s">
        <v>1330</v>
      </c>
      <c r="U14" s="853" t="s">
        <v>136</v>
      </c>
      <c r="V14" s="853" t="s">
        <v>469</v>
      </c>
      <c r="W14" s="849"/>
    </row>
    <row r="15" spans="11:23">
      <c r="K15" s="849"/>
      <c r="L15" s="849"/>
      <c r="M15" s="849"/>
      <c r="N15" s="849"/>
      <c r="O15" s="849"/>
      <c r="P15" s="849"/>
      <c r="Q15" s="849"/>
      <c r="R15" s="849"/>
      <c r="S15" s="849"/>
      <c r="T15" s="849"/>
      <c r="U15" s="849"/>
      <c r="V15" s="849"/>
      <c r="W15" s="849"/>
    </row>
    <row r="16" spans="11:23">
      <c r="K16" s="849"/>
      <c r="L16" s="849"/>
      <c r="M16" s="849"/>
      <c r="N16" s="849"/>
      <c r="O16" s="849"/>
      <c r="P16" s="849"/>
      <c r="Q16" s="849"/>
      <c r="R16" s="849"/>
      <c r="S16" s="849"/>
      <c r="T16" s="849"/>
      <c r="U16" s="849"/>
      <c r="V16" s="849"/>
      <c r="W16" s="849"/>
    </row>
    <row r="17" spans="11:23" ht="24" customHeight="1">
      <c r="K17" s="849"/>
      <c r="L17" s="1133" t="s">
        <v>1402</v>
      </c>
      <c r="M17" s="1133"/>
      <c r="N17" s="1133"/>
      <c r="O17" s="1133"/>
      <c r="P17" s="1133"/>
      <c r="Q17" s="1133"/>
      <c r="R17" s="1133"/>
      <c r="S17" s="1133"/>
      <c r="T17" s="1133"/>
      <c r="U17" s="1133"/>
      <c r="V17" s="1137"/>
      <c r="W17" s="849"/>
    </row>
    <row r="18" spans="11:23" ht="14.4">
      <c r="K18" s="649"/>
      <c r="L18" s="1135"/>
      <c r="M18" s="1135"/>
      <c r="N18" s="1135"/>
      <c r="O18" s="1135"/>
      <c r="P18" s="1135"/>
      <c r="Q18" s="1135"/>
      <c r="R18" s="1135"/>
      <c r="S18" s="1135"/>
      <c r="T18" s="1135"/>
      <c r="U18" s="1135"/>
      <c r="V18" s="1141"/>
      <c r="W18" s="849"/>
    </row>
  </sheetData>
  <sheetProtection formatColumns="0" formatRows="0" autoFilter="0"/>
  <mergeCells count="2">
    <mergeCell ref="L17:V17"/>
    <mergeCell ref="L18:V18"/>
  </mergeCells>
  <pageMargins left="0.35433070866141736" right="0.35433070866141736" top="0.39370078740157483" bottom="0.47222222222222221" header="0.31496062992125984" footer="0.31496062992125984"/>
  <pageSetup paperSize="9" fitToWidth="0" orientation="landscape" r:id="rId1"/>
  <headerFooter>
    <oddFooter>&amp;C&amp;A
&amp;P из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tabColor rgb="FF002060"/>
    <outlinePr summaryBelow="0" summaryRight="0"/>
    <pageSetUpPr fitToPage="1"/>
  </sheetPr>
  <dimension ref="A1:R392"/>
  <sheetViews>
    <sheetView showGridLines="0" view="pageBreakPreview" topLeftCell="A11" zoomScale="60" zoomScaleNormal="100" workbookViewId="0">
      <pane xSplit="15" ySplit="5" topLeftCell="P16" activePane="bottomRight" state="frozen"/>
      <selection activeCell="M11" sqref="M11"/>
      <selection pane="topRight" activeCell="M11" sqref="M11"/>
      <selection pane="bottomLeft" activeCell="M11" sqref="M11"/>
      <selection pane="bottomRight" activeCell="S410" sqref="S410"/>
    </sheetView>
  </sheetViews>
  <sheetFormatPr defaultColWidth="9.125" defaultRowHeight="11.4"/>
  <cols>
    <col min="1" max="10" width="0" style="102" hidden="1" customWidth="1"/>
    <col min="11" max="11" width="3.75" style="102" hidden="1" customWidth="1"/>
    <col min="12" max="12" width="8.75" style="305" customWidth="1"/>
    <col min="13" max="13" width="62.875" style="102" customWidth="1"/>
    <col min="14" max="15" width="12.75" style="102" customWidth="1"/>
    <col min="16" max="17" width="15.75" style="102" customWidth="1"/>
    <col min="18" max="18" width="20.75" style="102" customWidth="1"/>
    <col min="19" max="16384" width="9.125" style="102"/>
  </cols>
  <sheetData>
    <row r="1" spans="1:18" hidden="1">
      <c r="A1" s="849"/>
      <c r="B1" s="849"/>
      <c r="C1" s="849"/>
      <c r="D1" s="849"/>
      <c r="E1" s="849"/>
      <c r="F1" s="849"/>
      <c r="G1" s="849"/>
      <c r="H1" s="849"/>
      <c r="I1" s="849"/>
      <c r="J1" s="849"/>
      <c r="K1" s="849"/>
      <c r="L1" s="865"/>
      <c r="M1" s="849"/>
      <c r="N1" s="849"/>
      <c r="O1" s="849"/>
      <c r="P1" s="849"/>
      <c r="Q1" s="849"/>
      <c r="R1" s="849"/>
    </row>
    <row r="2" spans="1:18" hidden="1">
      <c r="A2" s="849"/>
      <c r="B2" s="849"/>
      <c r="C2" s="849"/>
      <c r="D2" s="849"/>
      <c r="E2" s="849"/>
      <c r="F2" s="849"/>
      <c r="G2" s="849"/>
      <c r="H2" s="849"/>
      <c r="I2" s="849"/>
      <c r="J2" s="849"/>
      <c r="K2" s="849"/>
      <c r="L2" s="865"/>
      <c r="M2" s="849"/>
      <c r="N2" s="849"/>
      <c r="O2" s="849"/>
      <c r="P2" s="849"/>
      <c r="Q2" s="849"/>
      <c r="R2" s="849"/>
    </row>
    <row r="3" spans="1:18" hidden="1">
      <c r="A3" s="849"/>
      <c r="B3" s="849"/>
      <c r="C3" s="849"/>
      <c r="D3" s="849"/>
      <c r="E3" s="849"/>
      <c r="F3" s="849"/>
      <c r="G3" s="849"/>
      <c r="H3" s="849"/>
      <c r="I3" s="849"/>
      <c r="J3" s="849"/>
      <c r="K3" s="849"/>
      <c r="L3" s="865"/>
      <c r="M3" s="849"/>
      <c r="N3" s="849"/>
      <c r="O3" s="849"/>
      <c r="P3" s="849"/>
      <c r="Q3" s="849"/>
      <c r="R3" s="849"/>
    </row>
    <row r="4" spans="1:18" hidden="1">
      <c r="A4" s="849"/>
      <c r="B4" s="849"/>
      <c r="C4" s="849"/>
      <c r="D4" s="849"/>
      <c r="E4" s="849"/>
      <c r="F4" s="849"/>
      <c r="G4" s="849"/>
      <c r="H4" s="849"/>
      <c r="I4" s="849"/>
      <c r="J4" s="849"/>
      <c r="K4" s="849"/>
      <c r="L4" s="865"/>
      <c r="M4" s="849"/>
      <c r="N4" s="849"/>
      <c r="O4" s="849"/>
      <c r="P4" s="849"/>
      <c r="Q4" s="849"/>
      <c r="R4" s="849"/>
    </row>
    <row r="5" spans="1:18" hidden="1">
      <c r="A5" s="849"/>
      <c r="B5" s="849"/>
      <c r="C5" s="849"/>
      <c r="D5" s="849"/>
      <c r="E5" s="849"/>
      <c r="F5" s="849"/>
      <c r="G5" s="849"/>
      <c r="H5" s="849"/>
      <c r="I5" s="849"/>
      <c r="J5" s="849"/>
      <c r="K5" s="849"/>
      <c r="L5" s="865"/>
      <c r="M5" s="849"/>
      <c r="N5" s="849"/>
      <c r="O5" s="849"/>
      <c r="P5" s="849"/>
      <c r="Q5" s="849"/>
      <c r="R5" s="849"/>
    </row>
    <row r="6" spans="1:18" hidden="1">
      <c r="A6" s="849"/>
      <c r="B6" s="849"/>
      <c r="C6" s="849"/>
      <c r="D6" s="849"/>
      <c r="E6" s="849"/>
      <c r="F6" s="849"/>
      <c r="G6" s="849"/>
      <c r="H6" s="849"/>
      <c r="I6" s="849"/>
      <c r="J6" s="849"/>
      <c r="K6" s="849"/>
      <c r="L6" s="865"/>
      <c r="M6" s="849"/>
      <c r="N6" s="849"/>
      <c r="O6" s="849"/>
      <c r="P6" s="849"/>
      <c r="Q6" s="849"/>
      <c r="R6" s="849"/>
    </row>
    <row r="7" spans="1:18" hidden="1">
      <c r="A7" s="849"/>
      <c r="B7" s="849"/>
      <c r="C7" s="849"/>
      <c r="D7" s="849"/>
      <c r="E7" s="849"/>
      <c r="F7" s="849"/>
      <c r="G7" s="849"/>
      <c r="H7" s="849"/>
      <c r="I7" s="849"/>
      <c r="J7" s="849"/>
      <c r="K7" s="849"/>
      <c r="L7" s="865"/>
      <c r="M7" s="849"/>
      <c r="N7" s="849"/>
      <c r="O7" s="849"/>
      <c r="P7" s="849"/>
      <c r="Q7" s="849"/>
      <c r="R7" s="849"/>
    </row>
    <row r="8" spans="1:18" hidden="1">
      <c r="A8" s="849"/>
      <c r="B8" s="849"/>
      <c r="C8" s="849"/>
      <c r="D8" s="849"/>
      <c r="E8" s="849"/>
      <c r="F8" s="849"/>
      <c r="G8" s="849"/>
      <c r="H8" s="849"/>
      <c r="I8" s="849"/>
      <c r="J8" s="849"/>
      <c r="K8" s="849"/>
      <c r="L8" s="865"/>
      <c r="M8" s="849"/>
      <c r="N8" s="849"/>
      <c r="O8" s="849"/>
      <c r="P8" s="849"/>
      <c r="Q8" s="849"/>
      <c r="R8" s="849"/>
    </row>
    <row r="9" spans="1:18" hidden="1">
      <c r="A9" s="849"/>
      <c r="B9" s="849"/>
      <c r="C9" s="849"/>
      <c r="D9" s="849"/>
      <c r="E9" s="849"/>
      <c r="F9" s="849"/>
      <c r="G9" s="849"/>
      <c r="H9" s="849"/>
      <c r="I9" s="849"/>
      <c r="J9" s="849"/>
      <c r="K9" s="849"/>
      <c r="L9" s="865"/>
      <c r="M9" s="849"/>
      <c r="N9" s="849"/>
      <c r="O9" s="849"/>
      <c r="P9" s="849"/>
      <c r="Q9" s="849"/>
      <c r="R9" s="849"/>
    </row>
    <row r="10" spans="1:18" hidden="1">
      <c r="A10" s="849"/>
      <c r="B10" s="849"/>
      <c r="C10" s="849"/>
      <c r="D10" s="849"/>
      <c r="E10" s="849"/>
      <c r="F10" s="849"/>
      <c r="G10" s="849"/>
      <c r="H10" s="849"/>
      <c r="I10" s="849"/>
      <c r="J10" s="849"/>
      <c r="K10" s="849"/>
      <c r="L10" s="865"/>
      <c r="M10" s="849"/>
      <c r="N10" s="849"/>
      <c r="O10" s="849"/>
      <c r="P10" s="849"/>
      <c r="Q10" s="849"/>
      <c r="R10" s="849"/>
    </row>
    <row r="11" spans="1:18" ht="15" hidden="1" customHeight="1">
      <c r="A11" s="849"/>
      <c r="B11" s="849"/>
      <c r="C11" s="849"/>
      <c r="D11" s="849"/>
      <c r="E11" s="849"/>
      <c r="F11" s="849"/>
      <c r="G11" s="849"/>
      <c r="H11" s="849"/>
      <c r="I11" s="849"/>
      <c r="J11" s="849"/>
      <c r="K11" s="849"/>
      <c r="L11" s="880"/>
      <c r="M11" s="868"/>
      <c r="N11" s="867"/>
      <c r="O11" s="867"/>
      <c r="P11" s="867"/>
      <c r="Q11" s="867"/>
      <c r="R11" s="849"/>
    </row>
    <row r="12" spans="1:18" ht="22.5" customHeight="1">
      <c r="A12" s="849"/>
      <c r="B12" s="849"/>
      <c r="C12" s="849"/>
      <c r="D12" s="849"/>
      <c r="E12" s="849"/>
      <c r="F12" s="849"/>
      <c r="G12" s="849"/>
      <c r="H12" s="849"/>
      <c r="I12" s="849"/>
      <c r="J12" s="849"/>
      <c r="K12" s="849"/>
      <c r="L12" s="484" t="s">
        <v>1288</v>
      </c>
      <c r="M12" s="298"/>
      <c r="N12" s="298"/>
      <c r="O12" s="298"/>
      <c r="P12" s="298"/>
      <c r="Q12" s="299"/>
      <c r="R12" s="299"/>
    </row>
    <row r="13" spans="1:18" ht="11.25" customHeight="1">
      <c r="A13" s="849"/>
      <c r="B13" s="849"/>
      <c r="C13" s="849"/>
      <c r="D13" s="849"/>
      <c r="E13" s="849"/>
      <c r="F13" s="849"/>
      <c r="G13" s="849"/>
      <c r="H13" s="849"/>
      <c r="I13" s="849"/>
      <c r="J13" s="849"/>
      <c r="K13" s="849"/>
      <c r="L13" s="880"/>
      <c r="M13" s="867"/>
      <c r="N13" s="867"/>
      <c r="O13" s="867"/>
      <c r="P13" s="867"/>
      <c r="Q13" s="867"/>
      <c r="R13" s="849"/>
    </row>
    <row r="14" spans="1:18" ht="19.5" customHeight="1">
      <c r="A14" s="849"/>
      <c r="B14" s="849"/>
      <c r="C14" s="849"/>
      <c r="D14" s="849"/>
      <c r="E14" s="849"/>
      <c r="F14" s="849"/>
      <c r="G14" s="849"/>
      <c r="H14" s="849"/>
      <c r="I14" s="849"/>
      <c r="J14" s="849"/>
      <c r="K14" s="849"/>
      <c r="L14" s="1106" t="s">
        <v>16</v>
      </c>
      <c r="M14" s="1136" t="s">
        <v>121</v>
      </c>
      <c r="N14" s="1148" t="s">
        <v>1149</v>
      </c>
      <c r="O14" s="1136" t="s">
        <v>285</v>
      </c>
      <c r="P14" s="1133" t="s">
        <v>2438</v>
      </c>
      <c r="Q14" s="1133"/>
      <c r="R14" s="1136" t="s">
        <v>109</v>
      </c>
    </row>
    <row r="15" spans="1:18" ht="32.25" customHeight="1">
      <c r="A15" s="849"/>
      <c r="B15" s="849"/>
      <c r="C15" s="849"/>
      <c r="D15" s="849"/>
      <c r="E15" s="849"/>
      <c r="F15" s="849"/>
      <c r="G15" s="849"/>
      <c r="H15" s="849"/>
      <c r="I15" s="849"/>
      <c r="J15" s="849"/>
      <c r="K15" s="849"/>
      <c r="L15" s="1106"/>
      <c r="M15" s="1136"/>
      <c r="N15" s="1148"/>
      <c r="O15" s="1136"/>
      <c r="P15" s="881" t="s">
        <v>324</v>
      </c>
      <c r="Q15" s="882" t="s">
        <v>286</v>
      </c>
      <c r="R15" s="1136"/>
    </row>
    <row r="16" spans="1:18">
      <c r="A16" s="764" t="s">
        <v>18</v>
      </c>
      <c r="B16" s="849"/>
      <c r="C16" s="849"/>
      <c r="D16" s="849"/>
      <c r="E16" s="849"/>
      <c r="F16" s="849"/>
      <c r="G16" s="849"/>
      <c r="H16" s="849"/>
      <c r="I16" s="849"/>
      <c r="J16" s="849"/>
      <c r="K16" s="849"/>
      <c r="L16" s="863" t="s">
        <v>2396</v>
      </c>
      <c r="M16" s="864"/>
      <c r="N16" s="864"/>
      <c r="O16" s="864"/>
      <c r="P16" s="864"/>
      <c r="Q16" s="864"/>
      <c r="R16" s="864"/>
    </row>
    <row r="17" spans="1:18" s="278" customFormat="1" ht="57">
      <c r="A17" s="789">
        <v>1</v>
      </c>
      <c r="B17" s="859"/>
      <c r="C17" s="859"/>
      <c r="D17" s="859"/>
      <c r="E17" s="859"/>
      <c r="F17" s="859"/>
      <c r="G17" s="859"/>
      <c r="H17" s="859"/>
      <c r="I17" s="859"/>
      <c r="J17" s="859"/>
      <c r="K17" s="859"/>
      <c r="L17" s="883" t="s">
        <v>471</v>
      </c>
      <c r="M17" s="884" t="s">
        <v>472</v>
      </c>
      <c r="N17" s="883" t="s">
        <v>2478</v>
      </c>
      <c r="O17" s="885" t="s">
        <v>370</v>
      </c>
      <c r="P17" s="886">
        <v>0</v>
      </c>
      <c r="Q17" s="887">
        <v>0</v>
      </c>
      <c r="R17" s="888"/>
    </row>
    <row r="18" spans="1:18" s="278" customFormat="1">
      <c r="A18" s="789">
        <v>1</v>
      </c>
      <c r="B18" s="859"/>
      <c r="C18" s="859"/>
      <c r="D18" s="859"/>
      <c r="E18" s="859"/>
      <c r="F18" s="859"/>
      <c r="G18" s="859"/>
      <c r="H18" s="859"/>
      <c r="I18" s="859"/>
      <c r="J18" s="859"/>
      <c r="K18" s="859"/>
      <c r="L18" s="889" t="s">
        <v>18</v>
      </c>
      <c r="M18" s="884" t="s">
        <v>473</v>
      </c>
      <c r="N18" s="883" t="s">
        <v>2479</v>
      </c>
      <c r="O18" s="885" t="s">
        <v>370</v>
      </c>
      <c r="P18" s="890"/>
      <c r="Q18" s="891"/>
      <c r="R18" s="888"/>
    </row>
    <row r="19" spans="1:18" s="278" customFormat="1" ht="22.8">
      <c r="A19" s="789">
        <v>1</v>
      </c>
      <c r="B19" s="859"/>
      <c r="C19" s="859"/>
      <c r="D19" s="859"/>
      <c r="E19" s="859"/>
      <c r="F19" s="859"/>
      <c r="G19" s="859"/>
      <c r="H19" s="859"/>
      <c r="I19" s="859"/>
      <c r="J19" s="859"/>
      <c r="K19" s="859"/>
      <c r="L19" s="889" t="s">
        <v>102</v>
      </c>
      <c r="M19" s="892" t="s">
        <v>474</v>
      </c>
      <c r="N19" s="883" t="s">
        <v>2480</v>
      </c>
      <c r="O19" s="885" t="s">
        <v>370</v>
      </c>
      <c r="P19" s="886">
        <v>0</v>
      </c>
      <c r="Q19" s="886">
        <v>0</v>
      </c>
      <c r="R19" s="888"/>
    </row>
    <row r="20" spans="1:18" ht="22.8" hidden="1">
      <c r="A20" s="789">
        <v>1</v>
      </c>
      <c r="B20" s="849"/>
      <c r="C20" s="849"/>
      <c r="D20" s="849"/>
      <c r="E20" s="849"/>
      <c r="F20" s="849"/>
      <c r="G20" s="849"/>
      <c r="H20" s="849"/>
      <c r="I20" s="849"/>
      <c r="J20" s="849"/>
      <c r="K20" s="849"/>
      <c r="L20" s="893" t="s">
        <v>17</v>
      </c>
      <c r="M20" s="894" t="s">
        <v>475</v>
      </c>
      <c r="N20" s="895" t="s">
        <v>2481</v>
      </c>
      <c r="O20" s="896" t="s">
        <v>370</v>
      </c>
      <c r="P20" s="897"/>
      <c r="Q20" s="898"/>
      <c r="R20" s="899"/>
    </row>
    <row r="21" spans="1:18" ht="22.8" hidden="1">
      <c r="A21" s="789">
        <v>1</v>
      </c>
      <c r="B21" s="849"/>
      <c r="C21" s="849"/>
      <c r="D21" s="849"/>
      <c r="E21" s="849"/>
      <c r="F21" s="849"/>
      <c r="G21" s="849"/>
      <c r="H21" s="849"/>
      <c r="I21" s="849"/>
      <c r="J21" s="849"/>
      <c r="K21" s="849"/>
      <c r="L21" s="893" t="s">
        <v>146</v>
      </c>
      <c r="M21" s="894" t="s">
        <v>477</v>
      </c>
      <c r="N21" s="895" t="s">
        <v>2482</v>
      </c>
      <c r="O21" s="896" t="s">
        <v>370</v>
      </c>
      <c r="P21" s="900">
        <v>0</v>
      </c>
      <c r="Q21" s="901">
        <v>0</v>
      </c>
      <c r="R21" s="899"/>
    </row>
    <row r="22" spans="1:18" ht="34.200000000000003" hidden="1">
      <c r="A22" s="789">
        <v>1</v>
      </c>
      <c r="B22" s="849"/>
      <c r="C22" s="849"/>
      <c r="D22" s="849"/>
      <c r="E22" s="849"/>
      <c r="F22" s="849"/>
      <c r="G22" s="849"/>
      <c r="H22" s="849"/>
      <c r="I22" s="849"/>
      <c r="J22" s="849"/>
      <c r="K22" s="849"/>
      <c r="L22" s="902" t="s">
        <v>147</v>
      </c>
      <c r="M22" s="903" t="s">
        <v>479</v>
      </c>
      <c r="N22" s="904"/>
      <c r="O22" s="896" t="s">
        <v>370</v>
      </c>
      <c r="P22" s="897"/>
      <c r="Q22" s="898">
        <v>0</v>
      </c>
      <c r="R22" s="899"/>
    </row>
    <row r="23" spans="1:18" hidden="1">
      <c r="A23" s="789">
        <v>1</v>
      </c>
      <c r="B23" s="849"/>
      <c r="C23" s="849"/>
      <c r="D23" s="849"/>
      <c r="E23" s="849"/>
      <c r="F23" s="849"/>
      <c r="G23" s="849"/>
      <c r="H23" s="849"/>
      <c r="I23" s="849"/>
      <c r="J23" s="849"/>
      <c r="K23" s="849"/>
      <c r="L23" s="902" t="s">
        <v>480</v>
      </c>
      <c r="M23" s="903" t="s">
        <v>481</v>
      </c>
      <c r="N23" s="904"/>
      <c r="O23" s="896" t="s">
        <v>370</v>
      </c>
      <c r="P23" s="897"/>
      <c r="Q23" s="898">
        <v>0</v>
      </c>
      <c r="R23" s="899"/>
    </row>
    <row r="24" spans="1:18" ht="22.8" hidden="1">
      <c r="A24" s="789">
        <v>1</v>
      </c>
      <c r="B24" s="849"/>
      <c r="C24" s="849"/>
      <c r="D24" s="849"/>
      <c r="E24" s="849"/>
      <c r="F24" s="849"/>
      <c r="G24" s="849"/>
      <c r="H24" s="849"/>
      <c r="I24" s="849"/>
      <c r="J24" s="849"/>
      <c r="K24" s="849"/>
      <c r="L24" s="902" t="s">
        <v>482</v>
      </c>
      <c r="M24" s="903" t="s">
        <v>483</v>
      </c>
      <c r="N24" s="904"/>
      <c r="O24" s="896" t="s">
        <v>370</v>
      </c>
      <c r="P24" s="897"/>
      <c r="Q24" s="898">
        <v>0</v>
      </c>
      <c r="R24" s="899"/>
    </row>
    <row r="25" spans="1:18" ht="79.8" hidden="1">
      <c r="A25" s="789">
        <v>1</v>
      </c>
      <c r="B25" s="905" t="s">
        <v>1396</v>
      </c>
      <c r="C25" s="849"/>
      <c r="D25" s="849"/>
      <c r="E25" s="849"/>
      <c r="F25" s="849"/>
      <c r="G25" s="849"/>
      <c r="H25" s="849"/>
      <c r="I25" s="849"/>
      <c r="J25" s="849"/>
      <c r="K25" s="849"/>
      <c r="L25" s="902" t="s">
        <v>484</v>
      </c>
      <c r="M25" s="903" t="s">
        <v>485</v>
      </c>
      <c r="N25" s="904"/>
      <c r="O25" s="896" t="s">
        <v>370</v>
      </c>
      <c r="P25" s="897"/>
      <c r="Q25" s="898">
        <v>0</v>
      </c>
      <c r="R25" s="899"/>
    </row>
    <row r="26" spans="1:18" ht="22.8" hidden="1">
      <c r="A26" s="789">
        <v>1</v>
      </c>
      <c r="B26" s="905" t="s">
        <v>643</v>
      </c>
      <c r="C26" s="849"/>
      <c r="D26" s="849"/>
      <c r="E26" s="849"/>
      <c r="F26" s="849"/>
      <c r="G26" s="849"/>
      <c r="H26" s="849"/>
      <c r="I26" s="849"/>
      <c r="J26" s="849"/>
      <c r="K26" s="849"/>
      <c r="L26" s="906" t="s">
        <v>486</v>
      </c>
      <c r="M26" s="907" t="s">
        <v>487</v>
      </c>
      <c r="N26" s="896"/>
      <c r="O26" s="896" t="s">
        <v>370</v>
      </c>
      <c r="P26" s="897"/>
      <c r="Q26" s="898">
        <v>0</v>
      </c>
      <c r="R26" s="899"/>
    </row>
    <row r="27" spans="1:18" ht="22.8" hidden="1">
      <c r="A27" s="789">
        <v>1</v>
      </c>
      <c r="B27" s="905" t="s">
        <v>646</v>
      </c>
      <c r="C27" s="849"/>
      <c r="D27" s="849"/>
      <c r="E27" s="849"/>
      <c r="F27" s="849"/>
      <c r="G27" s="849"/>
      <c r="H27" s="849"/>
      <c r="I27" s="849"/>
      <c r="J27" s="849"/>
      <c r="K27" s="849"/>
      <c r="L27" s="893" t="s">
        <v>488</v>
      </c>
      <c r="M27" s="908" t="s">
        <v>1193</v>
      </c>
      <c r="N27" s="896"/>
      <c r="O27" s="896" t="s">
        <v>370</v>
      </c>
      <c r="P27" s="897"/>
      <c r="Q27" s="898">
        <v>0</v>
      </c>
      <c r="R27" s="899"/>
    </row>
    <row r="28" spans="1:18" ht="22.8" hidden="1">
      <c r="A28" s="789">
        <v>1</v>
      </c>
      <c r="B28" s="905" t="s">
        <v>647</v>
      </c>
      <c r="C28" s="849"/>
      <c r="D28" s="849"/>
      <c r="E28" s="849"/>
      <c r="F28" s="849"/>
      <c r="G28" s="849"/>
      <c r="H28" s="849"/>
      <c r="I28" s="849"/>
      <c r="J28" s="849"/>
      <c r="K28" s="849"/>
      <c r="L28" s="893" t="s">
        <v>489</v>
      </c>
      <c r="M28" s="908" t="s">
        <v>1194</v>
      </c>
      <c r="N28" s="896"/>
      <c r="O28" s="896" t="s">
        <v>370</v>
      </c>
      <c r="P28" s="897"/>
      <c r="Q28" s="898">
        <v>0</v>
      </c>
      <c r="R28" s="899"/>
    </row>
    <row r="29" spans="1:18" ht="22.8" hidden="1">
      <c r="A29" s="789">
        <v>1</v>
      </c>
      <c r="B29" s="905" t="s">
        <v>648</v>
      </c>
      <c r="C29" s="849"/>
      <c r="D29" s="849"/>
      <c r="E29" s="849"/>
      <c r="F29" s="849"/>
      <c r="G29" s="849"/>
      <c r="H29" s="849"/>
      <c r="I29" s="849"/>
      <c r="J29" s="849"/>
      <c r="K29" s="849"/>
      <c r="L29" s="893" t="s">
        <v>490</v>
      </c>
      <c r="M29" s="908" t="s">
        <v>491</v>
      </c>
      <c r="N29" s="909"/>
      <c r="O29" s="896" t="s">
        <v>370</v>
      </c>
      <c r="P29" s="897"/>
      <c r="Q29" s="898">
        <v>0</v>
      </c>
      <c r="R29" s="899"/>
    </row>
    <row r="30" spans="1:18" ht="22.8" hidden="1">
      <c r="A30" s="789">
        <v>1</v>
      </c>
      <c r="B30" s="905" t="s">
        <v>649</v>
      </c>
      <c r="C30" s="849"/>
      <c r="D30" s="849"/>
      <c r="E30" s="849"/>
      <c r="F30" s="849"/>
      <c r="G30" s="849"/>
      <c r="H30" s="849"/>
      <c r="I30" s="849"/>
      <c r="J30" s="849"/>
      <c r="K30" s="849"/>
      <c r="L30" s="893" t="s">
        <v>492</v>
      </c>
      <c r="M30" s="908" t="s">
        <v>493</v>
      </c>
      <c r="N30" s="909"/>
      <c r="O30" s="896" t="s">
        <v>370</v>
      </c>
      <c r="P30" s="897"/>
      <c r="Q30" s="898">
        <v>0</v>
      </c>
      <c r="R30" s="899"/>
    </row>
    <row r="31" spans="1:18" hidden="1">
      <c r="A31" s="789">
        <v>1</v>
      </c>
      <c r="B31" s="905" t="s">
        <v>651</v>
      </c>
      <c r="C31" s="849"/>
      <c r="D31" s="849"/>
      <c r="E31" s="849"/>
      <c r="F31" s="849"/>
      <c r="G31" s="849"/>
      <c r="H31" s="849"/>
      <c r="I31" s="849"/>
      <c r="J31" s="849"/>
      <c r="K31" s="849"/>
      <c r="L31" s="893" t="s">
        <v>494</v>
      </c>
      <c r="M31" s="908" t="s">
        <v>495</v>
      </c>
      <c r="N31" s="909"/>
      <c r="O31" s="896" t="s">
        <v>370</v>
      </c>
      <c r="P31" s="897"/>
      <c r="Q31" s="898">
        <v>0</v>
      </c>
      <c r="R31" s="899"/>
    </row>
    <row r="32" spans="1:18" ht="34.200000000000003" hidden="1">
      <c r="A32" s="789">
        <v>1</v>
      </c>
      <c r="B32" s="905" t="s">
        <v>1397</v>
      </c>
      <c r="C32" s="849"/>
      <c r="D32" s="849"/>
      <c r="E32" s="849"/>
      <c r="F32" s="849"/>
      <c r="G32" s="849"/>
      <c r="H32" s="849"/>
      <c r="I32" s="849"/>
      <c r="J32" s="849"/>
      <c r="K32" s="849"/>
      <c r="L32" s="893" t="s">
        <v>496</v>
      </c>
      <c r="M32" s="908" t="s">
        <v>497</v>
      </c>
      <c r="N32" s="909"/>
      <c r="O32" s="896" t="s">
        <v>370</v>
      </c>
      <c r="P32" s="897"/>
      <c r="Q32" s="898">
        <v>0</v>
      </c>
      <c r="R32" s="899"/>
    </row>
    <row r="33" spans="1:18" hidden="1">
      <c r="A33" s="789">
        <v>1</v>
      </c>
      <c r="B33" s="849"/>
      <c r="C33" s="849"/>
      <c r="D33" s="849"/>
      <c r="E33" s="849"/>
      <c r="F33" s="849"/>
      <c r="G33" s="849"/>
      <c r="H33" s="849"/>
      <c r="I33" s="849"/>
      <c r="J33" s="849"/>
      <c r="K33" s="849"/>
      <c r="L33" s="893" t="s">
        <v>167</v>
      </c>
      <c r="M33" s="910" t="s">
        <v>498</v>
      </c>
      <c r="N33" s="895" t="s">
        <v>2483</v>
      </c>
      <c r="O33" s="896" t="s">
        <v>370</v>
      </c>
      <c r="P33" s="900">
        <v>0</v>
      </c>
      <c r="Q33" s="901">
        <v>0</v>
      </c>
      <c r="R33" s="899"/>
    </row>
    <row r="34" spans="1:18" ht="22.8" hidden="1">
      <c r="A34" s="789">
        <v>1</v>
      </c>
      <c r="B34" s="849"/>
      <c r="C34" s="849"/>
      <c r="D34" s="849"/>
      <c r="E34" s="849"/>
      <c r="F34" s="849"/>
      <c r="G34" s="849"/>
      <c r="H34" s="849"/>
      <c r="I34" s="849"/>
      <c r="J34" s="849"/>
      <c r="K34" s="849"/>
      <c r="L34" s="893" t="s">
        <v>168</v>
      </c>
      <c r="M34" s="908" t="s">
        <v>500</v>
      </c>
      <c r="N34" s="895" t="s">
        <v>501</v>
      </c>
      <c r="O34" s="896" t="s">
        <v>502</v>
      </c>
      <c r="P34" s="897"/>
      <c r="Q34" s="898">
        <v>2.6663859649122807</v>
      </c>
      <c r="R34" s="899"/>
    </row>
    <row r="35" spans="1:18" hidden="1">
      <c r="A35" s="789">
        <v>1</v>
      </c>
      <c r="B35" s="849"/>
      <c r="C35" s="849"/>
      <c r="D35" s="849"/>
      <c r="E35" s="849"/>
      <c r="F35" s="849"/>
      <c r="G35" s="849"/>
      <c r="H35" s="849"/>
      <c r="I35" s="849"/>
      <c r="J35" s="849"/>
      <c r="K35" s="849"/>
      <c r="L35" s="893" t="s">
        <v>628</v>
      </c>
      <c r="M35" s="908" t="s">
        <v>1182</v>
      </c>
      <c r="N35" s="895" t="s">
        <v>503</v>
      </c>
      <c r="O35" s="896" t="s">
        <v>504</v>
      </c>
      <c r="P35" s="897"/>
      <c r="Q35" s="898">
        <v>0</v>
      </c>
      <c r="R35" s="899"/>
    </row>
    <row r="36" spans="1:18" ht="22.8" hidden="1">
      <c r="A36" s="789">
        <v>1</v>
      </c>
      <c r="B36" s="849"/>
      <c r="C36" s="849"/>
      <c r="D36" s="849"/>
      <c r="E36" s="849"/>
      <c r="F36" s="849"/>
      <c r="G36" s="849"/>
      <c r="H36" s="849"/>
      <c r="I36" s="849"/>
      <c r="J36" s="849"/>
      <c r="K36" s="849"/>
      <c r="L36" s="893" t="s">
        <v>630</v>
      </c>
      <c r="M36" s="908" t="s">
        <v>1122</v>
      </c>
      <c r="N36" s="895" t="s">
        <v>505</v>
      </c>
      <c r="O36" s="896" t="s">
        <v>506</v>
      </c>
      <c r="P36" s="897"/>
      <c r="Q36" s="898">
        <v>0</v>
      </c>
      <c r="R36" s="899"/>
    </row>
    <row r="37" spans="1:18" ht="22.8" hidden="1">
      <c r="A37" s="789">
        <v>1</v>
      </c>
      <c r="B37" s="849" t="s">
        <v>1106</v>
      </c>
      <c r="C37" s="849"/>
      <c r="D37" s="849"/>
      <c r="E37" s="849"/>
      <c r="F37" s="849"/>
      <c r="G37" s="849"/>
      <c r="H37" s="849"/>
      <c r="I37" s="849"/>
      <c r="J37" s="849"/>
      <c r="K37" s="849"/>
      <c r="L37" s="893" t="s">
        <v>169</v>
      </c>
      <c r="M37" s="894" t="s">
        <v>507</v>
      </c>
      <c r="N37" s="895" t="s">
        <v>2484</v>
      </c>
      <c r="O37" s="896" t="s">
        <v>370</v>
      </c>
      <c r="P37" s="897"/>
      <c r="Q37" s="898">
        <v>0</v>
      </c>
      <c r="R37" s="899"/>
    </row>
    <row r="38" spans="1:18" hidden="1">
      <c r="A38" s="789">
        <v>1</v>
      </c>
      <c r="B38" s="849"/>
      <c r="C38" s="849"/>
      <c r="D38" s="849"/>
      <c r="E38" s="849"/>
      <c r="F38" s="849"/>
      <c r="G38" s="849"/>
      <c r="H38" s="849"/>
      <c r="I38" s="849"/>
      <c r="J38" s="849"/>
      <c r="K38" s="849"/>
      <c r="L38" s="893" t="s">
        <v>385</v>
      </c>
      <c r="M38" s="911" t="s">
        <v>509</v>
      </c>
      <c r="N38" s="895" t="s">
        <v>2485</v>
      </c>
      <c r="O38" s="896" t="s">
        <v>370</v>
      </c>
      <c r="P38" s="897"/>
      <c r="Q38" s="898">
        <v>0</v>
      </c>
      <c r="R38" s="899"/>
    </row>
    <row r="39" spans="1:18" ht="22.8" hidden="1">
      <c r="A39" s="789">
        <v>1</v>
      </c>
      <c r="B39" s="905" t="s">
        <v>665</v>
      </c>
      <c r="C39" s="849"/>
      <c r="D39" s="849"/>
      <c r="E39" s="849"/>
      <c r="F39" s="849"/>
      <c r="G39" s="849"/>
      <c r="H39" s="849"/>
      <c r="I39" s="849"/>
      <c r="J39" s="849"/>
      <c r="K39" s="849"/>
      <c r="L39" s="893" t="s">
        <v>511</v>
      </c>
      <c r="M39" s="894" t="s">
        <v>1195</v>
      </c>
      <c r="N39" s="895" t="s">
        <v>2486</v>
      </c>
      <c r="O39" s="896" t="s">
        <v>370</v>
      </c>
      <c r="P39" s="897"/>
      <c r="Q39" s="898">
        <v>0</v>
      </c>
      <c r="R39" s="899"/>
    </row>
    <row r="40" spans="1:18" ht="34.200000000000003" hidden="1">
      <c r="A40" s="789">
        <v>1</v>
      </c>
      <c r="B40" s="849"/>
      <c r="C40" s="849"/>
      <c r="D40" s="849"/>
      <c r="E40" s="849"/>
      <c r="F40" s="849"/>
      <c r="G40" s="849"/>
      <c r="H40" s="849"/>
      <c r="I40" s="849"/>
      <c r="J40" s="849"/>
      <c r="K40" s="849"/>
      <c r="L40" s="893" t="s">
        <v>513</v>
      </c>
      <c r="M40" s="910" t="s">
        <v>514</v>
      </c>
      <c r="N40" s="895" t="s">
        <v>2487</v>
      </c>
      <c r="O40" s="896" t="s">
        <v>370</v>
      </c>
      <c r="P40" s="897"/>
      <c r="Q40" s="898"/>
      <c r="R40" s="899"/>
    </row>
    <row r="41" spans="1:18" ht="22.8" hidden="1">
      <c r="A41" s="789">
        <v>1</v>
      </c>
      <c r="B41" s="849"/>
      <c r="C41" s="849"/>
      <c r="D41" s="849"/>
      <c r="E41" s="849"/>
      <c r="F41" s="849"/>
      <c r="G41" s="849"/>
      <c r="H41" s="849"/>
      <c r="I41" s="849"/>
      <c r="J41" s="849"/>
      <c r="K41" s="849"/>
      <c r="L41" s="893" t="s">
        <v>516</v>
      </c>
      <c r="M41" s="910" t="s">
        <v>517</v>
      </c>
      <c r="N41" s="895" t="s">
        <v>2488</v>
      </c>
      <c r="O41" s="896" t="s">
        <v>370</v>
      </c>
      <c r="P41" s="897"/>
      <c r="Q41" s="898"/>
      <c r="R41" s="899"/>
    </row>
    <row r="42" spans="1:18" ht="22.8" hidden="1">
      <c r="A42" s="789">
        <v>1</v>
      </c>
      <c r="B42" s="849"/>
      <c r="C42" s="849"/>
      <c r="D42" s="849"/>
      <c r="E42" s="849"/>
      <c r="F42" s="849"/>
      <c r="G42" s="849"/>
      <c r="H42" s="849"/>
      <c r="I42" s="849"/>
      <c r="J42" s="849"/>
      <c r="K42" s="849"/>
      <c r="L42" s="893" t="s">
        <v>519</v>
      </c>
      <c r="M42" s="910" t="s">
        <v>1247</v>
      </c>
      <c r="N42" s="896" t="s">
        <v>1248</v>
      </c>
      <c r="O42" s="896" t="s">
        <v>370</v>
      </c>
      <c r="P42" s="897"/>
      <c r="Q42" s="898"/>
      <c r="R42" s="899"/>
    </row>
    <row r="43" spans="1:18" ht="57" hidden="1">
      <c r="A43" s="789">
        <v>1</v>
      </c>
      <c r="B43" s="849"/>
      <c r="C43" s="849"/>
      <c r="D43" s="849"/>
      <c r="E43" s="849"/>
      <c r="F43" s="849"/>
      <c r="G43" s="849"/>
      <c r="H43" s="849"/>
      <c r="I43" s="849"/>
      <c r="J43" s="849"/>
      <c r="K43" s="849"/>
      <c r="L43" s="893" t="s">
        <v>650</v>
      </c>
      <c r="M43" s="910" t="s">
        <v>1250</v>
      </c>
      <c r="N43" s="896" t="s">
        <v>1249</v>
      </c>
      <c r="O43" s="896" t="s">
        <v>370</v>
      </c>
      <c r="P43" s="897"/>
      <c r="Q43" s="898"/>
      <c r="R43" s="899"/>
    </row>
    <row r="44" spans="1:18" s="278" customFormat="1" ht="34.200000000000003" hidden="1">
      <c r="A44" s="789">
        <v>1</v>
      </c>
      <c r="B44" s="859"/>
      <c r="C44" s="859"/>
      <c r="D44" s="859"/>
      <c r="E44" s="859"/>
      <c r="F44" s="859"/>
      <c r="G44" s="859"/>
      <c r="H44" s="859"/>
      <c r="I44" s="859"/>
      <c r="J44" s="859"/>
      <c r="K44" s="859"/>
      <c r="L44" s="883" t="s">
        <v>520</v>
      </c>
      <c r="M44" s="892" t="s">
        <v>521</v>
      </c>
      <c r="N44" s="883" t="s">
        <v>2478</v>
      </c>
      <c r="O44" s="885" t="s">
        <v>370</v>
      </c>
      <c r="P44" s="886">
        <v>0</v>
      </c>
      <c r="Q44" s="887">
        <v>0</v>
      </c>
      <c r="R44" s="888"/>
    </row>
    <row r="45" spans="1:18" ht="34.200000000000003" hidden="1">
      <c r="A45" s="789">
        <v>1</v>
      </c>
      <c r="B45" s="849"/>
      <c r="C45" s="849"/>
      <c r="D45" s="849"/>
      <c r="E45" s="849"/>
      <c r="F45" s="849"/>
      <c r="G45" s="849"/>
      <c r="H45" s="849"/>
      <c r="I45" s="849"/>
      <c r="J45" s="849"/>
      <c r="K45" s="849"/>
      <c r="L45" s="893" t="s">
        <v>18</v>
      </c>
      <c r="M45" s="912" t="s">
        <v>522</v>
      </c>
      <c r="N45" s="895" t="s">
        <v>2489</v>
      </c>
      <c r="O45" s="896" t="s">
        <v>370</v>
      </c>
      <c r="P45" s="900">
        <v>0</v>
      </c>
      <c r="Q45" s="901">
        <v>0</v>
      </c>
      <c r="R45" s="899"/>
    </row>
    <row r="46" spans="1:18" ht="57" hidden="1">
      <c r="A46" s="789">
        <v>1</v>
      </c>
      <c r="B46" s="849"/>
      <c r="C46" s="849"/>
      <c r="D46" s="849"/>
      <c r="E46" s="849"/>
      <c r="F46" s="849"/>
      <c r="G46" s="849"/>
      <c r="H46" s="849"/>
      <c r="I46" s="849"/>
      <c r="J46" s="849"/>
      <c r="K46" s="849"/>
      <c r="L46" s="893" t="s">
        <v>165</v>
      </c>
      <c r="M46" s="910" t="s">
        <v>524</v>
      </c>
      <c r="N46" s="895" t="s">
        <v>2490</v>
      </c>
      <c r="O46" s="896" t="s">
        <v>370</v>
      </c>
      <c r="P46" s="897"/>
      <c r="Q46" s="898"/>
      <c r="R46" s="899"/>
    </row>
    <row r="47" spans="1:18" ht="45.6" hidden="1">
      <c r="A47" s="789">
        <v>1</v>
      </c>
      <c r="B47" s="849"/>
      <c r="C47" s="849"/>
      <c r="D47" s="849"/>
      <c r="E47" s="849"/>
      <c r="F47" s="849"/>
      <c r="G47" s="849"/>
      <c r="H47" s="849"/>
      <c r="I47" s="849"/>
      <c r="J47" s="849"/>
      <c r="K47" s="849"/>
      <c r="L47" s="893" t="s">
        <v>166</v>
      </c>
      <c r="M47" s="910" t="s">
        <v>526</v>
      </c>
      <c r="N47" s="895" t="s">
        <v>2491</v>
      </c>
      <c r="O47" s="896" t="s">
        <v>370</v>
      </c>
      <c r="P47" s="897"/>
      <c r="Q47" s="898"/>
      <c r="R47" s="899"/>
    </row>
    <row r="48" spans="1:18" ht="34.200000000000003" hidden="1">
      <c r="A48" s="789">
        <v>1</v>
      </c>
      <c r="B48" s="849"/>
      <c r="C48" s="849"/>
      <c r="D48" s="849"/>
      <c r="E48" s="849"/>
      <c r="F48" s="849"/>
      <c r="G48" s="849"/>
      <c r="H48" s="849"/>
      <c r="I48" s="849"/>
      <c r="J48" s="849"/>
      <c r="K48" s="849"/>
      <c r="L48" s="885" t="s">
        <v>1159</v>
      </c>
      <c r="M48" s="892" t="s">
        <v>1227</v>
      </c>
      <c r="N48" s="883" t="s">
        <v>2492</v>
      </c>
      <c r="O48" s="885" t="s">
        <v>370</v>
      </c>
      <c r="P48" s="913"/>
      <c r="Q48" s="914"/>
      <c r="R48" s="899"/>
    </row>
    <row r="49" spans="1:18" ht="159.6" hidden="1">
      <c r="A49" s="789">
        <v>1</v>
      </c>
      <c r="B49" s="849"/>
      <c r="C49" s="849"/>
      <c r="D49" s="849"/>
      <c r="E49" s="849"/>
      <c r="F49" s="849"/>
      <c r="G49" s="849"/>
      <c r="H49" s="849"/>
      <c r="I49" s="849"/>
      <c r="J49" s="849"/>
      <c r="K49" s="849"/>
      <c r="L49" s="885" t="s">
        <v>1160</v>
      </c>
      <c r="M49" s="892" t="s">
        <v>528</v>
      </c>
      <c r="N49" s="883" t="s">
        <v>2493</v>
      </c>
      <c r="O49" s="885" t="s">
        <v>370</v>
      </c>
      <c r="P49" s="913"/>
      <c r="Q49" s="914"/>
      <c r="R49" s="899"/>
    </row>
    <row r="50" spans="1:18" hidden="1">
      <c r="A50" s="764" t="s">
        <v>102</v>
      </c>
      <c r="B50" s="849"/>
      <c r="C50" s="849"/>
      <c r="D50" s="849"/>
      <c r="E50" s="849"/>
      <c r="F50" s="849"/>
      <c r="G50" s="849"/>
      <c r="H50" s="849"/>
      <c r="I50" s="849"/>
      <c r="J50" s="849"/>
      <c r="K50" s="849"/>
      <c r="L50" s="863" t="s">
        <v>2419</v>
      </c>
      <c r="M50" s="864"/>
      <c r="N50" s="864"/>
      <c r="O50" s="864"/>
      <c r="P50" s="864"/>
      <c r="Q50" s="864"/>
      <c r="R50" s="864"/>
    </row>
    <row r="51" spans="1:18" s="278" customFormat="1" ht="57" hidden="1">
      <c r="A51" s="789">
        <v>2</v>
      </c>
      <c r="B51" s="859"/>
      <c r="C51" s="859"/>
      <c r="D51" s="859"/>
      <c r="E51" s="859"/>
      <c r="F51" s="859"/>
      <c r="G51" s="859"/>
      <c r="H51" s="859"/>
      <c r="I51" s="859"/>
      <c r="J51" s="859"/>
      <c r="K51" s="859"/>
      <c r="L51" s="883" t="s">
        <v>471</v>
      </c>
      <c r="M51" s="884" t="s">
        <v>472</v>
      </c>
      <c r="N51" s="883" t="s">
        <v>2478</v>
      </c>
      <c r="O51" s="885" t="s">
        <v>370</v>
      </c>
      <c r="P51" s="886">
        <v>0</v>
      </c>
      <c r="Q51" s="887">
        <v>0</v>
      </c>
      <c r="R51" s="888"/>
    </row>
    <row r="52" spans="1:18" s="278" customFormat="1" hidden="1">
      <c r="A52" s="789">
        <v>2</v>
      </c>
      <c r="B52" s="859"/>
      <c r="C52" s="859"/>
      <c r="D52" s="859"/>
      <c r="E52" s="859"/>
      <c r="F52" s="859"/>
      <c r="G52" s="859"/>
      <c r="H52" s="859"/>
      <c r="I52" s="859"/>
      <c r="J52" s="859"/>
      <c r="K52" s="859"/>
      <c r="L52" s="889" t="s">
        <v>18</v>
      </c>
      <c r="M52" s="884" t="s">
        <v>473</v>
      </c>
      <c r="N52" s="883" t="s">
        <v>2479</v>
      </c>
      <c r="O52" s="885" t="s">
        <v>370</v>
      </c>
      <c r="P52" s="890"/>
      <c r="Q52" s="891"/>
      <c r="R52" s="888"/>
    </row>
    <row r="53" spans="1:18" s="278" customFormat="1" ht="22.8" hidden="1">
      <c r="A53" s="789">
        <v>2</v>
      </c>
      <c r="B53" s="859"/>
      <c r="C53" s="859"/>
      <c r="D53" s="859"/>
      <c r="E53" s="859"/>
      <c r="F53" s="859"/>
      <c r="G53" s="859"/>
      <c r="H53" s="859"/>
      <c r="I53" s="859"/>
      <c r="J53" s="859"/>
      <c r="K53" s="859"/>
      <c r="L53" s="889" t="s">
        <v>102</v>
      </c>
      <c r="M53" s="892" t="s">
        <v>474</v>
      </c>
      <c r="N53" s="883" t="s">
        <v>2480</v>
      </c>
      <c r="O53" s="885" t="s">
        <v>370</v>
      </c>
      <c r="P53" s="886">
        <v>0</v>
      </c>
      <c r="Q53" s="886">
        <v>0</v>
      </c>
      <c r="R53" s="888"/>
    </row>
    <row r="54" spans="1:18" ht="22.8" hidden="1">
      <c r="A54" s="789">
        <v>2</v>
      </c>
      <c r="B54" s="849"/>
      <c r="C54" s="849"/>
      <c r="D54" s="849"/>
      <c r="E54" s="849"/>
      <c r="F54" s="849"/>
      <c r="G54" s="849"/>
      <c r="H54" s="849"/>
      <c r="I54" s="849"/>
      <c r="J54" s="849"/>
      <c r="K54" s="849"/>
      <c r="L54" s="893" t="s">
        <v>17</v>
      </c>
      <c r="M54" s="894" t="s">
        <v>475</v>
      </c>
      <c r="N54" s="895" t="s">
        <v>2481</v>
      </c>
      <c r="O54" s="896" t="s">
        <v>370</v>
      </c>
      <c r="P54" s="897"/>
      <c r="Q54" s="898"/>
      <c r="R54" s="899"/>
    </row>
    <row r="55" spans="1:18" ht="22.8" hidden="1">
      <c r="A55" s="789">
        <v>2</v>
      </c>
      <c r="B55" s="849"/>
      <c r="C55" s="849"/>
      <c r="D55" s="849"/>
      <c r="E55" s="849"/>
      <c r="F55" s="849"/>
      <c r="G55" s="849"/>
      <c r="H55" s="849"/>
      <c r="I55" s="849"/>
      <c r="J55" s="849"/>
      <c r="K55" s="849"/>
      <c r="L55" s="893" t="s">
        <v>146</v>
      </c>
      <c r="M55" s="894" t="s">
        <v>477</v>
      </c>
      <c r="N55" s="895" t="s">
        <v>2482</v>
      </c>
      <c r="O55" s="896" t="s">
        <v>370</v>
      </c>
      <c r="P55" s="900">
        <v>0</v>
      </c>
      <c r="Q55" s="901">
        <v>0</v>
      </c>
      <c r="R55" s="899"/>
    </row>
    <row r="56" spans="1:18" ht="34.200000000000003" hidden="1">
      <c r="A56" s="789">
        <v>2</v>
      </c>
      <c r="B56" s="849"/>
      <c r="C56" s="849"/>
      <c r="D56" s="849"/>
      <c r="E56" s="849"/>
      <c r="F56" s="849"/>
      <c r="G56" s="849"/>
      <c r="H56" s="849"/>
      <c r="I56" s="849"/>
      <c r="J56" s="849"/>
      <c r="K56" s="849"/>
      <c r="L56" s="902" t="s">
        <v>147</v>
      </c>
      <c r="M56" s="903" t="s">
        <v>479</v>
      </c>
      <c r="N56" s="904"/>
      <c r="O56" s="896" t="s">
        <v>370</v>
      </c>
      <c r="P56" s="897">
        <v>0</v>
      </c>
      <c r="Q56" s="898">
        <v>0</v>
      </c>
      <c r="R56" s="899"/>
    </row>
    <row r="57" spans="1:18" hidden="1">
      <c r="A57" s="789">
        <v>2</v>
      </c>
      <c r="B57" s="849"/>
      <c r="C57" s="849"/>
      <c r="D57" s="849"/>
      <c r="E57" s="849"/>
      <c r="F57" s="849"/>
      <c r="G57" s="849"/>
      <c r="H57" s="849"/>
      <c r="I57" s="849"/>
      <c r="J57" s="849"/>
      <c r="K57" s="849"/>
      <c r="L57" s="902" t="s">
        <v>480</v>
      </c>
      <c r="M57" s="903" t="s">
        <v>481</v>
      </c>
      <c r="N57" s="904"/>
      <c r="O57" s="896" t="s">
        <v>370</v>
      </c>
      <c r="P57" s="897"/>
      <c r="Q57" s="898">
        <v>0</v>
      </c>
      <c r="R57" s="899"/>
    </row>
    <row r="58" spans="1:18" ht="22.8" hidden="1">
      <c r="A58" s="789">
        <v>2</v>
      </c>
      <c r="B58" s="849"/>
      <c r="C58" s="849"/>
      <c r="D58" s="849"/>
      <c r="E58" s="849"/>
      <c r="F58" s="849"/>
      <c r="G58" s="849"/>
      <c r="H58" s="849"/>
      <c r="I58" s="849"/>
      <c r="J58" s="849"/>
      <c r="K58" s="849"/>
      <c r="L58" s="902" t="s">
        <v>482</v>
      </c>
      <c r="M58" s="903" t="s">
        <v>483</v>
      </c>
      <c r="N58" s="904"/>
      <c r="O58" s="896" t="s">
        <v>370</v>
      </c>
      <c r="P58" s="897"/>
      <c r="Q58" s="898">
        <v>0</v>
      </c>
      <c r="R58" s="899"/>
    </row>
    <row r="59" spans="1:18" ht="79.8" hidden="1">
      <c r="A59" s="789">
        <v>2</v>
      </c>
      <c r="B59" s="905" t="s">
        <v>1396</v>
      </c>
      <c r="C59" s="849"/>
      <c r="D59" s="849"/>
      <c r="E59" s="849"/>
      <c r="F59" s="849"/>
      <c r="G59" s="849"/>
      <c r="H59" s="849"/>
      <c r="I59" s="849"/>
      <c r="J59" s="849"/>
      <c r="K59" s="849"/>
      <c r="L59" s="902" t="s">
        <v>484</v>
      </c>
      <c r="M59" s="903" t="s">
        <v>485</v>
      </c>
      <c r="N59" s="904"/>
      <c r="O59" s="896" t="s">
        <v>370</v>
      </c>
      <c r="P59" s="897"/>
      <c r="Q59" s="898">
        <v>0</v>
      </c>
      <c r="R59" s="899"/>
    </row>
    <row r="60" spans="1:18" ht="22.8" hidden="1">
      <c r="A60" s="789">
        <v>2</v>
      </c>
      <c r="B60" s="905" t="s">
        <v>643</v>
      </c>
      <c r="C60" s="849"/>
      <c r="D60" s="849"/>
      <c r="E60" s="849"/>
      <c r="F60" s="849"/>
      <c r="G60" s="849"/>
      <c r="H60" s="849"/>
      <c r="I60" s="849"/>
      <c r="J60" s="849"/>
      <c r="K60" s="849"/>
      <c r="L60" s="906" t="s">
        <v>486</v>
      </c>
      <c r="M60" s="907" t="s">
        <v>487</v>
      </c>
      <c r="N60" s="896"/>
      <c r="O60" s="896" t="s">
        <v>370</v>
      </c>
      <c r="P60" s="897"/>
      <c r="Q60" s="898">
        <v>0</v>
      </c>
      <c r="R60" s="899"/>
    </row>
    <row r="61" spans="1:18" ht="22.8" hidden="1">
      <c r="A61" s="789">
        <v>2</v>
      </c>
      <c r="B61" s="905" t="s">
        <v>646</v>
      </c>
      <c r="C61" s="849"/>
      <c r="D61" s="849"/>
      <c r="E61" s="849"/>
      <c r="F61" s="849"/>
      <c r="G61" s="849"/>
      <c r="H61" s="849"/>
      <c r="I61" s="849"/>
      <c r="J61" s="849"/>
      <c r="K61" s="849"/>
      <c r="L61" s="893" t="s">
        <v>488</v>
      </c>
      <c r="M61" s="908" t="s">
        <v>1193</v>
      </c>
      <c r="N61" s="896"/>
      <c r="O61" s="896" t="s">
        <v>370</v>
      </c>
      <c r="P61" s="897"/>
      <c r="Q61" s="898">
        <v>0</v>
      </c>
      <c r="R61" s="899"/>
    </row>
    <row r="62" spans="1:18" ht="22.8" hidden="1">
      <c r="A62" s="789">
        <v>2</v>
      </c>
      <c r="B62" s="905" t="s">
        <v>647</v>
      </c>
      <c r="C62" s="849"/>
      <c r="D62" s="849"/>
      <c r="E62" s="849"/>
      <c r="F62" s="849"/>
      <c r="G62" s="849"/>
      <c r="H62" s="849"/>
      <c r="I62" s="849"/>
      <c r="J62" s="849"/>
      <c r="K62" s="849"/>
      <c r="L62" s="893" t="s">
        <v>489</v>
      </c>
      <c r="M62" s="908" t="s">
        <v>1194</v>
      </c>
      <c r="N62" s="896"/>
      <c r="O62" s="896" t="s">
        <v>370</v>
      </c>
      <c r="P62" s="897"/>
      <c r="Q62" s="898">
        <v>0</v>
      </c>
      <c r="R62" s="899"/>
    </row>
    <row r="63" spans="1:18" ht="22.8" hidden="1">
      <c r="A63" s="789">
        <v>2</v>
      </c>
      <c r="B63" s="905" t="s">
        <v>648</v>
      </c>
      <c r="C63" s="849"/>
      <c r="D63" s="849"/>
      <c r="E63" s="849"/>
      <c r="F63" s="849"/>
      <c r="G63" s="849"/>
      <c r="H63" s="849"/>
      <c r="I63" s="849"/>
      <c r="J63" s="849"/>
      <c r="K63" s="849"/>
      <c r="L63" s="893" t="s">
        <v>490</v>
      </c>
      <c r="M63" s="908" t="s">
        <v>491</v>
      </c>
      <c r="N63" s="909"/>
      <c r="O63" s="896" t="s">
        <v>370</v>
      </c>
      <c r="P63" s="897"/>
      <c r="Q63" s="898">
        <v>0</v>
      </c>
      <c r="R63" s="899"/>
    </row>
    <row r="64" spans="1:18" ht="22.8" hidden="1">
      <c r="A64" s="789">
        <v>2</v>
      </c>
      <c r="B64" s="905" t="s">
        <v>649</v>
      </c>
      <c r="C64" s="849"/>
      <c r="D64" s="849"/>
      <c r="E64" s="849"/>
      <c r="F64" s="849"/>
      <c r="G64" s="849"/>
      <c r="H64" s="849"/>
      <c r="I64" s="849"/>
      <c r="J64" s="849"/>
      <c r="K64" s="849"/>
      <c r="L64" s="893" t="s">
        <v>492</v>
      </c>
      <c r="M64" s="908" t="s">
        <v>493</v>
      </c>
      <c r="N64" s="909"/>
      <c r="O64" s="896" t="s">
        <v>370</v>
      </c>
      <c r="P64" s="897"/>
      <c r="Q64" s="898">
        <v>0</v>
      </c>
      <c r="R64" s="899"/>
    </row>
    <row r="65" spans="1:18" hidden="1">
      <c r="A65" s="789">
        <v>2</v>
      </c>
      <c r="B65" s="905" t="s">
        <v>651</v>
      </c>
      <c r="C65" s="849"/>
      <c r="D65" s="849"/>
      <c r="E65" s="849"/>
      <c r="F65" s="849"/>
      <c r="G65" s="849"/>
      <c r="H65" s="849"/>
      <c r="I65" s="849"/>
      <c r="J65" s="849"/>
      <c r="K65" s="849"/>
      <c r="L65" s="893" t="s">
        <v>494</v>
      </c>
      <c r="M65" s="908" t="s">
        <v>495</v>
      </c>
      <c r="N65" s="909"/>
      <c r="O65" s="896" t="s">
        <v>370</v>
      </c>
      <c r="P65" s="897"/>
      <c r="Q65" s="898">
        <v>0</v>
      </c>
      <c r="R65" s="899"/>
    </row>
    <row r="66" spans="1:18" ht="34.200000000000003" hidden="1">
      <c r="A66" s="789">
        <v>2</v>
      </c>
      <c r="B66" s="905" t="s">
        <v>1397</v>
      </c>
      <c r="C66" s="849"/>
      <c r="D66" s="849"/>
      <c r="E66" s="849"/>
      <c r="F66" s="849"/>
      <c r="G66" s="849"/>
      <c r="H66" s="849"/>
      <c r="I66" s="849"/>
      <c r="J66" s="849"/>
      <c r="K66" s="849"/>
      <c r="L66" s="893" t="s">
        <v>496</v>
      </c>
      <c r="M66" s="908" t="s">
        <v>497</v>
      </c>
      <c r="N66" s="909"/>
      <c r="O66" s="896" t="s">
        <v>370</v>
      </c>
      <c r="P66" s="897"/>
      <c r="Q66" s="898">
        <v>0</v>
      </c>
      <c r="R66" s="899"/>
    </row>
    <row r="67" spans="1:18" hidden="1">
      <c r="A67" s="789">
        <v>2</v>
      </c>
      <c r="B67" s="849"/>
      <c r="C67" s="849"/>
      <c r="D67" s="849"/>
      <c r="E67" s="849"/>
      <c r="F67" s="849"/>
      <c r="G67" s="849"/>
      <c r="H67" s="849"/>
      <c r="I67" s="849"/>
      <c r="J67" s="849"/>
      <c r="K67" s="849"/>
      <c r="L67" s="893" t="s">
        <v>167</v>
      </c>
      <c r="M67" s="910" t="s">
        <v>498</v>
      </c>
      <c r="N67" s="895" t="s">
        <v>2483</v>
      </c>
      <c r="O67" s="896" t="s">
        <v>370</v>
      </c>
      <c r="P67" s="900">
        <v>0</v>
      </c>
      <c r="Q67" s="901">
        <v>0</v>
      </c>
      <c r="R67" s="899"/>
    </row>
    <row r="68" spans="1:18" ht="22.8" hidden="1">
      <c r="A68" s="789">
        <v>2</v>
      </c>
      <c r="B68" s="849"/>
      <c r="C68" s="849"/>
      <c r="D68" s="849"/>
      <c r="E68" s="849"/>
      <c r="F68" s="849"/>
      <c r="G68" s="849"/>
      <c r="H68" s="849"/>
      <c r="I68" s="849"/>
      <c r="J68" s="849"/>
      <c r="K68" s="849"/>
      <c r="L68" s="893" t="s">
        <v>168</v>
      </c>
      <c r="M68" s="908" t="s">
        <v>500</v>
      </c>
      <c r="N68" s="895" t="s">
        <v>501</v>
      </c>
      <c r="O68" s="896" t="s">
        <v>502</v>
      </c>
      <c r="P68" s="897"/>
      <c r="Q68" s="898">
        <v>1.1812</v>
      </c>
      <c r="R68" s="899"/>
    </row>
    <row r="69" spans="1:18" hidden="1">
      <c r="A69" s="789">
        <v>2</v>
      </c>
      <c r="B69" s="849"/>
      <c r="C69" s="849"/>
      <c r="D69" s="849"/>
      <c r="E69" s="849"/>
      <c r="F69" s="849"/>
      <c r="G69" s="849"/>
      <c r="H69" s="849"/>
      <c r="I69" s="849"/>
      <c r="J69" s="849"/>
      <c r="K69" s="849"/>
      <c r="L69" s="893" t="s">
        <v>628</v>
      </c>
      <c r="M69" s="908" t="s">
        <v>1182</v>
      </c>
      <c r="N69" s="895" t="s">
        <v>503</v>
      </c>
      <c r="O69" s="896" t="s">
        <v>504</v>
      </c>
      <c r="P69" s="897"/>
      <c r="Q69" s="898">
        <v>0</v>
      </c>
      <c r="R69" s="899"/>
    </row>
    <row r="70" spans="1:18" ht="22.8" hidden="1">
      <c r="A70" s="789">
        <v>2</v>
      </c>
      <c r="B70" s="849"/>
      <c r="C70" s="849"/>
      <c r="D70" s="849"/>
      <c r="E70" s="849"/>
      <c r="F70" s="849"/>
      <c r="G70" s="849"/>
      <c r="H70" s="849"/>
      <c r="I70" s="849"/>
      <c r="J70" s="849"/>
      <c r="K70" s="849"/>
      <c r="L70" s="893" t="s">
        <v>630</v>
      </c>
      <c r="M70" s="908" t="s">
        <v>1122</v>
      </c>
      <c r="N70" s="895" t="s">
        <v>505</v>
      </c>
      <c r="O70" s="896" t="s">
        <v>506</v>
      </c>
      <c r="P70" s="897"/>
      <c r="Q70" s="898">
        <v>0</v>
      </c>
      <c r="R70" s="899"/>
    </row>
    <row r="71" spans="1:18" ht="22.8" hidden="1">
      <c r="A71" s="789">
        <v>2</v>
      </c>
      <c r="B71" s="849" t="s">
        <v>1106</v>
      </c>
      <c r="C71" s="849"/>
      <c r="D71" s="849"/>
      <c r="E71" s="849"/>
      <c r="F71" s="849"/>
      <c r="G71" s="849"/>
      <c r="H71" s="849"/>
      <c r="I71" s="849"/>
      <c r="J71" s="849"/>
      <c r="K71" s="849"/>
      <c r="L71" s="893" t="s">
        <v>169</v>
      </c>
      <c r="M71" s="894" t="s">
        <v>507</v>
      </c>
      <c r="N71" s="895" t="s">
        <v>2484</v>
      </c>
      <c r="O71" s="896" t="s">
        <v>370</v>
      </c>
      <c r="P71" s="897"/>
      <c r="Q71" s="898">
        <v>0</v>
      </c>
      <c r="R71" s="899"/>
    </row>
    <row r="72" spans="1:18" hidden="1">
      <c r="A72" s="789">
        <v>2</v>
      </c>
      <c r="B72" s="849"/>
      <c r="C72" s="849"/>
      <c r="D72" s="849"/>
      <c r="E72" s="849"/>
      <c r="F72" s="849"/>
      <c r="G72" s="849"/>
      <c r="H72" s="849"/>
      <c r="I72" s="849"/>
      <c r="J72" s="849"/>
      <c r="K72" s="849"/>
      <c r="L72" s="893" t="s">
        <v>385</v>
      </c>
      <c r="M72" s="911" t="s">
        <v>509</v>
      </c>
      <c r="N72" s="895" t="s">
        <v>2485</v>
      </c>
      <c r="O72" s="896" t="s">
        <v>370</v>
      </c>
      <c r="P72" s="897"/>
      <c r="Q72" s="898">
        <v>0</v>
      </c>
      <c r="R72" s="899"/>
    </row>
    <row r="73" spans="1:18" ht="22.8" hidden="1">
      <c r="A73" s="789">
        <v>2</v>
      </c>
      <c r="B73" s="905" t="s">
        <v>665</v>
      </c>
      <c r="C73" s="849"/>
      <c r="D73" s="849"/>
      <c r="E73" s="849"/>
      <c r="F73" s="849"/>
      <c r="G73" s="849"/>
      <c r="H73" s="849"/>
      <c r="I73" s="849"/>
      <c r="J73" s="849"/>
      <c r="K73" s="849"/>
      <c r="L73" s="893" t="s">
        <v>511</v>
      </c>
      <c r="M73" s="894" t="s">
        <v>1195</v>
      </c>
      <c r="N73" s="895" t="s">
        <v>2486</v>
      </c>
      <c r="O73" s="896" t="s">
        <v>370</v>
      </c>
      <c r="P73" s="897"/>
      <c r="Q73" s="898">
        <v>0</v>
      </c>
      <c r="R73" s="899"/>
    </row>
    <row r="74" spans="1:18" ht="34.200000000000003" hidden="1">
      <c r="A74" s="789">
        <v>2</v>
      </c>
      <c r="B74" s="849"/>
      <c r="C74" s="849"/>
      <c r="D74" s="849"/>
      <c r="E74" s="849"/>
      <c r="F74" s="849"/>
      <c r="G74" s="849"/>
      <c r="H74" s="849"/>
      <c r="I74" s="849"/>
      <c r="J74" s="849"/>
      <c r="K74" s="849"/>
      <c r="L74" s="893" t="s">
        <v>513</v>
      </c>
      <c r="M74" s="910" t="s">
        <v>514</v>
      </c>
      <c r="N74" s="895" t="s">
        <v>2487</v>
      </c>
      <c r="O74" s="896" t="s">
        <v>370</v>
      </c>
      <c r="P74" s="897"/>
      <c r="Q74" s="898"/>
      <c r="R74" s="899"/>
    </row>
    <row r="75" spans="1:18" ht="22.8" hidden="1">
      <c r="A75" s="789">
        <v>2</v>
      </c>
      <c r="B75" s="849"/>
      <c r="C75" s="849"/>
      <c r="D75" s="849"/>
      <c r="E75" s="849"/>
      <c r="F75" s="849"/>
      <c r="G75" s="849"/>
      <c r="H75" s="849"/>
      <c r="I75" s="849"/>
      <c r="J75" s="849"/>
      <c r="K75" s="849"/>
      <c r="L75" s="893" t="s">
        <v>516</v>
      </c>
      <c r="M75" s="910" t="s">
        <v>517</v>
      </c>
      <c r="N75" s="895" t="s">
        <v>2488</v>
      </c>
      <c r="O75" s="896" t="s">
        <v>370</v>
      </c>
      <c r="P75" s="897"/>
      <c r="Q75" s="898"/>
      <c r="R75" s="899"/>
    </row>
    <row r="76" spans="1:18" ht="22.8" hidden="1">
      <c r="A76" s="789">
        <v>2</v>
      </c>
      <c r="B76" s="849"/>
      <c r="C76" s="849"/>
      <c r="D76" s="849"/>
      <c r="E76" s="849"/>
      <c r="F76" s="849"/>
      <c r="G76" s="849"/>
      <c r="H76" s="849"/>
      <c r="I76" s="849"/>
      <c r="J76" s="849"/>
      <c r="K76" s="849"/>
      <c r="L76" s="893" t="s">
        <v>519</v>
      </c>
      <c r="M76" s="910" t="s">
        <v>1247</v>
      </c>
      <c r="N76" s="896" t="s">
        <v>1248</v>
      </c>
      <c r="O76" s="896" t="s">
        <v>370</v>
      </c>
      <c r="P76" s="897"/>
      <c r="Q76" s="898"/>
      <c r="R76" s="899"/>
    </row>
    <row r="77" spans="1:18" ht="57" hidden="1">
      <c r="A77" s="789">
        <v>2</v>
      </c>
      <c r="B77" s="849"/>
      <c r="C77" s="849"/>
      <c r="D77" s="849"/>
      <c r="E77" s="849"/>
      <c r="F77" s="849"/>
      <c r="G77" s="849"/>
      <c r="H77" s="849"/>
      <c r="I77" s="849"/>
      <c r="J77" s="849"/>
      <c r="K77" s="849"/>
      <c r="L77" s="893" t="s">
        <v>650</v>
      </c>
      <c r="M77" s="910" t="s">
        <v>1250</v>
      </c>
      <c r="N77" s="896" t="s">
        <v>1249</v>
      </c>
      <c r="O77" s="896" t="s">
        <v>370</v>
      </c>
      <c r="P77" s="897"/>
      <c r="Q77" s="898"/>
      <c r="R77" s="899"/>
    </row>
    <row r="78" spans="1:18" s="278" customFormat="1" ht="34.200000000000003" hidden="1">
      <c r="A78" s="789">
        <v>2</v>
      </c>
      <c r="B78" s="859"/>
      <c r="C78" s="859"/>
      <c r="D78" s="859"/>
      <c r="E78" s="859"/>
      <c r="F78" s="859"/>
      <c r="G78" s="859"/>
      <c r="H78" s="859"/>
      <c r="I78" s="859"/>
      <c r="J78" s="859"/>
      <c r="K78" s="859"/>
      <c r="L78" s="883" t="s">
        <v>520</v>
      </c>
      <c r="M78" s="892" t="s">
        <v>521</v>
      </c>
      <c r="N78" s="883" t="s">
        <v>2478</v>
      </c>
      <c r="O78" s="885" t="s">
        <v>370</v>
      </c>
      <c r="P78" s="886">
        <v>0</v>
      </c>
      <c r="Q78" s="887">
        <v>0</v>
      </c>
      <c r="R78" s="888"/>
    </row>
    <row r="79" spans="1:18" ht="34.200000000000003" hidden="1">
      <c r="A79" s="789">
        <v>2</v>
      </c>
      <c r="B79" s="849"/>
      <c r="C79" s="849"/>
      <c r="D79" s="849"/>
      <c r="E79" s="849"/>
      <c r="F79" s="849"/>
      <c r="G79" s="849"/>
      <c r="H79" s="849"/>
      <c r="I79" s="849"/>
      <c r="J79" s="849"/>
      <c r="K79" s="849"/>
      <c r="L79" s="893" t="s">
        <v>18</v>
      </c>
      <c r="M79" s="912" t="s">
        <v>522</v>
      </c>
      <c r="N79" s="895" t="s">
        <v>2489</v>
      </c>
      <c r="O79" s="896" t="s">
        <v>370</v>
      </c>
      <c r="P79" s="900">
        <v>0</v>
      </c>
      <c r="Q79" s="901">
        <v>0</v>
      </c>
      <c r="R79" s="899"/>
    </row>
    <row r="80" spans="1:18" ht="57" hidden="1">
      <c r="A80" s="789">
        <v>2</v>
      </c>
      <c r="B80" s="849"/>
      <c r="C80" s="849"/>
      <c r="D80" s="849"/>
      <c r="E80" s="849"/>
      <c r="F80" s="849"/>
      <c r="G80" s="849"/>
      <c r="H80" s="849"/>
      <c r="I80" s="849"/>
      <c r="J80" s="849"/>
      <c r="K80" s="849"/>
      <c r="L80" s="893" t="s">
        <v>165</v>
      </c>
      <c r="M80" s="910" t="s">
        <v>524</v>
      </c>
      <c r="N80" s="895" t="s">
        <v>2490</v>
      </c>
      <c r="O80" s="896" t="s">
        <v>370</v>
      </c>
      <c r="P80" s="897"/>
      <c r="Q80" s="898"/>
      <c r="R80" s="899"/>
    </row>
    <row r="81" spans="1:18" ht="45.6" hidden="1">
      <c r="A81" s="789">
        <v>2</v>
      </c>
      <c r="B81" s="849"/>
      <c r="C81" s="849"/>
      <c r="D81" s="849"/>
      <c r="E81" s="849"/>
      <c r="F81" s="849"/>
      <c r="G81" s="849"/>
      <c r="H81" s="849"/>
      <c r="I81" s="849"/>
      <c r="J81" s="849"/>
      <c r="K81" s="849"/>
      <c r="L81" s="893" t="s">
        <v>166</v>
      </c>
      <c r="M81" s="910" t="s">
        <v>526</v>
      </c>
      <c r="N81" s="895" t="s">
        <v>2491</v>
      </c>
      <c r="O81" s="896" t="s">
        <v>370</v>
      </c>
      <c r="P81" s="897"/>
      <c r="Q81" s="898"/>
      <c r="R81" s="899"/>
    </row>
    <row r="82" spans="1:18" ht="34.200000000000003" hidden="1">
      <c r="A82" s="789">
        <v>2</v>
      </c>
      <c r="B82" s="849"/>
      <c r="C82" s="849"/>
      <c r="D82" s="849"/>
      <c r="E82" s="849"/>
      <c r="F82" s="849"/>
      <c r="G82" s="849"/>
      <c r="H82" s="849"/>
      <c r="I82" s="849"/>
      <c r="J82" s="849"/>
      <c r="K82" s="849"/>
      <c r="L82" s="885" t="s">
        <v>1159</v>
      </c>
      <c r="M82" s="892" t="s">
        <v>1227</v>
      </c>
      <c r="N82" s="883" t="s">
        <v>2492</v>
      </c>
      <c r="O82" s="885" t="s">
        <v>370</v>
      </c>
      <c r="P82" s="913"/>
      <c r="Q82" s="914"/>
      <c r="R82" s="899"/>
    </row>
    <row r="83" spans="1:18" ht="159.6" hidden="1">
      <c r="A83" s="789">
        <v>2</v>
      </c>
      <c r="B83" s="849"/>
      <c r="C83" s="849"/>
      <c r="D83" s="849"/>
      <c r="E83" s="849"/>
      <c r="F83" s="849"/>
      <c r="G83" s="849"/>
      <c r="H83" s="849"/>
      <c r="I83" s="849"/>
      <c r="J83" s="849"/>
      <c r="K83" s="849"/>
      <c r="L83" s="885" t="s">
        <v>1160</v>
      </c>
      <c r="M83" s="892" t="s">
        <v>528</v>
      </c>
      <c r="N83" s="883" t="s">
        <v>2493</v>
      </c>
      <c r="O83" s="885" t="s">
        <v>370</v>
      </c>
      <c r="P83" s="913"/>
      <c r="Q83" s="914"/>
      <c r="R83" s="899"/>
    </row>
    <row r="84" spans="1:18" hidden="1">
      <c r="A84" s="764" t="s">
        <v>103</v>
      </c>
      <c r="B84" s="849"/>
      <c r="C84" s="849"/>
      <c r="D84" s="849"/>
      <c r="E84" s="849"/>
      <c r="F84" s="849"/>
      <c r="G84" s="849"/>
      <c r="H84" s="849"/>
      <c r="I84" s="849"/>
      <c r="J84" s="849"/>
      <c r="K84" s="849"/>
      <c r="L84" s="863" t="s">
        <v>2421</v>
      </c>
      <c r="M84" s="864"/>
      <c r="N84" s="864"/>
      <c r="O84" s="864"/>
      <c r="P84" s="864"/>
      <c r="Q84" s="864"/>
      <c r="R84" s="864"/>
    </row>
    <row r="85" spans="1:18" s="278" customFormat="1" ht="57" hidden="1">
      <c r="A85" s="789">
        <v>3</v>
      </c>
      <c r="B85" s="859"/>
      <c r="C85" s="859"/>
      <c r="D85" s="859"/>
      <c r="E85" s="859"/>
      <c r="F85" s="859"/>
      <c r="G85" s="859"/>
      <c r="H85" s="859"/>
      <c r="I85" s="859"/>
      <c r="J85" s="859"/>
      <c r="K85" s="859"/>
      <c r="L85" s="883" t="s">
        <v>471</v>
      </c>
      <c r="M85" s="884" t="s">
        <v>472</v>
      </c>
      <c r="N85" s="883" t="s">
        <v>2478</v>
      </c>
      <c r="O85" s="885" t="s">
        <v>370</v>
      </c>
      <c r="P85" s="886">
        <v>0</v>
      </c>
      <c r="Q85" s="887">
        <v>0</v>
      </c>
      <c r="R85" s="888"/>
    </row>
    <row r="86" spans="1:18" s="278" customFormat="1" hidden="1">
      <c r="A86" s="789">
        <v>3</v>
      </c>
      <c r="B86" s="859"/>
      <c r="C86" s="859"/>
      <c r="D86" s="859"/>
      <c r="E86" s="859"/>
      <c r="F86" s="859"/>
      <c r="G86" s="859"/>
      <c r="H86" s="859"/>
      <c r="I86" s="859"/>
      <c r="J86" s="859"/>
      <c r="K86" s="859"/>
      <c r="L86" s="889" t="s">
        <v>18</v>
      </c>
      <c r="M86" s="884" t="s">
        <v>473</v>
      </c>
      <c r="N86" s="883" t="s">
        <v>2479</v>
      </c>
      <c r="O86" s="885" t="s">
        <v>370</v>
      </c>
      <c r="P86" s="890"/>
      <c r="Q86" s="891"/>
      <c r="R86" s="888"/>
    </row>
    <row r="87" spans="1:18" s="278" customFormat="1" ht="22.8" hidden="1">
      <c r="A87" s="789">
        <v>3</v>
      </c>
      <c r="B87" s="859"/>
      <c r="C87" s="859"/>
      <c r="D87" s="859"/>
      <c r="E87" s="859"/>
      <c r="F87" s="859"/>
      <c r="G87" s="859"/>
      <c r="H87" s="859"/>
      <c r="I87" s="859"/>
      <c r="J87" s="859"/>
      <c r="K87" s="859"/>
      <c r="L87" s="889" t="s">
        <v>102</v>
      </c>
      <c r="M87" s="892" t="s">
        <v>474</v>
      </c>
      <c r="N87" s="883" t="s">
        <v>2480</v>
      </c>
      <c r="O87" s="885" t="s">
        <v>370</v>
      </c>
      <c r="P87" s="886">
        <v>0</v>
      </c>
      <c r="Q87" s="886">
        <v>0</v>
      </c>
      <c r="R87" s="888"/>
    </row>
    <row r="88" spans="1:18" ht="22.8" hidden="1">
      <c r="A88" s="789">
        <v>3</v>
      </c>
      <c r="B88" s="849"/>
      <c r="C88" s="849"/>
      <c r="D88" s="849"/>
      <c r="E88" s="849"/>
      <c r="F88" s="849"/>
      <c r="G88" s="849"/>
      <c r="H88" s="849"/>
      <c r="I88" s="849"/>
      <c r="J88" s="849"/>
      <c r="K88" s="849"/>
      <c r="L88" s="893" t="s">
        <v>17</v>
      </c>
      <c r="M88" s="894" t="s">
        <v>475</v>
      </c>
      <c r="N88" s="895" t="s">
        <v>2481</v>
      </c>
      <c r="O88" s="896" t="s">
        <v>370</v>
      </c>
      <c r="P88" s="897"/>
      <c r="Q88" s="898"/>
      <c r="R88" s="899"/>
    </row>
    <row r="89" spans="1:18" ht="22.8" hidden="1">
      <c r="A89" s="789">
        <v>3</v>
      </c>
      <c r="B89" s="849"/>
      <c r="C89" s="849"/>
      <c r="D89" s="849"/>
      <c r="E89" s="849"/>
      <c r="F89" s="849"/>
      <c r="G89" s="849"/>
      <c r="H89" s="849"/>
      <c r="I89" s="849"/>
      <c r="J89" s="849"/>
      <c r="K89" s="849"/>
      <c r="L89" s="893" t="s">
        <v>146</v>
      </c>
      <c r="M89" s="894" t="s">
        <v>477</v>
      </c>
      <c r="N89" s="895" t="s">
        <v>2482</v>
      </c>
      <c r="O89" s="896" t="s">
        <v>370</v>
      </c>
      <c r="P89" s="900">
        <v>0</v>
      </c>
      <c r="Q89" s="901">
        <v>0</v>
      </c>
      <c r="R89" s="899"/>
    </row>
    <row r="90" spans="1:18" ht="34.200000000000003" hidden="1">
      <c r="A90" s="789">
        <v>3</v>
      </c>
      <c r="B90" s="849"/>
      <c r="C90" s="849"/>
      <c r="D90" s="849"/>
      <c r="E90" s="849"/>
      <c r="F90" s="849"/>
      <c r="G90" s="849"/>
      <c r="H90" s="849"/>
      <c r="I90" s="849"/>
      <c r="J90" s="849"/>
      <c r="K90" s="849"/>
      <c r="L90" s="902" t="s">
        <v>147</v>
      </c>
      <c r="M90" s="903" t="s">
        <v>479</v>
      </c>
      <c r="N90" s="904"/>
      <c r="O90" s="896" t="s">
        <v>370</v>
      </c>
      <c r="P90" s="897">
        <v>0</v>
      </c>
      <c r="Q90" s="898">
        <v>0</v>
      </c>
      <c r="R90" s="899"/>
    </row>
    <row r="91" spans="1:18" hidden="1">
      <c r="A91" s="789">
        <v>3</v>
      </c>
      <c r="B91" s="849"/>
      <c r="C91" s="849"/>
      <c r="D91" s="849"/>
      <c r="E91" s="849"/>
      <c r="F91" s="849"/>
      <c r="G91" s="849"/>
      <c r="H91" s="849"/>
      <c r="I91" s="849"/>
      <c r="J91" s="849"/>
      <c r="K91" s="849"/>
      <c r="L91" s="902" t="s">
        <v>480</v>
      </c>
      <c r="M91" s="903" t="s">
        <v>481</v>
      </c>
      <c r="N91" s="904"/>
      <c r="O91" s="896" t="s">
        <v>370</v>
      </c>
      <c r="P91" s="897"/>
      <c r="Q91" s="898">
        <v>0</v>
      </c>
      <c r="R91" s="899"/>
    </row>
    <row r="92" spans="1:18" ht="22.8" hidden="1">
      <c r="A92" s="789">
        <v>3</v>
      </c>
      <c r="B92" s="849"/>
      <c r="C92" s="849"/>
      <c r="D92" s="849"/>
      <c r="E92" s="849"/>
      <c r="F92" s="849"/>
      <c r="G92" s="849"/>
      <c r="H92" s="849"/>
      <c r="I92" s="849"/>
      <c r="J92" s="849"/>
      <c r="K92" s="849"/>
      <c r="L92" s="902" t="s">
        <v>482</v>
      </c>
      <c r="M92" s="903" t="s">
        <v>483</v>
      </c>
      <c r="N92" s="904"/>
      <c r="O92" s="896" t="s">
        <v>370</v>
      </c>
      <c r="P92" s="897"/>
      <c r="Q92" s="898">
        <v>0</v>
      </c>
      <c r="R92" s="899"/>
    </row>
    <row r="93" spans="1:18" ht="79.8" hidden="1">
      <c r="A93" s="789">
        <v>3</v>
      </c>
      <c r="B93" s="905" t="s">
        <v>1396</v>
      </c>
      <c r="C93" s="849"/>
      <c r="D93" s="849"/>
      <c r="E93" s="849"/>
      <c r="F93" s="849"/>
      <c r="G93" s="849"/>
      <c r="H93" s="849"/>
      <c r="I93" s="849"/>
      <c r="J93" s="849"/>
      <c r="K93" s="849"/>
      <c r="L93" s="902" t="s">
        <v>484</v>
      </c>
      <c r="M93" s="903" t="s">
        <v>485</v>
      </c>
      <c r="N93" s="904"/>
      <c r="O93" s="896" t="s">
        <v>370</v>
      </c>
      <c r="P93" s="897"/>
      <c r="Q93" s="898">
        <v>0</v>
      </c>
      <c r="R93" s="899"/>
    </row>
    <row r="94" spans="1:18" ht="22.8" hidden="1">
      <c r="A94" s="789">
        <v>3</v>
      </c>
      <c r="B94" s="905" t="s">
        <v>643</v>
      </c>
      <c r="C94" s="849"/>
      <c r="D94" s="849"/>
      <c r="E94" s="849"/>
      <c r="F94" s="849"/>
      <c r="G94" s="849"/>
      <c r="H94" s="849"/>
      <c r="I94" s="849"/>
      <c r="J94" s="849"/>
      <c r="K94" s="849"/>
      <c r="L94" s="906" t="s">
        <v>486</v>
      </c>
      <c r="M94" s="907" t="s">
        <v>487</v>
      </c>
      <c r="N94" s="896"/>
      <c r="O94" s="896" t="s">
        <v>370</v>
      </c>
      <c r="P94" s="897"/>
      <c r="Q94" s="898">
        <v>0</v>
      </c>
      <c r="R94" s="899"/>
    </row>
    <row r="95" spans="1:18" ht="22.8" hidden="1">
      <c r="A95" s="789">
        <v>3</v>
      </c>
      <c r="B95" s="905" t="s">
        <v>646</v>
      </c>
      <c r="C95" s="849"/>
      <c r="D95" s="849"/>
      <c r="E95" s="849"/>
      <c r="F95" s="849"/>
      <c r="G95" s="849"/>
      <c r="H95" s="849"/>
      <c r="I95" s="849"/>
      <c r="J95" s="849"/>
      <c r="K95" s="849"/>
      <c r="L95" s="893" t="s">
        <v>488</v>
      </c>
      <c r="M95" s="908" t="s">
        <v>1193</v>
      </c>
      <c r="N95" s="896"/>
      <c r="O95" s="896" t="s">
        <v>370</v>
      </c>
      <c r="P95" s="897"/>
      <c r="Q95" s="898">
        <v>0</v>
      </c>
      <c r="R95" s="899"/>
    </row>
    <row r="96" spans="1:18" ht="22.8" hidden="1">
      <c r="A96" s="789">
        <v>3</v>
      </c>
      <c r="B96" s="905" t="s">
        <v>647</v>
      </c>
      <c r="C96" s="849"/>
      <c r="D96" s="849"/>
      <c r="E96" s="849"/>
      <c r="F96" s="849"/>
      <c r="G96" s="849"/>
      <c r="H96" s="849"/>
      <c r="I96" s="849"/>
      <c r="J96" s="849"/>
      <c r="K96" s="849"/>
      <c r="L96" s="893" t="s">
        <v>489</v>
      </c>
      <c r="M96" s="908" t="s">
        <v>1194</v>
      </c>
      <c r="N96" s="896"/>
      <c r="O96" s="896" t="s">
        <v>370</v>
      </c>
      <c r="P96" s="897"/>
      <c r="Q96" s="898">
        <v>0</v>
      </c>
      <c r="R96" s="899"/>
    </row>
    <row r="97" spans="1:18" ht="22.8" hidden="1">
      <c r="A97" s="789">
        <v>3</v>
      </c>
      <c r="B97" s="905" t="s">
        <v>648</v>
      </c>
      <c r="C97" s="849"/>
      <c r="D97" s="849"/>
      <c r="E97" s="849"/>
      <c r="F97" s="849"/>
      <c r="G97" s="849"/>
      <c r="H97" s="849"/>
      <c r="I97" s="849"/>
      <c r="J97" s="849"/>
      <c r="K97" s="849"/>
      <c r="L97" s="893" t="s">
        <v>490</v>
      </c>
      <c r="M97" s="908" t="s">
        <v>491</v>
      </c>
      <c r="N97" s="909"/>
      <c r="O97" s="896" t="s">
        <v>370</v>
      </c>
      <c r="P97" s="897"/>
      <c r="Q97" s="898">
        <v>0</v>
      </c>
      <c r="R97" s="899"/>
    </row>
    <row r="98" spans="1:18" ht="22.8" hidden="1">
      <c r="A98" s="789">
        <v>3</v>
      </c>
      <c r="B98" s="905" t="s">
        <v>649</v>
      </c>
      <c r="C98" s="849"/>
      <c r="D98" s="849"/>
      <c r="E98" s="849"/>
      <c r="F98" s="849"/>
      <c r="G98" s="849"/>
      <c r="H98" s="849"/>
      <c r="I98" s="849"/>
      <c r="J98" s="849"/>
      <c r="K98" s="849"/>
      <c r="L98" s="893" t="s">
        <v>492</v>
      </c>
      <c r="M98" s="908" t="s">
        <v>493</v>
      </c>
      <c r="N98" s="909"/>
      <c r="O98" s="896" t="s">
        <v>370</v>
      </c>
      <c r="P98" s="897"/>
      <c r="Q98" s="898">
        <v>0</v>
      </c>
      <c r="R98" s="899"/>
    </row>
    <row r="99" spans="1:18" hidden="1">
      <c r="A99" s="789">
        <v>3</v>
      </c>
      <c r="B99" s="905" t="s">
        <v>651</v>
      </c>
      <c r="C99" s="849"/>
      <c r="D99" s="849"/>
      <c r="E99" s="849"/>
      <c r="F99" s="849"/>
      <c r="G99" s="849"/>
      <c r="H99" s="849"/>
      <c r="I99" s="849"/>
      <c r="J99" s="849"/>
      <c r="K99" s="849"/>
      <c r="L99" s="893" t="s">
        <v>494</v>
      </c>
      <c r="M99" s="908" t="s">
        <v>495</v>
      </c>
      <c r="N99" s="909"/>
      <c r="O99" s="896" t="s">
        <v>370</v>
      </c>
      <c r="P99" s="897"/>
      <c r="Q99" s="898">
        <v>0</v>
      </c>
      <c r="R99" s="899"/>
    </row>
    <row r="100" spans="1:18" ht="34.200000000000003" hidden="1">
      <c r="A100" s="789">
        <v>3</v>
      </c>
      <c r="B100" s="905" t="s">
        <v>1397</v>
      </c>
      <c r="C100" s="849"/>
      <c r="D100" s="849"/>
      <c r="E100" s="849"/>
      <c r="F100" s="849"/>
      <c r="G100" s="849"/>
      <c r="H100" s="849"/>
      <c r="I100" s="849"/>
      <c r="J100" s="849"/>
      <c r="K100" s="849"/>
      <c r="L100" s="893" t="s">
        <v>496</v>
      </c>
      <c r="M100" s="908" t="s">
        <v>497</v>
      </c>
      <c r="N100" s="909"/>
      <c r="O100" s="896" t="s">
        <v>370</v>
      </c>
      <c r="P100" s="897"/>
      <c r="Q100" s="898">
        <v>0</v>
      </c>
      <c r="R100" s="899"/>
    </row>
    <row r="101" spans="1:18" hidden="1">
      <c r="A101" s="789">
        <v>3</v>
      </c>
      <c r="B101" s="849"/>
      <c r="C101" s="849"/>
      <c r="D101" s="849"/>
      <c r="E101" s="849"/>
      <c r="F101" s="849"/>
      <c r="G101" s="849"/>
      <c r="H101" s="849"/>
      <c r="I101" s="849"/>
      <c r="J101" s="849"/>
      <c r="K101" s="849"/>
      <c r="L101" s="893" t="s">
        <v>167</v>
      </c>
      <c r="M101" s="910" t="s">
        <v>498</v>
      </c>
      <c r="N101" s="895" t="s">
        <v>2483</v>
      </c>
      <c r="O101" s="896" t="s">
        <v>370</v>
      </c>
      <c r="P101" s="900">
        <v>0</v>
      </c>
      <c r="Q101" s="901">
        <v>0</v>
      </c>
      <c r="R101" s="899"/>
    </row>
    <row r="102" spans="1:18" ht="22.8" hidden="1">
      <c r="A102" s="789">
        <v>3</v>
      </c>
      <c r="B102" s="849"/>
      <c r="C102" s="849"/>
      <c r="D102" s="849"/>
      <c r="E102" s="849"/>
      <c r="F102" s="849"/>
      <c r="G102" s="849"/>
      <c r="H102" s="849"/>
      <c r="I102" s="849"/>
      <c r="J102" s="849"/>
      <c r="K102" s="849"/>
      <c r="L102" s="893" t="s">
        <v>168</v>
      </c>
      <c r="M102" s="908" t="s">
        <v>500</v>
      </c>
      <c r="N102" s="895" t="s">
        <v>501</v>
      </c>
      <c r="O102" s="896" t="s">
        <v>502</v>
      </c>
      <c r="P102" s="897"/>
      <c r="Q102" s="898">
        <v>1.5950108285874711</v>
      </c>
      <c r="R102" s="899"/>
    </row>
    <row r="103" spans="1:18" hidden="1">
      <c r="A103" s="789">
        <v>3</v>
      </c>
      <c r="B103" s="849"/>
      <c r="C103" s="849"/>
      <c r="D103" s="849"/>
      <c r="E103" s="849"/>
      <c r="F103" s="849"/>
      <c r="G103" s="849"/>
      <c r="H103" s="849"/>
      <c r="I103" s="849"/>
      <c r="J103" s="849"/>
      <c r="K103" s="849"/>
      <c r="L103" s="893" t="s">
        <v>628</v>
      </c>
      <c r="M103" s="908" t="s">
        <v>1182</v>
      </c>
      <c r="N103" s="895" t="s">
        <v>503</v>
      </c>
      <c r="O103" s="896" t="s">
        <v>504</v>
      </c>
      <c r="P103" s="897"/>
      <c r="Q103" s="898">
        <v>0</v>
      </c>
      <c r="R103" s="899"/>
    </row>
    <row r="104" spans="1:18" ht="22.8" hidden="1">
      <c r="A104" s="789">
        <v>3</v>
      </c>
      <c r="B104" s="849"/>
      <c r="C104" s="849"/>
      <c r="D104" s="849"/>
      <c r="E104" s="849"/>
      <c r="F104" s="849"/>
      <c r="G104" s="849"/>
      <c r="H104" s="849"/>
      <c r="I104" s="849"/>
      <c r="J104" s="849"/>
      <c r="K104" s="849"/>
      <c r="L104" s="893" t="s">
        <v>630</v>
      </c>
      <c r="M104" s="908" t="s">
        <v>1122</v>
      </c>
      <c r="N104" s="895" t="s">
        <v>505</v>
      </c>
      <c r="O104" s="896" t="s">
        <v>506</v>
      </c>
      <c r="P104" s="897"/>
      <c r="Q104" s="898">
        <v>0</v>
      </c>
      <c r="R104" s="899"/>
    </row>
    <row r="105" spans="1:18" ht="22.8" hidden="1">
      <c r="A105" s="789">
        <v>3</v>
      </c>
      <c r="B105" s="849" t="s">
        <v>1106</v>
      </c>
      <c r="C105" s="849"/>
      <c r="D105" s="849"/>
      <c r="E105" s="849"/>
      <c r="F105" s="849"/>
      <c r="G105" s="849"/>
      <c r="H105" s="849"/>
      <c r="I105" s="849"/>
      <c r="J105" s="849"/>
      <c r="K105" s="849"/>
      <c r="L105" s="893" t="s">
        <v>169</v>
      </c>
      <c r="M105" s="894" t="s">
        <v>507</v>
      </c>
      <c r="N105" s="895" t="s">
        <v>2484</v>
      </c>
      <c r="O105" s="896" t="s">
        <v>370</v>
      </c>
      <c r="P105" s="897"/>
      <c r="Q105" s="898">
        <v>0</v>
      </c>
      <c r="R105" s="899"/>
    </row>
    <row r="106" spans="1:18" hidden="1">
      <c r="A106" s="789">
        <v>3</v>
      </c>
      <c r="B106" s="849"/>
      <c r="C106" s="849"/>
      <c r="D106" s="849"/>
      <c r="E106" s="849"/>
      <c r="F106" s="849"/>
      <c r="G106" s="849"/>
      <c r="H106" s="849"/>
      <c r="I106" s="849"/>
      <c r="J106" s="849"/>
      <c r="K106" s="849"/>
      <c r="L106" s="893" t="s">
        <v>385</v>
      </c>
      <c r="M106" s="911" t="s">
        <v>509</v>
      </c>
      <c r="N106" s="895" t="s">
        <v>2485</v>
      </c>
      <c r="O106" s="896" t="s">
        <v>370</v>
      </c>
      <c r="P106" s="897"/>
      <c r="Q106" s="898">
        <v>0</v>
      </c>
      <c r="R106" s="899"/>
    </row>
    <row r="107" spans="1:18" ht="22.8" hidden="1">
      <c r="A107" s="789">
        <v>3</v>
      </c>
      <c r="B107" s="905" t="s">
        <v>665</v>
      </c>
      <c r="C107" s="849"/>
      <c r="D107" s="849"/>
      <c r="E107" s="849"/>
      <c r="F107" s="849"/>
      <c r="G107" s="849"/>
      <c r="H107" s="849"/>
      <c r="I107" s="849"/>
      <c r="J107" s="849"/>
      <c r="K107" s="849"/>
      <c r="L107" s="893" t="s">
        <v>511</v>
      </c>
      <c r="M107" s="894" t="s">
        <v>1195</v>
      </c>
      <c r="N107" s="895" t="s">
        <v>2486</v>
      </c>
      <c r="O107" s="896" t="s">
        <v>370</v>
      </c>
      <c r="P107" s="897"/>
      <c r="Q107" s="898">
        <v>0</v>
      </c>
      <c r="R107" s="899"/>
    </row>
    <row r="108" spans="1:18" ht="34.200000000000003" hidden="1">
      <c r="A108" s="789">
        <v>3</v>
      </c>
      <c r="B108" s="849"/>
      <c r="C108" s="849"/>
      <c r="D108" s="849"/>
      <c r="E108" s="849"/>
      <c r="F108" s="849"/>
      <c r="G108" s="849"/>
      <c r="H108" s="849"/>
      <c r="I108" s="849"/>
      <c r="J108" s="849"/>
      <c r="K108" s="849"/>
      <c r="L108" s="893" t="s">
        <v>513</v>
      </c>
      <c r="M108" s="910" t="s">
        <v>514</v>
      </c>
      <c r="N108" s="895" t="s">
        <v>2487</v>
      </c>
      <c r="O108" s="896" t="s">
        <v>370</v>
      </c>
      <c r="P108" s="897"/>
      <c r="Q108" s="898"/>
      <c r="R108" s="899"/>
    </row>
    <row r="109" spans="1:18" ht="22.8" hidden="1">
      <c r="A109" s="789">
        <v>3</v>
      </c>
      <c r="B109" s="849"/>
      <c r="C109" s="849"/>
      <c r="D109" s="849"/>
      <c r="E109" s="849"/>
      <c r="F109" s="849"/>
      <c r="G109" s="849"/>
      <c r="H109" s="849"/>
      <c r="I109" s="849"/>
      <c r="J109" s="849"/>
      <c r="K109" s="849"/>
      <c r="L109" s="893" t="s">
        <v>516</v>
      </c>
      <c r="M109" s="910" t="s">
        <v>517</v>
      </c>
      <c r="N109" s="895" t="s">
        <v>2488</v>
      </c>
      <c r="O109" s="896" t="s">
        <v>370</v>
      </c>
      <c r="P109" s="897"/>
      <c r="Q109" s="898"/>
      <c r="R109" s="899"/>
    </row>
    <row r="110" spans="1:18" ht="22.8" hidden="1">
      <c r="A110" s="789">
        <v>3</v>
      </c>
      <c r="B110" s="849"/>
      <c r="C110" s="849"/>
      <c r="D110" s="849"/>
      <c r="E110" s="849"/>
      <c r="F110" s="849"/>
      <c r="G110" s="849"/>
      <c r="H110" s="849"/>
      <c r="I110" s="849"/>
      <c r="J110" s="849"/>
      <c r="K110" s="849"/>
      <c r="L110" s="893" t="s">
        <v>519</v>
      </c>
      <c r="M110" s="910" t="s">
        <v>1247</v>
      </c>
      <c r="N110" s="896" t="s">
        <v>1248</v>
      </c>
      <c r="O110" s="896" t="s">
        <v>370</v>
      </c>
      <c r="P110" s="897"/>
      <c r="Q110" s="898"/>
      <c r="R110" s="899"/>
    </row>
    <row r="111" spans="1:18" ht="57" hidden="1">
      <c r="A111" s="789">
        <v>3</v>
      </c>
      <c r="B111" s="849"/>
      <c r="C111" s="849"/>
      <c r="D111" s="849"/>
      <c r="E111" s="849"/>
      <c r="F111" s="849"/>
      <c r="G111" s="849"/>
      <c r="H111" s="849"/>
      <c r="I111" s="849"/>
      <c r="J111" s="849"/>
      <c r="K111" s="849"/>
      <c r="L111" s="893" t="s">
        <v>650</v>
      </c>
      <c r="M111" s="910" t="s">
        <v>1250</v>
      </c>
      <c r="N111" s="896" t="s">
        <v>1249</v>
      </c>
      <c r="O111" s="896" t="s">
        <v>370</v>
      </c>
      <c r="P111" s="897"/>
      <c r="Q111" s="898"/>
      <c r="R111" s="899"/>
    </row>
    <row r="112" spans="1:18" s="278" customFormat="1" ht="34.200000000000003" hidden="1">
      <c r="A112" s="789">
        <v>3</v>
      </c>
      <c r="B112" s="859"/>
      <c r="C112" s="859"/>
      <c r="D112" s="859"/>
      <c r="E112" s="859"/>
      <c r="F112" s="859"/>
      <c r="G112" s="859"/>
      <c r="H112" s="859"/>
      <c r="I112" s="859"/>
      <c r="J112" s="859"/>
      <c r="K112" s="859"/>
      <c r="L112" s="883" t="s">
        <v>520</v>
      </c>
      <c r="M112" s="892" t="s">
        <v>521</v>
      </c>
      <c r="N112" s="883" t="s">
        <v>2478</v>
      </c>
      <c r="O112" s="885" t="s">
        <v>370</v>
      </c>
      <c r="P112" s="886">
        <v>0</v>
      </c>
      <c r="Q112" s="887">
        <v>0</v>
      </c>
      <c r="R112" s="888"/>
    </row>
    <row r="113" spans="1:18" ht="34.200000000000003" hidden="1">
      <c r="A113" s="789">
        <v>3</v>
      </c>
      <c r="B113" s="849"/>
      <c r="C113" s="849"/>
      <c r="D113" s="849"/>
      <c r="E113" s="849"/>
      <c r="F113" s="849"/>
      <c r="G113" s="849"/>
      <c r="H113" s="849"/>
      <c r="I113" s="849"/>
      <c r="J113" s="849"/>
      <c r="K113" s="849"/>
      <c r="L113" s="893" t="s">
        <v>18</v>
      </c>
      <c r="M113" s="912" t="s">
        <v>522</v>
      </c>
      <c r="N113" s="895" t="s">
        <v>2489</v>
      </c>
      <c r="O113" s="896" t="s">
        <v>370</v>
      </c>
      <c r="P113" s="900">
        <v>0</v>
      </c>
      <c r="Q113" s="901">
        <v>0</v>
      </c>
      <c r="R113" s="899"/>
    </row>
    <row r="114" spans="1:18" ht="57" hidden="1">
      <c r="A114" s="789">
        <v>3</v>
      </c>
      <c r="B114" s="849"/>
      <c r="C114" s="849"/>
      <c r="D114" s="849"/>
      <c r="E114" s="849"/>
      <c r="F114" s="849"/>
      <c r="G114" s="849"/>
      <c r="H114" s="849"/>
      <c r="I114" s="849"/>
      <c r="J114" s="849"/>
      <c r="K114" s="849"/>
      <c r="L114" s="893" t="s">
        <v>165</v>
      </c>
      <c r="M114" s="910" t="s">
        <v>524</v>
      </c>
      <c r="N114" s="895" t="s">
        <v>2490</v>
      </c>
      <c r="O114" s="896" t="s">
        <v>370</v>
      </c>
      <c r="P114" s="897"/>
      <c r="Q114" s="898"/>
      <c r="R114" s="899"/>
    </row>
    <row r="115" spans="1:18" ht="45.6" hidden="1">
      <c r="A115" s="789">
        <v>3</v>
      </c>
      <c r="B115" s="849"/>
      <c r="C115" s="849"/>
      <c r="D115" s="849"/>
      <c r="E115" s="849"/>
      <c r="F115" s="849"/>
      <c r="G115" s="849"/>
      <c r="H115" s="849"/>
      <c r="I115" s="849"/>
      <c r="J115" s="849"/>
      <c r="K115" s="849"/>
      <c r="L115" s="893" t="s">
        <v>166</v>
      </c>
      <c r="M115" s="910" t="s">
        <v>526</v>
      </c>
      <c r="N115" s="895" t="s">
        <v>2491</v>
      </c>
      <c r="O115" s="896" t="s">
        <v>370</v>
      </c>
      <c r="P115" s="897"/>
      <c r="Q115" s="898"/>
      <c r="R115" s="899"/>
    </row>
    <row r="116" spans="1:18" ht="34.200000000000003" hidden="1">
      <c r="A116" s="789">
        <v>3</v>
      </c>
      <c r="B116" s="849"/>
      <c r="C116" s="849"/>
      <c r="D116" s="849"/>
      <c r="E116" s="849"/>
      <c r="F116" s="849"/>
      <c r="G116" s="849"/>
      <c r="H116" s="849"/>
      <c r="I116" s="849"/>
      <c r="J116" s="849"/>
      <c r="K116" s="849"/>
      <c r="L116" s="885" t="s">
        <v>1159</v>
      </c>
      <c r="M116" s="892" t="s">
        <v>1227</v>
      </c>
      <c r="N116" s="883" t="s">
        <v>2492</v>
      </c>
      <c r="O116" s="885" t="s">
        <v>370</v>
      </c>
      <c r="P116" s="913"/>
      <c r="Q116" s="914"/>
      <c r="R116" s="899"/>
    </row>
    <row r="117" spans="1:18" ht="159.6" hidden="1">
      <c r="A117" s="789">
        <v>3</v>
      </c>
      <c r="B117" s="849"/>
      <c r="C117" s="849"/>
      <c r="D117" s="849"/>
      <c r="E117" s="849"/>
      <c r="F117" s="849"/>
      <c r="G117" s="849"/>
      <c r="H117" s="849"/>
      <c r="I117" s="849"/>
      <c r="J117" s="849"/>
      <c r="K117" s="849"/>
      <c r="L117" s="885" t="s">
        <v>1160</v>
      </c>
      <c r="M117" s="892" t="s">
        <v>528</v>
      </c>
      <c r="N117" s="883" t="s">
        <v>2493</v>
      </c>
      <c r="O117" s="885" t="s">
        <v>370</v>
      </c>
      <c r="P117" s="913"/>
      <c r="Q117" s="914"/>
      <c r="R117" s="899"/>
    </row>
    <row r="118" spans="1:18" hidden="1">
      <c r="A118" s="764" t="s">
        <v>104</v>
      </c>
      <c r="B118" s="849"/>
      <c r="C118" s="849"/>
      <c r="D118" s="849"/>
      <c r="E118" s="849"/>
      <c r="F118" s="849"/>
      <c r="G118" s="849"/>
      <c r="H118" s="849"/>
      <c r="I118" s="849"/>
      <c r="J118" s="849"/>
      <c r="K118" s="849"/>
      <c r="L118" s="863" t="s">
        <v>2423</v>
      </c>
      <c r="M118" s="864"/>
      <c r="N118" s="864"/>
      <c r="O118" s="864"/>
      <c r="P118" s="864"/>
      <c r="Q118" s="864"/>
      <c r="R118" s="864"/>
    </row>
    <row r="119" spans="1:18" s="278" customFormat="1" ht="57" hidden="1">
      <c r="A119" s="789">
        <v>4</v>
      </c>
      <c r="B119" s="859"/>
      <c r="C119" s="859"/>
      <c r="D119" s="859"/>
      <c r="E119" s="859"/>
      <c r="F119" s="859"/>
      <c r="G119" s="859"/>
      <c r="H119" s="859"/>
      <c r="I119" s="859"/>
      <c r="J119" s="859"/>
      <c r="K119" s="859"/>
      <c r="L119" s="883" t="s">
        <v>471</v>
      </c>
      <c r="M119" s="884" t="s">
        <v>472</v>
      </c>
      <c r="N119" s="883" t="s">
        <v>2478</v>
      </c>
      <c r="O119" s="885" t="s">
        <v>370</v>
      </c>
      <c r="P119" s="886">
        <v>0</v>
      </c>
      <c r="Q119" s="887">
        <v>0</v>
      </c>
      <c r="R119" s="888"/>
    </row>
    <row r="120" spans="1:18" s="278" customFormat="1" hidden="1">
      <c r="A120" s="789">
        <v>4</v>
      </c>
      <c r="B120" s="859"/>
      <c r="C120" s="859"/>
      <c r="D120" s="859"/>
      <c r="E120" s="859"/>
      <c r="F120" s="859"/>
      <c r="G120" s="859"/>
      <c r="H120" s="859"/>
      <c r="I120" s="859"/>
      <c r="J120" s="859"/>
      <c r="K120" s="859"/>
      <c r="L120" s="889" t="s">
        <v>18</v>
      </c>
      <c r="M120" s="884" t="s">
        <v>473</v>
      </c>
      <c r="N120" s="883" t="s">
        <v>2479</v>
      </c>
      <c r="O120" s="885" t="s">
        <v>370</v>
      </c>
      <c r="P120" s="890"/>
      <c r="Q120" s="891"/>
      <c r="R120" s="888"/>
    </row>
    <row r="121" spans="1:18" s="278" customFormat="1" ht="22.8" hidden="1">
      <c r="A121" s="789">
        <v>4</v>
      </c>
      <c r="B121" s="859"/>
      <c r="C121" s="859"/>
      <c r="D121" s="859"/>
      <c r="E121" s="859"/>
      <c r="F121" s="859"/>
      <c r="G121" s="859"/>
      <c r="H121" s="859"/>
      <c r="I121" s="859"/>
      <c r="J121" s="859"/>
      <c r="K121" s="859"/>
      <c r="L121" s="889" t="s">
        <v>102</v>
      </c>
      <c r="M121" s="892" t="s">
        <v>474</v>
      </c>
      <c r="N121" s="883" t="s">
        <v>2480</v>
      </c>
      <c r="O121" s="885" t="s">
        <v>370</v>
      </c>
      <c r="P121" s="886">
        <v>0</v>
      </c>
      <c r="Q121" s="886">
        <v>0</v>
      </c>
      <c r="R121" s="888"/>
    </row>
    <row r="122" spans="1:18" ht="22.8" hidden="1">
      <c r="A122" s="789">
        <v>4</v>
      </c>
      <c r="B122" s="849"/>
      <c r="C122" s="849"/>
      <c r="D122" s="849"/>
      <c r="E122" s="849"/>
      <c r="F122" s="849"/>
      <c r="G122" s="849"/>
      <c r="H122" s="849"/>
      <c r="I122" s="849"/>
      <c r="J122" s="849"/>
      <c r="K122" s="849"/>
      <c r="L122" s="893" t="s">
        <v>17</v>
      </c>
      <c r="M122" s="894" t="s">
        <v>475</v>
      </c>
      <c r="N122" s="895" t="s">
        <v>2481</v>
      </c>
      <c r="O122" s="896" t="s">
        <v>370</v>
      </c>
      <c r="P122" s="897"/>
      <c r="Q122" s="898"/>
      <c r="R122" s="899"/>
    </row>
    <row r="123" spans="1:18" ht="22.8" hidden="1">
      <c r="A123" s="789">
        <v>4</v>
      </c>
      <c r="B123" s="849"/>
      <c r="C123" s="849"/>
      <c r="D123" s="849"/>
      <c r="E123" s="849"/>
      <c r="F123" s="849"/>
      <c r="G123" s="849"/>
      <c r="H123" s="849"/>
      <c r="I123" s="849"/>
      <c r="J123" s="849"/>
      <c r="K123" s="849"/>
      <c r="L123" s="893" t="s">
        <v>146</v>
      </c>
      <c r="M123" s="894" t="s">
        <v>477</v>
      </c>
      <c r="N123" s="895" t="s">
        <v>2482</v>
      </c>
      <c r="O123" s="896" t="s">
        <v>370</v>
      </c>
      <c r="P123" s="900">
        <v>0</v>
      </c>
      <c r="Q123" s="901">
        <v>0</v>
      </c>
      <c r="R123" s="899"/>
    </row>
    <row r="124" spans="1:18" ht="34.200000000000003" hidden="1">
      <c r="A124" s="789">
        <v>4</v>
      </c>
      <c r="B124" s="849"/>
      <c r="C124" s="849"/>
      <c r="D124" s="849"/>
      <c r="E124" s="849"/>
      <c r="F124" s="849"/>
      <c r="G124" s="849"/>
      <c r="H124" s="849"/>
      <c r="I124" s="849"/>
      <c r="J124" s="849"/>
      <c r="K124" s="849"/>
      <c r="L124" s="902" t="s">
        <v>147</v>
      </c>
      <c r="M124" s="903" t="s">
        <v>479</v>
      </c>
      <c r="N124" s="904"/>
      <c r="O124" s="896" t="s">
        <v>370</v>
      </c>
      <c r="P124" s="897">
        <v>0</v>
      </c>
      <c r="Q124" s="898">
        <v>0</v>
      </c>
      <c r="R124" s="899"/>
    </row>
    <row r="125" spans="1:18" hidden="1">
      <c r="A125" s="789">
        <v>4</v>
      </c>
      <c r="B125" s="849"/>
      <c r="C125" s="849"/>
      <c r="D125" s="849"/>
      <c r="E125" s="849"/>
      <c r="F125" s="849"/>
      <c r="G125" s="849"/>
      <c r="H125" s="849"/>
      <c r="I125" s="849"/>
      <c r="J125" s="849"/>
      <c r="K125" s="849"/>
      <c r="L125" s="902" t="s">
        <v>480</v>
      </c>
      <c r="M125" s="903" t="s">
        <v>481</v>
      </c>
      <c r="N125" s="904"/>
      <c r="O125" s="896" t="s">
        <v>370</v>
      </c>
      <c r="P125" s="897"/>
      <c r="Q125" s="898">
        <v>0</v>
      </c>
      <c r="R125" s="899"/>
    </row>
    <row r="126" spans="1:18" ht="22.8" hidden="1">
      <c r="A126" s="789">
        <v>4</v>
      </c>
      <c r="B126" s="849"/>
      <c r="C126" s="849"/>
      <c r="D126" s="849"/>
      <c r="E126" s="849"/>
      <c r="F126" s="849"/>
      <c r="G126" s="849"/>
      <c r="H126" s="849"/>
      <c r="I126" s="849"/>
      <c r="J126" s="849"/>
      <c r="K126" s="849"/>
      <c r="L126" s="902" t="s">
        <v>482</v>
      </c>
      <c r="M126" s="903" t="s">
        <v>483</v>
      </c>
      <c r="N126" s="904"/>
      <c r="O126" s="896" t="s">
        <v>370</v>
      </c>
      <c r="P126" s="897"/>
      <c r="Q126" s="898">
        <v>0</v>
      </c>
      <c r="R126" s="899"/>
    </row>
    <row r="127" spans="1:18" ht="79.8" hidden="1">
      <c r="A127" s="789">
        <v>4</v>
      </c>
      <c r="B127" s="905" t="s">
        <v>1396</v>
      </c>
      <c r="C127" s="849"/>
      <c r="D127" s="849"/>
      <c r="E127" s="849"/>
      <c r="F127" s="849"/>
      <c r="G127" s="849"/>
      <c r="H127" s="849"/>
      <c r="I127" s="849"/>
      <c r="J127" s="849"/>
      <c r="K127" s="849"/>
      <c r="L127" s="902" t="s">
        <v>484</v>
      </c>
      <c r="M127" s="903" t="s">
        <v>485</v>
      </c>
      <c r="N127" s="904"/>
      <c r="O127" s="896" t="s">
        <v>370</v>
      </c>
      <c r="P127" s="897"/>
      <c r="Q127" s="898">
        <v>0</v>
      </c>
      <c r="R127" s="899"/>
    </row>
    <row r="128" spans="1:18" ht="22.8" hidden="1">
      <c r="A128" s="789">
        <v>4</v>
      </c>
      <c r="B128" s="905" t="s">
        <v>643</v>
      </c>
      <c r="C128" s="849"/>
      <c r="D128" s="849"/>
      <c r="E128" s="849"/>
      <c r="F128" s="849"/>
      <c r="G128" s="849"/>
      <c r="H128" s="849"/>
      <c r="I128" s="849"/>
      <c r="J128" s="849"/>
      <c r="K128" s="849"/>
      <c r="L128" s="906" t="s">
        <v>486</v>
      </c>
      <c r="M128" s="907" t="s">
        <v>487</v>
      </c>
      <c r="N128" s="896"/>
      <c r="O128" s="896" t="s">
        <v>370</v>
      </c>
      <c r="P128" s="897"/>
      <c r="Q128" s="898">
        <v>0</v>
      </c>
      <c r="R128" s="899"/>
    </row>
    <row r="129" spans="1:18" ht="22.8" hidden="1">
      <c r="A129" s="789">
        <v>4</v>
      </c>
      <c r="B129" s="905" t="s">
        <v>646</v>
      </c>
      <c r="C129" s="849"/>
      <c r="D129" s="849"/>
      <c r="E129" s="849"/>
      <c r="F129" s="849"/>
      <c r="G129" s="849"/>
      <c r="H129" s="849"/>
      <c r="I129" s="849"/>
      <c r="J129" s="849"/>
      <c r="K129" s="849"/>
      <c r="L129" s="893" t="s">
        <v>488</v>
      </c>
      <c r="M129" s="908" t="s">
        <v>1193</v>
      </c>
      <c r="N129" s="896"/>
      <c r="O129" s="896" t="s">
        <v>370</v>
      </c>
      <c r="P129" s="897"/>
      <c r="Q129" s="898">
        <v>0</v>
      </c>
      <c r="R129" s="899"/>
    </row>
    <row r="130" spans="1:18" ht="22.8" hidden="1">
      <c r="A130" s="789">
        <v>4</v>
      </c>
      <c r="B130" s="905" t="s">
        <v>647</v>
      </c>
      <c r="C130" s="849"/>
      <c r="D130" s="849"/>
      <c r="E130" s="849"/>
      <c r="F130" s="849"/>
      <c r="G130" s="849"/>
      <c r="H130" s="849"/>
      <c r="I130" s="849"/>
      <c r="J130" s="849"/>
      <c r="K130" s="849"/>
      <c r="L130" s="893" t="s">
        <v>489</v>
      </c>
      <c r="M130" s="908" t="s">
        <v>1194</v>
      </c>
      <c r="N130" s="896"/>
      <c r="O130" s="896" t="s">
        <v>370</v>
      </c>
      <c r="P130" s="897"/>
      <c r="Q130" s="898">
        <v>0</v>
      </c>
      <c r="R130" s="899"/>
    </row>
    <row r="131" spans="1:18" ht="22.8" hidden="1">
      <c r="A131" s="789">
        <v>4</v>
      </c>
      <c r="B131" s="905" t="s">
        <v>648</v>
      </c>
      <c r="C131" s="849"/>
      <c r="D131" s="849"/>
      <c r="E131" s="849"/>
      <c r="F131" s="849"/>
      <c r="G131" s="849"/>
      <c r="H131" s="849"/>
      <c r="I131" s="849"/>
      <c r="J131" s="849"/>
      <c r="K131" s="849"/>
      <c r="L131" s="893" t="s">
        <v>490</v>
      </c>
      <c r="M131" s="908" t="s">
        <v>491</v>
      </c>
      <c r="N131" s="909"/>
      <c r="O131" s="896" t="s">
        <v>370</v>
      </c>
      <c r="P131" s="897"/>
      <c r="Q131" s="898">
        <v>0</v>
      </c>
      <c r="R131" s="899"/>
    </row>
    <row r="132" spans="1:18" ht="22.8" hidden="1">
      <c r="A132" s="789">
        <v>4</v>
      </c>
      <c r="B132" s="905" t="s">
        <v>649</v>
      </c>
      <c r="C132" s="849"/>
      <c r="D132" s="849"/>
      <c r="E132" s="849"/>
      <c r="F132" s="849"/>
      <c r="G132" s="849"/>
      <c r="H132" s="849"/>
      <c r="I132" s="849"/>
      <c r="J132" s="849"/>
      <c r="K132" s="849"/>
      <c r="L132" s="893" t="s">
        <v>492</v>
      </c>
      <c r="M132" s="908" t="s">
        <v>493</v>
      </c>
      <c r="N132" s="909"/>
      <c r="O132" s="896" t="s">
        <v>370</v>
      </c>
      <c r="P132" s="897"/>
      <c r="Q132" s="898">
        <v>0</v>
      </c>
      <c r="R132" s="899"/>
    </row>
    <row r="133" spans="1:18" hidden="1">
      <c r="A133" s="789">
        <v>4</v>
      </c>
      <c r="B133" s="905" t="s">
        <v>651</v>
      </c>
      <c r="C133" s="849"/>
      <c r="D133" s="849"/>
      <c r="E133" s="849"/>
      <c r="F133" s="849"/>
      <c r="G133" s="849"/>
      <c r="H133" s="849"/>
      <c r="I133" s="849"/>
      <c r="J133" s="849"/>
      <c r="K133" s="849"/>
      <c r="L133" s="893" t="s">
        <v>494</v>
      </c>
      <c r="M133" s="908" t="s">
        <v>495</v>
      </c>
      <c r="N133" s="909"/>
      <c r="O133" s="896" t="s">
        <v>370</v>
      </c>
      <c r="P133" s="897"/>
      <c r="Q133" s="898">
        <v>0</v>
      </c>
      <c r="R133" s="899"/>
    </row>
    <row r="134" spans="1:18" ht="34.200000000000003" hidden="1">
      <c r="A134" s="789">
        <v>4</v>
      </c>
      <c r="B134" s="905" t="s">
        <v>1397</v>
      </c>
      <c r="C134" s="849"/>
      <c r="D134" s="849"/>
      <c r="E134" s="849"/>
      <c r="F134" s="849"/>
      <c r="G134" s="849"/>
      <c r="H134" s="849"/>
      <c r="I134" s="849"/>
      <c r="J134" s="849"/>
      <c r="K134" s="849"/>
      <c r="L134" s="893" t="s">
        <v>496</v>
      </c>
      <c r="M134" s="908" t="s">
        <v>497</v>
      </c>
      <c r="N134" s="909"/>
      <c r="O134" s="896" t="s">
        <v>370</v>
      </c>
      <c r="P134" s="897"/>
      <c r="Q134" s="898">
        <v>0</v>
      </c>
      <c r="R134" s="899"/>
    </row>
    <row r="135" spans="1:18" hidden="1">
      <c r="A135" s="789">
        <v>4</v>
      </c>
      <c r="B135" s="849"/>
      <c r="C135" s="849"/>
      <c r="D135" s="849"/>
      <c r="E135" s="849"/>
      <c r="F135" s="849"/>
      <c r="G135" s="849"/>
      <c r="H135" s="849"/>
      <c r="I135" s="849"/>
      <c r="J135" s="849"/>
      <c r="K135" s="849"/>
      <c r="L135" s="893" t="s">
        <v>167</v>
      </c>
      <c r="M135" s="910" t="s">
        <v>498</v>
      </c>
      <c r="N135" s="895" t="s">
        <v>2483</v>
      </c>
      <c r="O135" s="896" t="s">
        <v>370</v>
      </c>
      <c r="P135" s="900">
        <v>0</v>
      </c>
      <c r="Q135" s="901">
        <v>0</v>
      </c>
      <c r="R135" s="899"/>
    </row>
    <row r="136" spans="1:18" ht="22.8" hidden="1">
      <c r="A136" s="789">
        <v>4</v>
      </c>
      <c r="B136" s="849"/>
      <c r="C136" s="849"/>
      <c r="D136" s="849"/>
      <c r="E136" s="849"/>
      <c r="F136" s="849"/>
      <c r="G136" s="849"/>
      <c r="H136" s="849"/>
      <c r="I136" s="849"/>
      <c r="J136" s="849"/>
      <c r="K136" s="849"/>
      <c r="L136" s="893" t="s">
        <v>168</v>
      </c>
      <c r="M136" s="908" t="s">
        <v>500</v>
      </c>
      <c r="N136" s="895" t="s">
        <v>501</v>
      </c>
      <c r="O136" s="896" t="s">
        <v>502</v>
      </c>
      <c r="P136" s="897"/>
      <c r="Q136" s="898">
        <v>1.7778066666666668</v>
      </c>
      <c r="R136" s="899"/>
    </row>
    <row r="137" spans="1:18" hidden="1">
      <c r="A137" s="789">
        <v>4</v>
      </c>
      <c r="B137" s="849"/>
      <c r="C137" s="849"/>
      <c r="D137" s="849"/>
      <c r="E137" s="849"/>
      <c r="F137" s="849"/>
      <c r="G137" s="849"/>
      <c r="H137" s="849"/>
      <c r="I137" s="849"/>
      <c r="J137" s="849"/>
      <c r="K137" s="849"/>
      <c r="L137" s="893" t="s">
        <v>628</v>
      </c>
      <c r="M137" s="908" t="s">
        <v>1182</v>
      </c>
      <c r="N137" s="895" t="s">
        <v>503</v>
      </c>
      <c r="O137" s="896" t="s">
        <v>504</v>
      </c>
      <c r="P137" s="897"/>
      <c r="Q137" s="898">
        <v>0</v>
      </c>
      <c r="R137" s="899"/>
    </row>
    <row r="138" spans="1:18" ht="22.8" hidden="1">
      <c r="A138" s="789">
        <v>4</v>
      </c>
      <c r="B138" s="849"/>
      <c r="C138" s="849"/>
      <c r="D138" s="849"/>
      <c r="E138" s="849"/>
      <c r="F138" s="849"/>
      <c r="G138" s="849"/>
      <c r="H138" s="849"/>
      <c r="I138" s="849"/>
      <c r="J138" s="849"/>
      <c r="K138" s="849"/>
      <c r="L138" s="893" t="s">
        <v>630</v>
      </c>
      <c r="M138" s="908" t="s">
        <v>1122</v>
      </c>
      <c r="N138" s="895" t="s">
        <v>505</v>
      </c>
      <c r="O138" s="896" t="s">
        <v>506</v>
      </c>
      <c r="P138" s="897"/>
      <c r="Q138" s="898">
        <v>0</v>
      </c>
      <c r="R138" s="899"/>
    </row>
    <row r="139" spans="1:18" ht="22.8" hidden="1">
      <c r="A139" s="789">
        <v>4</v>
      </c>
      <c r="B139" s="849" t="s">
        <v>1106</v>
      </c>
      <c r="C139" s="849"/>
      <c r="D139" s="849"/>
      <c r="E139" s="849"/>
      <c r="F139" s="849"/>
      <c r="G139" s="849"/>
      <c r="H139" s="849"/>
      <c r="I139" s="849"/>
      <c r="J139" s="849"/>
      <c r="K139" s="849"/>
      <c r="L139" s="893" t="s">
        <v>169</v>
      </c>
      <c r="M139" s="894" t="s">
        <v>507</v>
      </c>
      <c r="N139" s="895" t="s">
        <v>2484</v>
      </c>
      <c r="O139" s="896" t="s">
        <v>370</v>
      </c>
      <c r="P139" s="897"/>
      <c r="Q139" s="898">
        <v>0</v>
      </c>
      <c r="R139" s="899"/>
    </row>
    <row r="140" spans="1:18" hidden="1">
      <c r="A140" s="789">
        <v>4</v>
      </c>
      <c r="B140" s="849"/>
      <c r="C140" s="849"/>
      <c r="D140" s="849"/>
      <c r="E140" s="849"/>
      <c r="F140" s="849"/>
      <c r="G140" s="849"/>
      <c r="H140" s="849"/>
      <c r="I140" s="849"/>
      <c r="J140" s="849"/>
      <c r="K140" s="849"/>
      <c r="L140" s="893" t="s">
        <v>385</v>
      </c>
      <c r="M140" s="911" t="s">
        <v>509</v>
      </c>
      <c r="N140" s="895" t="s">
        <v>2485</v>
      </c>
      <c r="O140" s="896" t="s">
        <v>370</v>
      </c>
      <c r="P140" s="897"/>
      <c r="Q140" s="898">
        <v>0</v>
      </c>
      <c r="R140" s="899"/>
    </row>
    <row r="141" spans="1:18" ht="22.8" hidden="1">
      <c r="A141" s="789">
        <v>4</v>
      </c>
      <c r="B141" s="905" t="s">
        <v>665</v>
      </c>
      <c r="C141" s="849"/>
      <c r="D141" s="849"/>
      <c r="E141" s="849"/>
      <c r="F141" s="849"/>
      <c r="G141" s="849"/>
      <c r="H141" s="849"/>
      <c r="I141" s="849"/>
      <c r="J141" s="849"/>
      <c r="K141" s="849"/>
      <c r="L141" s="893" t="s">
        <v>511</v>
      </c>
      <c r="M141" s="894" t="s">
        <v>1195</v>
      </c>
      <c r="N141" s="895" t="s">
        <v>2486</v>
      </c>
      <c r="O141" s="896" t="s">
        <v>370</v>
      </c>
      <c r="P141" s="897"/>
      <c r="Q141" s="898">
        <v>0</v>
      </c>
      <c r="R141" s="899"/>
    </row>
    <row r="142" spans="1:18" ht="34.200000000000003" hidden="1">
      <c r="A142" s="789">
        <v>4</v>
      </c>
      <c r="B142" s="849"/>
      <c r="C142" s="849"/>
      <c r="D142" s="849"/>
      <c r="E142" s="849"/>
      <c r="F142" s="849"/>
      <c r="G142" s="849"/>
      <c r="H142" s="849"/>
      <c r="I142" s="849"/>
      <c r="J142" s="849"/>
      <c r="K142" s="849"/>
      <c r="L142" s="893" t="s">
        <v>513</v>
      </c>
      <c r="M142" s="910" t="s">
        <v>514</v>
      </c>
      <c r="N142" s="895" t="s">
        <v>2487</v>
      </c>
      <c r="O142" s="896" t="s">
        <v>370</v>
      </c>
      <c r="P142" s="897"/>
      <c r="Q142" s="898"/>
      <c r="R142" s="899"/>
    </row>
    <row r="143" spans="1:18" ht="22.8" hidden="1">
      <c r="A143" s="789">
        <v>4</v>
      </c>
      <c r="B143" s="849"/>
      <c r="C143" s="849"/>
      <c r="D143" s="849"/>
      <c r="E143" s="849"/>
      <c r="F143" s="849"/>
      <c r="G143" s="849"/>
      <c r="H143" s="849"/>
      <c r="I143" s="849"/>
      <c r="J143" s="849"/>
      <c r="K143" s="849"/>
      <c r="L143" s="893" t="s">
        <v>516</v>
      </c>
      <c r="M143" s="910" t="s">
        <v>517</v>
      </c>
      <c r="N143" s="895" t="s">
        <v>2488</v>
      </c>
      <c r="O143" s="896" t="s">
        <v>370</v>
      </c>
      <c r="P143" s="897"/>
      <c r="Q143" s="898"/>
      <c r="R143" s="899"/>
    </row>
    <row r="144" spans="1:18" ht="22.8" hidden="1">
      <c r="A144" s="789">
        <v>4</v>
      </c>
      <c r="B144" s="849"/>
      <c r="C144" s="849"/>
      <c r="D144" s="849"/>
      <c r="E144" s="849"/>
      <c r="F144" s="849"/>
      <c r="G144" s="849"/>
      <c r="H144" s="849"/>
      <c r="I144" s="849"/>
      <c r="J144" s="849"/>
      <c r="K144" s="849"/>
      <c r="L144" s="893" t="s">
        <v>519</v>
      </c>
      <c r="M144" s="910" t="s">
        <v>1247</v>
      </c>
      <c r="N144" s="896" t="s">
        <v>1248</v>
      </c>
      <c r="O144" s="896" t="s">
        <v>370</v>
      </c>
      <c r="P144" s="897"/>
      <c r="Q144" s="898"/>
      <c r="R144" s="899"/>
    </row>
    <row r="145" spans="1:18" ht="57" hidden="1">
      <c r="A145" s="789">
        <v>4</v>
      </c>
      <c r="B145" s="849"/>
      <c r="C145" s="849"/>
      <c r="D145" s="849"/>
      <c r="E145" s="849"/>
      <c r="F145" s="849"/>
      <c r="G145" s="849"/>
      <c r="H145" s="849"/>
      <c r="I145" s="849"/>
      <c r="J145" s="849"/>
      <c r="K145" s="849"/>
      <c r="L145" s="893" t="s">
        <v>650</v>
      </c>
      <c r="M145" s="910" t="s">
        <v>1250</v>
      </c>
      <c r="N145" s="896" t="s">
        <v>1249</v>
      </c>
      <c r="O145" s="896" t="s">
        <v>370</v>
      </c>
      <c r="P145" s="897"/>
      <c r="Q145" s="898"/>
      <c r="R145" s="899"/>
    </row>
    <row r="146" spans="1:18" s="278" customFormat="1" ht="34.200000000000003" hidden="1">
      <c r="A146" s="789">
        <v>4</v>
      </c>
      <c r="B146" s="859"/>
      <c r="C146" s="859"/>
      <c r="D146" s="859"/>
      <c r="E146" s="859"/>
      <c r="F146" s="859"/>
      <c r="G146" s="859"/>
      <c r="H146" s="859"/>
      <c r="I146" s="859"/>
      <c r="J146" s="859"/>
      <c r="K146" s="859"/>
      <c r="L146" s="883" t="s">
        <v>520</v>
      </c>
      <c r="M146" s="892" t="s">
        <v>521</v>
      </c>
      <c r="N146" s="883" t="s">
        <v>2478</v>
      </c>
      <c r="O146" s="885" t="s">
        <v>370</v>
      </c>
      <c r="P146" s="886">
        <v>0</v>
      </c>
      <c r="Q146" s="887">
        <v>0</v>
      </c>
      <c r="R146" s="888"/>
    </row>
    <row r="147" spans="1:18" ht="34.200000000000003" hidden="1">
      <c r="A147" s="789">
        <v>4</v>
      </c>
      <c r="B147" s="849"/>
      <c r="C147" s="849"/>
      <c r="D147" s="849"/>
      <c r="E147" s="849"/>
      <c r="F147" s="849"/>
      <c r="G147" s="849"/>
      <c r="H147" s="849"/>
      <c r="I147" s="849"/>
      <c r="J147" s="849"/>
      <c r="K147" s="849"/>
      <c r="L147" s="893" t="s">
        <v>18</v>
      </c>
      <c r="M147" s="912" t="s">
        <v>522</v>
      </c>
      <c r="N147" s="895" t="s">
        <v>2489</v>
      </c>
      <c r="O147" s="896" t="s">
        <v>370</v>
      </c>
      <c r="P147" s="900">
        <v>0</v>
      </c>
      <c r="Q147" s="901">
        <v>0</v>
      </c>
      <c r="R147" s="899"/>
    </row>
    <row r="148" spans="1:18" ht="57" hidden="1">
      <c r="A148" s="789">
        <v>4</v>
      </c>
      <c r="B148" s="849"/>
      <c r="C148" s="849"/>
      <c r="D148" s="849"/>
      <c r="E148" s="849"/>
      <c r="F148" s="849"/>
      <c r="G148" s="849"/>
      <c r="H148" s="849"/>
      <c r="I148" s="849"/>
      <c r="J148" s="849"/>
      <c r="K148" s="849"/>
      <c r="L148" s="893" t="s">
        <v>165</v>
      </c>
      <c r="M148" s="910" t="s">
        <v>524</v>
      </c>
      <c r="N148" s="895" t="s">
        <v>2490</v>
      </c>
      <c r="O148" s="896" t="s">
        <v>370</v>
      </c>
      <c r="P148" s="897"/>
      <c r="Q148" s="898"/>
      <c r="R148" s="899"/>
    </row>
    <row r="149" spans="1:18" ht="45.6" hidden="1">
      <c r="A149" s="789">
        <v>4</v>
      </c>
      <c r="B149" s="849"/>
      <c r="C149" s="849"/>
      <c r="D149" s="849"/>
      <c r="E149" s="849"/>
      <c r="F149" s="849"/>
      <c r="G149" s="849"/>
      <c r="H149" s="849"/>
      <c r="I149" s="849"/>
      <c r="J149" s="849"/>
      <c r="K149" s="849"/>
      <c r="L149" s="893" t="s">
        <v>166</v>
      </c>
      <c r="M149" s="910" t="s">
        <v>526</v>
      </c>
      <c r="N149" s="895" t="s">
        <v>2491</v>
      </c>
      <c r="O149" s="896" t="s">
        <v>370</v>
      </c>
      <c r="P149" s="897"/>
      <c r="Q149" s="898"/>
      <c r="R149" s="899"/>
    </row>
    <row r="150" spans="1:18" ht="34.200000000000003" hidden="1">
      <c r="A150" s="789">
        <v>4</v>
      </c>
      <c r="B150" s="849"/>
      <c r="C150" s="849"/>
      <c r="D150" s="849"/>
      <c r="E150" s="849"/>
      <c r="F150" s="849"/>
      <c r="G150" s="849"/>
      <c r="H150" s="849"/>
      <c r="I150" s="849"/>
      <c r="J150" s="849"/>
      <c r="K150" s="849"/>
      <c r="L150" s="885" t="s">
        <v>1159</v>
      </c>
      <c r="M150" s="892" t="s">
        <v>1227</v>
      </c>
      <c r="N150" s="883" t="s">
        <v>2492</v>
      </c>
      <c r="O150" s="885" t="s">
        <v>370</v>
      </c>
      <c r="P150" s="913"/>
      <c r="Q150" s="914"/>
      <c r="R150" s="899"/>
    </row>
    <row r="151" spans="1:18" ht="159.6" hidden="1">
      <c r="A151" s="789">
        <v>4</v>
      </c>
      <c r="B151" s="849"/>
      <c r="C151" s="849"/>
      <c r="D151" s="849"/>
      <c r="E151" s="849"/>
      <c r="F151" s="849"/>
      <c r="G151" s="849"/>
      <c r="H151" s="849"/>
      <c r="I151" s="849"/>
      <c r="J151" s="849"/>
      <c r="K151" s="849"/>
      <c r="L151" s="885" t="s">
        <v>1160</v>
      </c>
      <c r="M151" s="892" t="s">
        <v>528</v>
      </c>
      <c r="N151" s="883" t="s">
        <v>2493</v>
      </c>
      <c r="O151" s="885" t="s">
        <v>370</v>
      </c>
      <c r="P151" s="913"/>
      <c r="Q151" s="914"/>
      <c r="R151" s="899"/>
    </row>
    <row r="152" spans="1:18" hidden="1">
      <c r="A152" s="764" t="s">
        <v>120</v>
      </c>
      <c r="B152" s="849"/>
      <c r="C152" s="849"/>
      <c r="D152" s="849"/>
      <c r="E152" s="849"/>
      <c r="F152" s="849"/>
      <c r="G152" s="849"/>
      <c r="H152" s="849"/>
      <c r="I152" s="849"/>
      <c r="J152" s="849"/>
      <c r="K152" s="849"/>
      <c r="L152" s="863" t="s">
        <v>2425</v>
      </c>
      <c r="M152" s="864"/>
      <c r="N152" s="864"/>
      <c r="O152" s="864"/>
      <c r="P152" s="864"/>
      <c r="Q152" s="864"/>
      <c r="R152" s="864"/>
    </row>
    <row r="153" spans="1:18" s="278" customFormat="1" ht="57" hidden="1">
      <c r="A153" s="789">
        <v>5</v>
      </c>
      <c r="B153" s="859"/>
      <c r="C153" s="859"/>
      <c r="D153" s="859"/>
      <c r="E153" s="859"/>
      <c r="F153" s="859"/>
      <c r="G153" s="859"/>
      <c r="H153" s="859"/>
      <c r="I153" s="859"/>
      <c r="J153" s="859"/>
      <c r="K153" s="859"/>
      <c r="L153" s="883" t="s">
        <v>471</v>
      </c>
      <c r="M153" s="884" t="s">
        <v>472</v>
      </c>
      <c r="N153" s="883" t="s">
        <v>2478</v>
      </c>
      <c r="O153" s="885" t="s">
        <v>370</v>
      </c>
      <c r="P153" s="886">
        <v>0</v>
      </c>
      <c r="Q153" s="887">
        <v>0</v>
      </c>
      <c r="R153" s="888"/>
    </row>
    <row r="154" spans="1:18" s="278" customFormat="1" hidden="1">
      <c r="A154" s="789">
        <v>5</v>
      </c>
      <c r="B154" s="859"/>
      <c r="C154" s="859"/>
      <c r="D154" s="859"/>
      <c r="E154" s="859"/>
      <c r="F154" s="859"/>
      <c r="G154" s="859"/>
      <c r="H154" s="859"/>
      <c r="I154" s="859"/>
      <c r="J154" s="859"/>
      <c r="K154" s="859"/>
      <c r="L154" s="889" t="s">
        <v>18</v>
      </c>
      <c r="M154" s="884" t="s">
        <v>473</v>
      </c>
      <c r="N154" s="883" t="s">
        <v>2479</v>
      </c>
      <c r="O154" s="885" t="s">
        <v>370</v>
      </c>
      <c r="P154" s="890"/>
      <c r="Q154" s="891"/>
      <c r="R154" s="888"/>
    </row>
    <row r="155" spans="1:18" s="278" customFormat="1" ht="22.8" hidden="1">
      <c r="A155" s="789">
        <v>5</v>
      </c>
      <c r="B155" s="859"/>
      <c r="C155" s="859"/>
      <c r="D155" s="859"/>
      <c r="E155" s="859"/>
      <c r="F155" s="859"/>
      <c r="G155" s="859"/>
      <c r="H155" s="859"/>
      <c r="I155" s="859"/>
      <c r="J155" s="859"/>
      <c r="K155" s="859"/>
      <c r="L155" s="889" t="s">
        <v>102</v>
      </c>
      <c r="M155" s="892" t="s">
        <v>474</v>
      </c>
      <c r="N155" s="883" t="s">
        <v>2480</v>
      </c>
      <c r="O155" s="885" t="s">
        <v>370</v>
      </c>
      <c r="P155" s="886">
        <v>0</v>
      </c>
      <c r="Q155" s="886">
        <v>0</v>
      </c>
      <c r="R155" s="888"/>
    </row>
    <row r="156" spans="1:18" ht="22.8" hidden="1">
      <c r="A156" s="789">
        <v>5</v>
      </c>
      <c r="B156" s="849"/>
      <c r="C156" s="849"/>
      <c r="D156" s="849"/>
      <c r="E156" s="849"/>
      <c r="F156" s="849"/>
      <c r="G156" s="849"/>
      <c r="H156" s="849"/>
      <c r="I156" s="849"/>
      <c r="J156" s="849"/>
      <c r="K156" s="849"/>
      <c r="L156" s="893" t="s">
        <v>17</v>
      </c>
      <c r="M156" s="894" t="s">
        <v>475</v>
      </c>
      <c r="N156" s="895" t="s">
        <v>2481</v>
      </c>
      <c r="O156" s="896" t="s">
        <v>370</v>
      </c>
      <c r="P156" s="897"/>
      <c r="Q156" s="898"/>
      <c r="R156" s="899"/>
    </row>
    <row r="157" spans="1:18" ht="22.8" hidden="1">
      <c r="A157" s="789">
        <v>5</v>
      </c>
      <c r="B157" s="849"/>
      <c r="C157" s="849"/>
      <c r="D157" s="849"/>
      <c r="E157" s="849"/>
      <c r="F157" s="849"/>
      <c r="G157" s="849"/>
      <c r="H157" s="849"/>
      <c r="I157" s="849"/>
      <c r="J157" s="849"/>
      <c r="K157" s="849"/>
      <c r="L157" s="893" t="s">
        <v>146</v>
      </c>
      <c r="M157" s="894" t="s">
        <v>477</v>
      </c>
      <c r="N157" s="895" t="s">
        <v>2482</v>
      </c>
      <c r="O157" s="896" t="s">
        <v>370</v>
      </c>
      <c r="P157" s="900">
        <v>0</v>
      </c>
      <c r="Q157" s="901">
        <v>0</v>
      </c>
      <c r="R157" s="899"/>
    </row>
    <row r="158" spans="1:18" ht="34.200000000000003" hidden="1">
      <c r="A158" s="789">
        <v>5</v>
      </c>
      <c r="B158" s="849"/>
      <c r="C158" s="849"/>
      <c r="D158" s="849"/>
      <c r="E158" s="849"/>
      <c r="F158" s="849"/>
      <c r="G158" s="849"/>
      <c r="H158" s="849"/>
      <c r="I158" s="849"/>
      <c r="J158" s="849"/>
      <c r="K158" s="849"/>
      <c r="L158" s="902" t="s">
        <v>147</v>
      </c>
      <c r="M158" s="903" t="s">
        <v>479</v>
      </c>
      <c r="N158" s="904"/>
      <c r="O158" s="896" t="s">
        <v>370</v>
      </c>
      <c r="P158" s="897">
        <v>0</v>
      </c>
      <c r="Q158" s="898">
        <v>0</v>
      </c>
      <c r="R158" s="899"/>
    </row>
    <row r="159" spans="1:18" hidden="1">
      <c r="A159" s="789">
        <v>5</v>
      </c>
      <c r="B159" s="849"/>
      <c r="C159" s="849"/>
      <c r="D159" s="849"/>
      <c r="E159" s="849"/>
      <c r="F159" s="849"/>
      <c r="G159" s="849"/>
      <c r="H159" s="849"/>
      <c r="I159" s="849"/>
      <c r="J159" s="849"/>
      <c r="K159" s="849"/>
      <c r="L159" s="902" t="s">
        <v>480</v>
      </c>
      <c r="M159" s="903" t="s">
        <v>481</v>
      </c>
      <c r="N159" s="904"/>
      <c r="O159" s="896" t="s">
        <v>370</v>
      </c>
      <c r="P159" s="897"/>
      <c r="Q159" s="898">
        <v>0</v>
      </c>
      <c r="R159" s="899"/>
    </row>
    <row r="160" spans="1:18" ht="22.8" hidden="1">
      <c r="A160" s="789">
        <v>5</v>
      </c>
      <c r="B160" s="849"/>
      <c r="C160" s="849"/>
      <c r="D160" s="849"/>
      <c r="E160" s="849"/>
      <c r="F160" s="849"/>
      <c r="G160" s="849"/>
      <c r="H160" s="849"/>
      <c r="I160" s="849"/>
      <c r="J160" s="849"/>
      <c r="K160" s="849"/>
      <c r="L160" s="902" t="s">
        <v>482</v>
      </c>
      <c r="M160" s="903" t="s">
        <v>483</v>
      </c>
      <c r="N160" s="904"/>
      <c r="O160" s="896" t="s">
        <v>370</v>
      </c>
      <c r="P160" s="897"/>
      <c r="Q160" s="898">
        <v>0</v>
      </c>
      <c r="R160" s="899"/>
    </row>
    <row r="161" spans="1:18" ht="79.8" hidden="1">
      <c r="A161" s="789">
        <v>5</v>
      </c>
      <c r="B161" s="905" t="s">
        <v>1396</v>
      </c>
      <c r="C161" s="849"/>
      <c r="D161" s="849"/>
      <c r="E161" s="849"/>
      <c r="F161" s="849"/>
      <c r="G161" s="849"/>
      <c r="H161" s="849"/>
      <c r="I161" s="849"/>
      <c r="J161" s="849"/>
      <c r="K161" s="849"/>
      <c r="L161" s="902" t="s">
        <v>484</v>
      </c>
      <c r="M161" s="903" t="s">
        <v>485</v>
      </c>
      <c r="N161" s="904"/>
      <c r="O161" s="896" t="s">
        <v>370</v>
      </c>
      <c r="P161" s="897"/>
      <c r="Q161" s="898">
        <v>0</v>
      </c>
      <c r="R161" s="899"/>
    </row>
    <row r="162" spans="1:18" ht="22.8" hidden="1">
      <c r="A162" s="789">
        <v>5</v>
      </c>
      <c r="B162" s="905" t="s">
        <v>643</v>
      </c>
      <c r="C162" s="849"/>
      <c r="D162" s="849"/>
      <c r="E162" s="849"/>
      <c r="F162" s="849"/>
      <c r="G162" s="849"/>
      <c r="H162" s="849"/>
      <c r="I162" s="849"/>
      <c r="J162" s="849"/>
      <c r="K162" s="849"/>
      <c r="L162" s="906" t="s">
        <v>486</v>
      </c>
      <c r="M162" s="907" t="s">
        <v>487</v>
      </c>
      <c r="N162" s="896"/>
      <c r="O162" s="896" t="s">
        <v>370</v>
      </c>
      <c r="P162" s="897"/>
      <c r="Q162" s="898">
        <v>0</v>
      </c>
      <c r="R162" s="899"/>
    </row>
    <row r="163" spans="1:18" ht="22.8" hidden="1">
      <c r="A163" s="789">
        <v>5</v>
      </c>
      <c r="B163" s="905" t="s">
        <v>646</v>
      </c>
      <c r="C163" s="849"/>
      <c r="D163" s="849"/>
      <c r="E163" s="849"/>
      <c r="F163" s="849"/>
      <c r="G163" s="849"/>
      <c r="H163" s="849"/>
      <c r="I163" s="849"/>
      <c r="J163" s="849"/>
      <c r="K163" s="849"/>
      <c r="L163" s="893" t="s">
        <v>488</v>
      </c>
      <c r="M163" s="908" t="s">
        <v>1193</v>
      </c>
      <c r="N163" s="896"/>
      <c r="O163" s="896" t="s">
        <v>370</v>
      </c>
      <c r="P163" s="897"/>
      <c r="Q163" s="898">
        <v>0</v>
      </c>
      <c r="R163" s="899"/>
    </row>
    <row r="164" spans="1:18" ht="22.8" hidden="1">
      <c r="A164" s="789">
        <v>5</v>
      </c>
      <c r="B164" s="905" t="s">
        <v>647</v>
      </c>
      <c r="C164" s="849"/>
      <c r="D164" s="849"/>
      <c r="E164" s="849"/>
      <c r="F164" s="849"/>
      <c r="G164" s="849"/>
      <c r="H164" s="849"/>
      <c r="I164" s="849"/>
      <c r="J164" s="849"/>
      <c r="K164" s="849"/>
      <c r="L164" s="893" t="s">
        <v>489</v>
      </c>
      <c r="M164" s="908" t="s">
        <v>1194</v>
      </c>
      <c r="N164" s="896"/>
      <c r="O164" s="896" t="s">
        <v>370</v>
      </c>
      <c r="P164" s="897"/>
      <c r="Q164" s="898">
        <v>0</v>
      </c>
      <c r="R164" s="899"/>
    </row>
    <row r="165" spans="1:18" ht="22.8" hidden="1">
      <c r="A165" s="789">
        <v>5</v>
      </c>
      <c r="B165" s="905" t="s">
        <v>648</v>
      </c>
      <c r="C165" s="849"/>
      <c r="D165" s="849"/>
      <c r="E165" s="849"/>
      <c r="F165" s="849"/>
      <c r="G165" s="849"/>
      <c r="H165" s="849"/>
      <c r="I165" s="849"/>
      <c r="J165" s="849"/>
      <c r="K165" s="849"/>
      <c r="L165" s="893" t="s">
        <v>490</v>
      </c>
      <c r="M165" s="908" t="s">
        <v>491</v>
      </c>
      <c r="N165" s="909"/>
      <c r="O165" s="896" t="s">
        <v>370</v>
      </c>
      <c r="P165" s="897"/>
      <c r="Q165" s="898">
        <v>0</v>
      </c>
      <c r="R165" s="899"/>
    </row>
    <row r="166" spans="1:18" ht="22.8" hidden="1">
      <c r="A166" s="789">
        <v>5</v>
      </c>
      <c r="B166" s="905" t="s">
        <v>649</v>
      </c>
      <c r="C166" s="849"/>
      <c r="D166" s="849"/>
      <c r="E166" s="849"/>
      <c r="F166" s="849"/>
      <c r="G166" s="849"/>
      <c r="H166" s="849"/>
      <c r="I166" s="849"/>
      <c r="J166" s="849"/>
      <c r="K166" s="849"/>
      <c r="L166" s="893" t="s">
        <v>492</v>
      </c>
      <c r="M166" s="908" t="s">
        <v>493</v>
      </c>
      <c r="N166" s="909"/>
      <c r="O166" s="896" t="s">
        <v>370</v>
      </c>
      <c r="P166" s="897"/>
      <c r="Q166" s="898">
        <v>0</v>
      </c>
      <c r="R166" s="899"/>
    </row>
    <row r="167" spans="1:18" hidden="1">
      <c r="A167" s="789">
        <v>5</v>
      </c>
      <c r="B167" s="905" t="s">
        <v>651</v>
      </c>
      <c r="C167" s="849"/>
      <c r="D167" s="849"/>
      <c r="E167" s="849"/>
      <c r="F167" s="849"/>
      <c r="G167" s="849"/>
      <c r="H167" s="849"/>
      <c r="I167" s="849"/>
      <c r="J167" s="849"/>
      <c r="K167" s="849"/>
      <c r="L167" s="893" t="s">
        <v>494</v>
      </c>
      <c r="M167" s="908" t="s">
        <v>495</v>
      </c>
      <c r="N167" s="909"/>
      <c r="O167" s="896" t="s">
        <v>370</v>
      </c>
      <c r="P167" s="897"/>
      <c r="Q167" s="898">
        <v>0</v>
      </c>
      <c r="R167" s="899"/>
    </row>
    <row r="168" spans="1:18" ht="34.200000000000003" hidden="1">
      <c r="A168" s="789">
        <v>5</v>
      </c>
      <c r="B168" s="905" t="s">
        <v>1397</v>
      </c>
      <c r="C168" s="849"/>
      <c r="D168" s="849"/>
      <c r="E168" s="849"/>
      <c r="F168" s="849"/>
      <c r="G168" s="849"/>
      <c r="H168" s="849"/>
      <c r="I168" s="849"/>
      <c r="J168" s="849"/>
      <c r="K168" s="849"/>
      <c r="L168" s="893" t="s">
        <v>496</v>
      </c>
      <c r="M168" s="908" t="s">
        <v>497</v>
      </c>
      <c r="N168" s="909"/>
      <c r="O168" s="896" t="s">
        <v>370</v>
      </c>
      <c r="P168" s="897"/>
      <c r="Q168" s="898">
        <v>0</v>
      </c>
      <c r="R168" s="899"/>
    </row>
    <row r="169" spans="1:18" hidden="1">
      <c r="A169" s="789">
        <v>5</v>
      </c>
      <c r="B169" s="849"/>
      <c r="C169" s="849"/>
      <c r="D169" s="849"/>
      <c r="E169" s="849"/>
      <c r="F169" s="849"/>
      <c r="G169" s="849"/>
      <c r="H169" s="849"/>
      <c r="I169" s="849"/>
      <c r="J169" s="849"/>
      <c r="K169" s="849"/>
      <c r="L169" s="893" t="s">
        <v>167</v>
      </c>
      <c r="M169" s="910" t="s">
        <v>498</v>
      </c>
      <c r="N169" s="895" t="s">
        <v>2483</v>
      </c>
      <c r="O169" s="896" t="s">
        <v>370</v>
      </c>
      <c r="P169" s="900">
        <v>0</v>
      </c>
      <c r="Q169" s="901">
        <v>0</v>
      </c>
      <c r="R169" s="899"/>
    </row>
    <row r="170" spans="1:18" ht="22.8" hidden="1">
      <c r="A170" s="789">
        <v>5</v>
      </c>
      <c r="B170" s="849"/>
      <c r="C170" s="849"/>
      <c r="D170" s="849"/>
      <c r="E170" s="849"/>
      <c r="F170" s="849"/>
      <c r="G170" s="849"/>
      <c r="H170" s="849"/>
      <c r="I170" s="849"/>
      <c r="J170" s="849"/>
      <c r="K170" s="849"/>
      <c r="L170" s="893" t="s">
        <v>168</v>
      </c>
      <c r="M170" s="908" t="s">
        <v>500</v>
      </c>
      <c r="N170" s="895" t="s">
        <v>501</v>
      </c>
      <c r="O170" s="896" t="s">
        <v>502</v>
      </c>
      <c r="P170" s="897"/>
      <c r="Q170" s="898">
        <v>1.4493333333333331</v>
      </c>
      <c r="R170" s="899"/>
    </row>
    <row r="171" spans="1:18" hidden="1">
      <c r="A171" s="789">
        <v>5</v>
      </c>
      <c r="B171" s="849"/>
      <c r="C171" s="849"/>
      <c r="D171" s="849"/>
      <c r="E171" s="849"/>
      <c r="F171" s="849"/>
      <c r="G171" s="849"/>
      <c r="H171" s="849"/>
      <c r="I171" s="849"/>
      <c r="J171" s="849"/>
      <c r="K171" s="849"/>
      <c r="L171" s="893" t="s">
        <v>628</v>
      </c>
      <c r="M171" s="908" t="s">
        <v>1182</v>
      </c>
      <c r="N171" s="895" t="s">
        <v>503</v>
      </c>
      <c r="O171" s="896" t="s">
        <v>504</v>
      </c>
      <c r="P171" s="897"/>
      <c r="Q171" s="898">
        <v>0</v>
      </c>
      <c r="R171" s="899"/>
    </row>
    <row r="172" spans="1:18" ht="22.8" hidden="1">
      <c r="A172" s="789">
        <v>5</v>
      </c>
      <c r="B172" s="849"/>
      <c r="C172" s="849"/>
      <c r="D172" s="849"/>
      <c r="E172" s="849"/>
      <c r="F172" s="849"/>
      <c r="G172" s="849"/>
      <c r="H172" s="849"/>
      <c r="I172" s="849"/>
      <c r="J172" s="849"/>
      <c r="K172" s="849"/>
      <c r="L172" s="893" t="s">
        <v>630</v>
      </c>
      <c r="M172" s="908" t="s">
        <v>1122</v>
      </c>
      <c r="N172" s="895" t="s">
        <v>505</v>
      </c>
      <c r="O172" s="896" t="s">
        <v>506</v>
      </c>
      <c r="P172" s="897"/>
      <c r="Q172" s="898">
        <v>0</v>
      </c>
      <c r="R172" s="899"/>
    </row>
    <row r="173" spans="1:18" ht="22.8" hidden="1">
      <c r="A173" s="789">
        <v>5</v>
      </c>
      <c r="B173" s="849" t="s">
        <v>1106</v>
      </c>
      <c r="C173" s="849"/>
      <c r="D173" s="849"/>
      <c r="E173" s="849"/>
      <c r="F173" s="849"/>
      <c r="G173" s="849"/>
      <c r="H173" s="849"/>
      <c r="I173" s="849"/>
      <c r="J173" s="849"/>
      <c r="K173" s="849"/>
      <c r="L173" s="893" t="s">
        <v>169</v>
      </c>
      <c r="M173" s="894" t="s">
        <v>507</v>
      </c>
      <c r="N173" s="895" t="s">
        <v>2484</v>
      </c>
      <c r="O173" s="896" t="s">
        <v>370</v>
      </c>
      <c r="P173" s="897"/>
      <c r="Q173" s="898">
        <v>0</v>
      </c>
      <c r="R173" s="899"/>
    </row>
    <row r="174" spans="1:18" hidden="1">
      <c r="A174" s="789">
        <v>5</v>
      </c>
      <c r="B174" s="849"/>
      <c r="C174" s="849"/>
      <c r="D174" s="849"/>
      <c r="E174" s="849"/>
      <c r="F174" s="849"/>
      <c r="G174" s="849"/>
      <c r="H174" s="849"/>
      <c r="I174" s="849"/>
      <c r="J174" s="849"/>
      <c r="K174" s="849"/>
      <c r="L174" s="893" t="s">
        <v>385</v>
      </c>
      <c r="M174" s="911" t="s">
        <v>509</v>
      </c>
      <c r="N174" s="895" t="s">
        <v>2485</v>
      </c>
      <c r="O174" s="896" t="s">
        <v>370</v>
      </c>
      <c r="P174" s="897"/>
      <c r="Q174" s="898">
        <v>0</v>
      </c>
      <c r="R174" s="899"/>
    </row>
    <row r="175" spans="1:18" ht="22.8" hidden="1">
      <c r="A175" s="789">
        <v>5</v>
      </c>
      <c r="B175" s="905" t="s">
        <v>665</v>
      </c>
      <c r="C175" s="849"/>
      <c r="D175" s="849"/>
      <c r="E175" s="849"/>
      <c r="F175" s="849"/>
      <c r="G175" s="849"/>
      <c r="H175" s="849"/>
      <c r="I175" s="849"/>
      <c r="J175" s="849"/>
      <c r="K175" s="849"/>
      <c r="L175" s="893" t="s">
        <v>511</v>
      </c>
      <c r="M175" s="894" t="s">
        <v>1195</v>
      </c>
      <c r="N175" s="895" t="s">
        <v>2486</v>
      </c>
      <c r="O175" s="896" t="s">
        <v>370</v>
      </c>
      <c r="P175" s="897"/>
      <c r="Q175" s="898">
        <v>0</v>
      </c>
      <c r="R175" s="899"/>
    </row>
    <row r="176" spans="1:18" ht="34.200000000000003" hidden="1">
      <c r="A176" s="789">
        <v>5</v>
      </c>
      <c r="B176" s="849"/>
      <c r="C176" s="849"/>
      <c r="D176" s="849"/>
      <c r="E176" s="849"/>
      <c r="F176" s="849"/>
      <c r="G176" s="849"/>
      <c r="H176" s="849"/>
      <c r="I176" s="849"/>
      <c r="J176" s="849"/>
      <c r="K176" s="849"/>
      <c r="L176" s="893" t="s">
        <v>513</v>
      </c>
      <c r="M176" s="910" t="s">
        <v>514</v>
      </c>
      <c r="N176" s="895" t="s">
        <v>2487</v>
      </c>
      <c r="O176" s="896" t="s">
        <v>370</v>
      </c>
      <c r="P176" s="897"/>
      <c r="Q176" s="898"/>
      <c r="R176" s="899"/>
    </row>
    <row r="177" spans="1:18" ht="22.8" hidden="1">
      <c r="A177" s="789">
        <v>5</v>
      </c>
      <c r="B177" s="849"/>
      <c r="C177" s="849"/>
      <c r="D177" s="849"/>
      <c r="E177" s="849"/>
      <c r="F177" s="849"/>
      <c r="G177" s="849"/>
      <c r="H177" s="849"/>
      <c r="I177" s="849"/>
      <c r="J177" s="849"/>
      <c r="K177" s="849"/>
      <c r="L177" s="893" t="s">
        <v>516</v>
      </c>
      <c r="M177" s="910" t="s">
        <v>517</v>
      </c>
      <c r="N177" s="895" t="s">
        <v>2488</v>
      </c>
      <c r="O177" s="896" t="s">
        <v>370</v>
      </c>
      <c r="P177" s="897"/>
      <c r="Q177" s="898"/>
      <c r="R177" s="899"/>
    </row>
    <row r="178" spans="1:18" ht="22.8" hidden="1">
      <c r="A178" s="789">
        <v>5</v>
      </c>
      <c r="B178" s="849"/>
      <c r="C178" s="849"/>
      <c r="D178" s="849"/>
      <c r="E178" s="849"/>
      <c r="F178" s="849"/>
      <c r="G178" s="849"/>
      <c r="H178" s="849"/>
      <c r="I178" s="849"/>
      <c r="J178" s="849"/>
      <c r="K178" s="849"/>
      <c r="L178" s="893" t="s">
        <v>519</v>
      </c>
      <c r="M178" s="910" t="s">
        <v>1247</v>
      </c>
      <c r="N178" s="896" t="s">
        <v>1248</v>
      </c>
      <c r="O178" s="896" t="s">
        <v>370</v>
      </c>
      <c r="P178" s="897"/>
      <c r="Q178" s="898"/>
      <c r="R178" s="899"/>
    </row>
    <row r="179" spans="1:18" ht="57" hidden="1">
      <c r="A179" s="789">
        <v>5</v>
      </c>
      <c r="B179" s="849"/>
      <c r="C179" s="849"/>
      <c r="D179" s="849"/>
      <c r="E179" s="849"/>
      <c r="F179" s="849"/>
      <c r="G179" s="849"/>
      <c r="H179" s="849"/>
      <c r="I179" s="849"/>
      <c r="J179" s="849"/>
      <c r="K179" s="849"/>
      <c r="L179" s="893" t="s">
        <v>650</v>
      </c>
      <c r="M179" s="910" t="s">
        <v>1250</v>
      </c>
      <c r="N179" s="896" t="s">
        <v>1249</v>
      </c>
      <c r="O179" s="896" t="s">
        <v>370</v>
      </c>
      <c r="P179" s="897"/>
      <c r="Q179" s="898"/>
      <c r="R179" s="899"/>
    </row>
    <row r="180" spans="1:18" s="278" customFormat="1" ht="34.200000000000003" hidden="1">
      <c r="A180" s="789">
        <v>5</v>
      </c>
      <c r="B180" s="859"/>
      <c r="C180" s="859"/>
      <c r="D180" s="859"/>
      <c r="E180" s="859"/>
      <c r="F180" s="859"/>
      <c r="G180" s="859"/>
      <c r="H180" s="859"/>
      <c r="I180" s="859"/>
      <c r="J180" s="859"/>
      <c r="K180" s="859"/>
      <c r="L180" s="883" t="s">
        <v>520</v>
      </c>
      <c r="M180" s="892" t="s">
        <v>521</v>
      </c>
      <c r="N180" s="883" t="s">
        <v>2478</v>
      </c>
      <c r="O180" s="885" t="s">
        <v>370</v>
      </c>
      <c r="P180" s="886">
        <v>0</v>
      </c>
      <c r="Q180" s="887">
        <v>0</v>
      </c>
      <c r="R180" s="888"/>
    </row>
    <row r="181" spans="1:18" ht="34.200000000000003" hidden="1">
      <c r="A181" s="789">
        <v>5</v>
      </c>
      <c r="B181" s="849"/>
      <c r="C181" s="849"/>
      <c r="D181" s="849"/>
      <c r="E181" s="849"/>
      <c r="F181" s="849"/>
      <c r="G181" s="849"/>
      <c r="H181" s="849"/>
      <c r="I181" s="849"/>
      <c r="J181" s="849"/>
      <c r="K181" s="849"/>
      <c r="L181" s="893" t="s">
        <v>18</v>
      </c>
      <c r="M181" s="912" t="s">
        <v>522</v>
      </c>
      <c r="N181" s="895" t="s">
        <v>2489</v>
      </c>
      <c r="O181" s="896" t="s">
        <v>370</v>
      </c>
      <c r="P181" s="900">
        <v>0</v>
      </c>
      <c r="Q181" s="901">
        <v>0</v>
      </c>
      <c r="R181" s="899"/>
    </row>
    <row r="182" spans="1:18" ht="57" hidden="1">
      <c r="A182" s="789">
        <v>5</v>
      </c>
      <c r="B182" s="849"/>
      <c r="C182" s="849"/>
      <c r="D182" s="849"/>
      <c r="E182" s="849"/>
      <c r="F182" s="849"/>
      <c r="G182" s="849"/>
      <c r="H182" s="849"/>
      <c r="I182" s="849"/>
      <c r="J182" s="849"/>
      <c r="K182" s="849"/>
      <c r="L182" s="893" t="s">
        <v>165</v>
      </c>
      <c r="M182" s="910" t="s">
        <v>524</v>
      </c>
      <c r="N182" s="895" t="s">
        <v>2490</v>
      </c>
      <c r="O182" s="896" t="s">
        <v>370</v>
      </c>
      <c r="P182" s="897"/>
      <c r="Q182" s="898"/>
      <c r="R182" s="899"/>
    </row>
    <row r="183" spans="1:18" ht="45.6" hidden="1">
      <c r="A183" s="789">
        <v>5</v>
      </c>
      <c r="B183" s="849"/>
      <c r="C183" s="849"/>
      <c r="D183" s="849"/>
      <c r="E183" s="849"/>
      <c r="F183" s="849"/>
      <c r="G183" s="849"/>
      <c r="H183" s="849"/>
      <c r="I183" s="849"/>
      <c r="J183" s="849"/>
      <c r="K183" s="849"/>
      <c r="L183" s="893" t="s">
        <v>166</v>
      </c>
      <c r="M183" s="910" t="s">
        <v>526</v>
      </c>
      <c r="N183" s="895" t="s">
        <v>2491</v>
      </c>
      <c r="O183" s="896" t="s">
        <v>370</v>
      </c>
      <c r="P183" s="897"/>
      <c r="Q183" s="898"/>
      <c r="R183" s="899"/>
    </row>
    <row r="184" spans="1:18" ht="34.200000000000003" hidden="1">
      <c r="A184" s="789">
        <v>5</v>
      </c>
      <c r="B184" s="849"/>
      <c r="C184" s="849"/>
      <c r="D184" s="849"/>
      <c r="E184" s="849"/>
      <c r="F184" s="849"/>
      <c r="G184" s="849"/>
      <c r="H184" s="849"/>
      <c r="I184" s="849"/>
      <c r="J184" s="849"/>
      <c r="K184" s="849"/>
      <c r="L184" s="885" t="s">
        <v>1159</v>
      </c>
      <c r="M184" s="892" t="s">
        <v>1227</v>
      </c>
      <c r="N184" s="883" t="s">
        <v>2492</v>
      </c>
      <c r="O184" s="885" t="s">
        <v>370</v>
      </c>
      <c r="P184" s="913"/>
      <c r="Q184" s="914"/>
      <c r="R184" s="899"/>
    </row>
    <row r="185" spans="1:18" ht="159.6" hidden="1">
      <c r="A185" s="789">
        <v>5</v>
      </c>
      <c r="B185" s="849"/>
      <c r="C185" s="849"/>
      <c r="D185" s="849"/>
      <c r="E185" s="849"/>
      <c r="F185" s="849"/>
      <c r="G185" s="849"/>
      <c r="H185" s="849"/>
      <c r="I185" s="849"/>
      <c r="J185" s="849"/>
      <c r="K185" s="849"/>
      <c r="L185" s="885" t="s">
        <v>1160</v>
      </c>
      <c r="M185" s="892" t="s">
        <v>528</v>
      </c>
      <c r="N185" s="883" t="s">
        <v>2493</v>
      </c>
      <c r="O185" s="885" t="s">
        <v>370</v>
      </c>
      <c r="P185" s="913"/>
      <c r="Q185" s="914"/>
      <c r="R185" s="899"/>
    </row>
    <row r="186" spans="1:18" hidden="1">
      <c r="A186" s="764" t="s">
        <v>124</v>
      </c>
      <c r="B186" s="849"/>
      <c r="C186" s="849"/>
      <c r="D186" s="849"/>
      <c r="E186" s="849"/>
      <c r="F186" s="849"/>
      <c r="G186" s="849"/>
      <c r="H186" s="849"/>
      <c r="I186" s="849"/>
      <c r="J186" s="849"/>
      <c r="K186" s="849"/>
      <c r="L186" s="863" t="s">
        <v>2427</v>
      </c>
      <c r="M186" s="864"/>
      <c r="N186" s="864"/>
      <c r="O186" s="864"/>
      <c r="P186" s="864"/>
      <c r="Q186" s="864"/>
      <c r="R186" s="864"/>
    </row>
    <row r="187" spans="1:18" s="278" customFormat="1" ht="57" hidden="1">
      <c r="A187" s="789">
        <v>6</v>
      </c>
      <c r="B187" s="859"/>
      <c r="C187" s="859"/>
      <c r="D187" s="859"/>
      <c r="E187" s="859"/>
      <c r="F187" s="859"/>
      <c r="G187" s="859"/>
      <c r="H187" s="859"/>
      <c r="I187" s="859"/>
      <c r="J187" s="859"/>
      <c r="K187" s="859"/>
      <c r="L187" s="883" t="s">
        <v>471</v>
      </c>
      <c r="M187" s="884" t="s">
        <v>472</v>
      </c>
      <c r="N187" s="883" t="s">
        <v>2478</v>
      </c>
      <c r="O187" s="885" t="s">
        <v>370</v>
      </c>
      <c r="P187" s="886">
        <v>0</v>
      </c>
      <c r="Q187" s="887">
        <v>0</v>
      </c>
      <c r="R187" s="888"/>
    </row>
    <row r="188" spans="1:18" s="278" customFormat="1" hidden="1">
      <c r="A188" s="789">
        <v>6</v>
      </c>
      <c r="B188" s="859"/>
      <c r="C188" s="859"/>
      <c r="D188" s="859"/>
      <c r="E188" s="859"/>
      <c r="F188" s="859"/>
      <c r="G188" s="859"/>
      <c r="H188" s="859"/>
      <c r="I188" s="859"/>
      <c r="J188" s="859"/>
      <c r="K188" s="859"/>
      <c r="L188" s="889" t="s">
        <v>18</v>
      </c>
      <c r="M188" s="884" t="s">
        <v>473</v>
      </c>
      <c r="N188" s="883" t="s">
        <v>2479</v>
      </c>
      <c r="O188" s="885" t="s">
        <v>370</v>
      </c>
      <c r="P188" s="890"/>
      <c r="Q188" s="891"/>
      <c r="R188" s="888"/>
    </row>
    <row r="189" spans="1:18" s="278" customFormat="1" ht="22.8" hidden="1">
      <c r="A189" s="789">
        <v>6</v>
      </c>
      <c r="B189" s="859"/>
      <c r="C189" s="859"/>
      <c r="D189" s="859"/>
      <c r="E189" s="859"/>
      <c r="F189" s="859"/>
      <c r="G189" s="859"/>
      <c r="H189" s="859"/>
      <c r="I189" s="859"/>
      <c r="J189" s="859"/>
      <c r="K189" s="859"/>
      <c r="L189" s="889" t="s">
        <v>102</v>
      </c>
      <c r="M189" s="892" t="s">
        <v>474</v>
      </c>
      <c r="N189" s="883" t="s">
        <v>2480</v>
      </c>
      <c r="O189" s="885" t="s">
        <v>370</v>
      </c>
      <c r="P189" s="886">
        <v>0</v>
      </c>
      <c r="Q189" s="886">
        <v>0</v>
      </c>
      <c r="R189" s="888"/>
    </row>
    <row r="190" spans="1:18" ht="22.8" hidden="1">
      <c r="A190" s="789">
        <v>6</v>
      </c>
      <c r="B190" s="849"/>
      <c r="C190" s="849"/>
      <c r="D190" s="849"/>
      <c r="E190" s="849"/>
      <c r="F190" s="849"/>
      <c r="G190" s="849"/>
      <c r="H190" s="849"/>
      <c r="I190" s="849"/>
      <c r="J190" s="849"/>
      <c r="K190" s="849"/>
      <c r="L190" s="893" t="s">
        <v>17</v>
      </c>
      <c r="M190" s="894" t="s">
        <v>475</v>
      </c>
      <c r="N190" s="895" t="s">
        <v>2481</v>
      </c>
      <c r="O190" s="896" t="s">
        <v>370</v>
      </c>
      <c r="P190" s="897"/>
      <c r="Q190" s="898"/>
      <c r="R190" s="899"/>
    </row>
    <row r="191" spans="1:18" ht="22.8" hidden="1">
      <c r="A191" s="789">
        <v>6</v>
      </c>
      <c r="B191" s="849"/>
      <c r="C191" s="849"/>
      <c r="D191" s="849"/>
      <c r="E191" s="849"/>
      <c r="F191" s="849"/>
      <c r="G191" s="849"/>
      <c r="H191" s="849"/>
      <c r="I191" s="849"/>
      <c r="J191" s="849"/>
      <c r="K191" s="849"/>
      <c r="L191" s="893" t="s">
        <v>146</v>
      </c>
      <c r="M191" s="894" t="s">
        <v>477</v>
      </c>
      <c r="N191" s="895" t="s">
        <v>2482</v>
      </c>
      <c r="O191" s="896" t="s">
        <v>370</v>
      </c>
      <c r="P191" s="900">
        <v>0</v>
      </c>
      <c r="Q191" s="901">
        <v>0</v>
      </c>
      <c r="R191" s="899"/>
    </row>
    <row r="192" spans="1:18" ht="34.200000000000003" hidden="1">
      <c r="A192" s="789">
        <v>6</v>
      </c>
      <c r="B192" s="849"/>
      <c r="C192" s="849"/>
      <c r="D192" s="849"/>
      <c r="E192" s="849"/>
      <c r="F192" s="849"/>
      <c r="G192" s="849"/>
      <c r="H192" s="849"/>
      <c r="I192" s="849"/>
      <c r="J192" s="849"/>
      <c r="K192" s="849"/>
      <c r="L192" s="902" t="s">
        <v>147</v>
      </c>
      <c r="M192" s="903" t="s">
        <v>479</v>
      </c>
      <c r="N192" s="904"/>
      <c r="O192" s="896" t="s">
        <v>370</v>
      </c>
      <c r="P192" s="897">
        <v>0</v>
      </c>
      <c r="Q192" s="898">
        <v>0</v>
      </c>
      <c r="R192" s="899"/>
    </row>
    <row r="193" spans="1:18" hidden="1">
      <c r="A193" s="789">
        <v>6</v>
      </c>
      <c r="B193" s="849"/>
      <c r="C193" s="849"/>
      <c r="D193" s="849"/>
      <c r="E193" s="849"/>
      <c r="F193" s="849"/>
      <c r="G193" s="849"/>
      <c r="H193" s="849"/>
      <c r="I193" s="849"/>
      <c r="J193" s="849"/>
      <c r="K193" s="849"/>
      <c r="L193" s="902" t="s">
        <v>480</v>
      </c>
      <c r="M193" s="903" t="s">
        <v>481</v>
      </c>
      <c r="N193" s="904"/>
      <c r="O193" s="896" t="s">
        <v>370</v>
      </c>
      <c r="P193" s="897"/>
      <c r="Q193" s="898">
        <v>0</v>
      </c>
      <c r="R193" s="899"/>
    </row>
    <row r="194" spans="1:18" ht="22.8" hidden="1">
      <c r="A194" s="789">
        <v>6</v>
      </c>
      <c r="B194" s="849"/>
      <c r="C194" s="849"/>
      <c r="D194" s="849"/>
      <c r="E194" s="849"/>
      <c r="F194" s="849"/>
      <c r="G194" s="849"/>
      <c r="H194" s="849"/>
      <c r="I194" s="849"/>
      <c r="J194" s="849"/>
      <c r="K194" s="849"/>
      <c r="L194" s="902" t="s">
        <v>482</v>
      </c>
      <c r="M194" s="903" t="s">
        <v>483</v>
      </c>
      <c r="N194" s="904"/>
      <c r="O194" s="896" t="s">
        <v>370</v>
      </c>
      <c r="P194" s="897"/>
      <c r="Q194" s="898">
        <v>0</v>
      </c>
      <c r="R194" s="899"/>
    </row>
    <row r="195" spans="1:18" ht="79.8" hidden="1">
      <c r="A195" s="789">
        <v>6</v>
      </c>
      <c r="B195" s="905" t="s">
        <v>1396</v>
      </c>
      <c r="C195" s="849"/>
      <c r="D195" s="849"/>
      <c r="E195" s="849"/>
      <c r="F195" s="849"/>
      <c r="G195" s="849"/>
      <c r="H195" s="849"/>
      <c r="I195" s="849"/>
      <c r="J195" s="849"/>
      <c r="K195" s="849"/>
      <c r="L195" s="902" t="s">
        <v>484</v>
      </c>
      <c r="M195" s="903" t="s">
        <v>485</v>
      </c>
      <c r="N195" s="904"/>
      <c r="O195" s="896" t="s">
        <v>370</v>
      </c>
      <c r="P195" s="897"/>
      <c r="Q195" s="898">
        <v>0</v>
      </c>
      <c r="R195" s="899"/>
    </row>
    <row r="196" spans="1:18" ht="22.8" hidden="1">
      <c r="A196" s="789">
        <v>6</v>
      </c>
      <c r="B196" s="905" t="s">
        <v>643</v>
      </c>
      <c r="C196" s="849"/>
      <c r="D196" s="849"/>
      <c r="E196" s="849"/>
      <c r="F196" s="849"/>
      <c r="G196" s="849"/>
      <c r="H196" s="849"/>
      <c r="I196" s="849"/>
      <c r="J196" s="849"/>
      <c r="K196" s="849"/>
      <c r="L196" s="906" t="s">
        <v>486</v>
      </c>
      <c r="M196" s="907" t="s">
        <v>487</v>
      </c>
      <c r="N196" s="896"/>
      <c r="O196" s="896" t="s">
        <v>370</v>
      </c>
      <c r="P196" s="897"/>
      <c r="Q196" s="898">
        <v>0</v>
      </c>
      <c r="R196" s="899"/>
    </row>
    <row r="197" spans="1:18" ht="22.8" hidden="1">
      <c r="A197" s="789">
        <v>6</v>
      </c>
      <c r="B197" s="905" t="s">
        <v>646</v>
      </c>
      <c r="C197" s="849"/>
      <c r="D197" s="849"/>
      <c r="E197" s="849"/>
      <c r="F197" s="849"/>
      <c r="G197" s="849"/>
      <c r="H197" s="849"/>
      <c r="I197" s="849"/>
      <c r="J197" s="849"/>
      <c r="K197" s="849"/>
      <c r="L197" s="893" t="s">
        <v>488</v>
      </c>
      <c r="M197" s="908" t="s">
        <v>1193</v>
      </c>
      <c r="N197" s="896"/>
      <c r="O197" s="896" t="s">
        <v>370</v>
      </c>
      <c r="P197" s="897"/>
      <c r="Q197" s="898">
        <v>0</v>
      </c>
      <c r="R197" s="899"/>
    </row>
    <row r="198" spans="1:18" ht="22.8" hidden="1">
      <c r="A198" s="789">
        <v>6</v>
      </c>
      <c r="B198" s="905" t="s">
        <v>647</v>
      </c>
      <c r="C198" s="849"/>
      <c r="D198" s="849"/>
      <c r="E198" s="849"/>
      <c r="F198" s="849"/>
      <c r="G198" s="849"/>
      <c r="H198" s="849"/>
      <c r="I198" s="849"/>
      <c r="J198" s="849"/>
      <c r="K198" s="849"/>
      <c r="L198" s="893" t="s">
        <v>489</v>
      </c>
      <c r="M198" s="908" t="s">
        <v>1194</v>
      </c>
      <c r="N198" s="896"/>
      <c r="O198" s="896" t="s">
        <v>370</v>
      </c>
      <c r="P198" s="897"/>
      <c r="Q198" s="898">
        <v>0</v>
      </c>
      <c r="R198" s="899"/>
    </row>
    <row r="199" spans="1:18" ht="22.8" hidden="1">
      <c r="A199" s="789">
        <v>6</v>
      </c>
      <c r="B199" s="905" t="s">
        <v>648</v>
      </c>
      <c r="C199" s="849"/>
      <c r="D199" s="849"/>
      <c r="E199" s="849"/>
      <c r="F199" s="849"/>
      <c r="G199" s="849"/>
      <c r="H199" s="849"/>
      <c r="I199" s="849"/>
      <c r="J199" s="849"/>
      <c r="K199" s="849"/>
      <c r="L199" s="893" t="s">
        <v>490</v>
      </c>
      <c r="M199" s="908" t="s">
        <v>491</v>
      </c>
      <c r="N199" s="909"/>
      <c r="O199" s="896" t="s">
        <v>370</v>
      </c>
      <c r="P199" s="897"/>
      <c r="Q199" s="898">
        <v>0</v>
      </c>
      <c r="R199" s="899"/>
    </row>
    <row r="200" spans="1:18" ht="22.8" hidden="1">
      <c r="A200" s="789">
        <v>6</v>
      </c>
      <c r="B200" s="905" t="s">
        <v>649</v>
      </c>
      <c r="C200" s="849"/>
      <c r="D200" s="849"/>
      <c r="E200" s="849"/>
      <c r="F200" s="849"/>
      <c r="G200" s="849"/>
      <c r="H200" s="849"/>
      <c r="I200" s="849"/>
      <c r="J200" s="849"/>
      <c r="K200" s="849"/>
      <c r="L200" s="893" t="s">
        <v>492</v>
      </c>
      <c r="M200" s="908" t="s">
        <v>493</v>
      </c>
      <c r="N200" s="909"/>
      <c r="O200" s="896" t="s">
        <v>370</v>
      </c>
      <c r="P200" s="897"/>
      <c r="Q200" s="898">
        <v>0</v>
      </c>
      <c r="R200" s="899"/>
    </row>
    <row r="201" spans="1:18" hidden="1">
      <c r="A201" s="789">
        <v>6</v>
      </c>
      <c r="B201" s="905" t="s">
        <v>651</v>
      </c>
      <c r="C201" s="849"/>
      <c r="D201" s="849"/>
      <c r="E201" s="849"/>
      <c r="F201" s="849"/>
      <c r="G201" s="849"/>
      <c r="H201" s="849"/>
      <c r="I201" s="849"/>
      <c r="J201" s="849"/>
      <c r="K201" s="849"/>
      <c r="L201" s="893" t="s">
        <v>494</v>
      </c>
      <c r="M201" s="908" t="s">
        <v>495</v>
      </c>
      <c r="N201" s="909"/>
      <c r="O201" s="896" t="s">
        <v>370</v>
      </c>
      <c r="P201" s="897"/>
      <c r="Q201" s="898">
        <v>0</v>
      </c>
      <c r="R201" s="899"/>
    </row>
    <row r="202" spans="1:18" ht="34.200000000000003" hidden="1">
      <c r="A202" s="789">
        <v>6</v>
      </c>
      <c r="B202" s="905" t="s">
        <v>1397</v>
      </c>
      <c r="C202" s="849"/>
      <c r="D202" s="849"/>
      <c r="E202" s="849"/>
      <c r="F202" s="849"/>
      <c r="G202" s="849"/>
      <c r="H202" s="849"/>
      <c r="I202" s="849"/>
      <c r="J202" s="849"/>
      <c r="K202" s="849"/>
      <c r="L202" s="893" t="s">
        <v>496</v>
      </c>
      <c r="M202" s="908" t="s">
        <v>497</v>
      </c>
      <c r="N202" s="909"/>
      <c r="O202" s="896" t="s">
        <v>370</v>
      </c>
      <c r="P202" s="897"/>
      <c r="Q202" s="898">
        <v>0</v>
      </c>
      <c r="R202" s="899"/>
    </row>
    <row r="203" spans="1:18" hidden="1">
      <c r="A203" s="789">
        <v>6</v>
      </c>
      <c r="B203" s="849"/>
      <c r="C203" s="849"/>
      <c r="D203" s="849"/>
      <c r="E203" s="849"/>
      <c r="F203" s="849"/>
      <c r="G203" s="849"/>
      <c r="H203" s="849"/>
      <c r="I203" s="849"/>
      <c r="J203" s="849"/>
      <c r="K203" s="849"/>
      <c r="L203" s="893" t="s">
        <v>167</v>
      </c>
      <c r="M203" s="910" t="s">
        <v>498</v>
      </c>
      <c r="N203" s="895" t="s">
        <v>2483</v>
      </c>
      <c r="O203" s="896" t="s">
        <v>370</v>
      </c>
      <c r="P203" s="900">
        <v>0</v>
      </c>
      <c r="Q203" s="901">
        <v>0</v>
      </c>
      <c r="R203" s="899"/>
    </row>
    <row r="204" spans="1:18" ht="22.8" hidden="1">
      <c r="A204" s="789">
        <v>6</v>
      </c>
      <c r="B204" s="849"/>
      <c r="C204" s="849"/>
      <c r="D204" s="849"/>
      <c r="E204" s="849"/>
      <c r="F204" s="849"/>
      <c r="G204" s="849"/>
      <c r="H204" s="849"/>
      <c r="I204" s="849"/>
      <c r="J204" s="849"/>
      <c r="K204" s="849"/>
      <c r="L204" s="893" t="s">
        <v>168</v>
      </c>
      <c r="M204" s="908" t="s">
        <v>500</v>
      </c>
      <c r="N204" s="895" t="s">
        <v>501</v>
      </c>
      <c r="O204" s="896" t="s">
        <v>502</v>
      </c>
      <c r="P204" s="897"/>
      <c r="Q204" s="898">
        <v>0.7178621058257616</v>
      </c>
      <c r="R204" s="899"/>
    </row>
    <row r="205" spans="1:18" hidden="1">
      <c r="A205" s="789">
        <v>6</v>
      </c>
      <c r="B205" s="849"/>
      <c r="C205" s="849"/>
      <c r="D205" s="849"/>
      <c r="E205" s="849"/>
      <c r="F205" s="849"/>
      <c r="G205" s="849"/>
      <c r="H205" s="849"/>
      <c r="I205" s="849"/>
      <c r="J205" s="849"/>
      <c r="K205" s="849"/>
      <c r="L205" s="893" t="s">
        <v>628</v>
      </c>
      <c r="M205" s="908" t="s">
        <v>1182</v>
      </c>
      <c r="N205" s="895" t="s">
        <v>503</v>
      </c>
      <c r="O205" s="896" t="s">
        <v>504</v>
      </c>
      <c r="P205" s="897"/>
      <c r="Q205" s="898">
        <v>0</v>
      </c>
      <c r="R205" s="899"/>
    </row>
    <row r="206" spans="1:18" ht="22.8" hidden="1">
      <c r="A206" s="789">
        <v>6</v>
      </c>
      <c r="B206" s="849"/>
      <c r="C206" s="849"/>
      <c r="D206" s="849"/>
      <c r="E206" s="849"/>
      <c r="F206" s="849"/>
      <c r="G206" s="849"/>
      <c r="H206" s="849"/>
      <c r="I206" s="849"/>
      <c r="J206" s="849"/>
      <c r="K206" s="849"/>
      <c r="L206" s="893" t="s">
        <v>630</v>
      </c>
      <c r="M206" s="908" t="s">
        <v>1122</v>
      </c>
      <c r="N206" s="895" t="s">
        <v>505</v>
      </c>
      <c r="O206" s="896" t="s">
        <v>506</v>
      </c>
      <c r="P206" s="897"/>
      <c r="Q206" s="898">
        <v>0</v>
      </c>
      <c r="R206" s="899"/>
    </row>
    <row r="207" spans="1:18" ht="22.8" hidden="1">
      <c r="A207" s="789">
        <v>6</v>
      </c>
      <c r="B207" s="849" t="s">
        <v>1106</v>
      </c>
      <c r="C207" s="849"/>
      <c r="D207" s="849"/>
      <c r="E207" s="849"/>
      <c r="F207" s="849"/>
      <c r="G207" s="849"/>
      <c r="H207" s="849"/>
      <c r="I207" s="849"/>
      <c r="J207" s="849"/>
      <c r="K207" s="849"/>
      <c r="L207" s="893" t="s">
        <v>169</v>
      </c>
      <c r="M207" s="894" t="s">
        <v>507</v>
      </c>
      <c r="N207" s="895" t="s">
        <v>2484</v>
      </c>
      <c r="O207" s="896" t="s">
        <v>370</v>
      </c>
      <c r="P207" s="897"/>
      <c r="Q207" s="898">
        <v>0</v>
      </c>
      <c r="R207" s="899"/>
    </row>
    <row r="208" spans="1:18" hidden="1">
      <c r="A208" s="789">
        <v>6</v>
      </c>
      <c r="B208" s="849"/>
      <c r="C208" s="849"/>
      <c r="D208" s="849"/>
      <c r="E208" s="849"/>
      <c r="F208" s="849"/>
      <c r="G208" s="849"/>
      <c r="H208" s="849"/>
      <c r="I208" s="849"/>
      <c r="J208" s="849"/>
      <c r="K208" s="849"/>
      <c r="L208" s="893" t="s">
        <v>385</v>
      </c>
      <c r="M208" s="911" t="s">
        <v>509</v>
      </c>
      <c r="N208" s="895" t="s">
        <v>2485</v>
      </c>
      <c r="O208" s="896" t="s">
        <v>370</v>
      </c>
      <c r="P208" s="897"/>
      <c r="Q208" s="898">
        <v>0</v>
      </c>
      <c r="R208" s="899"/>
    </row>
    <row r="209" spans="1:18" ht="22.8" hidden="1">
      <c r="A209" s="789">
        <v>6</v>
      </c>
      <c r="B209" s="905" t="s">
        <v>665</v>
      </c>
      <c r="C209" s="849"/>
      <c r="D209" s="849"/>
      <c r="E209" s="849"/>
      <c r="F209" s="849"/>
      <c r="G209" s="849"/>
      <c r="H209" s="849"/>
      <c r="I209" s="849"/>
      <c r="J209" s="849"/>
      <c r="K209" s="849"/>
      <c r="L209" s="893" t="s">
        <v>511</v>
      </c>
      <c r="M209" s="894" t="s">
        <v>1195</v>
      </c>
      <c r="N209" s="895" t="s">
        <v>2486</v>
      </c>
      <c r="O209" s="896" t="s">
        <v>370</v>
      </c>
      <c r="P209" s="897"/>
      <c r="Q209" s="898">
        <v>0</v>
      </c>
      <c r="R209" s="899"/>
    </row>
    <row r="210" spans="1:18" ht="34.200000000000003" hidden="1">
      <c r="A210" s="789">
        <v>6</v>
      </c>
      <c r="B210" s="849"/>
      <c r="C210" s="849"/>
      <c r="D210" s="849"/>
      <c r="E210" s="849"/>
      <c r="F210" s="849"/>
      <c r="G210" s="849"/>
      <c r="H210" s="849"/>
      <c r="I210" s="849"/>
      <c r="J210" s="849"/>
      <c r="K210" s="849"/>
      <c r="L210" s="893" t="s">
        <v>513</v>
      </c>
      <c r="M210" s="910" t="s">
        <v>514</v>
      </c>
      <c r="N210" s="895" t="s">
        <v>2487</v>
      </c>
      <c r="O210" s="896" t="s">
        <v>370</v>
      </c>
      <c r="P210" s="897"/>
      <c r="Q210" s="898"/>
      <c r="R210" s="899"/>
    </row>
    <row r="211" spans="1:18" ht="22.8" hidden="1">
      <c r="A211" s="789">
        <v>6</v>
      </c>
      <c r="B211" s="849"/>
      <c r="C211" s="849"/>
      <c r="D211" s="849"/>
      <c r="E211" s="849"/>
      <c r="F211" s="849"/>
      <c r="G211" s="849"/>
      <c r="H211" s="849"/>
      <c r="I211" s="849"/>
      <c r="J211" s="849"/>
      <c r="K211" s="849"/>
      <c r="L211" s="893" t="s">
        <v>516</v>
      </c>
      <c r="M211" s="910" t="s">
        <v>517</v>
      </c>
      <c r="N211" s="895" t="s">
        <v>2488</v>
      </c>
      <c r="O211" s="896" t="s">
        <v>370</v>
      </c>
      <c r="P211" s="897"/>
      <c r="Q211" s="898"/>
      <c r="R211" s="899"/>
    </row>
    <row r="212" spans="1:18" ht="22.8" hidden="1">
      <c r="A212" s="789">
        <v>6</v>
      </c>
      <c r="B212" s="849"/>
      <c r="C212" s="849"/>
      <c r="D212" s="849"/>
      <c r="E212" s="849"/>
      <c r="F212" s="849"/>
      <c r="G212" s="849"/>
      <c r="H212" s="849"/>
      <c r="I212" s="849"/>
      <c r="J212" s="849"/>
      <c r="K212" s="849"/>
      <c r="L212" s="893" t="s">
        <v>519</v>
      </c>
      <c r="M212" s="910" t="s">
        <v>1247</v>
      </c>
      <c r="N212" s="896" t="s">
        <v>1248</v>
      </c>
      <c r="O212" s="896" t="s">
        <v>370</v>
      </c>
      <c r="P212" s="897"/>
      <c r="Q212" s="898"/>
      <c r="R212" s="899"/>
    </row>
    <row r="213" spans="1:18" ht="57" hidden="1">
      <c r="A213" s="789">
        <v>6</v>
      </c>
      <c r="B213" s="849"/>
      <c r="C213" s="849"/>
      <c r="D213" s="849"/>
      <c r="E213" s="849"/>
      <c r="F213" s="849"/>
      <c r="G213" s="849"/>
      <c r="H213" s="849"/>
      <c r="I213" s="849"/>
      <c r="J213" s="849"/>
      <c r="K213" s="849"/>
      <c r="L213" s="893" t="s">
        <v>650</v>
      </c>
      <c r="M213" s="910" t="s">
        <v>1250</v>
      </c>
      <c r="N213" s="896" t="s">
        <v>1249</v>
      </c>
      <c r="O213" s="896" t="s">
        <v>370</v>
      </c>
      <c r="P213" s="897"/>
      <c r="Q213" s="898"/>
      <c r="R213" s="899"/>
    </row>
    <row r="214" spans="1:18" s="278" customFormat="1" ht="34.200000000000003" hidden="1">
      <c r="A214" s="789">
        <v>6</v>
      </c>
      <c r="B214" s="859"/>
      <c r="C214" s="859"/>
      <c r="D214" s="859"/>
      <c r="E214" s="859"/>
      <c r="F214" s="859"/>
      <c r="G214" s="859"/>
      <c r="H214" s="859"/>
      <c r="I214" s="859"/>
      <c r="J214" s="859"/>
      <c r="K214" s="859"/>
      <c r="L214" s="883" t="s">
        <v>520</v>
      </c>
      <c r="M214" s="892" t="s">
        <v>521</v>
      </c>
      <c r="N214" s="883" t="s">
        <v>2478</v>
      </c>
      <c r="O214" s="885" t="s">
        <v>370</v>
      </c>
      <c r="P214" s="886">
        <v>0</v>
      </c>
      <c r="Q214" s="887">
        <v>0</v>
      </c>
      <c r="R214" s="888"/>
    </row>
    <row r="215" spans="1:18" ht="34.200000000000003" hidden="1">
      <c r="A215" s="789">
        <v>6</v>
      </c>
      <c r="B215" s="849"/>
      <c r="C215" s="849"/>
      <c r="D215" s="849"/>
      <c r="E215" s="849"/>
      <c r="F215" s="849"/>
      <c r="G215" s="849"/>
      <c r="H215" s="849"/>
      <c r="I215" s="849"/>
      <c r="J215" s="849"/>
      <c r="K215" s="849"/>
      <c r="L215" s="893" t="s">
        <v>18</v>
      </c>
      <c r="M215" s="912" t="s">
        <v>522</v>
      </c>
      <c r="N215" s="895" t="s">
        <v>2489</v>
      </c>
      <c r="O215" s="896" t="s">
        <v>370</v>
      </c>
      <c r="P215" s="900">
        <v>0</v>
      </c>
      <c r="Q215" s="901">
        <v>0</v>
      </c>
      <c r="R215" s="899"/>
    </row>
    <row r="216" spans="1:18" ht="57" hidden="1">
      <c r="A216" s="789">
        <v>6</v>
      </c>
      <c r="B216" s="849"/>
      <c r="C216" s="849"/>
      <c r="D216" s="849"/>
      <c r="E216" s="849"/>
      <c r="F216" s="849"/>
      <c r="G216" s="849"/>
      <c r="H216" s="849"/>
      <c r="I216" s="849"/>
      <c r="J216" s="849"/>
      <c r="K216" s="849"/>
      <c r="L216" s="893" t="s">
        <v>165</v>
      </c>
      <c r="M216" s="910" t="s">
        <v>524</v>
      </c>
      <c r="N216" s="895" t="s">
        <v>2490</v>
      </c>
      <c r="O216" s="896" t="s">
        <v>370</v>
      </c>
      <c r="P216" s="897"/>
      <c r="Q216" s="898"/>
      <c r="R216" s="899"/>
    </row>
    <row r="217" spans="1:18" ht="45.6" hidden="1">
      <c r="A217" s="789">
        <v>6</v>
      </c>
      <c r="B217" s="849"/>
      <c r="C217" s="849"/>
      <c r="D217" s="849"/>
      <c r="E217" s="849"/>
      <c r="F217" s="849"/>
      <c r="G217" s="849"/>
      <c r="H217" s="849"/>
      <c r="I217" s="849"/>
      <c r="J217" s="849"/>
      <c r="K217" s="849"/>
      <c r="L217" s="893" t="s">
        <v>166</v>
      </c>
      <c r="M217" s="910" t="s">
        <v>526</v>
      </c>
      <c r="N217" s="895" t="s">
        <v>2491</v>
      </c>
      <c r="O217" s="896" t="s">
        <v>370</v>
      </c>
      <c r="P217" s="897"/>
      <c r="Q217" s="898"/>
      <c r="R217" s="899"/>
    </row>
    <row r="218" spans="1:18" ht="34.200000000000003" hidden="1">
      <c r="A218" s="789">
        <v>6</v>
      </c>
      <c r="B218" s="849"/>
      <c r="C218" s="849"/>
      <c r="D218" s="849"/>
      <c r="E218" s="849"/>
      <c r="F218" s="849"/>
      <c r="G218" s="849"/>
      <c r="H218" s="849"/>
      <c r="I218" s="849"/>
      <c r="J218" s="849"/>
      <c r="K218" s="849"/>
      <c r="L218" s="885" t="s">
        <v>1159</v>
      </c>
      <c r="M218" s="892" t="s">
        <v>1227</v>
      </c>
      <c r="N218" s="883" t="s">
        <v>2492</v>
      </c>
      <c r="O218" s="885" t="s">
        <v>370</v>
      </c>
      <c r="P218" s="913"/>
      <c r="Q218" s="914"/>
      <c r="R218" s="899"/>
    </row>
    <row r="219" spans="1:18" ht="159.6" hidden="1">
      <c r="A219" s="789">
        <v>6</v>
      </c>
      <c r="B219" s="849"/>
      <c r="C219" s="849"/>
      <c r="D219" s="849"/>
      <c r="E219" s="849"/>
      <c r="F219" s="849"/>
      <c r="G219" s="849"/>
      <c r="H219" s="849"/>
      <c r="I219" s="849"/>
      <c r="J219" s="849"/>
      <c r="K219" s="849"/>
      <c r="L219" s="885" t="s">
        <v>1160</v>
      </c>
      <c r="M219" s="892" t="s">
        <v>528</v>
      </c>
      <c r="N219" s="883" t="s">
        <v>2493</v>
      </c>
      <c r="O219" s="885" t="s">
        <v>370</v>
      </c>
      <c r="P219" s="913"/>
      <c r="Q219" s="914"/>
      <c r="R219" s="899"/>
    </row>
    <row r="220" spans="1:18" hidden="1">
      <c r="A220" s="764" t="s">
        <v>125</v>
      </c>
      <c r="B220" s="849"/>
      <c r="C220" s="849"/>
      <c r="D220" s="849"/>
      <c r="E220" s="849"/>
      <c r="F220" s="849"/>
      <c r="G220" s="849"/>
      <c r="H220" s="849"/>
      <c r="I220" s="849"/>
      <c r="J220" s="849"/>
      <c r="K220" s="849"/>
      <c r="L220" s="863" t="s">
        <v>2429</v>
      </c>
      <c r="M220" s="864"/>
      <c r="N220" s="864"/>
      <c r="O220" s="864"/>
      <c r="P220" s="864"/>
      <c r="Q220" s="864"/>
      <c r="R220" s="864"/>
    </row>
    <row r="221" spans="1:18" s="278" customFormat="1" ht="57" hidden="1">
      <c r="A221" s="789">
        <v>7</v>
      </c>
      <c r="B221" s="859"/>
      <c r="C221" s="859"/>
      <c r="D221" s="859"/>
      <c r="E221" s="859"/>
      <c r="F221" s="859"/>
      <c r="G221" s="859"/>
      <c r="H221" s="859"/>
      <c r="I221" s="859"/>
      <c r="J221" s="859"/>
      <c r="K221" s="859"/>
      <c r="L221" s="883" t="s">
        <v>471</v>
      </c>
      <c r="M221" s="884" t="s">
        <v>472</v>
      </c>
      <c r="N221" s="883" t="s">
        <v>2478</v>
      </c>
      <c r="O221" s="885" t="s">
        <v>370</v>
      </c>
      <c r="P221" s="886">
        <v>0</v>
      </c>
      <c r="Q221" s="887">
        <v>0</v>
      </c>
      <c r="R221" s="888"/>
    </row>
    <row r="222" spans="1:18" s="278" customFormat="1" hidden="1">
      <c r="A222" s="789">
        <v>7</v>
      </c>
      <c r="B222" s="859"/>
      <c r="C222" s="859"/>
      <c r="D222" s="859"/>
      <c r="E222" s="859"/>
      <c r="F222" s="859"/>
      <c r="G222" s="859"/>
      <c r="H222" s="859"/>
      <c r="I222" s="859"/>
      <c r="J222" s="859"/>
      <c r="K222" s="859"/>
      <c r="L222" s="889" t="s">
        <v>18</v>
      </c>
      <c r="M222" s="884" t="s">
        <v>473</v>
      </c>
      <c r="N222" s="883" t="s">
        <v>2479</v>
      </c>
      <c r="O222" s="885" t="s">
        <v>370</v>
      </c>
      <c r="P222" s="890"/>
      <c r="Q222" s="891"/>
      <c r="R222" s="888"/>
    </row>
    <row r="223" spans="1:18" s="278" customFormat="1" ht="22.8" hidden="1">
      <c r="A223" s="789">
        <v>7</v>
      </c>
      <c r="B223" s="859"/>
      <c r="C223" s="859"/>
      <c r="D223" s="859"/>
      <c r="E223" s="859"/>
      <c r="F223" s="859"/>
      <c r="G223" s="859"/>
      <c r="H223" s="859"/>
      <c r="I223" s="859"/>
      <c r="J223" s="859"/>
      <c r="K223" s="859"/>
      <c r="L223" s="889" t="s">
        <v>102</v>
      </c>
      <c r="M223" s="892" t="s">
        <v>474</v>
      </c>
      <c r="N223" s="883" t="s">
        <v>2480</v>
      </c>
      <c r="O223" s="885" t="s">
        <v>370</v>
      </c>
      <c r="P223" s="886">
        <v>0</v>
      </c>
      <c r="Q223" s="886">
        <v>0</v>
      </c>
      <c r="R223" s="888"/>
    </row>
    <row r="224" spans="1:18" ht="22.8" hidden="1">
      <c r="A224" s="789">
        <v>7</v>
      </c>
      <c r="B224" s="849"/>
      <c r="C224" s="849"/>
      <c r="D224" s="849"/>
      <c r="E224" s="849"/>
      <c r="F224" s="849"/>
      <c r="G224" s="849"/>
      <c r="H224" s="849"/>
      <c r="I224" s="849"/>
      <c r="J224" s="849"/>
      <c r="K224" s="849"/>
      <c r="L224" s="893" t="s">
        <v>17</v>
      </c>
      <c r="M224" s="894" t="s">
        <v>475</v>
      </c>
      <c r="N224" s="895" t="s">
        <v>2481</v>
      </c>
      <c r="O224" s="896" t="s">
        <v>370</v>
      </c>
      <c r="P224" s="897"/>
      <c r="Q224" s="898"/>
      <c r="R224" s="899"/>
    </row>
    <row r="225" spans="1:18" ht="22.8" hidden="1">
      <c r="A225" s="789">
        <v>7</v>
      </c>
      <c r="B225" s="849"/>
      <c r="C225" s="849"/>
      <c r="D225" s="849"/>
      <c r="E225" s="849"/>
      <c r="F225" s="849"/>
      <c r="G225" s="849"/>
      <c r="H225" s="849"/>
      <c r="I225" s="849"/>
      <c r="J225" s="849"/>
      <c r="K225" s="849"/>
      <c r="L225" s="893" t="s">
        <v>146</v>
      </c>
      <c r="M225" s="894" t="s">
        <v>477</v>
      </c>
      <c r="N225" s="895" t="s">
        <v>2482</v>
      </c>
      <c r="O225" s="896" t="s">
        <v>370</v>
      </c>
      <c r="P225" s="900">
        <v>0</v>
      </c>
      <c r="Q225" s="901">
        <v>0</v>
      </c>
      <c r="R225" s="899"/>
    </row>
    <row r="226" spans="1:18" ht="34.200000000000003" hidden="1">
      <c r="A226" s="789">
        <v>7</v>
      </c>
      <c r="B226" s="849"/>
      <c r="C226" s="849"/>
      <c r="D226" s="849"/>
      <c r="E226" s="849"/>
      <c r="F226" s="849"/>
      <c r="G226" s="849"/>
      <c r="H226" s="849"/>
      <c r="I226" s="849"/>
      <c r="J226" s="849"/>
      <c r="K226" s="849"/>
      <c r="L226" s="902" t="s">
        <v>147</v>
      </c>
      <c r="M226" s="903" t="s">
        <v>479</v>
      </c>
      <c r="N226" s="904"/>
      <c r="O226" s="896" t="s">
        <v>370</v>
      </c>
      <c r="P226" s="897">
        <v>0</v>
      </c>
      <c r="Q226" s="898">
        <v>0</v>
      </c>
      <c r="R226" s="899"/>
    </row>
    <row r="227" spans="1:18" hidden="1">
      <c r="A227" s="789">
        <v>7</v>
      </c>
      <c r="B227" s="849"/>
      <c r="C227" s="849"/>
      <c r="D227" s="849"/>
      <c r="E227" s="849"/>
      <c r="F227" s="849"/>
      <c r="G227" s="849"/>
      <c r="H227" s="849"/>
      <c r="I227" s="849"/>
      <c r="J227" s="849"/>
      <c r="K227" s="849"/>
      <c r="L227" s="902" t="s">
        <v>480</v>
      </c>
      <c r="M227" s="903" t="s">
        <v>481</v>
      </c>
      <c r="N227" s="904"/>
      <c r="O227" s="896" t="s">
        <v>370</v>
      </c>
      <c r="P227" s="897"/>
      <c r="Q227" s="898">
        <v>0</v>
      </c>
      <c r="R227" s="899"/>
    </row>
    <row r="228" spans="1:18" ht="22.8" hidden="1">
      <c r="A228" s="789">
        <v>7</v>
      </c>
      <c r="B228" s="849"/>
      <c r="C228" s="849"/>
      <c r="D228" s="849"/>
      <c r="E228" s="849"/>
      <c r="F228" s="849"/>
      <c r="G228" s="849"/>
      <c r="H228" s="849"/>
      <c r="I228" s="849"/>
      <c r="J228" s="849"/>
      <c r="K228" s="849"/>
      <c r="L228" s="902" t="s">
        <v>482</v>
      </c>
      <c r="M228" s="903" t="s">
        <v>483</v>
      </c>
      <c r="N228" s="904"/>
      <c r="O228" s="896" t="s">
        <v>370</v>
      </c>
      <c r="P228" s="897"/>
      <c r="Q228" s="898">
        <v>0</v>
      </c>
      <c r="R228" s="899"/>
    </row>
    <row r="229" spans="1:18" ht="79.8" hidden="1">
      <c r="A229" s="789">
        <v>7</v>
      </c>
      <c r="B229" s="905" t="s">
        <v>1396</v>
      </c>
      <c r="C229" s="849"/>
      <c r="D229" s="849"/>
      <c r="E229" s="849"/>
      <c r="F229" s="849"/>
      <c r="G229" s="849"/>
      <c r="H229" s="849"/>
      <c r="I229" s="849"/>
      <c r="J229" s="849"/>
      <c r="K229" s="849"/>
      <c r="L229" s="902" t="s">
        <v>484</v>
      </c>
      <c r="M229" s="903" t="s">
        <v>485</v>
      </c>
      <c r="N229" s="904"/>
      <c r="O229" s="896" t="s">
        <v>370</v>
      </c>
      <c r="P229" s="897"/>
      <c r="Q229" s="898">
        <v>0</v>
      </c>
      <c r="R229" s="899"/>
    </row>
    <row r="230" spans="1:18" ht="22.8" hidden="1">
      <c r="A230" s="789">
        <v>7</v>
      </c>
      <c r="B230" s="905" t="s">
        <v>643</v>
      </c>
      <c r="C230" s="849"/>
      <c r="D230" s="849"/>
      <c r="E230" s="849"/>
      <c r="F230" s="849"/>
      <c r="G230" s="849"/>
      <c r="H230" s="849"/>
      <c r="I230" s="849"/>
      <c r="J230" s="849"/>
      <c r="K230" s="849"/>
      <c r="L230" s="906" t="s">
        <v>486</v>
      </c>
      <c r="M230" s="907" t="s">
        <v>487</v>
      </c>
      <c r="N230" s="896"/>
      <c r="O230" s="896" t="s">
        <v>370</v>
      </c>
      <c r="P230" s="897"/>
      <c r="Q230" s="898">
        <v>0</v>
      </c>
      <c r="R230" s="899"/>
    </row>
    <row r="231" spans="1:18" ht="22.8" hidden="1">
      <c r="A231" s="789">
        <v>7</v>
      </c>
      <c r="B231" s="905" t="s">
        <v>646</v>
      </c>
      <c r="C231" s="849"/>
      <c r="D231" s="849"/>
      <c r="E231" s="849"/>
      <c r="F231" s="849"/>
      <c r="G231" s="849"/>
      <c r="H231" s="849"/>
      <c r="I231" s="849"/>
      <c r="J231" s="849"/>
      <c r="K231" s="849"/>
      <c r="L231" s="893" t="s">
        <v>488</v>
      </c>
      <c r="M231" s="908" t="s">
        <v>1193</v>
      </c>
      <c r="N231" s="896"/>
      <c r="O231" s="896" t="s">
        <v>370</v>
      </c>
      <c r="P231" s="897"/>
      <c r="Q231" s="898">
        <v>0</v>
      </c>
      <c r="R231" s="899"/>
    </row>
    <row r="232" spans="1:18" ht="22.8" hidden="1">
      <c r="A232" s="789">
        <v>7</v>
      </c>
      <c r="B232" s="905" t="s">
        <v>647</v>
      </c>
      <c r="C232" s="849"/>
      <c r="D232" s="849"/>
      <c r="E232" s="849"/>
      <c r="F232" s="849"/>
      <c r="G232" s="849"/>
      <c r="H232" s="849"/>
      <c r="I232" s="849"/>
      <c r="J232" s="849"/>
      <c r="K232" s="849"/>
      <c r="L232" s="893" t="s">
        <v>489</v>
      </c>
      <c r="M232" s="908" t="s">
        <v>1194</v>
      </c>
      <c r="N232" s="896"/>
      <c r="O232" s="896" t="s">
        <v>370</v>
      </c>
      <c r="P232" s="897"/>
      <c r="Q232" s="898">
        <v>0</v>
      </c>
      <c r="R232" s="899"/>
    </row>
    <row r="233" spans="1:18" ht="22.8" hidden="1">
      <c r="A233" s="789">
        <v>7</v>
      </c>
      <c r="B233" s="905" t="s">
        <v>648</v>
      </c>
      <c r="C233" s="849"/>
      <c r="D233" s="849"/>
      <c r="E233" s="849"/>
      <c r="F233" s="849"/>
      <c r="G233" s="849"/>
      <c r="H233" s="849"/>
      <c r="I233" s="849"/>
      <c r="J233" s="849"/>
      <c r="K233" s="849"/>
      <c r="L233" s="893" t="s">
        <v>490</v>
      </c>
      <c r="M233" s="908" t="s">
        <v>491</v>
      </c>
      <c r="N233" s="909"/>
      <c r="O233" s="896" t="s">
        <v>370</v>
      </c>
      <c r="P233" s="897"/>
      <c r="Q233" s="898">
        <v>0</v>
      </c>
      <c r="R233" s="899"/>
    </row>
    <row r="234" spans="1:18" ht="22.8" hidden="1">
      <c r="A234" s="789">
        <v>7</v>
      </c>
      <c r="B234" s="905" t="s">
        <v>649</v>
      </c>
      <c r="C234" s="849"/>
      <c r="D234" s="849"/>
      <c r="E234" s="849"/>
      <c r="F234" s="849"/>
      <c r="G234" s="849"/>
      <c r="H234" s="849"/>
      <c r="I234" s="849"/>
      <c r="J234" s="849"/>
      <c r="K234" s="849"/>
      <c r="L234" s="893" t="s">
        <v>492</v>
      </c>
      <c r="M234" s="908" t="s">
        <v>493</v>
      </c>
      <c r="N234" s="909"/>
      <c r="O234" s="896" t="s">
        <v>370</v>
      </c>
      <c r="P234" s="897"/>
      <c r="Q234" s="898">
        <v>0</v>
      </c>
      <c r="R234" s="899"/>
    </row>
    <row r="235" spans="1:18" hidden="1">
      <c r="A235" s="789">
        <v>7</v>
      </c>
      <c r="B235" s="905" t="s">
        <v>651</v>
      </c>
      <c r="C235" s="849"/>
      <c r="D235" s="849"/>
      <c r="E235" s="849"/>
      <c r="F235" s="849"/>
      <c r="G235" s="849"/>
      <c r="H235" s="849"/>
      <c r="I235" s="849"/>
      <c r="J235" s="849"/>
      <c r="K235" s="849"/>
      <c r="L235" s="893" t="s">
        <v>494</v>
      </c>
      <c r="M235" s="908" t="s">
        <v>495</v>
      </c>
      <c r="N235" s="909"/>
      <c r="O235" s="896" t="s">
        <v>370</v>
      </c>
      <c r="P235" s="897"/>
      <c r="Q235" s="898">
        <v>0</v>
      </c>
      <c r="R235" s="899"/>
    </row>
    <row r="236" spans="1:18" ht="34.200000000000003" hidden="1">
      <c r="A236" s="789">
        <v>7</v>
      </c>
      <c r="B236" s="905" t="s">
        <v>1397</v>
      </c>
      <c r="C236" s="849"/>
      <c r="D236" s="849"/>
      <c r="E236" s="849"/>
      <c r="F236" s="849"/>
      <c r="G236" s="849"/>
      <c r="H236" s="849"/>
      <c r="I236" s="849"/>
      <c r="J236" s="849"/>
      <c r="K236" s="849"/>
      <c r="L236" s="893" t="s">
        <v>496</v>
      </c>
      <c r="M236" s="908" t="s">
        <v>497</v>
      </c>
      <c r="N236" s="909"/>
      <c r="O236" s="896" t="s">
        <v>370</v>
      </c>
      <c r="P236" s="897"/>
      <c r="Q236" s="898">
        <v>0</v>
      </c>
      <c r="R236" s="899"/>
    </row>
    <row r="237" spans="1:18" hidden="1">
      <c r="A237" s="789">
        <v>7</v>
      </c>
      <c r="B237" s="849"/>
      <c r="C237" s="849"/>
      <c r="D237" s="849"/>
      <c r="E237" s="849"/>
      <c r="F237" s="849"/>
      <c r="G237" s="849"/>
      <c r="H237" s="849"/>
      <c r="I237" s="849"/>
      <c r="J237" s="849"/>
      <c r="K237" s="849"/>
      <c r="L237" s="893" t="s">
        <v>167</v>
      </c>
      <c r="M237" s="910" t="s">
        <v>498</v>
      </c>
      <c r="N237" s="895" t="s">
        <v>2483</v>
      </c>
      <c r="O237" s="896" t="s">
        <v>370</v>
      </c>
      <c r="P237" s="900">
        <v>0</v>
      </c>
      <c r="Q237" s="901">
        <v>0</v>
      </c>
      <c r="R237" s="899"/>
    </row>
    <row r="238" spans="1:18" ht="22.8" hidden="1">
      <c r="A238" s="789">
        <v>7</v>
      </c>
      <c r="B238" s="849"/>
      <c r="C238" s="849"/>
      <c r="D238" s="849"/>
      <c r="E238" s="849"/>
      <c r="F238" s="849"/>
      <c r="G238" s="849"/>
      <c r="H238" s="849"/>
      <c r="I238" s="849"/>
      <c r="J238" s="849"/>
      <c r="K238" s="849"/>
      <c r="L238" s="893" t="s">
        <v>168</v>
      </c>
      <c r="M238" s="908" t="s">
        <v>500</v>
      </c>
      <c r="N238" s="895" t="s">
        <v>501</v>
      </c>
      <c r="O238" s="896" t="s">
        <v>502</v>
      </c>
      <c r="P238" s="897"/>
      <c r="Q238" s="898">
        <v>1.3179006206920201</v>
      </c>
      <c r="R238" s="899"/>
    </row>
    <row r="239" spans="1:18" hidden="1">
      <c r="A239" s="789">
        <v>7</v>
      </c>
      <c r="B239" s="849"/>
      <c r="C239" s="849"/>
      <c r="D239" s="849"/>
      <c r="E239" s="849"/>
      <c r="F239" s="849"/>
      <c r="G239" s="849"/>
      <c r="H239" s="849"/>
      <c r="I239" s="849"/>
      <c r="J239" s="849"/>
      <c r="K239" s="849"/>
      <c r="L239" s="893" t="s">
        <v>628</v>
      </c>
      <c r="M239" s="908" t="s">
        <v>1182</v>
      </c>
      <c r="N239" s="895" t="s">
        <v>503</v>
      </c>
      <c r="O239" s="896" t="s">
        <v>504</v>
      </c>
      <c r="P239" s="897"/>
      <c r="Q239" s="898">
        <v>0</v>
      </c>
      <c r="R239" s="899"/>
    </row>
    <row r="240" spans="1:18" ht="22.8" hidden="1">
      <c r="A240" s="789">
        <v>7</v>
      </c>
      <c r="B240" s="849"/>
      <c r="C240" s="849"/>
      <c r="D240" s="849"/>
      <c r="E240" s="849"/>
      <c r="F240" s="849"/>
      <c r="G240" s="849"/>
      <c r="H240" s="849"/>
      <c r="I240" s="849"/>
      <c r="J240" s="849"/>
      <c r="K240" s="849"/>
      <c r="L240" s="893" t="s">
        <v>630</v>
      </c>
      <c r="M240" s="908" t="s">
        <v>1122</v>
      </c>
      <c r="N240" s="895" t="s">
        <v>505</v>
      </c>
      <c r="O240" s="896" t="s">
        <v>506</v>
      </c>
      <c r="P240" s="897"/>
      <c r="Q240" s="898">
        <v>0</v>
      </c>
      <c r="R240" s="899"/>
    </row>
    <row r="241" spans="1:18" ht="22.8" hidden="1">
      <c r="A241" s="789">
        <v>7</v>
      </c>
      <c r="B241" s="849" t="s">
        <v>1106</v>
      </c>
      <c r="C241" s="849"/>
      <c r="D241" s="849"/>
      <c r="E241" s="849"/>
      <c r="F241" s="849"/>
      <c r="G241" s="849"/>
      <c r="H241" s="849"/>
      <c r="I241" s="849"/>
      <c r="J241" s="849"/>
      <c r="K241" s="849"/>
      <c r="L241" s="893" t="s">
        <v>169</v>
      </c>
      <c r="M241" s="894" t="s">
        <v>507</v>
      </c>
      <c r="N241" s="895" t="s">
        <v>2484</v>
      </c>
      <c r="O241" s="896" t="s">
        <v>370</v>
      </c>
      <c r="P241" s="897"/>
      <c r="Q241" s="898">
        <v>0</v>
      </c>
      <c r="R241" s="899"/>
    </row>
    <row r="242" spans="1:18" hidden="1">
      <c r="A242" s="789">
        <v>7</v>
      </c>
      <c r="B242" s="849"/>
      <c r="C242" s="849"/>
      <c r="D242" s="849"/>
      <c r="E242" s="849"/>
      <c r="F242" s="849"/>
      <c r="G242" s="849"/>
      <c r="H242" s="849"/>
      <c r="I242" s="849"/>
      <c r="J242" s="849"/>
      <c r="K242" s="849"/>
      <c r="L242" s="893" t="s">
        <v>385</v>
      </c>
      <c r="M242" s="911" t="s">
        <v>509</v>
      </c>
      <c r="N242" s="895" t="s">
        <v>2485</v>
      </c>
      <c r="O242" s="896" t="s">
        <v>370</v>
      </c>
      <c r="P242" s="897"/>
      <c r="Q242" s="898">
        <v>0</v>
      </c>
      <c r="R242" s="899"/>
    </row>
    <row r="243" spans="1:18" ht="22.8" hidden="1">
      <c r="A243" s="789">
        <v>7</v>
      </c>
      <c r="B243" s="905" t="s">
        <v>665</v>
      </c>
      <c r="C243" s="849"/>
      <c r="D243" s="849"/>
      <c r="E243" s="849"/>
      <c r="F243" s="849"/>
      <c r="G243" s="849"/>
      <c r="H243" s="849"/>
      <c r="I243" s="849"/>
      <c r="J243" s="849"/>
      <c r="K243" s="849"/>
      <c r="L243" s="893" t="s">
        <v>511</v>
      </c>
      <c r="M243" s="894" t="s">
        <v>1195</v>
      </c>
      <c r="N243" s="895" t="s">
        <v>2486</v>
      </c>
      <c r="O243" s="896" t="s">
        <v>370</v>
      </c>
      <c r="P243" s="897"/>
      <c r="Q243" s="898">
        <v>0</v>
      </c>
      <c r="R243" s="899"/>
    </row>
    <row r="244" spans="1:18" ht="34.200000000000003" hidden="1">
      <c r="A244" s="789">
        <v>7</v>
      </c>
      <c r="B244" s="849"/>
      <c r="C244" s="849"/>
      <c r="D244" s="849"/>
      <c r="E244" s="849"/>
      <c r="F244" s="849"/>
      <c r="G244" s="849"/>
      <c r="H244" s="849"/>
      <c r="I244" s="849"/>
      <c r="J244" s="849"/>
      <c r="K244" s="849"/>
      <c r="L244" s="893" t="s">
        <v>513</v>
      </c>
      <c r="M244" s="910" t="s">
        <v>514</v>
      </c>
      <c r="N244" s="895" t="s">
        <v>2487</v>
      </c>
      <c r="O244" s="896" t="s">
        <v>370</v>
      </c>
      <c r="P244" s="897"/>
      <c r="Q244" s="898"/>
      <c r="R244" s="899"/>
    </row>
    <row r="245" spans="1:18" ht="22.8" hidden="1">
      <c r="A245" s="789">
        <v>7</v>
      </c>
      <c r="B245" s="849"/>
      <c r="C245" s="849"/>
      <c r="D245" s="849"/>
      <c r="E245" s="849"/>
      <c r="F245" s="849"/>
      <c r="G245" s="849"/>
      <c r="H245" s="849"/>
      <c r="I245" s="849"/>
      <c r="J245" s="849"/>
      <c r="K245" s="849"/>
      <c r="L245" s="893" t="s">
        <v>516</v>
      </c>
      <c r="M245" s="910" t="s">
        <v>517</v>
      </c>
      <c r="N245" s="895" t="s">
        <v>2488</v>
      </c>
      <c r="O245" s="896" t="s">
        <v>370</v>
      </c>
      <c r="P245" s="897"/>
      <c r="Q245" s="898"/>
      <c r="R245" s="899"/>
    </row>
    <row r="246" spans="1:18" ht="22.8" hidden="1">
      <c r="A246" s="789">
        <v>7</v>
      </c>
      <c r="B246" s="849"/>
      <c r="C246" s="849"/>
      <c r="D246" s="849"/>
      <c r="E246" s="849"/>
      <c r="F246" s="849"/>
      <c r="G246" s="849"/>
      <c r="H246" s="849"/>
      <c r="I246" s="849"/>
      <c r="J246" s="849"/>
      <c r="K246" s="849"/>
      <c r="L246" s="893" t="s">
        <v>519</v>
      </c>
      <c r="M246" s="910" t="s">
        <v>1247</v>
      </c>
      <c r="N246" s="896" t="s">
        <v>1248</v>
      </c>
      <c r="O246" s="896" t="s">
        <v>370</v>
      </c>
      <c r="P246" s="897"/>
      <c r="Q246" s="898"/>
      <c r="R246" s="899"/>
    </row>
    <row r="247" spans="1:18" ht="57" hidden="1">
      <c r="A247" s="789">
        <v>7</v>
      </c>
      <c r="B247" s="849"/>
      <c r="C247" s="849"/>
      <c r="D247" s="849"/>
      <c r="E247" s="849"/>
      <c r="F247" s="849"/>
      <c r="G247" s="849"/>
      <c r="H247" s="849"/>
      <c r="I247" s="849"/>
      <c r="J247" s="849"/>
      <c r="K247" s="849"/>
      <c r="L247" s="893" t="s">
        <v>650</v>
      </c>
      <c r="M247" s="910" t="s">
        <v>1250</v>
      </c>
      <c r="N247" s="896" t="s">
        <v>1249</v>
      </c>
      <c r="O247" s="896" t="s">
        <v>370</v>
      </c>
      <c r="P247" s="897"/>
      <c r="Q247" s="898"/>
      <c r="R247" s="899"/>
    </row>
    <row r="248" spans="1:18" s="278" customFormat="1" ht="34.200000000000003" hidden="1">
      <c r="A248" s="789">
        <v>7</v>
      </c>
      <c r="B248" s="859"/>
      <c r="C248" s="859"/>
      <c r="D248" s="859"/>
      <c r="E248" s="859"/>
      <c r="F248" s="859"/>
      <c r="G248" s="859"/>
      <c r="H248" s="859"/>
      <c r="I248" s="859"/>
      <c r="J248" s="859"/>
      <c r="K248" s="859"/>
      <c r="L248" s="883" t="s">
        <v>520</v>
      </c>
      <c r="M248" s="892" t="s">
        <v>521</v>
      </c>
      <c r="N248" s="883" t="s">
        <v>2478</v>
      </c>
      <c r="O248" s="885" t="s">
        <v>370</v>
      </c>
      <c r="P248" s="886">
        <v>0</v>
      </c>
      <c r="Q248" s="887">
        <v>0</v>
      </c>
      <c r="R248" s="888"/>
    </row>
    <row r="249" spans="1:18" ht="34.200000000000003" hidden="1">
      <c r="A249" s="789">
        <v>7</v>
      </c>
      <c r="B249" s="849"/>
      <c r="C249" s="849"/>
      <c r="D249" s="849"/>
      <c r="E249" s="849"/>
      <c r="F249" s="849"/>
      <c r="G249" s="849"/>
      <c r="H249" s="849"/>
      <c r="I249" s="849"/>
      <c r="J249" s="849"/>
      <c r="K249" s="849"/>
      <c r="L249" s="893" t="s">
        <v>18</v>
      </c>
      <c r="M249" s="912" t="s">
        <v>522</v>
      </c>
      <c r="N249" s="895" t="s">
        <v>2489</v>
      </c>
      <c r="O249" s="896" t="s">
        <v>370</v>
      </c>
      <c r="P249" s="900">
        <v>0</v>
      </c>
      <c r="Q249" s="901">
        <v>0</v>
      </c>
      <c r="R249" s="899"/>
    </row>
    <row r="250" spans="1:18" ht="57" hidden="1">
      <c r="A250" s="789">
        <v>7</v>
      </c>
      <c r="B250" s="849"/>
      <c r="C250" s="849"/>
      <c r="D250" s="849"/>
      <c r="E250" s="849"/>
      <c r="F250" s="849"/>
      <c r="G250" s="849"/>
      <c r="H250" s="849"/>
      <c r="I250" s="849"/>
      <c r="J250" s="849"/>
      <c r="K250" s="849"/>
      <c r="L250" s="893" t="s">
        <v>165</v>
      </c>
      <c r="M250" s="910" t="s">
        <v>524</v>
      </c>
      <c r="N250" s="895" t="s">
        <v>2490</v>
      </c>
      <c r="O250" s="896" t="s">
        <v>370</v>
      </c>
      <c r="P250" s="897"/>
      <c r="Q250" s="898"/>
      <c r="R250" s="899"/>
    </row>
    <row r="251" spans="1:18" ht="45.6" hidden="1">
      <c r="A251" s="789">
        <v>7</v>
      </c>
      <c r="B251" s="849"/>
      <c r="C251" s="849"/>
      <c r="D251" s="849"/>
      <c r="E251" s="849"/>
      <c r="F251" s="849"/>
      <c r="G251" s="849"/>
      <c r="H251" s="849"/>
      <c r="I251" s="849"/>
      <c r="J251" s="849"/>
      <c r="K251" s="849"/>
      <c r="L251" s="893" t="s">
        <v>166</v>
      </c>
      <c r="M251" s="910" t="s">
        <v>526</v>
      </c>
      <c r="N251" s="895" t="s">
        <v>2491</v>
      </c>
      <c r="O251" s="896" t="s">
        <v>370</v>
      </c>
      <c r="P251" s="897"/>
      <c r="Q251" s="898"/>
      <c r="R251" s="899"/>
    </row>
    <row r="252" spans="1:18" ht="34.200000000000003" hidden="1">
      <c r="A252" s="789">
        <v>7</v>
      </c>
      <c r="B252" s="849"/>
      <c r="C252" s="849"/>
      <c r="D252" s="849"/>
      <c r="E252" s="849"/>
      <c r="F252" s="849"/>
      <c r="G252" s="849"/>
      <c r="H252" s="849"/>
      <c r="I252" s="849"/>
      <c r="J252" s="849"/>
      <c r="K252" s="849"/>
      <c r="L252" s="885" t="s">
        <v>1159</v>
      </c>
      <c r="M252" s="892" t="s">
        <v>1227</v>
      </c>
      <c r="N252" s="883" t="s">
        <v>2492</v>
      </c>
      <c r="O252" s="885" t="s">
        <v>370</v>
      </c>
      <c r="P252" s="913"/>
      <c r="Q252" s="914"/>
      <c r="R252" s="899"/>
    </row>
    <row r="253" spans="1:18" ht="159.6" hidden="1">
      <c r="A253" s="789">
        <v>7</v>
      </c>
      <c r="B253" s="849"/>
      <c r="C253" s="849"/>
      <c r="D253" s="849"/>
      <c r="E253" s="849"/>
      <c r="F253" s="849"/>
      <c r="G253" s="849"/>
      <c r="H253" s="849"/>
      <c r="I253" s="849"/>
      <c r="J253" s="849"/>
      <c r="K253" s="849"/>
      <c r="L253" s="885" t="s">
        <v>1160</v>
      </c>
      <c r="M253" s="892" t="s">
        <v>528</v>
      </c>
      <c r="N253" s="883" t="s">
        <v>2493</v>
      </c>
      <c r="O253" s="885" t="s">
        <v>370</v>
      </c>
      <c r="P253" s="913"/>
      <c r="Q253" s="914"/>
      <c r="R253" s="899"/>
    </row>
    <row r="254" spans="1:18" hidden="1">
      <c r="A254" s="764" t="s">
        <v>126</v>
      </c>
      <c r="B254" s="849"/>
      <c r="C254" s="849"/>
      <c r="D254" s="849"/>
      <c r="E254" s="849"/>
      <c r="F254" s="849"/>
      <c r="G254" s="849"/>
      <c r="H254" s="849"/>
      <c r="I254" s="849"/>
      <c r="J254" s="849"/>
      <c r="K254" s="849"/>
      <c r="L254" s="863" t="s">
        <v>2431</v>
      </c>
      <c r="M254" s="864"/>
      <c r="N254" s="864"/>
      <c r="O254" s="864"/>
      <c r="P254" s="864"/>
      <c r="Q254" s="864"/>
      <c r="R254" s="864"/>
    </row>
    <row r="255" spans="1:18" s="278" customFormat="1" ht="57" hidden="1">
      <c r="A255" s="789">
        <v>8</v>
      </c>
      <c r="B255" s="859"/>
      <c r="C255" s="859"/>
      <c r="D255" s="859"/>
      <c r="E255" s="859"/>
      <c r="F255" s="859"/>
      <c r="G255" s="859"/>
      <c r="H255" s="859"/>
      <c r="I255" s="859"/>
      <c r="J255" s="859"/>
      <c r="K255" s="859"/>
      <c r="L255" s="883" t="s">
        <v>471</v>
      </c>
      <c r="M255" s="884" t="s">
        <v>472</v>
      </c>
      <c r="N255" s="883" t="s">
        <v>2478</v>
      </c>
      <c r="O255" s="885" t="s">
        <v>370</v>
      </c>
      <c r="P255" s="886">
        <v>0</v>
      </c>
      <c r="Q255" s="887">
        <v>0</v>
      </c>
      <c r="R255" s="888"/>
    </row>
    <row r="256" spans="1:18" s="278" customFormat="1" hidden="1">
      <c r="A256" s="789">
        <v>8</v>
      </c>
      <c r="B256" s="859"/>
      <c r="C256" s="859"/>
      <c r="D256" s="859"/>
      <c r="E256" s="859"/>
      <c r="F256" s="859"/>
      <c r="G256" s="859"/>
      <c r="H256" s="859"/>
      <c r="I256" s="859"/>
      <c r="J256" s="859"/>
      <c r="K256" s="859"/>
      <c r="L256" s="889" t="s">
        <v>18</v>
      </c>
      <c r="M256" s="884" t="s">
        <v>473</v>
      </c>
      <c r="N256" s="883" t="s">
        <v>2479</v>
      </c>
      <c r="O256" s="885" t="s">
        <v>370</v>
      </c>
      <c r="P256" s="890"/>
      <c r="Q256" s="891"/>
      <c r="R256" s="888"/>
    </row>
    <row r="257" spans="1:18" s="278" customFormat="1" ht="22.8" hidden="1">
      <c r="A257" s="789">
        <v>8</v>
      </c>
      <c r="B257" s="859"/>
      <c r="C257" s="859"/>
      <c r="D257" s="859"/>
      <c r="E257" s="859"/>
      <c r="F257" s="859"/>
      <c r="G257" s="859"/>
      <c r="H257" s="859"/>
      <c r="I257" s="859"/>
      <c r="J257" s="859"/>
      <c r="K257" s="859"/>
      <c r="L257" s="889" t="s">
        <v>102</v>
      </c>
      <c r="M257" s="892" t="s">
        <v>474</v>
      </c>
      <c r="N257" s="883" t="s">
        <v>2480</v>
      </c>
      <c r="O257" s="885" t="s">
        <v>370</v>
      </c>
      <c r="P257" s="886">
        <v>0</v>
      </c>
      <c r="Q257" s="886">
        <v>0</v>
      </c>
      <c r="R257" s="888"/>
    </row>
    <row r="258" spans="1:18" ht="22.8" hidden="1">
      <c r="A258" s="789">
        <v>8</v>
      </c>
      <c r="B258" s="849"/>
      <c r="C258" s="849"/>
      <c r="D258" s="849"/>
      <c r="E258" s="849"/>
      <c r="F258" s="849"/>
      <c r="G258" s="849"/>
      <c r="H258" s="849"/>
      <c r="I258" s="849"/>
      <c r="J258" s="849"/>
      <c r="K258" s="849"/>
      <c r="L258" s="893" t="s">
        <v>17</v>
      </c>
      <c r="M258" s="894" t="s">
        <v>475</v>
      </c>
      <c r="N258" s="895" t="s">
        <v>2481</v>
      </c>
      <c r="O258" s="896" t="s">
        <v>370</v>
      </c>
      <c r="P258" s="897"/>
      <c r="Q258" s="898"/>
      <c r="R258" s="899"/>
    </row>
    <row r="259" spans="1:18" ht="22.8" hidden="1">
      <c r="A259" s="789">
        <v>8</v>
      </c>
      <c r="B259" s="849"/>
      <c r="C259" s="849"/>
      <c r="D259" s="849"/>
      <c r="E259" s="849"/>
      <c r="F259" s="849"/>
      <c r="G259" s="849"/>
      <c r="H259" s="849"/>
      <c r="I259" s="849"/>
      <c r="J259" s="849"/>
      <c r="K259" s="849"/>
      <c r="L259" s="893" t="s">
        <v>146</v>
      </c>
      <c r="M259" s="894" t="s">
        <v>477</v>
      </c>
      <c r="N259" s="895" t="s">
        <v>2482</v>
      </c>
      <c r="O259" s="896" t="s">
        <v>370</v>
      </c>
      <c r="P259" s="900">
        <v>0</v>
      </c>
      <c r="Q259" s="901">
        <v>0</v>
      </c>
      <c r="R259" s="899"/>
    </row>
    <row r="260" spans="1:18" ht="34.200000000000003" hidden="1">
      <c r="A260" s="789">
        <v>8</v>
      </c>
      <c r="B260" s="849"/>
      <c r="C260" s="849"/>
      <c r="D260" s="849"/>
      <c r="E260" s="849"/>
      <c r="F260" s="849"/>
      <c r="G260" s="849"/>
      <c r="H260" s="849"/>
      <c r="I260" s="849"/>
      <c r="J260" s="849"/>
      <c r="K260" s="849"/>
      <c r="L260" s="902" t="s">
        <v>147</v>
      </c>
      <c r="M260" s="903" t="s">
        <v>479</v>
      </c>
      <c r="N260" s="904"/>
      <c r="O260" s="896" t="s">
        <v>370</v>
      </c>
      <c r="P260" s="897">
        <v>0</v>
      </c>
      <c r="Q260" s="898">
        <v>0</v>
      </c>
      <c r="R260" s="899"/>
    </row>
    <row r="261" spans="1:18" hidden="1">
      <c r="A261" s="789">
        <v>8</v>
      </c>
      <c r="B261" s="849"/>
      <c r="C261" s="849"/>
      <c r="D261" s="849"/>
      <c r="E261" s="849"/>
      <c r="F261" s="849"/>
      <c r="G261" s="849"/>
      <c r="H261" s="849"/>
      <c r="I261" s="849"/>
      <c r="J261" s="849"/>
      <c r="K261" s="849"/>
      <c r="L261" s="902" t="s">
        <v>480</v>
      </c>
      <c r="M261" s="903" t="s">
        <v>481</v>
      </c>
      <c r="N261" s="904"/>
      <c r="O261" s="896" t="s">
        <v>370</v>
      </c>
      <c r="P261" s="897"/>
      <c r="Q261" s="898">
        <v>0</v>
      </c>
      <c r="R261" s="899"/>
    </row>
    <row r="262" spans="1:18" ht="22.8" hidden="1">
      <c r="A262" s="789">
        <v>8</v>
      </c>
      <c r="B262" s="849"/>
      <c r="C262" s="849"/>
      <c r="D262" s="849"/>
      <c r="E262" s="849"/>
      <c r="F262" s="849"/>
      <c r="G262" s="849"/>
      <c r="H262" s="849"/>
      <c r="I262" s="849"/>
      <c r="J262" s="849"/>
      <c r="K262" s="849"/>
      <c r="L262" s="902" t="s">
        <v>482</v>
      </c>
      <c r="M262" s="903" t="s">
        <v>483</v>
      </c>
      <c r="N262" s="904"/>
      <c r="O262" s="896" t="s">
        <v>370</v>
      </c>
      <c r="P262" s="897"/>
      <c r="Q262" s="898">
        <v>0</v>
      </c>
      <c r="R262" s="899"/>
    </row>
    <row r="263" spans="1:18" ht="79.8" hidden="1">
      <c r="A263" s="789">
        <v>8</v>
      </c>
      <c r="B263" s="905" t="s">
        <v>1396</v>
      </c>
      <c r="C263" s="849"/>
      <c r="D263" s="849"/>
      <c r="E263" s="849"/>
      <c r="F263" s="849"/>
      <c r="G263" s="849"/>
      <c r="H263" s="849"/>
      <c r="I263" s="849"/>
      <c r="J263" s="849"/>
      <c r="K263" s="849"/>
      <c r="L263" s="902" t="s">
        <v>484</v>
      </c>
      <c r="M263" s="903" t="s">
        <v>485</v>
      </c>
      <c r="N263" s="904"/>
      <c r="O263" s="896" t="s">
        <v>370</v>
      </c>
      <c r="P263" s="897"/>
      <c r="Q263" s="898">
        <v>0</v>
      </c>
      <c r="R263" s="899"/>
    </row>
    <row r="264" spans="1:18" ht="22.8" hidden="1">
      <c r="A264" s="789">
        <v>8</v>
      </c>
      <c r="B264" s="905" t="s">
        <v>643</v>
      </c>
      <c r="C264" s="849"/>
      <c r="D264" s="849"/>
      <c r="E264" s="849"/>
      <c r="F264" s="849"/>
      <c r="G264" s="849"/>
      <c r="H264" s="849"/>
      <c r="I264" s="849"/>
      <c r="J264" s="849"/>
      <c r="K264" s="849"/>
      <c r="L264" s="906" t="s">
        <v>486</v>
      </c>
      <c r="M264" s="907" t="s">
        <v>487</v>
      </c>
      <c r="N264" s="896"/>
      <c r="O264" s="896" t="s">
        <v>370</v>
      </c>
      <c r="P264" s="897"/>
      <c r="Q264" s="898">
        <v>0</v>
      </c>
      <c r="R264" s="899"/>
    </row>
    <row r="265" spans="1:18" ht="22.8" hidden="1">
      <c r="A265" s="789">
        <v>8</v>
      </c>
      <c r="B265" s="905" t="s">
        <v>646</v>
      </c>
      <c r="C265" s="849"/>
      <c r="D265" s="849"/>
      <c r="E265" s="849"/>
      <c r="F265" s="849"/>
      <c r="G265" s="849"/>
      <c r="H265" s="849"/>
      <c r="I265" s="849"/>
      <c r="J265" s="849"/>
      <c r="K265" s="849"/>
      <c r="L265" s="893" t="s">
        <v>488</v>
      </c>
      <c r="M265" s="908" t="s">
        <v>1193</v>
      </c>
      <c r="N265" s="896"/>
      <c r="O265" s="896" t="s">
        <v>370</v>
      </c>
      <c r="P265" s="897"/>
      <c r="Q265" s="898">
        <v>0</v>
      </c>
      <c r="R265" s="899"/>
    </row>
    <row r="266" spans="1:18" ht="22.8" hidden="1">
      <c r="A266" s="789">
        <v>8</v>
      </c>
      <c r="B266" s="905" t="s">
        <v>647</v>
      </c>
      <c r="C266" s="849"/>
      <c r="D266" s="849"/>
      <c r="E266" s="849"/>
      <c r="F266" s="849"/>
      <c r="G266" s="849"/>
      <c r="H266" s="849"/>
      <c r="I266" s="849"/>
      <c r="J266" s="849"/>
      <c r="K266" s="849"/>
      <c r="L266" s="893" t="s">
        <v>489</v>
      </c>
      <c r="M266" s="908" t="s">
        <v>1194</v>
      </c>
      <c r="N266" s="896"/>
      <c r="O266" s="896" t="s">
        <v>370</v>
      </c>
      <c r="P266" s="897"/>
      <c r="Q266" s="898">
        <v>0</v>
      </c>
      <c r="R266" s="899"/>
    </row>
    <row r="267" spans="1:18" ht="22.8" hidden="1">
      <c r="A267" s="789">
        <v>8</v>
      </c>
      <c r="B267" s="905" t="s">
        <v>648</v>
      </c>
      <c r="C267" s="849"/>
      <c r="D267" s="849"/>
      <c r="E267" s="849"/>
      <c r="F267" s="849"/>
      <c r="G267" s="849"/>
      <c r="H267" s="849"/>
      <c r="I267" s="849"/>
      <c r="J267" s="849"/>
      <c r="K267" s="849"/>
      <c r="L267" s="893" t="s">
        <v>490</v>
      </c>
      <c r="M267" s="908" t="s">
        <v>491</v>
      </c>
      <c r="N267" s="909"/>
      <c r="O267" s="896" t="s">
        <v>370</v>
      </c>
      <c r="P267" s="897"/>
      <c r="Q267" s="898">
        <v>0</v>
      </c>
      <c r="R267" s="899"/>
    </row>
    <row r="268" spans="1:18" ht="22.8" hidden="1">
      <c r="A268" s="789">
        <v>8</v>
      </c>
      <c r="B268" s="905" t="s">
        <v>649</v>
      </c>
      <c r="C268" s="849"/>
      <c r="D268" s="849"/>
      <c r="E268" s="849"/>
      <c r="F268" s="849"/>
      <c r="G268" s="849"/>
      <c r="H268" s="849"/>
      <c r="I268" s="849"/>
      <c r="J268" s="849"/>
      <c r="K268" s="849"/>
      <c r="L268" s="893" t="s">
        <v>492</v>
      </c>
      <c r="M268" s="908" t="s">
        <v>493</v>
      </c>
      <c r="N268" s="909"/>
      <c r="O268" s="896" t="s">
        <v>370</v>
      </c>
      <c r="P268" s="897"/>
      <c r="Q268" s="898">
        <v>0</v>
      </c>
      <c r="R268" s="899"/>
    </row>
    <row r="269" spans="1:18" hidden="1">
      <c r="A269" s="789">
        <v>8</v>
      </c>
      <c r="B269" s="905" t="s">
        <v>651</v>
      </c>
      <c r="C269" s="849"/>
      <c r="D269" s="849"/>
      <c r="E269" s="849"/>
      <c r="F269" s="849"/>
      <c r="G269" s="849"/>
      <c r="H269" s="849"/>
      <c r="I269" s="849"/>
      <c r="J269" s="849"/>
      <c r="K269" s="849"/>
      <c r="L269" s="893" t="s">
        <v>494</v>
      </c>
      <c r="M269" s="908" t="s">
        <v>495</v>
      </c>
      <c r="N269" s="909"/>
      <c r="O269" s="896" t="s">
        <v>370</v>
      </c>
      <c r="P269" s="897"/>
      <c r="Q269" s="898">
        <v>0</v>
      </c>
      <c r="R269" s="899"/>
    </row>
    <row r="270" spans="1:18" ht="34.200000000000003" hidden="1">
      <c r="A270" s="789">
        <v>8</v>
      </c>
      <c r="B270" s="905" t="s">
        <v>1397</v>
      </c>
      <c r="C270" s="849"/>
      <c r="D270" s="849"/>
      <c r="E270" s="849"/>
      <c r="F270" s="849"/>
      <c r="G270" s="849"/>
      <c r="H270" s="849"/>
      <c r="I270" s="849"/>
      <c r="J270" s="849"/>
      <c r="K270" s="849"/>
      <c r="L270" s="893" t="s">
        <v>496</v>
      </c>
      <c r="M270" s="908" t="s">
        <v>497</v>
      </c>
      <c r="N270" s="909"/>
      <c r="O270" s="896" t="s">
        <v>370</v>
      </c>
      <c r="P270" s="897"/>
      <c r="Q270" s="898">
        <v>0</v>
      </c>
      <c r="R270" s="899"/>
    </row>
    <row r="271" spans="1:18" hidden="1">
      <c r="A271" s="789">
        <v>8</v>
      </c>
      <c r="B271" s="849"/>
      <c r="C271" s="849"/>
      <c r="D271" s="849"/>
      <c r="E271" s="849"/>
      <c r="F271" s="849"/>
      <c r="G271" s="849"/>
      <c r="H271" s="849"/>
      <c r="I271" s="849"/>
      <c r="J271" s="849"/>
      <c r="K271" s="849"/>
      <c r="L271" s="893" t="s">
        <v>167</v>
      </c>
      <c r="M271" s="910" t="s">
        <v>498</v>
      </c>
      <c r="N271" s="895" t="s">
        <v>2483</v>
      </c>
      <c r="O271" s="896" t="s">
        <v>370</v>
      </c>
      <c r="P271" s="900">
        <v>0</v>
      </c>
      <c r="Q271" s="901">
        <v>0</v>
      </c>
      <c r="R271" s="899"/>
    </row>
    <row r="272" spans="1:18" ht="22.8" hidden="1">
      <c r="A272" s="789">
        <v>8</v>
      </c>
      <c r="B272" s="849"/>
      <c r="C272" s="849"/>
      <c r="D272" s="849"/>
      <c r="E272" s="849"/>
      <c r="F272" s="849"/>
      <c r="G272" s="849"/>
      <c r="H272" s="849"/>
      <c r="I272" s="849"/>
      <c r="J272" s="849"/>
      <c r="K272" s="849"/>
      <c r="L272" s="893" t="s">
        <v>168</v>
      </c>
      <c r="M272" s="908" t="s">
        <v>500</v>
      </c>
      <c r="N272" s="895" t="s">
        <v>501</v>
      </c>
      <c r="O272" s="896" t="s">
        <v>502</v>
      </c>
      <c r="P272" s="897"/>
      <c r="Q272" s="898">
        <v>2.0833106600642108</v>
      </c>
      <c r="R272" s="899"/>
    </row>
    <row r="273" spans="1:18" hidden="1">
      <c r="A273" s="789">
        <v>8</v>
      </c>
      <c r="B273" s="849"/>
      <c r="C273" s="849"/>
      <c r="D273" s="849"/>
      <c r="E273" s="849"/>
      <c r="F273" s="849"/>
      <c r="G273" s="849"/>
      <c r="H273" s="849"/>
      <c r="I273" s="849"/>
      <c r="J273" s="849"/>
      <c r="K273" s="849"/>
      <c r="L273" s="893" t="s">
        <v>628</v>
      </c>
      <c r="M273" s="908" t="s">
        <v>1182</v>
      </c>
      <c r="N273" s="895" t="s">
        <v>503</v>
      </c>
      <c r="O273" s="896" t="s">
        <v>504</v>
      </c>
      <c r="P273" s="897"/>
      <c r="Q273" s="898">
        <v>0</v>
      </c>
      <c r="R273" s="899"/>
    </row>
    <row r="274" spans="1:18" ht="22.8" hidden="1">
      <c r="A274" s="789">
        <v>8</v>
      </c>
      <c r="B274" s="849"/>
      <c r="C274" s="849"/>
      <c r="D274" s="849"/>
      <c r="E274" s="849"/>
      <c r="F274" s="849"/>
      <c r="G274" s="849"/>
      <c r="H274" s="849"/>
      <c r="I274" s="849"/>
      <c r="J274" s="849"/>
      <c r="K274" s="849"/>
      <c r="L274" s="893" t="s">
        <v>630</v>
      </c>
      <c r="M274" s="908" t="s">
        <v>1122</v>
      </c>
      <c r="N274" s="895" t="s">
        <v>505</v>
      </c>
      <c r="O274" s="896" t="s">
        <v>506</v>
      </c>
      <c r="P274" s="897"/>
      <c r="Q274" s="898">
        <v>0</v>
      </c>
      <c r="R274" s="899"/>
    </row>
    <row r="275" spans="1:18" ht="22.8" hidden="1">
      <c r="A275" s="789">
        <v>8</v>
      </c>
      <c r="B275" s="849" t="s">
        <v>1106</v>
      </c>
      <c r="C275" s="849"/>
      <c r="D275" s="849"/>
      <c r="E275" s="849"/>
      <c r="F275" s="849"/>
      <c r="G275" s="849"/>
      <c r="H275" s="849"/>
      <c r="I275" s="849"/>
      <c r="J275" s="849"/>
      <c r="K275" s="849"/>
      <c r="L275" s="893" t="s">
        <v>169</v>
      </c>
      <c r="M275" s="894" t="s">
        <v>507</v>
      </c>
      <c r="N275" s="895" t="s">
        <v>2484</v>
      </c>
      <c r="O275" s="896" t="s">
        <v>370</v>
      </c>
      <c r="P275" s="897"/>
      <c r="Q275" s="898">
        <v>0</v>
      </c>
      <c r="R275" s="899"/>
    </row>
    <row r="276" spans="1:18" hidden="1">
      <c r="A276" s="789">
        <v>8</v>
      </c>
      <c r="B276" s="849"/>
      <c r="C276" s="849"/>
      <c r="D276" s="849"/>
      <c r="E276" s="849"/>
      <c r="F276" s="849"/>
      <c r="G276" s="849"/>
      <c r="H276" s="849"/>
      <c r="I276" s="849"/>
      <c r="J276" s="849"/>
      <c r="K276" s="849"/>
      <c r="L276" s="893" t="s">
        <v>385</v>
      </c>
      <c r="M276" s="911" t="s">
        <v>509</v>
      </c>
      <c r="N276" s="895" t="s">
        <v>2485</v>
      </c>
      <c r="O276" s="896" t="s">
        <v>370</v>
      </c>
      <c r="P276" s="897"/>
      <c r="Q276" s="898">
        <v>0</v>
      </c>
      <c r="R276" s="899"/>
    </row>
    <row r="277" spans="1:18" ht="22.8" hidden="1">
      <c r="A277" s="789">
        <v>8</v>
      </c>
      <c r="B277" s="905" t="s">
        <v>665</v>
      </c>
      <c r="C277" s="849"/>
      <c r="D277" s="849"/>
      <c r="E277" s="849"/>
      <c r="F277" s="849"/>
      <c r="G277" s="849"/>
      <c r="H277" s="849"/>
      <c r="I277" s="849"/>
      <c r="J277" s="849"/>
      <c r="K277" s="849"/>
      <c r="L277" s="893" t="s">
        <v>511</v>
      </c>
      <c r="M277" s="894" t="s">
        <v>1195</v>
      </c>
      <c r="N277" s="895" t="s">
        <v>2486</v>
      </c>
      <c r="O277" s="896" t="s">
        <v>370</v>
      </c>
      <c r="P277" s="897"/>
      <c r="Q277" s="898">
        <v>0</v>
      </c>
      <c r="R277" s="899"/>
    </row>
    <row r="278" spans="1:18" ht="34.200000000000003" hidden="1">
      <c r="A278" s="789">
        <v>8</v>
      </c>
      <c r="B278" s="849"/>
      <c r="C278" s="849"/>
      <c r="D278" s="849"/>
      <c r="E278" s="849"/>
      <c r="F278" s="849"/>
      <c r="G278" s="849"/>
      <c r="H278" s="849"/>
      <c r="I278" s="849"/>
      <c r="J278" s="849"/>
      <c r="K278" s="849"/>
      <c r="L278" s="893" t="s">
        <v>513</v>
      </c>
      <c r="M278" s="910" t="s">
        <v>514</v>
      </c>
      <c r="N278" s="895" t="s">
        <v>2487</v>
      </c>
      <c r="O278" s="896" t="s">
        <v>370</v>
      </c>
      <c r="P278" s="897"/>
      <c r="Q278" s="898"/>
      <c r="R278" s="899"/>
    </row>
    <row r="279" spans="1:18" ht="22.8" hidden="1">
      <c r="A279" s="789">
        <v>8</v>
      </c>
      <c r="B279" s="849"/>
      <c r="C279" s="849"/>
      <c r="D279" s="849"/>
      <c r="E279" s="849"/>
      <c r="F279" s="849"/>
      <c r="G279" s="849"/>
      <c r="H279" s="849"/>
      <c r="I279" s="849"/>
      <c r="J279" s="849"/>
      <c r="K279" s="849"/>
      <c r="L279" s="893" t="s">
        <v>516</v>
      </c>
      <c r="M279" s="910" t="s">
        <v>517</v>
      </c>
      <c r="N279" s="895" t="s">
        <v>2488</v>
      </c>
      <c r="O279" s="896" t="s">
        <v>370</v>
      </c>
      <c r="P279" s="897"/>
      <c r="Q279" s="898"/>
      <c r="R279" s="899"/>
    </row>
    <row r="280" spans="1:18" ht="22.8" hidden="1">
      <c r="A280" s="789">
        <v>8</v>
      </c>
      <c r="B280" s="849"/>
      <c r="C280" s="849"/>
      <c r="D280" s="849"/>
      <c r="E280" s="849"/>
      <c r="F280" s="849"/>
      <c r="G280" s="849"/>
      <c r="H280" s="849"/>
      <c r="I280" s="849"/>
      <c r="J280" s="849"/>
      <c r="K280" s="849"/>
      <c r="L280" s="893" t="s">
        <v>519</v>
      </c>
      <c r="M280" s="910" t="s">
        <v>1247</v>
      </c>
      <c r="N280" s="896" t="s">
        <v>1248</v>
      </c>
      <c r="O280" s="896" t="s">
        <v>370</v>
      </c>
      <c r="P280" s="897"/>
      <c r="Q280" s="898"/>
      <c r="R280" s="899"/>
    </row>
    <row r="281" spans="1:18" ht="57" hidden="1">
      <c r="A281" s="789">
        <v>8</v>
      </c>
      <c r="B281" s="849"/>
      <c r="C281" s="849"/>
      <c r="D281" s="849"/>
      <c r="E281" s="849"/>
      <c r="F281" s="849"/>
      <c r="G281" s="849"/>
      <c r="H281" s="849"/>
      <c r="I281" s="849"/>
      <c r="J281" s="849"/>
      <c r="K281" s="849"/>
      <c r="L281" s="893" t="s">
        <v>650</v>
      </c>
      <c r="M281" s="910" t="s">
        <v>1250</v>
      </c>
      <c r="N281" s="896" t="s">
        <v>1249</v>
      </c>
      <c r="O281" s="896" t="s">
        <v>370</v>
      </c>
      <c r="P281" s="897"/>
      <c r="Q281" s="898"/>
      <c r="R281" s="899"/>
    </row>
    <row r="282" spans="1:18" s="278" customFormat="1" ht="34.200000000000003" hidden="1">
      <c r="A282" s="789">
        <v>8</v>
      </c>
      <c r="B282" s="859"/>
      <c r="C282" s="859"/>
      <c r="D282" s="859"/>
      <c r="E282" s="859"/>
      <c r="F282" s="859"/>
      <c r="G282" s="859"/>
      <c r="H282" s="859"/>
      <c r="I282" s="859"/>
      <c r="J282" s="859"/>
      <c r="K282" s="859"/>
      <c r="L282" s="883" t="s">
        <v>520</v>
      </c>
      <c r="M282" s="892" t="s">
        <v>521</v>
      </c>
      <c r="N282" s="883" t="s">
        <v>2478</v>
      </c>
      <c r="O282" s="885" t="s">
        <v>370</v>
      </c>
      <c r="P282" s="886">
        <v>0</v>
      </c>
      <c r="Q282" s="887">
        <v>0</v>
      </c>
      <c r="R282" s="888"/>
    </row>
    <row r="283" spans="1:18" ht="34.200000000000003" hidden="1">
      <c r="A283" s="789">
        <v>8</v>
      </c>
      <c r="B283" s="849"/>
      <c r="C283" s="849"/>
      <c r="D283" s="849"/>
      <c r="E283" s="849"/>
      <c r="F283" s="849"/>
      <c r="G283" s="849"/>
      <c r="H283" s="849"/>
      <c r="I283" s="849"/>
      <c r="J283" s="849"/>
      <c r="K283" s="849"/>
      <c r="L283" s="893" t="s">
        <v>18</v>
      </c>
      <c r="M283" s="912" t="s">
        <v>522</v>
      </c>
      <c r="N283" s="895" t="s">
        <v>2489</v>
      </c>
      <c r="O283" s="896" t="s">
        <v>370</v>
      </c>
      <c r="P283" s="900">
        <v>0</v>
      </c>
      <c r="Q283" s="901">
        <v>0</v>
      </c>
      <c r="R283" s="899"/>
    </row>
    <row r="284" spans="1:18" ht="57" hidden="1">
      <c r="A284" s="789">
        <v>8</v>
      </c>
      <c r="B284" s="849"/>
      <c r="C284" s="849"/>
      <c r="D284" s="849"/>
      <c r="E284" s="849"/>
      <c r="F284" s="849"/>
      <c r="G284" s="849"/>
      <c r="H284" s="849"/>
      <c r="I284" s="849"/>
      <c r="J284" s="849"/>
      <c r="K284" s="849"/>
      <c r="L284" s="893" t="s">
        <v>165</v>
      </c>
      <c r="M284" s="910" t="s">
        <v>524</v>
      </c>
      <c r="N284" s="895" t="s">
        <v>2490</v>
      </c>
      <c r="O284" s="896" t="s">
        <v>370</v>
      </c>
      <c r="P284" s="897"/>
      <c r="Q284" s="898"/>
      <c r="R284" s="899"/>
    </row>
    <row r="285" spans="1:18" ht="45.6" hidden="1">
      <c r="A285" s="789">
        <v>8</v>
      </c>
      <c r="B285" s="849"/>
      <c r="C285" s="849"/>
      <c r="D285" s="849"/>
      <c r="E285" s="849"/>
      <c r="F285" s="849"/>
      <c r="G285" s="849"/>
      <c r="H285" s="849"/>
      <c r="I285" s="849"/>
      <c r="J285" s="849"/>
      <c r="K285" s="849"/>
      <c r="L285" s="893" t="s">
        <v>166</v>
      </c>
      <c r="M285" s="910" t="s">
        <v>526</v>
      </c>
      <c r="N285" s="895" t="s">
        <v>2491</v>
      </c>
      <c r="O285" s="896" t="s">
        <v>370</v>
      </c>
      <c r="P285" s="897"/>
      <c r="Q285" s="898"/>
      <c r="R285" s="899"/>
    </row>
    <row r="286" spans="1:18" ht="34.200000000000003" hidden="1">
      <c r="A286" s="789">
        <v>8</v>
      </c>
      <c r="B286" s="849"/>
      <c r="C286" s="849"/>
      <c r="D286" s="849"/>
      <c r="E286" s="849"/>
      <c r="F286" s="849"/>
      <c r="G286" s="849"/>
      <c r="H286" s="849"/>
      <c r="I286" s="849"/>
      <c r="J286" s="849"/>
      <c r="K286" s="849"/>
      <c r="L286" s="885" t="s">
        <v>1159</v>
      </c>
      <c r="M286" s="892" t="s">
        <v>1227</v>
      </c>
      <c r="N286" s="883" t="s">
        <v>2492</v>
      </c>
      <c r="O286" s="885" t="s">
        <v>370</v>
      </c>
      <c r="P286" s="913"/>
      <c r="Q286" s="914"/>
      <c r="R286" s="899"/>
    </row>
    <row r="287" spans="1:18" ht="159.6" hidden="1">
      <c r="A287" s="789">
        <v>8</v>
      </c>
      <c r="B287" s="849"/>
      <c r="C287" s="849"/>
      <c r="D287" s="849"/>
      <c r="E287" s="849"/>
      <c r="F287" s="849"/>
      <c r="G287" s="849"/>
      <c r="H287" s="849"/>
      <c r="I287" s="849"/>
      <c r="J287" s="849"/>
      <c r="K287" s="849"/>
      <c r="L287" s="885" t="s">
        <v>1160</v>
      </c>
      <c r="M287" s="892" t="s">
        <v>528</v>
      </c>
      <c r="N287" s="883" t="s">
        <v>2493</v>
      </c>
      <c r="O287" s="885" t="s">
        <v>370</v>
      </c>
      <c r="P287" s="913"/>
      <c r="Q287" s="914"/>
      <c r="R287" s="899"/>
    </row>
    <row r="288" spans="1:18" hidden="1">
      <c r="A288" s="764" t="s">
        <v>127</v>
      </c>
      <c r="B288" s="849"/>
      <c r="C288" s="849"/>
      <c r="D288" s="849"/>
      <c r="E288" s="849"/>
      <c r="F288" s="849"/>
      <c r="G288" s="849"/>
      <c r="H288" s="849"/>
      <c r="I288" s="849"/>
      <c r="J288" s="849"/>
      <c r="K288" s="849"/>
      <c r="L288" s="863" t="s">
        <v>2433</v>
      </c>
      <c r="M288" s="864"/>
      <c r="N288" s="864"/>
      <c r="O288" s="864"/>
      <c r="P288" s="864"/>
      <c r="Q288" s="864"/>
      <c r="R288" s="864"/>
    </row>
    <row r="289" spans="1:18" s="278" customFormat="1" ht="57" hidden="1">
      <c r="A289" s="789">
        <v>9</v>
      </c>
      <c r="B289" s="859"/>
      <c r="C289" s="859"/>
      <c r="D289" s="859"/>
      <c r="E289" s="859"/>
      <c r="F289" s="859"/>
      <c r="G289" s="859"/>
      <c r="H289" s="859"/>
      <c r="I289" s="859"/>
      <c r="J289" s="859"/>
      <c r="K289" s="859"/>
      <c r="L289" s="883" t="s">
        <v>471</v>
      </c>
      <c r="M289" s="884" t="s">
        <v>472</v>
      </c>
      <c r="N289" s="883" t="s">
        <v>2478</v>
      </c>
      <c r="O289" s="885" t="s">
        <v>370</v>
      </c>
      <c r="P289" s="886">
        <v>0</v>
      </c>
      <c r="Q289" s="887">
        <v>0</v>
      </c>
      <c r="R289" s="888"/>
    </row>
    <row r="290" spans="1:18" s="278" customFormat="1" hidden="1">
      <c r="A290" s="789">
        <v>9</v>
      </c>
      <c r="B290" s="859"/>
      <c r="C290" s="859"/>
      <c r="D290" s="859"/>
      <c r="E290" s="859"/>
      <c r="F290" s="859"/>
      <c r="G290" s="859"/>
      <c r="H290" s="859"/>
      <c r="I290" s="859"/>
      <c r="J290" s="859"/>
      <c r="K290" s="859"/>
      <c r="L290" s="889" t="s">
        <v>18</v>
      </c>
      <c r="M290" s="884" t="s">
        <v>473</v>
      </c>
      <c r="N290" s="883" t="s">
        <v>2479</v>
      </c>
      <c r="O290" s="885" t="s">
        <v>370</v>
      </c>
      <c r="P290" s="890"/>
      <c r="Q290" s="891"/>
      <c r="R290" s="888"/>
    </row>
    <row r="291" spans="1:18" s="278" customFormat="1" ht="22.8" hidden="1">
      <c r="A291" s="789">
        <v>9</v>
      </c>
      <c r="B291" s="859"/>
      <c r="C291" s="859"/>
      <c r="D291" s="859"/>
      <c r="E291" s="859"/>
      <c r="F291" s="859"/>
      <c r="G291" s="859"/>
      <c r="H291" s="859"/>
      <c r="I291" s="859"/>
      <c r="J291" s="859"/>
      <c r="K291" s="859"/>
      <c r="L291" s="889" t="s">
        <v>102</v>
      </c>
      <c r="M291" s="892" t="s">
        <v>474</v>
      </c>
      <c r="N291" s="883" t="s">
        <v>2480</v>
      </c>
      <c r="O291" s="885" t="s">
        <v>370</v>
      </c>
      <c r="P291" s="886">
        <v>0</v>
      </c>
      <c r="Q291" s="886">
        <v>0</v>
      </c>
      <c r="R291" s="888"/>
    </row>
    <row r="292" spans="1:18" ht="22.8" hidden="1">
      <c r="A292" s="789">
        <v>9</v>
      </c>
      <c r="B292" s="849"/>
      <c r="C292" s="849"/>
      <c r="D292" s="849"/>
      <c r="E292" s="849"/>
      <c r="F292" s="849"/>
      <c r="G292" s="849"/>
      <c r="H292" s="849"/>
      <c r="I292" s="849"/>
      <c r="J292" s="849"/>
      <c r="K292" s="849"/>
      <c r="L292" s="893" t="s">
        <v>17</v>
      </c>
      <c r="M292" s="894" t="s">
        <v>475</v>
      </c>
      <c r="N292" s="895" t="s">
        <v>2481</v>
      </c>
      <c r="O292" s="896" t="s">
        <v>370</v>
      </c>
      <c r="P292" s="897"/>
      <c r="Q292" s="898"/>
      <c r="R292" s="899"/>
    </row>
    <row r="293" spans="1:18" ht="22.8" hidden="1">
      <c r="A293" s="789">
        <v>9</v>
      </c>
      <c r="B293" s="849"/>
      <c r="C293" s="849"/>
      <c r="D293" s="849"/>
      <c r="E293" s="849"/>
      <c r="F293" s="849"/>
      <c r="G293" s="849"/>
      <c r="H293" s="849"/>
      <c r="I293" s="849"/>
      <c r="J293" s="849"/>
      <c r="K293" s="849"/>
      <c r="L293" s="893" t="s">
        <v>146</v>
      </c>
      <c r="M293" s="894" t="s">
        <v>477</v>
      </c>
      <c r="N293" s="895" t="s">
        <v>2482</v>
      </c>
      <c r="O293" s="896" t="s">
        <v>370</v>
      </c>
      <c r="P293" s="900">
        <v>0</v>
      </c>
      <c r="Q293" s="901">
        <v>0</v>
      </c>
      <c r="R293" s="899"/>
    </row>
    <row r="294" spans="1:18" ht="34.200000000000003" hidden="1">
      <c r="A294" s="789">
        <v>9</v>
      </c>
      <c r="B294" s="849"/>
      <c r="C294" s="849"/>
      <c r="D294" s="849"/>
      <c r="E294" s="849"/>
      <c r="F294" s="849"/>
      <c r="G294" s="849"/>
      <c r="H294" s="849"/>
      <c r="I294" s="849"/>
      <c r="J294" s="849"/>
      <c r="K294" s="849"/>
      <c r="L294" s="902" t="s">
        <v>147</v>
      </c>
      <c r="M294" s="903" t="s">
        <v>479</v>
      </c>
      <c r="N294" s="904"/>
      <c r="O294" s="896" t="s">
        <v>370</v>
      </c>
      <c r="P294" s="897">
        <v>0</v>
      </c>
      <c r="Q294" s="898">
        <v>0</v>
      </c>
      <c r="R294" s="899"/>
    </row>
    <row r="295" spans="1:18" hidden="1">
      <c r="A295" s="789">
        <v>9</v>
      </c>
      <c r="B295" s="849"/>
      <c r="C295" s="849"/>
      <c r="D295" s="849"/>
      <c r="E295" s="849"/>
      <c r="F295" s="849"/>
      <c r="G295" s="849"/>
      <c r="H295" s="849"/>
      <c r="I295" s="849"/>
      <c r="J295" s="849"/>
      <c r="K295" s="849"/>
      <c r="L295" s="902" t="s">
        <v>480</v>
      </c>
      <c r="M295" s="903" t="s">
        <v>481</v>
      </c>
      <c r="N295" s="904"/>
      <c r="O295" s="896" t="s">
        <v>370</v>
      </c>
      <c r="P295" s="897"/>
      <c r="Q295" s="898">
        <v>0</v>
      </c>
      <c r="R295" s="899"/>
    </row>
    <row r="296" spans="1:18" ht="22.8" hidden="1">
      <c r="A296" s="789">
        <v>9</v>
      </c>
      <c r="B296" s="849"/>
      <c r="C296" s="849"/>
      <c r="D296" s="849"/>
      <c r="E296" s="849"/>
      <c r="F296" s="849"/>
      <c r="G296" s="849"/>
      <c r="H296" s="849"/>
      <c r="I296" s="849"/>
      <c r="J296" s="849"/>
      <c r="K296" s="849"/>
      <c r="L296" s="902" t="s">
        <v>482</v>
      </c>
      <c r="M296" s="903" t="s">
        <v>483</v>
      </c>
      <c r="N296" s="904"/>
      <c r="O296" s="896" t="s">
        <v>370</v>
      </c>
      <c r="P296" s="897"/>
      <c r="Q296" s="898">
        <v>0</v>
      </c>
      <c r="R296" s="899"/>
    </row>
    <row r="297" spans="1:18" ht="79.8" hidden="1">
      <c r="A297" s="789">
        <v>9</v>
      </c>
      <c r="B297" s="905" t="s">
        <v>1396</v>
      </c>
      <c r="C297" s="849"/>
      <c r="D297" s="849"/>
      <c r="E297" s="849"/>
      <c r="F297" s="849"/>
      <c r="G297" s="849"/>
      <c r="H297" s="849"/>
      <c r="I297" s="849"/>
      <c r="J297" s="849"/>
      <c r="K297" s="849"/>
      <c r="L297" s="902" t="s">
        <v>484</v>
      </c>
      <c r="M297" s="903" t="s">
        <v>485</v>
      </c>
      <c r="N297" s="904"/>
      <c r="O297" s="896" t="s">
        <v>370</v>
      </c>
      <c r="P297" s="897"/>
      <c r="Q297" s="898">
        <v>0</v>
      </c>
      <c r="R297" s="899"/>
    </row>
    <row r="298" spans="1:18" ht="22.8" hidden="1">
      <c r="A298" s="789">
        <v>9</v>
      </c>
      <c r="B298" s="905" t="s">
        <v>643</v>
      </c>
      <c r="C298" s="849"/>
      <c r="D298" s="849"/>
      <c r="E298" s="849"/>
      <c r="F298" s="849"/>
      <c r="G298" s="849"/>
      <c r="H298" s="849"/>
      <c r="I298" s="849"/>
      <c r="J298" s="849"/>
      <c r="K298" s="849"/>
      <c r="L298" s="906" t="s">
        <v>486</v>
      </c>
      <c r="M298" s="907" t="s">
        <v>487</v>
      </c>
      <c r="N298" s="896"/>
      <c r="O298" s="896" t="s">
        <v>370</v>
      </c>
      <c r="P298" s="897"/>
      <c r="Q298" s="898">
        <v>0</v>
      </c>
      <c r="R298" s="899"/>
    </row>
    <row r="299" spans="1:18" ht="22.8" hidden="1">
      <c r="A299" s="789">
        <v>9</v>
      </c>
      <c r="B299" s="905" t="s">
        <v>646</v>
      </c>
      <c r="C299" s="849"/>
      <c r="D299" s="849"/>
      <c r="E299" s="849"/>
      <c r="F299" s="849"/>
      <c r="G299" s="849"/>
      <c r="H299" s="849"/>
      <c r="I299" s="849"/>
      <c r="J299" s="849"/>
      <c r="K299" s="849"/>
      <c r="L299" s="893" t="s">
        <v>488</v>
      </c>
      <c r="M299" s="908" t="s">
        <v>1193</v>
      </c>
      <c r="N299" s="896"/>
      <c r="O299" s="896" t="s">
        <v>370</v>
      </c>
      <c r="P299" s="897"/>
      <c r="Q299" s="898">
        <v>0</v>
      </c>
      <c r="R299" s="899"/>
    </row>
    <row r="300" spans="1:18" ht="22.8" hidden="1">
      <c r="A300" s="789">
        <v>9</v>
      </c>
      <c r="B300" s="905" t="s">
        <v>647</v>
      </c>
      <c r="C300" s="849"/>
      <c r="D300" s="849"/>
      <c r="E300" s="849"/>
      <c r="F300" s="849"/>
      <c r="G300" s="849"/>
      <c r="H300" s="849"/>
      <c r="I300" s="849"/>
      <c r="J300" s="849"/>
      <c r="K300" s="849"/>
      <c r="L300" s="893" t="s">
        <v>489</v>
      </c>
      <c r="M300" s="908" t="s">
        <v>1194</v>
      </c>
      <c r="N300" s="896"/>
      <c r="O300" s="896" t="s">
        <v>370</v>
      </c>
      <c r="P300" s="897"/>
      <c r="Q300" s="898">
        <v>0</v>
      </c>
      <c r="R300" s="899"/>
    </row>
    <row r="301" spans="1:18" ht="22.8" hidden="1">
      <c r="A301" s="789">
        <v>9</v>
      </c>
      <c r="B301" s="905" t="s">
        <v>648</v>
      </c>
      <c r="C301" s="849"/>
      <c r="D301" s="849"/>
      <c r="E301" s="849"/>
      <c r="F301" s="849"/>
      <c r="G301" s="849"/>
      <c r="H301" s="849"/>
      <c r="I301" s="849"/>
      <c r="J301" s="849"/>
      <c r="K301" s="849"/>
      <c r="L301" s="893" t="s">
        <v>490</v>
      </c>
      <c r="M301" s="908" t="s">
        <v>491</v>
      </c>
      <c r="N301" s="909"/>
      <c r="O301" s="896" t="s">
        <v>370</v>
      </c>
      <c r="P301" s="897"/>
      <c r="Q301" s="898">
        <v>0</v>
      </c>
      <c r="R301" s="899"/>
    </row>
    <row r="302" spans="1:18" ht="22.8" hidden="1">
      <c r="A302" s="789">
        <v>9</v>
      </c>
      <c r="B302" s="905" t="s">
        <v>649</v>
      </c>
      <c r="C302" s="849"/>
      <c r="D302" s="849"/>
      <c r="E302" s="849"/>
      <c r="F302" s="849"/>
      <c r="G302" s="849"/>
      <c r="H302" s="849"/>
      <c r="I302" s="849"/>
      <c r="J302" s="849"/>
      <c r="K302" s="849"/>
      <c r="L302" s="893" t="s">
        <v>492</v>
      </c>
      <c r="M302" s="908" t="s">
        <v>493</v>
      </c>
      <c r="N302" s="909"/>
      <c r="O302" s="896" t="s">
        <v>370</v>
      </c>
      <c r="P302" s="897"/>
      <c r="Q302" s="898">
        <v>0</v>
      </c>
      <c r="R302" s="899"/>
    </row>
    <row r="303" spans="1:18" hidden="1">
      <c r="A303" s="789">
        <v>9</v>
      </c>
      <c r="B303" s="905" t="s">
        <v>651</v>
      </c>
      <c r="C303" s="849"/>
      <c r="D303" s="849"/>
      <c r="E303" s="849"/>
      <c r="F303" s="849"/>
      <c r="G303" s="849"/>
      <c r="H303" s="849"/>
      <c r="I303" s="849"/>
      <c r="J303" s="849"/>
      <c r="K303" s="849"/>
      <c r="L303" s="893" t="s">
        <v>494</v>
      </c>
      <c r="M303" s="908" t="s">
        <v>495</v>
      </c>
      <c r="N303" s="909"/>
      <c r="O303" s="896" t="s">
        <v>370</v>
      </c>
      <c r="P303" s="897"/>
      <c r="Q303" s="898">
        <v>0</v>
      </c>
      <c r="R303" s="899"/>
    </row>
    <row r="304" spans="1:18" ht="34.200000000000003" hidden="1">
      <c r="A304" s="789">
        <v>9</v>
      </c>
      <c r="B304" s="905" t="s">
        <v>1397</v>
      </c>
      <c r="C304" s="849"/>
      <c r="D304" s="849"/>
      <c r="E304" s="849"/>
      <c r="F304" s="849"/>
      <c r="G304" s="849"/>
      <c r="H304" s="849"/>
      <c r="I304" s="849"/>
      <c r="J304" s="849"/>
      <c r="K304" s="849"/>
      <c r="L304" s="893" t="s">
        <v>496</v>
      </c>
      <c r="M304" s="908" t="s">
        <v>497</v>
      </c>
      <c r="N304" s="909"/>
      <c r="O304" s="896" t="s">
        <v>370</v>
      </c>
      <c r="P304" s="897"/>
      <c r="Q304" s="898">
        <v>0</v>
      </c>
      <c r="R304" s="899"/>
    </row>
    <row r="305" spans="1:18" hidden="1">
      <c r="A305" s="789">
        <v>9</v>
      </c>
      <c r="B305" s="849"/>
      <c r="C305" s="849"/>
      <c r="D305" s="849"/>
      <c r="E305" s="849"/>
      <c r="F305" s="849"/>
      <c r="G305" s="849"/>
      <c r="H305" s="849"/>
      <c r="I305" s="849"/>
      <c r="J305" s="849"/>
      <c r="K305" s="849"/>
      <c r="L305" s="893" t="s">
        <v>167</v>
      </c>
      <c r="M305" s="910" t="s">
        <v>498</v>
      </c>
      <c r="N305" s="895" t="s">
        <v>2483</v>
      </c>
      <c r="O305" s="896" t="s">
        <v>370</v>
      </c>
      <c r="P305" s="900">
        <v>0</v>
      </c>
      <c r="Q305" s="901">
        <v>0</v>
      </c>
      <c r="R305" s="899"/>
    </row>
    <row r="306" spans="1:18" ht="22.8" hidden="1">
      <c r="A306" s="789">
        <v>9</v>
      </c>
      <c r="B306" s="849"/>
      <c r="C306" s="849"/>
      <c r="D306" s="849"/>
      <c r="E306" s="849"/>
      <c r="F306" s="849"/>
      <c r="G306" s="849"/>
      <c r="H306" s="849"/>
      <c r="I306" s="849"/>
      <c r="J306" s="849"/>
      <c r="K306" s="849"/>
      <c r="L306" s="893" t="s">
        <v>168</v>
      </c>
      <c r="M306" s="908" t="s">
        <v>500</v>
      </c>
      <c r="N306" s="895" t="s">
        <v>501</v>
      </c>
      <c r="O306" s="896" t="s">
        <v>502</v>
      </c>
      <c r="P306" s="897"/>
      <c r="Q306" s="898">
        <v>1.2920237310481213</v>
      </c>
      <c r="R306" s="899"/>
    </row>
    <row r="307" spans="1:18" hidden="1">
      <c r="A307" s="789">
        <v>9</v>
      </c>
      <c r="B307" s="849"/>
      <c r="C307" s="849"/>
      <c r="D307" s="849"/>
      <c r="E307" s="849"/>
      <c r="F307" s="849"/>
      <c r="G307" s="849"/>
      <c r="H307" s="849"/>
      <c r="I307" s="849"/>
      <c r="J307" s="849"/>
      <c r="K307" s="849"/>
      <c r="L307" s="893" t="s">
        <v>628</v>
      </c>
      <c r="M307" s="908" t="s">
        <v>1182</v>
      </c>
      <c r="N307" s="895" t="s">
        <v>503</v>
      </c>
      <c r="O307" s="896" t="s">
        <v>504</v>
      </c>
      <c r="P307" s="897"/>
      <c r="Q307" s="898">
        <v>0</v>
      </c>
      <c r="R307" s="899"/>
    </row>
    <row r="308" spans="1:18" ht="22.8" hidden="1">
      <c r="A308" s="789">
        <v>9</v>
      </c>
      <c r="B308" s="849"/>
      <c r="C308" s="849"/>
      <c r="D308" s="849"/>
      <c r="E308" s="849"/>
      <c r="F308" s="849"/>
      <c r="G308" s="849"/>
      <c r="H308" s="849"/>
      <c r="I308" s="849"/>
      <c r="J308" s="849"/>
      <c r="K308" s="849"/>
      <c r="L308" s="893" t="s">
        <v>630</v>
      </c>
      <c r="M308" s="908" t="s">
        <v>1122</v>
      </c>
      <c r="N308" s="895" t="s">
        <v>505</v>
      </c>
      <c r="O308" s="896" t="s">
        <v>506</v>
      </c>
      <c r="P308" s="897"/>
      <c r="Q308" s="898">
        <v>0</v>
      </c>
      <c r="R308" s="899"/>
    </row>
    <row r="309" spans="1:18" ht="22.8" hidden="1">
      <c r="A309" s="789">
        <v>9</v>
      </c>
      <c r="B309" s="849" t="s">
        <v>1106</v>
      </c>
      <c r="C309" s="849"/>
      <c r="D309" s="849"/>
      <c r="E309" s="849"/>
      <c r="F309" s="849"/>
      <c r="G309" s="849"/>
      <c r="H309" s="849"/>
      <c r="I309" s="849"/>
      <c r="J309" s="849"/>
      <c r="K309" s="849"/>
      <c r="L309" s="893" t="s">
        <v>169</v>
      </c>
      <c r="M309" s="894" t="s">
        <v>507</v>
      </c>
      <c r="N309" s="895" t="s">
        <v>2484</v>
      </c>
      <c r="O309" s="896" t="s">
        <v>370</v>
      </c>
      <c r="P309" s="897"/>
      <c r="Q309" s="898">
        <v>0</v>
      </c>
      <c r="R309" s="899"/>
    </row>
    <row r="310" spans="1:18" hidden="1">
      <c r="A310" s="789">
        <v>9</v>
      </c>
      <c r="B310" s="849"/>
      <c r="C310" s="849"/>
      <c r="D310" s="849"/>
      <c r="E310" s="849"/>
      <c r="F310" s="849"/>
      <c r="G310" s="849"/>
      <c r="H310" s="849"/>
      <c r="I310" s="849"/>
      <c r="J310" s="849"/>
      <c r="K310" s="849"/>
      <c r="L310" s="893" t="s">
        <v>385</v>
      </c>
      <c r="M310" s="911" t="s">
        <v>509</v>
      </c>
      <c r="N310" s="895" t="s">
        <v>2485</v>
      </c>
      <c r="O310" s="896" t="s">
        <v>370</v>
      </c>
      <c r="P310" s="897"/>
      <c r="Q310" s="898">
        <v>0</v>
      </c>
      <c r="R310" s="899"/>
    </row>
    <row r="311" spans="1:18" ht="22.8" hidden="1">
      <c r="A311" s="789">
        <v>9</v>
      </c>
      <c r="B311" s="905" t="s">
        <v>665</v>
      </c>
      <c r="C311" s="849"/>
      <c r="D311" s="849"/>
      <c r="E311" s="849"/>
      <c r="F311" s="849"/>
      <c r="G311" s="849"/>
      <c r="H311" s="849"/>
      <c r="I311" s="849"/>
      <c r="J311" s="849"/>
      <c r="K311" s="849"/>
      <c r="L311" s="893" t="s">
        <v>511</v>
      </c>
      <c r="M311" s="894" t="s">
        <v>1195</v>
      </c>
      <c r="N311" s="895" t="s">
        <v>2486</v>
      </c>
      <c r="O311" s="896" t="s">
        <v>370</v>
      </c>
      <c r="P311" s="897"/>
      <c r="Q311" s="898">
        <v>0</v>
      </c>
      <c r="R311" s="899"/>
    </row>
    <row r="312" spans="1:18" ht="34.200000000000003" hidden="1">
      <c r="A312" s="789">
        <v>9</v>
      </c>
      <c r="B312" s="849"/>
      <c r="C312" s="849"/>
      <c r="D312" s="849"/>
      <c r="E312" s="849"/>
      <c r="F312" s="849"/>
      <c r="G312" s="849"/>
      <c r="H312" s="849"/>
      <c r="I312" s="849"/>
      <c r="J312" s="849"/>
      <c r="K312" s="849"/>
      <c r="L312" s="893" t="s">
        <v>513</v>
      </c>
      <c r="M312" s="910" t="s">
        <v>514</v>
      </c>
      <c r="N312" s="895" t="s">
        <v>2487</v>
      </c>
      <c r="O312" s="896" t="s">
        <v>370</v>
      </c>
      <c r="P312" s="897"/>
      <c r="Q312" s="898"/>
      <c r="R312" s="899"/>
    </row>
    <row r="313" spans="1:18" ht="22.8" hidden="1">
      <c r="A313" s="789">
        <v>9</v>
      </c>
      <c r="B313" s="849"/>
      <c r="C313" s="849"/>
      <c r="D313" s="849"/>
      <c r="E313" s="849"/>
      <c r="F313" s="849"/>
      <c r="G313" s="849"/>
      <c r="H313" s="849"/>
      <c r="I313" s="849"/>
      <c r="J313" s="849"/>
      <c r="K313" s="849"/>
      <c r="L313" s="893" t="s">
        <v>516</v>
      </c>
      <c r="M313" s="910" t="s">
        <v>517</v>
      </c>
      <c r="N313" s="895" t="s">
        <v>2488</v>
      </c>
      <c r="O313" s="896" t="s">
        <v>370</v>
      </c>
      <c r="P313" s="897"/>
      <c r="Q313" s="898"/>
      <c r="R313" s="899"/>
    </row>
    <row r="314" spans="1:18" ht="22.8" hidden="1">
      <c r="A314" s="789">
        <v>9</v>
      </c>
      <c r="B314" s="849"/>
      <c r="C314" s="849"/>
      <c r="D314" s="849"/>
      <c r="E314" s="849"/>
      <c r="F314" s="849"/>
      <c r="G314" s="849"/>
      <c r="H314" s="849"/>
      <c r="I314" s="849"/>
      <c r="J314" s="849"/>
      <c r="K314" s="849"/>
      <c r="L314" s="893" t="s">
        <v>519</v>
      </c>
      <c r="M314" s="910" t="s">
        <v>1247</v>
      </c>
      <c r="N314" s="896" t="s">
        <v>1248</v>
      </c>
      <c r="O314" s="896" t="s">
        <v>370</v>
      </c>
      <c r="P314" s="897"/>
      <c r="Q314" s="898"/>
      <c r="R314" s="899"/>
    </row>
    <row r="315" spans="1:18" ht="57" hidden="1">
      <c r="A315" s="789">
        <v>9</v>
      </c>
      <c r="B315" s="849"/>
      <c r="C315" s="849"/>
      <c r="D315" s="849"/>
      <c r="E315" s="849"/>
      <c r="F315" s="849"/>
      <c r="G315" s="849"/>
      <c r="H315" s="849"/>
      <c r="I315" s="849"/>
      <c r="J315" s="849"/>
      <c r="K315" s="849"/>
      <c r="L315" s="893" t="s">
        <v>650</v>
      </c>
      <c r="M315" s="910" t="s">
        <v>1250</v>
      </c>
      <c r="N315" s="896" t="s">
        <v>1249</v>
      </c>
      <c r="O315" s="896" t="s">
        <v>370</v>
      </c>
      <c r="P315" s="897"/>
      <c r="Q315" s="898"/>
      <c r="R315" s="899"/>
    </row>
    <row r="316" spans="1:18" s="278" customFormat="1" ht="34.200000000000003" hidden="1">
      <c r="A316" s="789">
        <v>9</v>
      </c>
      <c r="B316" s="859"/>
      <c r="C316" s="859"/>
      <c r="D316" s="859"/>
      <c r="E316" s="859"/>
      <c r="F316" s="859"/>
      <c r="G316" s="859"/>
      <c r="H316" s="859"/>
      <c r="I316" s="859"/>
      <c r="J316" s="859"/>
      <c r="K316" s="859"/>
      <c r="L316" s="883" t="s">
        <v>520</v>
      </c>
      <c r="M316" s="892" t="s">
        <v>521</v>
      </c>
      <c r="N316" s="883" t="s">
        <v>2478</v>
      </c>
      <c r="O316" s="885" t="s">
        <v>370</v>
      </c>
      <c r="P316" s="886">
        <v>0</v>
      </c>
      <c r="Q316" s="887">
        <v>0</v>
      </c>
      <c r="R316" s="888"/>
    </row>
    <row r="317" spans="1:18" ht="34.200000000000003" hidden="1">
      <c r="A317" s="789">
        <v>9</v>
      </c>
      <c r="B317" s="849"/>
      <c r="C317" s="849"/>
      <c r="D317" s="849"/>
      <c r="E317" s="849"/>
      <c r="F317" s="849"/>
      <c r="G317" s="849"/>
      <c r="H317" s="849"/>
      <c r="I317" s="849"/>
      <c r="J317" s="849"/>
      <c r="K317" s="849"/>
      <c r="L317" s="893" t="s">
        <v>18</v>
      </c>
      <c r="M317" s="912" t="s">
        <v>522</v>
      </c>
      <c r="N317" s="895" t="s">
        <v>2489</v>
      </c>
      <c r="O317" s="896" t="s">
        <v>370</v>
      </c>
      <c r="P317" s="900">
        <v>0</v>
      </c>
      <c r="Q317" s="901">
        <v>0</v>
      </c>
      <c r="R317" s="899"/>
    </row>
    <row r="318" spans="1:18" ht="57" hidden="1">
      <c r="A318" s="789">
        <v>9</v>
      </c>
      <c r="B318" s="849"/>
      <c r="C318" s="849"/>
      <c r="D318" s="849"/>
      <c r="E318" s="849"/>
      <c r="F318" s="849"/>
      <c r="G318" s="849"/>
      <c r="H318" s="849"/>
      <c r="I318" s="849"/>
      <c r="J318" s="849"/>
      <c r="K318" s="849"/>
      <c r="L318" s="893" t="s">
        <v>165</v>
      </c>
      <c r="M318" s="910" t="s">
        <v>524</v>
      </c>
      <c r="N318" s="895" t="s">
        <v>2490</v>
      </c>
      <c r="O318" s="896" t="s">
        <v>370</v>
      </c>
      <c r="P318" s="897"/>
      <c r="Q318" s="898"/>
      <c r="R318" s="899"/>
    </row>
    <row r="319" spans="1:18" ht="45.6" hidden="1">
      <c r="A319" s="789">
        <v>9</v>
      </c>
      <c r="B319" s="849"/>
      <c r="C319" s="849"/>
      <c r="D319" s="849"/>
      <c r="E319" s="849"/>
      <c r="F319" s="849"/>
      <c r="G319" s="849"/>
      <c r="H319" s="849"/>
      <c r="I319" s="849"/>
      <c r="J319" s="849"/>
      <c r="K319" s="849"/>
      <c r="L319" s="893" t="s">
        <v>166</v>
      </c>
      <c r="M319" s="910" t="s">
        <v>526</v>
      </c>
      <c r="N319" s="895" t="s">
        <v>2491</v>
      </c>
      <c r="O319" s="896" t="s">
        <v>370</v>
      </c>
      <c r="P319" s="897"/>
      <c r="Q319" s="898"/>
      <c r="R319" s="899"/>
    </row>
    <row r="320" spans="1:18" ht="34.200000000000003" hidden="1">
      <c r="A320" s="789">
        <v>9</v>
      </c>
      <c r="B320" s="849"/>
      <c r="C320" s="849"/>
      <c r="D320" s="849"/>
      <c r="E320" s="849"/>
      <c r="F320" s="849"/>
      <c r="G320" s="849"/>
      <c r="H320" s="849"/>
      <c r="I320" s="849"/>
      <c r="J320" s="849"/>
      <c r="K320" s="849"/>
      <c r="L320" s="885" t="s">
        <v>1159</v>
      </c>
      <c r="M320" s="892" t="s">
        <v>1227</v>
      </c>
      <c r="N320" s="883" t="s">
        <v>2492</v>
      </c>
      <c r="O320" s="885" t="s">
        <v>370</v>
      </c>
      <c r="P320" s="913"/>
      <c r="Q320" s="914"/>
      <c r="R320" s="899"/>
    </row>
    <row r="321" spans="1:18" ht="159.6" hidden="1">
      <c r="A321" s="789">
        <v>9</v>
      </c>
      <c r="B321" s="849"/>
      <c r="C321" s="849"/>
      <c r="D321" s="849"/>
      <c r="E321" s="849"/>
      <c r="F321" s="849"/>
      <c r="G321" s="849"/>
      <c r="H321" s="849"/>
      <c r="I321" s="849"/>
      <c r="J321" s="849"/>
      <c r="K321" s="849"/>
      <c r="L321" s="885" t="s">
        <v>1160</v>
      </c>
      <c r="M321" s="892" t="s">
        <v>528</v>
      </c>
      <c r="N321" s="883" t="s">
        <v>2493</v>
      </c>
      <c r="O321" s="885" t="s">
        <v>370</v>
      </c>
      <c r="P321" s="913"/>
      <c r="Q321" s="914"/>
      <c r="R321" s="899"/>
    </row>
    <row r="322" spans="1:18" hidden="1">
      <c r="A322" s="764" t="s">
        <v>128</v>
      </c>
      <c r="B322" s="849"/>
      <c r="C322" s="849"/>
      <c r="D322" s="849"/>
      <c r="E322" s="849"/>
      <c r="F322" s="849"/>
      <c r="G322" s="849"/>
      <c r="H322" s="849"/>
      <c r="I322" s="849"/>
      <c r="J322" s="849"/>
      <c r="K322" s="849"/>
      <c r="L322" s="863" t="s">
        <v>2435</v>
      </c>
      <c r="M322" s="864"/>
      <c r="N322" s="864"/>
      <c r="O322" s="864"/>
      <c r="P322" s="864"/>
      <c r="Q322" s="864"/>
      <c r="R322" s="864"/>
    </row>
    <row r="323" spans="1:18" s="278" customFormat="1" ht="57" hidden="1">
      <c r="A323" s="789">
        <v>10</v>
      </c>
      <c r="B323" s="859"/>
      <c r="C323" s="859"/>
      <c r="D323" s="859"/>
      <c r="E323" s="859"/>
      <c r="F323" s="859"/>
      <c r="G323" s="859"/>
      <c r="H323" s="859"/>
      <c r="I323" s="859"/>
      <c r="J323" s="859"/>
      <c r="K323" s="859"/>
      <c r="L323" s="883" t="s">
        <v>471</v>
      </c>
      <c r="M323" s="884" t="s">
        <v>472</v>
      </c>
      <c r="N323" s="883" t="s">
        <v>2478</v>
      </c>
      <c r="O323" s="885" t="s">
        <v>370</v>
      </c>
      <c r="P323" s="886">
        <v>0</v>
      </c>
      <c r="Q323" s="887">
        <v>0</v>
      </c>
      <c r="R323" s="888"/>
    </row>
    <row r="324" spans="1:18" s="278" customFormat="1" hidden="1">
      <c r="A324" s="789">
        <v>10</v>
      </c>
      <c r="B324" s="859"/>
      <c r="C324" s="859"/>
      <c r="D324" s="859"/>
      <c r="E324" s="859"/>
      <c r="F324" s="859"/>
      <c r="G324" s="859"/>
      <c r="H324" s="859"/>
      <c r="I324" s="859"/>
      <c r="J324" s="859"/>
      <c r="K324" s="859"/>
      <c r="L324" s="889" t="s">
        <v>18</v>
      </c>
      <c r="M324" s="884" t="s">
        <v>473</v>
      </c>
      <c r="N324" s="883" t="s">
        <v>2479</v>
      </c>
      <c r="O324" s="885" t="s">
        <v>370</v>
      </c>
      <c r="P324" s="890"/>
      <c r="Q324" s="891"/>
      <c r="R324" s="888"/>
    </row>
    <row r="325" spans="1:18" s="278" customFormat="1" ht="22.8" hidden="1">
      <c r="A325" s="789">
        <v>10</v>
      </c>
      <c r="B325" s="859"/>
      <c r="C325" s="859"/>
      <c r="D325" s="859"/>
      <c r="E325" s="859"/>
      <c r="F325" s="859"/>
      <c r="G325" s="859"/>
      <c r="H325" s="859"/>
      <c r="I325" s="859"/>
      <c r="J325" s="859"/>
      <c r="K325" s="859"/>
      <c r="L325" s="889" t="s">
        <v>102</v>
      </c>
      <c r="M325" s="892" t="s">
        <v>474</v>
      </c>
      <c r="N325" s="883" t="s">
        <v>2480</v>
      </c>
      <c r="O325" s="885" t="s">
        <v>370</v>
      </c>
      <c r="P325" s="886">
        <v>0</v>
      </c>
      <c r="Q325" s="886">
        <v>0</v>
      </c>
      <c r="R325" s="888"/>
    </row>
    <row r="326" spans="1:18" ht="22.8" hidden="1">
      <c r="A326" s="789">
        <v>10</v>
      </c>
      <c r="B326" s="849"/>
      <c r="C326" s="849"/>
      <c r="D326" s="849"/>
      <c r="E326" s="849"/>
      <c r="F326" s="849"/>
      <c r="G326" s="849"/>
      <c r="H326" s="849"/>
      <c r="I326" s="849"/>
      <c r="J326" s="849"/>
      <c r="K326" s="849"/>
      <c r="L326" s="893" t="s">
        <v>17</v>
      </c>
      <c r="M326" s="894" t="s">
        <v>475</v>
      </c>
      <c r="N326" s="895" t="s">
        <v>2481</v>
      </c>
      <c r="O326" s="896" t="s">
        <v>370</v>
      </c>
      <c r="P326" s="897"/>
      <c r="Q326" s="898"/>
      <c r="R326" s="899"/>
    </row>
    <row r="327" spans="1:18" ht="22.8" hidden="1">
      <c r="A327" s="789">
        <v>10</v>
      </c>
      <c r="B327" s="849"/>
      <c r="C327" s="849"/>
      <c r="D327" s="849"/>
      <c r="E327" s="849"/>
      <c r="F327" s="849"/>
      <c r="G327" s="849"/>
      <c r="H327" s="849"/>
      <c r="I327" s="849"/>
      <c r="J327" s="849"/>
      <c r="K327" s="849"/>
      <c r="L327" s="893" t="s">
        <v>146</v>
      </c>
      <c r="M327" s="894" t="s">
        <v>477</v>
      </c>
      <c r="N327" s="895" t="s">
        <v>2482</v>
      </c>
      <c r="O327" s="896" t="s">
        <v>370</v>
      </c>
      <c r="P327" s="900">
        <v>0</v>
      </c>
      <c r="Q327" s="901">
        <v>0</v>
      </c>
      <c r="R327" s="899"/>
    </row>
    <row r="328" spans="1:18" ht="34.200000000000003" hidden="1">
      <c r="A328" s="789">
        <v>10</v>
      </c>
      <c r="B328" s="849"/>
      <c r="C328" s="849"/>
      <c r="D328" s="849"/>
      <c r="E328" s="849"/>
      <c r="F328" s="849"/>
      <c r="G328" s="849"/>
      <c r="H328" s="849"/>
      <c r="I328" s="849"/>
      <c r="J328" s="849"/>
      <c r="K328" s="849"/>
      <c r="L328" s="902" t="s">
        <v>147</v>
      </c>
      <c r="M328" s="903" t="s">
        <v>479</v>
      </c>
      <c r="N328" s="904"/>
      <c r="O328" s="896" t="s">
        <v>370</v>
      </c>
      <c r="P328" s="897">
        <v>0</v>
      </c>
      <c r="Q328" s="898">
        <v>0</v>
      </c>
      <c r="R328" s="899"/>
    </row>
    <row r="329" spans="1:18" hidden="1">
      <c r="A329" s="789">
        <v>10</v>
      </c>
      <c r="B329" s="849"/>
      <c r="C329" s="849"/>
      <c r="D329" s="849"/>
      <c r="E329" s="849"/>
      <c r="F329" s="849"/>
      <c r="G329" s="849"/>
      <c r="H329" s="849"/>
      <c r="I329" s="849"/>
      <c r="J329" s="849"/>
      <c r="K329" s="849"/>
      <c r="L329" s="902" t="s">
        <v>480</v>
      </c>
      <c r="M329" s="903" t="s">
        <v>481</v>
      </c>
      <c r="N329" s="904"/>
      <c r="O329" s="896" t="s">
        <v>370</v>
      </c>
      <c r="P329" s="897"/>
      <c r="Q329" s="898">
        <v>0</v>
      </c>
      <c r="R329" s="899"/>
    </row>
    <row r="330" spans="1:18" ht="22.8" hidden="1">
      <c r="A330" s="789">
        <v>10</v>
      </c>
      <c r="B330" s="849"/>
      <c r="C330" s="849"/>
      <c r="D330" s="849"/>
      <c r="E330" s="849"/>
      <c r="F330" s="849"/>
      <c r="G330" s="849"/>
      <c r="H330" s="849"/>
      <c r="I330" s="849"/>
      <c r="J330" s="849"/>
      <c r="K330" s="849"/>
      <c r="L330" s="902" t="s">
        <v>482</v>
      </c>
      <c r="M330" s="903" t="s">
        <v>483</v>
      </c>
      <c r="N330" s="904"/>
      <c r="O330" s="896" t="s">
        <v>370</v>
      </c>
      <c r="P330" s="897"/>
      <c r="Q330" s="898">
        <v>0</v>
      </c>
      <c r="R330" s="899"/>
    </row>
    <row r="331" spans="1:18" ht="79.8" hidden="1">
      <c r="A331" s="789">
        <v>10</v>
      </c>
      <c r="B331" s="905" t="s">
        <v>1396</v>
      </c>
      <c r="C331" s="849"/>
      <c r="D331" s="849"/>
      <c r="E331" s="849"/>
      <c r="F331" s="849"/>
      <c r="G331" s="849"/>
      <c r="H331" s="849"/>
      <c r="I331" s="849"/>
      <c r="J331" s="849"/>
      <c r="K331" s="849"/>
      <c r="L331" s="902" t="s">
        <v>484</v>
      </c>
      <c r="M331" s="903" t="s">
        <v>485</v>
      </c>
      <c r="N331" s="904"/>
      <c r="O331" s="896" t="s">
        <v>370</v>
      </c>
      <c r="P331" s="897"/>
      <c r="Q331" s="898">
        <v>0</v>
      </c>
      <c r="R331" s="899"/>
    </row>
    <row r="332" spans="1:18" ht="22.8" hidden="1">
      <c r="A332" s="789">
        <v>10</v>
      </c>
      <c r="B332" s="905" t="s">
        <v>643</v>
      </c>
      <c r="C332" s="849"/>
      <c r="D332" s="849"/>
      <c r="E332" s="849"/>
      <c r="F332" s="849"/>
      <c r="G332" s="849"/>
      <c r="H332" s="849"/>
      <c r="I332" s="849"/>
      <c r="J332" s="849"/>
      <c r="K332" s="849"/>
      <c r="L332" s="906" t="s">
        <v>486</v>
      </c>
      <c r="M332" s="907" t="s">
        <v>487</v>
      </c>
      <c r="N332" s="896"/>
      <c r="O332" s="896" t="s">
        <v>370</v>
      </c>
      <c r="P332" s="897"/>
      <c r="Q332" s="898">
        <v>0</v>
      </c>
      <c r="R332" s="899"/>
    </row>
    <row r="333" spans="1:18" ht="22.8" hidden="1">
      <c r="A333" s="789">
        <v>10</v>
      </c>
      <c r="B333" s="905" t="s">
        <v>646</v>
      </c>
      <c r="C333" s="849"/>
      <c r="D333" s="849"/>
      <c r="E333" s="849"/>
      <c r="F333" s="849"/>
      <c r="G333" s="849"/>
      <c r="H333" s="849"/>
      <c r="I333" s="849"/>
      <c r="J333" s="849"/>
      <c r="K333" s="849"/>
      <c r="L333" s="893" t="s">
        <v>488</v>
      </c>
      <c r="M333" s="908" t="s">
        <v>1193</v>
      </c>
      <c r="N333" s="896"/>
      <c r="O333" s="896" t="s">
        <v>370</v>
      </c>
      <c r="P333" s="897"/>
      <c r="Q333" s="898">
        <v>0</v>
      </c>
      <c r="R333" s="899"/>
    </row>
    <row r="334" spans="1:18" ht="22.8" hidden="1">
      <c r="A334" s="789">
        <v>10</v>
      </c>
      <c r="B334" s="905" t="s">
        <v>647</v>
      </c>
      <c r="C334" s="849"/>
      <c r="D334" s="849"/>
      <c r="E334" s="849"/>
      <c r="F334" s="849"/>
      <c r="G334" s="849"/>
      <c r="H334" s="849"/>
      <c r="I334" s="849"/>
      <c r="J334" s="849"/>
      <c r="K334" s="849"/>
      <c r="L334" s="893" t="s">
        <v>489</v>
      </c>
      <c r="M334" s="908" t="s">
        <v>1194</v>
      </c>
      <c r="N334" s="896"/>
      <c r="O334" s="896" t="s">
        <v>370</v>
      </c>
      <c r="P334" s="897"/>
      <c r="Q334" s="898">
        <v>0</v>
      </c>
      <c r="R334" s="899"/>
    </row>
    <row r="335" spans="1:18" ht="22.8" hidden="1">
      <c r="A335" s="789">
        <v>10</v>
      </c>
      <c r="B335" s="905" t="s">
        <v>648</v>
      </c>
      <c r="C335" s="849"/>
      <c r="D335" s="849"/>
      <c r="E335" s="849"/>
      <c r="F335" s="849"/>
      <c r="G335" s="849"/>
      <c r="H335" s="849"/>
      <c r="I335" s="849"/>
      <c r="J335" s="849"/>
      <c r="K335" s="849"/>
      <c r="L335" s="893" t="s">
        <v>490</v>
      </c>
      <c r="M335" s="908" t="s">
        <v>491</v>
      </c>
      <c r="N335" s="909"/>
      <c r="O335" s="896" t="s">
        <v>370</v>
      </c>
      <c r="P335" s="897"/>
      <c r="Q335" s="898">
        <v>0</v>
      </c>
      <c r="R335" s="899"/>
    </row>
    <row r="336" spans="1:18" ht="22.8" hidden="1">
      <c r="A336" s="789">
        <v>10</v>
      </c>
      <c r="B336" s="905" t="s">
        <v>649</v>
      </c>
      <c r="C336" s="849"/>
      <c r="D336" s="849"/>
      <c r="E336" s="849"/>
      <c r="F336" s="849"/>
      <c r="G336" s="849"/>
      <c r="H336" s="849"/>
      <c r="I336" s="849"/>
      <c r="J336" s="849"/>
      <c r="K336" s="849"/>
      <c r="L336" s="893" t="s">
        <v>492</v>
      </c>
      <c r="M336" s="908" t="s">
        <v>493</v>
      </c>
      <c r="N336" s="909"/>
      <c r="O336" s="896" t="s">
        <v>370</v>
      </c>
      <c r="P336" s="897"/>
      <c r="Q336" s="898">
        <v>0</v>
      </c>
      <c r="R336" s="899"/>
    </row>
    <row r="337" spans="1:18" hidden="1">
      <c r="A337" s="789">
        <v>10</v>
      </c>
      <c r="B337" s="905" t="s">
        <v>651</v>
      </c>
      <c r="C337" s="849"/>
      <c r="D337" s="849"/>
      <c r="E337" s="849"/>
      <c r="F337" s="849"/>
      <c r="G337" s="849"/>
      <c r="H337" s="849"/>
      <c r="I337" s="849"/>
      <c r="J337" s="849"/>
      <c r="K337" s="849"/>
      <c r="L337" s="893" t="s">
        <v>494</v>
      </c>
      <c r="M337" s="908" t="s">
        <v>495</v>
      </c>
      <c r="N337" s="909"/>
      <c r="O337" s="896" t="s">
        <v>370</v>
      </c>
      <c r="P337" s="897"/>
      <c r="Q337" s="898">
        <v>0</v>
      </c>
      <c r="R337" s="899"/>
    </row>
    <row r="338" spans="1:18" ht="34.200000000000003" hidden="1">
      <c r="A338" s="789">
        <v>10</v>
      </c>
      <c r="B338" s="905" t="s">
        <v>1397</v>
      </c>
      <c r="C338" s="849"/>
      <c r="D338" s="849"/>
      <c r="E338" s="849"/>
      <c r="F338" s="849"/>
      <c r="G338" s="849"/>
      <c r="H338" s="849"/>
      <c r="I338" s="849"/>
      <c r="J338" s="849"/>
      <c r="K338" s="849"/>
      <c r="L338" s="893" t="s">
        <v>496</v>
      </c>
      <c r="M338" s="908" t="s">
        <v>497</v>
      </c>
      <c r="N338" s="909"/>
      <c r="O338" s="896" t="s">
        <v>370</v>
      </c>
      <c r="P338" s="897"/>
      <c r="Q338" s="898">
        <v>0</v>
      </c>
      <c r="R338" s="899"/>
    </row>
    <row r="339" spans="1:18" hidden="1">
      <c r="A339" s="789">
        <v>10</v>
      </c>
      <c r="B339" s="849"/>
      <c r="C339" s="849"/>
      <c r="D339" s="849"/>
      <c r="E339" s="849"/>
      <c r="F339" s="849"/>
      <c r="G339" s="849"/>
      <c r="H339" s="849"/>
      <c r="I339" s="849"/>
      <c r="J339" s="849"/>
      <c r="K339" s="849"/>
      <c r="L339" s="893" t="s">
        <v>167</v>
      </c>
      <c r="M339" s="910" t="s">
        <v>498</v>
      </c>
      <c r="N339" s="895" t="s">
        <v>2483</v>
      </c>
      <c r="O339" s="896" t="s">
        <v>370</v>
      </c>
      <c r="P339" s="900">
        <v>0</v>
      </c>
      <c r="Q339" s="901">
        <v>0</v>
      </c>
      <c r="R339" s="899"/>
    </row>
    <row r="340" spans="1:18" ht="22.8" hidden="1">
      <c r="A340" s="789">
        <v>10</v>
      </c>
      <c r="B340" s="849"/>
      <c r="C340" s="849"/>
      <c r="D340" s="849"/>
      <c r="E340" s="849"/>
      <c r="F340" s="849"/>
      <c r="G340" s="849"/>
      <c r="H340" s="849"/>
      <c r="I340" s="849"/>
      <c r="J340" s="849"/>
      <c r="K340" s="849"/>
      <c r="L340" s="893" t="s">
        <v>168</v>
      </c>
      <c r="M340" s="908" t="s">
        <v>500</v>
      </c>
      <c r="N340" s="895" t="s">
        <v>501</v>
      </c>
      <c r="O340" s="896" t="s">
        <v>502</v>
      </c>
      <c r="P340" s="897"/>
      <c r="Q340" s="898">
        <v>1.2618253486961795</v>
      </c>
      <c r="R340" s="899"/>
    </row>
    <row r="341" spans="1:18" hidden="1">
      <c r="A341" s="789">
        <v>10</v>
      </c>
      <c r="B341" s="849"/>
      <c r="C341" s="849"/>
      <c r="D341" s="849"/>
      <c r="E341" s="849"/>
      <c r="F341" s="849"/>
      <c r="G341" s="849"/>
      <c r="H341" s="849"/>
      <c r="I341" s="849"/>
      <c r="J341" s="849"/>
      <c r="K341" s="849"/>
      <c r="L341" s="893" t="s">
        <v>628</v>
      </c>
      <c r="M341" s="908" t="s">
        <v>1182</v>
      </c>
      <c r="N341" s="895" t="s">
        <v>503</v>
      </c>
      <c r="O341" s="896" t="s">
        <v>504</v>
      </c>
      <c r="P341" s="897"/>
      <c r="Q341" s="898">
        <v>0</v>
      </c>
      <c r="R341" s="899"/>
    </row>
    <row r="342" spans="1:18" ht="22.8" hidden="1">
      <c r="A342" s="789">
        <v>10</v>
      </c>
      <c r="B342" s="849"/>
      <c r="C342" s="849"/>
      <c r="D342" s="849"/>
      <c r="E342" s="849"/>
      <c r="F342" s="849"/>
      <c r="G342" s="849"/>
      <c r="H342" s="849"/>
      <c r="I342" s="849"/>
      <c r="J342" s="849"/>
      <c r="K342" s="849"/>
      <c r="L342" s="893" t="s">
        <v>630</v>
      </c>
      <c r="M342" s="908" t="s">
        <v>1122</v>
      </c>
      <c r="N342" s="895" t="s">
        <v>505</v>
      </c>
      <c r="O342" s="896" t="s">
        <v>506</v>
      </c>
      <c r="P342" s="897"/>
      <c r="Q342" s="898">
        <v>0</v>
      </c>
      <c r="R342" s="899"/>
    </row>
    <row r="343" spans="1:18" ht="22.8" hidden="1">
      <c r="A343" s="789">
        <v>10</v>
      </c>
      <c r="B343" s="849" t="s">
        <v>1106</v>
      </c>
      <c r="C343" s="849"/>
      <c r="D343" s="849"/>
      <c r="E343" s="849"/>
      <c r="F343" s="849"/>
      <c r="G343" s="849"/>
      <c r="H343" s="849"/>
      <c r="I343" s="849"/>
      <c r="J343" s="849"/>
      <c r="K343" s="849"/>
      <c r="L343" s="893" t="s">
        <v>169</v>
      </c>
      <c r="M343" s="894" t="s">
        <v>507</v>
      </c>
      <c r="N343" s="895" t="s">
        <v>2484</v>
      </c>
      <c r="O343" s="896" t="s">
        <v>370</v>
      </c>
      <c r="P343" s="897"/>
      <c r="Q343" s="898">
        <v>0</v>
      </c>
      <c r="R343" s="899"/>
    </row>
    <row r="344" spans="1:18" hidden="1">
      <c r="A344" s="789">
        <v>10</v>
      </c>
      <c r="B344" s="849"/>
      <c r="C344" s="849"/>
      <c r="D344" s="849"/>
      <c r="E344" s="849"/>
      <c r="F344" s="849"/>
      <c r="G344" s="849"/>
      <c r="H344" s="849"/>
      <c r="I344" s="849"/>
      <c r="J344" s="849"/>
      <c r="K344" s="849"/>
      <c r="L344" s="893" t="s">
        <v>385</v>
      </c>
      <c r="M344" s="911" t="s">
        <v>509</v>
      </c>
      <c r="N344" s="895" t="s">
        <v>2485</v>
      </c>
      <c r="O344" s="896" t="s">
        <v>370</v>
      </c>
      <c r="P344" s="897"/>
      <c r="Q344" s="898">
        <v>0</v>
      </c>
      <c r="R344" s="899"/>
    </row>
    <row r="345" spans="1:18" ht="22.8" hidden="1">
      <c r="A345" s="789">
        <v>10</v>
      </c>
      <c r="B345" s="905" t="s">
        <v>665</v>
      </c>
      <c r="C345" s="849"/>
      <c r="D345" s="849"/>
      <c r="E345" s="849"/>
      <c r="F345" s="849"/>
      <c r="G345" s="849"/>
      <c r="H345" s="849"/>
      <c r="I345" s="849"/>
      <c r="J345" s="849"/>
      <c r="K345" s="849"/>
      <c r="L345" s="893" t="s">
        <v>511</v>
      </c>
      <c r="M345" s="894" t="s">
        <v>1195</v>
      </c>
      <c r="N345" s="895" t="s">
        <v>2486</v>
      </c>
      <c r="O345" s="896" t="s">
        <v>370</v>
      </c>
      <c r="P345" s="897"/>
      <c r="Q345" s="898">
        <v>0</v>
      </c>
      <c r="R345" s="899"/>
    </row>
    <row r="346" spans="1:18" ht="34.200000000000003" hidden="1">
      <c r="A346" s="789">
        <v>10</v>
      </c>
      <c r="B346" s="849"/>
      <c r="C346" s="849"/>
      <c r="D346" s="849"/>
      <c r="E346" s="849"/>
      <c r="F346" s="849"/>
      <c r="G346" s="849"/>
      <c r="H346" s="849"/>
      <c r="I346" s="849"/>
      <c r="J346" s="849"/>
      <c r="K346" s="849"/>
      <c r="L346" s="893" t="s">
        <v>513</v>
      </c>
      <c r="M346" s="910" t="s">
        <v>514</v>
      </c>
      <c r="N346" s="895" t="s">
        <v>2487</v>
      </c>
      <c r="O346" s="896" t="s">
        <v>370</v>
      </c>
      <c r="P346" s="897"/>
      <c r="Q346" s="898"/>
      <c r="R346" s="899"/>
    </row>
    <row r="347" spans="1:18" ht="22.8" hidden="1">
      <c r="A347" s="789">
        <v>10</v>
      </c>
      <c r="B347" s="849"/>
      <c r="C347" s="849"/>
      <c r="D347" s="849"/>
      <c r="E347" s="849"/>
      <c r="F347" s="849"/>
      <c r="G347" s="849"/>
      <c r="H347" s="849"/>
      <c r="I347" s="849"/>
      <c r="J347" s="849"/>
      <c r="K347" s="849"/>
      <c r="L347" s="893" t="s">
        <v>516</v>
      </c>
      <c r="M347" s="910" t="s">
        <v>517</v>
      </c>
      <c r="N347" s="895" t="s">
        <v>2488</v>
      </c>
      <c r="O347" s="896" t="s">
        <v>370</v>
      </c>
      <c r="P347" s="897"/>
      <c r="Q347" s="898"/>
      <c r="R347" s="899"/>
    </row>
    <row r="348" spans="1:18" ht="22.8" hidden="1">
      <c r="A348" s="789">
        <v>10</v>
      </c>
      <c r="B348" s="849"/>
      <c r="C348" s="849"/>
      <c r="D348" s="849"/>
      <c r="E348" s="849"/>
      <c r="F348" s="849"/>
      <c r="G348" s="849"/>
      <c r="H348" s="849"/>
      <c r="I348" s="849"/>
      <c r="J348" s="849"/>
      <c r="K348" s="849"/>
      <c r="L348" s="893" t="s">
        <v>519</v>
      </c>
      <c r="M348" s="910" t="s">
        <v>1247</v>
      </c>
      <c r="N348" s="896" t="s">
        <v>1248</v>
      </c>
      <c r="O348" s="896" t="s">
        <v>370</v>
      </c>
      <c r="P348" s="897"/>
      <c r="Q348" s="898"/>
      <c r="R348" s="899"/>
    </row>
    <row r="349" spans="1:18" ht="57" hidden="1">
      <c r="A349" s="789">
        <v>10</v>
      </c>
      <c r="B349" s="849"/>
      <c r="C349" s="849"/>
      <c r="D349" s="849"/>
      <c r="E349" s="849"/>
      <c r="F349" s="849"/>
      <c r="G349" s="849"/>
      <c r="H349" s="849"/>
      <c r="I349" s="849"/>
      <c r="J349" s="849"/>
      <c r="K349" s="849"/>
      <c r="L349" s="893" t="s">
        <v>650</v>
      </c>
      <c r="M349" s="910" t="s">
        <v>1250</v>
      </c>
      <c r="N349" s="896" t="s">
        <v>1249</v>
      </c>
      <c r="O349" s="896" t="s">
        <v>370</v>
      </c>
      <c r="P349" s="897"/>
      <c r="Q349" s="898"/>
      <c r="R349" s="899"/>
    </row>
    <row r="350" spans="1:18" s="278" customFormat="1" ht="34.200000000000003" hidden="1">
      <c r="A350" s="789">
        <v>10</v>
      </c>
      <c r="B350" s="859"/>
      <c r="C350" s="859"/>
      <c r="D350" s="859"/>
      <c r="E350" s="859"/>
      <c r="F350" s="859"/>
      <c r="G350" s="859"/>
      <c r="H350" s="859"/>
      <c r="I350" s="859"/>
      <c r="J350" s="859"/>
      <c r="K350" s="859"/>
      <c r="L350" s="883" t="s">
        <v>520</v>
      </c>
      <c r="M350" s="892" t="s">
        <v>521</v>
      </c>
      <c r="N350" s="883" t="s">
        <v>2478</v>
      </c>
      <c r="O350" s="885" t="s">
        <v>370</v>
      </c>
      <c r="P350" s="886">
        <v>0</v>
      </c>
      <c r="Q350" s="887">
        <v>0</v>
      </c>
      <c r="R350" s="888"/>
    </row>
    <row r="351" spans="1:18" ht="34.200000000000003" hidden="1">
      <c r="A351" s="789">
        <v>10</v>
      </c>
      <c r="B351" s="849"/>
      <c r="C351" s="849"/>
      <c r="D351" s="849"/>
      <c r="E351" s="849"/>
      <c r="F351" s="849"/>
      <c r="G351" s="849"/>
      <c r="H351" s="849"/>
      <c r="I351" s="849"/>
      <c r="J351" s="849"/>
      <c r="K351" s="849"/>
      <c r="L351" s="893" t="s">
        <v>18</v>
      </c>
      <c r="M351" s="912" t="s">
        <v>522</v>
      </c>
      <c r="N351" s="895" t="s">
        <v>2489</v>
      </c>
      <c r="O351" s="896" t="s">
        <v>370</v>
      </c>
      <c r="P351" s="900">
        <v>0</v>
      </c>
      <c r="Q351" s="901">
        <v>0</v>
      </c>
      <c r="R351" s="899"/>
    </row>
    <row r="352" spans="1:18" ht="57" hidden="1">
      <c r="A352" s="789">
        <v>10</v>
      </c>
      <c r="B352" s="849"/>
      <c r="C352" s="849"/>
      <c r="D352" s="849"/>
      <c r="E352" s="849"/>
      <c r="F352" s="849"/>
      <c r="G352" s="849"/>
      <c r="H352" s="849"/>
      <c r="I352" s="849"/>
      <c r="J352" s="849"/>
      <c r="K352" s="849"/>
      <c r="L352" s="893" t="s">
        <v>165</v>
      </c>
      <c r="M352" s="910" t="s">
        <v>524</v>
      </c>
      <c r="N352" s="895" t="s">
        <v>2490</v>
      </c>
      <c r="O352" s="896" t="s">
        <v>370</v>
      </c>
      <c r="P352" s="897"/>
      <c r="Q352" s="898"/>
      <c r="R352" s="899"/>
    </row>
    <row r="353" spans="1:18" ht="45.6" hidden="1">
      <c r="A353" s="789">
        <v>10</v>
      </c>
      <c r="B353" s="849"/>
      <c r="C353" s="849"/>
      <c r="D353" s="849"/>
      <c r="E353" s="849"/>
      <c r="F353" s="849"/>
      <c r="G353" s="849"/>
      <c r="H353" s="849"/>
      <c r="I353" s="849"/>
      <c r="J353" s="849"/>
      <c r="K353" s="849"/>
      <c r="L353" s="893" t="s">
        <v>166</v>
      </c>
      <c r="M353" s="910" t="s">
        <v>526</v>
      </c>
      <c r="N353" s="895" t="s">
        <v>2491</v>
      </c>
      <c r="O353" s="896" t="s">
        <v>370</v>
      </c>
      <c r="P353" s="897"/>
      <c r="Q353" s="898"/>
      <c r="R353" s="899"/>
    </row>
    <row r="354" spans="1:18" ht="34.200000000000003" hidden="1">
      <c r="A354" s="789">
        <v>10</v>
      </c>
      <c r="B354" s="849"/>
      <c r="C354" s="849"/>
      <c r="D354" s="849"/>
      <c r="E354" s="849"/>
      <c r="F354" s="849"/>
      <c r="G354" s="849"/>
      <c r="H354" s="849"/>
      <c r="I354" s="849"/>
      <c r="J354" s="849"/>
      <c r="K354" s="849"/>
      <c r="L354" s="885" t="s">
        <v>1159</v>
      </c>
      <c r="M354" s="892" t="s">
        <v>1227</v>
      </c>
      <c r="N354" s="883" t="s">
        <v>2492</v>
      </c>
      <c r="O354" s="885" t="s">
        <v>370</v>
      </c>
      <c r="P354" s="913"/>
      <c r="Q354" s="914"/>
      <c r="R354" s="899"/>
    </row>
    <row r="355" spans="1:18" ht="159.6" hidden="1">
      <c r="A355" s="789">
        <v>10</v>
      </c>
      <c r="B355" s="849"/>
      <c r="C355" s="849"/>
      <c r="D355" s="849"/>
      <c r="E355" s="849"/>
      <c r="F355" s="849"/>
      <c r="G355" s="849"/>
      <c r="H355" s="849"/>
      <c r="I355" s="849"/>
      <c r="J355" s="849"/>
      <c r="K355" s="849"/>
      <c r="L355" s="885" t="s">
        <v>1160</v>
      </c>
      <c r="M355" s="892" t="s">
        <v>528</v>
      </c>
      <c r="N355" s="883" t="s">
        <v>2493</v>
      </c>
      <c r="O355" s="885" t="s">
        <v>370</v>
      </c>
      <c r="P355" s="913"/>
      <c r="Q355" s="914"/>
      <c r="R355" s="899"/>
    </row>
    <row r="356" spans="1:18" hidden="1">
      <c r="A356" s="764" t="s">
        <v>129</v>
      </c>
      <c r="B356" s="849"/>
      <c r="C356" s="849"/>
      <c r="D356" s="849"/>
      <c r="E356" s="849"/>
      <c r="F356" s="849"/>
      <c r="G356" s="849"/>
      <c r="H356" s="849"/>
      <c r="I356" s="849"/>
      <c r="J356" s="849"/>
      <c r="K356" s="849"/>
      <c r="L356" s="863" t="s">
        <v>2437</v>
      </c>
      <c r="M356" s="864"/>
      <c r="N356" s="864"/>
      <c r="O356" s="864"/>
      <c r="P356" s="864"/>
      <c r="Q356" s="864"/>
      <c r="R356" s="864"/>
    </row>
    <row r="357" spans="1:18" s="278" customFormat="1" ht="57" hidden="1">
      <c r="A357" s="789">
        <v>11</v>
      </c>
      <c r="B357" s="859"/>
      <c r="C357" s="859"/>
      <c r="D357" s="859"/>
      <c r="E357" s="859"/>
      <c r="F357" s="859"/>
      <c r="G357" s="859"/>
      <c r="H357" s="859"/>
      <c r="I357" s="859"/>
      <c r="J357" s="859"/>
      <c r="K357" s="859"/>
      <c r="L357" s="883" t="s">
        <v>471</v>
      </c>
      <c r="M357" s="884" t="s">
        <v>472</v>
      </c>
      <c r="N357" s="883" t="s">
        <v>2478</v>
      </c>
      <c r="O357" s="885" t="s">
        <v>370</v>
      </c>
      <c r="P357" s="886">
        <v>0</v>
      </c>
      <c r="Q357" s="887">
        <v>0</v>
      </c>
      <c r="R357" s="888"/>
    </row>
    <row r="358" spans="1:18" s="278" customFormat="1" hidden="1">
      <c r="A358" s="789">
        <v>11</v>
      </c>
      <c r="B358" s="859"/>
      <c r="C358" s="859"/>
      <c r="D358" s="859"/>
      <c r="E358" s="859"/>
      <c r="F358" s="859"/>
      <c r="G358" s="859"/>
      <c r="H358" s="859"/>
      <c r="I358" s="859"/>
      <c r="J358" s="859"/>
      <c r="K358" s="859"/>
      <c r="L358" s="889" t="s">
        <v>18</v>
      </c>
      <c r="M358" s="884" t="s">
        <v>473</v>
      </c>
      <c r="N358" s="883" t="s">
        <v>2479</v>
      </c>
      <c r="O358" s="885" t="s">
        <v>370</v>
      </c>
      <c r="P358" s="890"/>
      <c r="Q358" s="891"/>
      <c r="R358" s="888"/>
    </row>
    <row r="359" spans="1:18" s="278" customFormat="1" ht="22.8" hidden="1">
      <c r="A359" s="789">
        <v>11</v>
      </c>
      <c r="B359" s="859"/>
      <c r="C359" s="859"/>
      <c r="D359" s="859"/>
      <c r="E359" s="859"/>
      <c r="F359" s="859"/>
      <c r="G359" s="859"/>
      <c r="H359" s="859"/>
      <c r="I359" s="859"/>
      <c r="J359" s="859"/>
      <c r="K359" s="859"/>
      <c r="L359" s="889" t="s">
        <v>102</v>
      </c>
      <c r="M359" s="892" t="s">
        <v>474</v>
      </c>
      <c r="N359" s="883" t="s">
        <v>2480</v>
      </c>
      <c r="O359" s="885" t="s">
        <v>370</v>
      </c>
      <c r="P359" s="886">
        <v>0</v>
      </c>
      <c r="Q359" s="886">
        <v>0</v>
      </c>
      <c r="R359" s="888"/>
    </row>
    <row r="360" spans="1:18" ht="22.8" hidden="1">
      <c r="A360" s="789">
        <v>11</v>
      </c>
      <c r="B360" s="849"/>
      <c r="C360" s="849"/>
      <c r="D360" s="849"/>
      <c r="E360" s="849"/>
      <c r="F360" s="849"/>
      <c r="G360" s="849"/>
      <c r="H360" s="849"/>
      <c r="I360" s="849"/>
      <c r="J360" s="849"/>
      <c r="K360" s="849"/>
      <c r="L360" s="893" t="s">
        <v>17</v>
      </c>
      <c r="M360" s="894" t="s">
        <v>475</v>
      </c>
      <c r="N360" s="895" t="s">
        <v>2481</v>
      </c>
      <c r="O360" s="896" t="s">
        <v>370</v>
      </c>
      <c r="P360" s="897"/>
      <c r="Q360" s="898"/>
      <c r="R360" s="899"/>
    </row>
    <row r="361" spans="1:18" ht="22.8" hidden="1">
      <c r="A361" s="789">
        <v>11</v>
      </c>
      <c r="B361" s="849"/>
      <c r="C361" s="849"/>
      <c r="D361" s="849"/>
      <c r="E361" s="849"/>
      <c r="F361" s="849"/>
      <c r="G361" s="849"/>
      <c r="H361" s="849"/>
      <c r="I361" s="849"/>
      <c r="J361" s="849"/>
      <c r="K361" s="849"/>
      <c r="L361" s="893" t="s">
        <v>146</v>
      </c>
      <c r="M361" s="894" t="s">
        <v>477</v>
      </c>
      <c r="N361" s="895" t="s">
        <v>2482</v>
      </c>
      <c r="O361" s="896" t="s">
        <v>370</v>
      </c>
      <c r="P361" s="900">
        <v>0</v>
      </c>
      <c r="Q361" s="901">
        <v>0</v>
      </c>
      <c r="R361" s="899"/>
    </row>
    <row r="362" spans="1:18" ht="34.200000000000003" hidden="1">
      <c r="A362" s="789">
        <v>11</v>
      </c>
      <c r="B362" s="849"/>
      <c r="C362" s="849"/>
      <c r="D362" s="849"/>
      <c r="E362" s="849"/>
      <c r="F362" s="849"/>
      <c r="G362" s="849"/>
      <c r="H362" s="849"/>
      <c r="I362" s="849"/>
      <c r="J362" s="849"/>
      <c r="K362" s="849"/>
      <c r="L362" s="902" t="s">
        <v>147</v>
      </c>
      <c r="M362" s="903" t="s">
        <v>479</v>
      </c>
      <c r="N362" s="904"/>
      <c r="O362" s="896" t="s">
        <v>370</v>
      </c>
      <c r="P362" s="897">
        <v>0</v>
      </c>
      <c r="Q362" s="898">
        <v>0</v>
      </c>
      <c r="R362" s="899"/>
    </row>
    <row r="363" spans="1:18" hidden="1">
      <c r="A363" s="789">
        <v>11</v>
      </c>
      <c r="B363" s="849"/>
      <c r="C363" s="849"/>
      <c r="D363" s="849"/>
      <c r="E363" s="849"/>
      <c r="F363" s="849"/>
      <c r="G363" s="849"/>
      <c r="H363" s="849"/>
      <c r="I363" s="849"/>
      <c r="J363" s="849"/>
      <c r="K363" s="849"/>
      <c r="L363" s="902" t="s">
        <v>480</v>
      </c>
      <c r="M363" s="903" t="s">
        <v>481</v>
      </c>
      <c r="N363" s="904"/>
      <c r="O363" s="896" t="s">
        <v>370</v>
      </c>
      <c r="P363" s="897"/>
      <c r="Q363" s="898">
        <v>0</v>
      </c>
      <c r="R363" s="899"/>
    </row>
    <row r="364" spans="1:18" ht="22.8" hidden="1">
      <c r="A364" s="789">
        <v>11</v>
      </c>
      <c r="B364" s="849"/>
      <c r="C364" s="849"/>
      <c r="D364" s="849"/>
      <c r="E364" s="849"/>
      <c r="F364" s="849"/>
      <c r="G364" s="849"/>
      <c r="H364" s="849"/>
      <c r="I364" s="849"/>
      <c r="J364" s="849"/>
      <c r="K364" s="849"/>
      <c r="L364" s="902" t="s">
        <v>482</v>
      </c>
      <c r="M364" s="903" t="s">
        <v>483</v>
      </c>
      <c r="N364" s="904"/>
      <c r="O364" s="896" t="s">
        <v>370</v>
      </c>
      <c r="P364" s="897"/>
      <c r="Q364" s="898">
        <v>0</v>
      </c>
      <c r="R364" s="899"/>
    </row>
    <row r="365" spans="1:18" ht="79.8" hidden="1">
      <c r="A365" s="789">
        <v>11</v>
      </c>
      <c r="B365" s="905" t="s">
        <v>1396</v>
      </c>
      <c r="C365" s="849"/>
      <c r="D365" s="849"/>
      <c r="E365" s="849"/>
      <c r="F365" s="849"/>
      <c r="G365" s="849"/>
      <c r="H365" s="849"/>
      <c r="I365" s="849"/>
      <c r="J365" s="849"/>
      <c r="K365" s="849"/>
      <c r="L365" s="902" t="s">
        <v>484</v>
      </c>
      <c r="M365" s="903" t="s">
        <v>485</v>
      </c>
      <c r="N365" s="904"/>
      <c r="O365" s="896" t="s">
        <v>370</v>
      </c>
      <c r="P365" s="897"/>
      <c r="Q365" s="898">
        <v>0</v>
      </c>
      <c r="R365" s="899"/>
    </row>
    <row r="366" spans="1:18" ht="22.8" hidden="1">
      <c r="A366" s="789">
        <v>11</v>
      </c>
      <c r="B366" s="905" t="s">
        <v>643</v>
      </c>
      <c r="C366" s="849"/>
      <c r="D366" s="849"/>
      <c r="E366" s="849"/>
      <c r="F366" s="849"/>
      <c r="G366" s="849"/>
      <c r="H366" s="849"/>
      <c r="I366" s="849"/>
      <c r="J366" s="849"/>
      <c r="K366" s="849"/>
      <c r="L366" s="906" t="s">
        <v>486</v>
      </c>
      <c r="M366" s="907" t="s">
        <v>487</v>
      </c>
      <c r="N366" s="896"/>
      <c r="O366" s="896" t="s">
        <v>370</v>
      </c>
      <c r="P366" s="897"/>
      <c r="Q366" s="898">
        <v>0</v>
      </c>
      <c r="R366" s="899"/>
    </row>
    <row r="367" spans="1:18" ht="22.8" hidden="1">
      <c r="A367" s="789">
        <v>11</v>
      </c>
      <c r="B367" s="905" t="s">
        <v>646</v>
      </c>
      <c r="C367" s="849"/>
      <c r="D367" s="849"/>
      <c r="E367" s="849"/>
      <c r="F367" s="849"/>
      <c r="G367" s="849"/>
      <c r="H367" s="849"/>
      <c r="I367" s="849"/>
      <c r="J367" s="849"/>
      <c r="K367" s="849"/>
      <c r="L367" s="893" t="s">
        <v>488</v>
      </c>
      <c r="M367" s="908" t="s">
        <v>1193</v>
      </c>
      <c r="N367" s="896"/>
      <c r="O367" s="896" t="s">
        <v>370</v>
      </c>
      <c r="P367" s="897"/>
      <c r="Q367" s="898">
        <v>0</v>
      </c>
      <c r="R367" s="899"/>
    </row>
    <row r="368" spans="1:18" ht="22.8" hidden="1">
      <c r="A368" s="789">
        <v>11</v>
      </c>
      <c r="B368" s="905" t="s">
        <v>647</v>
      </c>
      <c r="C368" s="849"/>
      <c r="D368" s="849"/>
      <c r="E368" s="849"/>
      <c r="F368" s="849"/>
      <c r="G368" s="849"/>
      <c r="H368" s="849"/>
      <c r="I368" s="849"/>
      <c r="J368" s="849"/>
      <c r="K368" s="849"/>
      <c r="L368" s="893" t="s">
        <v>489</v>
      </c>
      <c r="M368" s="908" t="s">
        <v>1194</v>
      </c>
      <c r="N368" s="896"/>
      <c r="O368" s="896" t="s">
        <v>370</v>
      </c>
      <c r="P368" s="897"/>
      <c r="Q368" s="898">
        <v>0</v>
      </c>
      <c r="R368" s="899"/>
    </row>
    <row r="369" spans="1:18" ht="22.8" hidden="1">
      <c r="A369" s="789">
        <v>11</v>
      </c>
      <c r="B369" s="905" t="s">
        <v>648</v>
      </c>
      <c r="C369" s="849"/>
      <c r="D369" s="849"/>
      <c r="E369" s="849"/>
      <c r="F369" s="849"/>
      <c r="G369" s="849"/>
      <c r="H369" s="849"/>
      <c r="I369" s="849"/>
      <c r="J369" s="849"/>
      <c r="K369" s="849"/>
      <c r="L369" s="893" t="s">
        <v>490</v>
      </c>
      <c r="M369" s="908" t="s">
        <v>491</v>
      </c>
      <c r="N369" s="909"/>
      <c r="O369" s="896" t="s">
        <v>370</v>
      </c>
      <c r="P369" s="897"/>
      <c r="Q369" s="898">
        <v>0</v>
      </c>
      <c r="R369" s="899"/>
    </row>
    <row r="370" spans="1:18" ht="22.8" hidden="1">
      <c r="A370" s="789">
        <v>11</v>
      </c>
      <c r="B370" s="905" t="s">
        <v>649</v>
      </c>
      <c r="C370" s="849"/>
      <c r="D370" s="849"/>
      <c r="E370" s="849"/>
      <c r="F370" s="849"/>
      <c r="G370" s="849"/>
      <c r="H370" s="849"/>
      <c r="I370" s="849"/>
      <c r="J370" s="849"/>
      <c r="K370" s="849"/>
      <c r="L370" s="893" t="s">
        <v>492</v>
      </c>
      <c r="M370" s="908" t="s">
        <v>493</v>
      </c>
      <c r="N370" s="909"/>
      <c r="O370" s="896" t="s">
        <v>370</v>
      </c>
      <c r="P370" s="897"/>
      <c r="Q370" s="898">
        <v>0</v>
      </c>
      <c r="R370" s="899"/>
    </row>
    <row r="371" spans="1:18" hidden="1">
      <c r="A371" s="789">
        <v>11</v>
      </c>
      <c r="B371" s="905" t="s">
        <v>651</v>
      </c>
      <c r="C371" s="849"/>
      <c r="D371" s="849"/>
      <c r="E371" s="849"/>
      <c r="F371" s="849"/>
      <c r="G371" s="849"/>
      <c r="H371" s="849"/>
      <c r="I371" s="849"/>
      <c r="J371" s="849"/>
      <c r="K371" s="849"/>
      <c r="L371" s="893" t="s">
        <v>494</v>
      </c>
      <c r="M371" s="908" t="s">
        <v>495</v>
      </c>
      <c r="N371" s="909"/>
      <c r="O371" s="896" t="s">
        <v>370</v>
      </c>
      <c r="P371" s="897"/>
      <c r="Q371" s="898">
        <v>0</v>
      </c>
      <c r="R371" s="899"/>
    </row>
    <row r="372" spans="1:18" ht="34.200000000000003" hidden="1">
      <c r="A372" s="789">
        <v>11</v>
      </c>
      <c r="B372" s="905" t="s">
        <v>1397</v>
      </c>
      <c r="C372" s="849"/>
      <c r="D372" s="849"/>
      <c r="E372" s="849"/>
      <c r="F372" s="849"/>
      <c r="G372" s="849"/>
      <c r="H372" s="849"/>
      <c r="I372" s="849"/>
      <c r="J372" s="849"/>
      <c r="K372" s="849"/>
      <c r="L372" s="893" t="s">
        <v>496</v>
      </c>
      <c r="M372" s="908" t="s">
        <v>497</v>
      </c>
      <c r="N372" s="909"/>
      <c r="O372" s="896" t="s">
        <v>370</v>
      </c>
      <c r="P372" s="897"/>
      <c r="Q372" s="898">
        <v>0</v>
      </c>
      <c r="R372" s="899"/>
    </row>
    <row r="373" spans="1:18" hidden="1">
      <c r="A373" s="789">
        <v>11</v>
      </c>
      <c r="B373" s="849"/>
      <c r="C373" s="849"/>
      <c r="D373" s="849"/>
      <c r="E373" s="849"/>
      <c r="F373" s="849"/>
      <c r="G373" s="849"/>
      <c r="H373" s="849"/>
      <c r="I373" s="849"/>
      <c r="J373" s="849"/>
      <c r="K373" s="849"/>
      <c r="L373" s="893" t="s">
        <v>167</v>
      </c>
      <c r="M373" s="910" t="s">
        <v>498</v>
      </c>
      <c r="N373" s="895" t="s">
        <v>2483</v>
      </c>
      <c r="O373" s="896" t="s">
        <v>370</v>
      </c>
      <c r="P373" s="900">
        <v>0</v>
      </c>
      <c r="Q373" s="901">
        <v>0</v>
      </c>
      <c r="R373" s="899"/>
    </row>
    <row r="374" spans="1:18" ht="22.8" hidden="1">
      <c r="A374" s="789">
        <v>11</v>
      </c>
      <c r="B374" s="849"/>
      <c r="C374" s="849"/>
      <c r="D374" s="849"/>
      <c r="E374" s="849"/>
      <c r="F374" s="849"/>
      <c r="G374" s="849"/>
      <c r="H374" s="849"/>
      <c r="I374" s="849"/>
      <c r="J374" s="849"/>
      <c r="K374" s="849"/>
      <c r="L374" s="893" t="s">
        <v>168</v>
      </c>
      <c r="M374" s="908" t="s">
        <v>500</v>
      </c>
      <c r="N374" s="895" t="s">
        <v>501</v>
      </c>
      <c r="O374" s="896" t="s">
        <v>502</v>
      </c>
      <c r="P374" s="897"/>
      <c r="Q374" s="898">
        <v>1.7294444444444443</v>
      </c>
      <c r="R374" s="899"/>
    </row>
    <row r="375" spans="1:18" hidden="1">
      <c r="A375" s="789">
        <v>11</v>
      </c>
      <c r="B375" s="849"/>
      <c r="C375" s="849"/>
      <c r="D375" s="849"/>
      <c r="E375" s="849"/>
      <c r="F375" s="849"/>
      <c r="G375" s="849"/>
      <c r="H375" s="849"/>
      <c r="I375" s="849"/>
      <c r="J375" s="849"/>
      <c r="K375" s="849"/>
      <c r="L375" s="893" t="s">
        <v>628</v>
      </c>
      <c r="M375" s="908" t="s">
        <v>1182</v>
      </c>
      <c r="N375" s="895" t="s">
        <v>503</v>
      </c>
      <c r="O375" s="896" t="s">
        <v>504</v>
      </c>
      <c r="P375" s="897"/>
      <c r="Q375" s="898">
        <v>0</v>
      </c>
      <c r="R375" s="899"/>
    </row>
    <row r="376" spans="1:18" ht="22.8" hidden="1">
      <c r="A376" s="789">
        <v>11</v>
      </c>
      <c r="B376" s="849"/>
      <c r="C376" s="849"/>
      <c r="D376" s="849"/>
      <c r="E376" s="849"/>
      <c r="F376" s="849"/>
      <c r="G376" s="849"/>
      <c r="H376" s="849"/>
      <c r="I376" s="849"/>
      <c r="J376" s="849"/>
      <c r="K376" s="849"/>
      <c r="L376" s="893" t="s">
        <v>630</v>
      </c>
      <c r="M376" s="908" t="s">
        <v>1122</v>
      </c>
      <c r="N376" s="895" t="s">
        <v>505</v>
      </c>
      <c r="O376" s="896" t="s">
        <v>506</v>
      </c>
      <c r="P376" s="897"/>
      <c r="Q376" s="898">
        <v>0</v>
      </c>
      <c r="R376" s="899"/>
    </row>
    <row r="377" spans="1:18" ht="22.8" hidden="1">
      <c r="A377" s="789">
        <v>11</v>
      </c>
      <c r="B377" s="849" t="s">
        <v>1106</v>
      </c>
      <c r="C377" s="849"/>
      <c r="D377" s="849"/>
      <c r="E377" s="849"/>
      <c r="F377" s="849"/>
      <c r="G377" s="849"/>
      <c r="H377" s="849"/>
      <c r="I377" s="849"/>
      <c r="J377" s="849"/>
      <c r="K377" s="849"/>
      <c r="L377" s="893" t="s">
        <v>169</v>
      </c>
      <c r="M377" s="894" t="s">
        <v>507</v>
      </c>
      <c r="N377" s="895" t="s">
        <v>2484</v>
      </c>
      <c r="O377" s="896" t="s">
        <v>370</v>
      </c>
      <c r="P377" s="897"/>
      <c r="Q377" s="898">
        <v>0</v>
      </c>
      <c r="R377" s="899"/>
    </row>
    <row r="378" spans="1:18" hidden="1">
      <c r="A378" s="789">
        <v>11</v>
      </c>
      <c r="B378" s="849"/>
      <c r="C378" s="849"/>
      <c r="D378" s="849"/>
      <c r="E378" s="849"/>
      <c r="F378" s="849"/>
      <c r="G378" s="849"/>
      <c r="H378" s="849"/>
      <c r="I378" s="849"/>
      <c r="J378" s="849"/>
      <c r="K378" s="849"/>
      <c r="L378" s="893" t="s">
        <v>385</v>
      </c>
      <c r="M378" s="911" t="s">
        <v>509</v>
      </c>
      <c r="N378" s="895" t="s">
        <v>2485</v>
      </c>
      <c r="O378" s="896" t="s">
        <v>370</v>
      </c>
      <c r="P378" s="897"/>
      <c r="Q378" s="898">
        <v>0</v>
      </c>
      <c r="R378" s="899"/>
    </row>
    <row r="379" spans="1:18" ht="22.8" hidden="1">
      <c r="A379" s="789">
        <v>11</v>
      </c>
      <c r="B379" s="905" t="s">
        <v>665</v>
      </c>
      <c r="C379" s="849"/>
      <c r="D379" s="849"/>
      <c r="E379" s="849"/>
      <c r="F379" s="849"/>
      <c r="G379" s="849"/>
      <c r="H379" s="849"/>
      <c r="I379" s="849"/>
      <c r="J379" s="849"/>
      <c r="K379" s="849"/>
      <c r="L379" s="893" t="s">
        <v>511</v>
      </c>
      <c r="M379" s="894" t="s">
        <v>1195</v>
      </c>
      <c r="N379" s="895" t="s">
        <v>2486</v>
      </c>
      <c r="O379" s="896" t="s">
        <v>370</v>
      </c>
      <c r="P379" s="897"/>
      <c r="Q379" s="898">
        <v>0</v>
      </c>
      <c r="R379" s="899"/>
    </row>
    <row r="380" spans="1:18" ht="34.200000000000003" hidden="1">
      <c r="A380" s="789">
        <v>11</v>
      </c>
      <c r="B380" s="849"/>
      <c r="C380" s="849"/>
      <c r="D380" s="849"/>
      <c r="E380" s="849"/>
      <c r="F380" s="849"/>
      <c r="G380" s="849"/>
      <c r="H380" s="849"/>
      <c r="I380" s="849"/>
      <c r="J380" s="849"/>
      <c r="K380" s="849"/>
      <c r="L380" s="893" t="s">
        <v>513</v>
      </c>
      <c r="M380" s="910" t="s">
        <v>514</v>
      </c>
      <c r="N380" s="895" t="s">
        <v>2487</v>
      </c>
      <c r="O380" s="896" t="s">
        <v>370</v>
      </c>
      <c r="P380" s="897"/>
      <c r="Q380" s="898"/>
      <c r="R380" s="899"/>
    </row>
    <row r="381" spans="1:18" ht="22.8" hidden="1">
      <c r="A381" s="789">
        <v>11</v>
      </c>
      <c r="B381" s="849"/>
      <c r="C381" s="849"/>
      <c r="D381" s="849"/>
      <c r="E381" s="849"/>
      <c r="F381" s="849"/>
      <c r="G381" s="849"/>
      <c r="H381" s="849"/>
      <c r="I381" s="849"/>
      <c r="J381" s="849"/>
      <c r="K381" s="849"/>
      <c r="L381" s="893" t="s">
        <v>516</v>
      </c>
      <c r="M381" s="910" t="s">
        <v>517</v>
      </c>
      <c r="N381" s="895" t="s">
        <v>2488</v>
      </c>
      <c r="O381" s="896" t="s">
        <v>370</v>
      </c>
      <c r="P381" s="897"/>
      <c r="Q381" s="898"/>
      <c r="R381" s="899"/>
    </row>
    <row r="382" spans="1:18" ht="22.8" hidden="1">
      <c r="A382" s="789">
        <v>11</v>
      </c>
      <c r="B382" s="849"/>
      <c r="C382" s="849"/>
      <c r="D382" s="849"/>
      <c r="E382" s="849"/>
      <c r="F382" s="849"/>
      <c r="G382" s="849"/>
      <c r="H382" s="849"/>
      <c r="I382" s="849"/>
      <c r="J382" s="849"/>
      <c r="K382" s="849"/>
      <c r="L382" s="893" t="s">
        <v>519</v>
      </c>
      <c r="M382" s="910" t="s">
        <v>1247</v>
      </c>
      <c r="N382" s="896" t="s">
        <v>1248</v>
      </c>
      <c r="O382" s="896" t="s">
        <v>370</v>
      </c>
      <c r="P382" s="897"/>
      <c r="Q382" s="898"/>
      <c r="R382" s="899"/>
    </row>
    <row r="383" spans="1:18" ht="57" hidden="1">
      <c r="A383" s="789">
        <v>11</v>
      </c>
      <c r="B383" s="849"/>
      <c r="C383" s="849"/>
      <c r="D383" s="849"/>
      <c r="E383" s="849"/>
      <c r="F383" s="849"/>
      <c r="G383" s="849"/>
      <c r="H383" s="849"/>
      <c r="I383" s="849"/>
      <c r="J383" s="849"/>
      <c r="K383" s="849"/>
      <c r="L383" s="893" t="s">
        <v>650</v>
      </c>
      <c r="M383" s="910" t="s">
        <v>1250</v>
      </c>
      <c r="N383" s="896" t="s">
        <v>1249</v>
      </c>
      <c r="O383" s="896" t="s">
        <v>370</v>
      </c>
      <c r="P383" s="897"/>
      <c r="Q383" s="898"/>
      <c r="R383" s="899"/>
    </row>
    <row r="384" spans="1:18" s="278" customFormat="1" ht="34.200000000000003" hidden="1">
      <c r="A384" s="789">
        <v>11</v>
      </c>
      <c r="B384" s="859"/>
      <c r="C384" s="859"/>
      <c r="D384" s="859"/>
      <c r="E384" s="859"/>
      <c r="F384" s="859"/>
      <c r="G384" s="859"/>
      <c r="H384" s="859"/>
      <c r="I384" s="859"/>
      <c r="J384" s="859"/>
      <c r="K384" s="859"/>
      <c r="L384" s="883" t="s">
        <v>520</v>
      </c>
      <c r="M384" s="892" t="s">
        <v>521</v>
      </c>
      <c r="N384" s="883" t="s">
        <v>2478</v>
      </c>
      <c r="O384" s="885" t="s">
        <v>370</v>
      </c>
      <c r="P384" s="886">
        <v>0</v>
      </c>
      <c r="Q384" s="887">
        <v>0</v>
      </c>
      <c r="R384" s="888"/>
    </row>
    <row r="385" spans="1:18" ht="34.200000000000003" hidden="1">
      <c r="A385" s="789">
        <v>11</v>
      </c>
      <c r="B385" s="849"/>
      <c r="C385" s="849"/>
      <c r="D385" s="849"/>
      <c r="E385" s="849"/>
      <c r="F385" s="849"/>
      <c r="G385" s="849"/>
      <c r="H385" s="849"/>
      <c r="I385" s="849"/>
      <c r="J385" s="849"/>
      <c r="K385" s="849"/>
      <c r="L385" s="893" t="s">
        <v>18</v>
      </c>
      <c r="M385" s="912" t="s">
        <v>522</v>
      </c>
      <c r="N385" s="895" t="s">
        <v>2489</v>
      </c>
      <c r="O385" s="896" t="s">
        <v>370</v>
      </c>
      <c r="P385" s="900">
        <v>0</v>
      </c>
      <c r="Q385" s="901">
        <v>0</v>
      </c>
      <c r="R385" s="899"/>
    </row>
    <row r="386" spans="1:18" ht="57" hidden="1">
      <c r="A386" s="789">
        <v>11</v>
      </c>
      <c r="B386" s="849"/>
      <c r="C386" s="849"/>
      <c r="D386" s="849"/>
      <c r="E386" s="849"/>
      <c r="F386" s="849"/>
      <c r="G386" s="849"/>
      <c r="H386" s="849"/>
      <c r="I386" s="849"/>
      <c r="J386" s="849"/>
      <c r="K386" s="849"/>
      <c r="L386" s="893" t="s">
        <v>165</v>
      </c>
      <c r="M386" s="910" t="s">
        <v>524</v>
      </c>
      <c r="N386" s="895" t="s">
        <v>2490</v>
      </c>
      <c r="O386" s="896" t="s">
        <v>370</v>
      </c>
      <c r="P386" s="897"/>
      <c r="Q386" s="898"/>
      <c r="R386" s="899"/>
    </row>
    <row r="387" spans="1:18" ht="45.6" hidden="1">
      <c r="A387" s="789">
        <v>11</v>
      </c>
      <c r="B387" s="849"/>
      <c r="C387" s="849"/>
      <c r="D387" s="849"/>
      <c r="E387" s="849"/>
      <c r="F387" s="849"/>
      <c r="G387" s="849"/>
      <c r="H387" s="849"/>
      <c r="I387" s="849"/>
      <c r="J387" s="849"/>
      <c r="K387" s="849"/>
      <c r="L387" s="893" t="s">
        <v>166</v>
      </c>
      <c r="M387" s="910" t="s">
        <v>526</v>
      </c>
      <c r="N387" s="895" t="s">
        <v>2491</v>
      </c>
      <c r="O387" s="896" t="s">
        <v>370</v>
      </c>
      <c r="P387" s="897"/>
      <c r="Q387" s="898"/>
      <c r="R387" s="899"/>
    </row>
    <row r="388" spans="1:18" ht="34.200000000000003" hidden="1">
      <c r="A388" s="789">
        <v>11</v>
      </c>
      <c r="B388" s="849"/>
      <c r="C388" s="849"/>
      <c r="D388" s="849"/>
      <c r="E388" s="849"/>
      <c r="F388" s="849"/>
      <c r="G388" s="849"/>
      <c r="H388" s="849"/>
      <c r="I388" s="849"/>
      <c r="J388" s="849"/>
      <c r="K388" s="849"/>
      <c r="L388" s="885" t="s">
        <v>1159</v>
      </c>
      <c r="M388" s="892" t="s">
        <v>1227</v>
      </c>
      <c r="N388" s="883" t="s">
        <v>2492</v>
      </c>
      <c r="O388" s="885" t="s">
        <v>370</v>
      </c>
      <c r="P388" s="913"/>
      <c r="Q388" s="914"/>
      <c r="R388" s="899"/>
    </row>
    <row r="389" spans="1:18" ht="159.6" hidden="1">
      <c r="A389" s="789">
        <v>11</v>
      </c>
      <c r="B389" s="849"/>
      <c r="C389" s="849"/>
      <c r="D389" s="849"/>
      <c r="E389" s="849"/>
      <c r="F389" s="849"/>
      <c r="G389" s="849"/>
      <c r="H389" s="849"/>
      <c r="I389" s="849"/>
      <c r="J389" s="849"/>
      <c r="K389" s="849"/>
      <c r="L389" s="885" t="s">
        <v>1160</v>
      </c>
      <c r="M389" s="892" t="s">
        <v>528</v>
      </c>
      <c r="N389" s="883" t="s">
        <v>2493</v>
      </c>
      <c r="O389" s="885" t="s">
        <v>370</v>
      </c>
      <c r="P389" s="913"/>
      <c r="Q389" s="914"/>
      <c r="R389" s="899"/>
    </row>
    <row r="390" spans="1:18">
      <c r="A390" s="849"/>
      <c r="B390" s="849"/>
      <c r="C390" s="849"/>
      <c r="D390" s="849"/>
      <c r="E390" s="849"/>
      <c r="F390" s="849"/>
      <c r="G390" s="849"/>
      <c r="H390" s="849"/>
      <c r="I390" s="849"/>
      <c r="J390" s="849"/>
      <c r="K390" s="849"/>
      <c r="L390" s="865"/>
      <c r="M390" s="849"/>
      <c r="N390" s="849"/>
      <c r="O390" s="849"/>
      <c r="P390" s="849"/>
      <c r="Q390" s="849"/>
      <c r="R390" s="849"/>
    </row>
    <row r="391" spans="1:18" ht="15" customHeight="1">
      <c r="A391" s="849"/>
      <c r="B391" s="849"/>
      <c r="C391" s="849"/>
      <c r="D391" s="849"/>
      <c r="E391" s="849"/>
      <c r="F391" s="849"/>
      <c r="G391" s="849"/>
      <c r="H391" s="849"/>
      <c r="I391" s="849"/>
      <c r="J391" s="849"/>
      <c r="K391" s="849"/>
      <c r="L391" s="1142" t="s">
        <v>1402</v>
      </c>
      <c r="M391" s="1143"/>
      <c r="N391" s="1143"/>
      <c r="O391" s="1143"/>
      <c r="P391" s="1143"/>
      <c r="Q391" s="1144"/>
      <c r="R391" s="849"/>
    </row>
    <row r="392" spans="1:18" ht="69" customHeight="1">
      <c r="A392" s="849"/>
      <c r="B392" s="849"/>
      <c r="C392" s="849"/>
      <c r="D392" s="849"/>
      <c r="E392" s="849"/>
      <c r="F392" s="849"/>
      <c r="G392" s="849"/>
      <c r="H392" s="849"/>
      <c r="I392" s="849"/>
      <c r="J392" s="849"/>
      <c r="K392" s="649"/>
      <c r="L392" s="1145" t="s">
        <v>2381</v>
      </c>
      <c r="M392" s="1146"/>
      <c r="N392" s="1146"/>
      <c r="O392" s="1146"/>
      <c r="P392" s="1146"/>
      <c r="Q392" s="1147"/>
      <c r="R392" s="849"/>
    </row>
  </sheetData>
  <sheetProtection formatColumns="0" formatRows="0" autoFilter="0"/>
  <mergeCells count="8">
    <mergeCell ref="R14:R15"/>
    <mergeCell ref="L391:Q391"/>
    <mergeCell ref="L392:Q392"/>
    <mergeCell ref="L14:L15"/>
    <mergeCell ref="M14:M15"/>
    <mergeCell ref="N14:N15"/>
    <mergeCell ref="O14:O15"/>
    <mergeCell ref="P14:Q14"/>
  </mergeCells>
  <dataValidations count="1">
    <dataValidation type="decimal" allowBlank="1" showErrorMessage="1" errorTitle="Ошибка" error="Допускается ввод только действительных чисел!" sqref="P23:Q32 P34:Q43 P20:Q20 P18:Q18 P46:Q49 P57:Q66 P68:Q77 P54:Q54 P52:Q52 P80:Q83 P91:Q100 P102:Q111 P88:Q88 P86:Q86 P114:Q117 P125:Q134 P136:Q145 P122:Q122 P120:Q120 P148:Q151 P159:Q168 P170:Q179 P156:Q156 P154:Q154 P182:Q185 P193:Q202 P204:Q213 P190:Q190 P188:Q188 P216:Q219 P227:Q236 P238:Q247 P224:Q224 P222:Q222 P250:Q253 P261:Q270 P272:Q281 P258:Q258 P256:Q256 P284:Q287 P295:Q304 P306:Q315 P292:Q292 P290:Q290 P318:Q321 P329:Q338 P340:Q349 P326:Q326 P324:Q324 P352:Q355 P363:Q372 P386:Q389 P360:Q360 P358:Q358 P374:Q383">
      <formula1>-9.99999999999999E+23</formula1>
      <formula2>9.99999999999999E+23</formula2>
    </dataValidation>
  </dataValidations>
  <pageMargins left="0.35433070866141736" right="0.35433070866141736" top="0.39370078740157483" bottom="0.47222222222222221" header="0.31496062992125984" footer="0.31496062992125984"/>
  <pageSetup paperSize="9" fitToWidth="0" fitToHeight="0" orientation="landscape" r:id="rId1"/>
  <headerFooter>
    <oddFooter>&amp;C&amp;A
&amp;P из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tabColor rgb="FF002060"/>
    <outlinePr summaryBelow="0" summaryRight="0"/>
  </sheetPr>
  <dimension ref="A1:BA1371"/>
  <sheetViews>
    <sheetView showGridLines="0" view="pageBreakPreview" zoomScale="90" zoomScaleNormal="100" zoomScaleSheetLayoutView="90" workbookViewId="0">
      <pane xSplit="14" ySplit="15" topLeftCell="O136" activePane="bottomRight" state="frozen"/>
      <selection activeCell="M11" sqref="M11"/>
      <selection pane="topRight" activeCell="M11" sqref="M11"/>
      <selection pane="bottomLeft" activeCell="M11" sqref="M11"/>
      <selection pane="bottomRight" activeCell="L1382" sqref="L1382:AZ1382"/>
    </sheetView>
  </sheetViews>
  <sheetFormatPr defaultColWidth="9.125" defaultRowHeight="10.199999999999999"/>
  <cols>
    <col min="1" max="10" width="2.75" style="111" hidden="1" customWidth="1"/>
    <col min="11" max="11" width="3.75" style="111" hidden="1" customWidth="1"/>
    <col min="12" max="12" width="8.75" style="109" customWidth="1"/>
    <col min="13" max="13" width="70.75" style="110" customWidth="1"/>
    <col min="14" max="14" width="12.75" style="109" customWidth="1"/>
    <col min="15" max="17" width="13.25" style="111" customWidth="1"/>
    <col min="18" max="18" width="19.75" style="111" customWidth="1"/>
    <col min="19" max="20" width="13.25" style="111" customWidth="1"/>
    <col min="21" max="29" width="13.25" style="111" hidden="1" customWidth="1"/>
    <col min="30" max="30" width="13.25" style="111" customWidth="1"/>
    <col min="31" max="39" width="13.25" style="111" hidden="1" customWidth="1"/>
    <col min="40" max="40" width="13.25" style="111" customWidth="1"/>
    <col min="41" max="49" width="13.25" style="111" hidden="1" customWidth="1"/>
    <col min="50" max="50" width="19.625" style="111" customWidth="1"/>
    <col min="51" max="51" width="17.875" style="111" customWidth="1"/>
    <col min="52" max="52" width="31.875" style="111" customWidth="1"/>
    <col min="53" max="53" width="17.875" style="111" customWidth="1"/>
    <col min="54" max="16384" width="9.125" style="111"/>
  </cols>
  <sheetData>
    <row r="1" spans="1:53" ht="11.4" hidden="1">
      <c r="A1" s="905"/>
      <c r="B1" s="905"/>
      <c r="C1" s="905"/>
      <c r="D1" s="905"/>
      <c r="E1" s="905"/>
      <c r="F1" s="905"/>
      <c r="G1" s="905"/>
      <c r="H1" s="905"/>
      <c r="I1" s="905"/>
      <c r="J1" s="905"/>
      <c r="K1" s="905"/>
      <c r="L1" s="915"/>
      <c r="M1" s="916"/>
      <c r="N1" s="915"/>
      <c r="O1" s="905">
        <v>2022</v>
      </c>
      <c r="P1" s="905">
        <v>2022</v>
      </c>
      <c r="Q1" s="905">
        <v>2022</v>
      </c>
      <c r="R1" s="905">
        <v>2022</v>
      </c>
      <c r="S1" s="759">
        <v>2023</v>
      </c>
      <c r="T1" s="759">
        <v>2024</v>
      </c>
      <c r="U1" s="759">
        <v>2025</v>
      </c>
      <c r="V1" s="759">
        <v>2026</v>
      </c>
      <c r="W1" s="759">
        <v>2027</v>
      </c>
      <c r="X1" s="759">
        <v>2028</v>
      </c>
      <c r="Y1" s="759">
        <v>2029</v>
      </c>
      <c r="Z1" s="759">
        <v>2030</v>
      </c>
      <c r="AA1" s="759">
        <v>2031</v>
      </c>
      <c r="AB1" s="759">
        <v>2032</v>
      </c>
      <c r="AC1" s="759">
        <v>2033</v>
      </c>
      <c r="AD1" s="759">
        <v>2024</v>
      </c>
      <c r="AE1" s="759">
        <v>2025</v>
      </c>
      <c r="AF1" s="759">
        <v>2026</v>
      </c>
      <c r="AG1" s="759">
        <v>2027</v>
      </c>
      <c r="AH1" s="759">
        <v>2028</v>
      </c>
      <c r="AI1" s="759">
        <v>2029</v>
      </c>
      <c r="AJ1" s="759">
        <v>2030</v>
      </c>
      <c r="AK1" s="759">
        <v>2031</v>
      </c>
      <c r="AL1" s="759">
        <v>2032</v>
      </c>
      <c r="AM1" s="759">
        <v>2033</v>
      </c>
      <c r="AN1" s="759">
        <v>2024</v>
      </c>
      <c r="AO1" s="759">
        <v>2025</v>
      </c>
      <c r="AP1" s="759">
        <v>2026</v>
      </c>
      <c r="AQ1" s="759">
        <v>2027</v>
      </c>
      <c r="AR1" s="759">
        <v>2028</v>
      </c>
      <c r="AS1" s="759">
        <v>2029</v>
      </c>
      <c r="AT1" s="759">
        <v>2030</v>
      </c>
      <c r="AU1" s="759">
        <v>2031</v>
      </c>
      <c r="AV1" s="759">
        <v>2032</v>
      </c>
      <c r="AW1" s="759">
        <v>2033</v>
      </c>
      <c r="AX1" s="905"/>
      <c r="AY1" s="905"/>
      <c r="AZ1" s="905"/>
      <c r="BA1" s="905"/>
    </row>
    <row r="2" spans="1:53" ht="11.4" hidden="1">
      <c r="A2" s="905"/>
      <c r="B2" s="905"/>
      <c r="C2" s="905"/>
      <c r="D2" s="905"/>
      <c r="E2" s="905"/>
      <c r="F2" s="905"/>
      <c r="G2" s="905"/>
      <c r="H2" s="905"/>
      <c r="I2" s="905"/>
      <c r="J2" s="905"/>
      <c r="K2" s="905"/>
      <c r="L2" s="915"/>
      <c r="M2" s="916"/>
      <c r="N2" s="915"/>
      <c r="O2" s="759" t="s">
        <v>286</v>
      </c>
      <c r="P2" s="759" t="s">
        <v>324</v>
      </c>
      <c r="Q2" s="759" t="s">
        <v>304</v>
      </c>
      <c r="R2" s="759" t="s">
        <v>1198</v>
      </c>
      <c r="S2" s="759" t="s">
        <v>286</v>
      </c>
      <c r="T2" s="759" t="s">
        <v>287</v>
      </c>
      <c r="U2" s="759" t="s">
        <v>287</v>
      </c>
      <c r="V2" s="759" t="s">
        <v>287</v>
      </c>
      <c r="W2" s="759" t="s">
        <v>287</v>
      </c>
      <c r="X2" s="759" t="s">
        <v>287</v>
      </c>
      <c r="Y2" s="759" t="s">
        <v>287</v>
      </c>
      <c r="Z2" s="759" t="s">
        <v>287</v>
      </c>
      <c r="AA2" s="759" t="s">
        <v>287</v>
      </c>
      <c r="AB2" s="759" t="s">
        <v>287</v>
      </c>
      <c r="AC2" s="759" t="s">
        <v>287</v>
      </c>
      <c r="AD2" s="759" t="s">
        <v>286</v>
      </c>
      <c r="AE2" s="759" t="s">
        <v>286</v>
      </c>
      <c r="AF2" s="759" t="s">
        <v>286</v>
      </c>
      <c r="AG2" s="759" t="s">
        <v>286</v>
      </c>
      <c r="AH2" s="759" t="s">
        <v>286</v>
      </c>
      <c r="AI2" s="759" t="s">
        <v>286</v>
      </c>
      <c r="AJ2" s="759" t="s">
        <v>286</v>
      </c>
      <c r="AK2" s="759" t="s">
        <v>286</v>
      </c>
      <c r="AL2" s="759" t="s">
        <v>286</v>
      </c>
      <c r="AM2" s="759" t="s">
        <v>286</v>
      </c>
      <c r="AN2" s="759"/>
      <c r="AO2" s="759"/>
      <c r="AP2" s="759"/>
      <c r="AQ2" s="759"/>
      <c r="AR2" s="759"/>
      <c r="AS2" s="759"/>
      <c r="AT2" s="759"/>
      <c r="AU2" s="759"/>
      <c r="AV2" s="759"/>
      <c r="AW2" s="759"/>
      <c r="AX2" s="905"/>
      <c r="AY2" s="905"/>
      <c r="AZ2" s="905"/>
      <c r="BA2" s="905"/>
    </row>
    <row r="3" spans="1:53" ht="11.4" hidden="1">
      <c r="A3" s="905"/>
      <c r="B3" s="905"/>
      <c r="C3" s="905"/>
      <c r="D3" s="905"/>
      <c r="E3" s="905"/>
      <c r="F3" s="905"/>
      <c r="G3" s="905"/>
      <c r="H3" s="905"/>
      <c r="I3" s="905"/>
      <c r="J3" s="905"/>
      <c r="K3" s="905"/>
      <c r="L3" s="915"/>
      <c r="M3" s="916"/>
      <c r="N3" s="915"/>
      <c r="O3" s="759" t="s">
        <v>2441</v>
      </c>
      <c r="P3" s="759" t="s">
        <v>2442</v>
      </c>
      <c r="Q3" s="759" t="s">
        <v>2443</v>
      </c>
      <c r="R3" s="759" t="s">
        <v>2494</v>
      </c>
      <c r="S3" s="759" t="s">
        <v>2445</v>
      </c>
      <c r="T3" s="759" t="s">
        <v>2446</v>
      </c>
      <c r="U3" s="759" t="s">
        <v>2451</v>
      </c>
      <c r="V3" s="759" t="s">
        <v>2453</v>
      </c>
      <c r="W3" s="759" t="s">
        <v>2455</v>
      </c>
      <c r="X3" s="759" t="s">
        <v>2457</v>
      </c>
      <c r="Y3" s="759" t="s">
        <v>2459</v>
      </c>
      <c r="Z3" s="759" t="s">
        <v>2461</v>
      </c>
      <c r="AA3" s="759" t="s">
        <v>2463</v>
      </c>
      <c r="AB3" s="759" t="s">
        <v>2465</v>
      </c>
      <c r="AC3" s="759" t="s">
        <v>2467</v>
      </c>
      <c r="AD3" s="759" t="s">
        <v>2447</v>
      </c>
      <c r="AE3" s="759" t="s">
        <v>2452</v>
      </c>
      <c r="AF3" s="759" t="s">
        <v>2454</v>
      </c>
      <c r="AG3" s="759" t="s">
        <v>2456</v>
      </c>
      <c r="AH3" s="759" t="s">
        <v>2458</v>
      </c>
      <c r="AI3" s="759" t="s">
        <v>2460</v>
      </c>
      <c r="AJ3" s="759" t="s">
        <v>2462</v>
      </c>
      <c r="AK3" s="759" t="s">
        <v>2464</v>
      </c>
      <c r="AL3" s="759" t="s">
        <v>2466</v>
      </c>
      <c r="AM3" s="759" t="s">
        <v>2468</v>
      </c>
      <c r="AN3" s="759"/>
      <c r="AO3" s="759"/>
      <c r="AP3" s="759"/>
      <c r="AQ3" s="759"/>
      <c r="AR3" s="759"/>
      <c r="AS3" s="759"/>
      <c r="AT3" s="759"/>
      <c r="AU3" s="759"/>
      <c r="AV3" s="759"/>
      <c r="AW3" s="759"/>
      <c r="AX3" s="905"/>
      <c r="AY3" s="905"/>
      <c r="AZ3" s="905"/>
      <c r="BA3" s="905"/>
    </row>
    <row r="4" spans="1:53" ht="11.4" hidden="1">
      <c r="A4" s="905"/>
      <c r="B4" s="905"/>
      <c r="C4" s="905"/>
      <c r="D4" s="905"/>
      <c r="E4" s="905"/>
      <c r="F4" s="905"/>
      <c r="G4" s="905"/>
      <c r="H4" s="905"/>
      <c r="I4" s="905"/>
      <c r="J4" s="905"/>
      <c r="K4" s="905"/>
      <c r="L4" s="915"/>
      <c r="M4" s="916"/>
      <c r="N4" s="915"/>
      <c r="O4" s="905"/>
      <c r="P4" s="905"/>
      <c r="Q4" s="905"/>
      <c r="R4" s="905"/>
      <c r="S4" s="905"/>
      <c r="T4" s="759"/>
      <c r="U4" s="759"/>
      <c r="V4" s="759"/>
      <c r="W4" s="759"/>
      <c r="X4" s="759"/>
      <c r="Y4" s="759"/>
      <c r="Z4" s="759"/>
      <c r="AA4" s="759"/>
      <c r="AB4" s="759"/>
      <c r="AC4" s="759"/>
      <c r="AD4" s="759"/>
      <c r="AE4" s="759"/>
      <c r="AF4" s="759"/>
      <c r="AG4" s="759"/>
      <c r="AH4" s="759"/>
      <c r="AI4" s="759"/>
      <c r="AJ4" s="759"/>
      <c r="AK4" s="759"/>
      <c r="AL4" s="759"/>
      <c r="AM4" s="759"/>
      <c r="AN4" s="759"/>
      <c r="AO4" s="759"/>
      <c r="AP4" s="759"/>
      <c r="AQ4" s="759"/>
      <c r="AR4" s="759"/>
      <c r="AS4" s="759"/>
      <c r="AT4" s="759"/>
      <c r="AU4" s="759"/>
      <c r="AV4" s="759"/>
      <c r="AW4" s="759"/>
      <c r="AX4" s="905"/>
      <c r="AY4" s="905"/>
      <c r="AZ4" s="905"/>
      <c r="BA4" s="905"/>
    </row>
    <row r="5" spans="1:53" ht="11.4" hidden="1">
      <c r="A5" s="905"/>
      <c r="B5" s="905"/>
      <c r="C5" s="905"/>
      <c r="D5" s="905"/>
      <c r="E5" s="905"/>
      <c r="F5" s="905"/>
      <c r="G5" s="905"/>
      <c r="H5" s="905"/>
      <c r="I5" s="905"/>
      <c r="J5" s="905"/>
      <c r="K5" s="905"/>
      <c r="L5" s="915"/>
      <c r="M5" s="916"/>
      <c r="N5" s="915"/>
      <c r="O5" s="905"/>
      <c r="P5" s="905"/>
      <c r="Q5" s="905"/>
      <c r="R5" s="905"/>
      <c r="S5" s="905"/>
      <c r="T5" s="759"/>
      <c r="U5" s="759"/>
      <c r="V5" s="759"/>
      <c r="W5" s="759"/>
      <c r="X5" s="759"/>
      <c r="Y5" s="759"/>
      <c r="Z5" s="759"/>
      <c r="AA5" s="759"/>
      <c r="AB5" s="759"/>
      <c r="AC5" s="759"/>
      <c r="AD5" s="759"/>
      <c r="AE5" s="759"/>
      <c r="AF5" s="759"/>
      <c r="AG5" s="759"/>
      <c r="AH5" s="759"/>
      <c r="AI5" s="759"/>
      <c r="AJ5" s="759"/>
      <c r="AK5" s="759"/>
      <c r="AL5" s="759"/>
      <c r="AM5" s="759"/>
      <c r="AN5" s="759"/>
      <c r="AO5" s="759"/>
      <c r="AP5" s="759"/>
      <c r="AQ5" s="759"/>
      <c r="AR5" s="759"/>
      <c r="AS5" s="759"/>
      <c r="AT5" s="759"/>
      <c r="AU5" s="759"/>
      <c r="AV5" s="759"/>
      <c r="AW5" s="759"/>
      <c r="AX5" s="905"/>
      <c r="AY5" s="905"/>
      <c r="AZ5" s="905"/>
      <c r="BA5" s="905"/>
    </row>
    <row r="6" spans="1:53" ht="11.4" hidden="1">
      <c r="A6" s="905"/>
      <c r="B6" s="905"/>
      <c r="C6" s="905"/>
      <c r="D6" s="905"/>
      <c r="E6" s="905"/>
      <c r="F6" s="905"/>
      <c r="G6" s="905"/>
      <c r="H6" s="905"/>
      <c r="I6" s="905"/>
      <c r="J6" s="905"/>
      <c r="K6" s="905"/>
      <c r="L6" s="915"/>
      <c r="M6" s="916"/>
      <c r="N6" s="915"/>
      <c r="O6" s="905"/>
      <c r="P6" s="905"/>
      <c r="Q6" s="905"/>
      <c r="R6" s="905"/>
      <c r="S6" s="905"/>
      <c r="T6" s="759"/>
      <c r="U6" s="759"/>
      <c r="V6" s="759"/>
      <c r="W6" s="759"/>
      <c r="X6" s="759"/>
      <c r="Y6" s="759"/>
      <c r="Z6" s="759"/>
      <c r="AA6" s="759"/>
      <c r="AB6" s="759"/>
      <c r="AC6" s="759"/>
      <c r="AD6" s="759"/>
      <c r="AE6" s="759"/>
      <c r="AF6" s="759"/>
      <c r="AG6" s="759"/>
      <c r="AH6" s="759"/>
      <c r="AI6" s="759"/>
      <c r="AJ6" s="759"/>
      <c r="AK6" s="759"/>
      <c r="AL6" s="759"/>
      <c r="AM6" s="759"/>
      <c r="AN6" s="759"/>
      <c r="AO6" s="759"/>
      <c r="AP6" s="759"/>
      <c r="AQ6" s="759"/>
      <c r="AR6" s="759"/>
      <c r="AS6" s="759"/>
      <c r="AT6" s="759"/>
      <c r="AU6" s="759"/>
      <c r="AV6" s="759"/>
      <c r="AW6" s="759"/>
      <c r="AX6" s="905"/>
      <c r="AY6" s="905"/>
      <c r="AZ6" s="905"/>
      <c r="BA6" s="905"/>
    </row>
    <row r="7" spans="1:53" ht="11.4" hidden="1">
      <c r="A7" s="905"/>
      <c r="B7" s="905"/>
      <c r="C7" s="905"/>
      <c r="D7" s="905"/>
      <c r="E7" s="905"/>
      <c r="F7" s="905"/>
      <c r="G7" s="905"/>
      <c r="H7" s="905"/>
      <c r="I7" s="905"/>
      <c r="J7" s="905"/>
      <c r="K7" s="905"/>
      <c r="L7" s="915"/>
      <c r="M7" s="916"/>
      <c r="N7" s="915"/>
      <c r="O7" s="905"/>
      <c r="P7" s="905"/>
      <c r="Q7" s="905"/>
      <c r="R7" s="905"/>
      <c r="S7" s="905"/>
      <c r="T7" s="709" t="b">
        <v>1</v>
      </c>
      <c r="U7" s="709" t="b">
        <v>0</v>
      </c>
      <c r="V7" s="709" t="b">
        <v>0</v>
      </c>
      <c r="W7" s="709" t="b">
        <v>0</v>
      </c>
      <c r="X7" s="709" t="b">
        <v>0</v>
      </c>
      <c r="Y7" s="709" t="b">
        <v>0</v>
      </c>
      <c r="Z7" s="709" t="b">
        <v>0</v>
      </c>
      <c r="AA7" s="709" t="b">
        <v>0</v>
      </c>
      <c r="AB7" s="709" t="b">
        <v>0</v>
      </c>
      <c r="AC7" s="709" t="b">
        <v>0</v>
      </c>
      <c r="AD7" s="709" t="b">
        <v>1</v>
      </c>
      <c r="AE7" s="709" t="b">
        <v>0</v>
      </c>
      <c r="AF7" s="709" t="b">
        <v>0</v>
      </c>
      <c r="AG7" s="709" t="b">
        <v>0</v>
      </c>
      <c r="AH7" s="709" t="b">
        <v>0</v>
      </c>
      <c r="AI7" s="709" t="b">
        <v>0</v>
      </c>
      <c r="AJ7" s="709" t="b">
        <v>0</v>
      </c>
      <c r="AK7" s="709" t="b">
        <v>0</v>
      </c>
      <c r="AL7" s="709" t="b">
        <v>0</v>
      </c>
      <c r="AM7" s="709" t="b">
        <v>0</v>
      </c>
      <c r="AN7" s="709" t="b">
        <v>1</v>
      </c>
      <c r="AO7" s="709" t="b">
        <v>0</v>
      </c>
      <c r="AP7" s="709" t="b">
        <v>0</v>
      </c>
      <c r="AQ7" s="709" t="b">
        <v>0</v>
      </c>
      <c r="AR7" s="709" t="b">
        <v>0</v>
      </c>
      <c r="AS7" s="709" t="b">
        <v>0</v>
      </c>
      <c r="AT7" s="709" t="b">
        <v>0</v>
      </c>
      <c r="AU7" s="709" t="b">
        <v>0</v>
      </c>
      <c r="AV7" s="709" t="b">
        <v>0</v>
      </c>
      <c r="AW7" s="709" t="b">
        <v>0</v>
      </c>
      <c r="AX7" s="905"/>
      <c r="AY7" s="905"/>
      <c r="AZ7" s="905"/>
      <c r="BA7" s="905"/>
    </row>
    <row r="8" spans="1:53" hidden="1">
      <c r="A8" s="905"/>
      <c r="B8" s="905"/>
      <c r="C8" s="905"/>
      <c r="D8" s="905"/>
      <c r="E8" s="905"/>
      <c r="F8" s="905"/>
      <c r="G8" s="905"/>
      <c r="H8" s="905"/>
      <c r="I8" s="905"/>
      <c r="J8" s="905"/>
      <c r="K8" s="905"/>
      <c r="L8" s="915"/>
      <c r="M8" s="916"/>
      <c r="N8" s="915"/>
      <c r="O8" s="905"/>
      <c r="P8" s="905"/>
      <c r="Q8" s="905"/>
      <c r="R8" s="905"/>
      <c r="S8" s="905"/>
      <c r="T8" s="905"/>
      <c r="U8" s="905"/>
      <c r="V8" s="905"/>
      <c r="W8" s="905"/>
      <c r="X8" s="905"/>
      <c r="Y8" s="905"/>
      <c r="Z8" s="905"/>
      <c r="AA8" s="905"/>
      <c r="AB8" s="905"/>
      <c r="AC8" s="905"/>
      <c r="AD8" s="905"/>
      <c r="AE8" s="905"/>
      <c r="AF8" s="905"/>
      <c r="AG8" s="905"/>
      <c r="AH8" s="905"/>
      <c r="AI8" s="905"/>
      <c r="AJ8" s="905"/>
      <c r="AK8" s="905"/>
      <c r="AL8" s="905"/>
      <c r="AM8" s="905"/>
      <c r="AN8" s="905"/>
      <c r="AO8" s="905"/>
      <c r="AP8" s="905"/>
      <c r="AQ8" s="905"/>
      <c r="AR8" s="905"/>
      <c r="AS8" s="905"/>
      <c r="AT8" s="905"/>
      <c r="AU8" s="905"/>
      <c r="AV8" s="905"/>
      <c r="AW8" s="905"/>
      <c r="AX8" s="905"/>
      <c r="AY8" s="905"/>
      <c r="AZ8" s="905"/>
      <c r="BA8" s="905"/>
    </row>
    <row r="9" spans="1:53" hidden="1">
      <c r="A9" s="905"/>
      <c r="B9" s="905"/>
      <c r="C9" s="905"/>
      <c r="D9" s="905"/>
      <c r="E9" s="905"/>
      <c r="F9" s="905"/>
      <c r="G9" s="905"/>
      <c r="H9" s="905"/>
      <c r="I9" s="905"/>
      <c r="J9" s="905"/>
      <c r="K9" s="905"/>
      <c r="L9" s="915"/>
      <c r="M9" s="916"/>
      <c r="N9" s="915"/>
      <c r="O9" s="905"/>
      <c r="P9" s="905"/>
      <c r="Q9" s="905"/>
      <c r="R9" s="905"/>
      <c r="S9" s="905"/>
      <c r="T9" s="905"/>
      <c r="U9" s="905"/>
      <c r="V9" s="905"/>
      <c r="W9" s="905"/>
      <c r="X9" s="905"/>
      <c r="Y9" s="905"/>
      <c r="Z9" s="905"/>
      <c r="AA9" s="905"/>
      <c r="AB9" s="905"/>
      <c r="AC9" s="905"/>
      <c r="AD9" s="905"/>
      <c r="AE9" s="905"/>
      <c r="AF9" s="905"/>
      <c r="AG9" s="905"/>
      <c r="AH9" s="905"/>
      <c r="AI9" s="905"/>
      <c r="AJ9" s="905"/>
      <c r="AK9" s="905"/>
      <c r="AL9" s="905"/>
      <c r="AM9" s="905"/>
      <c r="AN9" s="905"/>
      <c r="AO9" s="905"/>
      <c r="AP9" s="905"/>
      <c r="AQ9" s="905"/>
      <c r="AR9" s="905"/>
      <c r="AS9" s="905"/>
      <c r="AT9" s="905"/>
      <c r="AU9" s="905"/>
      <c r="AV9" s="905"/>
      <c r="AW9" s="905"/>
      <c r="AX9" s="905"/>
      <c r="AY9" s="905"/>
      <c r="AZ9" s="905"/>
      <c r="BA9" s="905"/>
    </row>
    <row r="10" spans="1:53" hidden="1">
      <c r="A10" s="905"/>
      <c r="B10" s="905"/>
      <c r="C10" s="905"/>
      <c r="D10" s="905"/>
      <c r="E10" s="905"/>
      <c r="F10" s="905"/>
      <c r="G10" s="905"/>
      <c r="H10" s="905"/>
      <c r="I10" s="905"/>
      <c r="J10" s="905"/>
      <c r="K10" s="905"/>
      <c r="L10" s="915"/>
      <c r="M10" s="916"/>
      <c r="N10" s="915"/>
      <c r="O10" s="905"/>
      <c r="P10" s="905"/>
      <c r="Q10" s="905"/>
      <c r="R10" s="905"/>
      <c r="S10" s="905"/>
      <c r="T10" s="905"/>
      <c r="U10" s="905"/>
      <c r="V10" s="905"/>
      <c r="W10" s="905"/>
      <c r="X10" s="905"/>
      <c r="Y10" s="905"/>
      <c r="Z10" s="905"/>
      <c r="AA10" s="905"/>
      <c r="AB10" s="905"/>
      <c r="AC10" s="905"/>
      <c r="AD10" s="905"/>
      <c r="AE10" s="905"/>
      <c r="AF10" s="905"/>
      <c r="AG10" s="905"/>
      <c r="AH10" s="905"/>
      <c r="AI10" s="905"/>
      <c r="AJ10" s="905"/>
      <c r="AK10" s="905"/>
      <c r="AL10" s="905"/>
      <c r="AM10" s="905"/>
      <c r="AN10" s="905"/>
      <c r="AO10" s="905"/>
      <c r="AP10" s="905"/>
      <c r="AQ10" s="905"/>
      <c r="AR10" s="905"/>
      <c r="AS10" s="905"/>
      <c r="AT10" s="905"/>
      <c r="AU10" s="905"/>
      <c r="AV10" s="905"/>
      <c r="AW10" s="905"/>
      <c r="AX10" s="905"/>
      <c r="AY10" s="905"/>
      <c r="AZ10" s="905"/>
      <c r="BA10" s="905"/>
    </row>
    <row r="11" spans="1:53" ht="15" hidden="1" customHeight="1">
      <c r="A11" s="905"/>
      <c r="B11" s="905"/>
      <c r="C11" s="905"/>
      <c r="D11" s="905"/>
      <c r="E11" s="905"/>
      <c r="F11" s="905"/>
      <c r="G11" s="905"/>
      <c r="H11" s="905"/>
      <c r="I11" s="905"/>
      <c r="J11" s="905"/>
      <c r="K11" s="905"/>
      <c r="L11" s="905"/>
      <c r="M11" s="851"/>
      <c r="N11" s="905"/>
      <c r="O11" s="905"/>
      <c r="P11" s="905"/>
      <c r="Q11" s="905"/>
      <c r="R11" s="905"/>
      <c r="S11" s="905"/>
      <c r="T11" s="905"/>
      <c r="U11" s="905"/>
      <c r="V11" s="905"/>
      <c r="W11" s="905"/>
      <c r="X11" s="905"/>
      <c r="Y11" s="905"/>
      <c r="Z11" s="905"/>
      <c r="AA11" s="905"/>
      <c r="AB11" s="905"/>
      <c r="AC11" s="905"/>
      <c r="AD11" s="905"/>
      <c r="AE11" s="905"/>
      <c r="AF11" s="905"/>
      <c r="AG11" s="905"/>
      <c r="AH11" s="905"/>
      <c r="AI11" s="905"/>
      <c r="AJ11" s="905"/>
      <c r="AK11" s="905"/>
      <c r="AL11" s="905"/>
      <c r="AM11" s="905"/>
      <c r="AN11" s="905"/>
      <c r="AO11" s="905"/>
      <c r="AP11" s="905"/>
      <c r="AQ11" s="905"/>
      <c r="AR11" s="905"/>
      <c r="AS11" s="905"/>
      <c r="AT11" s="905"/>
      <c r="AU11" s="905"/>
      <c r="AV11" s="905"/>
      <c r="AW11" s="905"/>
      <c r="AX11" s="905"/>
      <c r="AY11" s="905"/>
      <c r="AZ11" s="905"/>
      <c r="BA11" s="905"/>
    </row>
    <row r="12" spans="1:53" s="112" customFormat="1" ht="20.100000000000001" customHeight="1">
      <c r="A12" s="917"/>
      <c r="B12" s="917"/>
      <c r="C12" s="917"/>
      <c r="D12" s="917"/>
      <c r="E12" s="917"/>
      <c r="F12" s="917"/>
      <c r="G12" s="917"/>
      <c r="H12" s="917"/>
      <c r="I12" s="917"/>
      <c r="J12" s="917"/>
      <c r="K12" s="917"/>
      <c r="L12" s="484" t="s">
        <v>1289</v>
      </c>
      <c r="M12" s="317"/>
      <c r="N12" s="317"/>
      <c r="O12" s="317"/>
      <c r="P12" s="317"/>
      <c r="Q12" s="317"/>
      <c r="R12" s="317"/>
      <c r="S12" s="317"/>
      <c r="T12" s="317"/>
      <c r="U12" s="317"/>
      <c r="V12" s="317"/>
      <c r="W12" s="317"/>
      <c r="X12" s="317"/>
      <c r="Y12" s="317"/>
      <c r="Z12" s="317"/>
      <c r="AA12" s="317"/>
      <c r="AB12" s="317"/>
      <c r="AC12" s="317"/>
      <c r="AD12" s="317"/>
      <c r="AE12" s="317"/>
      <c r="AF12" s="317"/>
      <c r="AG12" s="317"/>
      <c r="AH12" s="317"/>
      <c r="AI12" s="317"/>
      <c r="AJ12" s="317"/>
      <c r="AK12" s="317"/>
      <c r="AL12" s="317"/>
      <c r="AM12" s="317"/>
      <c r="AN12" s="317"/>
      <c r="AO12" s="317"/>
      <c r="AP12" s="317"/>
      <c r="AQ12" s="317"/>
      <c r="AR12" s="317"/>
      <c r="AS12" s="317"/>
      <c r="AT12" s="317"/>
      <c r="AU12" s="317"/>
      <c r="AV12" s="317"/>
      <c r="AW12" s="317"/>
      <c r="AX12" s="317"/>
      <c r="AY12" s="317"/>
      <c r="AZ12" s="317"/>
      <c r="BA12" s="917"/>
    </row>
    <row r="13" spans="1:53" s="112" customFormat="1">
      <c r="A13" s="917"/>
      <c r="B13" s="917"/>
      <c r="C13" s="917"/>
      <c r="D13" s="917"/>
      <c r="E13" s="917"/>
      <c r="F13" s="917"/>
      <c r="G13" s="917"/>
      <c r="H13" s="917"/>
      <c r="I13" s="917"/>
      <c r="J13" s="917"/>
      <c r="K13" s="917"/>
      <c r="L13" s="918"/>
      <c r="M13" s="918"/>
      <c r="N13" s="918"/>
      <c r="O13" s="918"/>
      <c r="P13" s="918"/>
      <c r="Q13" s="918"/>
      <c r="R13" s="918"/>
      <c r="S13" s="918"/>
      <c r="T13" s="918"/>
      <c r="U13" s="918"/>
      <c r="V13" s="918"/>
      <c r="W13" s="918"/>
      <c r="X13" s="918"/>
      <c r="Y13" s="918"/>
      <c r="Z13" s="918"/>
      <c r="AA13" s="918"/>
      <c r="AB13" s="918"/>
      <c r="AC13" s="918"/>
      <c r="AD13" s="918"/>
      <c r="AE13" s="918"/>
      <c r="AF13" s="918"/>
      <c r="AG13" s="918"/>
      <c r="AH13" s="918"/>
      <c r="AI13" s="918"/>
      <c r="AJ13" s="918"/>
      <c r="AK13" s="918"/>
      <c r="AL13" s="918"/>
      <c r="AM13" s="918"/>
      <c r="AN13" s="918"/>
      <c r="AO13" s="918"/>
      <c r="AP13" s="918"/>
      <c r="AQ13" s="918"/>
      <c r="AR13" s="918"/>
      <c r="AS13" s="918"/>
      <c r="AT13" s="918"/>
      <c r="AU13" s="918"/>
      <c r="AV13" s="918"/>
      <c r="AW13" s="918"/>
      <c r="AX13" s="918"/>
      <c r="AY13" s="918"/>
      <c r="AZ13" s="918"/>
      <c r="BA13" s="917"/>
    </row>
    <row r="14" spans="1:53" s="110" customFormat="1" ht="24.75" customHeight="1">
      <c r="A14" s="916"/>
      <c r="B14" s="916"/>
      <c r="C14" s="916"/>
      <c r="D14" s="916"/>
      <c r="E14" s="916"/>
      <c r="F14" s="916"/>
      <c r="G14" s="916"/>
      <c r="H14" s="916"/>
      <c r="I14" s="916"/>
      <c r="J14" s="916"/>
      <c r="K14" s="916"/>
      <c r="L14" s="1151" t="s">
        <v>16</v>
      </c>
      <c r="M14" s="1151" t="s">
        <v>121</v>
      </c>
      <c r="N14" s="1151" t="s">
        <v>143</v>
      </c>
      <c r="O14" s="919" t="s">
        <v>2438</v>
      </c>
      <c r="P14" s="919" t="s">
        <v>2438</v>
      </c>
      <c r="Q14" s="919" t="s">
        <v>2438</v>
      </c>
      <c r="R14" s="919" t="s">
        <v>2438</v>
      </c>
      <c r="S14" s="726" t="s">
        <v>2439</v>
      </c>
      <c r="T14" s="725" t="s">
        <v>2440</v>
      </c>
      <c r="U14" s="725" t="s">
        <v>2469</v>
      </c>
      <c r="V14" s="725" t="s">
        <v>2470</v>
      </c>
      <c r="W14" s="725" t="s">
        <v>2471</v>
      </c>
      <c r="X14" s="725" t="s">
        <v>2472</v>
      </c>
      <c r="Y14" s="725" t="s">
        <v>2473</v>
      </c>
      <c r="Z14" s="725" t="s">
        <v>2474</v>
      </c>
      <c r="AA14" s="725" t="s">
        <v>2475</v>
      </c>
      <c r="AB14" s="725" t="s">
        <v>2476</v>
      </c>
      <c r="AC14" s="725" t="s">
        <v>2477</v>
      </c>
      <c r="AD14" s="725" t="s">
        <v>2440</v>
      </c>
      <c r="AE14" s="725" t="s">
        <v>2469</v>
      </c>
      <c r="AF14" s="725" t="s">
        <v>2470</v>
      </c>
      <c r="AG14" s="725" t="s">
        <v>2471</v>
      </c>
      <c r="AH14" s="725" t="s">
        <v>2472</v>
      </c>
      <c r="AI14" s="725" t="s">
        <v>2473</v>
      </c>
      <c r="AJ14" s="725" t="s">
        <v>2474</v>
      </c>
      <c r="AK14" s="725" t="s">
        <v>2475</v>
      </c>
      <c r="AL14" s="725" t="s">
        <v>2476</v>
      </c>
      <c r="AM14" s="725" t="s">
        <v>2477</v>
      </c>
      <c r="AN14" s="725" t="s">
        <v>2440</v>
      </c>
      <c r="AO14" s="725" t="s">
        <v>2469</v>
      </c>
      <c r="AP14" s="725" t="s">
        <v>2470</v>
      </c>
      <c r="AQ14" s="725" t="s">
        <v>2471</v>
      </c>
      <c r="AR14" s="725" t="s">
        <v>2472</v>
      </c>
      <c r="AS14" s="725" t="s">
        <v>2473</v>
      </c>
      <c r="AT14" s="725" t="s">
        <v>2474</v>
      </c>
      <c r="AU14" s="725" t="s">
        <v>2475</v>
      </c>
      <c r="AV14" s="725" t="s">
        <v>2476</v>
      </c>
      <c r="AW14" s="725" t="s">
        <v>2477</v>
      </c>
      <c r="AX14" s="1150" t="s">
        <v>1121</v>
      </c>
      <c r="AY14" s="1150" t="s">
        <v>323</v>
      </c>
      <c r="AZ14" s="1150" t="s">
        <v>1129</v>
      </c>
      <c r="BA14" s="920"/>
    </row>
    <row r="15" spans="1:53" s="110" customFormat="1" ht="45.75" customHeight="1">
      <c r="A15" s="916"/>
      <c r="B15" s="916"/>
      <c r="C15" s="916"/>
      <c r="D15" s="916"/>
      <c r="E15" s="916"/>
      <c r="F15" s="916"/>
      <c r="G15" s="916"/>
      <c r="H15" s="916"/>
      <c r="I15" s="916"/>
      <c r="J15" s="916"/>
      <c r="K15" s="916"/>
      <c r="L15" s="1151"/>
      <c r="M15" s="1151"/>
      <c r="N15" s="1151"/>
      <c r="O15" s="726" t="s">
        <v>286</v>
      </c>
      <c r="P15" s="726" t="s">
        <v>324</v>
      </c>
      <c r="Q15" s="726" t="s">
        <v>304</v>
      </c>
      <c r="R15" s="919" t="s">
        <v>1198</v>
      </c>
      <c r="S15" s="726" t="s">
        <v>286</v>
      </c>
      <c r="T15" s="763" t="s">
        <v>287</v>
      </c>
      <c r="U15" s="763" t="s">
        <v>287</v>
      </c>
      <c r="V15" s="763" t="s">
        <v>287</v>
      </c>
      <c r="W15" s="763" t="s">
        <v>287</v>
      </c>
      <c r="X15" s="763" t="s">
        <v>287</v>
      </c>
      <c r="Y15" s="763" t="s">
        <v>287</v>
      </c>
      <c r="Z15" s="763" t="s">
        <v>287</v>
      </c>
      <c r="AA15" s="763" t="s">
        <v>287</v>
      </c>
      <c r="AB15" s="763" t="s">
        <v>287</v>
      </c>
      <c r="AC15" s="763" t="s">
        <v>287</v>
      </c>
      <c r="AD15" s="763" t="s">
        <v>286</v>
      </c>
      <c r="AE15" s="763" t="s">
        <v>286</v>
      </c>
      <c r="AF15" s="763" t="s">
        <v>286</v>
      </c>
      <c r="AG15" s="763" t="s">
        <v>286</v>
      </c>
      <c r="AH15" s="763" t="s">
        <v>286</v>
      </c>
      <c r="AI15" s="763" t="s">
        <v>286</v>
      </c>
      <c r="AJ15" s="763" t="s">
        <v>286</v>
      </c>
      <c r="AK15" s="763" t="s">
        <v>286</v>
      </c>
      <c r="AL15" s="763" t="s">
        <v>286</v>
      </c>
      <c r="AM15" s="763" t="s">
        <v>286</v>
      </c>
      <c r="AN15" s="1150" t="s">
        <v>1334</v>
      </c>
      <c r="AO15" s="1150"/>
      <c r="AP15" s="1150"/>
      <c r="AQ15" s="1150"/>
      <c r="AR15" s="1150"/>
      <c r="AS15" s="1150"/>
      <c r="AT15" s="1150"/>
      <c r="AU15" s="1150"/>
      <c r="AV15" s="1150"/>
      <c r="AW15" s="1150"/>
      <c r="AX15" s="1150"/>
      <c r="AY15" s="1150"/>
      <c r="AZ15" s="1150"/>
      <c r="BA15" s="920"/>
    </row>
    <row r="16" spans="1:53" s="82" customFormat="1" ht="11.4">
      <c r="A16" s="764" t="s">
        <v>18</v>
      </c>
      <c r="B16" s="921" t="s">
        <v>1026</v>
      </c>
      <c r="C16" s="752"/>
      <c r="D16" s="752"/>
      <c r="E16" s="752"/>
      <c r="F16" s="752"/>
      <c r="G16" s="752"/>
      <c r="H16" s="752"/>
      <c r="I16" s="752"/>
      <c r="J16" s="752"/>
      <c r="K16" s="752"/>
      <c r="L16" s="922" t="s">
        <v>2396</v>
      </c>
      <c r="M16" s="923"/>
      <c r="N16" s="923"/>
      <c r="O16" s="923"/>
      <c r="P16" s="923"/>
      <c r="Q16" s="923"/>
      <c r="R16" s="923"/>
      <c r="S16" s="923"/>
      <c r="T16" s="923"/>
      <c r="U16" s="923"/>
      <c r="V16" s="923"/>
      <c r="W16" s="923"/>
      <c r="X16" s="923"/>
      <c r="Y16" s="923"/>
      <c r="Z16" s="923"/>
      <c r="AA16" s="923"/>
      <c r="AB16" s="923"/>
      <c r="AC16" s="923"/>
      <c r="AD16" s="923"/>
      <c r="AE16" s="923"/>
      <c r="AF16" s="923"/>
      <c r="AG16" s="923"/>
      <c r="AH16" s="923"/>
      <c r="AI16" s="923"/>
      <c r="AJ16" s="923"/>
      <c r="AK16" s="923"/>
      <c r="AL16" s="923"/>
      <c r="AM16" s="923"/>
      <c r="AN16" s="923"/>
      <c r="AO16" s="923"/>
      <c r="AP16" s="923"/>
      <c r="AQ16" s="923"/>
      <c r="AR16" s="923"/>
      <c r="AS16" s="923"/>
      <c r="AT16" s="923"/>
      <c r="AU16" s="923"/>
      <c r="AV16" s="923"/>
      <c r="AW16" s="923"/>
      <c r="AX16" s="923"/>
      <c r="AY16" s="923"/>
      <c r="AZ16" s="923"/>
      <c r="BA16" s="752"/>
    </row>
    <row r="17" spans="1:53" s="114" customFormat="1" ht="11.4">
      <c r="A17" s="789">
        <v>1</v>
      </c>
      <c r="B17" s="924"/>
      <c r="C17" s="924"/>
      <c r="D17" s="924"/>
      <c r="E17" s="924"/>
      <c r="F17" s="924"/>
      <c r="G17" s="924"/>
      <c r="H17" s="924"/>
      <c r="I17" s="924"/>
      <c r="J17" s="924"/>
      <c r="K17" s="924"/>
      <c r="L17" s="925" t="s">
        <v>18</v>
      </c>
      <c r="M17" s="926" t="s">
        <v>531</v>
      </c>
      <c r="N17" s="927" t="s">
        <v>370</v>
      </c>
      <c r="O17" s="537">
        <v>3394.95</v>
      </c>
      <c r="P17" s="928">
        <v>9634.4500000000007</v>
      </c>
      <c r="Q17" s="928">
        <v>0</v>
      </c>
      <c r="R17" s="928">
        <v>-9634.4500000000007</v>
      </c>
      <c r="S17" s="929">
        <v>3913.44</v>
      </c>
      <c r="T17" s="929">
        <v>14464.4</v>
      </c>
      <c r="U17" s="929">
        <v>14464.4</v>
      </c>
      <c r="V17" s="929">
        <v>14464.4</v>
      </c>
      <c r="W17" s="929">
        <v>14464.4</v>
      </c>
      <c r="X17" s="929">
        <v>14464.4</v>
      </c>
      <c r="Y17" s="929">
        <v>14464.4</v>
      </c>
      <c r="Z17" s="929">
        <v>14464.4</v>
      </c>
      <c r="AA17" s="929">
        <v>14464.4</v>
      </c>
      <c r="AB17" s="929">
        <v>14464.4</v>
      </c>
      <c r="AC17" s="929">
        <v>14464.4</v>
      </c>
      <c r="AD17" s="929">
        <v>4153.2556032000002</v>
      </c>
      <c r="AE17" s="929">
        <v>4153.2556032000002</v>
      </c>
      <c r="AF17" s="929">
        <v>4153.2556032000002</v>
      </c>
      <c r="AG17" s="929">
        <v>4153.2556032000002</v>
      </c>
      <c r="AH17" s="929">
        <v>4153.2556032000002</v>
      </c>
      <c r="AI17" s="929">
        <v>4153.2556032000002</v>
      </c>
      <c r="AJ17" s="929">
        <v>4153.2556032000002</v>
      </c>
      <c r="AK17" s="929">
        <v>4153.2556032000002</v>
      </c>
      <c r="AL17" s="929">
        <v>4153.2556032000002</v>
      </c>
      <c r="AM17" s="929">
        <v>4153.2556032000002</v>
      </c>
      <c r="AN17" s="928">
        <v>6.1280000000000046</v>
      </c>
      <c r="AO17" s="928">
        <v>0</v>
      </c>
      <c r="AP17" s="928">
        <v>0</v>
      </c>
      <c r="AQ17" s="928">
        <v>0</v>
      </c>
      <c r="AR17" s="928">
        <v>0</v>
      </c>
      <c r="AS17" s="928">
        <v>0</v>
      </c>
      <c r="AT17" s="928">
        <v>0</v>
      </c>
      <c r="AU17" s="928">
        <v>0</v>
      </c>
      <c r="AV17" s="928">
        <v>0</v>
      </c>
      <c r="AW17" s="928">
        <v>0</v>
      </c>
      <c r="AX17" s="771"/>
      <c r="AY17" s="771"/>
      <c r="AZ17" s="771"/>
      <c r="BA17" s="930"/>
    </row>
    <row r="18" spans="1:53" ht="11.4">
      <c r="A18" s="789">
        <v>1</v>
      </c>
      <c r="B18" s="905"/>
      <c r="C18" s="905"/>
      <c r="D18" s="905"/>
      <c r="E18" s="905"/>
      <c r="F18" s="905"/>
      <c r="G18" s="905"/>
      <c r="H18" s="905"/>
      <c r="I18" s="905"/>
      <c r="J18" s="905"/>
      <c r="K18" s="905"/>
      <c r="L18" s="931" t="s">
        <v>165</v>
      </c>
      <c r="M18" s="932" t="s">
        <v>532</v>
      </c>
      <c r="N18" s="933"/>
      <c r="O18" s="934"/>
      <c r="P18" s="934"/>
      <c r="Q18" s="934"/>
      <c r="R18" s="935">
        <v>0</v>
      </c>
      <c r="S18" s="934"/>
      <c r="T18" s="934"/>
      <c r="U18" s="934">
        <v>1</v>
      </c>
      <c r="V18" s="934">
        <v>1</v>
      </c>
      <c r="W18" s="934">
        <v>1</v>
      </c>
      <c r="X18" s="934">
        <v>1</v>
      </c>
      <c r="Y18" s="934">
        <v>1</v>
      </c>
      <c r="Z18" s="934">
        <v>1</v>
      </c>
      <c r="AA18" s="934">
        <v>1</v>
      </c>
      <c r="AB18" s="934">
        <v>1</v>
      </c>
      <c r="AC18" s="934">
        <v>1</v>
      </c>
      <c r="AD18" s="934">
        <v>1.06128</v>
      </c>
      <c r="AE18" s="934">
        <v>1</v>
      </c>
      <c r="AF18" s="934">
        <v>1</v>
      </c>
      <c r="AG18" s="934">
        <v>1</v>
      </c>
      <c r="AH18" s="934">
        <v>1</v>
      </c>
      <c r="AI18" s="934">
        <v>1</v>
      </c>
      <c r="AJ18" s="934">
        <v>1</v>
      </c>
      <c r="AK18" s="934">
        <v>1</v>
      </c>
      <c r="AL18" s="934">
        <v>1</v>
      </c>
      <c r="AM18" s="934">
        <v>1</v>
      </c>
      <c r="AN18" s="443"/>
      <c r="AO18" s="443"/>
      <c r="AP18" s="443"/>
      <c r="AQ18" s="443"/>
      <c r="AR18" s="443"/>
      <c r="AS18" s="443"/>
      <c r="AT18" s="443"/>
      <c r="AU18" s="443"/>
      <c r="AV18" s="443"/>
      <c r="AW18" s="443"/>
      <c r="AX18" s="771"/>
      <c r="AY18" s="771"/>
      <c r="AZ18" s="771"/>
      <c r="BA18" s="905"/>
    </row>
    <row r="19" spans="1:53" s="113" customFormat="1" ht="11.4">
      <c r="A19" s="936">
        <v>1</v>
      </c>
      <c r="B19" s="930"/>
      <c r="C19" s="930"/>
      <c r="D19" s="930"/>
      <c r="E19" s="930"/>
      <c r="F19" s="930"/>
      <c r="G19" s="930"/>
      <c r="H19" s="930"/>
      <c r="I19" s="930"/>
      <c r="J19" s="930"/>
      <c r="K19" s="930"/>
      <c r="L19" s="925" t="s">
        <v>166</v>
      </c>
      <c r="M19" s="937" t="s">
        <v>533</v>
      </c>
      <c r="N19" s="927" t="s">
        <v>370</v>
      </c>
      <c r="O19" s="928">
        <v>3394.95</v>
      </c>
      <c r="P19" s="928">
        <v>2840.9</v>
      </c>
      <c r="Q19" s="928">
        <v>0</v>
      </c>
      <c r="R19" s="928">
        <v>-2840.9</v>
      </c>
      <c r="S19" s="537"/>
      <c r="T19" s="537"/>
      <c r="U19" s="537"/>
      <c r="V19" s="537"/>
      <c r="W19" s="537"/>
      <c r="X19" s="537"/>
      <c r="Y19" s="537"/>
      <c r="Z19" s="537"/>
      <c r="AA19" s="537"/>
      <c r="AB19" s="537"/>
      <c r="AC19" s="537"/>
      <c r="AD19" s="537"/>
      <c r="AE19" s="537"/>
      <c r="AF19" s="537"/>
      <c r="AG19" s="537"/>
      <c r="AH19" s="537"/>
      <c r="AI19" s="537"/>
      <c r="AJ19" s="537"/>
      <c r="AK19" s="537"/>
      <c r="AL19" s="537"/>
      <c r="AM19" s="537"/>
      <c r="AN19" s="537"/>
      <c r="AO19" s="537"/>
      <c r="AP19" s="537"/>
      <c r="AQ19" s="537"/>
      <c r="AR19" s="537"/>
      <c r="AS19" s="537"/>
      <c r="AT19" s="537"/>
      <c r="AU19" s="537"/>
      <c r="AV19" s="537"/>
      <c r="AW19" s="537"/>
      <c r="AX19" s="938"/>
      <c r="AY19" s="938"/>
      <c r="AZ19" s="938"/>
      <c r="BA19" s="930"/>
    </row>
    <row r="20" spans="1:53" ht="22.8">
      <c r="A20" s="789">
        <v>1</v>
      </c>
      <c r="B20" s="905"/>
      <c r="C20" s="905"/>
      <c r="D20" s="905"/>
      <c r="E20" s="905"/>
      <c r="F20" s="905"/>
      <c r="G20" s="905"/>
      <c r="H20" s="905"/>
      <c r="I20" s="905"/>
      <c r="J20" s="905"/>
      <c r="K20" s="905"/>
      <c r="L20" s="931" t="s">
        <v>534</v>
      </c>
      <c r="M20" s="939" t="s">
        <v>535</v>
      </c>
      <c r="N20" s="856" t="s">
        <v>370</v>
      </c>
      <c r="O20" s="940">
        <v>0</v>
      </c>
      <c r="P20" s="940">
        <v>359.81</v>
      </c>
      <c r="Q20" s="940">
        <v>0</v>
      </c>
      <c r="R20" s="940">
        <v>-359.81</v>
      </c>
      <c r="S20" s="443"/>
      <c r="T20" s="443"/>
      <c r="U20" s="443"/>
      <c r="V20" s="443"/>
      <c r="W20" s="443"/>
      <c r="X20" s="443"/>
      <c r="Y20" s="443"/>
      <c r="Z20" s="443"/>
      <c r="AA20" s="443"/>
      <c r="AB20" s="443"/>
      <c r="AC20" s="443"/>
      <c r="AD20" s="443"/>
      <c r="AE20" s="443"/>
      <c r="AF20" s="443"/>
      <c r="AG20" s="443"/>
      <c r="AH20" s="443"/>
      <c r="AI20" s="443"/>
      <c r="AJ20" s="443"/>
      <c r="AK20" s="443"/>
      <c r="AL20" s="443"/>
      <c r="AM20" s="443"/>
      <c r="AN20" s="443"/>
      <c r="AO20" s="443"/>
      <c r="AP20" s="443"/>
      <c r="AQ20" s="443"/>
      <c r="AR20" s="443"/>
      <c r="AS20" s="443"/>
      <c r="AT20" s="443"/>
      <c r="AU20" s="443"/>
      <c r="AV20" s="443"/>
      <c r="AW20" s="443"/>
      <c r="AX20" s="771"/>
      <c r="AY20" s="771"/>
      <c r="AZ20" s="771"/>
      <c r="BA20" s="941"/>
    </row>
    <row r="21" spans="1:53" ht="11.4">
      <c r="A21" s="789">
        <v>1</v>
      </c>
      <c r="B21" s="905"/>
      <c r="C21" s="905"/>
      <c r="D21" s="905"/>
      <c r="E21" s="905"/>
      <c r="F21" s="905"/>
      <c r="G21" s="905"/>
      <c r="H21" s="905"/>
      <c r="I21" s="905"/>
      <c r="J21" s="905"/>
      <c r="K21" s="905"/>
      <c r="L21" s="931" t="s">
        <v>536</v>
      </c>
      <c r="M21" s="942" t="s">
        <v>537</v>
      </c>
      <c r="N21" s="943" t="s">
        <v>370</v>
      </c>
      <c r="O21" s="790"/>
      <c r="P21" s="790">
        <v>170.02</v>
      </c>
      <c r="Q21" s="790"/>
      <c r="R21" s="940">
        <v>-170.02</v>
      </c>
      <c r="S21" s="443"/>
      <c r="T21" s="443"/>
      <c r="U21" s="443"/>
      <c r="V21" s="443"/>
      <c r="W21" s="443"/>
      <c r="X21" s="443"/>
      <c r="Y21" s="443"/>
      <c r="Z21" s="443"/>
      <c r="AA21" s="443"/>
      <c r="AB21" s="443"/>
      <c r="AC21" s="443"/>
      <c r="AD21" s="443"/>
      <c r="AE21" s="443"/>
      <c r="AF21" s="443"/>
      <c r="AG21" s="443"/>
      <c r="AH21" s="443"/>
      <c r="AI21" s="443"/>
      <c r="AJ21" s="443"/>
      <c r="AK21" s="443"/>
      <c r="AL21" s="443"/>
      <c r="AM21" s="443"/>
      <c r="AN21" s="443"/>
      <c r="AO21" s="443"/>
      <c r="AP21" s="443"/>
      <c r="AQ21" s="443"/>
      <c r="AR21" s="443"/>
      <c r="AS21" s="443"/>
      <c r="AT21" s="443"/>
      <c r="AU21" s="443"/>
      <c r="AV21" s="443"/>
      <c r="AW21" s="443"/>
      <c r="AX21" s="771"/>
      <c r="AY21" s="771"/>
      <c r="AZ21" s="771"/>
      <c r="BA21" s="905"/>
    </row>
    <row r="22" spans="1:53" ht="11.4">
      <c r="A22" s="789">
        <v>1</v>
      </c>
      <c r="B22" s="905"/>
      <c r="C22" s="905"/>
      <c r="D22" s="905"/>
      <c r="E22" s="905"/>
      <c r="F22" s="905"/>
      <c r="G22" s="905"/>
      <c r="H22" s="905"/>
      <c r="I22" s="905"/>
      <c r="J22" s="905"/>
      <c r="K22" s="905"/>
      <c r="L22" s="931" t="s">
        <v>538</v>
      </c>
      <c r="M22" s="944" t="s">
        <v>539</v>
      </c>
      <c r="N22" s="943" t="s">
        <v>370</v>
      </c>
      <c r="O22" s="790"/>
      <c r="P22" s="790">
        <v>189.79</v>
      </c>
      <c r="Q22" s="790"/>
      <c r="R22" s="940">
        <v>-189.79</v>
      </c>
      <c r="S22" s="443"/>
      <c r="T22" s="443"/>
      <c r="U22" s="443"/>
      <c r="V22" s="443"/>
      <c r="W22" s="443"/>
      <c r="X22" s="443"/>
      <c r="Y22" s="443"/>
      <c r="Z22" s="443"/>
      <c r="AA22" s="443"/>
      <c r="AB22" s="443"/>
      <c r="AC22" s="443"/>
      <c r="AD22" s="443"/>
      <c r="AE22" s="443"/>
      <c r="AF22" s="443"/>
      <c r="AG22" s="443"/>
      <c r="AH22" s="443"/>
      <c r="AI22" s="443"/>
      <c r="AJ22" s="443"/>
      <c r="AK22" s="443"/>
      <c r="AL22" s="443"/>
      <c r="AM22" s="443"/>
      <c r="AN22" s="443"/>
      <c r="AO22" s="443"/>
      <c r="AP22" s="443"/>
      <c r="AQ22" s="443"/>
      <c r="AR22" s="443"/>
      <c r="AS22" s="443"/>
      <c r="AT22" s="443"/>
      <c r="AU22" s="443"/>
      <c r="AV22" s="443"/>
      <c r="AW22" s="443"/>
      <c r="AX22" s="771"/>
      <c r="AY22" s="771"/>
      <c r="AZ22" s="771"/>
      <c r="BA22" s="905"/>
    </row>
    <row r="23" spans="1:53" ht="22.8">
      <c r="A23" s="789">
        <v>1</v>
      </c>
      <c r="B23" s="905"/>
      <c r="C23" s="905"/>
      <c r="D23" s="905"/>
      <c r="E23" s="905"/>
      <c r="F23" s="905"/>
      <c r="G23" s="905"/>
      <c r="H23" s="905"/>
      <c r="I23" s="905"/>
      <c r="J23" s="905"/>
      <c r="K23" s="905"/>
      <c r="L23" s="931" t="s">
        <v>540</v>
      </c>
      <c r="M23" s="939" t="s">
        <v>541</v>
      </c>
      <c r="N23" s="856" t="s">
        <v>370</v>
      </c>
      <c r="O23" s="790"/>
      <c r="P23" s="790"/>
      <c r="Q23" s="790"/>
      <c r="R23" s="940">
        <v>0</v>
      </c>
      <c r="S23" s="443"/>
      <c r="T23" s="443"/>
      <c r="U23" s="443"/>
      <c r="V23" s="443"/>
      <c r="W23" s="443"/>
      <c r="X23" s="443"/>
      <c r="Y23" s="443"/>
      <c r="Z23" s="443"/>
      <c r="AA23" s="443"/>
      <c r="AB23" s="443"/>
      <c r="AC23" s="443"/>
      <c r="AD23" s="443"/>
      <c r="AE23" s="443"/>
      <c r="AF23" s="443"/>
      <c r="AG23" s="443"/>
      <c r="AH23" s="443"/>
      <c r="AI23" s="443"/>
      <c r="AJ23" s="443"/>
      <c r="AK23" s="443"/>
      <c r="AL23" s="443"/>
      <c r="AM23" s="443"/>
      <c r="AN23" s="443"/>
      <c r="AO23" s="443"/>
      <c r="AP23" s="443"/>
      <c r="AQ23" s="443"/>
      <c r="AR23" s="443"/>
      <c r="AS23" s="443"/>
      <c r="AT23" s="443"/>
      <c r="AU23" s="443"/>
      <c r="AV23" s="443"/>
      <c r="AW23" s="443"/>
      <c r="AX23" s="771"/>
      <c r="AY23" s="771"/>
      <c r="AZ23" s="771"/>
      <c r="BA23" s="905"/>
    </row>
    <row r="24" spans="1:53" ht="22.8">
      <c r="A24" s="789">
        <v>1</v>
      </c>
      <c r="B24" s="905"/>
      <c r="C24" s="905"/>
      <c r="D24" s="905"/>
      <c r="E24" s="905"/>
      <c r="F24" s="905"/>
      <c r="G24" s="905"/>
      <c r="H24" s="905"/>
      <c r="I24" s="905"/>
      <c r="J24" s="905"/>
      <c r="K24" s="905"/>
      <c r="L24" s="931" t="s">
        <v>542</v>
      </c>
      <c r="M24" s="939" t="s">
        <v>543</v>
      </c>
      <c r="N24" s="943" t="s">
        <v>370</v>
      </c>
      <c r="O24" s="443">
        <v>0</v>
      </c>
      <c r="P24" s="443">
        <v>2462.59</v>
      </c>
      <c r="Q24" s="443">
        <v>0</v>
      </c>
      <c r="R24" s="940">
        <v>-2462.59</v>
      </c>
      <c r="S24" s="443"/>
      <c r="T24" s="443"/>
      <c r="U24" s="443"/>
      <c r="V24" s="443"/>
      <c r="W24" s="443"/>
      <c r="X24" s="443"/>
      <c r="Y24" s="443"/>
      <c r="Z24" s="443"/>
      <c r="AA24" s="443"/>
      <c r="AB24" s="443"/>
      <c r="AC24" s="443"/>
      <c r="AD24" s="443"/>
      <c r="AE24" s="443"/>
      <c r="AF24" s="443"/>
      <c r="AG24" s="443"/>
      <c r="AH24" s="443"/>
      <c r="AI24" s="443"/>
      <c r="AJ24" s="443"/>
      <c r="AK24" s="443"/>
      <c r="AL24" s="443"/>
      <c r="AM24" s="443"/>
      <c r="AN24" s="443"/>
      <c r="AO24" s="443"/>
      <c r="AP24" s="443"/>
      <c r="AQ24" s="443"/>
      <c r="AR24" s="443"/>
      <c r="AS24" s="443"/>
      <c r="AT24" s="443"/>
      <c r="AU24" s="443"/>
      <c r="AV24" s="443"/>
      <c r="AW24" s="443"/>
      <c r="AX24" s="771"/>
      <c r="AY24" s="771"/>
      <c r="AZ24" s="771"/>
      <c r="BA24" s="905"/>
    </row>
    <row r="25" spans="1:53" ht="11.4">
      <c r="A25" s="789">
        <v>1</v>
      </c>
      <c r="B25" s="905"/>
      <c r="C25" s="905"/>
      <c r="D25" s="905"/>
      <c r="E25" s="905"/>
      <c r="F25" s="905"/>
      <c r="G25" s="905"/>
      <c r="H25" s="905"/>
      <c r="I25" s="905"/>
      <c r="J25" s="905"/>
      <c r="K25" s="905"/>
      <c r="L25" s="931" t="s">
        <v>544</v>
      </c>
      <c r="M25" s="942" t="s">
        <v>545</v>
      </c>
      <c r="N25" s="856" t="s">
        <v>370</v>
      </c>
      <c r="O25" s="790"/>
      <c r="P25" s="790">
        <v>1894.3</v>
      </c>
      <c r="Q25" s="790"/>
      <c r="R25" s="940">
        <v>-1894.3</v>
      </c>
      <c r="S25" s="443"/>
      <c r="T25" s="443"/>
      <c r="U25" s="443"/>
      <c r="V25" s="443"/>
      <c r="W25" s="443"/>
      <c r="X25" s="443"/>
      <c r="Y25" s="443"/>
      <c r="Z25" s="443"/>
      <c r="AA25" s="443"/>
      <c r="AB25" s="443"/>
      <c r="AC25" s="443"/>
      <c r="AD25" s="443"/>
      <c r="AE25" s="443"/>
      <c r="AF25" s="443"/>
      <c r="AG25" s="443"/>
      <c r="AH25" s="443"/>
      <c r="AI25" s="443"/>
      <c r="AJ25" s="443"/>
      <c r="AK25" s="443"/>
      <c r="AL25" s="443"/>
      <c r="AM25" s="443"/>
      <c r="AN25" s="443"/>
      <c r="AO25" s="443"/>
      <c r="AP25" s="443"/>
      <c r="AQ25" s="443"/>
      <c r="AR25" s="443"/>
      <c r="AS25" s="443"/>
      <c r="AT25" s="443"/>
      <c r="AU25" s="443"/>
      <c r="AV25" s="443"/>
      <c r="AW25" s="443"/>
      <c r="AX25" s="771"/>
      <c r="AY25" s="771"/>
      <c r="AZ25" s="771"/>
      <c r="BA25" s="905"/>
    </row>
    <row r="26" spans="1:53" ht="22.8">
      <c r="A26" s="789">
        <v>1</v>
      </c>
      <c r="B26" s="905"/>
      <c r="C26" s="905"/>
      <c r="D26" s="905"/>
      <c r="E26" s="905"/>
      <c r="F26" s="905"/>
      <c r="G26" s="905"/>
      <c r="H26" s="905"/>
      <c r="I26" s="905"/>
      <c r="J26" s="905"/>
      <c r="K26" s="905"/>
      <c r="L26" s="931" t="s">
        <v>546</v>
      </c>
      <c r="M26" s="942" t="s">
        <v>1196</v>
      </c>
      <c r="N26" s="943" t="s">
        <v>370</v>
      </c>
      <c r="O26" s="790">
        <v>0</v>
      </c>
      <c r="P26" s="790">
        <v>568.29</v>
      </c>
      <c r="Q26" s="790">
        <v>0</v>
      </c>
      <c r="R26" s="940">
        <v>-568.29</v>
      </c>
      <c r="S26" s="443"/>
      <c r="T26" s="443"/>
      <c r="U26" s="443"/>
      <c r="V26" s="443"/>
      <c r="W26" s="443"/>
      <c r="X26" s="443"/>
      <c r="Y26" s="443"/>
      <c r="Z26" s="443"/>
      <c r="AA26" s="443"/>
      <c r="AB26" s="443"/>
      <c r="AC26" s="443"/>
      <c r="AD26" s="443"/>
      <c r="AE26" s="443"/>
      <c r="AF26" s="443"/>
      <c r="AG26" s="443"/>
      <c r="AH26" s="443"/>
      <c r="AI26" s="443"/>
      <c r="AJ26" s="443"/>
      <c r="AK26" s="443"/>
      <c r="AL26" s="443"/>
      <c r="AM26" s="443"/>
      <c r="AN26" s="443"/>
      <c r="AO26" s="443"/>
      <c r="AP26" s="443"/>
      <c r="AQ26" s="443"/>
      <c r="AR26" s="443"/>
      <c r="AS26" s="443"/>
      <c r="AT26" s="443"/>
      <c r="AU26" s="443"/>
      <c r="AV26" s="443"/>
      <c r="AW26" s="443"/>
      <c r="AX26" s="771"/>
      <c r="AY26" s="771"/>
      <c r="AZ26" s="771"/>
      <c r="BA26" s="905"/>
    </row>
    <row r="27" spans="1:53" ht="11.4">
      <c r="A27" s="789">
        <v>1</v>
      </c>
      <c r="B27" s="905"/>
      <c r="C27" s="905"/>
      <c r="D27" s="905"/>
      <c r="E27" s="905"/>
      <c r="F27" s="905"/>
      <c r="G27" s="905"/>
      <c r="H27" s="905"/>
      <c r="I27" s="905"/>
      <c r="J27" s="905"/>
      <c r="K27" s="905"/>
      <c r="L27" s="931" t="s">
        <v>547</v>
      </c>
      <c r="M27" s="939" t="s">
        <v>548</v>
      </c>
      <c r="N27" s="856" t="s">
        <v>370</v>
      </c>
      <c r="O27" s="790"/>
      <c r="P27" s="790"/>
      <c r="Q27" s="790"/>
      <c r="R27" s="940">
        <v>0</v>
      </c>
      <c r="S27" s="443"/>
      <c r="T27" s="443"/>
      <c r="U27" s="443"/>
      <c r="V27" s="443"/>
      <c r="W27" s="443"/>
      <c r="X27" s="443"/>
      <c r="Y27" s="443"/>
      <c r="Z27" s="443"/>
      <c r="AA27" s="443"/>
      <c r="AB27" s="443"/>
      <c r="AC27" s="443"/>
      <c r="AD27" s="443"/>
      <c r="AE27" s="443"/>
      <c r="AF27" s="443"/>
      <c r="AG27" s="443"/>
      <c r="AH27" s="443"/>
      <c r="AI27" s="443"/>
      <c r="AJ27" s="443"/>
      <c r="AK27" s="443"/>
      <c r="AL27" s="443"/>
      <c r="AM27" s="443"/>
      <c r="AN27" s="443"/>
      <c r="AO27" s="443"/>
      <c r="AP27" s="443"/>
      <c r="AQ27" s="443"/>
      <c r="AR27" s="443"/>
      <c r="AS27" s="443"/>
      <c r="AT27" s="443"/>
      <c r="AU27" s="443"/>
      <c r="AV27" s="443"/>
      <c r="AW27" s="443"/>
      <c r="AX27" s="771"/>
      <c r="AY27" s="771"/>
      <c r="AZ27" s="771"/>
      <c r="BA27" s="905"/>
    </row>
    <row r="28" spans="1:53" ht="11.4">
      <c r="A28" s="789">
        <v>1</v>
      </c>
      <c r="B28" s="905"/>
      <c r="C28" s="905"/>
      <c r="D28" s="905"/>
      <c r="E28" s="905"/>
      <c r="F28" s="905"/>
      <c r="G28" s="905"/>
      <c r="H28" s="905"/>
      <c r="I28" s="905"/>
      <c r="J28" s="905"/>
      <c r="K28" s="905"/>
      <c r="L28" s="931" t="s">
        <v>549</v>
      </c>
      <c r="M28" s="945" t="s">
        <v>550</v>
      </c>
      <c r="N28" s="933" t="s">
        <v>370</v>
      </c>
      <c r="O28" s="940">
        <v>3394.95</v>
      </c>
      <c r="P28" s="940">
        <v>18.5</v>
      </c>
      <c r="Q28" s="940">
        <v>0</v>
      </c>
      <c r="R28" s="940">
        <v>-18.5</v>
      </c>
      <c r="S28" s="443"/>
      <c r="T28" s="443"/>
      <c r="U28" s="443"/>
      <c r="V28" s="443"/>
      <c r="W28" s="443"/>
      <c r="X28" s="443"/>
      <c r="Y28" s="443"/>
      <c r="Z28" s="443"/>
      <c r="AA28" s="443"/>
      <c r="AB28" s="443"/>
      <c r="AC28" s="443"/>
      <c r="AD28" s="443"/>
      <c r="AE28" s="443"/>
      <c r="AF28" s="443"/>
      <c r="AG28" s="443"/>
      <c r="AH28" s="443"/>
      <c r="AI28" s="443"/>
      <c r="AJ28" s="443"/>
      <c r="AK28" s="443"/>
      <c r="AL28" s="443"/>
      <c r="AM28" s="443"/>
      <c r="AN28" s="443"/>
      <c r="AO28" s="443"/>
      <c r="AP28" s="443"/>
      <c r="AQ28" s="443"/>
      <c r="AR28" s="443"/>
      <c r="AS28" s="443"/>
      <c r="AT28" s="443"/>
      <c r="AU28" s="443"/>
      <c r="AV28" s="443"/>
      <c r="AW28" s="443"/>
      <c r="AX28" s="771"/>
      <c r="AY28" s="771"/>
      <c r="AZ28" s="771"/>
      <c r="BA28" s="905"/>
    </row>
    <row r="29" spans="1:53" ht="11.4">
      <c r="A29" s="789">
        <v>1</v>
      </c>
      <c r="B29" s="905"/>
      <c r="C29" s="905"/>
      <c r="D29" s="905"/>
      <c r="E29" s="905"/>
      <c r="F29" s="905"/>
      <c r="G29" s="905"/>
      <c r="H29" s="905"/>
      <c r="I29" s="905"/>
      <c r="J29" s="905"/>
      <c r="K29" s="905"/>
      <c r="L29" s="931" t="s">
        <v>551</v>
      </c>
      <c r="M29" s="944" t="s">
        <v>552</v>
      </c>
      <c r="N29" s="933" t="s">
        <v>370</v>
      </c>
      <c r="O29" s="790"/>
      <c r="P29" s="790"/>
      <c r="Q29" s="790"/>
      <c r="R29" s="940">
        <v>0</v>
      </c>
      <c r="S29" s="443"/>
      <c r="T29" s="443"/>
      <c r="U29" s="443"/>
      <c r="V29" s="443"/>
      <c r="W29" s="443"/>
      <c r="X29" s="443"/>
      <c r="Y29" s="443"/>
      <c r="Z29" s="443"/>
      <c r="AA29" s="443"/>
      <c r="AB29" s="443"/>
      <c r="AC29" s="443"/>
      <c r="AD29" s="443"/>
      <c r="AE29" s="443"/>
      <c r="AF29" s="443"/>
      <c r="AG29" s="443"/>
      <c r="AH29" s="443"/>
      <c r="AI29" s="443"/>
      <c r="AJ29" s="443"/>
      <c r="AK29" s="443"/>
      <c r="AL29" s="443"/>
      <c r="AM29" s="443"/>
      <c r="AN29" s="443"/>
      <c r="AO29" s="443"/>
      <c r="AP29" s="443"/>
      <c r="AQ29" s="443"/>
      <c r="AR29" s="443"/>
      <c r="AS29" s="443"/>
      <c r="AT29" s="443"/>
      <c r="AU29" s="443"/>
      <c r="AV29" s="443"/>
      <c r="AW29" s="443"/>
      <c r="AX29" s="771"/>
      <c r="AY29" s="771"/>
      <c r="AZ29" s="771"/>
      <c r="BA29" s="905"/>
    </row>
    <row r="30" spans="1:53" ht="22.8">
      <c r="A30" s="789">
        <v>1</v>
      </c>
      <c r="B30" s="905"/>
      <c r="C30" s="905"/>
      <c r="D30" s="905"/>
      <c r="E30" s="905"/>
      <c r="F30" s="905"/>
      <c r="G30" s="905"/>
      <c r="H30" s="905"/>
      <c r="I30" s="905"/>
      <c r="J30" s="905"/>
      <c r="K30" s="905"/>
      <c r="L30" s="931" t="s">
        <v>553</v>
      </c>
      <c r="M30" s="944" t="s">
        <v>554</v>
      </c>
      <c r="N30" s="933" t="s">
        <v>370</v>
      </c>
      <c r="O30" s="790"/>
      <c r="P30" s="790"/>
      <c r="Q30" s="790"/>
      <c r="R30" s="940">
        <v>0</v>
      </c>
      <c r="S30" s="443"/>
      <c r="T30" s="443"/>
      <c r="U30" s="443"/>
      <c r="V30" s="443"/>
      <c r="W30" s="443"/>
      <c r="X30" s="443"/>
      <c r="Y30" s="443"/>
      <c r="Z30" s="443"/>
      <c r="AA30" s="443"/>
      <c r="AB30" s="443"/>
      <c r="AC30" s="443"/>
      <c r="AD30" s="443"/>
      <c r="AE30" s="443"/>
      <c r="AF30" s="443"/>
      <c r="AG30" s="443"/>
      <c r="AH30" s="443"/>
      <c r="AI30" s="443"/>
      <c r="AJ30" s="443"/>
      <c r="AK30" s="443"/>
      <c r="AL30" s="443"/>
      <c r="AM30" s="443"/>
      <c r="AN30" s="443"/>
      <c r="AO30" s="443"/>
      <c r="AP30" s="443"/>
      <c r="AQ30" s="443"/>
      <c r="AR30" s="443"/>
      <c r="AS30" s="443"/>
      <c r="AT30" s="443"/>
      <c r="AU30" s="443"/>
      <c r="AV30" s="443"/>
      <c r="AW30" s="443"/>
      <c r="AX30" s="771"/>
      <c r="AY30" s="771"/>
      <c r="AZ30" s="771"/>
      <c r="BA30" s="905"/>
    </row>
    <row r="31" spans="1:53" ht="22.8">
      <c r="A31" s="789">
        <v>1</v>
      </c>
      <c r="B31" s="905"/>
      <c r="C31" s="905"/>
      <c r="D31" s="905"/>
      <c r="E31" s="905"/>
      <c r="F31" s="905"/>
      <c r="G31" s="905"/>
      <c r="H31" s="905"/>
      <c r="I31" s="905"/>
      <c r="J31" s="905"/>
      <c r="K31" s="905"/>
      <c r="L31" s="931" t="s">
        <v>555</v>
      </c>
      <c r="M31" s="944" t="s">
        <v>556</v>
      </c>
      <c r="N31" s="933" t="s">
        <v>370</v>
      </c>
      <c r="O31" s="790"/>
      <c r="P31" s="790"/>
      <c r="Q31" s="790"/>
      <c r="R31" s="940">
        <v>0</v>
      </c>
      <c r="S31" s="443"/>
      <c r="T31" s="443"/>
      <c r="U31" s="443"/>
      <c r="V31" s="443"/>
      <c r="W31" s="443"/>
      <c r="X31" s="443"/>
      <c r="Y31" s="443"/>
      <c r="Z31" s="443"/>
      <c r="AA31" s="443"/>
      <c r="AB31" s="443"/>
      <c r="AC31" s="443"/>
      <c r="AD31" s="443"/>
      <c r="AE31" s="443"/>
      <c r="AF31" s="443"/>
      <c r="AG31" s="443"/>
      <c r="AH31" s="443"/>
      <c r="AI31" s="443"/>
      <c r="AJ31" s="443"/>
      <c r="AK31" s="443"/>
      <c r="AL31" s="443"/>
      <c r="AM31" s="443"/>
      <c r="AN31" s="443"/>
      <c r="AO31" s="443"/>
      <c r="AP31" s="443"/>
      <c r="AQ31" s="443"/>
      <c r="AR31" s="443"/>
      <c r="AS31" s="443"/>
      <c r="AT31" s="443"/>
      <c r="AU31" s="443"/>
      <c r="AV31" s="443"/>
      <c r="AW31" s="443"/>
      <c r="AX31" s="771"/>
      <c r="AY31" s="771"/>
      <c r="AZ31" s="771"/>
      <c r="BA31" s="905"/>
    </row>
    <row r="32" spans="1:53" ht="22.8">
      <c r="A32" s="789">
        <v>1</v>
      </c>
      <c r="B32" s="905"/>
      <c r="C32" s="905"/>
      <c r="D32" s="905"/>
      <c r="E32" s="905"/>
      <c r="F32" s="905"/>
      <c r="G32" s="905"/>
      <c r="H32" s="905"/>
      <c r="I32" s="905"/>
      <c r="J32" s="905"/>
      <c r="K32" s="905"/>
      <c r="L32" s="931" t="s">
        <v>557</v>
      </c>
      <c r="M32" s="944" t="s">
        <v>558</v>
      </c>
      <c r="N32" s="933" t="s">
        <v>370</v>
      </c>
      <c r="O32" s="790"/>
      <c r="P32" s="790"/>
      <c r="Q32" s="790"/>
      <c r="R32" s="940">
        <v>0</v>
      </c>
      <c r="S32" s="443"/>
      <c r="T32" s="443"/>
      <c r="U32" s="443"/>
      <c r="V32" s="443"/>
      <c r="W32" s="443"/>
      <c r="X32" s="443"/>
      <c r="Y32" s="443"/>
      <c r="Z32" s="443"/>
      <c r="AA32" s="443"/>
      <c r="AB32" s="443"/>
      <c r="AC32" s="443"/>
      <c r="AD32" s="443"/>
      <c r="AE32" s="443"/>
      <c r="AF32" s="443"/>
      <c r="AG32" s="443"/>
      <c r="AH32" s="443"/>
      <c r="AI32" s="443"/>
      <c r="AJ32" s="443"/>
      <c r="AK32" s="443"/>
      <c r="AL32" s="443"/>
      <c r="AM32" s="443"/>
      <c r="AN32" s="443"/>
      <c r="AO32" s="443"/>
      <c r="AP32" s="443"/>
      <c r="AQ32" s="443"/>
      <c r="AR32" s="443"/>
      <c r="AS32" s="443"/>
      <c r="AT32" s="443"/>
      <c r="AU32" s="443"/>
      <c r="AV32" s="443"/>
      <c r="AW32" s="443"/>
      <c r="AX32" s="771"/>
      <c r="AY32" s="771"/>
      <c r="AZ32" s="771"/>
      <c r="BA32" s="905"/>
    </row>
    <row r="33" spans="1:53" ht="45.6">
      <c r="A33" s="789">
        <v>1</v>
      </c>
      <c r="B33" s="905"/>
      <c r="C33" s="905"/>
      <c r="D33" s="905"/>
      <c r="E33" s="905"/>
      <c r="F33" s="905"/>
      <c r="G33" s="905"/>
      <c r="H33" s="905"/>
      <c r="I33" s="905"/>
      <c r="J33" s="905"/>
      <c r="K33" s="905"/>
      <c r="L33" s="931" t="s">
        <v>559</v>
      </c>
      <c r="M33" s="944" t="s">
        <v>560</v>
      </c>
      <c r="N33" s="933" t="s">
        <v>370</v>
      </c>
      <c r="O33" s="790"/>
      <c r="P33" s="790">
        <v>18.5</v>
      </c>
      <c r="Q33" s="790"/>
      <c r="R33" s="940">
        <v>-18.5</v>
      </c>
      <c r="S33" s="443"/>
      <c r="T33" s="443"/>
      <c r="U33" s="443"/>
      <c r="V33" s="443"/>
      <c r="W33" s="443"/>
      <c r="X33" s="443"/>
      <c r="Y33" s="443"/>
      <c r="Z33" s="443"/>
      <c r="AA33" s="443"/>
      <c r="AB33" s="443"/>
      <c r="AC33" s="443"/>
      <c r="AD33" s="443"/>
      <c r="AE33" s="443"/>
      <c r="AF33" s="443"/>
      <c r="AG33" s="443"/>
      <c r="AH33" s="443"/>
      <c r="AI33" s="443"/>
      <c r="AJ33" s="443"/>
      <c r="AK33" s="443"/>
      <c r="AL33" s="443"/>
      <c r="AM33" s="443"/>
      <c r="AN33" s="443"/>
      <c r="AO33" s="443"/>
      <c r="AP33" s="443"/>
      <c r="AQ33" s="443"/>
      <c r="AR33" s="443"/>
      <c r="AS33" s="443"/>
      <c r="AT33" s="443"/>
      <c r="AU33" s="443"/>
      <c r="AV33" s="443"/>
      <c r="AW33" s="443"/>
      <c r="AX33" s="771"/>
      <c r="AY33" s="771"/>
      <c r="AZ33" s="771"/>
      <c r="BA33" s="905"/>
    </row>
    <row r="34" spans="1:53" ht="11.4">
      <c r="A34" s="789">
        <v>1</v>
      </c>
      <c r="B34" s="905"/>
      <c r="C34" s="905"/>
      <c r="D34" s="905"/>
      <c r="E34" s="905"/>
      <c r="F34" s="905"/>
      <c r="G34" s="905"/>
      <c r="H34" s="905"/>
      <c r="I34" s="905"/>
      <c r="J34" s="905"/>
      <c r="K34" s="905"/>
      <c r="L34" s="931" t="s">
        <v>561</v>
      </c>
      <c r="M34" s="944" t="s">
        <v>562</v>
      </c>
      <c r="N34" s="933" t="s">
        <v>370</v>
      </c>
      <c r="O34" s="790"/>
      <c r="P34" s="790"/>
      <c r="Q34" s="790"/>
      <c r="R34" s="940">
        <v>0</v>
      </c>
      <c r="S34" s="443"/>
      <c r="T34" s="443"/>
      <c r="U34" s="443"/>
      <c r="V34" s="443"/>
      <c r="W34" s="443"/>
      <c r="X34" s="443"/>
      <c r="Y34" s="443"/>
      <c r="Z34" s="443"/>
      <c r="AA34" s="443"/>
      <c r="AB34" s="443"/>
      <c r="AC34" s="443"/>
      <c r="AD34" s="443"/>
      <c r="AE34" s="443"/>
      <c r="AF34" s="443"/>
      <c r="AG34" s="443"/>
      <c r="AH34" s="443"/>
      <c r="AI34" s="443"/>
      <c r="AJ34" s="443"/>
      <c r="AK34" s="443"/>
      <c r="AL34" s="443"/>
      <c r="AM34" s="443"/>
      <c r="AN34" s="443"/>
      <c r="AO34" s="443"/>
      <c r="AP34" s="443"/>
      <c r="AQ34" s="443"/>
      <c r="AR34" s="443"/>
      <c r="AS34" s="443"/>
      <c r="AT34" s="443"/>
      <c r="AU34" s="443"/>
      <c r="AV34" s="443"/>
      <c r="AW34" s="443"/>
      <c r="AX34" s="771"/>
      <c r="AY34" s="771"/>
      <c r="AZ34" s="771"/>
      <c r="BA34" s="905"/>
    </row>
    <row r="35" spans="1:53" ht="11.4">
      <c r="A35" s="789">
        <v>1</v>
      </c>
      <c r="B35" s="905"/>
      <c r="C35" s="905"/>
      <c r="D35" s="905"/>
      <c r="E35" s="905"/>
      <c r="F35" s="905"/>
      <c r="G35" s="905"/>
      <c r="H35" s="905"/>
      <c r="I35" s="905"/>
      <c r="J35" s="905"/>
      <c r="K35" s="905"/>
      <c r="L35" s="931" t="s">
        <v>1438</v>
      </c>
      <c r="M35" s="944" t="s">
        <v>1439</v>
      </c>
      <c r="N35" s="933" t="s">
        <v>370</v>
      </c>
      <c r="O35" s="790">
        <v>3394.95</v>
      </c>
      <c r="P35" s="790"/>
      <c r="Q35" s="790"/>
      <c r="R35" s="940">
        <v>0</v>
      </c>
      <c r="S35" s="443"/>
      <c r="T35" s="443"/>
      <c r="U35" s="443"/>
      <c r="V35" s="443"/>
      <c r="W35" s="443"/>
      <c r="X35" s="443"/>
      <c r="Y35" s="443"/>
      <c r="Z35" s="443"/>
      <c r="AA35" s="443"/>
      <c r="AB35" s="443"/>
      <c r="AC35" s="443"/>
      <c r="AD35" s="443"/>
      <c r="AE35" s="443"/>
      <c r="AF35" s="443"/>
      <c r="AG35" s="443"/>
      <c r="AH35" s="443"/>
      <c r="AI35" s="443"/>
      <c r="AJ35" s="443"/>
      <c r="AK35" s="443"/>
      <c r="AL35" s="443"/>
      <c r="AM35" s="443"/>
      <c r="AN35" s="443"/>
      <c r="AO35" s="443"/>
      <c r="AP35" s="443"/>
      <c r="AQ35" s="443"/>
      <c r="AR35" s="443"/>
      <c r="AS35" s="443"/>
      <c r="AT35" s="443"/>
      <c r="AU35" s="443"/>
      <c r="AV35" s="443"/>
      <c r="AW35" s="443"/>
      <c r="AX35" s="771"/>
      <c r="AY35" s="771"/>
      <c r="AZ35" s="771"/>
      <c r="BA35" s="905"/>
    </row>
    <row r="36" spans="1:53" s="116" customFormat="1" ht="11.4">
      <c r="A36" s="936">
        <v>1</v>
      </c>
      <c r="B36" s="946"/>
      <c r="C36" s="946"/>
      <c r="D36" s="946"/>
      <c r="E36" s="946"/>
      <c r="F36" s="946"/>
      <c r="G36" s="946"/>
      <c r="H36" s="946"/>
      <c r="I36" s="946"/>
      <c r="J36" s="946"/>
      <c r="K36" s="946"/>
      <c r="L36" s="947" t="s">
        <v>378</v>
      </c>
      <c r="M36" s="948" t="s">
        <v>563</v>
      </c>
      <c r="N36" s="949" t="s">
        <v>370</v>
      </c>
      <c r="O36" s="537">
        <v>0</v>
      </c>
      <c r="P36" s="537">
        <v>3863.35</v>
      </c>
      <c r="Q36" s="537">
        <v>0</v>
      </c>
      <c r="R36" s="928">
        <v>-3863.35</v>
      </c>
      <c r="S36" s="537"/>
      <c r="T36" s="537"/>
      <c r="U36" s="537"/>
      <c r="V36" s="537"/>
      <c r="W36" s="537"/>
      <c r="X36" s="537"/>
      <c r="Y36" s="537"/>
      <c r="Z36" s="537"/>
      <c r="AA36" s="537"/>
      <c r="AB36" s="537"/>
      <c r="AC36" s="537"/>
      <c r="AD36" s="537"/>
      <c r="AE36" s="537"/>
      <c r="AF36" s="537"/>
      <c r="AG36" s="537"/>
      <c r="AH36" s="537"/>
      <c r="AI36" s="537"/>
      <c r="AJ36" s="537"/>
      <c r="AK36" s="537"/>
      <c r="AL36" s="537"/>
      <c r="AM36" s="537"/>
      <c r="AN36" s="537"/>
      <c r="AO36" s="537"/>
      <c r="AP36" s="537"/>
      <c r="AQ36" s="537"/>
      <c r="AR36" s="537"/>
      <c r="AS36" s="537"/>
      <c r="AT36" s="537"/>
      <c r="AU36" s="537"/>
      <c r="AV36" s="537"/>
      <c r="AW36" s="537"/>
      <c r="AX36" s="938"/>
      <c r="AY36" s="938"/>
      <c r="AZ36" s="938"/>
      <c r="BA36" s="946"/>
    </row>
    <row r="37" spans="1:53" ht="22.8">
      <c r="A37" s="789">
        <v>1</v>
      </c>
      <c r="B37" s="905"/>
      <c r="C37" s="905"/>
      <c r="D37" s="905"/>
      <c r="E37" s="905"/>
      <c r="F37" s="905"/>
      <c r="G37" s="905"/>
      <c r="H37" s="905"/>
      <c r="I37" s="905"/>
      <c r="J37" s="905"/>
      <c r="K37" s="905"/>
      <c r="L37" s="931" t="s">
        <v>564</v>
      </c>
      <c r="M37" s="939" t="s">
        <v>565</v>
      </c>
      <c r="N37" s="933" t="s">
        <v>370</v>
      </c>
      <c r="O37" s="790"/>
      <c r="P37" s="790"/>
      <c r="Q37" s="790"/>
      <c r="R37" s="940">
        <v>0</v>
      </c>
      <c r="S37" s="443"/>
      <c r="T37" s="443"/>
      <c r="U37" s="443"/>
      <c r="V37" s="443"/>
      <c r="W37" s="443"/>
      <c r="X37" s="443"/>
      <c r="Y37" s="443"/>
      <c r="Z37" s="443"/>
      <c r="AA37" s="443"/>
      <c r="AB37" s="443"/>
      <c r="AC37" s="443"/>
      <c r="AD37" s="443"/>
      <c r="AE37" s="443"/>
      <c r="AF37" s="443"/>
      <c r="AG37" s="443"/>
      <c r="AH37" s="443"/>
      <c r="AI37" s="443"/>
      <c r="AJ37" s="443"/>
      <c r="AK37" s="443"/>
      <c r="AL37" s="443"/>
      <c r="AM37" s="443"/>
      <c r="AN37" s="443"/>
      <c r="AO37" s="443"/>
      <c r="AP37" s="443"/>
      <c r="AQ37" s="443"/>
      <c r="AR37" s="443"/>
      <c r="AS37" s="443"/>
      <c r="AT37" s="443"/>
      <c r="AU37" s="443"/>
      <c r="AV37" s="443"/>
      <c r="AW37" s="443"/>
      <c r="AX37" s="771"/>
      <c r="AY37" s="771"/>
      <c r="AZ37" s="771"/>
      <c r="BA37" s="905"/>
    </row>
    <row r="38" spans="1:53" ht="34.200000000000003">
      <c r="A38" s="789">
        <v>1</v>
      </c>
      <c r="B38" s="905"/>
      <c r="C38" s="905"/>
      <c r="D38" s="905"/>
      <c r="E38" s="905"/>
      <c r="F38" s="905"/>
      <c r="G38" s="905"/>
      <c r="H38" s="905"/>
      <c r="I38" s="905"/>
      <c r="J38" s="905"/>
      <c r="K38" s="905"/>
      <c r="L38" s="931" t="s">
        <v>566</v>
      </c>
      <c r="M38" s="945" t="s">
        <v>567</v>
      </c>
      <c r="N38" s="933" t="s">
        <v>370</v>
      </c>
      <c r="O38" s="790"/>
      <c r="P38" s="790"/>
      <c r="Q38" s="790"/>
      <c r="R38" s="940">
        <v>0</v>
      </c>
      <c r="S38" s="443"/>
      <c r="T38" s="443"/>
      <c r="U38" s="443"/>
      <c r="V38" s="443"/>
      <c r="W38" s="443"/>
      <c r="X38" s="443"/>
      <c r="Y38" s="443"/>
      <c r="Z38" s="443"/>
      <c r="AA38" s="443"/>
      <c r="AB38" s="443"/>
      <c r="AC38" s="443"/>
      <c r="AD38" s="443"/>
      <c r="AE38" s="443"/>
      <c r="AF38" s="443"/>
      <c r="AG38" s="443"/>
      <c r="AH38" s="443"/>
      <c r="AI38" s="443"/>
      <c r="AJ38" s="443"/>
      <c r="AK38" s="443"/>
      <c r="AL38" s="443"/>
      <c r="AM38" s="443"/>
      <c r="AN38" s="443"/>
      <c r="AO38" s="443"/>
      <c r="AP38" s="443"/>
      <c r="AQ38" s="443"/>
      <c r="AR38" s="443"/>
      <c r="AS38" s="443"/>
      <c r="AT38" s="443"/>
      <c r="AU38" s="443"/>
      <c r="AV38" s="443"/>
      <c r="AW38" s="443"/>
      <c r="AX38" s="771"/>
      <c r="AY38" s="771"/>
      <c r="AZ38" s="771"/>
      <c r="BA38" s="905"/>
    </row>
    <row r="39" spans="1:53" ht="22.8">
      <c r="A39" s="789">
        <v>1</v>
      </c>
      <c r="B39" s="905"/>
      <c r="C39" s="905"/>
      <c r="D39" s="905"/>
      <c r="E39" s="905"/>
      <c r="F39" s="905"/>
      <c r="G39" s="905"/>
      <c r="H39" s="905"/>
      <c r="I39" s="905"/>
      <c r="J39" s="905"/>
      <c r="K39" s="905"/>
      <c r="L39" s="931" t="s">
        <v>568</v>
      </c>
      <c r="M39" s="945" t="s">
        <v>569</v>
      </c>
      <c r="N39" s="933" t="s">
        <v>370</v>
      </c>
      <c r="O39" s="790"/>
      <c r="P39" s="790">
        <v>3863.35</v>
      </c>
      <c r="Q39" s="790"/>
      <c r="R39" s="940">
        <v>-3863.35</v>
      </c>
      <c r="S39" s="443"/>
      <c r="T39" s="443"/>
      <c r="U39" s="443"/>
      <c r="V39" s="443"/>
      <c r="W39" s="443"/>
      <c r="X39" s="443"/>
      <c r="Y39" s="443"/>
      <c r="Z39" s="443"/>
      <c r="AA39" s="443"/>
      <c r="AB39" s="443"/>
      <c r="AC39" s="443"/>
      <c r="AD39" s="443"/>
      <c r="AE39" s="443"/>
      <c r="AF39" s="443"/>
      <c r="AG39" s="443"/>
      <c r="AH39" s="443"/>
      <c r="AI39" s="443"/>
      <c r="AJ39" s="443"/>
      <c r="AK39" s="443"/>
      <c r="AL39" s="443"/>
      <c r="AM39" s="443"/>
      <c r="AN39" s="443"/>
      <c r="AO39" s="443"/>
      <c r="AP39" s="443"/>
      <c r="AQ39" s="443"/>
      <c r="AR39" s="443"/>
      <c r="AS39" s="443"/>
      <c r="AT39" s="443"/>
      <c r="AU39" s="443"/>
      <c r="AV39" s="443"/>
      <c r="AW39" s="443"/>
      <c r="AX39" s="771"/>
      <c r="AY39" s="771"/>
      <c r="AZ39" s="771"/>
      <c r="BA39" s="905"/>
    </row>
    <row r="40" spans="1:53" ht="11.4">
      <c r="A40" s="789">
        <v>1</v>
      </c>
      <c r="B40" s="905"/>
      <c r="C40" s="905"/>
      <c r="D40" s="905"/>
      <c r="E40" s="905"/>
      <c r="F40" s="905"/>
      <c r="G40" s="905"/>
      <c r="H40" s="905"/>
      <c r="I40" s="905"/>
      <c r="J40" s="905"/>
      <c r="K40" s="905"/>
      <c r="L40" s="931" t="s">
        <v>1184</v>
      </c>
      <c r="M40" s="942" t="s">
        <v>570</v>
      </c>
      <c r="N40" s="933" t="s">
        <v>370</v>
      </c>
      <c r="O40" s="790"/>
      <c r="P40" s="790">
        <v>2972.07</v>
      </c>
      <c r="Q40" s="790"/>
      <c r="R40" s="940">
        <v>-2972.07</v>
      </c>
      <c r="S40" s="443"/>
      <c r="T40" s="443"/>
      <c r="U40" s="443"/>
      <c r="V40" s="443"/>
      <c r="W40" s="443"/>
      <c r="X40" s="443"/>
      <c r="Y40" s="443"/>
      <c r="Z40" s="443"/>
      <c r="AA40" s="443"/>
      <c r="AB40" s="443"/>
      <c r="AC40" s="443"/>
      <c r="AD40" s="443"/>
      <c r="AE40" s="443"/>
      <c r="AF40" s="443"/>
      <c r="AG40" s="443"/>
      <c r="AH40" s="443"/>
      <c r="AI40" s="443"/>
      <c r="AJ40" s="443"/>
      <c r="AK40" s="443"/>
      <c r="AL40" s="443"/>
      <c r="AM40" s="443"/>
      <c r="AN40" s="443"/>
      <c r="AO40" s="443"/>
      <c r="AP40" s="443"/>
      <c r="AQ40" s="443"/>
      <c r="AR40" s="443"/>
      <c r="AS40" s="443"/>
      <c r="AT40" s="443"/>
      <c r="AU40" s="443"/>
      <c r="AV40" s="443"/>
      <c r="AW40" s="443"/>
      <c r="AX40" s="771"/>
      <c r="AY40" s="771"/>
      <c r="AZ40" s="771"/>
      <c r="BA40" s="905"/>
    </row>
    <row r="41" spans="1:53" ht="11.4">
      <c r="A41" s="789">
        <v>1</v>
      </c>
      <c r="B41" s="905"/>
      <c r="C41" s="905"/>
      <c r="D41" s="905"/>
      <c r="E41" s="905"/>
      <c r="F41" s="905"/>
      <c r="G41" s="905"/>
      <c r="H41" s="905"/>
      <c r="I41" s="905"/>
      <c r="J41" s="905"/>
      <c r="K41" s="905"/>
      <c r="L41" s="931" t="s">
        <v>1185</v>
      </c>
      <c r="M41" s="942" t="s">
        <v>571</v>
      </c>
      <c r="N41" s="933" t="s">
        <v>370</v>
      </c>
      <c r="O41" s="790">
        <v>0</v>
      </c>
      <c r="P41" s="790">
        <v>891.28</v>
      </c>
      <c r="Q41" s="790">
        <v>0</v>
      </c>
      <c r="R41" s="940">
        <v>-891.28</v>
      </c>
      <c r="S41" s="443"/>
      <c r="T41" s="443"/>
      <c r="U41" s="443"/>
      <c r="V41" s="443"/>
      <c r="W41" s="443"/>
      <c r="X41" s="443"/>
      <c r="Y41" s="443"/>
      <c r="Z41" s="443"/>
      <c r="AA41" s="443"/>
      <c r="AB41" s="443"/>
      <c r="AC41" s="443"/>
      <c r="AD41" s="443"/>
      <c r="AE41" s="443"/>
      <c r="AF41" s="443"/>
      <c r="AG41" s="443"/>
      <c r="AH41" s="443"/>
      <c r="AI41" s="443"/>
      <c r="AJ41" s="443"/>
      <c r="AK41" s="443"/>
      <c r="AL41" s="443"/>
      <c r="AM41" s="443"/>
      <c r="AN41" s="443"/>
      <c r="AO41" s="443"/>
      <c r="AP41" s="443"/>
      <c r="AQ41" s="443"/>
      <c r="AR41" s="443"/>
      <c r="AS41" s="443"/>
      <c r="AT41" s="443"/>
      <c r="AU41" s="443"/>
      <c r="AV41" s="443"/>
      <c r="AW41" s="443"/>
      <c r="AX41" s="771"/>
      <c r="AY41" s="771"/>
      <c r="AZ41" s="771"/>
      <c r="BA41" s="905"/>
    </row>
    <row r="42" spans="1:53" s="116" customFormat="1" ht="11.4">
      <c r="A42" s="936">
        <v>1</v>
      </c>
      <c r="B42" s="946"/>
      <c r="C42" s="946"/>
      <c r="D42" s="946"/>
      <c r="E42" s="946"/>
      <c r="F42" s="946"/>
      <c r="G42" s="946"/>
      <c r="H42" s="946"/>
      <c r="I42" s="946"/>
      <c r="J42" s="946"/>
      <c r="K42" s="946"/>
      <c r="L42" s="947" t="s">
        <v>380</v>
      </c>
      <c r="M42" s="948" t="s">
        <v>572</v>
      </c>
      <c r="N42" s="949" t="s">
        <v>370</v>
      </c>
      <c r="O42" s="537">
        <v>0</v>
      </c>
      <c r="P42" s="537">
        <v>2930.2</v>
      </c>
      <c r="Q42" s="537">
        <v>0</v>
      </c>
      <c r="R42" s="928">
        <v>-2930.2</v>
      </c>
      <c r="S42" s="537"/>
      <c r="T42" s="537"/>
      <c r="U42" s="537"/>
      <c r="V42" s="537"/>
      <c r="W42" s="537"/>
      <c r="X42" s="537"/>
      <c r="Y42" s="537"/>
      <c r="Z42" s="537"/>
      <c r="AA42" s="537"/>
      <c r="AB42" s="537"/>
      <c r="AC42" s="537"/>
      <c r="AD42" s="537"/>
      <c r="AE42" s="537"/>
      <c r="AF42" s="537"/>
      <c r="AG42" s="537"/>
      <c r="AH42" s="537"/>
      <c r="AI42" s="537"/>
      <c r="AJ42" s="537"/>
      <c r="AK42" s="537"/>
      <c r="AL42" s="537"/>
      <c r="AM42" s="537"/>
      <c r="AN42" s="537"/>
      <c r="AO42" s="537"/>
      <c r="AP42" s="537"/>
      <c r="AQ42" s="537"/>
      <c r="AR42" s="537"/>
      <c r="AS42" s="537"/>
      <c r="AT42" s="537"/>
      <c r="AU42" s="537"/>
      <c r="AV42" s="537"/>
      <c r="AW42" s="537"/>
      <c r="AX42" s="938"/>
      <c r="AY42" s="938"/>
      <c r="AZ42" s="938"/>
      <c r="BA42" s="946"/>
    </row>
    <row r="43" spans="1:53" ht="22.8">
      <c r="A43" s="789">
        <v>1</v>
      </c>
      <c r="B43" s="905"/>
      <c r="C43" s="905"/>
      <c r="D43" s="905"/>
      <c r="E43" s="905"/>
      <c r="F43" s="905"/>
      <c r="G43" s="905"/>
      <c r="H43" s="905"/>
      <c r="I43" s="905"/>
      <c r="J43" s="905"/>
      <c r="K43" s="905"/>
      <c r="L43" s="931" t="s">
        <v>573</v>
      </c>
      <c r="M43" s="939" t="s">
        <v>574</v>
      </c>
      <c r="N43" s="933" t="s">
        <v>370</v>
      </c>
      <c r="O43" s="443">
        <v>0</v>
      </c>
      <c r="P43" s="443">
        <v>355.89</v>
      </c>
      <c r="Q43" s="443">
        <v>0</v>
      </c>
      <c r="R43" s="940">
        <v>-355.89</v>
      </c>
      <c r="S43" s="443"/>
      <c r="T43" s="443"/>
      <c r="U43" s="443"/>
      <c r="V43" s="443"/>
      <c r="W43" s="443"/>
      <c r="X43" s="443"/>
      <c r="Y43" s="443"/>
      <c r="Z43" s="443"/>
      <c r="AA43" s="443"/>
      <c r="AB43" s="443"/>
      <c r="AC43" s="443"/>
      <c r="AD43" s="443"/>
      <c r="AE43" s="443"/>
      <c r="AF43" s="443"/>
      <c r="AG43" s="443"/>
      <c r="AH43" s="443"/>
      <c r="AI43" s="443"/>
      <c r="AJ43" s="443"/>
      <c r="AK43" s="443"/>
      <c r="AL43" s="443"/>
      <c r="AM43" s="443"/>
      <c r="AN43" s="443"/>
      <c r="AO43" s="443"/>
      <c r="AP43" s="443"/>
      <c r="AQ43" s="443"/>
      <c r="AR43" s="443"/>
      <c r="AS43" s="443"/>
      <c r="AT43" s="443"/>
      <c r="AU43" s="443"/>
      <c r="AV43" s="443"/>
      <c r="AW43" s="443"/>
      <c r="AX43" s="771"/>
      <c r="AY43" s="771"/>
      <c r="AZ43" s="771"/>
      <c r="BA43" s="905"/>
    </row>
    <row r="44" spans="1:53" ht="11.4">
      <c r="A44" s="789">
        <v>1</v>
      </c>
      <c r="B44" s="905"/>
      <c r="C44" s="905"/>
      <c r="D44" s="905"/>
      <c r="E44" s="905"/>
      <c r="F44" s="905"/>
      <c r="G44" s="905"/>
      <c r="H44" s="905"/>
      <c r="I44" s="905"/>
      <c r="J44" s="905"/>
      <c r="K44" s="905"/>
      <c r="L44" s="931" t="s">
        <v>575</v>
      </c>
      <c r="M44" s="942" t="s">
        <v>576</v>
      </c>
      <c r="N44" s="933" t="s">
        <v>370</v>
      </c>
      <c r="O44" s="790"/>
      <c r="P44" s="790">
        <v>35</v>
      </c>
      <c r="Q44" s="790"/>
      <c r="R44" s="940">
        <v>-35</v>
      </c>
      <c r="S44" s="443"/>
      <c r="T44" s="443"/>
      <c r="U44" s="443"/>
      <c r="V44" s="443"/>
      <c r="W44" s="443"/>
      <c r="X44" s="443"/>
      <c r="Y44" s="443"/>
      <c r="Z44" s="443"/>
      <c r="AA44" s="443"/>
      <c r="AB44" s="443"/>
      <c r="AC44" s="443"/>
      <c r="AD44" s="443"/>
      <c r="AE44" s="443"/>
      <c r="AF44" s="443"/>
      <c r="AG44" s="443"/>
      <c r="AH44" s="443"/>
      <c r="AI44" s="443"/>
      <c r="AJ44" s="443"/>
      <c r="AK44" s="443"/>
      <c r="AL44" s="443"/>
      <c r="AM44" s="443"/>
      <c r="AN44" s="443"/>
      <c r="AO44" s="443"/>
      <c r="AP44" s="443"/>
      <c r="AQ44" s="443"/>
      <c r="AR44" s="443"/>
      <c r="AS44" s="443"/>
      <c r="AT44" s="443"/>
      <c r="AU44" s="443"/>
      <c r="AV44" s="443"/>
      <c r="AW44" s="443"/>
      <c r="AX44" s="771"/>
      <c r="AY44" s="771"/>
      <c r="AZ44" s="771"/>
      <c r="BA44" s="905"/>
    </row>
    <row r="45" spans="1:53" ht="11.4">
      <c r="A45" s="789">
        <v>1</v>
      </c>
      <c r="B45" s="905"/>
      <c r="C45" s="905"/>
      <c r="D45" s="905"/>
      <c r="E45" s="905"/>
      <c r="F45" s="905"/>
      <c r="G45" s="905"/>
      <c r="H45" s="905"/>
      <c r="I45" s="905"/>
      <c r="J45" s="905"/>
      <c r="K45" s="905"/>
      <c r="L45" s="931" t="s">
        <v>577</v>
      </c>
      <c r="M45" s="942" t="s">
        <v>578</v>
      </c>
      <c r="N45" s="933" t="s">
        <v>370</v>
      </c>
      <c r="O45" s="790"/>
      <c r="P45" s="790"/>
      <c r="Q45" s="790"/>
      <c r="R45" s="940">
        <v>0</v>
      </c>
      <c r="S45" s="443"/>
      <c r="T45" s="443"/>
      <c r="U45" s="443"/>
      <c r="V45" s="443"/>
      <c r="W45" s="443"/>
      <c r="X45" s="443"/>
      <c r="Y45" s="443"/>
      <c r="Z45" s="443"/>
      <c r="AA45" s="443"/>
      <c r="AB45" s="443"/>
      <c r="AC45" s="443"/>
      <c r="AD45" s="443"/>
      <c r="AE45" s="443"/>
      <c r="AF45" s="443"/>
      <c r="AG45" s="443"/>
      <c r="AH45" s="443"/>
      <c r="AI45" s="443"/>
      <c r="AJ45" s="443"/>
      <c r="AK45" s="443"/>
      <c r="AL45" s="443"/>
      <c r="AM45" s="443"/>
      <c r="AN45" s="443"/>
      <c r="AO45" s="443"/>
      <c r="AP45" s="443"/>
      <c r="AQ45" s="443"/>
      <c r="AR45" s="443"/>
      <c r="AS45" s="443"/>
      <c r="AT45" s="443"/>
      <c r="AU45" s="443"/>
      <c r="AV45" s="443"/>
      <c r="AW45" s="443"/>
      <c r="AX45" s="771"/>
      <c r="AY45" s="771"/>
      <c r="AZ45" s="771"/>
      <c r="BA45" s="905"/>
    </row>
    <row r="46" spans="1:53" ht="11.4">
      <c r="A46" s="789">
        <v>1</v>
      </c>
      <c r="B46" s="905"/>
      <c r="C46" s="905"/>
      <c r="D46" s="905"/>
      <c r="E46" s="905"/>
      <c r="F46" s="905"/>
      <c r="G46" s="905"/>
      <c r="H46" s="905"/>
      <c r="I46" s="905"/>
      <c r="J46" s="905"/>
      <c r="K46" s="905"/>
      <c r="L46" s="931" t="s">
        <v>579</v>
      </c>
      <c r="M46" s="942" t="s">
        <v>580</v>
      </c>
      <c r="N46" s="933" t="s">
        <v>370</v>
      </c>
      <c r="O46" s="790"/>
      <c r="P46" s="790"/>
      <c r="Q46" s="790"/>
      <c r="R46" s="940">
        <v>0</v>
      </c>
      <c r="S46" s="443"/>
      <c r="T46" s="443"/>
      <c r="U46" s="443"/>
      <c r="V46" s="443"/>
      <c r="W46" s="443"/>
      <c r="X46" s="443"/>
      <c r="Y46" s="443"/>
      <c r="Z46" s="443"/>
      <c r="AA46" s="443"/>
      <c r="AB46" s="443"/>
      <c r="AC46" s="443"/>
      <c r="AD46" s="443"/>
      <c r="AE46" s="443"/>
      <c r="AF46" s="443"/>
      <c r="AG46" s="443"/>
      <c r="AH46" s="443"/>
      <c r="AI46" s="443"/>
      <c r="AJ46" s="443"/>
      <c r="AK46" s="443"/>
      <c r="AL46" s="443"/>
      <c r="AM46" s="443"/>
      <c r="AN46" s="443"/>
      <c r="AO46" s="443"/>
      <c r="AP46" s="443"/>
      <c r="AQ46" s="443"/>
      <c r="AR46" s="443"/>
      <c r="AS46" s="443"/>
      <c r="AT46" s="443"/>
      <c r="AU46" s="443"/>
      <c r="AV46" s="443"/>
      <c r="AW46" s="443"/>
      <c r="AX46" s="771"/>
      <c r="AY46" s="771"/>
      <c r="AZ46" s="771"/>
      <c r="BA46" s="905"/>
    </row>
    <row r="47" spans="1:53" ht="11.4">
      <c r="A47" s="789">
        <v>1</v>
      </c>
      <c r="B47" s="905"/>
      <c r="C47" s="905"/>
      <c r="D47" s="905"/>
      <c r="E47" s="905"/>
      <c r="F47" s="905"/>
      <c r="G47" s="905"/>
      <c r="H47" s="905"/>
      <c r="I47" s="905"/>
      <c r="J47" s="905"/>
      <c r="K47" s="905"/>
      <c r="L47" s="931" t="s">
        <v>581</v>
      </c>
      <c r="M47" s="942" t="s">
        <v>582</v>
      </c>
      <c r="N47" s="933" t="s">
        <v>370</v>
      </c>
      <c r="O47" s="790"/>
      <c r="P47" s="790"/>
      <c r="Q47" s="790"/>
      <c r="R47" s="940">
        <v>0</v>
      </c>
      <c r="S47" s="443"/>
      <c r="T47" s="443"/>
      <c r="U47" s="443"/>
      <c r="V47" s="443"/>
      <c r="W47" s="443"/>
      <c r="X47" s="443"/>
      <c r="Y47" s="443"/>
      <c r="Z47" s="443"/>
      <c r="AA47" s="443"/>
      <c r="AB47" s="443"/>
      <c r="AC47" s="443"/>
      <c r="AD47" s="443"/>
      <c r="AE47" s="443"/>
      <c r="AF47" s="443"/>
      <c r="AG47" s="443"/>
      <c r="AH47" s="443"/>
      <c r="AI47" s="443"/>
      <c r="AJ47" s="443"/>
      <c r="AK47" s="443"/>
      <c r="AL47" s="443"/>
      <c r="AM47" s="443"/>
      <c r="AN47" s="443"/>
      <c r="AO47" s="443"/>
      <c r="AP47" s="443"/>
      <c r="AQ47" s="443"/>
      <c r="AR47" s="443"/>
      <c r="AS47" s="443"/>
      <c r="AT47" s="443"/>
      <c r="AU47" s="443"/>
      <c r="AV47" s="443"/>
      <c r="AW47" s="443"/>
      <c r="AX47" s="771"/>
      <c r="AY47" s="771"/>
      <c r="AZ47" s="771"/>
      <c r="BA47" s="905"/>
    </row>
    <row r="48" spans="1:53" ht="11.4">
      <c r="A48" s="789">
        <v>1</v>
      </c>
      <c r="B48" s="905"/>
      <c r="C48" s="905"/>
      <c r="D48" s="905"/>
      <c r="E48" s="905"/>
      <c r="F48" s="905"/>
      <c r="G48" s="905"/>
      <c r="H48" s="905"/>
      <c r="I48" s="905"/>
      <c r="J48" s="905"/>
      <c r="K48" s="905"/>
      <c r="L48" s="931" t="s">
        <v>583</v>
      </c>
      <c r="M48" s="942" t="s">
        <v>584</v>
      </c>
      <c r="N48" s="933" t="s">
        <v>370</v>
      </c>
      <c r="O48" s="790"/>
      <c r="P48" s="790"/>
      <c r="Q48" s="790"/>
      <c r="R48" s="940">
        <v>0</v>
      </c>
      <c r="S48" s="443"/>
      <c r="T48" s="443"/>
      <c r="U48" s="443"/>
      <c r="V48" s="443"/>
      <c r="W48" s="443"/>
      <c r="X48" s="443"/>
      <c r="Y48" s="443"/>
      <c r="Z48" s="443"/>
      <c r="AA48" s="443"/>
      <c r="AB48" s="443"/>
      <c r="AC48" s="443"/>
      <c r="AD48" s="443"/>
      <c r="AE48" s="443"/>
      <c r="AF48" s="443"/>
      <c r="AG48" s="443"/>
      <c r="AH48" s="443"/>
      <c r="AI48" s="443"/>
      <c r="AJ48" s="443"/>
      <c r="AK48" s="443"/>
      <c r="AL48" s="443"/>
      <c r="AM48" s="443"/>
      <c r="AN48" s="443"/>
      <c r="AO48" s="443"/>
      <c r="AP48" s="443"/>
      <c r="AQ48" s="443"/>
      <c r="AR48" s="443"/>
      <c r="AS48" s="443"/>
      <c r="AT48" s="443"/>
      <c r="AU48" s="443"/>
      <c r="AV48" s="443"/>
      <c r="AW48" s="443"/>
      <c r="AX48" s="771"/>
      <c r="AY48" s="771"/>
      <c r="AZ48" s="771"/>
      <c r="BA48" s="905"/>
    </row>
    <row r="49" spans="1:53" ht="11.4">
      <c r="A49" s="789">
        <v>1</v>
      </c>
      <c r="B49" s="905"/>
      <c r="C49" s="905"/>
      <c r="D49" s="905"/>
      <c r="E49" s="905"/>
      <c r="F49" s="905"/>
      <c r="G49" s="905"/>
      <c r="H49" s="905"/>
      <c r="I49" s="905"/>
      <c r="J49" s="905"/>
      <c r="K49" s="905"/>
      <c r="L49" s="931" t="s">
        <v>585</v>
      </c>
      <c r="M49" s="942" t="s">
        <v>586</v>
      </c>
      <c r="N49" s="933" t="s">
        <v>370</v>
      </c>
      <c r="O49" s="790"/>
      <c r="P49" s="790">
        <v>53.7</v>
      </c>
      <c r="Q49" s="790"/>
      <c r="R49" s="940">
        <v>-53.7</v>
      </c>
      <c r="S49" s="443"/>
      <c r="T49" s="443"/>
      <c r="U49" s="443"/>
      <c r="V49" s="443"/>
      <c r="W49" s="443"/>
      <c r="X49" s="443"/>
      <c r="Y49" s="443"/>
      <c r="Z49" s="443"/>
      <c r="AA49" s="443"/>
      <c r="AB49" s="443"/>
      <c r="AC49" s="443"/>
      <c r="AD49" s="443"/>
      <c r="AE49" s="443"/>
      <c r="AF49" s="443"/>
      <c r="AG49" s="443"/>
      <c r="AH49" s="443"/>
      <c r="AI49" s="443"/>
      <c r="AJ49" s="443"/>
      <c r="AK49" s="443"/>
      <c r="AL49" s="443"/>
      <c r="AM49" s="443"/>
      <c r="AN49" s="443"/>
      <c r="AO49" s="443"/>
      <c r="AP49" s="443"/>
      <c r="AQ49" s="443"/>
      <c r="AR49" s="443"/>
      <c r="AS49" s="443"/>
      <c r="AT49" s="443"/>
      <c r="AU49" s="443"/>
      <c r="AV49" s="443"/>
      <c r="AW49" s="443"/>
      <c r="AX49" s="771"/>
      <c r="AY49" s="771"/>
      <c r="AZ49" s="771"/>
      <c r="BA49" s="905"/>
    </row>
    <row r="50" spans="1:53" ht="11.4">
      <c r="A50" s="789">
        <v>1</v>
      </c>
      <c r="B50" s="905"/>
      <c r="C50" s="905"/>
      <c r="D50" s="905"/>
      <c r="E50" s="905"/>
      <c r="F50" s="905"/>
      <c r="G50" s="905"/>
      <c r="H50" s="905"/>
      <c r="I50" s="905"/>
      <c r="J50" s="905"/>
      <c r="K50" s="905"/>
      <c r="L50" s="931" t="s">
        <v>1436</v>
      </c>
      <c r="M50" s="942" t="s">
        <v>1437</v>
      </c>
      <c r="N50" s="933" t="s">
        <v>370</v>
      </c>
      <c r="O50" s="790"/>
      <c r="P50" s="790">
        <v>267.19</v>
      </c>
      <c r="Q50" s="790"/>
      <c r="R50" s="940">
        <v>-267.19</v>
      </c>
      <c r="S50" s="443"/>
      <c r="T50" s="443"/>
      <c r="U50" s="443"/>
      <c r="V50" s="443"/>
      <c r="W50" s="443"/>
      <c r="X50" s="443"/>
      <c r="Y50" s="443"/>
      <c r="Z50" s="443"/>
      <c r="AA50" s="443"/>
      <c r="AB50" s="443"/>
      <c r="AC50" s="443"/>
      <c r="AD50" s="443"/>
      <c r="AE50" s="443"/>
      <c r="AF50" s="443"/>
      <c r="AG50" s="443"/>
      <c r="AH50" s="443"/>
      <c r="AI50" s="443"/>
      <c r="AJ50" s="443"/>
      <c r="AK50" s="443"/>
      <c r="AL50" s="443"/>
      <c r="AM50" s="443"/>
      <c r="AN50" s="443"/>
      <c r="AO50" s="443"/>
      <c r="AP50" s="443"/>
      <c r="AQ50" s="443"/>
      <c r="AR50" s="443"/>
      <c r="AS50" s="443"/>
      <c r="AT50" s="443"/>
      <c r="AU50" s="443"/>
      <c r="AV50" s="443"/>
      <c r="AW50" s="443"/>
      <c r="AX50" s="771"/>
      <c r="AY50" s="771"/>
      <c r="AZ50" s="771"/>
      <c r="BA50" s="905"/>
    </row>
    <row r="51" spans="1:53" ht="22.8">
      <c r="A51" s="789">
        <v>1</v>
      </c>
      <c r="B51" s="905"/>
      <c r="C51" s="905"/>
      <c r="D51" s="905"/>
      <c r="E51" s="905"/>
      <c r="F51" s="905"/>
      <c r="G51" s="905"/>
      <c r="H51" s="905"/>
      <c r="I51" s="905"/>
      <c r="J51" s="905"/>
      <c r="K51" s="905"/>
      <c r="L51" s="931" t="s">
        <v>587</v>
      </c>
      <c r="M51" s="939" t="s">
        <v>588</v>
      </c>
      <c r="N51" s="933" t="s">
        <v>370</v>
      </c>
      <c r="O51" s="443">
        <v>0</v>
      </c>
      <c r="P51" s="443">
        <v>2545.17</v>
      </c>
      <c r="Q51" s="443">
        <v>0</v>
      </c>
      <c r="R51" s="940">
        <v>-2545.17</v>
      </c>
      <c r="S51" s="443"/>
      <c r="T51" s="443"/>
      <c r="U51" s="443"/>
      <c r="V51" s="443"/>
      <c r="W51" s="443"/>
      <c r="X51" s="443"/>
      <c r="Y51" s="443"/>
      <c r="Z51" s="443"/>
      <c r="AA51" s="443"/>
      <c r="AB51" s="443"/>
      <c r="AC51" s="443"/>
      <c r="AD51" s="443"/>
      <c r="AE51" s="443"/>
      <c r="AF51" s="443"/>
      <c r="AG51" s="443"/>
      <c r="AH51" s="443"/>
      <c r="AI51" s="443"/>
      <c r="AJ51" s="443"/>
      <c r="AK51" s="443"/>
      <c r="AL51" s="443"/>
      <c r="AM51" s="443"/>
      <c r="AN51" s="443"/>
      <c r="AO51" s="443"/>
      <c r="AP51" s="443"/>
      <c r="AQ51" s="443"/>
      <c r="AR51" s="443"/>
      <c r="AS51" s="443"/>
      <c r="AT51" s="443"/>
      <c r="AU51" s="443"/>
      <c r="AV51" s="443"/>
      <c r="AW51" s="443"/>
      <c r="AX51" s="771"/>
      <c r="AY51" s="771"/>
      <c r="AZ51" s="771"/>
      <c r="BA51" s="905"/>
    </row>
    <row r="52" spans="1:53" ht="11.4">
      <c r="A52" s="789">
        <v>1</v>
      </c>
      <c r="B52" s="905"/>
      <c r="C52" s="905"/>
      <c r="D52" s="905"/>
      <c r="E52" s="905"/>
      <c r="F52" s="905"/>
      <c r="G52" s="905"/>
      <c r="H52" s="905"/>
      <c r="I52" s="905"/>
      <c r="J52" s="905"/>
      <c r="K52" s="905"/>
      <c r="L52" s="931" t="s">
        <v>589</v>
      </c>
      <c r="M52" s="942" t="s">
        <v>590</v>
      </c>
      <c r="N52" s="933" t="s">
        <v>370</v>
      </c>
      <c r="O52" s="790"/>
      <c r="P52" s="790">
        <v>1956.04</v>
      </c>
      <c r="Q52" s="790"/>
      <c r="R52" s="940">
        <v>-1956.04</v>
      </c>
      <c r="S52" s="443"/>
      <c r="T52" s="443"/>
      <c r="U52" s="443"/>
      <c r="V52" s="443"/>
      <c r="W52" s="443"/>
      <c r="X52" s="443"/>
      <c r="Y52" s="443"/>
      <c r="Z52" s="443"/>
      <c r="AA52" s="443"/>
      <c r="AB52" s="443"/>
      <c r="AC52" s="443"/>
      <c r="AD52" s="443"/>
      <c r="AE52" s="443"/>
      <c r="AF52" s="443"/>
      <c r="AG52" s="443"/>
      <c r="AH52" s="443"/>
      <c r="AI52" s="443"/>
      <c r="AJ52" s="443"/>
      <c r="AK52" s="443"/>
      <c r="AL52" s="443"/>
      <c r="AM52" s="443"/>
      <c r="AN52" s="443"/>
      <c r="AO52" s="443"/>
      <c r="AP52" s="443"/>
      <c r="AQ52" s="443"/>
      <c r="AR52" s="443"/>
      <c r="AS52" s="443"/>
      <c r="AT52" s="443"/>
      <c r="AU52" s="443"/>
      <c r="AV52" s="443"/>
      <c r="AW52" s="443"/>
      <c r="AX52" s="771"/>
      <c r="AY52" s="771"/>
      <c r="AZ52" s="771"/>
      <c r="BA52" s="905"/>
    </row>
    <row r="53" spans="1:53" ht="22.8">
      <c r="A53" s="789">
        <v>1</v>
      </c>
      <c r="B53" s="905"/>
      <c r="C53" s="905"/>
      <c r="D53" s="905"/>
      <c r="E53" s="905"/>
      <c r="F53" s="905"/>
      <c r="G53" s="905"/>
      <c r="H53" s="905"/>
      <c r="I53" s="905"/>
      <c r="J53" s="905"/>
      <c r="K53" s="905"/>
      <c r="L53" s="931" t="s">
        <v>591</v>
      </c>
      <c r="M53" s="942" t="s">
        <v>592</v>
      </c>
      <c r="N53" s="933" t="s">
        <v>370</v>
      </c>
      <c r="O53" s="790">
        <v>0</v>
      </c>
      <c r="P53" s="790">
        <v>589.13</v>
      </c>
      <c r="Q53" s="790">
        <v>0</v>
      </c>
      <c r="R53" s="940">
        <v>-589.13</v>
      </c>
      <c r="S53" s="443"/>
      <c r="T53" s="443"/>
      <c r="U53" s="443"/>
      <c r="V53" s="443"/>
      <c r="W53" s="443"/>
      <c r="X53" s="443"/>
      <c r="Y53" s="443"/>
      <c r="Z53" s="443"/>
      <c r="AA53" s="443"/>
      <c r="AB53" s="443"/>
      <c r="AC53" s="443"/>
      <c r="AD53" s="443"/>
      <c r="AE53" s="443"/>
      <c r="AF53" s="443"/>
      <c r="AG53" s="443"/>
      <c r="AH53" s="443"/>
      <c r="AI53" s="443"/>
      <c r="AJ53" s="443"/>
      <c r="AK53" s="443"/>
      <c r="AL53" s="443"/>
      <c r="AM53" s="443"/>
      <c r="AN53" s="443"/>
      <c r="AO53" s="443"/>
      <c r="AP53" s="443"/>
      <c r="AQ53" s="443"/>
      <c r="AR53" s="443"/>
      <c r="AS53" s="443"/>
      <c r="AT53" s="443"/>
      <c r="AU53" s="443"/>
      <c r="AV53" s="443"/>
      <c r="AW53" s="443"/>
      <c r="AX53" s="771"/>
      <c r="AY53" s="771"/>
      <c r="AZ53" s="771"/>
      <c r="BA53" s="905"/>
    </row>
    <row r="54" spans="1:53" ht="34.200000000000003">
      <c r="A54" s="789">
        <v>1</v>
      </c>
      <c r="B54" s="905"/>
      <c r="C54" s="905"/>
      <c r="D54" s="905"/>
      <c r="E54" s="905"/>
      <c r="F54" s="905"/>
      <c r="G54" s="905"/>
      <c r="H54" s="905"/>
      <c r="I54" s="905"/>
      <c r="J54" s="905"/>
      <c r="K54" s="905"/>
      <c r="L54" s="931" t="s">
        <v>593</v>
      </c>
      <c r="M54" s="939" t="s">
        <v>594</v>
      </c>
      <c r="N54" s="933" t="s">
        <v>370</v>
      </c>
      <c r="O54" s="790"/>
      <c r="P54" s="790"/>
      <c r="Q54" s="790"/>
      <c r="R54" s="940">
        <v>0</v>
      </c>
      <c r="S54" s="443"/>
      <c r="T54" s="443"/>
      <c r="U54" s="443"/>
      <c r="V54" s="443"/>
      <c r="W54" s="443"/>
      <c r="X54" s="443"/>
      <c r="Y54" s="443"/>
      <c r="Z54" s="443"/>
      <c r="AA54" s="443"/>
      <c r="AB54" s="443"/>
      <c r="AC54" s="443"/>
      <c r="AD54" s="443"/>
      <c r="AE54" s="443"/>
      <c r="AF54" s="443"/>
      <c r="AG54" s="443"/>
      <c r="AH54" s="443"/>
      <c r="AI54" s="443"/>
      <c r="AJ54" s="443"/>
      <c r="AK54" s="443"/>
      <c r="AL54" s="443"/>
      <c r="AM54" s="443"/>
      <c r="AN54" s="443"/>
      <c r="AO54" s="443"/>
      <c r="AP54" s="443"/>
      <c r="AQ54" s="443"/>
      <c r="AR54" s="443"/>
      <c r="AS54" s="443"/>
      <c r="AT54" s="443"/>
      <c r="AU54" s="443"/>
      <c r="AV54" s="443"/>
      <c r="AW54" s="443"/>
      <c r="AX54" s="771"/>
      <c r="AY54" s="771"/>
      <c r="AZ54" s="771"/>
      <c r="BA54" s="905"/>
    </row>
    <row r="55" spans="1:53" ht="11.4">
      <c r="A55" s="789">
        <v>1</v>
      </c>
      <c r="B55" s="905"/>
      <c r="C55" s="905"/>
      <c r="D55" s="905"/>
      <c r="E55" s="905"/>
      <c r="F55" s="905"/>
      <c r="G55" s="905"/>
      <c r="H55" s="905"/>
      <c r="I55" s="905"/>
      <c r="J55" s="905"/>
      <c r="K55" s="905"/>
      <c r="L55" s="931" t="s">
        <v>595</v>
      </c>
      <c r="M55" s="939" t="s">
        <v>596</v>
      </c>
      <c r="N55" s="933" t="s">
        <v>370</v>
      </c>
      <c r="O55" s="790"/>
      <c r="P55" s="790"/>
      <c r="Q55" s="790"/>
      <c r="R55" s="940">
        <v>0</v>
      </c>
      <c r="S55" s="443"/>
      <c r="T55" s="443"/>
      <c r="U55" s="443"/>
      <c r="V55" s="443"/>
      <c r="W55" s="443"/>
      <c r="X55" s="443"/>
      <c r="Y55" s="443"/>
      <c r="Z55" s="443"/>
      <c r="AA55" s="443"/>
      <c r="AB55" s="443"/>
      <c r="AC55" s="443"/>
      <c r="AD55" s="443"/>
      <c r="AE55" s="443"/>
      <c r="AF55" s="443"/>
      <c r="AG55" s="443"/>
      <c r="AH55" s="443"/>
      <c r="AI55" s="443"/>
      <c r="AJ55" s="443"/>
      <c r="AK55" s="443"/>
      <c r="AL55" s="443"/>
      <c r="AM55" s="443"/>
      <c r="AN55" s="443"/>
      <c r="AO55" s="443"/>
      <c r="AP55" s="443"/>
      <c r="AQ55" s="443"/>
      <c r="AR55" s="443"/>
      <c r="AS55" s="443"/>
      <c r="AT55" s="443"/>
      <c r="AU55" s="443"/>
      <c r="AV55" s="443"/>
      <c r="AW55" s="443"/>
      <c r="AX55" s="771"/>
      <c r="AY55" s="771"/>
      <c r="AZ55" s="771"/>
      <c r="BA55" s="905"/>
    </row>
    <row r="56" spans="1:53" ht="11.4">
      <c r="A56" s="789">
        <v>1</v>
      </c>
      <c r="B56" s="905"/>
      <c r="C56" s="905"/>
      <c r="D56" s="905"/>
      <c r="E56" s="905"/>
      <c r="F56" s="905"/>
      <c r="G56" s="905"/>
      <c r="H56" s="905"/>
      <c r="I56" s="905"/>
      <c r="J56" s="905"/>
      <c r="K56" s="905"/>
      <c r="L56" s="931" t="s">
        <v>597</v>
      </c>
      <c r="M56" s="939" t="s">
        <v>598</v>
      </c>
      <c r="N56" s="933" t="s">
        <v>370</v>
      </c>
      <c r="O56" s="790"/>
      <c r="P56" s="790"/>
      <c r="Q56" s="790"/>
      <c r="R56" s="940">
        <v>0</v>
      </c>
      <c r="S56" s="443"/>
      <c r="T56" s="443"/>
      <c r="U56" s="443"/>
      <c r="V56" s="443"/>
      <c r="W56" s="443"/>
      <c r="X56" s="443"/>
      <c r="Y56" s="443"/>
      <c r="Z56" s="443"/>
      <c r="AA56" s="443"/>
      <c r="AB56" s="443"/>
      <c r="AC56" s="443"/>
      <c r="AD56" s="443"/>
      <c r="AE56" s="443"/>
      <c r="AF56" s="443"/>
      <c r="AG56" s="443"/>
      <c r="AH56" s="443"/>
      <c r="AI56" s="443"/>
      <c r="AJ56" s="443"/>
      <c r="AK56" s="443"/>
      <c r="AL56" s="443"/>
      <c r="AM56" s="443"/>
      <c r="AN56" s="443"/>
      <c r="AO56" s="443"/>
      <c r="AP56" s="443"/>
      <c r="AQ56" s="443"/>
      <c r="AR56" s="443"/>
      <c r="AS56" s="443"/>
      <c r="AT56" s="443"/>
      <c r="AU56" s="443"/>
      <c r="AV56" s="443"/>
      <c r="AW56" s="443"/>
      <c r="AX56" s="771"/>
      <c r="AY56" s="771"/>
      <c r="AZ56" s="771"/>
      <c r="BA56" s="905"/>
    </row>
    <row r="57" spans="1:53" ht="11.4">
      <c r="A57" s="789">
        <v>1</v>
      </c>
      <c r="B57" s="905"/>
      <c r="C57" s="905"/>
      <c r="D57" s="905"/>
      <c r="E57" s="905"/>
      <c r="F57" s="905"/>
      <c r="G57" s="905"/>
      <c r="H57" s="905"/>
      <c r="I57" s="905"/>
      <c r="J57" s="905"/>
      <c r="K57" s="905"/>
      <c r="L57" s="931" t="s">
        <v>599</v>
      </c>
      <c r="M57" s="939" t="s">
        <v>600</v>
      </c>
      <c r="N57" s="933" t="s">
        <v>370</v>
      </c>
      <c r="O57" s="790"/>
      <c r="P57" s="790"/>
      <c r="Q57" s="790"/>
      <c r="R57" s="940">
        <v>0</v>
      </c>
      <c r="S57" s="443"/>
      <c r="T57" s="443"/>
      <c r="U57" s="443"/>
      <c r="V57" s="443"/>
      <c r="W57" s="443"/>
      <c r="X57" s="443"/>
      <c r="Y57" s="443"/>
      <c r="Z57" s="443"/>
      <c r="AA57" s="443"/>
      <c r="AB57" s="443"/>
      <c r="AC57" s="443"/>
      <c r="AD57" s="443"/>
      <c r="AE57" s="443"/>
      <c r="AF57" s="443"/>
      <c r="AG57" s="443"/>
      <c r="AH57" s="443"/>
      <c r="AI57" s="443"/>
      <c r="AJ57" s="443"/>
      <c r="AK57" s="443"/>
      <c r="AL57" s="443"/>
      <c r="AM57" s="443"/>
      <c r="AN57" s="443"/>
      <c r="AO57" s="443"/>
      <c r="AP57" s="443"/>
      <c r="AQ57" s="443"/>
      <c r="AR57" s="443"/>
      <c r="AS57" s="443"/>
      <c r="AT57" s="443"/>
      <c r="AU57" s="443"/>
      <c r="AV57" s="443"/>
      <c r="AW57" s="443"/>
      <c r="AX57" s="771"/>
      <c r="AY57" s="771"/>
      <c r="AZ57" s="771"/>
      <c r="BA57" s="905"/>
    </row>
    <row r="58" spans="1:53" ht="11.4">
      <c r="A58" s="789">
        <v>1</v>
      </c>
      <c r="B58" s="905"/>
      <c r="C58" s="905"/>
      <c r="D58" s="905"/>
      <c r="E58" s="905"/>
      <c r="F58" s="905"/>
      <c r="G58" s="905"/>
      <c r="H58" s="905"/>
      <c r="I58" s="905"/>
      <c r="J58" s="905"/>
      <c r="K58" s="905"/>
      <c r="L58" s="931" t="s">
        <v>601</v>
      </c>
      <c r="M58" s="939" t="s">
        <v>602</v>
      </c>
      <c r="N58" s="933" t="s">
        <v>370</v>
      </c>
      <c r="O58" s="443">
        <v>0</v>
      </c>
      <c r="P58" s="443">
        <v>29.14</v>
      </c>
      <c r="Q58" s="443">
        <v>0</v>
      </c>
      <c r="R58" s="940">
        <v>-29.14</v>
      </c>
      <c r="S58" s="443"/>
      <c r="T58" s="443"/>
      <c r="U58" s="443"/>
      <c r="V58" s="443"/>
      <c r="W58" s="443"/>
      <c r="X58" s="443"/>
      <c r="Y58" s="443"/>
      <c r="Z58" s="443"/>
      <c r="AA58" s="443"/>
      <c r="AB58" s="443"/>
      <c r="AC58" s="443"/>
      <c r="AD58" s="443"/>
      <c r="AE58" s="443"/>
      <c r="AF58" s="443"/>
      <c r="AG58" s="443"/>
      <c r="AH58" s="443"/>
      <c r="AI58" s="443"/>
      <c r="AJ58" s="443"/>
      <c r="AK58" s="443"/>
      <c r="AL58" s="443"/>
      <c r="AM58" s="443"/>
      <c r="AN58" s="443"/>
      <c r="AO58" s="443"/>
      <c r="AP58" s="443"/>
      <c r="AQ58" s="443"/>
      <c r="AR58" s="443"/>
      <c r="AS58" s="443"/>
      <c r="AT58" s="443"/>
      <c r="AU58" s="443"/>
      <c r="AV58" s="443"/>
      <c r="AW58" s="443"/>
      <c r="AX58" s="771"/>
      <c r="AY58" s="771"/>
      <c r="AZ58" s="771"/>
      <c r="BA58" s="905"/>
    </row>
    <row r="59" spans="1:53" ht="11.4">
      <c r="A59" s="789">
        <v>1</v>
      </c>
      <c r="B59" s="905"/>
      <c r="C59" s="905"/>
      <c r="D59" s="905"/>
      <c r="E59" s="905"/>
      <c r="F59" s="905"/>
      <c r="G59" s="905"/>
      <c r="H59" s="905"/>
      <c r="I59" s="905"/>
      <c r="J59" s="905"/>
      <c r="K59" s="905"/>
      <c r="L59" s="931" t="s">
        <v>1343</v>
      </c>
      <c r="M59" s="944" t="s">
        <v>603</v>
      </c>
      <c r="N59" s="933" t="s">
        <v>370</v>
      </c>
      <c r="O59" s="790"/>
      <c r="P59" s="790"/>
      <c r="Q59" s="790"/>
      <c r="R59" s="940">
        <v>0</v>
      </c>
      <c r="S59" s="443"/>
      <c r="T59" s="443"/>
      <c r="U59" s="443"/>
      <c r="V59" s="443"/>
      <c r="W59" s="443"/>
      <c r="X59" s="443"/>
      <c r="Y59" s="443"/>
      <c r="Z59" s="443"/>
      <c r="AA59" s="443"/>
      <c r="AB59" s="443"/>
      <c r="AC59" s="443"/>
      <c r="AD59" s="443"/>
      <c r="AE59" s="443"/>
      <c r="AF59" s="443"/>
      <c r="AG59" s="443"/>
      <c r="AH59" s="443"/>
      <c r="AI59" s="443"/>
      <c r="AJ59" s="443"/>
      <c r="AK59" s="443"/>
      <c r="AL59" s="443"/>
      <c r="AM59" s="443"/>
      <c r="AN59" s="443"/>
      <c r="AO59" s="443"/>
      <c r="AP59" s="443"/>
      <c r="AQ59" s="443"/>
      <c r="AR59" s="443"/>
      <c r="AS59" s="443"/>
      <c r="AT59" s="443"/>
      <c r="AU59" s="443"/>
      <c r="AV59" s="443"/>
      <c r="AW59" s="443"/>
      <c r="AX59" s="771"/>
      <c r="AY59" s="771"/>
      <c r="AZ59" s="771"/>
      <c r="BA59" s="905"/>
    </row>
    <row r="60" spans="1:53" ht="11.4">
      <c r="A60" s="789">
        <v>1</v>
      </c>
      <c r="B60" s="905"/>
      <c r="C60" s="905"/>
      <c r="D60" s="905"/>
      <c r="E60" s="905"/>
      <c r="F60" s="905"/>
      <c r="G60" s="905"/>
      <c r="H60" s="905"/>
      <c r="I60" s="905"/>
      <c r="J60" s="905"/>
      <c r="K60" s="905"/>
      <c r="L60" s="931" t="s">
        <v>1344</v>
      </c>
      <c r="M60" s="944" t="s">
        <v>604</v>
      </c>
      <c r="N60" s="933" t="s">
        <v>370</v>
      </c>
      <c r="O60" s="790"/>
      <c r="P60" s="790"/>
      <c r="Q60" s="790"/>
      <c r="R60" s="940">
        <v>0</v>
      </c>
      <c r="S60" s="443"/>
      <c r="T60" s="443"/>
      <c r="U60" s="443"/>
      <c r="V60" s="443"/>
      <c r="W60" s="443"/>
      <c r="X60" s="443"/>
      <c r="Y60" s="443"/>
      <c r="Z60" s="443"/>
      <c r="AA60" s="443"/>
      <c r="AB60" s="443"/>
      <c r="AC60" s="443"/>
      <c r="AD60" s="443"/>
      <c r="AE60" s="443"/>
      <c r="AF60" s="443"/>
      <c r="AG60" s="443"/>
      <c r="AH60" s="443"/>
      <c r="AI60" s="443"/>
      <c r="AJ60" s="443"/>
      <c r="AK60" s="443"/>
      <c r="AL60" s="443"/>
      <c r="AM60" s="443"/>
      <c r="AN60" s="443"/>
      <c r="AO60" s="443"/>
      <c r="AP60" s="443"/>
      <c r="AQ60" s="443"/>
      <c r="AR60" s="443"/>
      <c r="AS60" s="443"/>
      <c r="AT60" s="443"/>
      <c r="AU60" s="443"/>
      <c r="AV60" s="443"/>
      <c r="AW60" s="443"/>
      <c r="AX60" s="771"/>
      <c r="AY60" s="771"/>
      <c r="AZ60" s="771"/>
      <c r="BA60" s="905"/>
    </row>
    <row r="61" spans="1:53" ht="11.4">
      <c r="A61" s="789">
        <v>1</v>
      </c>
      <c r="B61" s="905"/>
      <c r="C61" s="905"/>
      <c r="D61" s="905"/>
      <c r="E61" s="905"/>
      <c r="F61" s="905"/>
      <c r="G61" s="905"/>
      <c r="H61" s="905"/>
      <c r="I61" s="905"/>
      <c r="J61" s="905"/>
      <c r="K61" s="905"/>
      <c r="L61" s="931" t="s">
        <v>1434</v>
      </c>
      <c r="M61" s="942" t="s">
        <v>1435</v>
      </c>
      <c r="N61" s="933" t="s">
        <v>370</v>
      </c>
      <c r="O61" s="790"/>
      <c r="P61" s="790">
        <v>29.14</v>
      </c>
      <c r="Q61" s="790"/>
      <c r="R61" s="940">
        <v>-29.14</v>
      </c>
      <c r="S61" s="443"/>
      <c r="T61" s="443"/>
      <c r="U61" s="443"/>
      <c r="V61" s="443"/>
      <c r="W61" s="443"/>
      <c r="X61" s="443"/>
      <c r="Y61" s="443"/>
      <c r="Z61" s="443"/>
      <c r="AA61" s="443"/>
      <c r="AB61" s="443"/>
      <c r="AC61" s="443"/>
      <c r="AD61" s="443"/>
      <c r="AE61" s="443"/>
      <c r="AF61" s="443"/>
      <c r="AG61" s="443"/>
      <c r="AH61" s="443"/>
      <c r="AI61" s="443"/>
      <c r="AJ61" s="443"/>
      <c r="AK61" s="443"/>
      <c r="AL61" s="443"/>
      <c r="AM61" s="443"/>
      <c r="AN61" s="443"/>
      <c r="AO61" s="443"/>
      <c r="AP61" s="443"/>
      <c r="AQ61" s="443"/>
      <c r="AR61" s="443"/>
      <c r="AS61" s="443"/>
      <c r="AT61" s="443"/>
      <c r="AU61" s="443"/>
      <c r="AV61" s="443"/>
      <c r="AW61" s="443"/>
      <c r="AX61" s="771"/>
      <c r="AY61" s="771"/>
      <c r="AZ61" s="771"/>
      <c r="BA61" s="905"/>
    </row>
    <row r="62" spans="1:53" ht="22.8">
      <c r="A62" s="789">
        <v>1</v>
      </c>
      <c r="B62" s="905"/>
      <c r="C62" s="905"/>
      <c r="D62" s="905"/>
      <c r="E62" s="905"/>
      <c r="F62" s="905"/>
      <c r="G62" s="905"/>
      <c r="H62" s="905"/>
      <c r="I62" s="905"/>
      <c r="J62" s="905"/>
      <c r="K62" s="905"/>
      <c r="L62" s="931" t="s">
        <v>382</v>
      </c>
      <c r="M62" s="932" t="s">
        <v>605</v>
      </c>
      <c r="N62" s="933" t="s">
        <v>370</v>
      </c>
      <c r="O62" s="790"/>
      <c r="P62" s="790"/>
      <c r="Q62" s="790"/>
      <c r="R62" s="940">
        <v>0</v>
      </c>
      <c r="S62" s="443"/>
      <c r="T62" s="443"/>
      <c r="U62" s="443"/>
      <c r="V62" s="443"/>
      <c r="W62" s="443"/>
      <c r="X62" s="443"/>
      <c r="Y62" s="443"/>
      <c r="Z62" s="443"/>
      <c r="AA62" s="443"/>
      <c r="AB62" s="443"/>
      <c r="AC62" s="443"/>
      <c r="AD62" s="443"/>
      <c r="AE62" s="443"/>
      <c r="AF62" s="443"/>
      <c r="AG62" s="443"/>
      <c r="AH62" s="443"/>
      <c r="AI62" s="443"/>
      <c r="AJ62" s="443"/>
      <c r="AK62" s="443"/>
      <c r="AL62" s="443"/>
      <c r="AM62" s="443"/>
      <c r="AN62" s="443"/>
      <c r="AO62" s="443"/>
      <c r="AP62" s="443"/>
      <c r="AQ62" s="443"/>
      <c r="AR62" s="443"/>
      <c r="AS62" s="443"/>
      <c r="AT62" s="443"/>
      <c r="AU62" s="443"/>
      <c r="AV62" s="443"/>
      <c r="AW62" s="443"/>
      <c r="AX62" s="771"/>
      <c r="AY62" s="771"/>
      <c r="AZ62" s="771"/>
      <c r="BA62" s="905"/>
    </row>
    <row r="63" spans="1:53" ht="11.4">
      <c r="A63" s="789">
        <v>1</v>
      </c>
      <c r="B63" s="905"/>
      <c r="C63" s="905"/>
      <c r="D63" s="905"/>
      <c r="E63" s="905"/>
      <c r="F63" s="905"/>
      <c r="G63" s="905"/>
      <c r="H63" s="905"/>
      <c r="I63" s="905"/>
      <c r="J63" s="905"/>
      <c r="K63" s="905"/>
      <c r="L63" s="931" t="s">
        <v>1242</v>
      </c>
      <c r="M63" s="932" t="s">
        <v>1243</v>
      </c>
      <c r="N63" s="933" t="s">
        <v>370</v>
      </c>
      <c r="O63" s="790"/>
      <c r="P63" s="790"/>
      <c r="Q63" s="790"/>
      <c r="R63" s="940">
        <v>0</v>
      </c>
      <c r="S63" s="443"/>
      <c r="T63" s="443"/>
      <c r="U63" s="443"/>
      <c r="V63" s="443"/>
      <c r="W63" s="443"/>
      <c r="X63" s="443"/>
      <c r="Y63" s="443"/>
      <c r="Z63" s="443"/>
      <c r="AA63" s="443"/>
      <c r="AB63" s="443"/>
      <c r="AC63" s="443"/>
      <c r="AD63" s="443"/>
      <c r="AE63" s="443"/>
      <c r="AF63" s="443"/>
      <c r="AG63" s="443"/>
      <c r="AH63" s="443"/>
      <c r="AI63" s="443"/>
      <c r="AJ63" s="443"/>
      <c r="AK63" s="443"/>
      <c r="AL63" s="443"/>
      <c r="AM63" s="443"/>
      <c r="AN63" s="443"/>
      <c r="AO63" s="443"/>
      <c r="AP63" s="443"/>
      <c r="AQ63" s="443"/>
      <c r="AR63" s="443"/>
      <c r="AS63" s="443"/>
      <c r="AT63" s="443"/>
      <c r="AU63" s="443"/>
      <c r="AV63" s="443"/>
      <c r="AW63" s="443"/>
      <c r="AX63" s="771"/>
      <c r="AY63" s="771"/>
      <c r="AZ63" s="771"/>
      <c r="BA63" s="905"/>
    </row>
    <row r="64" spans="1:53" s="116" customFormat="1" ht="11.4">
      <c r="A64" s="789">
        <v>1</v>
      </c>
      <c r="B64" s="946"/>
      <c r="C64" s="946"/>
      <c r="D64" s="946"/>
      <c r="E64" s="946"/>
      <c r="F64" s="946"/>
      <c r="G64" s="946"/>
      <c r="H64" s="946"/>
      <c r="I64" s="946"/>
      <c r="J64" s="946"/>
      <c r="K64" s="946"/>
      <c r="L64" s="947" t="s">
        <v>1359</v>
      </c>
      <c r="M64" s="948" t="s">
        <v>1360</v>
      </c>
      <c r="N64" s="949" t="s">
        <v>370</v>
      </c>
      <c r="O64" s="928">
        <v>0</v>
      </c>
      <c r="P64" s="928">
        <v>0</v>
      </c>
      <c r="Q64" s="928">
        <v>0</v>
      </c>
      <c r="R64" s="928">
        <v>0</v>
      </c>
      <c r="S64" s="443"/>
      <c r="T64" s="443"/>
      <c r="U64" s="928"/>
      <c r="V64" s="928"/>
      <c r="W64" s="928"/>
      <c r="X64" s="928"/>
      <c r="Y64" s="928"/>
      <c r="Z64" s="928"/>
      <c r="AA64" s="928"/>
      <c r="AB64" s="928"/>
      <c r="AC64" s="928"/>
      <c r="AD64" s="443"/>
      <c r="AE64" s="443"/>
      <c r="AF64" s="928"/>
      <c r="AG64" s="928"/>
      <c r="AH64" s="928"/>
      <c r="AI64" s="928"/>
      <c r="AJ64" s="928"/>
      <c r="AK64" s="928"/>
      <c r="AL64" s="928"/>
      <c r="AM64" s="928"/>
      <c r="AN64" s="928"/>
      <c r="AO64" s="928"/>
      <c r="AP64" s="928"/>
      <c r="AQ64" s="928"/>
      <c r="AR64" s="928"/>
      <c r="AS64" s="928"/>
      <c r="AT64" s="928"/>
      <c r="AU64" s="928"/>
      <c r="AV64" s="928"/>
      <c r="AW64" s="928"/>
      <c r="AX64" s="938"/>
      <c r="AY64" s="938"/>
      <c r="AZ64" s="938"/>
      <c r="BA64" s="946"/>
    </row>
    <row r="65" spans="1:53" ht="11.4">
      <c r="A65" s="789">
        <v>1</v>
      </c>
      <c r="B65" s="905"/>
      <c r="C65" s="905"/>
      <c r="D65" s="905"/>
      <c r="E65" s="905"/>
      <c r="F65" s="905"/>
      <c r="G65" s="905"/>
      <c r="H65" s="905"/>
      <c r="I65" s="905"/>
      <c r="J65" s="905"/>
      <c r="K65" s="905"/>
      <c r="L65" s="931" t="s">
        <v>1361</v>
      </c>
      <c r="M65" s="932"/>
      <c r="N65" s="933"/>
      <c r="O65" s="940"/>
      <c r="P65" s="940"/>
      <c r="Q65" s="940"/>
      <c r="R65" s="940"/>
      <c r="S65" s="940"/>
      <c r="T65" s="940"/>
      <c r="U65" s="940"/>
      <c r="V65" s="940"/>
      <c r="W65" s="940"/>
      <c r="X65" s="940"/>
      <c r="Y65" s="940"/>
      <c r="Z65" s="940"/>
      <c r="AA65" s="940"/>
      <c r="AB65" s="940"/>
      <c r="AC65" s="940"/>
      <c r="AD65" s="940"/>
      <c r="AE65" s="940"/>
      <c r="AF65" s="940"/>
      <c r="AG65" s="940"/>
      <c r="AH65" s="940"/>
      <c r="AI65" s="940"/>
      <c r="AJ65" s="940"/>
      <c r="AK65" s="940"/>
      <c r="AL65" s="940"/>
      <c r="AM65" s="940"/>
      <c r="AN65" s="940"/>
      <c r="AO65" s="940"/>
      <c r="AP65" s="940"/>
      <c r="AQ65" s="940"/>
      <c r="AR65" s="940"/>
      <c r="AS65" s="940"/>
      <c r="AT65" s="940"/>
      <c r="AU65" s="940"/>
      <c r="AV65" s="940"/>
      <c r="AW65" s="940"/>
      <c r="AX65" s="950"/>
      <c r="AY65" s="950"/>
      <c r="AZ65" s="950"/>
      <c r="BA65" s="905"/>
    </row>
    <row r="66" spans="1:53" s="116" customFormat="1" ht="11.4">
      <c r="A66" s="789">
        <v>1</v>
      </c>
      <c r="B66" s="946"/>
      <c r="C66" s="946"/>
      <c r="D66" s="946"/>
      <c r="E66" s="946"/>
      <c r="F66" s="946"/>
      <c r="G66" s="946"/>
      <c r="H66" s="946"/>
      <c r="I66" s="946"/>
      <c r="J66" s="946"/>
      <c r="K66" s="946"/>
      <c r="L66" s="925" t="s">
        <v>102</v>
      </c>
      <c r="M66" s="926" t="s">
        <v>606</v>
      </c>
      <c r="N66" s="927" t="s">
        <v>370</v>
      </c>
      <c r="O66" s="928">
        <v>191</v>
      </c>
      <c r="P66" s="928">
        <v>203.25</v>
      </c>
      <c r="Q66" s="928">
        <v>0</v>
      </c>
      <c r="R66" s="928">
        <v>-203.25</v>
      </c>
      <c r="S66" s="928">
        <v>236.86</v>
      </c>
      <c r="T66" s="928">
        <v>350.51</v>
      </c>
      <c r="U66" s="928">
        <v>0</v>
      </c>
      <c r="V66" s="928">
        <v>0</v>
      </c>
      <c r="W66" s="928">
        <v>0</v>
      </c>
      <c r="X66" s="928">
        <v>0</v>
      </c>
      <c r="Y66" s="928">
        <v>0</v>
      </c>
      <c r="Z66" s="928">
        <v>0</v>
      </c>
      <c r="AA66" s="928">
        <v>0</v>
      </c>
      <c r="AB66" s="928">
        <v>0</v>
      </c>
      <c r="AC66" s="928">
        <v>0</v>
      </c>
      <c r="AD66" s="928">
        <v>458.53</v>
      </c>
      <c r="AE66" s="928">
        <v>0</v>
      </c>
      <c r="AF66" s="928">
        <v>0</v>
      </c>
      <c r="AG66" s="928">
        <v>0</v>
      </c>
      <c r="AH66" s="928">
        <v>0</v>
      </c>
      <c r="AI66" s="928">
        <v>0</v>
      </c>
      <c r="AJ66" s="928">
        <v>0</v>
      </c>
      <c r="AK66" s="928">
        <v>0</v>
      </c>
      <c r="AL66" s="928">
        <v>0</v>
      </c>
      <c r="AM66" s="928">
        <v>0</v>
      </c>
      <c r="AN66" s="928">
        <v>93.586928987587584</v>
      </c>
      <c r="AO66" s="928">
        <v>-100</v>
      </c>
      <c r="AP66" s="928">
        <v>0</v>
      </c>
      <c r="AQ66" s="928">
        <v>0</v>
      </c>
      <c r="AR66" s="928">
        <v>0</v>
      </c>
      <c r="AS66" s="928">
        <v>0</v>
      </c>
      <c r="AT66" s="928">
        <v>0</v>
      </c>
      <c r="AU66" s="928">
        <v>0</v>
      </c>
      <c r="AV66" s="928">
        <v>0</v>
      </c>
      <c r="AW66" s="928">
        <v>0</v>
      </c>
      <c r="AX66" s="771"/>
      <c r="AY66" s="771"/>
      <c r="AZ66" s="771"/>
      <c r="BA66" s="930"/>
    </row>
    <row r="67" spans="1:53" s="116" customFormat="1" ht="22.8">
      <c r="A67" s="936">
        <v>1</v>
      </c>
      <c r="B67" s="946"/>
      <c r="C67" s="946"/>
      <c r="D67" s="946"/>
      <c r="E67" s="946"/>
      <c r="F67" s="946"/>
      <c r="G67" s="946"/>
      <c r="H67" s="946"/>
      <c r="I67" s="946"/>
      <c r="J67" s="946"/>
      <c r="K67" s="946"/>
      <c r="L67" s="947" t="s">
        <v>17</v>
      </c>
      <c r="M67" s="948" t="s">
        <v>607</v>
      </c>
      <c r="N67" s="949" t="s">
        <v>370</v>
      </c>
      <c r="O67" s="928">
        <v>54</v>
      </c>
      <c r="P67" s="928">
        <v>109.98</v>
      </c>
      <c r="Q67" s="928">
        <v>0</v>
      </c>
      <c r="R67" s="928">
        <v>-109.98</v>
      </c>
      <c r="S67" s="928">
        <v>58.86</v>
      </c>
      <c r="T67" s="928">
        <v>147.41</v>
      </c>
      <c r="U67" s="928">
        <v>0</v>
      </c>
      <c r="V67" s="928">
        <v>0</v>
      </c>
      <c r="W67" s="928">
        <v>0</v>
      </c>
      <c r="X67" s="928">
        <v>0</v>
      </c>
      <c r="Y67" s="928">
        <v>0</v>
      </c>
      <c r="Z67" s="928">
        <v>0</v>
      </c>
      <c r="AA67" s="928">
        <v>0</v>
      </c>
      <c r="AB67" s="928">
        <v>0</v>
      </c>
      <c r="AC67" s="928">
        <v>0</v>
      </c>
      <c r="AD67" s="928">
        <v>147.41</v>
      </c>
      <c r="AE67" s="928">
        <v>0</v>
      </c>
      <c r="AF67" s="928">
        <v>0</v>
      </c>
      <c r="AG67" s="928">
        <v>0</v>
      </c>
      <c r="AH67" s="928">
        <v>0</v>
      </c>
      <c r="AI67" s="928">
        <v>0</v>
      </c>
      <c r="AJ67" s="928">
        <v>0</v>
      </c>
      <c r="AK67" s="928">
        <v>0</v>
      </c>
      <c r="AL67" s="928">
        <v>0</v>
      </c>
      <c r="AM67" s="928">
        <v>0</v>
      </c>
      <c r="AN67" s="928">
        <v>150.44172612979952</v>
      </c>
      <c r="AO67" s="928">
        <v>-100</v>
      </c>
      <c r="AP67" s="928">
        <v>0</v>
      </c>
      <c r="AQ67" s="928">
        <v>0</v>
      </c>
      <c r="AR67" s="928">
        <v>0</v>
      </c>
      <c r="AS67" s="928">
        <v>0</v>
      </c>
      <c r="AT67" s="928">
        <v>0</v>
      </c>
      <c r="AU67" s="928">
        <v>0</v>
      </c>
      <c r="AV67" s="928">
        <v>0</v>
      </c>
      <c r="AW67" s="928">
        <v>0</v>
      </c>
      <c r="AX67" s="938"/>
      <c r="AY67" s="938"/>
      <c r="AZ67" s="938"/>
      <c r="BA67" s="946"/>
    </row>
    <row r="68" spans="1:53" ht="11.4">
      <c r="A68" s="789">
        <v>1</v>
      </c>
      <c r="B68" s="905" t="s">
        <v>426</v>
      </c>
      <c r="C68" s="905"/>
      <c r="D68" s="905"/>
      <c r="E68" s="905"/>
      <c r="F68" s="905"/>
      <c r="G68" s="905"/>
      <c r="H68" s="905"/>
      <c r="I68" s="905"/>
      <c r="J68" s="905"/>
      <c r="K68" s="905"/>
      <c r="L68" s="931" t="s">
        <v>144</v>
      </c>
      <c r="M68" s="939" t="s">
        <v>608</v>
      </c>
      <c r="N68" s="933" t="s">
        <v>370</v>
      </c>
      <c r="O68" s="443">
        <v>54</v>
      </c>
      <c r="P68" s="443">
        <v>109.98</v>
      </c>
      <c r="Q68" s="443">
        <v>0</v>
      </c>
      <c r="R68" s="940">
        <v>-109.98</v>
      </c>
      <c r="S68" s="443">
        <v>58.86</v>
      </c>
      <c r="T68" s="443">
        <v>147.41</v>
      </c>
      <c r="U68" s="443">
        <v>0</v>
      </c>
      <c r="V68" s="443">
        <v>0</v>
      </c>
      <c r="W68" s="443">
        <v>0</v>
      </c>
      <c r="X68" s="443">
        <v>0</v>
      </c>
      <c r="Y68" s="443">
        <v>0</v>
      </c>
      <c r="Z68" s="443">
        <v>0</v>
      </c>
      <c r="AA68" s="443">
        <v>0</v>
      </c>
      <c r="AB68" s="443">
        <v>0</v>
      </c>
      <c r="AC68" s="443">
        <v>0</v>
      </c>
      <c r="AD68" s="443">
        <v>147.41</v>
      </c>
      <c r="AE68" s="443">
        <v>0</v>
      </c>
      <c r="AF68" s="443">
        <v>0</v>
      </c>
      <c r="AG68" s="443">
        <v>0</v>
      </c>
      <c r="AH68" s="443">
        <v>0</v>
      </c>
      <c r="AI68" s="443">
        <v>0</v>
      </c>
      <c r="AJ68" s="443">
        <v>0</v>
      </c>
      <c r="AK68" s="443">
        <v>0</v>
      </c>
      <c r="AL68" s="443">
        <v>0</v>
      </c>
      <c r="AM68" s="443">
        <v>0</v>
      </c>
      <c r="AN68" s="940">
        <v>150.44172612979952</v>
      </c>
      <c r="AO68" s="940">
        <v>-100</v>
      </c>
      <c r="AP68" s="940">
        <v>0</v>
      </c>
      <c r="AQ68" s="940">
        <v>0</v>
      </c>
      <c r="AR68" s="940">
        <v>0</v>
      </c>
      <c r="AS68" s="940">
        <v>0</v>
      </c>
      <c r="AT68" s="940">
        <v>0</v>
      </c>
      <c r="AU68" s="940">
        <v>0</v>
      </c>
      <c r="AV68" s="940">
        <v>0</v>
      </c>
      <c r="AW68" s="940">
        <v>0</v>
      </c>
      <c r="AX68" s="771"/>
      <c r="AY68" s="771"/>
      <c r="AZ68" s="771"/>
      <c r="BA68" s="905"/>
    </row>
    <row r="69" spans="1:53" ht="11.4">
      <c r="A69" s="789">
        <v>1</v>
      </c>
      <c r="B69" s="905" t="s">
        <v>427</v>
      </c>
      <c r="C69" s="905"/>
      <c r="D69" s="905"/>
      <c r="E69" s="905"/>
      <c r="F69" s="905"/>
      <c r="G69" s="905"/>
      <c r="H69" s="905"/>
      <c r="I69" s="905"/>
      <c r="J69" s="905"/>
      <c r="K69" s="905"/>
      <c r="L69" s="931" t="s">
        <v>609</v>
      </c>
      <c r="M69" s="939" t="s">
        <v>610</v>
      </c>
      <c r="N69" s="933" t="s">
        <v>370</v>
      </c>
      <c r="O69" s="443">
        <v>0</v>
      </c>
      <c r="P69" s="443">
        <v>0</v>
      </c>
      <c r="Q69" s="443">
        <v>0</v>
      </c>
      <c r="R69" s="940">
        <v>0</v>
      </c>
      <c r="S69" s="443">
        <v>0</v>
      </c>
      <c r="T69" s="443">
        <v>0</v>
      </c>
      <c r="U69" s="443">
        <v>0</v>
      </c>
      <c r="V69" s="443">
        <v>0</v>
      </c>
      <c r="W69" s="443">
        <v>0</v>
      </c>
      <c r="X69" s="443">
        <v>0</v>
      </c>
      <c r="Y69" s="443">
        <v>0</v>
      </c>
      <c r="Z69" s="443">
        <v>0</v>
      </c>
      <c r="AA69" s="443">
        <v>0</v>
      </c>
      <c r="AB69" s="443">
        <v>0</v>
      </c>
      <c r="AC69" s="443">
        <v>0</v>
      </c>
      <c r="AD69" s="443">
        <v>0</v>
      </c>
      <c r="AE69" s="443">
        <v>0</v>
      </c>
      <c r="AF69" s="443">
        <v>0</v>
      </c>
      <c r="AG69" s="443">
        <v>0</v>
      </c>
      <c r="AH69" s="443">
        <v>0</v>
      </c>
      <c r="AI69" s="443">
        <v>0</v>
      </c>
      <c r="AJ69" s="443">
        <v>0</v>
      </c>
      <c r="AK69" s="443">
        <v>0</v>
      </c>
      <c r="AL69" s="443">
        <v>0</v>
      </c>
      <c r="AM69" s="443">
        <v>0</v>
      </c>
      <c r="AN69" s="940">
        <v>0</v>
      </c>
      <c r="AO69" s="940">
        <v>0</v>
      </c>
      <c r="AP69" s="940">
        <v>0</v>
      </c>
      <c r="AQ69" s="940">
        <v>0</v>
      </c>
      <c r="AR69" s="940">
        <v>0</v>
      </c>
      <c r="AS69" s="940">
        <v>0</v>
      </c>
      <c r="AT69" s="940">
        <v>0</v>
      </c>
      <c r="AU69" s="940">
        <v>0</v>
      </c>
      <c r="AV69" s="940">
        <v>0</v>
      </c>
      <c r="AW69" s="940">
        <v>0</v>
      </c>
      <c r="AX69" s="771"/>
      <c r="AY69" s="771"/>
      <c r="AZ69" s="771"/>
      <c r="BA69" s="905"/>
    </row>
    <row r="70" spans="1:53" ht="11.4">
      <c r="A70" s="789">
        <v>1</v>
      </c>
      <c r="B70" s="905" t="s">
        <v>422</v>
      </c>
      <c r="C70" s="905"/>
      <c r="D70" s="905"/>
      <c r="E70" s="905"/>
      <c r="F70" s="905"/>
      <c r="G70" s="905"/>
      <c r="H70" s="905"/>
      <c r="I70" s="905"/>
      <c r="J70" s="905"/>
      <c r="K70" s="905"/>
      <c r="L70" s="931" t="s">
        <v>611</v>
      </c>
      <c r="M70" s="939" t="s">
        <v>612</v>
      </c>
      <c r="N70" s="933" t="s">
        <v>370</v>
      </c>
      <c r="O70" s="443">
        <v>0</v>
      </c>
      <c r="P70" s="443">
        <v>0</v>
      </c>
      <c r="Q70" s="443">
        <v>0</v>
      </c>
      <c r="R70" s="940">
        <v>0</v>
      </c>
      <c r="S70" s="443">
        <v>0</v>
      </c>
      <c r="T70" s="443">
        <v>0</v>
      </c>
      <c r="U70" s="443">
        <v>0</v>
      </c>
      <c r="V70" s="443">
        <v>0</v>
      </c>
      <c r="W70" s="443">
        <v>0</v>
      </c>
      <c r="X70" s="443">
        <v>0</v>
      </c>
      <c r="Y70" s="443">
        <v>0</v>
      </c>
      <c r="Z70" s="443">
        <v>0</v>
      </c>
      <c r="AA70" s="443">
        <v>0</v>
      </c>
      <c r="AB70" s="443">
        <v>0</v>
      </c>
      <c r="AC70" s="443">
        <v>0</v>
      </c>
      <c r="AD70" s="443">
        <v>0</v>
      </c>
      <c r="AE70" s="443">
        <v>0</v>
      </c>
      <c r="AF70" s="443">
        <v>0</v>
      </c>
      <c r="AG70" s="443">
        <v>0</v>
      </c>
      <c r="AH70" s="443">
        <v>0</v>
      </c>
      <c r="AI70" s="443">
        <v>0</v>
      </c>
      <c r="AJ70" s="443">
        <v>0</v>
      </c>
      <c r="AK70" s="443">
        <v>0</v>
      </c>
      <c r="AL70" s="443">
        <v>0</v>
      </c>
      <c r="AM70" s="443">
        <v>0</v>
      </c>
      <c r="AN70" s="940">
        <v>0</v>
      </c>
      <c r="AO70" s="940">
        <v>0</v>
      </c>
      <c r="AP70" s="940">
        <v>0</v>
      </c>
      <c r="AQ70" s="940">
        <v>0</v>
      </c>
      <c r="AR70" s="940">
        <v>0</v>
      </c>
      <c r="AS70" s="940">
        <v>0</v>
      </c>
      <c r="AT70" s="940">
        <v>0</v>
      </c>
      <c r="AU70" s="940">
        <v>0</v>
      </c>
      <c r="AV70" s="940">
        <v>0</v>
      </c>
      <c r="AW70" s="940">
        <v>0</v>
      </c>
      <c r="AX70" s="771"/>
      <c r="AY70" s="771"/>
      <c r="AZ70" s="771"/>
      <c r="BA70" s="905"/>
    </row>
    <row r="71" spans="1:53" ht="11.4">
      <c r="A71" s="789">
        <v>1</v>
      </c>
      <c r="B71" s="905" t="s">
        <v>420</v>
      </c>
      <c r="C71" s="905"/>
      <c r="D71" s="905"/>
      <c r="E71" s="905"/>
      <c r="F71" s="905"/>
      <c r="G71" s="905"/>
      <c r="H71" s="905"/>
      <c r="I71" s="905"/>
      <c r="J71" s="905"/>
      <c r="K71" s="905"/>
      <c r="L71" s="931" t="s">
        <v>613</v>
      </c>
      <c r="M71" s="939" t="s">
        <v>614</v>
      </c>
      <c r="N71" s="933" t="s">
        <v>370</v>
      </c>
      <c r="O71" s="443">
        <v>0</v>
      </c>
      <c r="P71" s="443">
        <v>0</v>
      </c>
      <c r="Q71" s="443">
        <v>0</v>
      </c>
      <c r="R71" s="940">
        <v>0</v>
      </c>
      <c r="S71" s="443">
        <v>0</v>
      </c>
      <c r="T71" s="443">
        <v>0</v>
      </c>
      <c r="U71" s="443">
        <v>0</v>
      </c>
      <c r="V71" s="443">
        <v>0</v>
      </c>
      <c r="W71" s="443">
        <v>0</v>
      </c>
      <c r="X71" s="443">
        <v>0</v>
      </c>
      <c r="Y71" s="443">
        <v>0</v>
      </c>
      <c r="Z71" s="443">
        <v>0</v>
      </c>
      <c r="AA71" s="443">
        <v>0</v>
      </c>
      <c r="AB71" s="443">
        <v>0</v>
      </c>
      <c r="AC71" s="443">
        <v>0</v>
      </c>
      <c r="AD71" s="443">
        <v>0</v>
      </c>
      <c r="AE71" s="443">
        <v>0</v>
      </c>
      <c r="AF71" s="443">
        <v>0</v>
      </c>
      <c r="AG71" s="443">
        <v>0</v>
      </c>
      <c r="AH71" s="443">
        <v>0</v>
      </c>
      <c r="AI71" s="443">
        <v>0</v>
      </c>
      <c r="AJ71" s="443">
        <v>0</v>
      </c>
      <c r="AK71" s="443">
        <v>0</v>
      </c>
      <c r="AL71" s="443">
        <v>0</v>
      </c>
      <c r="AM71" s="443">
        <v>0</v>
      </c>
      <c r="AN71" s="940">
        <v>0</v>
      </c>
      <c r="AO71" s="940">
        <v>0</v>
      </c>
      <c r="AP71" s="940">
        <v>0</v>
      </c>
      <c r="AQ71" s="940">
        <v>0</v>
      </c>
      <c r="AR71" s="940">
        <v>0</v>
      </c>
      <c r="AS71" s="940">
        <v>0</v>
      </c>
      <c r="AT71" s="940">
        <v>0</v>
      </c>
      <c r="AU71" s="940">
        <v>0</v>
      </c>
      <c r="AV71" s="940">
        <v>0</v>
      </c>
      <c r="AW71" s="940">
        <v>0</v>
      </c>
      <c r="AX71" s="771"/>
      <c r="AY71" s="771"/>
      <c r="AZ71" s="771"/>
      <c r="BA71" s="905"/>
    </row>
    <row r="72" spans="1:53" ht="11.4">
      <c r="A72" s="789">
        <v>1</v>
      </c>
      <c r="B72" s="905" t="s">
        <v>428</v>
      </c>
      <c r="C72" s="905"/>
      <c r="D72" s="905"/>
      <c r="E72" s="905"/>
      <c r="F72" s="905"/>
      <c r="G72" s="905"/>
      <c r="H72" s="905"/>
      <c r="I72" s="905"/>
      <c r="J72" s="905"/>
      <c r="K72" s="905"/>
      <c r="L72" s="931" t="s">
        <v>615</v>
      </c>
      <c r="M72" s="939" t="s">
        <v>616</v>
      </c>
      <c r="N72" s="933" t="s">
        <v>370</v>
      </c>
      <c r="O72" s="443">
        <v>0</v>
      </c>
      <c r="P72" s="443">
        <v>0</v>
      </c>
      <c r="Q72" s="443">
        <v>0</v>
      </c>
      <c r="R72" s="940">
        <v>0</v>
      </c>
      <c r="S72" s="443">
        <v>0</v>
      </c>
      <c r="T72" s="443">
        <v>0</v>
      </c>
      <c r="U72" s="443">
        <v>0</v>
      </c>
      <c r="V72" s="443">
        <v>0</v>
      </c>
      <c r="W72" s="443">
        <v>0</v>
      </c>
      <c r="X72" s="443">
        <v>0</v>
      </c>
      <c r="Y72" s="443">
        <v>0</v>
      </c>
      <c r="Z72" s="443">
        <v>0</v>
      </c>
      <c r="AA72" s="443">
        <v>0</v>
      </c>
      <c r="AB72" s="443">
        <v>0</v>
      </c>
      <c r="AC72" s="443">
        <v>0</v>
      </c>
      <c r="AD72" s="443">
        <v>0</v>
      </c>
      <c r="AE72" s="443">
        <v>0</v>
      </c>
      <c r="AF72" s="443">
        <v>0</v>
      </c>
      <c r="AG72" s="443">
        <v>0</v>
      </c>
      <c r="AH72" s="443">
        <v>0</v>
      </c>
      <c r="AI72" s="443">
        <v>0</v>
      </c>
      <c r="AJ72" s="443">
        <v>0</v>
      </c>
      <c r="AK72" s="443">
        <v>0</v>
      </c>
      <c r="AL72" s="443">
        <v>0</v>
      </c>
      <c r="AM72" s="443">
        <v>0</v>
      </c>
      <c r="AN72" s="940">
        <v>0</v>
      </c>
      <c r="AO72" s="940">
        <v>0</v>
      </c>
      <c r="AP72" s="940">
        <v>0</v>
      </c>
      <c r="AQ72" s="940">
        <v>0</v>
      </c>
      <c r="AR72" s="940">
        <v>0</v>
      </c>
      <c r="AS72" s="940">
        <v>0</v>
      </c>
      <c r="AT72" s="940">
        <v>0</v>
      </c>
      <c r="AU72" s="940">
        <v>0</v>
      </c>
      <c r="AV72" s="940">
        <v>0</v>
      </c>
      <c r="AW72" s="940">
        <v>0</v>
      </c>
      <c r="AX72" s="771"/>
      <c r="AY72" s="771"/>
      <c r="AZ72" s="771"/>
      <c r="BA72" s="905"/>
    </row>
    <row r="73" spans="1:53" ht="11.4">
      <c r="A73" s="789">
        <v>1</v>
      </c>
      <c r="B73" s="905"/>
      <c r="C73" s="905"/>
      <c r="D73" s="905"/>
      <c r="E73" s="905"/>
      <c r="F73" s="905"/>
      <c r="G73" s="905"/>
      <c r="H73" s="905"/>
      <c r="I73" s="905"/>
      <c r="J73" s="905"/>
      <c r="K73" s="905"/>
      <c r="L73" s="931" t="s">
        <v>617</v>
      </c>
      <c r="M73" s="939" t="s">
        <v>618</v>
      </c>
      <c r="N73" s="933" t="s">
        <v>370</v>
      </c>
      <c r="O73" s="790"/>
      <c r="P73" s="790"/>
      <c r="Q73" s="790"/>
      <c r="R73" s="940">
        <v>0</v>
      </c>
      <c r="S73" s="790"/>
      <c r="T73" s="790"/>
      <c r="U73" s="790"/>
      <c r="V73" s="790"/>
      <c r="W73" s="790"/>
      <c r="X73" s="790"/>
      <c r="Y73" s="790"/>
      <c r="Z73" s="790"/>
      <c r="AA73" s="790"/>
      <c r="AB73" s="790"/>
      <c r="AC73" s="790"/>
      <c r="AD73" s="790"/>
      <c r="AE73" s="790"/>
      <c r="AF73" s="790"/>
      <c r="AG73" s="790"/>
      <c r="AH73" s="790"/>
      <c r="AI73" s="790"/>
      <c r="AJ73" s="790"/>
      <c r="AK73" s="790"/>
      <c r="AL73" s="790"/>
      <c r="AM73" s="790"/>
      <c r="AN73" s="940">
        <v>0</v>
      </c>
      <c r="AO73" s="940">
        <v>0</v>
      </c>
      <c r="AP73" s="940">
        <v>0</v>
      </c>
      <c r="AQ73" s="940">
        <v>0</v>
      </c>
      <c r="AR73" s="940">
        <v>0</v>
      </c>
      <c r="AS73" s="940">
        <v>0</v>
      </c>
      <c r="AT73" s="940">
        <v>0</v>
      </c>
      <c r="AU73" s="940">
        <v>0</v>
      </c>
      <c r="AV73" s="940">
        <v>0</v>
      </c>
      <c r="AW73" s="940">
        <v>0</v>
      </c>
      <c r="AX73" s="771"/>
      <c r="AY73" s="771"/>
      <c r="AZ73" s="771"/>
      <c r="BA73" s="905"/>
    </row>
    <row r="74" spans="1:53" ht="11.4">
      <c r="A74" s="789">
        <v>1</v>
      </c>
      <c r="B74" s="905"/>
      <c r="C74" s="905"/>
      <c r="D74" s="905"/>
      <c r="E74" s="905"/>
      <c r="F74" s="905"/>
      <c r="G74" s="905"/>
      <c r="H74" s="905"/>
      <c r="I74" s="905"/>
      <c r="J74" s="905"/>
      <c r="K74" s="905"/>
      <c r="L74" s="931" t="s">
        <v>619</v>
      </c>
      <c r="M74" s="939" t="s">
        <v>620</v>
      </c>
      <c r="N74" s="933" t="s">
        <v>370</v>
      </c>
      <c r="O74" s="790"/>
      <c r="P74" s="790"/>
      <c r="Q74" s="790"/>
      <c r="R74" s="940">
        <v>0</v>
      </c>
      <c r="S74" s="790"/>
      <c r="T74" s="790"/>
      <c r="U74" s="790"/>
      <c r="V74" s="790"/>
      <c r="W74" s="790"/>
      <c r="X74" s="790"/>
      <c r="Y74" s="790"/>
      <c r="Z74" s="790"/>
      <c r="AA74" s="790"/>
      <c r="AB74" s="790"/>
      <c r="AC74" s="790"/>
      <c r="AD74" s="790"/>
      <c r="AE74" s="790"/>
      <c r="AF74" s="790"/>
      <c r="AG74" s="790"/>
      <c r="AH74" s="790"/>
      <c r="AI74" s="790"/>
      <c r="AJ74" s="790"/>
      <c r="AK74" s="790"/>
      <c r="AL74" s="790"/>
      <c r="AM74" s="790"/>
      <c r="AN74" s="940">
        <v>0</v>
      </c>
      <c r="AO74" s="940">
        <v>0</v>
      </c>
      <c r="AP74" s="940">
        <v>0</v>
      </c>
      <c r="AQ74" s="940">
        <v>0</v>
      </c>
      <c r="AR74" s="940">
        <v>0</v>
      </c>
      <c r="AS74" s="940">
        <v>0</v>
      </c>
      <c r="AT74" s="940">
        <v>0</v>
      </c>
      <c r="AU74" s="940">
        <v>0</v>
      </c>
      <c r="AV74" s="940">
        <v>0</v>
      </c>
      <c r="AW74" s="940">
        <v>0</v>
      </c>
      <c r="AX74" s="771"/>
      <c r="AY74" s="771"/>
      <c r="AZ74" s="771"/>
      <c r="BA74" s="905"/>
    </row>
    <row r="75" spans="1:53" ht="11.4">
      <c r="A75" s="789">
        <v>1</v>
      </c>
      <c r="B75" s="905" t="s">
        <v>424</v>
      </c>
      <c r="C75" s="905"/>
      <c r="D75" s="905"/>
      <c r="E75" s="905"/>
      <c r="F75" s="905"/>
      <c r="G75" s="905"/>
      <c r="H75" s="905"/>
      <c r="I75" s="905"/>
      <c r="J75" s="905"/>
      <c r="K75" s="905"/>
      <c r="L75" s="931" t="s">
        <v>621</v>
      </c>
      <c r="M75" s="939" t="s">
        <v>622</v>
      </c>
      <c r="N75" s="933" t="s">
        <v>370</v>
      </c>
      <c r="O75" s="443">
        <v>0</v>
      </c>
      <c r="P75" s="443">
        <v>0</v>
      </c>
      <c r="Q75" s="443">
        <v>0</v>
      </c>
      <c r="R75" s="940">
        <v>0</v>
      </c>
      <c r="S75" s="443">
        <v>0</v>
      </c>
      <c r="T75" s="443">
        <v>0</v>
      </c>
      <c r="U75" s="443">
        <v>0</v>
      </c>
      <c r="V75" s="443">
        <v>0</v>
      </c>
      <c r="W75" s="443">
        <v>0</v>
      </c>
      <c r="X75" s="443">
        <v>0</v>
      </c>
      <c r="Y75" s="443">
        <v>0</v>
      </c>
      <c r="Z75" s="443">
        <v>0</v>
      </c>
      <c r="AA75" s="443">
        <v>0</v>
      </c>
      <c r="AB75" s="443">
        <v>0</v>
      </c>
      <c r="AC75" s="443">
        <v>0</v>
      </c>
      <c r="AD75" s="443">
        <v>0</v>
      </c>
      <c r="AE75" s="443">
        <v>0</v>
      </c>
      <c r="AF75" s="443">
        <v>0</v>
      </c>
      <c r="AG75" s="443">
        <v>0</v>
      </c>
      <c r="AH75" s="443">
        <v>0</v>
      </c>
      <c r="AI75" s="443">
        <v>0</v>
      </c>
      <c r="AJ75" s="443">
        <v>0</v>
      </c>
      <c r="AK75" s="443">
        <v>0</v>
      </c>
      <c r="AL75" s="443">
        <v>0</v>
      </c>
      <c r="AM75" s="443">
        <v>0</v>
      </c>
      <c r="AN75" s="940">
        <v>0</v>
      </c>
      <c r="AO75" s="940">
        <v>0</v>
      </c>
      <c r="AP75" s="940">
        <v>0</v>
      </c>
      <c r="AQ75" s="940">
        <v>0</v>
      </c>
      <c r="AR75" s="940">
        <v>0</v>
      </c>
      <c r="AS75" s="940">
        <v>0</v>
      </c>
      <c r="AT75" s="940">
        <v>0</v>
      </c>
      <c r="AU75" s="940">
        <v>0</v>
      </c>
      <c r="AV75" s="940">
        <v>0</v>
      </c>
      <c r="AW75" s="940">
        <v>0</v>
      </c>
      <c r="AX75" s="771"/>
      <c r="AY75" s="771"/>
      <c r="AZ75" s="771"/>
      <c r="BA75" s="905"/>
    </row>
    <row r="76" spans="1:53" ht="11.4">
      <c r="A76" s="789">
        <v>1</v>
      </c>
      <c r="B76" s="905" t="s">
        <v>425</v>
      </c>
      <c r="C76" s="905"/>
      <c r="D76" s="905"/>
      <c r="E76" s="905"/>
      <c r="F76" s="905"/>
      <c r="G76" s="905"/>
      <c r="H76" s="905"/>
      <c r="I76" s="905"/>
      <c r="J76" s="905"/>
      <c r="K76" s="905"/>
      <c r="L76" s="931" t="s">
        <v>623</v>
      </c>
      <c r="M76" s="939" t="s">
        <v>624</v>
      </c>
      <c r="N76" s="933" t="s">
        <v>370</v>
      </c>
      <c r="O76" s="443">
        <v>0</v>
      </c>
      <c r="P76" s="443">
        <v>0</v>
      </c>
      <c r="Q76" s="443">
        <v>0</v>
      </c>
      <c r="R76" s="940">
        <v>0</v>
      </c>
      <c r="S76" s="443">
        <v>0</v>
      </c>
      <c r="T76" s="443">
        <v>0</v>
      </c>
      <c r="U76" s="443">
        <v>0</v>
      </c>
      <c r="V76" s="443">
        <v>0</v>
      </c>
      <c r="W76" s="443">
        <v>0</v>
      </c>
      <c r="X76" s="443">
        <v>0</v>
      </c>
      <c r="Y76" s="443">
        <v>0</v>
      </c>
      <c r="Z76" s="443">
        <v>0</v>
      </c>
      <c r="AA76" s="443">
        <v>0</v>
      </c>
      <c r="AB76" s="443">
        <v>0</v>
      </c>
      <c r="AC76" s="443">
        <v>0</v>
      </c>
      <c r="AD76" s="443">
        <v>0</v>
      </c>
      <c r="AE76" s="443">
        <v>0</v>
      </c>
      <c r="AF76" s="443">
        <v>0</v>
      </c>
      <c r="AG76" s="443">
        <v>0</v>
      </c>
      <c r="AH76" s="443">
        <v>0</v>
      </c>
      <c r="AI76" s="443">
        <v>0</v>
      </c>
      <c r="AJ76" s="443">
        <v>0</v>
      </c>
      <c r="AK76" s="443">
        <v>0</v>
      </c>
      <c r="AL76" s="443">
        <v>0</v>
      </c>
      <c r="AM76" s="443">
        <v>0</v>
      </c>
      <c r="AN76" s="940">
        <v>0</v>
      </c>
      <c r="AO76" s="940">
        <v>0</v>
      </c>
      <c r="AP76" s="940">
        <v>0</v>
      </c>
      <c r="AQ76" s="940">
        <v>0</v>
      </c>
      <c r="AR76" s="940">
        <v>0</v>
      </c>
      <c r="AS76" s="940">
        <v>0</v>
      </c>
      <c r="AT76" s="940">
        <v>0</v>
      </c>
      <c r="AU76" s="940">
        <v>0</v>
      </c>
      <c r="AV76" s="940">
        <v>0</v>
      </c>
      <c r="AW76" s="940">
        <v>0</v>
      </c>
      <c r="AX76" s="771"/>
      <c r="AY76" s="771"/>
      <c r="AZ76" s="771"/>
      <c r="BA76" s="905"/>
    </row>
    <row r="77" spans="1:53" ht="11.4">
      <c r="A77" s="789">
        <v>1</v>
      </c>
      <c r="B77" s="905" t="s">
        <v>1328</v>
      </c>
      <c r="C77" s="905"/>
      <c r="D77" s="905"/>
      <c r="E77" s="905"/>
      <c r="F77" s="905"/>
      <c r="G77" s="905"/>
      <c r="H77" s="905"/>
      <c r="I77" s="905"/>
      <c r="J77" s="905"/>
      <c r="K77" s="905"/>
      <c r="L77" s="931" t="s">
        <v>1340</v>
      </c>
      <c r="M77" s="939" t="s">
        <v>1341</v>
      </c>
      <c r="N77" s="933" t="s">
        <v>370</v>
      </c>
      <c r="O77" s="443">
        <v>0</v>
      </c>
      <c r="P77" s="443">
        <v>0</v>
      </c>
      <c r="Q77" s="443">
        <v>0</v>
      </c>
      <c r="R77" s="940">
        <v>0</v>
      </c>
      <c r="S77" s="443">
        <v>0</v>
      </c>
      <c r="T77" s="443">
        <v>0</v>
      </c>
      <c r="U77" s="443">
        <v>0</v>
      </c>
      <c r="V77" s="443">
        <v>0</v>
      </c>
      <c r="W77" s="443">
        <v>0</v>
      </c>
      <c r="X77" s="443">
        <v>0</v>
      </c>
      <c r="Y77" s="443">
        <v>0</v>
      </c>
      <c r="Z77" s="443">
        <v>0</v>
      </c>
      <c r="AA77" s="443">
        <v>0</v>
      </c>
      <c r="AB77" s="443">
        <v>0</v>
      </c>
      <c r="AC77" s="443">
        <v>0</v>
      </c>
      <c r="AD77" s="443">
        <v>0</v>
      </c>
      <c r="AE77" s="443">
        <v>0</v>
      </c>
      <c r="AF77" s="443">
        <v>0</v>
      </c>
      <c r="AG77" s="443">
        <v>0</v>
      </c>
      <c r="AH77" s="443">
        <v>0</v>
      </c>
      <c r="AI77" s="443">
        <v>0</v>
      </c>
      <c r="AJ77" s="443">
        <v>0</v>
      </c>
      <c r="AK77" s="443">
        <v>0</v>
      </c>
      <c r="AL77" s="443">
        <v>0</v>
      </c>
      <c r="AM77" s="443">
        <v>0</v>
      </c>
      <c r="AN77" s="940">
        <v>0</v>
      </c>
      <c r="AO77" s="940">
        <v>0</v>
      </c>
      <c r="AP77" s="940">
        <v>0</v>
      </c>
      <c r="AQ77" s="940">
        <v>0</v>
      </c>
      <c r="AR77" s="940">
        <v>0</v>
      </c>
      <c r="AS77" s="940">
        <v>0</v>
      </c>
      <c r="AT77" s="940">
        <v>0</v>
      </c>
      <c r="AU77" s="940">
        <v>0</v>
      </c>
      <c r="AV77" s="940">
        <v>0</v>
      </c>
      <c r="AW77" s="940">
        <v>0</v>
      </c>
      <c r="AX77" s="771"/>
      <c r="AY77" s="771"/>
      <c r="AZ77" s="771"/>
      <c r="BA77" s="905"/>
    </row>
    <row r="78" spans="1:53" ht="11.4">
      <c r="A78" s="789">
        <v>1</v>
      </c>
      <c r="B78" s="905"/>
      <c r="C78" s="905"/>
      <c r="D78" s="905"/>
      <c r="E78" s="905"/>
      <c r="F78" s="905"/>
      <c r="G78" s="905"/>
      <c r="H78" s="905"/>
      <c r="I78" s="905"/>
      <c r="J78" s="905"/>
      <c r="K78" s="905"/>
      <c r="L78" s="931" t="s">
        <v>146</v>
      </c>
      <c r="M78" s="932" t="s">
        <v>625</v>
      </c>
      <c r="N78" s="856" t="s">
        <v>370</v>
      </c>
      <c r="O78" s="443">
        <v>0</v>
      </c>
      <c r="P78" s="443">
        <v>3.4</v>
      </c>
      <c r="Q78" s="443">
        <v>0</v>
      </c>
      <c r="R78" s="940">
        <v>-3.4</v>
      </c>
      <c r="S78" s="443">
        <v>0</v>
      </c>
      <c r="T78" s="443">
        <v>0</v>
      </c>
      <c r="U78" s="443">
        <v>0</v>
      </c>
      <c r="V78" s="443">
        <v>0</v>
      </c>
      <c r="W78" s="443">
        <v>0</v>
      </c>
      <c r="X78" s="443">
        <v>0</v>
      </c>
      <c r="Y78" s="443">
        <v>0</v>
      </c>
      <c r="Z78" s="443">
        <v>0</v>
      </c>
      <c r="AA78" s="443">
        <v>0</v>
      </c>
      <c r="AB78" s="443">
        <v>0</v>
      </c>
      <c r="AC78" s="443">
        <v>0</v>
      </c>
      <c r="AD78" s="443">
        <v>0</v>
      </c>
      <c r="AE78" s="443">
        <v>0</v>
      </c>
      <c r="AF78" s="443">
        <v>0</v>
      </c>
      <c r="AG78" s="443">
        <v>0</v>
      </c>
      <c r="AH78" s="443">
        <v>0</v>
      </c>
      <c r="AI78" s="443">
        <v>0</v>
      </c>
      <c r="AJ78" s="443">
        <v>0</v>
      </c>
      <c r="AK78" s="443">
        <v>0</v>
      </c>
      <c r="AL78" s="443">
        <v>0</v>
      </c>
      <c r="AM78" s="443">
        <v>0</v>
      </c>
      <c r="AN78" s="940">
        <v>0</v>
      </c>
      <c r="AO78" s="940">
        <v>0</v>
      </c>
      <c r="AP78" s="940">
        <v>0</v>
      </c>
      <c r="AQ78" s="940">
        <v>0</v>
      </c>
      <c r="AR78" s="940">
        <v>0</v>
      </c>
      <c r="AS78" s="940">
        <v>0</v>
      </c>
      <c r="AT78" s="940">
        <v>0</v>
      </c>
      <c r="AU78" s="940">
        <v>0</v>
      </c>
      <c r="AV78" s="940">
        <v>0</v>
      </c>
      <c r="AW78" s="940">
        <v>0</v>
      </c>
      <c r="AX78" s="771"/>
      <c r="AY78" s="771"/>
      <c r="AZ78" s="771"/>
      <c r="BA78" s="905"/>
    </row>
    <row r="79" spans="1:53" s="116" customFormat="1" ht="11.4">
      <c r="A79" s="936">
        <v>1</v>
      </c>
      <c r="B79" s="946"/>
      <c r="C79" s="946"/>
      <c r="D79" s="946"/>
      <c r="E79" s="946"/>
      <c r="F79" s="946"/>
      <c r="G79" s="946"/>
      <c r="H79" s="946"/>
      <c r="I79" s="946"/>
      <c r="J79" s="946"/>
      <c r="K79" s="946"/>
      <c r="L79" s="947" t="s">
        <v>167</v>
      </c>
      <c r="M79" s="948" t="s">
        <v>626</v>
      </c>
      <c r="N79" s="949" t="s">
        <v>370</v>
      </c>
      <c r="O79" s="928">
        <v>137</v>
      </c>
      <c r="P79" s="928">
        <v>89.86999999999999</v>
      </c>
      <c r="Q79" s="928">
        <v>0</v>
      </c>
      <c r="R79" s="928">
        <v>-89.86999999999999</v>
      </c>
      <c r="S79" s="928">
        <v>178</v>
      </c>
      <c r="T79" s="928">
        <v>203.1</v>
      </c>
      <c r="U79" s="928">
        <v>0</v>
      </c>
      <c r="V79" s="928">
        <v>0</v>
      </c>
      <c r="W79" s="928">
        <v>0</v>
      </c>
      <c r="X79" s="928">
        <v>0</v>
      </c>
      <c r="Y79" s="928">
        <v>0</v>
      </c>
      <c r="Z79" s="928">
        <v>0</v>
      </c>
      <c r="AA79" s="928">
        <v>0</v>
      </c>
      <c r="AB79" s="928">
        <v>0</v>
      </c>
      <c r="AC79" s="928">
        <v>0</v>
      </c>
      <c r="AD79" s="928">
        <v>311.12</v>
      </c>
      <c r="AE79" s="928">
        <v>0</v>
      </c>
      <c r="AF79" s="928">
        <v>0</v>
      </c>
      <c r="AG79" s="928">
        <v>0</v>
      </c>
      <c r="AH79" s="928">
        <v>0</v>
      </c>
      <c r="AI79" s="928">
        <v>0</v>
      </c>
      <c r="AJ79" s="928">
        <v>0</v>
      </c>
      <c r="AK79" s="928">
        <v>0</v>
      </c>
      <c r="AL79" s="928">
        <v>0</v>
      </c>
      <c r="AM79" s="928">
        <v>0</v>
      </c>
      <c r="AN79" s="928">
        <v>74.786516853932582</v>
      </c>
      <c r="AO79" s="928">
        <v>-100</v>
      </c>
      <c r="AP79" s="928">
        <v>0</v>
      </c>
      <c r="AQ79" s="928">
        <v>0</v>
      </c>
      <c r="AR79" s="928">
        <v>0</v>
      </c>
      <c r="AS79" s="928">
        <v>0</v>
      </c>
      <c r="AT79" s="928">
        <v>0</v>
      </c>
      <c r="AU79" s="928">
        <v>0</v>
      </c>
      <c r="AV79" s="928">
        <v>0</v>
      </c>
      <c r="AW79" s="928">
        <v>0</v>
      </c>
      <c r="AX79" s="938"/>
      <c r="AY79" s="938"/>
      <c r="AZ79" s="938"/>
      <c r="BA79" s="946"/>
    </row>
    <row r="80" spans="1:53" ht="11.4">
      <c r="A80" s="789">
        <v>1</v>
      </c>
      <c r="B80" s="905" t="s">
        <v>136</v>
      </c>
      <c r="C80" s="905"/>
      <c r="D80" s="905"/>
      <c r="E80" s="905"/>
      <c r="F80" s="905"/>
      <c r="G80" s="905"/>
      <c r="H80" s="905"/>
      <c r="I80" s="905"/>
      <c r="J80" s="905"/>
      <c r="K80" s="905"/>
      <c r="L80" s="931" t="s">
        <v>168</v>
      </c>
      <c r="M80" s="939" t="s">
        <v>627</v>
      </c>
      <c r="N80" s="933" t="s">
        <v>370</v>
      </c>
      <c r="O80" s="443">
        <v>0</v>
      </c>
      <c r="P80" s="443">
        <v>0</v>
      </c>
      <c r="Q80" s="443">
        <v>0</v>
      </c>
      <c r="R80" s="940">
        <v>0</v>
      </c>
      <c r="S80" s="443">
        <v>0</v>
      </c>
      <c r="T80" s="443">
        <v>0</v>
      </c>
      <c r="U80" s="443">
        <v>0</v>
      </c>
      <c r="V80" s="443">
        <v>0</v>
      </c>
      <c r="W80" s="443">
        <v>0</v>
      </c>
      <c r="X80" s="443">
        <v>0</v>
      </c>
      <c r="Y80" s="443">
        <v>0</v>
      </c>
      <c r="Z80" s="443">
        <v>0</v>
      </c>
      <c r="AA80" s="443">
        <v>0</v>
      </c>
      <c r="AB80" s="443">
        <v>0</v>
      </c>
      <c r="AC80" s="443">
        <v>0</v>
      </c>
      <c r="AD80" s="443">
        <v>0</v>
      </c>
      <c r="AE80" s="443">
        <v>0</v>
      </c>
      <c r="AF80" s="443">
        <v>0</v>
      </c>
      <c r="AG80" s="443">
        <v>0</v>
      </c>
      <c r="AH80" s="443">
        <v>0</v>
      </c>
      <c r="AI80" s="443">
        <v>0</v>
      </c>
      <c r="AJ80" s="443">
        <v>0</v>
      </c>
      <c r="AK80" s="443">
        <v>0</v>
      </c>
      <c r="AL80" s="443">
        <v>0</v>
      </c>
      <c r="AM80" s="443">
        <v>0</v>
      </c>
      <c r="AN80" s="940">
        <v>0</v>
      </c>
      <c r="AO80" s="940">
        <v>0</v>
      </c>
      <c r="AP80" s="940">
        <v>0</v>
      </c>
      <c r="AQ80" s="940">
        <v>0</v>
      </c>
      <c r="AR80" s="940">
        <v>0</v>
      </c>
      <c r="AS80" s="940">
        <v>0</v>
      </c>
      <c r="AT80" s="940">
        <v>0</v>
      </c>
      <c r="AU80" s="940">
        <v>0</v>
      </c>
      <c r="AV80" s="940">
        <v>0</v>
      </c>
      <c r="AW80" s="940">
        <v>0</v>
      </c>
      <c r="AX80" s="771"/>
      <c r="AY80" s="771"/>
      <c r="AZ80" s="771"/>
      <c r="BA80" s="905"/>
    </row>
    <row r="81" spans="1:53" ht="11.4">
      <c r="A81" s="789">
        <v>1</v>
      </c>
      <c r="B81" s="905" t="s">
        <v>137</v>
      </c>
      <c r="C81" s="905"/>
      <c r="D81" s="905"/>
      <c r="E81" s="905"/>
      <c r="F81" s="905"/>
      <c r="G81" s="905"/>
      <c r="H81" s="905"/>
      <c r="I81" s="905"/>
      <c r="J81" s="905"/>
      <c r="K81" s="905"/>
      <c r="L81" s="931" t="s">
        <v>628</v>
      </c>
      <c r="M81" s="939" t="s">
        <v>629</v>
      </c>
      <c r="N81" s="933" t="s">
        <v>370</v>
      </c>
      <c r="O81" s="443">
        <v>0</v>
      </c>
      <c r="P81" s="443">
        <v>0</v>
      </c>
      <c r="Q81" s="443">
        <v>0</v>
      </c>
      <c r="R81" s="940">
        <v>0</v>
      </c>
      <c r="S81" s="443">
        <v>0</v>
      </c>
      <c r="T81" s="443">
        <v>0</v>
      </c>
      <c r="U81" s="443">
        <v>0</v>
      </c>
      <c r="V81" s="443">
        <v>0</v>
      </c>
      <c r="W81" s="443">
        <v>0</v>
      </c>
      <c r="X81" s="443">
        <v>0</v>
      </c>
      <c r="Y81" s="443">
        <v>0</v>
      </c>
      <c r="Z81" s="443">
        <v>0</v>
      </c>
      <c r="AA81" s="443">
        <v>0</v>
      </c>
      <c r="AB81" s="443">
        <v>0</v>
      </c>
      <c r="AC81" s="443">
        <v>0</v>
      </c>
      <c r="AD81" s="443">
        <v>0</v>
      </c>
      <c r="AE81" s="443">
        <v>0</v>
      </c>
      <c r="AF81" s="443">
        <v>0</v>
      </c>
      <c r="AG81" s="443">
        <v>0</v>
      </c>
      <c r="AH81" s="443">
        <v>0</v>
      </c>
      <c r="AI81" s="443">
        <v>0</v>
      </c>
      <c r="AJ81" s="443">
        <v>0</v>
      </c>
      <c r="AK81" s="443">
        <v>0</v>
      </c>
      <c r="AL81" s="443">
        <v>0</v>
      </c>
      <c r="AM81" s="443">
        <v>0</v>
      </c>
      <c r="AN81" s="940">
        <v>0</v>
      </c>
      <c r="AO81" s="940">
        <v>0</v>
      </c>
      <c r="AP81" s="940">
        <v>0</v>
      </c>
      <c r="AQ81" s="940">
        <v>0</v>
      </c>
      <c r="AR81" s="940">
        <v>0</v>
      </c>
      <c r="AS81" s="940">
        <v>0</v>
      </c>
      <c r="AT81" s="940">
        <v>0</v>
      </c>
      <c r="AU81" s="940">
        <v>0</v>
      </c>
      <c r="AV81" s="940">
        <v>0</v>
      </c>
      <c r="AW81" s="940">
        <v>0</v>
      </c>
      <c r="AX81" s="771"/>
      <c r="AY81" s="771"/>
      <c r="AZ81" s="771"/>
      <c r="BA81" s="905"/>
    </row>
    <row r="82" spans="1:53" ht="11.4">
      <c r="A82" s="789">
        <v>1</v>
      </c>
      <c r="B82" s="905" t="s">
        <v>431</v>
      </c>
      <c r="C82" s="905"/>
      <c r="D82" s="905"/>
      <c r="E82" s="905"/>
      <c r="F82" s="905"/>
      <c r="G82" s="905"/>
      <c r="H82" s="905"/>
      <c r="I82" s="905"/>
      <c r="J82" s="905"/>
      <c r="K82" s="905"/>
      <c r="L82" s="931" t="s">
        <v>630</v>
      </c>
      <c r="M82" s="939" t="s">
        <v>631</v>
      </c>
      <c r="N82" s="933" t="s">
        <v>370</v>
      </c>
      <c r="O82" s="443">
        <v>0</v>
      </c>
      <c r="P82" s="443">
        <v>0</v>
      </c>
      <c r="Q82" s="443">
        <v>0</v>
      </c>
      <c r="R82" s="940">
        <v>0</v>
      </c>
      <c r="S82" s="443">
        <v>0</v>
      </c>
      <c r="T82" s="443">
        <v>0</v>
      </c>
      <c r="U82" s="443">
        <v>0</v>
      </c>
      <c r="V82" s="443">
        <v>0</v>
      </c>
      <c r="W82" s="443">
        <v>0</v>
      </c>
      <c r="X82" s="443">
        <v>0</v>
      </c>
      <c r="Y82" s="443">
        <v>0</v>
      </c>
      <c r="Z82" s="443">
        <v>0</v>
      </c>
      <c r="AA82" s="443">
        <v>0</v>
      </c>
      <c r="AB82" s="443">
        <v>0</v>
      </c>
      <c r="AC82" s="443">
        <v>0</v>
      </c>
      <c r="AD82" s="443">
        <v>0</v>
      </c>
      <c r="AE82" s="443">
        <v>0</v>
      </c>
      <c r="AF82" s="443">
        <v>0</v>
      </c>
      <c r="AG82" s="443">
        <v>0</v>
      </c>
      <c r="AH82" s="443">
        <v>0</v>
      </c>
      <c r="AI82" s="443">
        <v>0</v>
      </c>
      <c r="AJ82" s="443">
        <v>0</v>
      </c>
      <c r="AK82" s="443">
        <v>0</v>
      </c>
      <c r="AL82" s="443">
        <v>0</v>
      </c>
      <c r="AM82" s="443">
        <v>0</v>
      </c>
      <c r="AN82" s="940">
        <v>0</v>
      </c>
      <c r="AO82" s="940">
        <v>0</v>
      </c>
      <c r="AP82" s="940">
        <v>0</v>
      </c>
      <c r="AQ82" s="940">
        <v>0</v>
      </c>
      <c r="AR82" s="940">
        <v>0</v>
      </c>
      <c r="AS82" s="940">
        <v>0</v>
      </c>
      <c r="AT82" s="940">
        <v>0</v>
      </c>
      <c r="AU82" s="940">
        <v>0</v>
      </c>
      <c r="AV82" s="940">
        <v>0</v>
      </c>
      <c r="AW82" s="940">
        <v>0</v>
      </c>
      <c r="AX82" s="771"/>
      <c r="AY82" s="771"/>
      <c r="AZ82" s="771"/>
      <c r="BA82" s="905"/>
    </row>
    <row r="83" spans="1:53" ht="11.4">
      <c r="A83" s="789">
        <v>1</v>
      </c>
      <c r="B83" s="905" t="s">
        <v>432</v>
      </c>
      <c r="C83" s="905"/>
      <c r="D83" s="905"/>
      <c r="E83" s="905"/>
      <c r="F83" s="905"/>
      <c r="G83" s="905"/>
      <c r="H83" s="905"/>
      <c r="I83" s="905"/>
      <c r="J83" s="905"/>
      <c r="K83" s="905"/>
      <c r="L83" s="931" t="s">
        <v>632</v>
      </c>
      <c r="M83" s="939" t="s">
        <v>633</v>
      </c>
      <c r="N83" s="933" t="s">
        <v>370</v>
      </c>
      <c r="O83" s="443">
        <v>40</v>
      </c>
      <c r="P83" s="443">
        <v>76.459999999999994</v>
      </c>
      <c r="Q83" s="443">
        <v>0</v>
      </c>
      <c r="R83" s="940">
        <v>-76.459999999999994</v>
      </c>
      <c r="S83" s="443">
        <v>75</v>
      </c>
      <c r="T83" s="443">
        <v>97.85</v>
      </c>
      <c r="U83" s="443">
        <v>0</v>
      </c>
      <c r="V83" s="443">
        <v>0</v>
      </c>
      <c r="W83" s="443">
        <v>0</v>
      </c>
      <c r="X83" s="443">
        <v>0</v>
      </c>
      <c r="Y83" s="443">
        <v>0</v>
      </c>
      <c r="Z83" s="443">
        <v>0</v>
      </c>
      <c r="AA83" s="443">
        <v>0</v>
      </c>
      <c r="AB83" s="443">
        <v>0</v>
      </c>
      <c r="AC83" s="443">
        <v>0</v>
      </c>
      <c r="AD83" s="443">
        <v>198.52</v>
      </c>
      <c r="AE83" s="443">
        <v>0</v>
      </c>
      <c r="AF83" s="443">
        <v>0</v>
      </c>
      <c r="AG83" s="443">
        <v>0</v>
      </c>
      <c r="AH83" s="443">
        <v>0</v>
      </c>
      <c r="AI83" s="443">
        <v>0</v>
      </c>
      <c r="AJ83" s="443">
        <v>0</v>
      </c>
      <c r="AK83" s="443">
        <v>0</v>
      </c>
      <c r="AL83" s="443">
        <v>0</v>
      </c>
      <c r="AM83" s="443">
        <v>0</v>
      </c>
      <c r="AN83" s="940">
        <v>164.69333333333333</v>
      </c>
      <c r="AO83" s="940">
        <v>-100</v>
      </c>
      <c r="AP83" s="940">
        <v>0</v>
      </c>
      <c r="AQ83" s="940">
        <v>0</v>
      </c>
      <c r="AR83" s="940">
        <v>0</v>
      </c>
      <c r="AS83" s="940">
        <v>0</v>
      </c>
      <c r="AT83" s="940">
        <v>0</v>
      </c>
      <c r="AU83" s="940">
        <v>0</v>
      </c>
      <c r="AV83" s="940">
        <v>0</v>
      </c>
      <c r="AW83" s="940">
        <v>0</v>
      </c>
      <c r="AX83" s="771"/>
      <c r="AY83" s="771"/>
      <c r="AZ83" s="771"/>
      <c r="BA83" s="905"/>
    </row>
    <row r="84" spans="1:53" ht="11.4">
      <c r="A84" s="789">
        <v>1</v>
      </c>
      <c r="B84" s="905" t="s">
        <v>433</v>
      </c>
      <c r="C84" s="905"/>
      <c r="D84" s="905"/>
      <c r="E84" s="905"/>
      <c r="F84" s="905"/>
      <c r="G84" s="905"/>
      <c r="H84" s="905"/>
      <c r="I84" s="905"/>
      <c r="J84" s="905"/>
      <c r="K84" s="905"/>
      <c r="L84" s="931" t="s">
        <v>634</v>
      </c>
      <c r="M84" s="939" t="s">
        <v>635</v>
      </c>
      <c r="N84" s="933" t="s">
        <v>370</v>
      </c>
      <c r="O84" s="443">
        <v>0</v>
      </c>
      <c r="P84" s="443">
        <v>0</v>
      </c>
      <c r="Q84" s="443">
        <v>0</v>
      </c>
      <c r="R84" s="940">
        <v>0</v>
      </c>
      <c r="S84" s="443">
        <v>0</v>
      </c>
      <c r="T84" s="443">
        <v>0</v>
      </c>
      <c r="U84" s="443">
        <v>0</v>
      </c>
      <c r="V84" s="443">
        <v>0</v>
      </c>
      <c r="W84" s="443">
        <v>0</v>
      </c>
      <c r="X84" s="443">
        <v>0</v>
      </c>
      <c r="Y84" s="443">
        <v>0</v>
      </c>
      <c r="Z84" s="443">
        <v>0</v>
      </c>
      <c r="AA84" s="443">
        <v>0</v>
      </c>
      <c r="AB84" s="443">
        <v>0</v>
      </c>
      <c r="AC84" s="443">
        <v>0</v>
      </c>
      <c r="AD84" s="443">
        <v>0</v>
      </c>
      <c r="AE84" s="443">
        <v>0</v>
      </c>
      <c r="AF84" s="443">
        <v>0</v>
      </c>
      <c r="AG84" s="443">
        <v>0</v>
      </c>
      <c r="AH84" s="443">
        <v>0</v>
      </c>
      <c r="AI84" s="443">
        <v>0</v>
      </c>
      <c r="AJ84" s="443">
        <v>0</v>
      </c>
      <c r="AK84" s="443">
        <v>0</v>
      </c>
      <c r="AL84" s="443">
        <v>0</v>
      </c>
      <c r="AM84" s="443">
        <v>0</v>
      </c>
      <c r="AN84" s="940">
        <v>0</v>
      </c>
      <c r="AO84" s="940">
        <v>0</v>
      </c>
      <c r="AP84" s="940">
        <v>0</v>
      </c>
      <c r="AQ84" s="940">
        <v>0</v>
      </c>
      <c r="AR84" s="940">
        <v>0</v>
      </c>
      <c r="AS84" s="940">
        <v>0</v>
      </c>
      <c r="AT84" s="940">
        <v>0</v>
      </c>
      <c r="AU84" s="940">
        <v>0</v>
      </c>
      <c r="AV84" s="940">
        <v>0</v>
      </c>
      <c r="AW84" s="940">
        <v>0</v>
      </c>
      <c r="AX84" s="771"/>
      <c r="AY84" s="771"/>
      <c r="AZ84" s="771"/>
      <c r="BA84" s="905"/>
    </row>
    <row r="85" spans="1:53" ht="11.4">
      <c r="A85" s="789">
        <v>1</v>
      </c>
      <c r="B85" s="905" t="s">
        <v>430</v>
      </c>
      <c r="C85" s="905"/>
      <c r="D85" s="905"/>
      <c r="E85" s="905"/>
      <c r="F85" s="905"/>
      <c r="G85" s="905"/>
      <c r="H85" s="905"/>
      <c r="I85" s="905"/>
      <c r="J85" s="905"/>
      <c r="K85" s="905"/>
      <c r="L85" s="931" t="s">
        <v>636</v>
      </c>
      <c r="M85" s="939" t="s">
        <v>637</v>
      </c>
      <c r="N85" s="933" t="s">
        <v>370</v>
      </c>
      <c r="O85" s="443">
        <v>0</v>
      </c>
      <c r="P85" s="443">
        <v>0</v>
      </c>
      <c r="Q85" s="443">
        <v>0</v>
      </c>
      <c r="R85" s="940">
        <v>0</v>
      </c>
      <c r="S85" s="443">
        <v>0</v>
      </c>
      <c r="T85" s="443">
        <v>0</v>
      </c>
      <c r="U85" s="443">
        <v>0</v>
      </c>
      <c r="V85" s="443">
        <v>0</v>
      </c>
      <c r="W85" s="443">
        <v>0</v>
      </c>
      <c r="X85" s="443">
        <v>0</v>
      </c>
      <c r="Y85" s="443">
        <v>0</v>
      </c>
      <c r="Z85" s="443">
        <v>0</v>
      </c>
      <c r="AA85" s="443">
        <v>0</v>
      </c>
      <c r="AB85" s="443">
        <v>0</v>
      </c>
      <c r="AC85" s="443">
        <v>0</v>
      </c>
      <c r="AD85" s="443">
        <v>0</v>
      </c>
      <c r="AE85" s="443">
        <v>0</v>
      </c>
      <c r="AF85" s="443">
        <v>0</v>
      </c>
      <c r="AG85" s="443">
        <v>0</v>
      </c>
      <c r="AH85" s="443">
        <v>0</v>
      </c>
      <c r="AI85" s="443">
        <v>0</v>
      </c>
      <c r="AJ85" s="443">
        <v>0</v>
      </c>
      <c r="AK85" s="443">
        <v>0</v>
      </c>
      <c r="AL85" s="443">
        <v>0</v>
      </c>
      <c r="AM85" s="443">
        <v>0</v>
      </c>
      <c r="AN85" s="940">
        <v>0</v>
      </c>
      <c r="AO85" s="940">
        <v>0</v>
      </c>
      <c r="AP85" s="940">
        <v>0</v>
      </c>
      <c r="AQ85" s="940">
        <v>0</v>
      </c>
      <c r="AR85" s="940">
        <v>0</v>
      </c>
      <c r="AS85" s="940">
        <v>0</v>
      </c>
      <c r="AT85" s="940">
        <v>0</v>
      </c>
      <c r="AU85" s="940">
        <v>0</v>
      </c>
      <c r="AV85" s="940">
        <v>0</v>
      </c>
      <c r="AW85" s="940">
        <v>0</v>
      </c>
      <c r="AX85" s="771"/>
      <c r="AY85" s="771"/>
      <c r="AZ85" s="771"/>
      <c r="BA85" s="905"/>
    </row>
    <row r="86" spans="1:53" ht="11.4">
      <c r="A86" s="789">
        <v>1</v>
      </c>
      <c r="B86" s="905" t="s">
        <v>1372</v>
      </c>
      <c r="C86" s="905"/>
      <c r="D86" s="905"/>
      <c r="E86" s="905"/>
      <c r="F86" s="905"/>
      <c r="G86" s="905"/>
      <c r="H86" s="905"/>
      <c r="I86" s="905"/>
      <c r="J86" s="905"/>
      <c r="K86" s="905"/>
      <c r="L86" s="931" t="s">
        <v>638</v>
      </c>
      <c r="M86" s="939" t="s">
        <v>639</v>
      </c>
      <c r="N86" s="933" t="s">
        <v>370</v>
      </c>
      <c r="O86" s="790">
        <v>0</v>
      </c>
      <c r="P86" s="790">
        <v>0</v>
      </c>
      <c r="Q86" s="790">
        <v>0</v>
      </c>
      <c r="R86" s="940">
        <v>0</v>
      </c>
      <c r="S86" s="790">
        <v>0</v>
      </c>
      <c r="T86" s="790">
        <v>0</v>
      </c>
      <c r="U86" s="790">
        <v>0</v>
      </c>
      <c r="V86" s="790">
        <v>0</v>
      </c>
      <c r="W86" s="790">
        <v>0</v>
      </c>
      <c r="X86" s="790">
        <v>0</v>
      </c>
      <c r="Y86" s="790">
        <v>0</v>
      </c>
      <c r="Z86" s="790">
        <v>0</v>
      </c>
      <c r="AA86" s="790">
        <v>0</v>
      </c>
      <c r="AB86" s="790">
        <v>0</v>
      </c>
      <c r="AC86" s="790">
        <v>0</v>
      </c>
      <c r="AD86" s="790">
        <v>0</v>
      </c>
      <c r="AE86" s="790">
        <v>0</v>
      </c>
      <c r="AF86" s="790">
        <v>0</v>
      </c>
      <c r="AG86" s="790">
        <v>0</v>
      </c>
      <c r="AH86" s="790">
        <v>0</v>
      </c>
      <c r="AI86" s="790">
        <v>0</v>
      </c>
      <c r="AJ86" s="790">
        <v>0</v>
      </c>
      <c r="AK86" s="790">
        <v>0</v>
      </c>
      <c r="AL86" s="790">
        <v>0</v>
      </c>
      <c r="AM86" s="790">
        <v>0</v>
      </c>
      <c r="AN86" s="940">
        <v>0</v>
      </c>
      <c r="AO86" s="940">
        <v>0</v>
      </c>
      <c r="AP86" s="940">
        <v>0</v>
      </c>
      <c r="AQ86" s="940">
        <v>0</v>
      </c>
      <c r="AR86" s="940">
        <v>0</v>
      </c>
      <c r="AS86" s="940">
        <v>0</v>
      </c>
      <c r="AT86" s="940">
        <v>0</v>
      </c>
      <c r="AU86" s="940">
        <v>0</v>
      </c>
      <c r="AV86" s="940">
        <v>0</v>
      </c>
      <c r="AW86" s="940">
        <v>0</v>
      </c>
      <c r="AX86" s="771"/>
      <c r="AY86" s="771"/>
      <c r="AZ86" s="771"/>
      <c r="BA86" s="905"/>
    </row>
    <row r="87" spans="1:53" ht="11.4">
      <c r="A87" s="789">
        <v>1</v>
      </c>
      <c r="B87" s="905" t="s">
        <v>1373</v>
      </c>
      <c r="C87" s="905"/>
      <c r="D87" s="905"/>
      <c r="E87" s="905"/>
      <c r="F87" s="905"/>
      <c r="G87" s="905"/>
      <c r="H87" s="905"/>
      <c r="I87" s="905"/>
      <c r="J87" s="905"/>
      <c r="K87" s="905"/>
      <c r="L87" s="931" t="s">
        <v>640</v>
      </c>
      <c r="M87" s="939" t="s">
        <v>641</v>
      </c>
      <c r="N87" s="933" t="s">
        <v>370</v>
      </c>
      <c r="O87" s="443">
        <v>97</v>
      </c>
      <c r="P87" s="443">
        <v>13.41</v>
      </c>
      <c r="Q87" s="443">
        <v>0</v>
      </c>
      <c r="R87" s="940">
        <v>-13.41</v>
      </c>
      <c r="S87" s="443">
        <v>103</v>
      </c>
      <c r="T87" s="443">
        <v>105.25</v>
      </c>
      <c r="U87" s="443">
        <v>0</v>
      </c>
      <c r="V87" s="443">
        <v>0</v>
      </c>
      <c r="W87" s="443">
        <v>0</v>
      </c>
      <c r="X87" s="443">
        <v>0</v>
      </c>
      <c r="Y87" s="443">
        <v>0</v>
      </c>
      <c r="Z87" s="443">
        <v>0</v>
      </c>
      <c r="AA87" s="443">
        <v>0</v>
      </c>
      <c r="AB87" s="443">
        <v>0</v>
      </c>
      <c r="AC87" s="443">
        <v>0</v>
      </c>
      <c r="AD87" s="443">
        <v>112.6</v>
      </c>
      <c r="AE87" s="443">
        <v>0</v>
      </c>
      <c r="AF87" s="443">
        <v>0</v>
      </c>
      <c r="AG87" s="443">
        <v>0</v>
      </c>
      <c r="AH87" s="443">
        <v>0</v>
      </c>
      <c r="AI87" s="443">
        <v>0</v>
      </c>
      <c r="AJ87" s="443">
        <v>0</v>
      </c>
      <c r="AK87" s="443">
        <v>0</v>
      </c>
      <c r="AL87" s="443">
        <v>0</v>
      </c>
      <c r="AM87" s="443">
        <v>0</v>
      </c>
      <c r="AN87" s="940">
        <v>9.3203883495145572</v>
      </c>
      <c r="AO87" s="940">
        <v>-100</v>
      </c>
      <c r="AP87" s="940">
        <v>0</v>
      </c>
      <c r="AQ87" s="940">
        <v>0</v>
      </c>
      <c r="AR87" s="940">
        <v>0</v>
      </c>
      <c r="AS87" s="940">
        <v>0</v>
      </c>
      <c r="AT87" s="940">
        <v>0</v>
      </c>
      <c r="AU87" s="940">
        <v>0</v>
      </c>
      <c r="AV87" s="940">
        <v>0</v>
      </c>
      <c r="AW87" s="940">
        <v>0</v>
      </c>
      <c r="AX87" s="771"/>
      <c r="AY87" s="771"/>
      <c r="AZ87" s="771"/>
      <c r="BA87" s="905"/>
    </row>
    <row r="88" spans="1:53" ht="11.4">
      <c r="A88" s="789">
        <v>1</v>
      </c>
      <c r="B88" s="905" t="s">
        <v>434</v>
      </c>
      <c r="C88" s="905"/>
      <c r="D88" s="905"/>
      <c r="E88" s="905"/>
      <c r="F88" s="905"/>
      <c r="G88" s="905"/>
      <c r="H88" s="905"/>
      <c r="I88" s="905"/>
      <c r="J88" s="905"/>
      <c r="K88" s="905"/>
      <c r="L88" s="931" t="s">
        <v>642</v>
      </c>
      <c r="M88" s="939" t="s">
        <v>1163</v>
      </c>
      <c r="N88" s="933" t="s">
        <v>370</v>
      </c>
      <c r="O88" s="443">
        <v>0</v>
      </c>
      <c r="P88" s="443">
        <v>0</v>
      </c>
      <c r="Q88" s="443">
        <v>0</v>
      </c>
      <c r="R88" s="940">
        <v>0</v>
      </c>
      <c r="S88" s="443">
        <v>0</v>
      </c>
      <c r="T88" s="443">
        <v>0</v>
      </c>
      <c r="U88" s="443">
        <v>0</v>
      </c>
      <c r="V88" s="443">
        <v>0</v>
      </c>
      <c r="W88" s="443">
        <v>0</v>
      </c>
      <c r="X88" s="443">
        <v>0</v>
      </c>
      <c r="Y88" s="443">
        <v>0</v>
      </c>
      <c r="Z88" s="443">
        <v>0</v>
      </c>
      <c r="AA88" s="443">
        <v>0</v>
      </c>
      <c r="AB88" s="443">
        <v>0</v>
      </c>
      <c r="AC88" s="443">
        <v>0</v>
      </c>
      <c r="AD88" s="443">
        <v>0</v>
      </c>
      <c r="AE88" s="443">
        <v>0</v>
      </c>
      <c r="AF88" s="443">
        <v>0</v>
      </c>
      <c r="AG88" s="443">
        <v>0</v>
      </c>
      <c r="AH88" s="443">
        <v>0</v>
      </c>
      <c r="AI88" s="443">
        <v>0</v>
      </c>
      <c r="AJ88" s="443">
        <v>0</v>
      </c>
      <c r="AK88" s="443">
        <v>0</v>
      </c>
      <c r="AL88" s="443">
        <v>0</v>
      </c>
      <c r="AM88" s="443">
        <v>0</v>
      </c>
      <c r="AN88" s="940">
        <v>0</v>
      </c>
      <c r="AO88" s="940">
        <v>0</v>
      </c>
      <c r="AP88" s="940">
        <v>0</v>
      </c>
      <c r="AQ88" s="940">
        <v>0</v>
      </c>
      <c r="AR88" s="940">
        <v>0</v>
      </c>
      <c r="AS88" s="940">
        <v>0</v>
      </c>
      <c r="AT88" s="940">
        <v>0</v>
      </c>
      <c r="AU88" s="940">
        <v>0</v>
      </c>
      <c r="AV88" s="940">
        <v>0</v>
      </c>
      <c r="AW88" s="940">
        <v>0</v>
      </c>
      <c r="AX88" s="771"/>
      <c r="AY88" s="771"/>
      <c r="AZ88" s="771"/>
      <c r="BA88" s="905"/>
    </row>
    <row r="89" spans="1:53" ht="68.400000000000006">
      <c r="A89" s="789">
        <v>1</v>
      </c>
      <c r="B89" s="905" t="s">
        <v>1396</v>
      </c>
      <c r="C89" s="905"/>
      <c r="D89" s="905"/>
      <c r="E89" s="905"/>
      <c r="F89" s="905"/>
      <c r="G89" s="905"/>
      <c r="H89" s="905"/>
      <c r="I89" s="905"/>
      <c r="J89" s="905"/>
      <c r="K89" s="905"/>
      <c r="L89" s="931" t="s">
        <v>169</v>
      </c>
      <c r="M89" s="932" t="s">
        <v>485</v>
      </c>
      <c r="N89" s="933" t="s">
        <v>370</v>
      </c>
      <c r="O89" s="951"/>
      <c r="P89" s="951"/>
      <c r="Q89" s="951"/>
      <c r="R89" s="940">
        <v>0</v>
      </c>
      <c r="S89" s="951"/>
      <c r="T89" s="951"/>
      <c r="U89" s="951"/>
      <c r="V89" s="951"/>
      <c r="W89" s="951"/>
      <c r="X89" s="951"/>
      <c r="Y89" s="951"/>
      <c r="Z89" s="951"/>
      <c r="AA89" s="951"/>
      <c r="AB89" s="951"/>
      <c r="AC89" s="951"/>
      <c r="AD89" s="951"/>
      <c r="AE89" s="951"/>
      <c r="AF89" s="951"/>
      <c r="AG89" s="951"/>
      <c r="AH89" s="951"/>
      <c r="AI89" s="951"/>
      <c r="AJ89" s="951"/>
      <c r="AK89" s="951"/>
      <c r="AL89" s="951"/>
      <c r="AM89" s="951"/>
      <c r="AN89" s="940">
        <v>0</v>
      </c>
      <c r="AO89" s="940">
        <v>0</v>
      </c>
      <c r="AP89" s="940">
        <v>0</v>
      </c>
      <c r="AQ89" s="940">
        <v>0</v>
      </c>
      <c r="AR89" s="940">
        <v>0</v>
      </c>
      <c r="AS89" s="940">
        <v>0</v>
      </c>
      <c r="AT89" s="940">
        <v>0</v>
      </c>
      <c r="AU89" s="940">
        <v>0</v>
      </c>
      <c r="AV89" s="940">
        <v>0</v>
      </c>
      <c r="AW89" s="940">
        <v>0</v>
      </c>
      <c r="AX89" s="771"/>
      <c r="AY89" s="771"/>
      <c r="AZ89" s="771"/>
      <c r="BA89" s="905"/>
    </row>
    <row r="90" spans="1:53" ht="11.4">
      <c r="A90" s="789">
        <v>1</v>
      </c>
      <c r="B90" s="905" t="s">
        <v>643</v>
      </c>
      <c r="C90" s="905"/>
      <c r="D90" s="905"/>
      <c r="E90" s="905"/>
      <c r="F90" s="905"/>
      <c r="G90" s="905"/>
      <c r="H90" s="905"/>
      <c r="I90" s="905"/>
      <c r="J90" s="905"/>
      <c r="K90" s="905"/>
      <c r="L90" s="931" t="s">
        <v>385</v>
      </c>
      <c r="M90" s="932" t="s">
        <v>643</v>
      </c>
      <c r="N90" s="933" t="s">
        <v>370</v>
      </c>
      <c r="O90" s="443">
        <v>0</v>
      </c>
      <c r="P90" s="443">
        <v>0</v>
      </c>
      <c r="Q90" s="443">
        <v>0</v>
      </c>
      <c r="R90" s="940">
        <v>0</v>
      </c>
      <c r="S90" s="443">
        <v>0</v>
      </c>
      <c r="T90" s="443">
        <v>0</v>
      </c>
      <c r="U90" s="443">
        <v>0</v>
      </c>
      <c r="V90" s="443">
        <v>0</v>
      </c>
      <c r="W90" s="443">
        <v>0</v>
      </c>
      <c r="X90" s="443">
        <v>0</v>
      </c>
      <c r="Y90" s="443">
        <v>0</v>
      </c>
      <c r="Z90" s="443">
        <v>0</v>
      </c>
      <c r="AA90" s="443">
        <v>0</v>
      </c>
      <c r="AB90" s="443">
        <v>0</v>
      </c>
      <c r="AC90" s="443">
        <v>0</v>
      </c>
      <c r="AD90" s="443">
        <v>0</v>
      </c>
      <c r="AE90" s="443">
        <v>0</v>
      </c>
      <c r="AF90" s="443">
        <v>0</v>
      </c>
      <c r="AG90" s="443">
        <v>0</v>
      </c>
      <c r="AH90" s="443">
        <v>0</v>
      </c>
      <c r="AI90" s="443">
        <v>0</v>
      </c>
      <c r="AJ90" s="443">
        <v>0</v>
      </c>
      <c r="AK90" s="443">
        <v>0</v>
      </c>
      <c r="AL90" s="443">
        <v>0</v>
      </c>
      <c r="AM90" s="443">
        <v>0</v>
      </c>
      <c r="AN90" s="940">
        <v>0</v>
      </c>
      <c r="AO90" s="940">
        <v>0</v>
      </c>
      <c r="AP90" s="940">
        <v>0</v>
      </c>
      <c r="AQ90" s="940">
        <v>0</v>
      </c>
      <c r="AR90" s="940">
        <v>0</v>
      </c>
      <c r="AS90" s="940">
        <v>0</v>
      </c>
      <c r="AT90" s="940">
        <v>0</v>
      </c>
      <c r="AU90" s="940">
        <v>0</v>
      </c>
      <c r="AV90" s="940">
        <v>0</v>
      </c>
      <c r="AW90" s="940">
        <v>0</v>
      </c>
      <c r="AX90" s="771"/>
      <c r="AY90" s="771"/>
      <c r="AZ90" s="771"/>
      <c r="BA90" s="905"/>
    </row>
    <row r="91" spans="1:53" ht="11.4">
      <c r="A91" s="789">
        <v>1</v>
      </c>
      <c r="B91" s="905"/>
      <c r="C91" s="905"/>
      <c r="D91" s="905"/>
      <c r="E91" s="905"/>
      <c r="F91" s="905"/>
      <c r="G91" s="905"/>
      <c r="H91" s="905"/>
      <c r="I91" s="905"/>
      <c r="J91" s="905"/>
      <c r="K91" s="905"/>
      <c r="L91" s="931" t="s">
        <v>511</v>
      </c>
      <c r="M91" s="932" t="s">
        <v>644</v>
      </c>
      <c r="N91" s="933" t="s">
        <v>370</v>
      </c>
      <c r="O91" s="790"/>
      <c r="P91" s="790"/>
      <c r="Q91" s="790"/>
      <c r="R91" s="940">
        <v>0</v>
      </c>
      <c r="S91" s="790"/>
      <c r="T91" s="790"/>
      <c r="U91" s="790"/>
      <c r="V91" s="790"/>
      <c r="W91" s="790"/>
      <c r="X91" s="790"/>
      <c r="Y91" s="790"/>
      <c r="Z91" s="790"/>
      <c r="AA91" s="790"/>
      <c r="AB91" s="790"/>
      <c r="AC91" s="790"/>
      <c r="AD91" s="790"/>
      <c r="AE91" s="790"/>
      <c r="AF91" s="790"/>
      <c r="AG91" s="790"/>
      <c r="AH91" s="790"/>
      <c r="AI91" s="790"/>
      <c r="AJ91" s="790"/>
      <c r="AK91" s="790"/>
      <c r="AL91" s="790"/>
      <c r="AM91" s="790"/>
      <c r="AN91" s="940">
        <v>0</v>
      </c>
      <c r="AO91" s="940">
        <v>0</v>
      </c>
      <c r="AP91" s="940">
        <v>0</v>
      </c>
      <c r="AQ91" s="940">
        <v>0</v>
      </c>
      <c r="AR91" s="940">
        <v>0</v>
      </c>
      <c r="AS91" s="940">
        <v>0</v>
      </c>
      <c r="AT91" s="940">
        <v>0</v>
      </c>
      <c r="AU91" s="940">
        <v>0</v>
      </c>
      <c r="AV91" s="940">
        <v>0</v>
      </c>
      <c r="AW91" s="940">
        <v>0</v>
      </c>
      <c r="AX91" s="771"/>
      <c r="AY91" s="771"/>
      <c r="AZ91" s="771"/>
      <c r="BA91" s="905"/>
    </row>
    <row r="92" spans="1:53" ht="11.4">
      <c r="A92" s="789">
        <v>1</v>
      </c>
      <c r="B92" s="905" t="s">
        <v>646</v>
      </c>
      <c r="C92" s="905"/>
      <c r="D92" s="905"/>
      <c r="E92" s="905"/>
      <c r="F92" s="905"/>
      <c r="G92" s="905"/>
      <c r="H92" s="905"/>
      <c r="I92" s="905"/>
      <c r="J92" s="905"/>
      <c r="K92" s="905"/>
      <c r="L92" s="931" t="s">
        <v>645</v>
      </c>
      <c r="M92" s="939" t="s">
        <v>646</v>
      </c>
      <c r="N92" s="933" t="s">
        <v>370</v>
      </c>
      <c r="O92" s="790"/>
      <c r="P92" s="790"/>
      <c r="Q92" s="790"/>
      <c r="R92" s="940">
        <v>0</v>
      </c>
      <c r="S92" s="790"/>
      <c r="T92" s="790"/>
      <c r="U92" s="790"/>
      <c r="V92" s="790"/>
      <c r="W92" s="790"/>
      <c r="X92" s="790"/>
      <c r="Y92" s="790"/>
      <c r="Z92" s="790"/>
      <c r="AA92" s="790"/>
      <c r="AB92" s="790"/>
      <c r="AC92" s="790"/>
      <c r="AD92" s="790"/>
      <c r="AE92" s="790"/>
      <c r="AF92" s="790"/>
      <c r="AG92" s="790"/>
      <c r="AH92" s="790"/>
      <c r="AI92" s="790"/>
      <c r="AJ92" s="790"/>
      <c r="AK92" s="790"/>
      <c r="AL92" s="790"/>
      <c r="AM92" s="790"/>
      <c r="AN92" s="940">
        <v>0</v>
      </c>
      <c r="AO92" s="940">
        <v>0</v>
      </c>
      <c r="AP92" s="940">
        <v>0</v>
      </c>
      <c r="AQ92" s="940">
        <v>0</v>
      </c>
      <c r="AR92" s="940">
        <v>0</v>
      </c>
      <c r="AS92" s="940">
        <v>0</v>
      </c>
      <c r="AT92" s="940">
        <v>0</v>
      </c>
      <c r="AU92" s="940">
        <v>0</v>
      </c>
      <c r="AV92" s="940">
        <v>0</v>
      </c>
      <c r="AW92" s="940">
        <v>0</v>
      </c>
      <c r="AX92" s="771"/>
      <c r="AY92" s="771"/>
      <c r="AZ92" s="771"/>
      <c r="BA92" s="905"/>
    </row>
    <row r="93" spans="1:53" ht="11.4">
      <c r="A93" s="789">
        <v>1</v>
      </c>
      <c r="B93" s="905" t="s">
        <v>647</v>
      </c>
      <c r="C93" s="905"/>
      <c r="D93" s="905"/>
      <c r="E93" s="905"/>
      <c r="F93" s="905"/>
      <c r="G93" s="905"/>
      <c r="H93" s="905"/>
      <c r="I93" s="905"/>
      <c r="J93" s="905"/>
      <c r="K93" s="905"/>
      <c r="L93" s="931" t="s">
        <v>513</v>
      </c>
      <c r="M93" s="932" t="s">
        <v>647</v>
      </c>
      <c r="N93" s="933" t="s">
        <v>370</v>
      </c>
      <c r="O93" s="790"/>
      <c r="P93" s="790"/>
      <c r="Q93" s="790"/>
      <c r="R93" s="940">
        <v>0</v>
      </c>
      <c r="S93" s="790"/>
      <c r="T93" s="790">
        <v>0</v>
      </c>
      <c r="U93" s="790">
        <v>0</v>
      </c>
      <c r="V93" s="790">
        <v>0</v>
      </c>
      <c r="W93" s="790">
        <v>0</v>
      </c>
      <c r="X93" s="790">
        <v>0</v>
      </c>
      <c r="Y93" s="790">
        <v>0</v>
      </c>
      <c r="Z93" s="790">
        <v>0</v>
      </c>
      <c r="AA93" s="790">
        <v>0</v>
      </c>
      <c r="AB93" s="790">
        <v>0</v>
      </c>
      <c r="AC93" s="790">
        <v>0</v>
      </c>
      <c r="AD93" s="790">
        <v>0</v>
      </c>
      <c r="AE93" s="790">
        <v>0</v>
      </c>
      <c r="AF93" s="790">
        <v>0</v>
      </c>
      <c r="AG93" s="790">
        <v>0</v>
      </c>
      <c r="AH93" s="790">
        <v>0</v>
      </c>
      <c r="AI93" s="790">
        <v>0</v>
      </c>
      <c r="AJ93" s="790">
        <v>0</v>
      </c>
      <c r="AK93" s="790">
        <v>0</v>
      </c>
      <c r="AL93" s="790">
        <v>0</v>
      </c>
      <c r="AM93" s="790">
        <v>0</v>
      </c>
      <c r="AN93" s="940">
        <v>0</v>
      </c>
      <c r="AO93" s="940">
        <v>0</v>
      </c>
      <c r="AP93" s="940">
        <v>0</v>
      </c>
      <c r="AQ93" s="940">
        <v>0</v>
      </c>
      <c r="AR93" s="940">
        <v>0</v>
      </c>
      <c r="AS93" s="940">
        <v>0</v>
      </c>
      <c r="AT93" s="940">
        <v>0</v>
      </c>
      <c r="AU93" s="940">
        <v>0</v>
      </c>
      <c r="AV93" s="940">
        <v>0</v>
      </c>
      <c r="AW93" s="940">
        <v>0</v>
      </c>
      <c r="AX93" s="771"/>
      <c r="AY93" s="771"/>
      <c r="AZ93" s="771"/>
      <c r="BA93" s="905"/>
    </row>
    <row r="94" spans="1:53" ht="11.4">
      <c r="A94" s="789">
        <v>1</v>
      </c>
      <c r="B94" s="905" t="s">
        <v>648</v>
      </c>
      <c r="C94" s="905"/>
      <c r="D94" s="905"/>
      <c r="E94" s="905"/>
      <c r="F94" s="905"/>
      <c r="G94" s="905"/>
      <c r="H94" s="905"/>
      <c r="I94" s="905"/>
      <c r="J94" s="905"/>
      <c r="K94" s="905"/>
      <c r="L94" s="931" t="s">
        <v>516</v>
      </c>
      <c r="M94" s="932" t="s">
        <v>648</v>
      </c>
      <c r="N94" s="933" t="s">
        <v>370</v>
      </c>
      <c r="O94" s="790"/>
      <c r="P94" s="790"/>
      <c r="Q94" s="790"/>
      <c r="R94" s="940">
        <v>0</v>
      </c>
      <c r="S94" s="790"/>
      <c r="T94" s="790"/>
      <c r="U94" s="790"/>
      <c r="V94" s="790"/>
      <c r="W94" s="790"/>
      <c r="X94" s="790"/>
      <c r="Y94" s="790"/>
      <c r="Z94" s="790"/>
      <c r="AA94" s="790"/>
      <c r="AB94" s="790"/>
      <c r="AC94" s="790"/>
      <c r="AD94" s="790"/>
      <c r="AE94" s="790"/>
      <c r="AF94" s="790"/>
      <c r="AG94" s="790"/>
      <c r="AH94" s="790"/>
      <c r="AI94" s="790"/>
      <c r="AJ94" s="790"/>
      <c r="AK94" s="790"/>
      <c r="AL94" s="790"/>
      <c r="AM94" s="790"/>
      <c r="AN94" s="940">
        <v>0</v>
      </c>
      <c r="AO94" s="940">
        <v>0</v>
      </c>
      <c r="AP94" s="940">
        <v>0</v>
      </c>
      <c r="AQ94" s="940">
        <v>0</v>
      </c>
      <c r="AR94" s="940">
        <v>0</v>
      </c>
      <c r="AS94" s="940">
        <v>0</v>
      </c>
      <c r="AT94" s="940">
        <v>0</v>
      </c>
      <c r="AU94" s="940">
        <v>0</v>
      </c>
      <c r="AV94" s="940">
        <v>0</v>
      </c>
      <c r="AW94" s="940">
        <v>0</v>
      </c>
      <c r="AX94" s="771"/>
      <c r="AY94" s="771"/>
      <c r="AZ94" s="771"/>
      <c r="BA94" s="905"/>
    </row>
    <row r="95" spans="1:53" ht="11.4">
      <c r="A95" s="789">
        <v>1</v>
      </c>
      <c r="B95" s="905" t="s">
        <v>649</v>
      </c>
      <c r="C95" s="905"/>
      <c r="D95" s="905"/>
      <c r="E95" s="905"/>
      <c r="F95" s="905"/>
      <c r="G95" s="905"/>
      <c r="H95" s="905"/>
      <c r="I95" s="905"/>
      <c r="J95" s="905"/>
      <c r="K95" s="905"/>
      <c r="L95" s="931" t="s">
        <v>519</v>
      </c>
      <c r="M95" s="932" t="s">
        <v>649</v>
      </c>
      <c r="N95" s="933" t="s">
        <v>370</v>
      </c>
      <c r="O95" s="790"/>
      <c r="P95" s="790"/>
      <c r="Q95" s="790"/>
      <c r="R95" s="940">
        <v>0</v>
      </c>
      <c r="S95" s="790"/>
      <c r="T95" s="790"/>
      <c r="U95" s="790"/>
      <c r="V95" s="790"/>
      <c r="W95" s="790"/>
      <c r="X95" s="790"/>
      <c r="Y95" s="790"/>
      <c r="Z95" s="790"/>
      <c r="AA95" s="790"/>
      <c r="AB95" s="790"/>
      <c r="AC95" s="790"/>
      <c r="AD95" s="790"/>
      <c r="AE95" s="790"/>
      <c r="AF95" s="790"/>
      <c r="AG95" s="790"/>
      <c r="AH95" s="790"/>
      <c r="AI95" s="790"/>
      <c r="AJ95" s="790"/>
      <c r="AK95" s="790"/>
      <c r="AL95" s="790"/>
      <c r="AM95" s="790"/>
      <c r="AN95" s="940">
        <v>0</v>
      </c>
      <c r="AO95" s="940">
        <v>0</v>
      </c>
      <c r="AP95" s="940">
        <v>0</v>
      </c>
      <c r="AQ95" s="940">
        <v>0</v>
      </c>
      <c r="AR95" s="940">
        <v>0</v>
      </c>
      <c r="AS95" s="940">
        <v>0</v>
      </c>
      <c r="AT95" s="940">
        <v>0</v>
      </c>
      <c r="AU95" s="940">
        <v>0</v>
      </c>
      <c r="AV95" s="940">
        <v>0</v>
      </c>
      <c r="AW95" s="940">
        <v>0</v>
      </c>
      <c r="AX95" s="771"/>
      <c r="AY95" s="771"/>
      <c r="AZ95" s="771"/>
      <c r="BA95" s="905"/>
    </row>
    <row r="96" spans="1:53" ht="11.4">
      <c r="A96" s="789">
        <v>1</v>
      </c>
      <c r="B96" s="905" t="s">
        <v>651</v>
      </c>
      <c r="C96" s="905"/>
      <c r="D96" s="905"/>
      <c r="E96" s="905"/>
      <c r="F96" s="905"/>
      <c r="G96" s="905"/>
      <c r="H96" s="905"/>
      <c r="I96" s="905"/>
      <c r="J96" s="905"/>
      <c r="K96" s="905"/>
      <c r="L96" s="931" t="s">
        <v>650</v>
      </c>
      <c r="M96" s="932" t="s">
        <v>651</v>
      </c>
      <c r="N96" s="933" t="s">
        <v>370</v>
      </c>
      <c r="O96" s="940">
        <v>0</v>
      </c>
      <c r="P96" s="940">
        <v>0</v>
      </c>
      <c r="Q96" s="940">
        <v>0</v>
      </c>
      <c r="R96" s="940">
        <v>0</v>
      </c>
      <c r="S96" s="940">
        <v>0</v>
      </c>
      <c r="T96" s="940">
        <v>0</v>
      </c>
      <c r="U96" s="940">
        <v>0</v>
      </c>
      <c r="V96" s="940">
        <v>0</v>
      </c>
      <c r="W96" s="940">
        <v>0</v>
      </c>
      <c r="X96" s="940">
        <v>0</v>
      </c>
      <c r="Y96" s="940">
        <v>0</v>
      </c>
      <c r="Z96" s="940">
        <v>0</v>
      </c>
      <c r="AA96" s="940">
        <v>0</v>
      </c>
      <c r="AB96" s="940">
        <v>0</v>
      </c>
      <c r="AC96" s="940">
        <v>0</v>
      </c>
      <c r="AD96" s="940">
        <v>0</v>
      </c>
      <c r="AE96" s="940">
        <v>0</v>
      </c>
      <c r="AF96" s="940">
        <v>0</v>
      </c>
      <c r="AG96" s="940">
        <v>0</v>
      </c>
      <c r="AH96" s="940">
        <v>0</v>
      </c>
      <c r="AI96" s="940">
        <v>0</v>
      </c>
      <c r="AJ96" s="940">
        <v>0</v>
      </c>
      <c r="AK96" s="940">
        <v>0</v>
      </c>
      <c r="AL96" s="940">
        <v>0</v>
      </c>
      <c r="AM96" s="940">
        <v>0</v>
      </c>
      <c r="AN96" s="940">
        <v>0</v>
      </c>
      <c r="AO96" s="940">
        <v>0</v>
      </c>
      <c r="AP96" s="940">
        <v>0</v>
      </c>
      <c r="AQ96" s="940">
        <v>0</v>
      </c>
      <c r="AR96" s="940">
        <v>0</v>
      </c>
      <c r="AS96" s="940">
        <v>0</v>
      </c>
      <c r="AT96" s="940">
        <v>0</v>
      </c>
      <c r="AU96" s="940">
        <v>0</v>
      </c>
      <c r="AV96" s="940">
        <v>0</v>
      </c>
      <c r="AW96" s="940">
        <v>0</v>
      </c>
      <c r="AX96" s="771"/>
      <c r="AY96" s="771"/>
      <c r="AZ96" s="771"/>
      <c r="BA96" s="905"/>
    </row>
    <row r="97" spans="1:53" ht="11.4">
      <c r="A97" s="789">
        <v>1</v>
      </c>
      <c r="B97" s="905"/>
      <c r="C97" s="905"/>
      <c r="D97" s="905"/>
      <c r="E97" s="905"/>
      <c r="F97" s="905"/>
      <c r="G97" s="905"/>
      <c r="H97" s="905"/>
      <c r="I97" s="905"/>
      <c r="J97" s="905"/>
      <c r="K97" s="905"/>
      <c r="L97" s="931" t="s">
        <v>652</v>
      </c>
      <c r="M97" s="939" t="s">
        <v>653</v>
      </c>
      <c r="N97" s="933" t="s">
        <v>370</v>
      </c>
      <c r="O97" s="790"/>
      <c r="P97" s="790"/>
      <c r="Q97" s="790"/>
      <c r="R97" s="940">
        <v>0</v>
      </c>
      <c r="S97" s="790"/>
      <c r="T97" s="790"/>
      <c r="U97" s="790"/>
      <c r="V97" s="790"/>
      <c r="W97" s="790"/>
      <c r="X97" s="790"/>
      <c r="Y97" s="790"/>
      <c r="Z97" s="790"/>
      <c r="AA97" s="790"/>
      <c r="AB97" s="790"/>
      <c r="AC97" s="790"/>
      <c r="AD97" s="790"/>
      <c r="AE97" s="790"/>
      <c r="AF97" s="790"/>
      <c r="AG97" s="790"/>
      <c r="AH97" s="790"/>
      <c r="AI97" s="790"/>
      <c r="AJ97" s="790"/>
      <c r="AK97" s="790"/>
      <c r="AL97" s="790"/>
      <c r="AM97" s="790"/>
      <c r="AN97" s="940">
        <v>0</v>
      </c>
      <c r="AO97" s="940">
        <v>0</v>
      </c>
      <c r="AP97" s="940">
        <v>0</v>
      </c>
      <c r="AQ97" s="940">
        <v>0</v>
      </c>
      <c r="AR97" s="940">
        <v>0</v>
      </c>
      <c r="AS97" s="940">
        <v>0</v>
      </c>
      <c r="AT97" s="940">
        <v>0</v>
      </c>
      <c r="AU97" s="940">
        <v>0</v>
      </c>
      <c r="AV97" s="940">
        <v>0</v>
      </c>
      <c r="AW97" s="940">
        <v>0</v>
      </c>
      <c r="AX97" s="771"/>
      <c r="AY97" s="771"/>
      <c r="AZ97" s="771"/>
      <c r="BA97" s="905"/>
    </row>
    <row r="98" spans="1:53" ht="11.4">
      <c r="A98" s="789">
        <v>1</v>
      </c>
      <c r="B98" s="905"/>
      <c r="C98" s="905"/>
      <c r="D98" s="905"/>
      <c r="E98" s="905"/>
      <c r="F98" s="905"/>
      <c r="G98" s="905"/>
      <c r="H98" s="905"/>
      <c r="I98" s="905"/>
      <c r="J98" s="905"/>
      <c r="K98" s="905"/>
      <c r="L98" s="931" t="s">
        <v>654</v>
      </c>
      <c r="M98" s="939" t="s">
        <v>655</v>
      </c>
      <c r="N98" s="933" t="s">
        <v>370</v>
      </c>
      <c r="O98" s="790"/>
      <c r="P98" s="790"/>
      <c r="Q98" s="790"/>
      <c r="R98" s="940">
        <v>0</v>
      </c>
      <c r="S98" s="790"/>
      <c r="T98" s="790"/>
      <c r="U98" s="790"/>
      <c r="V98" s="790"/>
      <c r="W98" s="790"/>
      <c r="X98" s="790"/>
      <c r="Y98" s="790"/>
      <c r="Z98" s="790"/>
      <c r="AA98" s="790"/>
      <c r="AB98" s="790"/>
      <c r="AC98" s="790"/>
      <c r="AD98" s="790"/>
      <c r="AE98" s="790"/>
      <c r="AF98" s="790"/>
      <c r="AG98" s="790"/>
      <c r="AH98" s="790"/>
      <c r="AI98" s="790"/>
      <c r="AJ98" s="790"/>
      <c r="AK98" s="790"/>
      <c r="AL98" s="790"/>
      <c r="AM98" s="790"/>
      <c r="AN98" s="940">
        <v>0</v>
      </c>
      <c r="AO98" s="940">
        <v>0</v>
      </c>
      <c r="AP98" s="940">
        <v>0</v>
      </c>
      <c r="AQ98" s="940">
        <v>0</v>
      </c>
      <c r="AR98" s="940">
        <v>0</v>
      </c>
      <c r="AS98" s="940">
        <v>0</v>
      </c>
      <c r="AT98" s="940">
        <v>0</v>
      </c>
      <c r="AU98" s="940">
        <v>0</v>
      </c>
      <c r="AV98" s="940">
        <v>0</v>
      </c>
      <c r="AW98" s="940">
        <v>0</v>
      </c>
      <c r="AX98" s="771"/>
      <c r="AY98" s="771"/>
      <c r="AZ98" s="771"/>
      <c r="BA98" s="905"/>
    </row>
    <row r="99" spans="1:53" ht="34.200000000000003">
      <c r="A99" s="789">
        <v>1</v>
      </c>
      <c r="B99" s="905" t="s">
        <v>1397</v>
      </c>
      <c r="C99" s="905"/>
      <c r="D99" s="905"/>
      <c r="E99" s="905"/>
      <c r="F99" s="905"/>
      <c r="G99" s="905"/>
      <c r="H99" s="905"/>
      <c r="I99" s="905"/>
      <c r="J99" s="905"/>
      <c r="K99" s="905"/>
      <c r="L99" s="931" t="s">
        <v>656</v>
      </c>
      <c r="M99" s="932" t="s">
        <v>657</v>
      </c>
      <c r="N99" s="933" t="s">
        <v>370</v>
      </c>
      <c r="O99" s="790"/>
      <c r="P99" s="790"/>
      <c r="Q99" s="790"/>
      <c r="R99" s="940">
        <v>0</v>
      </c>
      <c r="S99" s="790"/>
      <c r="T99" s="790"/>
      <c r="U99" s="790"/>
      <c r="V99" s="790"/>
      <c r="W99" s="790"/>
      <c r="X99" s="790"/>
      <c r="Y99" s="790"/>
      <c r="Z99" s="790"/>
      <c r="AA99" s="790"/>
      <c r="AB99" s="790"/>
      <c r="AC99" s="790"/>
      <c r="AD99" s="790"/>
      <c r="AE99" s="790"/>
      <c r="AF99" s="790"/>
      <c r="AG99" s="790"/>
      <c r="AH99" s="790"/>
      <c r="AI99" s="790"/>
      <c r="AJ99" s="790"/>
      <c r="AK99" s="790"/>
      <c r="AL99" s="790"/>
      <c r="AM99" s="790"/>
      <c r="AN99" s="940">
        <v>0</v>
      </c>
      <c r="AO99" s="940">
        <v>0</v>
      </c>
      <c r="AP99" s="940">
        <v>0</v>
      </c>
      <c r="AQ99" s="940">
        <v>0</v>
      </c>
      <c r="AR99" s="940">
        <v>0</v>
      </c>
      <c r="AS99" s="940">
        <v>0</v>
      </c>
      <c r="AT99" s="940">
        <v>0</v>
      </c>
      <c r="AU99" s="940">
        <v>0</v>
      </c>
      <c r="AV99" s="940">
        <v>0</v>
      </c>
      <c r="AW99" s="940">
        <v>0</v>
      </c>
      <c r="AX99" s="771"/>
      <c r="AY99" s="771"/>
      <c r="AZ99" s="771"/>
      <c r="BA99" s="905"/>
    </row>
    <row r="100" spans="1:53" s="116" customFormat="1" ht="11.4">
      <c r="A100" s="789">
        <v>1</v>
      </c>
      <c r="B100" s="905" t="s">
        <v>1105</v>
      </c>
      <c r="C100" s="946"/>
      <c r="D100" s="946"/>
      <c r="E100" s="946"/>
      <c r="F100" s="946"/>
      <c r="G100" s="946"/>
      <c r="H100" s="946"/>
      <c r="I100" s="946"/>
      <c r="J100" s="946"/>
      <c r="K100" s="946"/>
      <c r="L100" s="947" t="s">
        <v>103</v>
      </c>
      <c r="M100" s="926" t="s">
        <v>658</v>
      </c>
      <c r="N100" s="949" t="s">
        <v>370</v>
      </c>
      <c r="O100" s="537">
        <v>6185.75</v>
      </c>
      <c r="P100" s="537">
        <v>10948.43</v>
      </c>
      <c r="Q100" s="537">
        <v>0</v>
      </c>
      <c r="R100" s="928">
        <v>-10948.43</v>
      </c>
      <c r="S100" s="537">
        <v>6611.3</v>
      </c>
      <c r="T100" s="537">
        <v>10944</v>
      </c>
      <c r="U100" s="537">
        <v>0</v>
      </c>
      <c r="V100" s="537">
        <v>0</v>
      </c>
      <c r="W100" s="537">
        <v>0</v>
      </c>
      <c r="X100" s="537">
        <v>0</v>
      </c>
      <c r="Y100" s="537">
        <v>0</v>
      </c>
      <c r="Z100" s="537">
        <v>0</v>
      </c>
      <c r="AA100" s="537">
        <v>0</v>
      </c>
      <c r="AB100" s="537">
        <v>0</v>
      </c>
      <c r="AC100" s="537">
        <v>0</v>
      </c>
      <c r="AD100" s="537">
        <v>6929.47</v>
      </c>
      <c r="AE100" s="537">
        <v>0</v>
      </c>
      <c r="AF100" s="537">
        <v>0</v>
      </c>
      <c r="AG100" s="537">
        <v>0</v>
      </c>
      <c r="AH100" s="537">
        <v>0</v>
      </c>
      <c r="AI100" s="537">
        <v>0</v>
      </c>
      <c r="AJ100" s="537">
        <v>0</v>
      </c>
      <c r="AK100" s="537">
        <v>0</v>
      </c>
      <c r="AL100" s="537">
        <v>0</v>
      </c>
      <c r="AM100" s="537">
        <v>0</v>
      </c>
      <c r="AN100" s="928">
        <v>4.8125179616716842</v>
      </c>
      <c r="AO100" s="928">
        <v>-100</v>
      </c>
      <c r="AP100" s="928">
        <v>0</v>
      </c>
      <c r="AQ100" s="928">
        <v>0</v>
      </c>
      <c r="AR100" s="928">
        <v>0</v>
      </c>
      <c r="AS100" s="928">
        <v>0</v>
      </c>
      <c r="AT100" s="928">
        <v>0</v>
      </c>
      <c r="AU100" s="928">
        <v>0</v>
      </c>
      <c r="AV100" s="928">
        <v>0</v>
      </c>
      <c r="AW100" s="928">
        <v>0</v>
      </c>
      <c r="AX100" s="771"/>
      <c r="AY100" s="771"/>
      <c r="AZ100" s="771"/>
      <c r="BA100" s="946"/>
    </row>
    <row r="101" spans="1:53" s="116" customFormat="1" ht="34.200000000000003">
      <c r="A101" s="789">
        <v>1</v>
      </c>
      <c r="B101" s="905" t="s">
        <v>1106</v>
      </c>
      <c r="C101" s="946"/>
      <c r="D101" s="946"/>
      <c r="E101" s="946"/>
      <c r="F101" s="946"/>
      <c r="G101" s="946"/>
      <c r="H101" s="946"/>
      <c r="I101" s="946"/>
      <c r="J101" s="946"/>
      <c r="K101" s="946"/>
      <c r="L101" s="947" t="s">
        <v>104</v>
      </c>
      <c r="M101" s="926" t="s">
        <v>659</v>
      </c>
      <c r="N101" s="949" t="s">
        <v>370</v>
      </c>
      <c r="O101" s="537">
        <v>0</v>
      </c>
      <c r="P101" s="537">
        <v>0</v>
      </c>
      <c r="Q101" s="537">
        <v>0</v>
      </c>
      <c r="R101" s="928">
        <v>0</v>
      </c>
      <c r="S101" s="537">
        <v>0</v>
      </c>
      <c r="T101" s="537">
        <v>0</v>
      </c>
      <c r="U101" s="537">
        <v>0</v>
      </c>
      <c r="V101" s="537">
        <v>0</v>
      </c>
      <c r="W101" s="537">
        <v>0</v>
      </c>
      <c r="X101" s="537">
        <v>0</v>
      </c>
      <c r="Y101" s="537">
        <v>0</v>
      </c>
      <c r="Z101" s="537">
        <v>0</v>
      </c>
      <c r="AA101" s="537">
        <v>0</v>
      </c>
      <c r="AB101" s="537">
        <v>0</v>
      </c>
      <c r="AC101" s="537">
        <v>0</v>
      </c>
      <c r="AD101" s="537">
        <v>0</v>
      </c>
      <c r="AE101" s="537">
        <v>0</v>
      </c>
      <c r="AF101" s="537">
        <v>0</v>
      </c>
      <c r="AG101" s="537">
        <v>0</v>
      </c>
      <c r="AH101" s="537">
        <v>0</v>
      </c>
      <c r="AI101" s="537">
        <v>0</v>
      </c>
      <c r="AJ101" s="537">
        <v>0</v>
      </c>
      <c r="AK101" s="537">
        <v>0</v>
      </c>
      <c r="AL101" s="537">
        <v>0</v>
      </c>
      <c r="AM101" s="537">
        <v>0</v>
      </c>
      <c r="AN101" s="928">
        <v>0</v>
      </c>
      <c r="AO101" s="928">
        <v>0</v>
      </c>
      <c r="AP101" s="928">
        <v>0</v>
      </c>
      <c r="AQ101" s="928">
        <v>0</v>
      </c>
      <c r="AR101" s="928">
        <v>0</v>
      </c>
      <c r="AS101" s="928">
        <v>0</v>
      </c>
      <c r="AT101" s="928">
        <v>0</v>
      </c>
      <c r="AU101" s="928">
        <v>0</v>
      </c>
      <c r="AV101" s="928">
        <v>0</v>
      </c>
      <c r="AW101" s="928">
        <v>0</v>
      </c>
      <c r="AX101" s="771"/>
      <c r="AY101" s="771"/>
      <c r="AZ101" s="771"/>
      <c r="BA101" s="946"/>
    </row>
    <row r="102" spans="1:53" ht="11.4">
      <c r="A102" s="789">
        <v>1</v>
      </c>
      <c r="B102" s="905"/>
      <c r="C102" s="905"/>
      <c r="D102" s="905"/>
      <c r="E102" s="905"/>
      <c r="F102" s="905"/>
      <c r="G102" s="905"/>
      <c r="H102" s="905"/>
      <c r="I102" s="905"/>
      <c r="J102" s="905"/>
      <c r="K102" s="905"/>
      <c r="L102" s="931" t="s">
        <v>148</v>
      </c>
      <c r="M102" s="952" t="s">
        <v>1239</v>
      </c>
      <c r="N102" s="933" t="s">
        <v>370</v>
      </c>
      <c r="O102" s="790">
        <v>0</v>
      </c>
      <c r="P102" s="790">
        <v>0</v>
      </c>
      <c r="Q102" s="790">
        <v>0</v>
      </c>
      <c r="R102" s="940">
        <v>0</v>
      </c>
      <c r="S102" s="790">
        <v>0</v>
      </c>
      <c r="T102" s="790">
        <v>0</v>
      </c>
      <c r="U102" s="790">
        <v>0</v>
      </c>
      <c r="V102" s="790">
        <v>0</v>
      </c>
      <c r="W102" s="790">
        <v>0</v>
      </c>
      <c r="X102" s="790">
        <v>0</v>
      </c>
      <c r="Y102" s="790">
        <v>0</v>
      </c>
      <c r="Z102" s="790">
        <v>0</v>
      </c>
      <c r="AA102" s="790">
        <v>0</v>
      </c>
      <c r="AB102" s="790">
        <v>0</v>
      </c>
      <c r="AC102" s="790">
        <v>0</v>
      </c>
      <c r="AD102" s="790">
        <v>0</v>
      </c>
      <c r="AE102" s="790">
        <v>0</v>
      </c>
      <c r="AF102" s="790">
        <v>0</v>
      </c>
      <c r="AG102" s="790">
        <v>0</v>
      </c>
      <c r="AH102" s="790">
        <v>0</v>
      </c>
      <c r="AI102" s="790">
        <v>0</v>
      </c>
      <c r="AJ102" s="790">
        <v>0</v>
      </c>
      <c r="AK102" s="790">
        <v>0</v>
      </c>
      <c r="AL102" s="790">
        <v>0</v>
      </c>
      <c r="AM102" s="790">
        <v>0</v>
      </c>
      <c r="AN102" s="940">
        <v>0</v>
      </c>
      <c r="AO102" s="940">
        <v>0</v>
      </c>
      <c r="AP102" s="940">
        <v>0</v>
      </c>
      <c r="AQ102" s="940">
        <v>0</v>
      </c>
      <c r="AR102" s="940">
        <v>0</v>
      </c>
      <c r="AS102" s="940">
        <v>0</v>
      </c>
      <c r="AT102" s="940">
        <v>0</v>
      </c>
      <c r="AU102" s="940">
        <v>0</v>
      </c>
      <c r="AV102" s="940">
        <v>0</v>
      </c>
      <c r="AW102" s="940">
        <v>0</v>
      </c>
      <c r="AX102" s="771"/>
      <c r="AY102" s="771"/>
      <c r="AZ102" s="771"/>
      <c r="BA102" s="905"/>
    </row>
    <row r="103" spans="1:53" s="116" customFormat="1" ht="11.4">
      <c r="A103" s="789">
        <v>1</v>
      </c>
      <c r="B103" s="905" t="s">
        <v>660</v>
      </c>
      <c r="C103" s="946"/>
      <c r="D103" s="946"/>
      <c r="E103" s="946"/>
      <c r="F103" s="946"/>
      <c r="G103" s="946"/>
      <c r="H103" s="946"/>
      <c r="I103" s="946"/>
      <c r="J103" s="946"/>
      <c r="K103" s="946"/>
      <c r="L103" s="947" t="s">
        <v>120</v>
      </c>
      <c r="M103" s="953" t="s">
        <v>660</v>
      </c>
      <c r="N103" s="927" t="s">
        <v>370</v>
      </c>
      <c r="O103" s="928">
        <v>0</v>
      </c>
      <c r="P103" s="928">
        <v>0</v>
      </c>
      <c r="Q103" s="928">
        <v>0</v>
      </c>
      <c r="R103" s="537">
        <v>0</v>
      </c>
      <c r="S103" s="928">
        <v>0</v>
      </c>
      <c r="T103" s="928">
        <v>0</v>
      </c>
      <c r="U103" s="928">
        <v>0</v>
      </c>
      <c r="V103" s="928">
        <v>0</v>
      </c>
      <c r="W103" s="928">
        <v>0</v>
      </c>
      <c r="X103" s="928">
        <v>0</v>
      </c>
      <c r="Y103" s="928">
        <v>0</v>
      </c>
      <c r="Z103" s="928">
        <v>0</v>
      </c>
      <c r="AA103" s="928">
        <v>0</v>
      </c>
      <c r="AB103" s="928">
        <v>0</v>
      </c>
      <c r="AC103" s="928">
        <v>0</v>
      </c>
      <c r="AD103" s="928">
        <v>0</v>
      </c>
      <c r="AE103" s="928">
        <v>0</v>
      </c>
      <c r="AF103" s="928">
        <v>0</v>
      </c>
      <c r="AG103" s="928">
        <v>0</v>
      </c>
      <c r="AH103" s="928">
        <v>0</v>
      </c>
      <c r="AI103" s="928">
        <v>0</v>
      </c>
      <c r="AJ103" s="928">
        <v>0</v>
      </c>
      <c r="AK103" s="928">
        <v>0</v>
      </c>
      <c r="AL103" s="928">
        <v>0</v>
      </c>
      <c r="AM103" s="928">
        <v>0</v>
      </c>
      <c r="AN103" s="928">
        <v>0</v>
      </c>
      <c r="AO103" s="928">
        <v>0</v>
      </c>
      <c r="AP103" s="928">
        <v>0</v>
      </c>
      <c r="AQ103" s="928">
        <v>0</v>
      </c>
      <c r="AR103" s="928">
        <v>0</v>
      </c>
      <c r="AS103" s="928">
        <v>0</v>
      </c>
      <c r="AT103" s="928">
        <v>0</v>
      </c>
      <c r="AU103" s="928">
        <v>0</v>
      </c>
      <c r="AV103" s="928">
        <v>0</v>
      </c>
      <c r="AW103" s="928">
        <v>0</v>
      </c>
      <c r="AX103" s="771"/>
      <c r="AY103" s="771"/>
      <c r="AZ103" s="771"/>
      <c r="BA103" s="946"/>
    </row>
    <row r="104" spans="1:53" ht="11.4">
      <c r="A104" s="789">
        <v>1</v>
      </c>
      <c r="B104" s="905"/>
      <c r="C104" s="905"/>
      <c r="D104" s="905"/>
      <c r="E104" s="905"/>
      <c r="F104" s="905"/>
      <c r="G104" s="905"/>
      <c r="H104" s="905"/>
      <c r="I104" s="905"/>
      <c r="J104" s="905"/>
      <c r="K104" s="905"/>
      <c r="L104" s="931" t="s">
        <v>122</v>
      </c>
      <c r="M104" s="932" t="s">
        <v>661</v>
      </c>
      <c r="N104" s="933" t="s">
        <v>370</v>
      </c>
      <c r="O104" s="790">
        <v>0</v>
      </c>
      <c r="P104" s="790">
        <v>0</v>
      </c>
      <c r="Q104" s="790">
        <v>0</v>
      </c>
      <c r="R104" s="940">
        <v>0</v>
      </c>
      <c r="S104" s="790">
        <v>0</v>
      </c>
      <c r="T104" s="790">
        <v>0</v>
      </c>
      <c r="U104" s="790">
        <v>0</v>
      </c>
      <c r="V104" s="790">
        <v>0</v>
      </c>
      <c r="W104" s="790">
        <v>0</v>
      </c>
      <c r="X104" s="790">
        <v>0</v>
      </c>
      <c r="Y104" s="790">
        <v>0</v>
      </c>
      <c r="Z104" s="790">
        <v>0</v>
      </c>
      <c r="AA104" s="790">
        <v>0</v>
      </c>
      <c r="AB104" s="790">
        <v>0</v>
      </c>
      <c r="AC104" s="790">
        <v>0</v>
      </c>
      <c r="AD104" s="790">
        <v>0</v>
      </c>
      <c r="AE104" s="790">
        <v>0</v>
      </c>
      <c r="AF104" s="790">
        <v>0</v>
      </c>
      <c r="AG104" s="790">
        <v>0</v>
      </c>
      <c r="AH104" s="790">
        <v>0</v>
      </c>
      <c r="AI104" s="790">
        <v>0</v>
      </c>
      <c r="AJ104" s="790">
        <v>0</v>
      </c>
      <c r="AK104" s="790">
        <v>0</v>
      </c>
      <c r="AL104" s="790">
        <v>0</v>
      </c>
      <c r="AM104" s="790">
        <v>0</v>
      </c>
      <c r="AN104" s="940">
        <v>0</v>
      </c>
      <c r="AO104" s="940">
        <v>0</v>
      </c>
      <c r="AP104" s="940">
        <v>0</v>
      </c>
      <c r="AQ104" s="940">
        <v>0</v>
      </c>
      <c r="AR104" s="940">
        <v>0</v>
      </c>
      <c r="AS104" s="940">
        <v>0</v>
      </c>
      <c r="AT104" s="940">
        <v>0</v>
      </c>
      <c r="AU104" s="940">
        <v>0</v>
      </c>
      <c r="AV104" s="940">
        <v>0</v>
      </c>
      <c r="AW104" s="940">
        <v>0</v>
      </c>
      <c r="AX104" s="771"/>
      <c r="AY104" s="771"/>
      <c r="AZ104" s="771"/>
      <c r="BA104" s="905"/>
    </row>
    <row r="105" spans="1:53" ht="11.4">
      <c r="A105" s="789">
        <v>1</v>
      </c>
      <c r="B105" s="905"/>
      <c r="C105" s="905"/>
      <c r="D105" s="905"/>
      <c r="E105" s="905"/>
      <c r="F105" s="905"/>
      <c r="G105" s="905"/>
      <c r="H105" s="905"/>
      <c r="I105" s="905"/>
      <c r="J105" s="905"/>
      <c r="K105" s="905"/>
      <c r="L105" s="931" t="s">
        <v>123</v>
      </c>
      <c r="M105" s="932" t="s">
        <v>662</v>
      </c>
      <c r="N105" s="933" t="s">
        <v>370</v>
      </c>
      <c r="O105" s="790">
        <v>0</v>
      </c>
      <c r="P105" s="790">
        <v>0</v>
      </c>
      <c r="Q105" s="790">
        <v>0</v>
      </c>
      <c r="R105" s="940">
        <v>0</v>
      </c>
      <c r="S105" s="790">
        <v>0</v>
      </c>
      <c r="T105" s="790">
        <v>0</v>
      </c>
      <c r="U105" s="790">
        <v>0</v>
      </c>
      <c r="V105" s="790">
        <v>0</v>
      </c>
      <c r="W105" s="790">
        <v>0</v>
      </c>
      <c r="X105" s="790">
        <v>0</v>
      </c>
      <c r="Y105" s="790">
        <v>0</v>
      </c>
      <c r="Z105" s="790">
        <v>0</v>
      </c>
      <c r="AA105" s="790">
        <v>0</v>
      </c>
      <c r="AB105" s="790">
        <v>0</v>
      </c>
      <c r="AC105" s="790">
        <v>0</v>
      </c>
      <c r="AD105" s="790">
        <v>0</v>
      </c>
      <c r="AE105" s="790">
        <v>0</v>
      </c>
      <c r="AF105" s="790">
        <v>0</v>
      </c>
      <c r="AG105" s="790">
        <v>0</v>
      </c>
      <c r="AH105" s="790">
        <v>0</v>
      </c>
      <c r="AI105" s="790">
        <v>0</v>
      </c>
      <c r="AJ105" s="790">
        <v>0</v>
      </c>
      <c r="AK105" s="790">
        <v>0</v>
      </c>
      <c r="AL105" s="790">
        <v>0</v>
      </c>
      <c r="AM105" s="790">
        <v>0</v>
      </c>
      <c r="AN105" s="940">
        <v>0</v>
      </c>
      <c r="AO105" s="940">
        <v>0</v>
      </c>
      <c r="AP105" s="940">
        <v>0</v>
      </c>
      <c r="AQ105" s="940">
        <v>0</v>
      </c>
      <c r="AR105" s="940">
        <v>0</v>
      </c>
      <c r="AS105" s="940">
        <v>0</v>
      </c>
      <c r="AT105" s="940">
        <v>0</v>
      </c>
      <c r="AU105" s="940">
        <v>0</v>
      </c>
      <c r="AV105" s="940">
        <v>0</v>
      </c>
      <c r="AW105" s="940">
        <v>0</v>
      </c>
      <c r="AX105" s="771"/>
      <c r="AY105" s="771"/>
      <c r="AZ105" s="771"/>
      <c r="BA105" s="905"/>
    </row>
    <row r="106" spans="1:53" ht="11.4">
      <c r="A106" s="789">
        <v>1</v>
      </c>
      <c r="B106" s="905"/>
      <c r="C106" s="905"/>
      <c r="D106" s="905"/>
      <c r="E106" s="905"/>
      <c r="F106" s="905"/>
      <c r="G106" s="905"/>
      <c r="H106" s="905"/>
      <c r="I106" s="905"/>
      <c r="J106" s="905"/>
      <c r="K106" s="905"/>
      <c r="L106" s="931" t="s">
        <v>396</v>
      </c>
      <c r="M106" s="932" t="s">
        <v>663</v>
      </c>
      <c r="N106" s="933" t="s">
        <v>370</v>
      </c>
      <c r="O106" s="790">
        <v>0</v>
      </c>
      <c r="P106" s="790">
        <v>0</v>
      </c>
      <c r="Q106" s="790">
        <v>0</v>
      </c>
      <c r="R106" s="940">
        <v>0</v>
      </c>
      <c r="S106" s="790">
        <v>0</v>
      </c>
      <c r="T106" s="790">
        <v>0</v>
      </c>
      <c r="U106" s="790">
        <v>0</v>
      </c>
      <c r="V106" s="790">
        <v>0</v>
      </c>
      <c r="W106" s="790">
        <v>0</v>
      </c>
      <c r="X106" s="790">
        <v>0</v>
      </c>
      <c r="Y106" s="790">
        <v>0</v>
      </c>
      <c r="Z106" s="790">
        <v>0</v>
      </c>
      <c r="AA106" s="790">
        <v>0</v>
      </c>
      <c r="AB106" s="790">
        <v>0</v>
      </c>
      <c r="AC106" s="790">
        <v>0</v>
      </c>
      <c r="AD106" s="790">
        <v>0</v>
      </c>
      <c r="AE106" s="790">
        <v>0</v>
      </c>
      <c r="AF106" s="790">
        <v>0</v>
      </c>
      <c r="AG106" s="790">
        <v>0</v>
      </c>
      <c r="AH106" s="790">
        <v>0</v>
      </c>
      <c r="AI106" s="790">
        <v>0</v>
      </c>
      <c r="AJ106" s="790">
        <v>0</v>
      </c>
      <c r="AK106" s="790">
        <v>0</v>
      </c>
      <c r="AL106" s="790">
        <v>0</v>
      </c>
      <c r="AM106" s="790">
        <v>0</v>
      </c>
      <c r="AN106" s="940">
        <v>0</v>
      </c>
      <c r="AO106" s="940">
        <v>0</v>
      </c>
      <c r="AP106" s="940">
        <v>0</v>
      </c>
      <c r="AQ106" s="940">
        <v>0</v>
      </c>
      <c r="AR106" s="940">
        <v>0</v>
      </c>
      <c r="AS106" s="940">
        <v>0</v>
      </c>
      <c r="AT106" s="940">
        <v>0</v>
      </c>
      <c r="AU106" s="940">
        <v>0</v>
      </c>
      <c r="AV106" s="940">
        <v>0</v>
      </c>
      <c r="AW106" s="940">
        <v>0</v>
      </c>
      <c r="AX106" s="771"/>
      <c r="AY106" s="771"/>
      <c r="AZ106" s="771"/>
      <c r="BA106" s="905"/>
    </row>
    <row r="107" spans="1:53" ht="22.8">
      <c r="A107" s="789">
        <v>1</v>
      </c>
      <c r="B107" s="905" t="s">
        <v>1398</v>
      </c>
      <c r="C107" s="905"/>
      <c r="D107" s="905"/>
      <c r="E107" s="905"/>
      <c r="F107" s="905"/>
      <c r="G107" s="905"/>
      <c r="H107" s="905"/>
      <c r="I107" s="905"/>
      <c r="J107" s="905"/>
      <c r="K107" s="905"/>
      <c r="L107" s="931" t="s">
        <v>397</v>
      </c>
      <c r="M107" s="932" t="s">
        <v>664</v>
      </c>
      <c r="N107" s="933" t="s">
        <v>370</v>
      </c>
      <c r="O107" s="790"/>
      <c r="P107" s="790"/>
      <c r="Q107" s="790"/>
      <c r="R107" s="940">
        <v>0</v>
      </c>
      <c r="S107" s="790"/>
      <c r="T107" s="790"/>
      <c r="U107" s="790"/>
      <c r="V107" s="790"/>
      <c r="W107" s="790"/>
      <c r="X107" s="790"/>
      <c r="Y107" s="790"/>
      <c r="Z107" s="790"/>
      <c r="AA107" s="790"/>
      <c r="AB107" s="790"/>
      <c r="AC107" s="790"/>
      <c r="AD107" s="790"/>
      <c r="AE107" s="790"/>
      <c r="AF107" s="790"/>
      <c r="AG107" s="790"/>
      <c r="AH107" s="790"/>
      <c r="AI107" s="790"/>
      <c r="AJ107" s="790"/>
      <c r="AK107" s="790"/>
      <c r="AL107" s="790"/>
      <c r="AM107" s="790"/>
      <c r="AN107" s="940">
        <v>0</v>
      </c>
      <c r="AO107" s="940">
        <v>0</v>
      </c>
      <c r="AP107" s="940">
        <v>0</v>
      </c>
      <c r="AQ107" s="940">
        <v>0</v>
      </c>
      <c r="AR107" s="940">
        <v>0</v>
      </c>
      <c r="AS107" s="940">
        <v>0</v>
      </c>
      <c r="AT107" s="940">
        <v>0</v>
      </c>
      <c r="AU107" s="940">
        <v>0</v>
      </c>
      <c r="AV107" s="940">
        <v>0</v>
      </c>
      <c r="AW107" s="940">
        <v>0</v>
      </c>
      <c r="AX107" s="771"/>
      <c r="AY107" s="771"/>
      <c r="AZ107" s="771"/>
      <c r="BA107" s="905"/>
    </row>
    <row r="108" spans="1:53" ht="11.4">
      <c r="A108" s="789">
        <v>1</v>
      </c>
      <c r="B108" s="905" t="s">
        <v>665</v>
      </c>
      <c r="C108" s="905"/>
      <c r="D108" s="905"/>
      <c r="E108" s="905"/>
      <c r="F108" s="905"/>
      <c r="G108" s="905"/>
      <c r="H108" s="905"/>
      <c r="I108" s="905"/>
      <c r="J108" s="905"/>
      <c r="K108" s="905"/>
      <c r="L108" s="931" t="s">
        <v>124</v>
      </c>
      <c r="M108" s="954" t="s">
        <v>665</v>
      </c>
      <c r="N108" s="933" t="s">
        <v>370</v>
      </c>
      <c r="O108" s="790"/>
      <c r="P108" s="790"/>
      <c r="Q108" s="790"/>
      <c r="R108" s="940">
        <v>0</v>
      </c>
      <c r="S108" s="790"/>
      <c r="T108" s="790"/>
      <c r="U108" s="790"/>
      <c r="V108" s="790"/>
      <c r="W108" s="790"/>
      <c r="X108" s="790"/>
      <c r="Y108" s="790"/>
      <c r="Z108" s="790"/>
      <c r="AA108" s="790"/>
      <c r="AB108" s="790"/>
      <c r="AC108" s="790"/>
      <c r="AD108" s="790"/>
      <c r="AE108" s="790"/>
      <c r="AF108" s="790"/>
      <c r="AG108" s="790"/>
      <c r="AH108" s="790"/>
      <c r="AI108" s="790"/>
      <c r="AJ108" s="790"/>
      <c r="AK108" s="790"/>
      <c r="AL108" s="790"/>
      <c r="AM108" s="790"/>
      <c r="AN108" s="940">
        <v>0</v>
      </c>
      <c r="AO108" s="940">
        <v>0</v>
      </c>
      <c r="AP108" s="940">
        <v>0</v>
      </c>
      <c r="AQ108" s="940">
        <v>0</v>
      </c>
      <c r="AR108" s="940">
        <v>0</v>
      </c>
      <c r="AS108" s="940">
        <v>0</v>
      </c>
      <c r="AT108" s="940">
        <v>0</v>
      </c>
      <c r="AU108" s="940">
        <v>0</v>
      </c>
      <c r="AV108" s="940">
        <v>0</v>
      </c>
      <c r="AW108" s="940">
        <v>0</v>
      </c>
      <c r="AX108" s="771"/>
      <c r="AY108" s="771"/>
      <c r="AZ108" s="771"/>
      <c r="BA108" s="905"/>
    </row>
    <row r="109" spans="1:53" ht="22.8">
      <c r="A109" s="789">
        <v>1</v>
      </c>
      <c r="B109" s="905"/>
      <c r="C109" s="905"/>
      <c r="D109" s="905"/>
      <c r="E109" s="905"/>
      <c r="F109" s="905"/>
      <c r="G109" s="905"/>
      <c r="H109" s="905"/>
      <c r="I109" s="905"/>
      <c r="J109" s="905"/>
      <c r="K109" s="905"/>
      <c r="L109" s="931" t="s">
        <v>125</v>
      </c>
      <c r="M109" s="954" t="s">
        <v>666</v>
      </c>
      <c r="N109" s="933" t="s">
        <v>370</v>
      </c>
      <c r="O109" s="790"/>
      <c r="P109" s="790"/>
      <c r="Q109" s="790"/>
      <c r="R109" s="940">
        <v>0</v>
      </c>
      <c r="S109" s="790"/>
      <c r="T109" s="790">
        <v>0</v>
      </c>
      <c r="U109" s="790"/>
      <c r="V109" s="790"/>
      <c r="W109" s="790"/>
      <c r="X109" s="790"/>
      <c r="Y109" s="790"/>
      <c r="Z109" s="790"/>
      <c r="AA109" s="790"/>
      <c r="AB109" s="790"/>
      <c r="AC109" s="790"/>
      <c r="AD109" s="790">
        <v>0</v>
      </c>
      <c r="AE109" s="790"/>
      <c r="AF109" s="790"/>
      <c r="AG109" s="790"/>
      <c r="AH109" s="790"/>
      <c r="AI109" s="790"/>
      <c r="AJ109" s="790"/>
      <c r="AK109" s="790"/>
      <c r="AL109" s="790"/>
      <c r="AM109" s="790"/>
      <c r="AN109" s="443"/>
      <c r="AO109" s="443"/>
      <c r="AP109" s="443"/>
      <c r="AQ109" s="443"/>
      <c r="AR109" s="443"/>
      <c r="AS109" s="443"/>
      <c r="AT109" s="443"/>
      <c r="AU109" s="443"/>
      <c r="AV109" s="443"/>
      <c r="AW109" s="443"/>
      <c r="AX109" s="771"/>
      <c r="AY109" s="771"/>
      <c r="AZ109" s="771"/>
      <c r="BA109" s="905"/>
    </row>
    <row r="110" spans="1:53" ht="102.6">
      <c r="A110" s="789">
        <v>1</v>
      </c>
      <c r="B110" s="905"/>
      <c r="C110" s="905"/>
      <c r="D110" s="905"/>
      <c r="E110" s="905"/>
      <c r="F110" s="905"/>
      <c r="G110" s="905"/>
      <c r="H110" s="905"/>
      <c r="I110" s="905"/>
      <c r="J110" s="905"/>
      <c r="K110" s="905"/>
      <c r="L110" s="931" t="s">
        <v>126</v>
      </c>
      <c r="M110" s="954" t="s">
        <v>667</v>
      </c>
      <c r="N110" s="933" t="s">
        <v>370</v>
      </c>
      <c r="O110" s="790"/>
      <c r="P110" s="790"/>
      <c r="Q110" s="790"/>
      <c r="R110" s="940">
        <v>0</v>
      </c>
      <c r="S110" s="790"/>
      <c r="T110" s="790">
        <v>0</v>
      </c>
      <c r="U110" s="790"/>
      <c r="V110" s="790"/>
      <c r="W110" s="790"/>
      <c r="X110" s="790"/>
      <c r="Y110" s="790"/>
      <c r="Z110" s="790"/>
      <c r="AA110" s="790"/>
      <c r="AB110" s="790"/>
      <c r="AC110" s="790"/>
      <c r="AD110" s="790">
        <v>0</v>
      </c>
      <c r="AE110" s="790"/>
      <c r="AF110" s="790"/>
      <c r="AG110" s="790"/>
      <c r="AH110" s="790"/>
      <c r="AI110" s="790"/>
      <c r="AJ110" s="790"/>
      <c r="AK110" s="790"/>
      <c r="AL110" s="790"/>
      <c r="AM110" s="790"/>
      <c r="AN110" s="443"/>
      <c r="AO110" s="443"/>
      <c r="AP110" s="443"/>
      <c r="AQ110" s="443"/>
      <c r="AR110" s="443"/>
      <c r="AS110" s="443"/>
      <c r="AT110" s="443"/>
      <c r="AU110" s="443"/>
      <c r="AV110" s="443"/>
      <c r="AW110" s="443"/>
      <c r="AX110" s="771"/>
      <c r="AY110" s="771"/>
      <c r="AZ110" s="771"/>
      <c r="BA110" s="905"/>
    </row>
    <row r="111" spans="1:53" ht="45.6">
      <c r="A111" s="789">
        <v>1</v>
      </c>
      <c r="B111" s="905"/>
      <c r="C111" s="905"/>
      <c r="D111" s="905"/>
      <c r="E111" s="905"/>
      <c r="F111" s="905"/>
      <c r="G111" s="905"/>
      <c r="H111" s="905"/>
      <c r="I111" s="905"/>
      <c r="J111" s="905"/>
      <c r="K111" s="905"/>
      <c r="L111" s="931" t="s">
        <v>127</v>
      </c>
      <c r="M111" s="954" t="s">
        <v>1228</v>
      </c>
      <c r="N111" s="933" t="s">
        <v>370</v>
      </c>
      <c r="O111" s="790"/>
      <c r="P111" s="790"/>
      <c r="Q111" s="790"/>
      <c r="R111" s="940">
        <v>0</v>
      </c>
      <c r="S111" s="790"/>
      <c r="T111" s="790">
        <v>0</v>
      </c>
      <c r="U111" s="790"/>
      <c r="V111" s="790"/>
      <c r="W111" s="790"/>
      <c r="X111" s="790"/>
      <c r="Y111" s="790"/>
      <c r="Z111" s="790"/>
      <c r="AA111" s="790"/>
      <c r="AB111" s="790"/>
      <c r="AC111" s="790"/>
      <c r="AD111" s="790">
        <v>0</v>
      </c>
      <c r="AE111" s="790"/>
      <c r="AF111" s="790"/>
      <c r="AG111" s="790"/>
      <c r="AH111" s="790"/>
      <c r="AI111" s="790"/>
      <c r="AJ111" s="790"/>
      <c r="AK111" s="790"/>
      <c r="AL111" s="790"/>
      <c r="AM111" s="790"/>
      <c r="AN111" s="443"/>
      <c r="AO111" s="443"/>
      <c r="AP111" s="443"/>
      <c r="AQ111" s="443"/>
      <c r="AR111" s="443"/>
      <c r="AS111" s="443"/>
      <c r="AT111" s="443"/>
      <c r="AU111" s="443"/>
      <c r="AV111" s="443"/>
      <c r="AW111" s="443"/>
      <c r="AX111" s="771"/>
      <c r="AY111" s="771"/>
      <c r="AZ111" s="771"/>
      <c r="BA111" s="905"/>
    </row>
    <row r="112" spans="1:53" ht="11.4">
      <c r="A112" s="789">
        <v>1</v>
      </c>
      <c r="B112" s="905"/>
      <c r="C112" s="905"/>
      <c r="D112" s="905"/>
      <c r="E112" s="905"/>
      <c r="F112" s="905"/>
      <c r="G112" s="905"/>
      <c r="H112" s="905"/>
      <c r="I112" s="905"/>
      <c r="J112" s="905"/>
      <c r="K112" s="905"/>
      <c r="L112" s="931" t="s">
        <v>128</v>
      </c>
      <c r="M112" s="955" t="s">
        <v>668</v>
      </c>
      <c r="N112" s="933" t="s">
        <v>370</v>
      </c>
      <c r="O112" s="790"/>
      <c r="P112" s="790"/>
      <c r="Q112" s="790"/>
      <c r="R112" s="940">
        <v>0</v>
      </c>
      <c r="S112" s="790"/>
      <c r="T112" s="790"/>
      <c r="U112" s="790"/>
      <c r="V112" s="790"/>
      <c r="W112" s="790"/>
      <c r="X112" s="790"/>
      <c r="Y112" s="790"/>
      <c r="Z112" s="790"/>
      <c r="AA112" s="790"/>
      <c r="AB112" s="790"/>
      <c r="AC112" s="790"/>
      <c r="AD112" s="790">
        <v>-281.71100000000001</v>
      </c>
      <c r="AE112" s="790"/>
      <c r="AF112" s="790"/>
      <c r="AG112" s="790"/>
      <c r="AH112" s="790"/>
      <c r="AI112" s="790"/>
      <c r="AJ112" s="790"/>
      <c r="AK112" s="790"/>
      <c r="AL112" s="790"/>
      <c r="AM112" s="790"/>
      <c r="AN112" s="443"/>
      <c r="AO112" s="443"/>
      <c r="AP112" s="443"/>
      <c r="AQ112" s="443"/>
      <c r="AR112" s="443"/>
      <c r="AS112" s="443"/>
      <c r="AT112" s="443"/>
      <c r="AU112" s="443"/>
      <c r="AV112" s="443"/>
      <c r="AW112" s="443"/>
      <c r="AX112" s="771"/>
      <c r="AY112" s="771"/>
      <c r="AZ112" s="771"/>
      <c r="BA112" s="905"/>
    </row>
    <row r="113" spans="1:53" ht="11.4">
      <c r="A113" s="789">
        <v>1</v>
      </c>
      <c r="B113" s="905"/>
      <c r="C113" s="905"/>
      <c r="D113" s="905"/>
      <c r="E113" s="905"/>
      <c r="F113" s="905"/>
      <c r="G113" s="905"/>
      <c r="H113" s="905"/>
      <c r="I113" s="905"/>
      <c r="J113" s="905"/>
      <c r="K113" s="905"/>
      <c r="L113" s="931" t="s">
        <v>1237</v>
      </c>
      <c r="M113" s="932" t="s">
        <v>1238</v>
      </c>
      <c r="N113" s="933" t="s">
        <v>145</v>
      </c>
      <c r="O113" s="443">
        <v>0</v>
      </c>
      <c r="P113" s="443">
        <v>0</v>
      </c>
      <c r="Q113" s="443">
        <v>0</v>
      </c>
      <c r="R113" s="940">
        <v>0</v>
      </c>
      <c r="S113" s="443">
        <v>0</v>
      </c>
      <c r="T113" s="443">
        <v>0</v>
      </c>
      <c r="U113" s="443">
        <v>0</v>
      </c>
      <c r="V113" s="443">
        <v>0</v>
      </c>
      <c r="W113" s="443">
        <v>0</v>
      </c>
      <c r="X113" s="443">
        <v>0</v>
      </c>
      <c r="Y113" s="443">
        <v>0</v>
      </c>
      <c r="Z113" s="443">
        <v>0</v>
      </c>
      <c r="AA113" s="443">
        <v>0</v>
      </c>
      <c r="AB113" s="443">
        <v>0</v>
      </c>
      <c r="AC113" s="443">
        <v>0</v>
      </c>
      <c r="AD113" s="443">
        <v>-2.5019750791691595</v>
      </c>
      <c r="AE113" s="443">
        <v>0</v>
      </c>
      <c r="AF113" s="443">
        <v>0</v>
      </c>
      <c r="AG113" s="443">
        <v>0</v>
      </c>
      <c r="AH113" s="443">
        <v>0</v>
      </c>
      <c r="AI113" s="443">
        <v>0</v>
      </c>
      <c r="AJ113" s="443">
        <v>0</v>
      </c>
      <c r="AK113" s="443">
        <v>0</v>
      </c>
      <c r="AL113" s="443">
        <v>0</v>
      </c>
      <c r="AM113" s="443">
        <v>0</v>
      </c>
      <c r="AN113" s="443"/>
      <c r="AO113" s="443"/>
      <c r="AP113" s="443"/>
      <c r="AQ113" s="443"/>
      <c r="AR113" s="443"/>
      <c r="AS113" s="443"/>
      <c r="AT113" s="443"/>
      <c r="AU113" s="443"/>
      <c r="AV113" s="443"/>
      <c r="AW113" s="443"/>
      <c r="AX113" s="771"/>
      <c r="AY113" s="771"/>
      <c r="AZ113" s="771"/>
      <c r="BA113" s="905"/>
    </row>
    <row r="114" spans="1:53" s="116" customFormat="1" ht="11.4">
      <c r="A114" s="789">
        <v>1</v>
      </c>
      <c r="B114" s="946"/>
      <c r="C114" s="946"/>
      <c r="D114" s="946"/>
      <c r="E114" s="946"/>
      <c r="F114" s="946"/>
      <c r="G114" s="946"/>
      <c r="H114" s="946"/>
      <c r="I114" s="946"/>
      <c r="J114" s="946"/>
      <c r="K114" s="946"/>
      <c r="L114" s="947" t="s">
        <v>129</v>
      </c>
      <c r="M114" s="953" t="s">
        <v>669</v>
      </c>
      <c r="N114" s="927" t="s">
        <v>370</v>
      </c>
      <c r="O114" s="928">
        <v>9771.7000000000007</v>
      </c>
      <c r="P114" s="928">
        <v>20786.13</v>
      </c>
      <c r="Q114" s="928">
        <v>0</v>
      </c>
      <c r="R114" s="928">
        <v>-20786.13</v>
      </c>
      <c r="S114" s="928">
        <v>10761.6</v>
      </c>
      <c r="T114" s="928">
        <v>25758.91</v>
      </c>
      <c r="U114" s="928">
        <v>14464.4</v>
      </c>
      <c r="V114" s="928">
        <v>14464.4</v>
      </c>
      <c r="W114" s="928">
        <v>14464.4</v>
      </c>
      <c r="X114" s="928">
        <v>14464.4</v>
      </c>
      <c r="Y114" s="928">
        <v>14464.4</v>
      </c>
      <c r="Z114" s="928">
        <v>14464.4</v>
      </c>
      <c r="AA114" s="928">
        <v>14464.4</v>
      </c>
      <c r="AB114" s="928">
        <v>14464.4</v>
      </c>
      <c r="AC114" s="928">
        <v>14464.4</v>
      </c>
      <c r="AD114" s="928">
        <v>11259.5446032</v>
      </c>
      <c r="AE114" s="928">
        <v>4153.2556032000002</v>
      </c>
      <c r="AF114" s="928">
        <v>4153.2556032000002</v>
      </c>
      <c r="AG114" s="928">
        <v>4153.2556032000002</v>
      </c>
      <c r="AH114" s="928">
        <v>4153.2556032000002</v>
      </c>
      <c r="AI114" s="928">
        <v>4153.2556032000002</v>
      </c>
      <c r="AJ114" s="928">
        <v>4153.2556032000002</v>
      </c>
      <c r="AK114" s="928">
        <v>4153.2556032000002</v>
      </c>
      <c r="AL114" s="928">
        <v>4153.2556032000002</v>
      </c>
      <c r="AM114" s="928">
        <v>4153.2556032000002</v>
      </c>
      <c r="AN114" s="928">
        <v>4.6270499107939305</v>
      </c>
      <c r="AO114" s="928">
        <v>-63.113467288724699</v>
      </c>
      <c r="AP114" s="928">
        <v>0</v>
      </c>
      <c r="AQ114" s="928">
        <v>0</v>
      </c>
      <c r="AR114" s="928">
        <v>0</v>
      </c>
      <c r="AS114" s="928">
        <v>0</v>
      </c>
      <c r="AT114" s="928">
        <v>0</v>
      </c>
      <c r="AU114" s="928">
        <v>0</v>
      </c>
      <c r="AV114" s="928">
        <v>0</v>
      </c>
      <c r="AW114" s="928">
        <v>0</v>
      </c>
      <c r="AX114" s="771"/>
      <c r="AY114" s="771"/>
      <c r="AZ114" s="771"/>
      <c r="BA114" s="946"/>
    </row>
    <row r="115" spans="1:53" ht="79.8">
      <c r="A115" s="789">
        <v>1</v>
      </c>
      <c r="B115" s="905"/>
      <c r="C115" s="905"/>
      <c r="D115" s="905"/>
      <c r="E115" s="905"/>
      <c r="F115" s="905"/>
      <c r="G115" s="905"/>
      <c r="H115" s="905"/>
      <c r="I115" s="905"/>
      <c r="J115" s="905"/>
      <c r="K115" s="905"/>
      <c r="L115" s="931" t="s">
        <v>130</v>
      </c>
      <c r="M115" s="955" t="s">
        <v>1183</v>
      </c>
      <c r="N115" s="943" t="s">
        <v>370</v>
      </c>
      <c r="O115" s="790"/>
      <c r="P115" s="790"/>
      <c r="Q115" s="790"/>
      <c r="R115" s="940">
        <v>0</v>
      </c>
      <c r="S115" s="790"/>
      <c r="T115" s="790"/>
      <c r="U115" s="790"/>
      <c r="V115" s="790"/>
      <c r="W115" s="790"/>
      <c r="X115" s="790"/>
      <c r="Y115" s="790"/>
      <c r="Z115" s="790"/>
      <c r="AA115" s="790"/>
      <c r="AB115" s="790"/>
      <c r="AC115" s="790"/>
      <c r="AD115" s="790">
        <v>0</v>
      </c>
      <c r="AE115" s="790"/>
      <c r="AF115" s="790"/>
      <c r="AG115" s="790"/>
      <c r="AH115" s="790"/>
      <c r="AI115" s="790"/>
      <c r="AJ115" s="790"/>
      <c r="AK115" s="790"/>
      <c r="AL115" s="790"/>
      <c r="AM115" s="790"/>
      <c r="AN115" s="443"/>
      <c r="AO115" s="443"/>
      <c r="AP115" s="443"/>
      <c r="AQ115" s="443"/>
      <c r="AR115" s="443"/>
      <c r="AS115" s="443"/>
      <c r="AT115" s="443"/>
      <c r="AU115" s="443"/>
      <c r="AV115" s="443"/>
      <c r="AW115" s="443"/>
      <c r="AX115" s="771"/>
      <c r="AY115" s="771"/>
      <c r="AZ115" s="771"/>
      <c r="BA115" s="905"/>
    </row>
    <row r="116" spans="1:53" ht="57">
      <c r="A116" s="789">
        <v>1</v>
      </c>
      <c r="B116" s="905"/>
      <c r="C116" s="905"/>
      <c r="D116" s="905"/>
      <c r="E116" s="905"/>
      <c r="F116" s="905"/>
      <c r="G116" s="905"/>
      <c r="H116" s="905"/>
      <c r="I116" s="905"/>
      <c r="J116" s="905"/>
      <c r="K116" s="905"/>
      <c r="L116" s="931" t="s">
        <v>131</v>
      </c>
      <c r="M116" s="955" t="s">
        <v>670</v>
      </c>
      <c r="N116" s="943" t="s">
        <v>370</v>
      </c>
      <c r="O116" s="790"/>
      <c r="P116" s="790"/>
      <c r="Q116" s="790"/>
      <c r="R116" s="940">
        <v>0</v>
      </c>
      <c r="S116" s="790"/>
      <c r="T116" s="790"/>
      <c r="U116" s="790"/>
      <c r="V116" s="790"/>
      <c r="W116" s="790"/>
      <c r="X116" s="790"/>
      <c r="Y116" s="790"/>
      <c r="Z116" s="790"/>
      <c r="AA116" s="790"/>
      <c r="AB116" s="790"/>
      <c r="AC116" s="790"/>
      <c r="AD116" s="790">
        <v>0</v>
      </c>
      <c r="AE116" s="790"/>
      <c r="AF116" s="790"/>
      <c r="AG116" s="790"/>
      <c r="AH116" s="790"/>
      <c r="AI116" s="790"/>
      <c r="AJ116" s="790"/>
      <c r="AK116" s="790"/>
      <c r="AL116" s="790"/>
      <c r="AM116" s="790"/>
      <c r="AN116" s="443"/>
      <c r="AO116" s="443"/>
      <c r="AP116" s="443"/>
      <c r="AQ116" s="443"/>
      <c r="AR116" s="443"/>
      <c r="AS116" s="443"/>
      <c r="AT116" s="443"/>
      <c r="AU116" s="443"/>
      <c r="AV116" s="443"/>
      <c r="AW116" s="443"/>
      <c r="AX116" s="771"/>
      <c r="AY116" s="771"/>
      <c r="AZ116" s="771"/>
      <c r="BA116" s="905"/>
    </row>
    <row r="117" spans="1:53" ht="11.4">
      <c r="A117" s="789">
        <v>1</v>
      </c>
      <c r="B117" s="905"/>
      <c r="C117" s="905"/>
      <c r="D117" s="905"/>
      <c r="E117" s="905"/>
      <c r="F117" s="905"/>
      <c r="G117" s="905"/>
      <c r="H117" s="905"/>
      <c r="I117" s="905"/>
      <c r="J117" s="905"/>
      <c r="K117" s="905"/>
      <c r="L117" s="931" t="s">
        <v>132</v>
      </c>
      <c r="M117" s="955" t="s">
        <v>671</v>
      </c>
      <c r="N117" s="933" t="s">
        <v>370</v>
      </c>
      <c r="O117" s="790"/>
      <c r="P117" s="790"/>
      <c r="Q117" s="790"/>
      <c r="R117" s="940">
        <v>0</v>
      </c>
      <c r="S117" s="790"/>
      <c r="T117" s="790"/>
      <c r="U117" s="790"/>
      <c r="V117" s="790"/>
      <c r="W117" s="790"/>
      <c r="X117" s="790"/>
      <c r="Y117" s="790"/>
      <c r="Z117" s="790"/>
      <c r="AA117" s="790"/>
      <c r="AB117" s="790"/>
      <c r="AC117" s="790"/>
      <c r="AD117" s="790"/>
      <c r="AE117" s="790"/>
      <c r="AF117" s="790"/>
      <c r="AG117" s="790"/>
      <c r="AH117" s="790"/>
      <c r="AI117" s="790"/>
      <c r="AJ117" s="790"/>
      <c r="AK117" s="790"/>
      <c r="AL117" s="790"/>
      <c r="AM117" s="790"/>
      <c r="AN117" s="443"/>
      <c r="AO117" s="443"/>
      <c r="AP117" s="443"/>
      <c r="AQ117" s="443"/>
      <c r="AR117" s="443"/>
      <c r="AS117" s="443"/>
      <c r="AT117" s="443"/>
      <c r="AU117" s="443"/>
      <c r="AV117" s="443"/>
      <c r="AW117" s="443"/>
      <c r="AX117" s="771"/>
      <c r="AY117" s="771"/>
      <c r="AZ117" s="771"/>
      <c r="BA117" s="905"/>
    </row>
    <row r="118" spans="1:53" s="116" customFormat="1" ht="11.4">
      <c r="A118" s="789">
        <v>1</v>
      </c>
      <c r="B118" s="946"/>
      <c r="C118" s="946"/>
      <c r="D118" s="946"/>
      <c r="E118" s="946"/>
      <c r="F118" s="946"/>
      <c r="G118" s="946"/>
      <c r="H118" s="946"/>
      <c r="I118" s="946"/>
      <c r="J118" s="946"/>
      <c r="K118" s="946"/>
      <c r="L118" s="947" t="s">
        <v>133</v>
      </c>
      <c r="M118" s="953" t="s">
        <v>672</v>
      </c>
      <c r="N118" s="949" t="s">
        <v>370</v>
      </c>
      <c r="O118" s="929">
        <v>0</v>
      </c>
      <c r="P118" s="929">
        <v>0</v>
      </c>
      <c r="Q118" s="929">
        <v>0</v>
      </c>
      <c r="R118" s="928">
        <v>0</v>
      </c>
      <c r="S118" s="929">
        <v>0</v>
      </c>
      <c r="T118" s="929">
        <v>0</v>
      </c>
      <c r="U118" s="929">
        <v>0</v>
      </c>
      <c r="V118" s="929">
        <v>0</v>
      </c>
      <c r="W118" s="929">
        <v>0</v>
      </c>
      <c r="X118" s="929">
        <v>0</v>
      </c>
      <c r="Y118" s="929">
        <v>0</v>
      </c>
      <c r="Z118" s="929">
        <v>0</v>
      </c>
      <c r="AA118" s="929">
        <v>0</v>
      </c>
      <c r="AB118" s="929">
        <v>0</v>
      </c>
      <c r="AC118" s="929">
        <v>0</v>
      </c>
      <c r="AD118" s="929">
        <v>0</v>
      </c>
      <c r="AE118" s="929">
        <v>0</v>
      </c>
      <c r="AF118" s="929">
        <v>0</v>
      </c>
      <c r="AG118" s="929">
        <v>0</v>
      </c>
      <c r="AH118" s="929">
        <v>0</v>
      </c>
      <c r="AI118" s="929">
        <v>0</v>
      </c>
      <c r="AJ118" s="929">
        <v>0</v>
      </c>
      <c r="AK118" s="929">
        <v>0</v>
      </c>
      <c r="AL118" s="929">
        <v>0</v>
      </c>
      <c r="AM118" s="929">
        <v>0</v>
      </c>
      <c r="AN118" s="928">
        <v>0</v>
      </c>
      <c r="AO118" s="928">
        <v>0</v>
      </c>
      <c r="AP118" s="928">
        <v>0</v>
      </c>
      <c r="AQ118" s="928">
        <v>0</v>
      </c>
      <c r="AR118" s="928">
        <v>0</v>
      </c>
      <c r="AS118" s="928">
        <v>0</v>
      </c>
      <c r="AT118" s="928">
        <v>0</v>
      </c>
      <c r="AU118" s="928">
        <v>0</v>
      </c>
      <c r="AV118" s="928">
        <v>0</v>
      </c>
      <c r="AW118" s="928">
        <v>0</v>
      </c>
      <c r="AX118" s="771"/>
      <c r="AY118" s="771"/>
      <c r="AZ118" s="771"/>
      <c r="BA118" s="946"/>
    </row>
    <row r="119" spans="1:53" ht="22.8">
      <c r="A119" s="789">
        <v>1</v>
      </c>
      <c r="B119" s="905"/>
      <c r="C119" s="905"/>
      <c r="D119" s="905"/>
      <c r="E119" s="905"/>
      <c r="F119" s="905"/>
      <c r="G119" s="905"/>
      <c r="H119" s="905"/>
      <c r="I119" s="905"/>
      <c r="J119" s="905"/>
      <c r="K119" s="905"/>
      <c r="L119" s="931" t="s">
        <v>200</v>
      </c>
      <c r="M119" s="956" t="s">
        <v>673</v>
      </c>
      <c r="N119" s="933" t="s">
        <v>370</v>
      </c>
      <c r="O119" s="790"/>
      <c r="P119" s="790"/>
      <c r="Q119" s="790"/>
      <c r="R119" s="940">
        <v>0</v>
      </c>
      <c r="S119" s="790"/>
      <c r="T119" s="790"/>
      <c r="U119" s="790"/>
      <c r="V119" s="790"/>
      <c r="W119" s="790"/>
      <c r="X119" s="790"/>
      <c r="Y119" s="790"/>
      <c r="Z119" s="790"/>
      <c r="AA119" s="790"/>
      <c r="AB119" s="790"/>
      <c r="AC119" s="790"/>
      <c r="AD119" s="790"/>
      <c r="AE119" s="790"/>
      <c r="AF119" s="790"/>
      <c r="AG119" s="790"/>
      <c r="AH119" s="790"/>
      <c r="AI119" s="790"/>
      <c r="AJ119" s="790"/>
      <c r="AK119" s="790"/>
      <c r="AL119" s="790"/>
      <c r="AM119" s="790"/>
      <c r="AN119" s="443"/>
      <c r="AO119" s="443"/>
      <c r="AP119" s="443"/>
      <c r="AQ119" s="443"/>
      <c r="AR119" s="443"/>
      <c r="AS119" s="443"/>
      <c r="AT119" s="443"/>
      <c r="AU119" s="443"/>
      <c r="AV119" s="443"/>
      <c r="AW119" s="443"/>
      <c r="AX119" s="771"/>
      <c r="AY119" s="771"/>
      <c r="AZ119" s="771"/>
      <c r="BA119" s="905"/>
    </row>
    <row r="120" spans="1:53" ht="22.8">
      <c r="A120" s="789">
        <v>1</v>
      </c>
      <c r="B120" s="905"/>
      <c r="C120" s="905"/>
      <c r="D120" s="905"/>
      <c r="E120" s="905"/>
      <c r="F120" s="905"/>
      <c r="G120" s="905"/>
      <c r="H120" s="905"/>
      <c r="I120" s="905"/>
      <c r="J120" s="905"/>
      <c r="K120" s="905"/>
      <c r="L120" s="931" t="s">
        <v>201</v>
      </c>
      <c r="M120" s="932" t="s">
        <v>674</v>
      </c>
      <c r="N120" s="933" t="s">
        <v>370</v>
      </c>
      <c r="O120" s="790"/>
      <c r="P120" s="790"/>
      <c r="Q120" s="790"/>
      <c r="R120" s="940">
        <v>0</v>
      </c>
      <c r="S120" s="790"/>
      <c r="T120" s="790"/>
      <c r="U120" s="790"/>
      <c r="V120" s="790"/>
      <c r="W120" s="790"/>
      <c r="X120" s="790"/>
      <c r="Y120" s="790"/>
      <c r="Z120" s="790"/>
      <c r="AA120" s="790"/>
      <c r="AB120" s="790"/>
      <c r="AC120" s="790"/>
      <c r="AD120" s="790"/>
      <c r="AE120" s="790"/>
      <c r="AF120" s="790"/>
      <c r="AG120" s="790"/>
      <c r="AH120" s="790"/>
      <c r="AI120" s="790"/>
      <c r="AJ120" s="790"/>
      <c r="AK120" s="790"/>
      <c r="AL120" s="790"/>
      <c r="AM120" s="790"/>
      <c r="AN120" s="443"/>
      <c r="AO120" s="443"/>
      <c r="AP120" s="443"/>
      <c r="AQ120" s="443"/>
      <c r="AR120" s="443"/>
      <c r="AS120" s="443"/>
      <c r="AT120" s="443"/>
      <c r="AU120" s="443"/>
      <c r="AV120" s="443"/>
      <c r="AW120" s="443"/>
      <c r="AX120" s="771"/>
      <c r="AY120" s="771"/>
      <c r="AZ120" s="771"/>
      <c r="BA120" s="905"/>
    </row>
    <row r="121" spans="1:53" ht="11.4">
      <c r="A121" s="789">
        <v>1</v>
      </c>
      <c r="B121" s="905"/>
      <c r="C121" s="905"/>
      <c r="D121" s="905"/>
      <c r="E121" s="905"/>
      <c r="F121" s="905"/>
      <c r="G121" s="905"/>
      <c r="H121" s="905"/>
      <c r="I121" s="905"/>
      <c r="J121" s="905"/>
      <c r="K121" s="905"/>
      <c r="L121" s="931" t="s">
        <v>134</v>
      </c>
      <c r="M121" s="955" t="s">
        <v>675</v>
      </c>
      <c r="N121" s="933" t="s">
        <v>370</v>
      </c>
      <c r="O121" s="790"/>
      <c r="P121" s="790"/>
      <c r="Q121" s="790"/>
      <c r="R121" s="940">
        <v>0</v>
      </c>
      <c r="S121" s="790"/>
      <c r="T121" s="790"/>
      <c r="U121" s="790"/>
      <c r="V121" s="790"/>
      <c r="W121" s="790"/>
      <c r="X121" s="790"/>
      <c r="Y121" s="790"/>
      <c r="Z121" s="790"/>
      <c r="AA121" s="790"/>
      <c r="AB121" s="790"/>
      <c r="AC121" s="790"/>
      <c r="AD121" s="790"/>
      <c r="AE121" s="790"/>
      <c r="AF121" s="790"/>
      <c r="AG121" s="790"/>
      <c r="AH121" s="790"/>
      <c r="AI121" s="790"/>
      <c r="AJ121" s="790"/>
      <c r="AK121" s="790"/>
      <c r="AL121" s="790"/>
      <c r="AM121" s="790"/>
      <c r="AN121" s="443"/>
      <c r="AO121" s="443"/>
      <c r="AP121" s="443"/>
      <c r="AQ121" s="443"/>
      <c r="AR121" s="443"/>
      <c r="AS121" s="443"/>
      <c r="AT121" s="443"/>
      <c r="AU121" s="443"/>
      <c r="AV121" s="443"/>
      <c r="AW121" s="443"/>
      <c r="AX121" s="771"/>
      <c r="AY121" s="771"/>
      <c r="AZ121" s="771"/>
      <c r="BA121" s="905"/>
    </row>
    <row r="122" spans="1:53" ht="11.4">
      <c r="A122" s="789">
        <v>1</v>
      </c>
      <c r="B122" s="905"/>
      <c r="C122" s="905"/>
      <c r="D122" s="905"/>
      <c r="E122" s="905"/>
      <c r="F122" s="905"/>
      <c r="G122" s="905"/>
      <c r="H122" s="905"/>
      <c r="I122" s="905"/>
      <c r="J122" s="905"/>
      <c r="K122" s="905"/>
      <c r="L122" s="931" t="s">
        <v>135</v>
      </c>
      <c r="M122" s="955" t="s">
        <v>676</v>
      </c>
      <c r="N122" s="933" t="s">
        <v>370</v>
      </c>
      <c r="O122" s="790"/>
      <c r="P122" s="790"/>
      <c r="Q122" s="790"/>
      <c r="R122" s="940">
        <v>0</v>
      </c>
      <c r="S122" s="790"/>
      <c r="T122" s="790"/>
      <c r="U122" s="790"/>
      <c r="V122" s="790"/>
      <c r="W122" s="790"/>
      <c r="X122" s="790"/>
      <c r="Y122" s="790"/>
      <c r="Z122" s="790"/>
      <c r="AA122" s="790"/>
      <c r="AB122" s="790"/>
      <c r="AC122" s="790"/>
      <c r="AD122" s="790"/>
      <c r="AE122" s="790"/>
      <c r="AF122" s="790"/>
      <c r="AG122" s="790"/>
      <c r="AH122" s="790"/>
      <c r="AI122" s="790"/>
      <c r="AJ122" s="790"/>
      <c r="AK122" s="790"/>
      <c r="AL122" s="790"/>
      <c r="AM122" s="790"/>
      <c r="AN122" s="443"/>
      <c r="AO122" s="443"/>
      <c r="AP122" s="443"/>
      <c r="AQ122" s="443"/>
      <c r="AR122" s="443"/>
      <c r="AS122" s="443"/>
      <c r="AT122" s="443"/>
      <c r="AU122" s="443"/>
      <c r="AV122" s="443"/>
      <c r="AW122" s="443"/>
      <c r="AX122" s="771"/>
      <c r="AY122" s="771"/>
      <c r="AZ122" s="771"/>
      <c r="BA122" s="905"/>
    </row>
    <row r="123" spans="1:53" s="116" customFormat="1" ht="11.4">
      <c r="A123" s="789">
        <v>1</v>
      </c>
      <c r="B123" s="946"/>
      <c r="C123" s="946"/>
      <c r="D123" s="946"/>
      <c r="E123" s="946"/>
      <c r="F123" s="946"/>
      <c r="G123" s="946"/>
      <c r="H123" s="946"/>
      <c r="I123" s="946"/>
      <c r="J123" s="946"/>
      <c r="K123" s="946"/>
      <c r="L123" s="947" t="s">
        <v>138</v>
      </c>
      <c r="M123" s="953" t="s">
        <v>677</v>
      </c>
      <c r="N123" s="949" t="s">
        <v>370</v>
      </c>
      <c r="O123" s="928">
        <v>9771.7000000000007</v>
      </c>
      <c r="P123" s="928">
        <v>20786.13</v>
      </c>
      <c r="Q123" s="928">
        <v>0</v>
      </c>
      <c r="R123" s="928">
        <v>-20786.13</v>
      </c>
      <c r="S123" s="928">
        <v>10761.6</v>
      </c>
      <c r="T123" s="928">
        <v>25758.91</v>
      </c>
      <c r="U123" s="928">
        <v>14464.4</v>
      </c>
      <c r="V123" s="928">
        <v>14464.4</v>
      </c>
      <c r="W123" s="928">
        <v>14464.4</v>
      </c>
      <c r="X123" s="928">
        <v>14464.4</v>
      </c>
      <c r="Y123" s="928">
        <v>14464.4</v>
      </c>
      <c r="Z123" s="928">
        <v>14464.4</v>
      </c>
      <c r="AA123" s="928">
        <v>14464.4</v>
      </c>
      <c r="AB123" s="928">
        <v>14464.4</v>
      </c>
      <c r="AC123" s="928">
        <v>14464.4</v>
      </c>
      <c r="AD123" s="928">
        <v>11259.5446032</v>
      </c>
      <c r="AE123" s="928">
        <v>4153.2556032000002</v>
      </c>
      <c r="AF123" s="928">
        <v>4153.2556032000002</v>
      </c>
      <c r="AG123" s="928">
        <v>4153.2556032000002</v>
      </c>
      <c r="AH123" s="928">
        <v>4153.2556032000002</v>
      </c>
      <c r="AI123" s="928">
        <v>4153.2556032000002</v>
      </c>
      <c r="AJ123" s="928">
        <v>4153.2556032000002</v>
      </c>
      <c r="AK123" s="928">
        <v>4153.2556032000002</v>
      </c>
      <c r="AL123" s="928">
        <v>4153.2556032000002</v>
      </c>
      <c r="AM123" s="928">
        <v>4153.2556032000002</v>
      </c>
      <c r="AN123" s="928">
        <v>4.6270499107939305</v>
      </c>
      <c r="AO123" s="928">
        <v>-63.113467288724699</v>
      </c>
      <c r="AP123" s="928">
        <v>0</v>
      </c>
      <c r="AQ123" s="928">
        <v>0</v>
      </c>
      <c r="AR123" s="928">
        <v>0</v>
      </c>
      <c r="AS123" s="928">
        <v>0</v>
      </c>
      <c r="AT123" s="928">
        <v>0</v>
      </c>
      <c r="AU123" s="928">
        <v>0</v>
      </c>
      <c r="AV123" s="928">
        <v>0</v>
      </c>
      <c r="AW123" s="928">
        <v>0</v>
      </c>
      <c r="AX123" s="771"/>
      <c r="AY123" s="771"/>
      <c r="AZ123" s="771"/>
      <c r="BA123" s="946"/>
    </row>
    <row r="124" spans="1:53" ht="14.4">
      <c r="A124" s="789">
        <v>1</v>
      </c>
      <c r="B124" s="905"/>
      <c r="C124" s="957" t="b">
        <v>0</v>
      </c>
      <c r="D124" s="905"/>
      <c r="E124" s="905"/>
      <c r="F124" s="905"/>
      <c r="G124" s="905"/>
      <c r="H124" s="905"/>
      <c r="I124" s="905"/>
      <c r="J124" s="905"/>
      <c r="K124" s="905"/>
      <c r="L124" s="931" t="s">
        <v>1240</v>
      </c>
      <c r="M124" s="932" t="s">
        <v>1336</v>
      </c>
      <c r="N124" s="933" t="s">
        <v>370</v>
      </c>
      <c r="O124" s="790"/>
      <c r="P124" s="790"/>
      <c r="Q124" s="790"/>
      <c r="R124" s="940">
        <v>0</v>
      </c>
      <c r="S124" s="790"/>
      <c r="T124" s="790"/>
      <c r="U124" s="790"/>
      <c r="V124" s="790"/>
      <c r="W124" s="790"/>
      <c r="X124" s="790"/>
      <c r="Y124" s="790"/>
      <c r="Z124" s="790"/>
      <c r="AA124" s="790"/>
      <c r="AB124" s="790"/>
      <c r="AC124" s="790"/>
      <c r="AD124" s="790"/>
      <c r="AE124" s="790"/>
      <c r="AF124" s="790"/>
      <c r="AG124" s="790"/>
      <c r="AH124" s="790"/>
      <c r="AI124" s="790"/>
      <c r="AJ124" s="790"/>
      <c r="AK124" s="790"/>
      <c r="AL124" s="790"/>
      <c r="AM124" s="790"/>
      <c r="AN124" s="443"/>
      <c r="AO124" s="443"/>
      <c r="AP124" s="443"/>
      <c r="AQ124" s="443"/>
      <c r="AR124" s="443"/>
      <c r="AS124" s="443"/>
      <c r="AT124" s="443"/>
      <c r="AU124" s="443"/>
      <c r="AV124" s="443"/>
      <c r="AW124" s="443"/>
      <c r="AX124" s="771"/>
      <c r="AY124" s="771"/>
      <c r="AZ124" s="771"/>
      <c r="BA124" s="905"/>
    </row>
    <row r="125" spans="1:53" ht="14.4">
      <c r="A125" s="789">
        <v>1</v>
      </c>
      <c r="B125" s="905"/>
      <c r="C125" s="957" t="b">
        <v>0</v>
      </c>
      <c r="D125" s="905"/>
      <c r="E125" s="905"/>
      <c r="F125" s="905"/>
      <c r="G125" s="905"/>
      <c r="H125" s="905"/>
      <c r="I125" s="905"/>
      <c r="J125" s="905"/>
      <c r="K125" s="905"/>
      <c r="L125" s="931" t="s">
        <v>1241</v>
      </c>
      <c r="M125" s="932" t="s">
        <v>1337</v>
      </c>
      <c r="N125" s="933" t="s">
        <v>370</v>
      </c>
      <c r="O125" s="790"/>
      <c r="P125" s="790"/>
      <c r="Q125" s="790"/>
      <c r="R125" s="940">
        <v>0</v>
      </c>
      <c r="S125" s="790"/>
      <c r="T125" s="790"/>
      <c r="U125" s="790"/>
      <c r="V125" s="790"/>
      <c r="W125" s="790"/>
      <c r="X125" s="790"/>
      <c r="Y125" s="790"/>
      <c r="Z125" s="790"/>
      <c r="AA125" s="790"/>
      <c r="AB125" s="790"/>
      <c r="AC125" s="790"/>
      <c r="AD125" s="790"/>
      <c r="AE125" s="790"/>
      <c r="AF125" s="790"/>
      <c r="AG125" s="790"/>
      <c r="AH125" s="790"/>
      <c r="AI125" s="790"/>
      <c r="AJ125" s="790"/>
      <c r="AK125" s="790"/>
      <c r="AL125" s="790"/>
      <c r="AM125" s="790"/>
      <c r="AN125" s="443"/>
      <c r="AO125" s="443"/>
      <c r="AP125" s="443"/>
      <c r="AQ125" s="443"/>
      <c r="AR125" s="443"/>
      <c r="AS125" s="443"/>
      <c r="AT125" s="443"/>
      <c r="AU125" s="443"/>
      <c r="AV125" s="443"/>
      <c r="AW125" s="443"/>
      <c r="AX125" s="771"/>
      <c r="AY125" s="771"/>
      <c r="AZ125" s="771"/>
      <c r="BA125" s="905"/>
    </row>
    <row r="126" spans="1:53" s="116" customFormat="1" ht="11.4">
      <c r="A126" s="789">
        <v>1</v>
      </c>
      <c r="B126" s="905" t="s">
        <v>1217</v>
      </c>
      <c r="C126" s="946"/>
      <c r="D126" s="946"/>
      <c r="E126" s="946"/>
      <c r="F126" s="946"/>
      <c r="G126" s="946"/>
      <c r="H126" s="946"/>
      <c r="I126" s="946"/>
      <c r="J126" s="946"/>
      <c r="K126" s="946"/>
      <c r="L126" s="947" t="s">
        <v>139</v>
      </c>
      <c r="M126" s="953" t="s">
        <v>678</v>
      </c>
      <c r="N126" s="949" t="s">
        <v>329</v>
      </c>
      <c r="O126" s="958">
        <v>228</v>
      </c>
      <c r="P126" s="958">
        <v>0</v>
      </c>
      <c r="Q126" s="958">
        <v>0</v>
      </c>
      <c r="R126" s="958">
        <v>0</v>
      </c>
      <c r="S126" s="958">
        <v>228</v>
      </c>
      <c r="T126" s="958">
        <v>205.16</v>
      </c>
      <c r="U126" s="958">
        <v>0</v>
      </c>
      <c r="V126" s="958">
        <v>0</v>
      </c>
      <c r="W126" s="958">
        <v>0</v>
      </c>
      <c r="X126" s="958">
        <v>0</v>
      </c>
      <c r="Y126" s="958">
        <v>0</v>
      </c>
      <c r="Z126" s="958">
        <v>0</v>
      </c>
      <c r="AA126" s="958">
        <v>0</v>
      </c>
      <c r="AB126" s="958">
        <v>0</v>
      </c>
      <c r="AC126" s="958">
        <v>0</v>
      </c>
      <c r="AD126" s="958">
        <v>228</v>
      </c>
      <c r="AE126" s="958">
        <v>0</v>
      </c>
      <c r="AF126" s="958">
        <v>0</v>
      </c>
      <c r="AG126" s="958">
        <v>0</v>
      </c>
      <c r="AH126" s="958">
        <v>0</v>
      </c>
      <c r="AI126" s="958">
        <v>0</v>
      </c>
      <c r="AJ126" s="958">
        <v>0</v>
      </c>
      <c r="AK126" s="958">
        <v>0</v>
      </c>
      <c r="AL126" s="958">
        <v>0</v>
      </c>
      <c r="AM126" s="958">
        <v>0</v>
      </c>
      <c r="AN126" s="537"/>
      <c r="AO126" s="537"/>
      <c r="AP126" s="537"/>
      <c r="AQ126" s="537"/>
      <c r="AR126" s="537"/>
      <c r="AS126" s="537"/>
      <c r="AT126" s="537"/>
      <c r="AU126" s="537"/>
      <c r="AV126" s="537"/>
      <c r="AW126" s="537"/>
      <c r="AX126" s="771"/>
      <c r="AY126" s="771"/>
      <c r="AZ126" s="771"/>
      <c r="BA126" s="946"/>
    </row>
    <row r="127" spans="1:53" ht="11.4">
      <c r="A127" s="789">
        <v>1</v>
      </c>
      <c r="B127" s="905" t="s">
        <v>1213</v>
      </c>
      <c r="C127" s="905"/>
      <c r="D127" s="905"/>
      <c r="E127" s="905"/>
      <c r="F127" s="905"/>
      <c r="G127" s="905"/>
      <c r="H127" s="905"/>
      <c r="I127" s="905"/>
      <c r="J127" s="905"/>
      <c r="K127" s="905"/>
      <c r="L127" s="931" t="s">
        <v>150</v>
      </c>
      <c r="M127" s="956" t="s">
        <v>1136</v>
      </c>
      <c r="N127" s="933" t="s">
        <v>329</v>
      </c>
      <c r="O127" s="959">
        <v>110</v>
      </c>
      <c r="P127" s="959">
        <v>0</v>
      </c>
      <c r="Q127" s="959">
        <v>0</v>
      </c>
      <c r="R127" s="935">
        <v>0</v>
      </c>
      <c r="S127" s="959">
        <v>110.56</v>
      </c>
      <c r="T127" s="959">
        <v>102.5</v>
      </c>
      <c r="U127" s="959">
        <v>0</v>
      </c>
      <c r="V127" s="959">
        <v>0</v>
      </c>
      <c r="W127" s="959">
        <v>0</v>
      </c>
      <c r="X127" s="959">
        <v>0</v>
      </c>
      <c r="Y127" s="959">
        <v>0</v>
      </c>
      <c r="Z127" s="959">
        <v>0</v>
      </c>
      <c r="AA127" s="959">
        <v>0</v>
      </c>
      <c r="AB127" s="959">
        <v>0</v>
      </c>
      <c r="AC127" s="959">
        <v>0</v>
      </c>
      <c r="AD127" s="959">
        <v>110.56</v>
      </c>
      <c r="AE127" s="959">
        <v>0</v>
      </c>
      <c r="AF127" s="959">
        <v>0</v>
      </c>
      <c r="AG127" s="959">
        <v>0</v>
      </c>
      <c r="AH127" s="959">
        <v>0</v>
      </c>
      <c r="AI127" s="959">
        <v>0</v>
      </c>
      <c r="AJ127" s="959">
        <v>0</v>
      </c>
      <c r="AK127" s="959">
        <v>0</v>
      </c>
      <c r="AL127" s="959">
        <v>0</v>
      </c>
      <c r="AM127" s="959">
        <v>0</v>
      </c>
      <c r="AN127" s="443"/>
      <c r="AO127" s="443"/>
      <c r="AP127" s="443"/>
      <c r="AQ127" s="443"/>
      <c r="AR127" s="443"/>
      <c r="AS127" s="443"/>
      <c r="AT127" s="443"/>
      <c r="AU127" s="443"/>
      <c r="AV127" s="443"/>
      <c r="AW127" s="443"/>
      <c r="AX127" s="771"/>
      <c r="AY127" s="771"/>
      <c r="AZ127" s="771"/>
      <c r="BA127" s="905"/>
    </row>
    <row r="128" spans="1:53" ht="11.4">
      <c r="A128" s="789">
        <v>1</v>
      </c>
      <c r="B128" s="905" t="s">
        <v>1208</v>
      </c>
      <c r="C128" s="905"/>
      <c r="D128" s="905"/>
      <c r="E128" s="905"/>
      <c r="F128" s="905"/>
      <c r="G128" s="905"/>
      <c r="H128" s="905"/>
      <c r="I128" s="905"/>
      <c r="J128" s="905"/>
      <c r="K128" s="905"/>
      <c r="L128" s="931" t="s">
        <v>151</v>
      </c>
      <c r="M128" s="956" t="s">
        <v>1135</v>
      </c>
      <c r="N128" s="933" t="s">
        <v>679</v>
      </c>
      <c r="O128" s="790">
        <v>42.17</v>
      </c>
      <c r="P128" s="790"/>
      <c r="Q128" s="790"/>
      <c r="R128" s="940">
        <v>0</v>
      </c>
      <c r="S128" s="790">
        <v>47.2</v>
      </c>
      <c r="T128" s="790">
        <v>123.14</v>
      </c>
      <c r="U128" s="790"/>
      <c r="V128" s="790"/>
      <c r="W128" s="790"/>
      <c r="X128" s="790"/>
      <c r="Y128" s="790"/>
      <c r="Z128" s="790"/>
      <c r="AA128" s="790"/>
      <c r="AB128" s="790"/>
      <c r="AC128" s="790"/>
      <c r="AD128" s="790">
        <v>47.2</v>
      </c>
      <c r="AE128" s="790"/>
      <c r="AF128" s="790"/>
      <c r="AG128" s="790"/>
      <c r="AH128" s="790"/>
      <c r="AI128" s="790"/>
      <c r="AJ128" s="790"/>
      <c r="AK128" s="790"/>
      <c r="AL128" s="790"/>
      <c r="AM128" s="790"/>
      <c r="AN128" s="443"/>
      <c r="AO128" s="443"/>
      <c r="AP128" s="443"/>
      <c r="AQ128" s="443"/>
      <c r="AR128" s="443"/>
      <c r="AS128" s="443"/>
      <c r="AT128" s="443"/>
      <c r="AU128" s="443"/>
      <c r="AV128" s="443"/>
      <c r="AW128" s="443"/>
      <c r="AX128" s="771"/>
      <c r="AY128" s="771"/>
      <c r="AZ128" s="771"/>
      <c r="BA128" s="905"/>
    </row>
    <row r="129" spans="1:53" ht="11.4">
      <c r="A129" s="789">
        <v>1</v>
      </c>
      <c r="B129" s="905" t="s">
        <v>1214</v>
      </c>
      <c r="C129" s="905"/>
      <c r="D129" s="905"/>
      <c r="E129" s="905"/>
      <c r="F129" s="905"/>
      <c r="G129" s="905"/>
      <c r="H129" s="905"/>
      <c r="I129" s="905"/>
      <c r="J129" s="905"/>
      <c r="K129" s="905"/>
      <c r="L129" s="931" t="s">
        <v>152</v>
      </c>
      <c r="M129" s="956" t="s">
        <v>1137</v>
      </c>
      <c r="N129" s="933" t="s">
        <v>329</v>
      </c>
      <c r="O129" s="960">
        <v>118</v>
      </c>
      <c r="P129" s="960">
        <v>0</v>
      </c>
      <c r="Q129" s="960">
        <v>0</v>
      </c>
      <c r="R129" s="935">
        <v>0</v>
      </c>
      <c r="S129" s="960">
        <v>117.44</v>
      </c>
      <c r="T129" s="960">
        <v>102.66</v>
      </c>
      <c r="U129" s="960">
        <v>0</v>
      </c>
      <c r="V129" s="960">
        <v>0</v>
      </c>
      <c r="W129" s="960">
        <v>0</v>
      </c>
      <c r="X129" s="960">
        <v>0</v>
      </c>
      <c r="Y129" s="960">
        <v>0</v>
      </c>
      <c r="Z129" s="960">
        <v>0</v>
      </c>
      <c r="AA129" s="960">
        <v>0</v>
      </c>
      <c r="AB129" s="960">
        <v>0</v>
      </c>
      <c r="AC129" s="960">
        <v>0</v>
      </c>
      <c r="AD129" s="960">
        <v>117.44</v>
      </c>
      <c r="AE129" s="960">
        <v>0</v>
      </c>
      <c r="AF129" s="960">
        <v>0</v>
      </c>
      <c r="AG129" s="960">
        <v>0</v>
      </c>
      <c r="AH129" s="960">
        <v>0</v>
      </c>
      <c r="AI129" s="960">
        <v>0</v>
      </c>
      <c r="AJ129" s="960">
        <v>0</v>
      </c>
      <c r="AK129" s="960">
        <v>0</v>
      </c>
      <c r="AL129" s="960">
        <v>0</v>
      </c>
      <c r="AM129" s="960">
        <v>0</v>
      </c>
      <c r="AN129" s="443"/>
      <c r="AO129" s="443"/>
      <c r="AP129" s="443"/>
      <c r="AQ129" s="443"/>
      <c r="AR129" s="443"/>
      <c r="AS129" s="443"/>
      <c r="AT129" s="443"/>
      <c r="AU129" s="443"/>
      <c r="AV129" s="443"/>
      <c r="AW129" s="443"/>
      <c r="AX129" s="771"/>
      <c r="AY129" s="771"/>
      <c r="AZ129" s="771"/>
      <c r="BA129" s="905"/>
    </row>
    <row r="130" spans="1:53" ht="11.4">
      <c r="A130" s="789">
        <v>1</v>
      </c>
      <c r="B130" s="905" t="s">
        <v>1209</v>
      </c>
      <c r="C130" s="905"/>
      <c r="D130" s="905"/>
      <c r="E130" s="905"/>
      <c r="F130" s="905"/>
      <c r="G130" s="905"/>
      <c r="H130" s="905"/>
      <c r="I130" s="905"/>
      <c r="J130" s="905"/>
      <c r="K130" s="905"/>
      <c r="L130" s="931" t="s">
        <v>153</v>
      </c>
      <c r="M130" s="956" t="s">
        <v>1138</v>
      </c>
      <c r="N130" s="933" t="s">
        <v>679</v>
      </c>
      <c r="O130" s="961">
        <v>43.500000000000007</v>
      </c>
      <c r="P130" s="961">
        <v>0</v>
      </c>
      <c r="Q130" s="961">
        <v>0</v>
      </c>
      <c r="R130" s="940">
        <v>0</v>
      </c>
      <c r="S130" s="961">
        <v>47.199999999999996</v>
      </c>
      <c r="T130" s="961">
        <v>127.9666861484512</v>
      </c>
      <c r="U130" s="961">
        <v>0</v>
      </c>
      <c r="V130" s="961">
        <v>0</v>
      </c>
      <c r="W130" s="961">
        <v>0</v>
      </c>
      <c r="X130" s="961">
        <v>0</v>
      </c>
      <c r="Y130" s="961">
        <v>0</v>
      </c>
      <c r="Z130" s="961">
        <v>0</v>
      </c>
      <c r="AA130" s="961">
        <v>0</v>
      </c>
      <c r="AB130" s="961">
        <v>0</v>
      </c>
      <c r="AC130" s="961">
        <v>0</v>
      </c>
      <c r="AD130" s="961">
        <v>51.439991512261578</v>
      </c>
      <c r="AE130" s="961">
        <v>0</v>
      </c>
      <c r="AF130" s="961">
        <v>0</v>
      </c>
      <c r="AG130" s="961">
        <v>0</v>
      </c>
      <c r="AH130" s="961">
        <v>0</v>
      </c>
      <c r="AI130" s="961">
        <v>0</v>
      </c>
      <c r="AJ130" s="961">
        <v>0</v>
      </c>
      <c r="AK130" s="961">
        <v>0</v>
      </c>
      <c r="AL130" s="961">
        <v>0</v>
      </c>
      <c r="AM130" s="961">
        <v>0</v>
      </c>
      <c r="AN130" s="443"/>
      <c r="AO130" s="443"/>
      <c r="AP130" s="443"/>
      <c r="AQ130" s="443"/>
      <c r="AR130" s="443"/>
      <c r="AS130" s="443"/>
      <c r="AT130" s="443"/>
      <c r="AU130" s="443"/>
      <c r="AV130" s="443"/>
      <c r="AW130" s="443"/>
      <c r="AX130" s="771"/>
      <c r="AY130" s="771"/>
      <c r="AZ130" s="771"/>
      <c r="BA130" s="905"/>
    </row>
    <row r="131" spans="1:53" ht="11.4">
      <c r="A131" s="789">
        <v>1</v>
      </c>
      <c r="B131" s="905"/>
      <c r="C131" s="905"/>
      <c r="D131" s="905"/>
      <c r="E131" s="905"/>
      <c r="F131" s="905"/>
      <c r="G131" s="905"/>
      <c r="H131" s="905"/>
      <c r="I131" s="905"/>
      <c r="J131" s="905"/>
      <c r="K131" s="905"/>
      <c r="L131" s="931" t="s">
        <v>680</v>
      </c>
      <c r="M131" s="932" t="s">
        <v>681</v>
      </c>
      <c r="N131" s="933" t="s">
        <v>145</v>
      </c>
      <c r="O131" s="962">
        <v>103.15390087740101</v>
      </c>
      <c r="P131" s="962">
        <v>0</v>
      </c>
      <c r="Q131" s="962">
        <v>0</v>
      </c>
      <c r="R131" s="443"/>
      <c r="S131" s="962">
        <v>99.999999999999986</v>
      </c>
      <c r="T131" s="962">
        <v>103.91967366286438</v>
      </c>
      <c r="U131" s="962">
        <v>0</v>
      </c>
      <c r="V131" s="962">
        <v>0</v>
      </c>
      <c r="W131" s="962">
        <v>0</v>
      </c>
      <c r="X131" s="962">
        <v>0</v>
      </c>
      <c r="Y131" s="962">
        <v>0</v>
      </c>
      <c r="Z131" s="962">
        <v>0</v>
      </c>
      <c r="AA131" s="962">
        <v>0</v>
      </c>
      <c r="AB131" s="962">
        <v>0</v>
      </c>
      <c r="AC131" s="962">
        <v>0</v>
      </c>
      <c r="AD131" s="962">
        <v>108.98303286496096</v>
      </c>
      <c r="AE131" s="962">
        <v>0</v>
      </c>
      <c r="AF131" s="962">
        <v>0</v>
      </c>
      <c r="AG131" s="962">
        <v>0</v>
      </c>
      <c r="AH131" s="962">
        <v>0</v>
      </c>
      <c r="AI131" s="962">
        <v>0</v>
      </c>
      <c r="AJ131" s="962">
        <v>0</v>
      </c>
      <c r="AK131" s="962">
        <v>0</v>
      </c>
      <c r="AL131" s="962">
        <v>0</v>
      </c>
      <c r="AM131" s="962">
        <v>0</v>
      </c>
      <c r="AN131" s="443"/>
      <c r="AO131" s="443"/>
      <c r="AP131" s="443"/>
      <c r="AQ131" s="443"/>
      <c r="AR131" s="443"/>
      <c r="AS131" s="443"/>
      <c r="AT131" s="443"/>
      <c r="AU131" s="443"/>
      <c r="AV131" s="443"/>
      <c r="AW131" s="443"/>
      <c r="AX131" s="771"/>
      <c r="AY131" s="771"/>
      <c r="AZ131" s="771"/>
      <c r="BA131" s="905"/>
    </row>
    <row r="132" spans="1:53" ht="11.4">
      <c r="A132" s="789">
        <v>1</v>
      </c>
      <c r="B132" s="905"/>
      <c r="C132" s="905"/>
      <c r="D132" s="905"/>
      <c r="E132" s="905"/>
      <c r="F132" s="905"/>
      <c r="G132" s="905"/>
      <c r="H132" s="905"/>
      <c r="I132" s="905"/>
      <c r="J132" s="905"/>
      <c r="K132" s="905"/>
      <c r="L132" s="931" t="s">
        <v>682</v>
      </c>
      <c r="M132" s="932" t="s">
        <v>683</v>
      </c>
      <c r="N132" s="933" t="s">
        <v>679</v>
      </c>
      <c r="O132" s="790">
        <v>42.858333333333334</v>
      </c>
      <c r="P132" s="790">
        <v>0</v>
      </c>
      <c r="Q132" s="790">
        <v>0</v>
      </c>
      <c r="R132" s="940">
        <v>0</v>
      </c>
      <c r="S132" s="790">
        <v>47.2</v>
      </c>
      <c r="T132" s="790">
        <v>125.55522519009554</v>
      </c>
      <c r="U132" s="790">
        <v>0</v>
      </c>
      <c r="V132" s="790">
        <v>0</v>
      </c>
      <c r="W132" s="790">
        <v>0</v>
      </c>
      <c r="X132" s="790">
        <v>0</v>
      </c>
      <c r="Y132" s="790">
        <v>0</v>
      </c>
      <c r="Z132" s="790">
        <v>0</v>
      </c>
      <c r="AA132" s="790">
        <v>0</v>
      </c>
      <c r="AB132" s="790">
        <v>0</v>
      </c>
      <c r="AC132" s="790">
        <v>0</v>
      </c>
      <c r="AD132" s="790">
        <v>49.383967557894735</v>
      </c>
      <c r="AE132" s="790">
        <v>0</v>
      </c>
      <c r="AF132" s="790">
        <v>0</v>
      </c>
      <c r="AG132" s="790">
        <v>0</v>
      </c>
      <c r="AH132" s="790">
        <v>0</v>
      </c>
      <c r="AI132" s="790">
        <v>0</v>
      </c>
      <c r="AJ132" s="790">
        <v>0</v>
      </c>
      <c r="AK132" s="790">
        <v>0</v>
      </c>
      <c r="AL132" s="790">
        <v>0</v>
      </c>
      <c r="AM132" s="790">
        <v>0</v>
      </c>
      <c r="AN132" s="443"/>
      <c r="AO132" s="443"/>
      <c r="AP132" s="443"/>
      <c r="AQ132" s="443"/>
      <c r="AR132" s="443"/>
      <c r="AS132" s="443"/>
      <c r="AT132" s="443"/>
      <c r="AU132" s="443"/>
      <c r="AV132" s="443"/>
      <c r="AW132" s="443"/>
      <c r="AX132" s="771"/>
      <c r="AY132" s="771"/>
      <c r="AZ132" s="771"/>
      <c r="BA132" s="905"/>
    </row>
    <row r="133" spans="1:53" s="116" customFormat="1" ht="11.4">
      <c r="A133" s="789">
        <v>1</v>
      </c>
      <c r="B133" s="946"/>
      <c r="C133" s="946"/>
      <c r="D133" s="946"/>
      <c r="E133" s="946"/>
      <c r="F133" s="946"/>
      <c r="G133" s="946"/>
      <c r="H133" s="946"/>
      <c r="I133" s="946"/>
      <c r="J133" s="946"/>
      <c r="K133" s="946"/>
      <c r="L133" s="947" t="s">
        <v>140</v>
      </c>
      <c r="M133" s="953" t="s">
        <v>1342</v>
      </c>
      <c r="N133" s="949" t="s">
        <v>370</v>
      </c>
      <c r="O133" s="963">
        <v>8228.7999999999993</v>
      </c>
      <c r="P133" s="963">
        <v>0</v>
      </c>
      <c r="Q133" s="963">
        <v>0</v>
      </c>
      <c r="R133" s="928">
        <v>0</v>
      </c>
      <c r="S133" s="963">
        <v>9062.4000000000015</v>
      </c>
      <c r="T133" s="963">
        <v>21816.475929030999</v>
      </c>
      <c r="U133" s="963">
        <v>0</v>
      </c>
      <c r="V133" s="963">
        <v>0</v>
      </c>
      <c r="W133" s="963">
        <v>0</v>
      </c>
      <c r="X133" s="963">
        <v>0</v>
      </c>
      <c r="Y133" s="963">
        <v>0</v>
      </c>
      <c r="Z133" s="963">
        <v>0</v>
      </c>
      <c r="AA133" s="963">
        <v>0</v>
      </c>
      <c r="AB133" s="963">
        <v>0</v>
      </c>
      <c r="AC133" s="963">
        <v>0</v>
      </c>
      <c r="AD133" s="963">
        <v>9481.72177111579</v>
      </c>
      <c r="AE133" s="963">
        <v>0</v>
      </c>
      <c r="AF133" s="963">
        <v>0</v>
      </c>
      <c r="AG133" s="963">
        <v>0</v>
      </c>
      <c r="AH133" s="963">
        <v>0</v>
      </c>
      <c r="AI133" s="963">
        <v>0</v>
      </c>
      <c r="AJ133" s="963">
        <v>0</v>
      </c>
      <c r="AK133" s="963">
        <v>0</v>
      </c>
      <c r="AL133" s="963">
        <v>0</v>
      </c>
      <c r="AM133" s="963">
        <v>0</v>
      </c>
      <c r="AN133" s="928">
        <v>4.6270499107939234</v>
      </c>
      <c r="AO133" s="928">
        <v>-100</v>
      </c>
      <c r="AP133" s="928">
        <v>0</v>
      </c>
      <c r="AQ133" s="928">
        <v>0</v>
      </c>
      <c r="AR133" s="928">
        <v>0</v>
      </c>
      <c r="AS133" s="928">
        <v>0</v>
      </c>
      <c r="AT133" s="928">
        <v>0</v>
      </c>
      <c r="AU133" s="928">
        <v>0</v>
      </c>
      <c r="AV133" s="928">
        <v>0</v>
      </c>
      <c r="AW133" s="928">
        <v>0</v>
      </c>
      <c r="AX133" s="771"/>
      <c r="AY133" s="771"/>
      <c r="AZ133" s="771"/>
      <c r="BA133" s="946"/>
    </row>
    <row r="134" spans="1:53" s="116" customFormat="1" ht="11.4">
      <c r="A134" s="789">
        <v>1</v>
      </c>
      <c r="B134" s="905" t="s">
        <v>1218</v>
      </c>
      <c r="C134" s="946"/>
      <c r="D134" s="946"/>
      <c r="E134" s="946"/>
      <c r="F134" s="946"/>
      <c r="G134" s="946"/>
      <c r="H134" s="946"/>
      <c r="I134" s="946"/>
      <c r="J134" s="946"/>
      <c r="K134" s="946"/>
      <c r="L134" s="947" t="s">
        <v>141</v>
      </c>
      <c r="M134" s="953" t="s">
        <v>684</v>
      </c>
      <c r="N134" s="949" t="s">
        <v>329</v>
      </c>
      <c r="O134" s="958">
        <v>192</v>
      </c>
      <c r="P134" s="958">
        <v>0</v>
      </c>
      <c r="Q134" s="958">
        <v>0</v>
      </c>
      <c r="R134" s="958">
        <v>0</v>
      </c>
      <c r="S134" s="958">
        <v>192</v>
      </c>
      <c r="T134" s="958">
        <v>173.76</v>
      </c>
      <c r="U134" s="958">
        <v>0</v>
      </c>
      <c r="V134" s="958">
        <v>0</v>
      </c>
      <c r="W134" s="958">
        <v>0</v>
      </c>
      <c r="X134" s="958">
        <v>0</v>
      </c>
      <c r="Y134" s="958">
        <v>0</v>
      </c>
      <c r="Z134" s="958">
        <v>0</v>
      </c>
      <c r="AA134" s="958">
        <v>0</v>
      </c>
      <c r="AB134" s="958">
        <v>0</v>
      </c>
      <c r="AC134" s="958">
        <v>0</v>
      </c>
      <c r="AD134" s="958">
        <v>192</v>
      </c>
      <c r="AE134" s="958">
        <v>0</v>
      </c>
      <c r="AF134" s="958">
        <v>0</v>
      </c>
      <c r="AG134" s="958">
        <v>0</v>
      </c>
      <c r="AH134" s="958">
        <v>0</v>
      </c>
      <c r="AI134" s="958">
        <v>0</v>
      </c>
      <c r="AJ134" s="958">
        <v>0</v>
      </c>
      <c r="AK134" s="958">
        <v>0</v>
      </c>
      <c r="AL134" s="958">
        <v>0</v>
      </c>
      <c r="AM134" s="958">
        <v>0</v>
      </c>
      <c r="AN134" s="537"/>
      <c r="AO134" s="537"/>
      <c r="AP134" s="537"/>
      <c r="AQ134" s="537"/>
      <c r="AR134" s="537"/>
      <c r="AS134" s="537"/>
      <c r="AT134" s="537"/>
      <c r="AU134" s="537"/>
      <c r="AV134" s="537"/>
      <c r="AW134" s="537"/>
      <c r="AX134" s="771"/>
      <c r="AY134" s="771"/>
      <c r="AZ134" s="771"/>
      <c r="BA134" s="946"/>
    </row>
    <row r="135" spans="1:53" ht="11.4">
      <c r="A135" s="789">
        <v>1</v>
      </c>
      <c r="B135" s="905" t="s">
        <v>1215</v>
      </c>
      <c r="C135" s="905"/>
      <c r="D135" s="905"/>
      <c r="E135" s="905"/>
      <c r="F135" s="905"/>
      <c r="G135" s="905"/>
      <c r="H135" s="905"/>
      <c r="I135" s="905"/>
      <c r="J135" s="905"/>
      <c r="K135" s="905"/>
      <c r="L135" s="964" t="s">
        <v>154</v>
      </c>
      <c r="M135" s="956" t="s">
        <v>1200</v>
      </c>
      <c r="N135" s="965" t="s">
        <v>329</v>
      </c>
      <c r="O135" s="959">
        <v>96</v>
      </c>
      <c r="P135" s="959">
        <v>0</v>
      </c>
      <c r="Q135" s="959">
        <v>0</v>
      </c>
      <c r="R135" s="935">
        <v>0</v>
      </c>
      <c r="S135" s="959">
        <v>96</v>
      </c>
      <c r="T135" s="959">
        <v>86.88</v>
      </c>
      <c r="U135" s="959">
        <v>0</v>
      </c>
      <c r="V135" s="959">
        <v>0</v>
      </c>
      <c r="W135" s="959">
        <v>0</v>
      </c>
      <c r="X135" s="959">
        <v>0</v>
      </c>
      <c r="Y135" s="959">
        <v>0</v>
      </c>
      <c r="Z135" s="959">
        <v>0</v>
      </c>
      <c r="AA135" s="959">
        <v>0</v>
      </c>
      <c r="AB135" s="959">
        <v>0</v>
      </c>
      <c r="AC135" s="959">
        <v>0</v>
      </c>
      <c r="AD135" s="959">
        <v>96</v>
      </c>
      <c r="AE135" s="959">
        <v>0</v>
      </c>
      <c r="AF135" s="959">
        <v>0</v>
      </c>
      <c r="AG135" s="959">
        <v>0</v>
      </c>
      <c r="AH135" s="959">
        <v>0</v>
      </c>
      <c r="AI135" s="959">
        <v>0</v>
      </c>
      <c r="AJ135" s="959">
        <v>0</v>
      </c>
      <c r="AK135" s="959">
        <v>0</v>
      </c>
      <c r="AL135" s="959">
        <v>0</v>
      </c>
      <c r="AM135" s="959">
        <v>0</v>
      </c>
      <c r="AN135" s="443"/>
      <c r="AO135" s="443"/>
      <c r="AP135" s="443"/>
      <c r="AQ135" s="443"/>
      <c r="AR135" s="443"/>
      <c r="AS135" s="443"/>
      <c r="AT135" s="443"/>
      <c r="AU135" s="443"/>
      <c r="AV135" s="443"/>
      <c r="AW135" s="443"/>
      <c r="AX135" s="771"/>
      <c r="AY135" s="771"/>
      <c r="AZ135" s="771"/>
      <c r="BA135" s="905"/>
    </row>
    <row r="136" spans="1:53" ht="11.4">
      <c r="A136" s="789">
        <v>1</v>
      </c>
      <c r="B136" s="905" t="s">
        <v>1211</v>
      </c>
      <c r="C136" s="905"/>
      <c r="D136" s="905"/>
      <c r="E136" s="905"/>
      <c r="F136" s="905"/>
      <c r="G136" s="905"/>
      <c r="H136" s="905"/>
      <c r="I136" s="905"/>
      <c r="J136" s="905"/>
      <c r="K136" s="905"/>
      <c r="L136" s="964" t="s">
        <v>155</v>
      </c>
      <c r="M136" s="956" t="s">
        <v>1201</v>
      </c>
      <c r="N136" s="965" t="s">
        <v>679</v>
      </c>
      <c r="O136" s="961">
        <v>42.17</v>
      </c>
      <c r="P136" s="961">
        <v>0</v>
      </c>
      <c r="Q136" s="961">
        <v>0</v>
      </c>
      <c r="R136" s="940">
        <v>0</v>
      </c>
      <c r="S136" s="961">
        <v>47.2</v>
      </c>
      <c r="T136" s="961">
        <v>123.14</v>
      </c>
      <c r="U136" s="961">
        <v>0</v>
      </c>
      <c r="V136" s="961">
        <v>0</v>
      </c>
      <c r="W136" s="961">
        <v>0</v>
      </c>
      <c r="X136" s="961">
        <v>0</v>
      </c>
      <c r="Y136" s="961">
        <v>0</v>
      </c>
      <c r="Z136" s="961">
        <v>0</v>
      </c>
      <c r="AA136" s="961">
        <v>0</v>
      </c>
      <c r="AB136" s="961">
        <v>0</v>
      </c>
      <c r="AC136" s="961">
        <v>0</v>
      </c>
      <c r="AD136" s="961">
        <v>47.2</v>
      </c>
      <c r="AE136" s="961">
        <v>0</v>
      </c>
      <c r="AF136" s="961">
        <v>0</v>
      </c>
      <c r="AG136" s="961">
        <v>0</v>
      </c>
      <c r="AH136" s="961">
        <v>0</v>
      </c>
      <c r="AI136" s="961">
        <v>0</v>
      </c>
      <c r="AJ136" s="961">
        <v>0</v>
      </c>
      <c r="AK136" s="961">
        <v>0</v>
      </c>
      <c r="AL136" s="961">
        <v>0</v>
      </c>
      <c r="AM136" s="961">
        <v>0</v>
      </c>
      <c r="AN136" s="443"/>
      <c r="AO136" s="443"/>
      <c r="AP136" s="443"/>
      <c r="AQ136" s="443"/>
      <c r="AR136" s="443"/>
      <c r="AS136" s="443"/>
      <c r="AT136" s="443"/>
      <c r="AU136" s="443"/>
      <c r="AV136" s="443"/>
      <c r="AW136" s="443"/>
      <c r="AX136" s="771"/>
      <c r="AY136" s="771"/>
      <c r="AZ136" s="771"/>
      <c r="BA136" s="905"/>
    </row>
    <row r="137" spans="1:53" ht="11.4">
      <c r="A137" s="789">
        <v>1</v>
      </c>
      <c r="B137" s="905" t="s">
        <v>1216</v>
      </c>
      <c r="C137" s="905"/>
      <c r="D137" s="905"/>
      <c r="E137" s="905"/>
      <c r="F137" s="905"/>
      <c r="G137" s="905"/>
      <c r="H137" s="905"/>
      <c r="I137" s="905"/>
      <c r="J137" s="905"/>
      <c r="K137" s="905"/>
      <c r="L137" s="964" t="s">
        <v>156</v>
      </c>
      <c r="M137" s="956" t="s">
        <v>1202</v>
      </c>
      <c r="N137" s="965" t="s">
        <v>329</v>
      </c>
      <c r="O137" s="960">
        <v>96</v>
      </c>
      <c r="P137" s="960">
        <v>0</v>
      </c>
      <c r="Q137" s="960">
        <v>0</v>
      </c>
      <c r="R137" s="935">
        <v>0</v>
      </c>
      <c r="S137" s="960">
        <v>96</v>
      </c>
      <c r="T137" s="960">
        <v>86.88</v>
      </c>
      <c r="U137" s="960">
        <v>0</v>
      </c>
      <c r="V137" s="960">
        <v>0</v>
      </c>
      <c r="W137" s="960">
        <v>0</v>
      </c>
      <c r="X137" s="960">
        <v>0</v>
      </c>
      <c r="Y137" s="960">
        <v>0</v>
      </c>
      <c r="Z137" s="960">
        <v>0</v>
      </c>
      <c r="AA137" s="960">
        <v>0</v>
      </c>
      <c r="AB137" s="960">
        <v>0</v>
      </c>
      <c r="AC137" s="960">
        <v>0</v>
      </c>
      <c r="AD137" s="960">
        <v>96</v>
      </c>
      <c r="AE137" s="960">
        <v>0</v>
      </c>
      <c r="AF137" s="960">
        <v>0</v>
      </c>
      <c r="AG137" s="960">
        <v>0</v>
      </c>
      <c r="AH137" s="960">
        <v>0</v>
      </c>
      <c r="AI137" s="960">
        <v>0</v>
      </c>
      <c r="AJ137" s="960">
        <v>0</v>
      </c>
      <c r="AK137" s="960">
        <v>0</v>
      </c>
      <c r="AL137" s="960">
        <v>0</v>
      </c>
      <c r="AM137" s="960">
        <v>0</v>
      </c>
      <c r="AN137" s="443"/>
      <c r="AO137" s="443"/>
      <c r="AP137" s="443"/>
      <c r="AQ137" s="443"/>
      <c r="AR137" s="443"/>
      <c r="AS137" s="443"/>
      <c r="AT137" s="443"/>
      <c r="AU137" s="443"/>
      <c r="AV137" s="443"/>
      <c r="AW137" s="443"/>
      <c r="AX137" s="771"/>
      <c r="AY137" s="771"/>
      <c r="AZ137" s="771"/>
      <c r="BA137" s="905"/>
    </row>
    <row r="138" spans="1:53" ht="11.4">
      <c r="A138" s="789">
        <v>1</v>
      </c>
      <c r="B138" s="905" t="s">
        <v>1210</v>
      </c>
      <c r="C138" s="905"/>
      <c r="D138" s="905"/>
      <c r="E138" s="905"/>
      <c r="F138" s="905"/>
      <c r="G138" s="905"/>
      <c r="H138" s="905"/>
      <c r="I138" s="905"/>
      <c r="J138" s="905"/>
      <c r="K138" s="905"/>
      <c r="L138" s="964" t="s">
        <v>157</v>
      </c>
      <c r="M138" s="956" t="s">
        <v>1203</v>
      </c>
      <c r="N138" s="965" t="s">
        <v>679</v>
      </c>
      <c r="O138" s="961">
        <v>43.500000000000007</v>
      </c>
      <c r="P138" s="961">
        <v>0</v>
      </c>
      <c r="Q138" s="961">
        <v>0</v>
      </c>
      <c r="R138" s="940">
        <v>0</v>
      </c>
      <c r="S138" s="961">
        <v>47.199999999999996</v>
      </c>
      <c r="T138" s="961">
        <v>127.9666861484512</v>
      </c>
      <c r="U138" s="961">
        <v>0</v>
      </c>
      <c r="V138" s="961">
        <v>0</v>
      </c>
      <c r="W138" s="961">
        <v>0</v>
      </c>
      <c r="X138" s="961">
        <v>0</v>
      </c>
      <c r="Y138" s="961">
        <v>0</v>
      </c>
      <c r="Z138" s="961">
        <v>0</v>
      </c>
      <c r="AA138" s="961">
        <v>0</v>
      </c>
      <c r="AB138" s="961">
        <v>0</v>
      </c>
      <c r="AC138" s="961">
        <v>0</v>
      </c>
      <c r="AD138" s="961">
        <v>51.439991512261578</v>
      </c>
      <c r="AE138" s="961">
        <v>0</v>
      </c>
      <c r="AF138" s="961">
        <v>0</v>
      </c>
      <c r="AG138" s="961">
        <v>0</v>
      </c>
      <c r="AH138" s="961">
        <v>0</v>
      </c>
      <c r="AI138" s="961">
        <v>0</v>
      </c>
      <c r="AJ138" s="961">
        <v>0</v>
      </c>
      <c r="AK138" s="961">
        <v>0</v>
      </c>
      <c r="AL138" s="961">
        <v>0</v>
      </c>
      <c r="AM138" s="961">
        <v>0</v>
      </c>
      <c r="AN138" s="443"/>
      <c r="AO138" s="443"/>
      <c r="AP138" s="443"/>
      <c r="AQ138" s="443"/>
      <c r="AR138" s="443"/>
      <c r="AS138" s="443"/>
      <c r="AT138" s="443"/>
      <c r="AU138" s="443"/>
      <c r="AV138" s="443"/>
      <c r="AW138" s="443"/>
      <c r="AX138" s="771"/>
      <c r="AY138" s="771"/>
      <c r="AZ138" s="771"/>
      <c r="BA138" s="905"/>
    </row>
    <row r="139" spans="1:53" s="82" customFormat="1" ht="11.4">
      <c r="A139" s="764" t="s">
        <v>102</v>
      </c>
      <c r="B139" s="921" t="s">
        <v>1026</v>
      </c>
      <c r="C139" s="752"/>
      <c r="D139" s="752"/>
      <c r="E139" s="752"/>
      <c r="F139" s="752"/>
      <c r="G139" s="752"/>
      <c r="H139" s="752"/>
      <c r="I139" s="752"/>
      <c r="J139" s="752"/>
      <c r="K139" s="752"/>
      <c r="L139" s="922" t="s">
        <v>2419</v>
      </c>
      <c r="M139" s="923"/>
      <c r="N139" s="923"/>
      <c r="O139" s="923"/>
      <c r="P139" s="923"/>
      <c r="Q139" s="923"/>
      <c r="R139" s="923"/>
      <c r="S139" s="923"/>
      <c r="T139" s="923"/>
      <c r="U139" s="923"/>
      <c r="V139" s="923"/>
      <c r="W139" s="923"/>
      <c r="X139" s="923"/>
      <c r="Y139" s="923"/>
      <c r="Z139" s="923"/>
      <c r="AA139" s="923"/>
      <c r="AB139" s="923"/>
      <c r="AC139" s="923"/>
      <c r="AD139" s="923"/>
      <c r="AE139" s="923"/>
      <c r="AF139" s="923"/>
      <c r="AG139" s="923"/>
      <c r="AH139" s="923"/>
      <c r="AI139" s="923"/>
      <c r="AJ139" s="923"/>
      <c r="AK139" s="923"/>
      <c r="AL139" s="923"/>
      <c r="AM139" s="923"/>
      <c r="AN139" s="923"/>
      <c r="AO139" s="923"/>
      <c r="AP139" s="923"/>
      <c r="AQ139" s="923"/>
      <c r="AR139" s="923"/>
      <c r="AS139" s="923"/>
      <c r="AT139" s="923"/>
      <c r="AU139" s="923"/>
      <c r="AV139" s="923"/>
      <c r="AW139" s="923"/>
      <c r="AX139" s="923"/>
      <c r="AY139" s="923"/>
      <c r="AZ139" s="923"/>
      <c r="BA139" s="752"/>
    </row>
    <row r="140" spans="1:53" s="114" customFormat="1" ht="11.4">
      <c r="A140" s="789">
        <v>2</v>
      </c>
      <c r="B140" s="924"/>
      <c r="C140" s="924"/>
      <c r="D140" s="924"/>
      <c r="E140" s="924"/>
      <c r="F140" s="924"/>
      <c r="G140" s="924"/>
      <c r="H140" s="924"/>
      <c r="I140" s="924"/>
      <c r="J140" s="924"/>
      <c r="K140" s="924"/>
      <c r="L140" s="925" t="s">
        <v>18</v>
      </c>
      <c r="M140" s="926" t="s">
        <v>531</v>
      </c>
      <c r="N140" s="927" t="s">
        <v>370</v>
      </c>
      <c r="O140" s="537">
        <v>169.76</v>
      </c>
      <c r="P140" s="928">
        <v>123.66</v>
      </c>
      <c r="Q140" s="928">
        <v>0</v>
      </c>
      <c r="R140" s="928">
        <v>-123.66</v>
      </c>
      <c r="S140" s="929">
        <v>195.99</v>
      </c>
      <c r="T140" s="929">
        <v>525.46</v>
      </c>
      <c r="U140" s="929">
        <v>525.46</v>
      </c>
      <c r="V140" s="929">
        <v>525.46</v>
      </c>
      <c r="W140" s="929">
        <v>525.46</v>
      </c>
      <c r="X140" s="929">
        <v>525.46</v>
      </c>
      <c r="Y140" s="929">
        <v>525.46</v>
      </c>
      <c r="Z140" s="929">
        <v>525.46</v>
      </c>
      <c r="AA140" s="929">
        <v>525.46</v>
      </c>
      <c r="AB140" s="929">
        <v>525.46</v>
      </c>
      <c r="AC140" s="929">
        <v>525.46</v>
      </c>
      <c r="AD140" s="929">
        <v>208.0002672</v>
      </c>
      <c r="AE140" s="929">
        <v>208.0002672</v>
      </c>
      <c r="AF140" s="929">
        <v>208.0002672</v>
      </c>
      <c r="AG140" s="929">
        <v>208.0002672</v>
      </c>
      <c r="AH140" s="929">
        <v>208.0002672</v>
      </c>
      <c r="AI140" s="929">
        <v>208.0002672</v>
      </c>
      <c r="AJ140" s="929">
        <v>208.0002672</v>
      </c>
      <c r="AK140" s="929">
        <v>208.0002672</v>
      </c>
      <c r="AL140" s="929">
        <v>208.0002672</v>
      </c>
      <c r="AM140" s="929">
        <v>208.0002672</v>
      </c>
      <c r="AN140" s="928">
        <v>6.127999999999993</v>
      </c>
      <c r="AO140" s="928">
        <v>0</v>
      </c>
      <c r="AP140" s="928">
        <v>0</v>
      </c>
      <c r="AQ140" s="928">
        <v>0</v>
      </c>
      <c r="AR140" s="928">
        <v>0</v>
      </c>
      <c r="AS140" s="928">
        <v>0</v>
      </c>
      <c r="AT140" s="928">
        <v>0</v>
      </c>
      <c r="AU140" s="928">
        <v>0</v>
      </c>
      <c r="AV140" s="928">
        <v>0</v>
      </c>
      <c r="AW140" s="928">
        <v>0</v>
      </c>
      <c r="AX140" s="771"/>
      <c r="AY140" s="771"/>
      <c r="AZ140" s="771"/>
      <c r="BA140" s="930"/>
    </row>
    <row r="141" spans="1:53" ht="11.4">
      <c r="A141" s="789">
        <v>2</v>
      </c>
      <c r="B141" s="905"/>
      <c r="C141" s="905"/>
      <c r="D141" s="905"/>
      <c r="E141" s="905"/>
      <c r="F141" s="905"/>
      <c r="G141" s="905"/>
      <c r="H141" s="905"/>
      <c r="I141" s="905"/>
      <c r="J141" s="905"/>
      <c r="K141" s="905"/>
      <c r="L141" s="931" t="s">
        <v>165</v>
      </c>
      <c r="M141" s="932" t="s">
        <v>532</v>
      </c>
      <c r="N141" s="933"/>
      <c r="O141" s="934"/>
      <c r="P141" s="934"/>
      <c r="Q141" s="934"/>
      <c r="R141" s="935">
        <v>0</v>
      </c>
      <c r="S141" s="934">
        <v>1.0494000000000001</v>
      </c>
      <c r="T141" s="934">
        <v>1</v>
      </c>
      <c r="U141" s="934">
        <v>1</v>
      </c>
      <c r="V141" s="934">
        <v>1</v>
      </c>
      <c r="W141" s="934">
        <v>1</v>
      </c>
      <c r="X141" s="934">
        <v>1</v>
      </c>
      <c r="Y141" s="934">
        <v>1</v>
      </c>
      <c r="Z141" s="934">
        <v>1</v>
      </c>
      <c r="AA141" s="934">
        <v>1</v>
      </c>
      <c r="AB141" s="934">
        <v>1</v>
      </c>
      <c r="AC141" s="934">
        <v>1</v>
      </c>
      <c r="AD141" s="934">
        <v>1.06128</v>
      </c>
      <c r="AE141" s="934">
        <v>1</v>
      </c>
      <c r="AF141" s="934">
        <v>1</v>
      </c>
      <c r="AG141" s="934">
        <v>1</v>
      </c>
      <c r="AH141" s="934">
        <v>1</v>
      </c>
      <c r="AI141" s="934">
        <v>1</v>
      </c>
      <c r="AJ141" s="934">
        <v>1</v>
      </c>
      <c r="AK141" s="934">
        <v>1</v>
      </c>
      <c r="AL141" s="934">
        <v>1</v>
      </c>
      <c r="AM141" s="934">
        <v>1</v>
      </c>
      <c r="AN141" s="443"/>
      <c r="AO141" s="443"/>
      <c r="AP141" s="443"/>
      <c r="AQ141" s="443"/>
      <c r="AR141" s="443"/>
      <c r="AS141" s="443"/>
      <c r="AT141" s="443"/>
      <c r="AU141" s="443"/>
      <c r="AV141" s="443"/>
      <c r="AW141" s="443"/>
      <c r="AX141" s="771"/>
      <c r="AY141" s="771"/>
      <c r="AZ141" s="771"/>
      <c r="BA141" s="905"/>
    </row>
    <row r="142" spans="1:53" s="113" customFormat="1" ht="11.4">
      <c r="A142" s="936">
        <v>2</v>
      </c>
      <c r="B142" s="930"/>
      <c r="C142" s="930"/>
      <c r="D142" s="930"/>
      <c r="E142" s="930"/>
      <c r="F142" s="930"/>
      <c r="G142" s="930"/>
      <c r="H142" s="930"/>
      <c r="I142" s="930"/>
      <c r="J142" s="930"/>
      <c r="K142" s="930"/>
      <c r="L142" s="925" t="s">
        <v>166</v>
      </c>
      <c r="M142" s="937" t="s">
        <v>533</v>
      </c>
      <c r="N142" s="927" t="s">
        <v>370</v>
      </c>
      <c r="O142" s="928">
        <v>169.76</v>
      </c>
      <c r="P142" s="928">
        <v>36.630000000000003</v>
      </c>
      <c r="Q142" s="928">
        <v>0</v>
      </c>
      <c r="R142" s="928">
        <v>-36.630000000000003</v>
      </c>
      <c r="S142" s="537"/>
      <c r="T142" s="537"/>
      <c r="U142" s="537"/>
      <c r="V142" s="537"/>
      <c r="W142" s="537"/>
      <c r="X142" s="537"/>
      <c r="Y142" s="537"/>
      <c r="Z142" s="537"/>
      <c r="AA142" s="537"/>
      <c r="AB142" s="537"/>
      <c r="AC142" s="537"/>
      <c r="AD142" s="537"/>
      <c r="AE142" s="537"/>
      <c r="AF142" s="537"/>
      <c r="AG142" s="537"/>
      <c r="AH142" s="537"/>
      <c r="AI142" s="537"/>
      <c r="AJ142" s="537"/>
      <c r="AK142" s="537"/>
      <c r="AL142" s="537"/>
      <c r="AM142" s="537"/>
      <c r="AN142" s="537"/>
      <c r="AO142" s="537"/>
      <c r="AP142" s="537"/>
      <c r="AQ142" s="537"/>
      <c r="AR142" s="537"/>
      <c r="AS142" s="537"/>
      <c r="AT142" s="537"/>
      <c r="AU142" s="537"/>
      <c r="AV142" s="537"/>
      <c r="AW142" s="537"/>
      <c r="AX142" s="938"/>
      <c r="AY142" s="938"/>
      <c r="AZ142" s="938"/>
      <c r="BA142" s="930"/>
    </row>
    <row r="143" spans="1:53" ht="22.8">
      <c r="A143" s="789">
        <v>2</v>
      </c>
      <c r="B143" s="905"/>
      <c r="C143" s="905"/>
      <c r="D143" s="905"/>
      <c r="E143" s="905"/>
      <c r="F143" s="905"/>
      <c r="G143" s="905"/>
      <c r="H143" s="905"/>
      <c r="I143" s="905"/>
      <c r="J143" s="905"/>
      <c r="K143" s="905"/>
      <c r="L143" s="931" t="s">
        <v>534</v>
      </c>
      <c r="M143" s="939" t="s">
        <v>535</v>
      </c>
      <c r="N143" s="856" t="s">
        <v>370</v>
      </c>
      <c r="O143" s="940">
        <v>0</v>
      </c>
      <c r="P143" s="940">
        <v>35.53</v>
      </c>
      <c r="Q143" s="940">
        <v>0</v>
      </c>
      <c r="R143" s="940">
        <v>-35.53</v>
      </c>
      <c r="S143" s="443"/>
      <c r="T143" s="443"/>
      <c r="U143" s="443"/>
      <c r="V143" s="443"/>
      <c r="W143" s="443"/>
      <c r="X143" s="443"/>
      <c r="Y143" s="443"/>
      <c r="Z143" s="443"/>
      <c r="AA143" s="443"/>
      <c r="AB143" s="443"/>
      <c r="AC143" s="443"/>
      <c r="AD143" s="443"/>
      <c r="AE143" s="443"/>
      <c r="AF143" s="443"/>
      <c r="AG143" s="443"/>
      <c r="AH143" s="443"/>
      <c r="AI143" s="443"/>
      <c r="AJ143" s="443"/>
      <c r="AK143" s="443"/>
      <c r="AL143" s="443"/>
      <c r="AM143" s="443"/>
      <c r="AN143" s="443"/>
      <c r="AO143" s="443"/>
      <c r="AP143" s="443"/>
      <c r="AQ143" s="443"/>
      <c r="AR143" s="443"/>
      <c r="AS143" s="443"/>
      <c r="AT143" s="443"/>
      <c r="AU143" s="443"/>
      <c r="AV143" s="443"/>
      <c r="AW143" s="443"/>
      <c r="AX143" s="771"/>
      <c r="AY143" s="771"/>
      <c r="AZ143" s="771"/>
      <c r="BA143" s="941"/>
    </row>
    <row r="144" spans="1:53" ht="11.4">
      <c r="A144" s="789">
        <v>2</v>
      </c>
      <c r="B144" s="905"/>
      <c r="C144" s="905"/>
      <c r="D144" s="905"/>
      <c r="E144" s="905"/>
      <c r="F144" s="905"/>
      <c r="G144" s="905"/>
      <c r="H144" s="905"/>
      <c r="I144" s="905"/>
      <c r="J144" s="905"/>
      <c r="K144" s="905"/>
      <c r="L144" s="931" t="s">
        <v>536</v>
      </c>
      <c r="M144" s="942" t="s">
        <v>537</v>
      </c>
      <c r="N144" s="943" t="s">
        <v>370</v>
      </c>
      <c r="O144" s="790"/>
      <c r="P144" s="790">
        <v>16.63</v>
      </c>
      <c r="Q144" s="790"/>
      <c r="R144" s="940">
        <v>-16.63</v>
      </c>
      <c r="S144" s="443"/>
      <c r="T144" s="443"/>
      <c r="U144" s="443"/>
      <c r="V144" s="443"/>
      <c r="W144" s="443"/>
      <c r="X144" s="443"/>
      <c r="Y144" s="443"/>
      <c r="Z144" s="443"/>
      <c r="AA144" s="443"/>
      <c r="AB144" s="443"/>
      <c r="AC144" s="443"/>
      <c r="AD144" s="443"/>
      <c r="AE144" s="443"/>
      <c r="AF144" s="443"/>
      <c r="AG144" s="443"/>
      <c r="AH144" s="443"/>
      <c r="AI144" s="443"/>
      <c r="AJ144" s="443"/>
      <c r="AK144" s="443"/>
      <c r="AL144" s="443"/>
      <c r="AM144" s="443"/>
      <c r="AN144" s="443"/>
      <c r="AO144" s="443"/>
      <c r="AP144" s="443"/>
      <c r="AQ144" s="443"/>
      <c r="AR144" s="443"/>
      <c r="AS144" s="443"/>
      <c r="AT144" s="443"/>
      <c r="AU144" s="443"/>
      <c r="AV144" s="443"/>
      <c r="AW144" s="443"/>
      <c r="AX144" s="771"/>
      <c r="AY144" s="771"/>
      <c r="AZ144" s="771"/>
      <c r="BA144" s="905"/>
    </row>
    <row r="145" spans="1:53" ht="11.4">
      <c r="A145" s="789">
        <v>2</v>
      </c>
      <c r="B145" s="905"/>
      <c r="C145" s="905"/>
      <c r="D145" s="905"/>
      <c r="E145" s="905"/>
      <c r="F145" s="905"/>
      <c r="G145" s="905"/>
      <c r="H145" s="905"/>
      <c r="I145" s="905"/>
      <c r="J145" s="905"/>
      <c r="K145" s="905"/>
      <c r="L145" s="931" t="s">
        <v>538</v>
      </c>
      <c r="M145" s="944" t="s">
        <v>539</v>
      </c>
      <c r="N145" s="943" t="s">
        <v>370</v>
      </c>
      <c r="O145" s="790"/>
      <c r="P145" s="790">
        <v>18.899999999999999</v>
      </c>
      <c r="Q145" s="790"/>
      <c r="R145" s="940">
        <v>-18.899999999999999</v>
      </c>
      <c r="S145" s="443"/>
      <c r="T145" s="443"/>
      <c r="U145" s="443"/>
      <c r="V145" s="443"/>
      <c r="W145" s="443"/>
      <c r="X145" s="443"/>
      <c r="Y145" s="443"/>
      <c r="Z145" s="443"/>
      <c r="AA145" s="443"/>
      <c r="AB145" s="443"/>
      <c r="AC145" s="443"/>
      <c r="AD145" s="443"/>
      <c r="AE145" s="443"/>
      <c r="AF145" s="443"/>
      <c r="AG145" s="443"/>
      <c r="AH145" s="443"/>
      <c r="AI145" s="443"/>
      <c r="AJ145" s="443"/>
      <c r="AK145" s="443"/>
      <c r="AL145" s="443"/>
      <c r="AM145" s="443"/>
      <c r="AN145" s="443"/>
      <c r="AO145" s="443"/>
      <c r="AP145" s="443"/>
      <c r="AQ145" s="443"/>
      <c r="AR145" s="443"/>
      <c r="AS145" s="443"/>
      <c r="AT145" s="443"/>
      <c r="AU145" s="443"/>
      <c r="AV145" s="443"/>
      <c r="AW145" s="443"/>
      <c r="AX145" s="771"/>
      <c r="AY145" s="771"/>
      <c r="AZ145" s="771"/>
      <c r="BA145" s="905"/>
    </row>
    <row r="146" spans="1:53" ht="22.8">
      <c r="A146" s="789">
        <v>2</v>
      </c>
      <c r="B146" s="905"/>
      <c r="C146" s="905"/>
      <c r="D146" s="905"/>
      <c r="E146" s="905"/>
      <c r="F146" s="905"/>
      <c r="G146" s="905"/>
      <c r="H146" s="905"/>
      <c r="I146" s="905"/>
      <c r="J146" s="905"/>
      <c r="K146" s="905"/>
      <c r="L146" s="931" t="s">
        <v>540</v>
      </c>
      <c r="M146" s="939" t="s">
        <v>541</v>
      </c>
      <c r="N146" s="856" t="s">
        <v>370</v>
      </c>
      <c r="O146" s="790"/>
      <c r="P146" s="790"/>
      <c r="Q146" s="790"/>
      <c r="R146" s="940">
        <v>0</v>
      </c>
      <c r="S146" s="443"/>
      <c r="T146" s="443"/>
      <c r="U146" s="443"/>
      <c r="V146" s="443"/>
      <c r="W146" s="443"/>
      <c r="X146" s="443"/>
      <c r="Y146" s="443"/>
      <c r="Z146" s="443"/>
      <c r="AA146" s="443"/>
      <c r="AB146" s="443"/>
      <c r="AC146" s="443"/>
      <c r="AD146" s="443"/>
      <c r="AE146" s="443"/>
      <c r="AF146" s="443"/>
      <c r="AG146" s="443"/>
      <c r="AH146" s="443"/>
      <c r="AI146" s="443"/>
      <c r="AJ146" s="443"/>
      <c r="AK146" s="443"/>
      <c r="AL146" s="443"/>
      <c r="AM146" s="443"/>
      <c r="AN146" s="443"/>
      <c r="AO146" s="443"/>
      <c r="AP146" s="443"/>
      <c r="AQ146" s="443"/>
      <c r="AR146" s="443"/>
      <c r="AS146" s="443"/>
      <c r="AT146" s="443"/>
      <c r="AU146" s="443"/>
      <c r="AV146" s="443"/>
      <c r="AW146" s="443"/>
      <c r="AX146" s="771"/>
      <c r="AY146" s="771"/>
      <c r="AZ146" s="771"/>
      <c r="BA146" s="905"/>
    </row>
    <row r="147" spans="1:53" ht="22.8">
      <c r="A147" s="789">
        <v>2</v>
      </c>
      <c r="B147" s="905"/>
      <c r="C147" s="905"/>
      <c r="D147" s="905"/>
      <c r="E147" s="905"/>
      <c r="F147" s="905"/>
      <c r="G147" s="905"/>
      <c r="H147" s="905"/>
      <c r="I147" s="905"/>
      <c r="J147" s="905"/>
      <c r="K147" s="905"/>
      <c r="L147" s="931" t="s">
        <v>542</v>
      </c>
      <c r="M147" s="939" t="s">
        <v>543</v>
      </c>
      <c r="N147" s="943" t="s">
        <v>370</v>
      </c>
      <c r="O147" s="443">
        <v>0</v>
      </c>
      <c r="P147" s="443">
        <v>0</v>
      </c>
      <c r="Q147" s="443">
        <v>0</v>
      </c>
      <c r="R147" s="940">
        <v>0</v>
      </c>
      <c r="S147" s="443"/>
      <c r="T147" s="443"/>
      <c r="U147" s="443"/>
      <c r="V147" s="443"/>
      <c r="W147" s="443"/>
      <c r="X147" s="443"/>
      <c r="Y147" s="443"/>
      <c r="Z147" s="443"/>
      <c r="AA147" s="443"/>
      <c r="AB147" s="443"/>
      <c r="AC147" s="443"/>
      <c r="AD147" s="443"/>
      <c r="AE147" s="443"/>
      <c r="AF147" s="443"/>
      <c r="AG147" s="443"/>
      <c r="AH147" s="443"/>
      <c r="AI147" s="443"/>
      <c r="AJ147" s="443"/>
      <c r="AK147" s="443"/>
      <c r="AL147" s="443"/>
      <c r="AM147" s="443"/>
      <c r="AN147" s="443"/>
      <c r="AO147" s="443"/>
      <c r="AP147" s="443"/>
      <c r="AQ147" s="443"/>
      <c r="AR147" s="443"/>
      <c r="AS147" s="443"/>
      <c r="AT147" s="443"/>
      <c r="AU147" s="443"/>
      <c r="AV147" s="443"/>
      <c r="AW147" s="443"/>
      <c r="AX147" s="771"/>
      <c r="AY147" s="771"/>
      <c r="AZ147" s="771"/>
      <c r="BA147" s="905"/>
    </row>
    <row r="148" spans="1:53" ht="11.4">
      <c r="A148" s="789">
        <v>2</v>
      </c>
      <c r="B148" s="905"/>
      <c r="C148" s="905"/>
      <c r="D148" s="905"/>
      <c r="E148" s="905"/>
      <c r="F148" s="905"/>
      <c r="G148" s="905"/>
      <c r="H148" s="905"/>
      <c r="I148" s="905"/>
      <c r="J148" s="905"/>
      <c r="K148" s="905"/>
      <c r="L148" s="931" t="s">
        <v>544</v>
      </c>
      <c r="M148" s="942" t="s">
        <v>545</v>
      </c>
      <c r="N148" s="856" t="s">
        <v>370</v>
      </c>
      <c r="O148" s="790"/>
      <c r="P148" s="790"/>
      <c r="Q148" s="790"/>
      <c r="R148" s="940">
        <v>0</v>
      </c>
      <c r="S148" s="443"/>
      <c r="T148" s="443"/>
      <c r="U148" s="443"/>
      <c r="V148" s="443"/>
      <c r="W148" s="443"/>
      <c r="X148" s="443"/>
      <c r="Y148" s="443"/>
      <c r="Z148" s="443"/>
      <c r="AA148" s="443"/>
      <c r="AB148" s="443"/>
      <c r="AC148" s="443"/>
      <c r="AD148" s="443"/>
      <c r="AE148" s="443"/>
      <c r="AF148" s="443"/>
      <c r="AG148" s="443"/>
      <c r="AH148" s="443"/>
      <c r="AI148" s="443"/>
      <c r="AJ148" s="443"/>
      <c r="AK148" s="443"/>
      <c r="AL148" s="443"/>
      <c r="AM148" s="443"/>
      <c r="AN148" s="443"/>
      <c r="AO148" s="443"/>
      <c r="AP148" s="443"/>
      <c r="AQ148" s="443"/>
      <c r="AR148" s="443"/>
      <c r="AS148" s="443"/>
      <c r="AT148" s="443"/>
      <c r="AU148" s="443"/>
      <c r="AV148" s="443"/>
      <c r="AW148" s="443"/>
      <c r="AX148" s="771"/>
      <c r="AY148" s="771"/>
      <c r="AZ148" s="771"/>
      <c r="BA148" s="905"/>
    </row>
    <row r="149" spans="1:53" ht="22.8">
      <c r="A149" s="789">
        <v>2</v>
      </c>
      <c r="B149" s="905"/>
      <c r="C149" s="905"/>
      <c r="D149" s="905"/>
      <c r="E149" s="905"/>
      <c r="F149" s="905"/>
      <c r="G149" s="905"/>
      <c r="H149" s="905"/>
      <c r="I149" s="905"/>
      <c r="J149" s="905"/>
      <c r="K149" s="905"/>
      <c r="L149" s="931" t="s">
        <v>546</v>
      </c>
      <c r="M149" s="942" t="s">
        <v>1196</v>
      </c>
      <c r="N149" s="943" t="s">
        <v>370</v>
      </c>
      <c r="O149" s="790">
        <v>0</v>
      </c>
      <c r="P149" s="790">
        <v>0</v>
      </c>
      <c r="Q149" s="790">
        <v>0</v>
      </c>
      <c r="R149" s="940">
        <v>0</v>
      </c>
      <c r="S149" s="443"/>
      <c r="T149" s="443"/>
      <c r="U149" s="443"/>
      <c r="V149" s="443"/>
      <c r="W149" s="443"/>
      <c r="X149" s="443"/>
      <c r="Y149" s="443"/>
      <c r="Z149" s="443"/>
      <c r="AA149" s="443"/>
      <c r="AB149" s="443"/>
      <c r="AC149" s="443"/>
      <c r="AD149" s="443"/>
      <c r="AE149" s="443"/>
      <c r="AF149" s="443"/>
      <c r="AG149" s="443"/>
      <c r="AH149" s="443"/>
      <c r="AI149" s="443"/>
      <c r="AJ149" s="443"/>
      <c r="AK149" s="443"/>
      <c r="AL149" s="443"/>
      <c r="AM149" s="443"/>
      <c r="AN149" s="443"/>
      <c r="AO149" s="443"/>
      <c r="AP149" s="443"/>
      <c r="AQ149" s="443"/>
      <c r="AR149" s="443"/>
      <c r="AS149" s="443"/>
      <c r="AT149" s="443"/>
      <c r="AU149" s="443"/>
      <c r="AV149" s="443"/>
      <c r="AW149" s="443"/>
      <c r="AX149" s="771"/>
      <c r="AY149" s="771"/>
      <c r="AZ149" s="771"/>
      <c r="BA149" s="905"/>
    </row>
    <row r="150" spans="1:53" ht="11.4">
      <c r="A150" s="789">
        <v>2</v>
      </c>
      <c r="B150" s="905"/>
      <c r="C150" s="905"/>
      <c r="D150" s="905"/>
      <c r="E150" s="905"/>
      <c r="F150" s="905"/>
      <c r="G150" s="905"/>
      <c r="H150" s="905"/>
      <c r="I150" s="905"/>
      <c r="J150" s="905"/>
      <c r="K150" s="905"/>
      <c r="L150" s="931" t="s">
        <v>547</v>
      </c>
      <c r="M150" s="939" t="s">
        <v>548</v>
      </c>
      <c r="N150" s="856" t="s">
        <v>370</v>
      </c>
      <c r="O150" s="790"/>
      <c r="P150" s="790"/>
      <c r="Q150" s="790"/>
      <c r="R150" s="940">
        <v>0</v>
      </c>
      <c r="S150" s="443"/>
      <c r="T150" s="443"/>
      <c r="U150" s="443"/>
      <c r="V150" s="443"/>
      <c r="W150" s="443"/>
      <c r="X150" s="443"/>
      <c r="Y150" s="443"/>
      <c r="Z150" s="443"/>
      <c r="AA150" s="443"/>
      <c r="AB150" s="443"/>
      <c r="AC150" s="443"/>
      <c r="AD150" s="443"/>
      <c r="AE150" s="443"/>
      <c r="AF150" s="443"/>
      <c r="AG150" s="443"/>
      <c r="AH150" s="443"/>
      <c r="AI150" s="443"/>
      <c r="AJ150" s="443"/>
      <c r="AK150" s="443"/>
      <c r="AL150" s="443"/>
      <c r="AM150" s="443"/>
      <c r="AN150" s="443"/>
      <c r="AO150" s="443"/>
      <c r="AP150" s="443"/>
      <c r="AQ150" s="443"/>
      <c r="AR150" s="443"/>
      <c r="AS150" s="443"/>
      <c r="AT150" s="443"/>
      <c r="AU150" s="443"/>
      <c r="AV150" s="443"/>
      <c r="AW150" s="443"/>
      <c r="AX150" s="771"/>
      <c r="AY150" s="771"/>
      <c r="AZ150" s="771"/>
      <c r="BA150" s="905"/>
    </row>
    <row r="151" spans="1:53" ht="11.4">
      <c r="A151" s="789">
        <v>2</v>
      </c>
      <c r="B151" s="905"/>
      <c r="C151" s="905"/>
      <c r="D151" s="905"/>
      <c r="E151" s="905"/>
      <c r="F151" s="905"/>
      <c r="G151" s="905"/>
      <c r="H151" s="905"/>
      <c r="I151" s="905"/>
      <c r="J151" s="905"/>
      <c r="K151" s="905"/>
      <c r="L151" s="931" t="s">
        <v>549</v>
      </c>
      <c r="M151" s="945" t="s">
        <v>550</v>
      </c>
      <c r="N151" s="933" t="s">
        <v>370</v>
      </c>
      <c r="O151" s="940">
        <v>169.76</v>
      </c>
      <c r="P151" s="940">
        <v>1.1000000000000001</v>
      </c>
      <c r="Q151" s="940">
        <v>0</v>
      </c>
      <c r="R151" s="940">
        <v>-1.1000000000000001</v>
      </c>
      <c r="S151" s="443"/>
      <c r="T151" s="443"/>
      <c r="U151" s="443"/>
      <c r="V151" s="443"/>
      <c r="W151" s="443"/>
      <c r="X151" s="443"/>
      <c r="Y151" s="443"/>
      <c r="Z151" s="443"/>
      <c r="AA151" s="443"/>
      <c r="AB151" s="443"/>
      <c r="AC151" s="443"/>
      <c r="AD151" s="443"/>
      <c r="AE151" s="443"/>
      <c r="AF151" s="443"/>
      <c r="AG151" s="443"/>
      <c r="AH151" s="443"/>
      <c r="AI151" s="443"/>
      <c r="AJ151" s="443"/>
      <c r="AK151" s="443"/>
      <c r="AL151" s="443"/>
      <c r="AM151" s="443"/>
      <c r="AN151" s="443"/>
      <c r="AO151" s="443"/>
      <c r="AP151" s="443"/>
      <c r="AQ151" s="443"/>
      <c r="AR151" s="443"/>
      <c r="AS151" s="443"/>
      <c r="AT151" s="443"/>
      <c r="AU151" s="443"/>
      <c r="AV151" s="443"/>
      <c r="AW151" s="443"/>
      <c r="AX151" s="771"/>
      <c r="AY151" s="771"/>
      <c r="AZ151" s="771"/>
      <c r="BA151" s="905"/>
    </row>
    <row r="152" spans="1:53" ht="11.4">
      <c r="A152" s="789">
        <v>2</v>
      </c>
      <c r="B152" s="905"/>
      <c r="C152" s="905"/>
      <c r="D152" s="905"/>
      <c r="E152" s="905"/>
      <c r="F152" s="905"/>
      <c r="G152" s="905"/>
      <c r="H152" s="905"/>
      <c r="I152" s="905"/>
      <c r="J152" s="905"/>
      <c r="K152" s="905"/>
      <c r="L152" s="931" t="s">
        <v>551</v>
      </c>
      <c r="M152" s="944" t="s">
        <v>552</v>
      </c>
      <c r="N152" s="933" t="s">
        <v>370</v>
      </c>
      <c r="O152" s="790"/>
      <c r="P152" s="790"/>
      <c r="Q152" s="790"/>
      <c r="R152" s="940">
        <v>0</v>
      </c>
      <c r="S152" s="443"/>
      <c r="T152" s="443"/>
      <c r="U152" s="443"/>
      <c r="V152" s="443"/>
      <c r="W152" s="443"/>
      <c r="X152" s="443"/>
      <c r="Y152" s="443"/>
      <c r="Z152" s="443"/>
      <c r="AA152" s="443"/>
      <c r="AB152" s="443"/>
      <c r="AC152" s="443"/>
      <c r="AD152" s="443"/>
      <c r="AE152" s="443"/>
      <c r="AF152" s="443"/>
      <c r="AG152" s="443"/>
      <c r="AH152" s="443"/>
      <c r="AI152" s="443"/>
      <c r="AJ152" s="443"/>
      <c r="AK152" s="443"/>
      <c r="AL152" s="443"/>
      <c r="AM152" s="443"/>
      <c r="AN152" s="443"/>
      <c r="AO152" s="443"/>
      <c r="AP152" s="443"/>
      <c r="AQ152" s="443"/>
      <c r="AR152" s="443"/>
      <c r="AS152" s="443"/>
      <c r="AT152" s="443"/>
      <c r="AU152" s="443"/>
      <c r="AV152" s="443"/>
      <c r="AW152" s="443"/>
      <c r="AX152" s="771"/>
      <c r="AY152" s="771"/>
      <c r="AZ152" s="771"/>
      <c r="BA152" s="905"/>
    </row>
    <row r="153" spans="1:53" ht="22.8">
      <c r="A153" s="789">
        <v>2</v>
      </c>
      <c r="B153" s="905"/>
      <c r="C153" s="905"/>
      <c r="D153" s="905"/>
      <c r="E153" s="905"/>
      <c r="F153" s="905"/>
      <c r="G153" s="905"/>
      <c r="H153" s="905"/>
      <c r="I153" s="905"/>
      <c r="J153" s="905"/>
      <c r="K153" s="905"/>
      <c r="L153" s="931" t="s">
        <v>553</v>
      </c>
      <c r="M153" s="944" t="s">
        <v>554</v>
      </c>
      <c r="N153" s="933" t="s">
        <v>370</v>
      </c>
      <c r="O153" s="790"/>
      <c r="P153" s="790"/>
      <c r="Q153" s="790"/>
      <c r="R153" s="940">
        <v>0</v>
      </c>
      <c r="S153" s="443"/>
      <c r="T153" s="443"/>
      <c r="U153" s="443"/>
      <c r="V153" s="443"/>
      <c r="W153" s="443"/>
      <c r="X153" s="443"/>
      <c r="Y153" s="443"/>
      <c r="Z153" s="443"/>
      <c r="AA153" s="443"/>
      <c r="AB153" s="443"/>
      <c r="AC153" s="443"/>
      <c r="AD153" s="443"/>
      <c r="AE153" s="443"/>
      <c r="AF153" s="443"/>
      <c r="AG153" s="443"/>
      <c r="AH153" s="443"/>
      <c r="AI153" s="443"/>
      <c r="AJ153" s="443"/>
      <c r="AK153" s="443"/>
      <c r="AL153" s="443"/>
      <c r="AM153" s="443"/>
      <c r="AN153" s="443"/>
      <c r="AO153" s="443"/>
      <c r="AP153" s="443"/>
      <c r="AQ153" s="443"/>
      <c r="AR153" s="443"/>
      <c r="AS153" s="443"/>
      <c r="AT153" s="443"/>
      <c r="AU153" s="443"/>
      <c r="AV153" s="443"/>
      <c r="AW153" s="443"/>
      <c r="AX153" s="771"/>
      <c r="AY153" s="771"/>
      <c r="AZ153" s="771"/>
      <c r="BA153" s="905"/>
    </row>
    <row r="154" spans="1:53" ht="22.8">
      <c r="A154" s="789">
        <v>2</v>
      </c>
      <c r="B154" s="905"/>
      <c r="C154" s="905"/>
      <c r="D154" s="905"/>
      <c r="E154" s="905"/>
      <c r="F154" s="905"/>
      <c r="G154" s="905"/>
      <c r="H154" s="905"/>
      <c r="I154" s="905"/>
      <c r="J154" s="905"/>
      <c r="K154" s="905"/>
      <c r="L154" s="931" t="s">
        <v>555</v>
      </c>
      <c r="M154" s="944" t="s">
        <v>556</v>
      </c>
      <c r="N154" s="933" t="s">
        <v>370</v>
      </c>
      <c r="O154" s="790"/>
      <c r="P154" s="790"/>
      <c r="Q154" s="790"/>
      <c r="R154" s="940">
        <v>0</v>
      </c>
      <c r="S154" s="443"/>
      <c r="T154" s="443"/>
      <c r="U154" s="443"/>
      <c r="V154" s="443"/>
      <c r="W154" s="443"/>
      <c r="X154" s="443"/>
      <c r="Y154" s="443"/>
      <c r="Z154" s="443"/>
      <c r="AA154" s="443"/>
      <c r="AB154" s="443"/>
      <c r="AC154" s="443"/>
      <c r="AD154" s="443"/>
      <c r="AE154" s="443"/>
      <c r="AF154" s="443"/>
      <c r="AG154" s="443"/>
      <c r="AH154" s="443"/>
      <c r="AI154" s="443"/>
      <c r="AJ154" s="443"/>
      <c r="AK154" s="443"/>
      <c r="AL154" s="443"/>
      <c r="AM154" s="443"/>
      <c r="AN154" s="443"/>
      <c r="AO154" s="443"/>
      <c r="AP154" s="443"/>
      <c r="AQ154" s="443"/>
      <c r="AR154" s="443"/>
      <c r="AS154" s="443"/>
      <c r="AT154" s="443"/>
      <c r="AU154" s="443"/>
      <c r="AV154" s="443"/>
      <c r="AW154" s="443"/>
      <c r="AX154" s="771"/>
      <c r="AY154" s="771"/>
      <c r="AZ154" s="771"/>
      <c r="BA154" s="905"/>
    </row>
    <row r="155" spans="1:53" ht="22.8">
      <c r="A155" s="789">
        <v>2</v>
      </c>
      <c r="B155" s="905"/>
      <c r="C155" s="905"/>
      <c r="D155" s="905"/>
      <c r="E155" s="905"/>
      <c r="F155" s="905"/>
      <c r="G155" s="905"/>
      <c r="H155" s="905"/>
      <c r="I155" s="905"/>
      <c r="J155" s="905"/>
      <c r="K155" s="905"/>
      <c r="L155" s="931" t="s">
        <v>557</v>
      </c>
      <c r="M155" s="944" t="s">
        <v>558</v>
      </c>
      <c r="N155" s="933" t="s">
        <v>370</v>
      </c>
      <c r="O155" s="790"/>
      <c r="P155" s="790"/>
      <c r="Q155" s="790"/>
      <c r="R155" s="940">
        <v>0</v>
      </c>
      <c r="S155" s="443"/>
      <c r="T155" s="443"/>
      <c r="U155" s="443"/>
      <c r="V155" s="443"/>
      <c r="W155" s="443"/>
      <c r="X155" s="443"/>
      <c r="Y155" s="443"/>
      <c r="Z155" s="443"/>
      <c r="AA155" s="443"/>
      <c r="AB155" s="443"/>
      <c r="AC155" s="443"/>
      <c r="AD155" s="443"/>
      <c r="AE155" s="443"/>
      <c r="AF155" s="443"/>
      <c r="AG155" s="443"/>
      <c r="AH155" s="443"/>
      <c r="AI155" s="443"/>
      <c r="AJ155" s="443"/>
      <c r="AK155" s="443"/>
      <c r="AL155" s="443"/>
      <c r="AM155" s="443"/>
      <c r="AN155" s="443"/>
      <c r="AO155" s="443"/>
      <c r="AP155" s="443"/>
      <c r="AQ155" s="443"/>
      <c r="AR155" s="443"/>
      <c r="AS155" s="443"/>
      <c r="AT155" s="443"/>
      <c r="AU155" s="443"/>
      <c r="AV155" s="443"/>
      <c r="AW155" s="443"/>
      <c r="AX155" s="771"/>
      <c r="AY155" s="771"/>
      <c r="AZ155" s="771"/>
      <c r="BA155" s="905"/>
    </row>
    <row r="156" spans="1:53" ht="45.6">
      <c r="A156" s="789">
        <v>2</v>
      </c>
      <c r="B156" s="905"/>
      <c r="C156" s="905"/>
      <c r="D156" s="905"/>
      <c r="E156" s="905"/>
      <c r="F156" s="905"/>
      <c r="G156" s="905"/>
      <c r="H156" s="905"/>
      <c r="I156" s="905"/>
      <c r="J156" s="905"/>
      <c r="K156" s="905"/>
      <c r="L156" s="931" t="s">
        <v>559</v>
      </c>
      <c r="M156" s="944" t="s">
        <v>560</v>
      </c>
      <c r="N156" s="933" t="s">
        <v>370</v>
      </c>
      <c r="O156" s="790"/>
      <c r="P156" s="790">
        <v>1.1000000000000001</v>
      </c>
      <c r="Q156" s="790"/>
      <c r="R156" s="940">
        <v>-1.1000000000000001</v>
      </c>
      <c r="S156" s="443"/>
      <c r="T156" s="443"/>
      <c r="U156" s="443"/>
      <c r="V156" s="443"/>
      <c r="W156" s="443"/>
      <c r="X156" s="443"/>
      <c r="Y156" s="443"/>
      <c r="Z156" s="443"/>
      <c r="AA156" s="443"/>
      <c r="AB156" s="443"/>
      <c r="AC156" s="443"/>
      <c r="AD156" s="443"/>
      <c r="AE156" s="443"/>
      <c r="AF156" s="443"/>
      <c r="AG156" s="443"/>
      <c r="AH156" s="443"/>
      <c r="AI156" s="443"/>
      <c r="AJ156" s="443"/>
      <c r="AK156" s="443"/>
      <c r="AL156" s="443"/>
      <c r="AM156" s="443"/>
      <c r="AN156" s="443"/>
      <c r="AO156" s="443"/>
      <c r="AP156" s="443"/>
      <c r="AQ156" s="443"/>
      <c r="AR156" s="443"/>
      <c r="AS156" s="443"/>
      <c r="AT156" s="443"/>
      <c r="AU156" s="443"/>
      <c r="AV156" s="443"/>
      <c r="AW156" s="443"/>
      <c r="AX156" s="771"/>
      <c r="AY156" s="771"/>
      <c r="AZ156" s="771"/>
      <c r="BA156" s="905"/>
    </row>
    <row r="157" spans="1:53" ht="11.4">
      <c r="A157" s="789">
        <v>2</v>
      </c>
      <c r="B157" s="905"/>
      <c r="C157" s="905"/>
      <c r="D157" s="905"/>
      <c r="E157" s="905"/>
      <c r="F157" s="905"/>
      <c r="G157" s="905"/>
      <c r="H157" s="905"/>
      <c r="I157" s="905"/>
      <c r="J157" s="905"/>
      <c r="K157" s="905"/>
      <c r="L157" s="931" t="s">
        <v>561</v>
      </c>
      <c r="M157" s="944" t="s">
        <v>562</v>
      </c>
      <c r="N157" s="933" t="s">
        <v>370</v>
      </c>
      <c r="O157" s="790"/>
      <c r="P157" s="790"/>
      <c r="Q157" s="790"/>
      <c r="R157" s="940">
        <v>0</v>
      </c>
      <c r="S157" s="443"/>
      <c r="T157" s="443"/>
      <c r="U157" s="443"/>
      <c r="V157" s="443"/>
      <c r="W157" s="443"/>
      <c r="X157" s="443"/>
      <c r="Y157" s="443"/>
      <c r="Z157" s="443"/>
      <c r="AA157" s="443"/>
      <c r="AB157" s="443"/>
      <c r="AC157" s="443"/>
      <c r="AD157" s="443"/>
      <c r="AE157" s="443"/>
      <c r="AF157" s="443"/>
      <c r="AG157" s="443"/>
      <c r="AH157" s="443"/>
      <c r="AI157" s="443"/>
      <c r="AJ157" s="443"/>
      <c r="AK157" s="443"/>
      <c r="AL157" s="443"/>
      <c r="AM157" s="443"/>
      <c r="AN157" s="443"/>
      <c r="AO157" s="443"/>
      <c r="AP157" s="443"/>
      <c r="AQ157" s="443"/>
      <c r="AR157" s="443"/>
      <c r="AS157" s="443"/>
      <c r="AT157" s="443"/>
      <c r="AU157" s="443"/>
      <c r="AV157" s="443"/>
      <c r="AW157" s="443"/>
      <c r="AX157" s="771"/>
      <c r="AY157" s="771"/>
      <c r="AZ157" s="771"/>
      <c r="BA157" s="905"/>
    </row>
    <row r="158" spans="1:53" ht="11.4">
      <c r="A158" s="789">
        <v>2</v>
      </c>
      <c r="B158" s="905"/>
      <c r="C158" s="905"/>
      <c r="D158" s="905"/>
      <c r="E158" s="905"/>
      <c r="F158" s="905"/>
      <c r="G158" s="905"/>
      <c r="H158" s="905"/>
      <c r="I158" s="905"/>
      <c r="J158" s="905"/>
      <c r="K158" s="905"/>
      <c r="L158" s="931" t="s">
        <v>1438</v>
      </c>
      <c r="M158" s="944" t="s">
        <v>1439</v>
      </c>
      <c r="N158" s="933" t="s">
        <v>370</v>
      </c>
      <c r="O158" s="790">
        <v>169.76</v>
      </c>
      <c r="P158" s="790"/>
      <c r="Q158" s="790"/>
      <c r="R158" s="940">
        <v>0</v>
      </c>
      <c r="S158" s="443"/>
      <c r="T158" s="443"/>
      <c r="U158" s="443"/>
      <c r="V158" s="443"/>
      <c r="W158" s="443"/>
      <c r="X158" s="443"/>
      <c r="Y158" s="443"/>
      <c r="Z158" s="443"/>
      <c r="AA158" s="443"/>
      <c r="AB158" s="443"/>
      <c r="AC158" s="443"/>
      <c r="AD158" s="443"/>
      <c r="AE158" s="443"/>
      <c r="AF158" s="443"/>
      <c r="AG158" s="443"/>
      <c r="AH158" s="443"/>
      <c r="AI158" s="443"/>
      <c r="AJ158" s="443"/>
      <c r="AK158" s="443"/>
      <c r="AL158" s="443"/>
      <c r="AM158" s="443"/>
      <c r="AN158" s="443"/>
      <c r="AO158" s="443"/>
      <c r="AP158" s="443"/>
      <c r="AQ158" s="443"/>
      <c r="AR158" s="443"/>
      <c r="AS158" s="443"/>
      <c r="AT158" s="443"/>
      <c r="AU158" s="443"/>
      <c r="AV158" s="443"/>
      <c r="AW158" s="443"/>
      <c r="AX158" s="771"/>
      <c r="AY158" s="771"/>
      <c r="AZ158" s="771"/>
      <c r="BA158" s="905"/>
    </row>
    <row r="159" spans="1:53" s="116" customFormat="1" ht="11.4">
      <c r="A159" s="936">
        <v>2</v>
      </c>
      <c r="B159" s="946"/>
      <c r="C159" s="946"/>
      <c r="D159" s="946"/>
      <c r="E159" s="946"/>
      <c r="F159" s="946"/>
      <c r="G159" s="946"/>
      <c r="H159" s="946"/>
      <c r="I159" s="946"/>
      <c r="J159" s="946"/>
      <c r="K159" s="946"/>
      <c r="L159" s="947" t="s">
        <v>378</v>
      </c>
      <c r="M159" s="948" t="s">
        <v>563</v>
      </c>
      <c r="N159" s="949" t="s">
        <v>370</v>
      </c>
      <c r="O159" s="537">
        <v>0</v>
      </c>
      <c r="P159" s="537">
        <v>0</v>
      </c>
      <c r="Q159" s="537">
        <v>0</v>
      </c>
      <c r="R159" s="928">
        <v>0</v>
      </c>
      <c r="S159" s="537"/>
      <c r="T159" s="537"/>
      <c r="U159" s="537"/>
      <c r="V159" s="537"/>
      <c r="W159" s="537"/>
      <c r="X159" s="537"/>
      <c r="Y159" s="537"/>
      <c r="Z159" s="537"/>
      <c r="AA159" s="537"/>
      <c r="AB159" s="537"/>
      <c r="AC159" s="537"/>
      <c r="AD159" s="537"/>
      <c r="AE159" s="537"/>
      <c r="AF159" s="537"/>
      <c r="AG159" s="537"/>
      <c r="AH159" s="537"/>
      <c r="AI159" s="537"/>
      <c r="AJ159" s="537"/>
      <c r="AK159" s="537"/>
      <c r="AL159" s="537"/>
      <c r="AM159" s="537"/>
      <c r="AN159" s="537"/>
      <c r="AO159" s="537"/>
      <c r="AP159" s="537"/>
      <c r="AQ159" s="537"/>
      <c r="AR159" s="537"/>
      <c r="AS159" s="537"/>
      <c r="AT159" s="537"/>
      <c r="AU159" s="537"/>
      <c r="AV159" s="537"/>
      <c r="AW159" s="537"/>
      <c r="AX159" s="938"/>
      <c r="AY159" s="938"/>
      <c r="AZ159" s="938"/>
      <c r="BA159" s="946"/>
    </row>
    <row r="160" spans="1:53" ht="22.8">
      <c r="A160" s="789">
        <v>2</v>
      </c>
      <c r="B160" s="905"/>
      <c r="C160" s="905"/>
      <c r="D160" s="905"/>
      <c r="E160" s="905"/>
      <c r="F160" s="905"/>
      <c r="G160" s="905"/>
      <c r="H160" s="905"/>
      <c r="I160" s="905"/>
      <c r="J160" s="905"/>
      <c r="K160" s="905"/>
      <c r="L160" s="931" t="s">
        <v>564</v>
      </c>
      <c r="M160" s="939" t="s">
        <v>565</v>
      </c>
      <c r="N160" s="933" t="s">
        <v>370</v>
      </c>
      <c r="O160" s="790"/>
      <c r="P160" s="790"/>
      <c r="Q160" s="790"/>
      <c r="R160" s="940">
        <v>0</v>
      </c>
      <c r="S160" s="443"/>
      <c r="T160" s="443"/>
      <c r="U160" s="443"/>
      <c r="V160" s="443"/>
      <c r="W160" s="443"/>
      <c r="X160" s="443"/>
      <c r="Y160" s="443"/>
      <c r="Z160" s="443"/>
      <c r="AA160" s="443"/>
      <c r="AB160" s="443"/>
      <c r="AC160" s="443"/>
      <c r="AD160" s="443"/>
      <c r="AE160" s="443"/>
      <c r="AF160" s="443"/>
      <c r="AG160" s="443"/>
      <c r="AH160" s="443"/>
      <c r="AI160" s="443"/>
      <c r="AJ160" s="443"/>
      <c r="AK160" s="443"/>
      <c r="AL160" s="443"/>
      <c r="AM160" s="443"/>
      <c r="AN160" s="443"/>
      <c r="AO160" s="443"/>
      <c r="AP160" s="443"/>
      <c r="AQ160" s="443"/>
      <c r="AR160" s="443"/>
      <c r="AS160" s="443"/>
      <c r="AT160" s="443"/>
      <c r="AU160" s="443"/>
      <c r="AV160" s="443"/>
      <c r="AW160" s="443"/>
      <c r="AX160" s="771"/>
      <c r="AY160" s="771"/>
      <c r="AZ160" s="771"/>
      <c r="BA160" s="905"/>
    </row>
    <row r="161" spans="1:53" ht="34.200000000000003">
      <c r="A161" s="789">
        <v>2</v>
      </c>
      <c r="B161" s="905"/>
      <c r="C161" s="905"/>
      <c r="D161" s="905"/>
      <c r="E161" s="905"/>
      <c r="F161" s="905"/>
      <c r="G161" s="905"/>
      <c r="H161" s="905"/>
      <c r="I161" s="905"/>
      <c r="J161" s="905"/>
      <c r="K161" s="905"/>
      <c r="L161" s="931" t="s">
        <v>566</v>
      </c>
      <c r="M161" s="945" t="s">
        <v>567</v>
      </c>
      <c r="N161" s="933" t="s">
        <v>370</v>
      </c>
      <c r="O161" s="790"/>
      <c r="P161" s="790"/>
      <c r="Q161" s="790"/>
      <c r="R161" s="940">
        <v>0</v>
      </c>
      <c r="S161" s="443"/>
      <c r="T161" s="443"/>
      <c r="U161" s="443"/>
      <c r="V161" s="443"/>
      <c r="W161" s="443"/>
      <c r="X161" s="443"/>
      <c r="Y161" s="443"/>
      <c r="Z161" s="443"/>
      <c r="AA161" s="443"/>
      <c r="AB161" s="443"/>
      <c r="AC161" s="443"/>
      <c r="AD161" s="443"/>
      <c r="AE161" s="443"/>
      <c r="AF161" s="443"/>
      <c r="AG161" s="443"/>
      <c r="AH161" s="443"/>
      <c r="AI161" s="443"/>
      <c r="AJ161" s="443"/>
      <c r="AK161" s="443"/>
      <c r="AL161" s="443"/>
      <c r="AM161" s="443"/>
      <c r="AN161" s="443"/>
      <c r="AO161" s="443"/>
      <c r="AP161" s="443"/>
      <c r="AQ161" s="443"/>
      <c r="AR161" s="443"/>
      <c r="AS161" s="443"/>
      <c r="AT161" s="443"/>
      <c r="AU161" s="443"/>
      <c r="AV161" s="443"/>
      <c r="AW161" s="443"/>
      <c r="AX161" s="771"/>
      <c r="AY161" s="771"/>
      <c r="AZ161" s="771"/>
      <c r="BA161" s="905"/>
    </row>
    <row r="162" spans="1:53" ht="22.8">
      <c r="A162" s="789">
        <v>2</v>
      </c>
      <c r="B162" s="905"/>
      <c r="C162" s="905"/>
      <c r="D162" s="905"/>
      <c r="E162" s="905"/>
      <c r="F162" s="905"/>
      <c r="G162" s="905"/>
      <c r="H162" s="905"/>
      <c r="I162" s="905"/>
      <c r="J162" s="905"/>
      <c r="K162" s="905"/>
      <c r="L162" s="931" t="s">
        <v>568</v>
      </c>
      <c r="M162" s="945" t="s">
        <v>569</v>
      </c>
      <c r="N162" s="933" t="s">
        <v>370</v>
      </c>
      <c r="O162" s="790"/>
      <c r="P162" s="790"/>
      <c r="Q162" s="790"/>
      <c r="R162" s="940">
        <v>0</v>
      </c>
      <c r="S162" s="443"/>
      <c r="T162" s="443"/>
      <c r="U162" s="443"/>
      <c r="V162" s="443"/>
      <c r="W162" s="443"/>
      <c r="X162" s="443"/>
      <c r="Y162" s="443"/>
      <c r="Z162" s="443"/>
      <c r="AA162" s="443"/>
      <c r="AB162" s="443"/>
      <c r="AC162" s="443"/>
      <c r="AD162" s="443"/>
      <c r="AE162" s="443"/>
      <c r="AF162" s="443"/>
      <c r="AG162" s="443"/>
      <c r="AH162" s="443"/>
      <c r="AI162" s="443"/>
      <c r="AJ162" s="443"/>
      <c r="AK162" s="443"/>
      <c r="AL162" s="443"/>
      <c r="AM162" s="443"/>
      <c r="AN162" s="443"/>
      <c r="AO162" s="443"/>
      <c r="AP162" s="443"/>
      <c r="AQ162" s="443"/>
      <c r="AR162" s="443"/>
      <c r="AS162" s="443"/>
      <c r="AT162" s="443"/>
      <c r="AU162" s="443"/>
      <c r="AV162" s="443"/>
      <c r="AW162" s="443"/>
      <c r="AX162" s="771"/>
      <c r="AY162" s="771"/>
      <c r="AZ162" s="771"/>
      <c r="BA162" s="905"/>
    </row>
    <row r="163" spans="1:53" ht="11.4">
      <c r="A163" s="789">
        <v>2</v>
      </c>
      <c r="B163" s="905"/>
      <c r="C163" s="905"/>
      <c r="D163" s="905"/>
      <c r="E163" s="905"/>
      <c r="F163" s="905"/>
      <c r="G163" s="905"/>
      <c r="H163" s="905"/>
      <c r="I163" s="905"/>
      <c r="J163" s="905"/>
      <c r="K163" s="905"/>
      <c r="L163" s="931" t="s">
        <v>1184</v>
      </c>
      <c r="M163" s="942" t="s">
        <v>570</v>
      </c>
      <c r="N163" s="933" t="s">
        <v>370</v>
      </c>
      <c r="O163" s="790"/>
      <c r="P163" s="790"/>
      <c r="Q163" s="790"/>
      <c r="R163" s="940">
        <v>0</v>
      </c>
      <c r="S163" s="443"/>
      <c r="T163" s="443"/>
      <c r="U163" s="443"/>
      <c r="V163" s="443"/>
      <c r="W163" s="443"/>
      <c r="X163" s="443"/>
      <c r="Y163" s="443"/>
      <c r="Z163" s="443"/>
      <c r="AA163" s="443"/>
      <c r="AB163" s="443"/>
      <c r="AC163" s="443"/>
      <c r="AD163" s="443"/>
      <c r="AE163" s="443"/>
      <c r="AF163" s="443"/>
      <c r="AG163" s="443"/>
      <c r="AH163" s="443"/>
      <c r="AI163" s="443"/>
      <c r="AJ163" s="443"/>
      <c r="AK163" s="443"/>
      <c r="AL163" s="443"/>
      <c r="AM163" s="443"/>
      <c r="AN163" s="443"/>
      <c r="AO163" s="443"/>
      <c r="AP163" s="443"/>
      <c r="AQ163" s="443"/>
      <c r="AR163" s="443"/>
      <c r="AS163" s="443"/>
      <c r="AT163" s="443"/>
      <c r="AU163" s="443"/>
      <c r="AV163" s="443"/>
      <c r="AW163" s="443"/>
      <c r="AX163" s="771"/>
      <c r="AY163" s="771"/>
      <c r="AZ163" s="771"/>
      <c r="BA163" s="905"/>
    </row>
    <row r="164" spans="1:53" ht="11.4">
      <c r="A164" s="789">
        <v>2</v>
      </c>
      <c r="B164" s="905"/>
      <c r="C164" s="905"/>
      <c r="D164" s="905"/>
      <c r="E164" s="905"/>
      <c r="F164" s="905"/>
      <c r="G164" s="905"/>
      <c r="H164" s="905"/>
      <c r="I164" s="905"/>
      <c r="J164" s="905"/>
      <c r="K164" s="905"/>
      <c r="L164" s="931" t="s">
        <v>1185</v>
      </c>
      <c r="M164" s="942" t="s">
        <v>571</v>
      </c>
      <c r="N164" s="933" t="s">
        <v>370</v>
      </c>
      <c r="O164" s="790">
        <v>0</v>
      </c>
      <c r="P164" s="790">
        <v>0</v>
      </c>
      <c r="Q164" s="790">
        <v>0</v>
      </c>
      <c r="R164" s="940">
        <v>0</v>
      </c>
      <c r="S164" s="443"/>
      <c r="T164" s="443"/>
      <c r="U164" s="443"/>
      <c r="V164" s="443"/>
      <c r="W164" s="443"/>
      <c r="X164" s="443"/>
      <c r="Y164" s="443"/>
      <c r="Z164" s="443"/>
      <c r="AA164" s="443"/>
      <c r="AB164" s="443"/>
      <c r="AC164" s="443"/>
      <c r="AD164" s="443"/>
      <c r="AE164" s="443"/>
      <c r="AF164" s="443"/>
      <c r="AG164" s="443"/>
      <c r="AH164" s="443"/>
      <c r="AI164" s="443"/>
      <c r="AJ164" s="443"/>
      <c r="AK164" s="443"/>
      <c r="AL164" s="443"/>
      <c r="AM164" s="443"/>
      <c r="AN164" s="443"/>
      <c r="AO164" s="443"/>
      <c r="AP164" s="443"/>
      <c r="AQ164" s="443"/>
      <c r="AR164" s="443"/>
      <c r="AS164" s="443"/>
      <c r="AT164" s="443"/>
      <c r="AU164" s="443"/>
      <c r="AV164" s="443"/>
      <c r="AW164" s="443"/>
      <c r="AX164" s="771"/>
      <c r="AY164" s="771"/>
      <c r="AZ164" s="771"/>
      <c r="BA164" s="905"/>
    </row>
    <row r="165" spans="1:53" s="116" customFormat="1" ht="11.4">
      <c r="A165" s="936">
        <v>2</v>
      </c>
      <c r="B165" s="946"/>
      <c r="C165" s="946"/>
      <c r="D165" s="946"/>
      <c r="E165" s="946"/>
      <c r="F165" s="946"/>
      <c r="G165" s="946"/>
      <c r="H165" s="946"/>
      <c r="I165" s="946"/>
      <c r="J165" s="946"/>
      <c r="K165" s="946"/>
      <c r="L165" s="947" t="s">
        <v>380</v>
      </c>
      <c r="M165" s="948" t="s">
        <v>572</v>
      </c>
      <c r="N165" s="949" t="s">
        <v>370</v>
      </c>
      <c r="O165" s="537">
        <v>0</v>
      </c>
      <c r="P165" s="537">
        <v>87.029999999999987</v>
      </c>
      <c r="Q165" s="537">
        <v>0</v>
      </c>
      <c r="R165" s="928">
        <v>-87.029999999999987</v>
      </c>
      <c r="S165" s="537"/>
      <c r="T165" s="537"/>
      <c r="U165" s="537"/>
      <c r="V165" s="537"/>
      <c r="W165" s="537"/>
      <c r="X165" s="537"/>
      <c r="Y165" s="537"/>
      <c r="Z165" s="537"/>
      <c r="AA165" s="537"/>
      <c r="AB165" s="537"/>
      <c r="AC165" s="537"/>
      <c r="AD165" s="537"/>
      <c r="AE165" s="537"/>
      <c r="AF165" s="537"/>
      <c r="AG165" s="537"/>
      <c r="AH165" s="537"/>
      <c r="AI165" s="537"/>
      <c r="AJ165" s="537"/>
      <c r="AK165" s="537"/>
      <c r="AL165" s="537"/>
      <c r="AM165" s="537"/>
      <c r="AN165" s="537"/>
      <c r="AO165" s="537"/>
      <c r="AP165" s="537"/>
      <c r="AQ165" s="537"/>
      <c r="AR165" s="537"/>
      <c r="AS165" s="537"/>
      <c r="AT165" s="537"/>
      <c r="AU165" s="537"/>
      <c r="AV165" s="537"/>
      <c r="AW165" s="537"/>
      <c r="AX165" s="938"/>
      <c r="AY165" s="938"/>
      <c r="AZ165" s="938"/>
      <c r="BA165" s="946"/>
    </row>
    <row r="166" spans="1:53" ht="22.8">
      <c r="A166" s="789">
        <v>2</v>
      </c>
      <c r="B166" s="905"/>
      <c r="C166" s="905"/>
      <c r="D166" s="905"/>
      <c r="E166" s="905"/>
      <c r="F166" s="905"/>
      <c r="G166" s="905"/>
      <c r="H166" s="905"/>
      <c r="I166" s="905"/>
      <c r="J166" s="905"/>
      <c r="K166" s="905"/>
      <c r="L166" s="931" t="s">
        <v>573</v>
      </c>
      <c r="M166" s="939" t="s">
        <v>574</v>
      </c>
      <c r="N166" s="933" t="s">
        <v>370</v>
      </c>
      <c r="O166" s="443">
        <v>0</v>
      </c>
      <c r="P166" s="443">
        <v>16.02</v>
      </c>
      <c r="Q166" s="443">
        <v>0</v>
      </c>
      <c r="R166" s="940">
        <v>-16.02</v>
      </c>
      <c r="S166" s="443"/>
      <c r="T166" s="443"/>
      <c r="U166" s="443"/>
      <c r="V166" s="443"/>
      <c r="W166" s="443"/>
      <c r="X166" s="443"/>
      <c r="Y166" s="443"/>
      <c r="Z166" s="443"/>
      <c r="AA166" s="443"/>
      <c r="AB166" s="443"/>
      <c r="AC166" s="443"/>
      <c r="AD166" s="443"/>
      <c r="AE166" s="443"/>
      <c r="AF166" s="443"/>
      <c r="AG166" s="443"/>
      <c r="AH166" s="443"/>
      <c r="AI166" s="443"/>
      <c r="AJ166" s="443"/>
      <c r="AK166" s="443"/>
      <c r="AL166" s="443"/>
      <c r="AM166" s="443"/>
      <c r="AN166" s="443"/>
      <c r="AO166" s="443"/>
      <c r="AP166" s="443"/>
      <c r="AQ166" s="443"/>
      <c r="AR166" s="443"/>
      <c r="AS166" s="443"/>
      <c r="AT166" s="443"/>
      <c r="AU166" s="443"/>
      <c r="AV166" s="443"/>
      <c r="AW166" s="443"/>
      <c r="AX166" s="771"/>
      <c r="AY166" s="771"/>
      <c r="AZ166" s="771"/>
      <c r="BA166" s="905"/>
    </row>
    <row r="167" spans="1:53" ht="11.4">
      <c r="A167" s="789">
        <v>2</v>
      </c>
      <c r="B167" s="905"/>
      <c r="C167" s="905"/>
      <c r="D167" s="905"/>
      <c r="E167" s="905"/>
      <c r="F167" s="905"/>
      <c r="G167" s="905"/>
      <c r="H167" s="905"/>
      <c r="I167" s="905"/>
      <c r="J167" s="905"/>
      <c r="K167" s="905"/>
      <c r="L167" s="931" t="s">
        <v>575</v>
      </c>
      <c r="M167" s="942" t="s">
        <v>576</v>
      </c>
      <c r="N167" s="933" t="s">
        <v>370</v>
      </c>
      <c r="O167" s="790"/>
      <c r="P167" s="790">
        <v>1.2</v>
      </c>
      <c r="Q167" s="790"/>
      <c r="R167" s="940">
        <v>-1.2</v>
      </c>
      <c r="S167" s="443"/>
      <c r="T167" s="443"/>
      <c r="U167" s="443"/>
      <c r="V167" s="443"/>
      <c r="W167" s="443"/>
      <c r="X167" s="443"/>
      <c r="Y167" s="443"/>
      <c r="Z167" s="443"/>
      <c r="AA167" s="443"/>
      <c r="AB167" s="443"/>
      <c r="AC167" s="443"/>
      <c r="AD167" s="443"/>
      <c r="AE167" s="443"/>
      <c r="AF167" s="443"/>
      <c r="AG167" s="443"/>
      <c r="AH167" s="443"/>
      <c r="AI167" s="443"/>
      <c r="AJ167" s="443"/>
      <c r="AK167" s="443"/>
      <c r="AL167" s="443"/>
      <c r="AM167" s="443"/>
      <c r="AN167" s="443"/>
      <c r="AO167" s="443"/>
      <c r="AP167" s="443"/>
      <c r="AQ167" s="443"/>
      <c r="AR167" s="443"/>
      <c r="AS167" s="443"/>
      <c r="AT167" s="443"/>
      <c r="AU167" s="443"/>
      <c r="AV167" s="443"/>
      <c r="AW167" s="443"/>
      <c r="AX167" s="771"/>
      <c r="AY167" s="771"/>
      <c r="AZ167" s="771"/>
      <c r="BA167" s="905"/>
    </row>
    <row r="168" spans="1:53" ht="11.4">
      <c r="A168" s="789">
        <v>2</v>
      </c>
      <c r="B168" s="905"/>
      <c r="C168" s="905"/>
      <c r="D168" s="905"/>
      <c r="E168" s="905"/>
      <c r="F168" s="905"/>
      <c r="G168" s="905"/>
      <c r="H168" s="905"/>
      <c r="I168" s="905"/>
      <c r="J168" s="905"/>
      <c r="K168" s="905"/>
      <c r="L168" s="931" t="s">
        <v>577</v>
      </c>
      <c r="M168" s="942" t="s">
        <v>578</v>
      </c>
      <c r="N168" s="933" t="s">
        <v>370</v>
      </c>
      <c r="O168" s="790"/>
      <c r="P168" s="790"/>
      <c r="Q168" s="790"/>
      <c r="R168" s="940">
        <v>0</v>
      </c>
      <c r="S168" s="443"/>
      <c r="T168" s="443"/>
      <c r="U168" s="443"/>
      <c r="V168" s="443"/>
      <c r="W168" s="443"/>
      <c r="X168" s="443"/>
      <c r="Y168" s="443"/>
      <c r="Z168" s="443"/>
      <c r="AA168" s="443"/>
      <c r="AB168" s="443"/>
      <c r="AC168" s="443"/>
      <c r="AD168" s="443"/>
      <c r="AE168" s="443"/>
      <c r="AF168" s="443"/>
      <c r="AG168" s="443"/>
      <c r="AH168" s="443"/>
      <c r="AI168" s="443"/>
      <c r="AJ168" s="443"/>
      <c r="AK168" s="443"/>
      <c r="AL168" s="443"/>
      <c r="AM168" s="443"/>
      <c r="AN168" s="443"/>
      <c r="AO168" s="443"/>
      <c r="AP168" s="443"/>
      <c r="AQ168" s="443"/>
      <c r="AR168" s="443"/>
      <c r="AS168" s="443"/>
      <c r="AT168" s="443"/>
      <c r="AU168" s="443"/>
      <c r="AV168" s="443"/>
      <c r="AW168" s="443"/>
      <c r="AX168" s="771"/>
      <c r="AY168" s="771"/>
      <c r="AZ168" s="771"/>
      <c r="BA168" s="905"/>
    </row>
    <row r="169" spans="1:53" ht="11.4">
      <c r="A169" s="789">
        <v>2</v>
      </c>
      <c r="B169" s="905"/>
      <c r="C169" s="905"/>
      <c r="D169" s="905"/>
      <c r="E169" s="905"/>
      <c r="F169" s="905"/>
      <c r="G169" s="905"/>
      <c r="H169" s="905"/>
      <c r="I169" s="905"/>
      <c r="J169" s="905"/>
      <c r="K169" s="905"/>
      <c r="L169" s="931" t="s">
        <v>579</v>
      </c>
      <c r="M169" s="942" t="s">
        <v>580</v>
      </c>
      <c r="N169" s="933" t="s">
        <v>370</v>
      </c>
      <c r="O169" s="790"/>
      <c r="P169" s="790"/>
      <c r="Q169" s="790"/>
      <c r="R169" s="940">
        <v>0</v>
      </c>
      <c r="S169" s="443"/>
      <c r="T169" s="443"/>
      <c r="U169" s="443"/>
      <c r="V169" s="443"/>
      <c r="W169" s="443"/>
      <c r="X169" s="443"/>
      <c r="Y169" s="443"/>
      <c r="Z169" s="443"/>
      <c r="AA169" s="443"/>
      <c r="AB169" s="443"/>
      <c r="AC169" s="443"/>
      <c r="AD169" s="443"/>
      <c r="AE169" s="443"/>
      <c r="AF169" s="443"/>
      <c r="AG169" s="443"/>
      <c r="AH169" s="443"/>
      <c r="AI169" s="443"/>
      <c r="AJ169" s="443"/>
      <c r="AK169" s="443"/>
      <c r="AL169" s="443"/>
      <c r="AM169" s="443"/>
      <c r="AN169" s="443"/>
      <c r="AO169" s="443"/>
      <c r="AP169" s="443"/>
      <c r="AQ169" s="443"/>
      <c r="AR169" s="443"/>
      <c r="AS169" s="443"/>
      <c r="AT169" s="443"/>
      <c r="AU169" s="443"/>
      <c r="AV169" s="443"/>
      <c r="AW169" s="443"/>
      <c r="AX169" s="771"/>
      <c r="AY169" s="771"/>
      <c r="AZ169" s="771"/>
      <c r="BA169" s="905"/>
    </row>
    <row r="170" spans="1:53" ht="11.4">
      <c r="A170" s="789">
        <v>2</v>
      </c>
      <c r="B170" s="905"/>
      <c r="C170" s="905"/>
      <c r="D170" s="905"/>
      <c r="E170" s="905"/>
      <c r="F170" s="905"/>
      <c r="G170" s="905"/>
      <c r="H170" s="905"/>
      <c r="I170" s="905"/>
      <c r="J170" s="905"/>
      <c r="K170" s="905"/>
      <c r="L170" s="931" t="s">
        <v>581</v>
      </c>
      <c r="M170" s="942" t="s">
        <v>582</v>
      </c>
      <c r="N170" s="933" t="s">
        <v>370</v>
      </c>
      <c r="O170" s="790"/>
      <c r="P170" s="790"/>
      <c r="Q170" s="790"/>
      <c r="R170" s="940">
        <v>0</v>
      </c>
      <c r="S170" s="443"/>
      <c r="T170" s="443"/>
      <c r="U170" s="443"/>
      <c r="V170" s="443"/>
      <c r="W170" s="443"/>
      <c r="X170" s="443"/>
      <c r="Y170" s="443"/>
      <c r="Z170" s="443"/>
      <c r="AA170" s="443"/>
      <c r="AB170" s="443"/>
      <c r="AC170" s="443"/>
      <c r="AD170" s="443"/>
      <c r="AE170" s="443"/>
      <c r="AF170" s="443"/>
      <c r="AG170" s="443"/>
      <c r="AH170" s="443"/>
      <c r="AI170" s="443"/>
      <c r="AJ170" s="443"/>
      <c r="AK170" s="443"/>
      <c r="AL170" s="443"/>
      <c r="AM170" s="443"/>
      <c r="AN170" s="443"/>
      <c r="AO170" s="443"/>
      <c r="AP170" s="443"/>
      <c r="AQ170" s="443"/>
      <c r="AR170" s="443"/>
      <c r="AS170" s="443"/>
      <c r="AT170" s="443"/>
      <c r="AU170" s="443"/>
      <c r="AV170" s="443"/>
      <c r="AW170" s="443"/>
      <c r="AX170" s="771"/>
      <c r="AY170" s="771"/>
      <c r="AZ170" s="771"/>
      <c r="BA170" s="905"/>
    </row>
    <row r="171" spans="1:53" ht="11.4">
      <c r="A171" s="789">
        <v>2</v>
      </c>
      <c r="B171" s="905"/>
      <c r="C171" s="905"/>
      <c r="D171" s="905"/>
      <c r="E171" s="905"/>
      <c r="F171" s="905"/>
      <c r="G171" s="905"/>
      <c r="H171" s="905"/>
      <c r="I171" s="905"/>
      <c r="J171" s="905"/>
      <c r="K171" s="905"/>
      <c r="L171" s="931" t="s">
        <v>583</v>
      </c>
      <c r="M171" s="942" t="s">
        <v>584</v>
      </c>
      <c r="N171" s="933" t="s">
        <v>370</v>
      </c>
      <c r="O171" s="790"/>
      <c r="P171" s="790"/>
      <c r="Q171" s="790"/>
      <c r="R171" s="940">
        <v>0</v>
      </c>
      <c r="S171" s="443"/>
      <c r="T171" s="443"/>
      <c r="U171" s="443"/>
      <c r="V171" s="443"/>
      <c r="W171" s="443"/>
      <c r="X171" s="443"/>
      <c r="Y171" s="443"/>
      <c r="Z171" s="443"/>
      <c r="AA171" s="443"/>
      <c r="AB171" s="443"/>
      <c r="AC171" s="443"/>
      <c r="AD171" s="443"/>
      <c r="AE171" s="443"/>
      <c r="AF171" s="443"/>
      <c r="AG171" s="443"/>
      <c r="AH171" s="443"/>
      <c r="AI171" s="443"/>
      <c r="AJ171" s="443"/>
      <c r="AK171" s="443"/>
      <c r="AL171" s="443"/>
      <c r="AM171" s="443"/>
      <c r="AN171" s="443"/>
      <c r="AO171" s="443"/>
      <c r="AP171" s="443"/>
      <c r="AQ171" s="443"/>
      <c r="AR171" s="443"/>
      <c r="AS171" s="443"/>
      <c r="AT171" s="443"/>
      <c r="AU171" s="443"/>
      <c r="AV171" s="443"/>
      <c r="AW171" s="443"/>
      <c r="AX171" s="771"/>
      <c r="AY171" s="771"/>
      <c r="AZ171" s="771"/>
      <c r="BA171" s="905"/>
    </row>
    <row r="172" spans="1:53" ht="11.4">
      <c r="A172" s="789">
        <v>2</v>
      </c>
      <c r="B172" s="905"/>
      <c r="C172" s="905"/>
      <c r="D172" s="905"/>
      <c r="E172" s="905"/>
      <c r="F172" s="905"/>
      <c r="G172" s="905"/>
      <c r="H172" s="905"/>
      <c r="I172" s="905"/>
      <c r="J172" s="905"/>
      <c r="K172" s="905"/>
      <c r="L172" s="931" t="s">
        <v>585</v>
      </c>
      <c r="M172" s="942" t="s">
        <v>586</v>
      </c>
      <c r="N172" s="933" t="s">
        <v>370</v>
      </c>
      <c r="O172" s="790"/>
      <c r="P172" s="790">
        <v>2.65</v>
      </c>
      <c r="Q172" s="790"/>
      <c r="R172" s="940">
        <v>-2.65</v>
      </c>
      <c r="S172" s="443"/>
      <c r="T172" s="443"/>
      <c r="U172" s="443"/>
      <c r="V172" s="443"/>
      <c r="W172" s="443"/>
      <c r="X172" s="443"/>
      <c r="Y172" s="443"/>
      <c r="Z172" s="443"/>
      <c r="AA172" s="443"/>
      <c r="AB172" s="443"/>
      <c r="AC172" s="443"/>
      <c r="AD172" s="443"/>
      <c r="AE172" s="443"/>
      <c r="AF172" s="443"/>
      <c r="AG172" s="443"/>
      <c r="AH172" s="443"/>
      <c r="AI172" s="443"/>
      <c r="AJ172" s="443"/>
      <c r="AK172" s="443"/>
      <c r="AL172" s="443"/>
      <c r="AM172" s="443"/>
      <c r="AN172" s="443"/>
      <c r="AO172" s="443"/>
      <c r="AP172" s="443"/>
      <c r="AQ172" s="443"/>
      <c r="AR172" s="443"/>
      <c r="AS172" s="443"/>
      <c r="AT172" s="443"/>
      <c r="AU172" s="443"/>
      <c r="AV172" s="443"/>
      <c r="AW172" s="443"/>
      <c r="AX172" s="771"/>
      <c r="AY172" s="771"/>
      <c r="AZ172" s="771"/>
      <c r="BA172" s="905"/>
    </row>
    <row r="173" spans="1:53" ht="11.4">
      <c r="A173" s="789">
        <v>2</v>
      </c>
      <c r="B173" s="905"/>
      <c r="C173" s="905"/>
      <c r="D173" s="905"/>
      <c r="E173" s="905"/>
      <c r="F173" s="905"/>
      <c r="G173" s="905"/>
      <c r="H173" s="905"/>
      <c r="I173" s="905"/>
      <c r="J173" s="905"/>
      <c r="K173" s="905"/>
      <c r="L173" s="931" t="s">
        <v>1436</v>
      </c>
      <c r="M173" s="942" t="s">
        <v>1437</v>
      </c>
      <c r="N173" s="933" t="s">
        <v>370</v>
      </c>
      <c r="O173" s="790"/>
      <c r="P173" s="790">
        <v>12.17</v>
      </c>
      <c r="Q173" s="790"/>
      <c r="R173" s="940">
        <v>-12.17</v>
      </c>
      <c r="S173" s="443"/>
      <c r="T173" s="443"/>
      <c r="U173" s="443"/>
      <c r="V173" s="443"/>
      <c r="W173" s="443"/>
      <c r="X173" s="443"/>
      <c r="Y173" s="443"/>
      <c r="Z173" s="443"/>
      <c r="AA173" s="443"/>
      <c r="AB173" s="443"/>
      <c r="AC173" s="443"/>
      <c r="AD173" s="443"/>
      <c r="AE173" s="443"/>
      <c r="AF173" s="443"/>
      <c r="AG173" s="443"/>
      <c r="AH173" s="443"/>
      <c r="AI173" s="443"/>
      <c r="AJ173" s="443"/>
      <c r="AK173" s="443"/>
      <c r="AL173" s="443"/>
      <c r="AM173" s="443"/>
      <c r="AN173" s="443"/>
      <c r="AO173" s="443"/>
      <c r="AP173" s="443"/>
      <c r="AQ173" s="443"/>
      <c r="AR173" s="443"/>
      <c r="AS173" s="443"/>
      <c r="AT173" s="443"/>
      <c r="AU173" s="443"/>
      <c r="AV173" s="443"/>
      <c r="AW173" s="443"/>
      <c r="AX173" s="771"/>
      <c r="AY173" s="771"/>
      <c r="AZ173" s="771"/>
      <c r="BA173" s="905"/>
    </row>
    <row r="174" spans="1:53" ht="22.8">
      <c r="A174" s="789">
        <v>2</v>
      </c>
      <c r="B174" s="905"/>
      <c r="C174" s="905"/>
      <c r="D174" s="905"/>
      <c r="E174" s="905"/>
      <c r="F174" s="905"/>
      <c r="G174" s="905"/>
      <c r="H174" s="905"/>
      <c r="I174" s="905"/>
      <c r="J174" s="905"/>
      <c r="K174" s="905"/>
      <c r="L174" s="931" t="s">
        <v>587</v>
      </c>
      <c r="M174" s="939" t="s">
        <v>588</v>
      </c>
      <c r="N174" s="933" t="s">
        <v>370</v>
      </c>
      <c r="O174" s="443">
        <v>0</v>
      </c>
      <c r="P174" s="443">
        <v>71.009999999999991</v>
      </c>
      <c r="Q174" s="443">
        <v>0</v>
      </c>
      <c r="R174" s="940">
        <v>-71.009999999999991</v>
      </c>
      <c r="S174" s="443"/>
      <c r="T174" s="443"/>
      <c r="U174" s="443"/>
      <c r="V174" s="443"/>
      <c r="W174" s="443"/>
      <c r="X174" s="443"/>
      <c r="Y174" s="443"/>
      <c r="Z174" s="443"/>
      <c r="AA174" s="443"/>
      <c r="AB174" s="443"/>
      <c r="AC174" s="443"/>
      <c r="AD174" s="443"/>
      <c r="AE174" s="443"/>
      <c r="AF174" s="443"/>
      <c r="AG174" s="443"/>
      <c r="AH174" s="443"/>
      <c r="AI174" s="443"/>
      <c r="AJ174" s="443"/>
      <c r="AK174" s="443"/>
      <c r="AL174" s="443"/>
      <c r="AM174" s="443"/>
      <c r="AN174" s="443"/>
      <c r="AO174" s="443"/>
      <c r="AP174" s="443"/>
      <c r="AQ174" s="443"/>
      <c r="AR174" s="443"/>
      <c r="AS174" s="443"/>
      <c r="AT174" s="443"/>
      <c r="AU174" s="443"/>
      <c r="AV174" s="443"/>
      <c r="AW174" s="443"/>
      <c r="AX174" s="771"/>
      <c r="AY174" s="771"/>
      <c r="AZ174" s="771"/>
      <c r="BA174" s="905"/>
    </row>
    <row r="175" spans="1:53" ht="11.4">
      <c r="A175" s="789">
        <v>2</v>
      </c>
      <c r="B175" s="905"/>
      <c r="C175" s="905"/>
      <c r="D175" s="905"/>
      <c r="E175" s="905"/>
      <c r="F175" s="905"/>
      <c r="G175" s="905"/>
      <c r="H175" s="905"/>
      <c r="I175" s="905"/>
      <c r="J175" s="905"/>
      <c r="K175" s="905"/>
      <c r="L175" s="931" t="s">
        <v>589</v>
      </c>
      <c r="M175" s="942" t="s">
        <v>590</v>
      </c>
      <c r="N175" s="933" t="s">
        <v>370</v>
      </c>
      <c r="O175" s="790"/>
      <c r="P175" s="790">
        <v>54.55</v>
      </c>
      <c r="Q175" s="790"/>
      <c r="R175" s="940">
        <v>-54.55</v>
      </c>
      <c r="S175" s="443"/>
      <c r="T175" s="443"/>
      <c r="U175" s="443"/>
      <c r="V175" s="443"/>
      <c r="W175" s="443"/>
      <c r="X175" s="443"/>
      <c r="Y175" s="443"/>
      <c r="Z175" s="443"/>
      <c r="AA175" s="443"/>
      <c r="AB175" s="443"/>
      <c r="AC175" s="443"/>
      <c r="AD175" s="443"/>
      <c r="AE175" s="443"/>
      <c r="AF175" s="443"/>
      <c r="AG175" s="443"/>
      <c r="AH175" s="443"/>
      <c r="AI175" s="443"/>
      <c r="AJ175" s="443"/>
      <c r="AK175" s="443"/>
      <c r="AL175" s="443"/>
      <c r="AM175" s="443"/>
      <c r="AN175" s="443"/>
      <c r="AO175" s="443"/>
      <c r="AP175" s="443"/>
      <c r="AQ175" s="443"/>
      <c r="AR175" s="443"/>
      <c r="AS175" s="443"/>
      <c r="AT175" s="443"/>
      <c r="AU175" s="443"/>
      <c r="AV175" s="443"/>
      <c r="AW175" s="443"/>
      <c r="AX175" s="771"/>
      <c r="AY175" s="771"/>
      <c r="AZ175" s="771"/>
      <c r="BA175" s="905"/>
    </row>
    <row r="176" spans="1:53" ht="22.8">
      <c r="A176" s="789">
        <v>2</v>
      </c>
      <c r="B176" s="905"/>
      <c r="C176" s="905"/>
      <c r="D176" s="905"/>
      <c r="E176" s="905"/>
      <c r="F176" s="905"/>
      <c r="G176" s="905"/>
      <c r="H176" s="905"/>
      <c r="I176" s="905"/>
      <c r="J176" s="905"/>
      <c r="K176" s="905"/>
      <c r="L176" s="931" t="s">
        <v>591</v>
      </c>
      <c r="M176" s="942" t="s">
        <v>592</v>
      </c>
      <c r="N176" s="933" t="s">
        <v>370</v>
      </c>
      <c r="O176" s="790">
        <v>0</v>
      </c>
      <c r="P176" s="790">
        <v>16.46</v>
      </c>
      <c r="Q176" s="790">
        <v>0</v>
      </c>
      <c r="R176" s="940">
        <v>-16.46</v>
      </c>
      <c r="S176" s="443"/>
      <c r="T176" s="443"/>
      <c r="U176" s="443"/>
      <c r="V176" s="443"/>
      <c r="W176" s="443"/>
      <c r="X176" s="443"/>
      <c r="Y176" s="443"/>
      <c r="Z176" s="443"/>
      <c r="AA176" s="443"/>
      <c r="AB176" s="443"/>
      <c r="AC176" s="443"/>
      <c r="AD176" s="443"/>
      <c r="AE176" s="443"/>
      <c r="AF176" s="443"/>
      <c r="AG176" s="443"/>
      <c r="AH176" s="443"/>
      <c r="AI176" s="443"/>
      <c r="AJ176" s="443"/>
      <c r="AK176" s="443"/>
      <c r="AL176" s="443"/>
      <c r="AM176" s="443"/>
      <c r="AN176" s="443"/>
      <c r="AO176" s="443"/>
      <c r="AP176" s="443"/>
      <c r="AQ176" s="443"/>
      <c r="AR176" s="443"/>
      <c r="AS176" s="443"/>
      <c r="AT176" s="443"/>
      <c r="AU176" s="443"/>
      <c r="AV176" s="443"/>
      <c r="AW176" s="443"/>
      <c r="AX176" s="771"/>
      <c r="AY176" s="771"/>
      <c r="AZ176" s="771"/>
      <c r="BA176" s="905"/>
    </row>
    <row r="177" spans="1:53" ht="34.200000000000003">
      <c r="A177" s="789">
        <v>2</v>
      </c>
      <c r="B177" s="905"/>
      <c r="C177" s="905"/>
      <c r="D177" s="905"/>
      <c r="E177" s="905"/>
      <c r="F177" s="905"/>
      <c r="G177" s="905"/>
      <c r="H177" s="905"/>
      <c r="I177" s="905"/>
      <c r="J177" s="905"/>
      <c r="K177" s="905"/>
      <c r="L177" s="931" t="s">
        <v>593</v>
      </c>
      <c r="M177" s="939" t="s">
        <v>594</v>
      </c>
      <c r="N177" s="933" t="s">
        <v>370</v>
      </c>
      <c r="O177" s="790"/>
      <c r="P177" s="790"/>
      <c r="Q177" s="790"/>
      <c r="R177" s="940">
        <v>0</v>
      </c>
      <c r="S177" s="443"/>
      <c r="T177" s="443"/>
      <c r="U177" s="443"/>
      <c r="V177" s="443"/>
      <c r="W177" s="443"/>
      <c r="X177" s="443"/>
      <c r="Y177" s="443"/>
      <c r="Z177" s="443"/>
      <c r="AA177" s="443"/>
      <c r="AB177" s="443"/>
      <c r="AC177" s="443"/>
      <c r="AD177" s="443"/>
      <c r="AE177" s="443"/>
      <c r="AF177" s="443"/>
      <c r="AG177" s="443"/>
      <c r="AH177" s="443"/>
      <c r="AI177" s="443"/>
      <c r="AJ177" s="443"/>
      <c r="AK177" s="443"/>
      <c r="AL177" s="443"/>
      <c r="AM177" s="443"/>
      <c r="AN177" s="443"/>
      <c r="AO177" s="443"/>
      <c r="AP177" s="443"/>
      <c r="AQ177" s="443"/>
      <c r="AR177" s="443"/>
      <c r="AS177" s="443"/>
      <c r="AT177" s="443"/>
      <c r="AU177" s="443"/>
      <c r="AV177" s="443"/>
      <c r="AW177" s="443"/>
      <c r="AX177" s="771"/>
      <c r="AY177" s="771"/>
      <c r="AZ177" s="771"/>
      <c r="BA177" s="905"/>
    </row>
    <row r="178" spans="1:53" ht="11.4">
      <c r="A178" s="789">
        <v>2</v>
      </c>
      <c r="B178" s="905"/>
      <c r="C178" s="905"/>
      <c r="D178" s="905"/>
      <c r="E178" s="905"/>
      <c r="F178" s="905"/>
      <c r="G178" s="905"/>
      <c r="H178" s="905"/>
      <c r="I178" s="905"/>
      <c r="J178" s="905"/>
      <c r="K178" s="905"/>
      <c r="L178" s="931" t="s">
        <v>595</v>
      </c>
      <c r="M178" s="939" t="s">
        <v>596</v>
      </c>
      <c r="N178" s="933" t="s">
        <v>370</v>
      </c>
      <c r="O178" s="790"/>
      <c r="P178" s="790"/>
      <c r="Q178" s="790"/>
      <c r="R178" s="940">
        <v>0</v>
      </c>
      <c r="S178" s="443"/>
      <c r="T178" s="443"/>
      <c r="U178" s="443"/>
      <c r="V178" s="443"/>
      <c r="W178" s="443"/>
      <c r="X178" s="443"/>
      <c r="Y178" s="443"/>
      <c r="Z178" s="443"/>
      <c r="AA178" s="443"/>
      <c r="AB178" s="443"/>
      <c r="AC178" s="443"/>
      <c r="AD178" s="443"/>
      <c r="AE178" s="443"/>
      <c r="AF178" s="443"/>
      <c r="AG178" s="443"/>
      <c r="AH178" s="443"/>
      <c r="AI178" s="443"/>
      <c r="AJ178" s="443"/>
      <c r="AK178" s="443"/>
      <c r="AL178" s="443"/>
      <c r="AM178" s="443"/>
      <c r="AN178" s="443"/>
      <c r="AO178" s="443"/>
      <c r="AP178" s="443"/>
      <c r="AQ178" s="443"/>
      <c r="AR178" s="443"/>
      <c r="AS178" s="443"/>
      <c r="AT178" s="443"/>
      <c r="AU178" s="443"/>
      <c r="AV178" s="443"/>
      <c r="AW178" s="443"/>
      <c r="AX178" s="771"/>
      <c r="AY178" s="771"/>
      <c r="AZ178" s="771"/>
      <c r="BA178" s="905"/>
    </row>
    <row r="179" spans="1:53" ht="11.4">
      <c r="A179" s="789">
        <v>2</v>
      </c>
      <c r="B179" s="905"/>
      <c r="C179" s="905"/>
      <c r="D179" s="905"/>
      <c r="E179" s="905"/>
      <c r="F179" s="905"/>
      <c r="G179" s="905"/>
      <c r="H179" s="905"/>
      <c r="I179" s="905"/>
      <c r="J179" s="905"/>
      <c r="K179" s="905"/>
      <c r="L179" s="931" t="s">
        <v>597</v>
      </c>
      <c r="M179" s="939" t="s">
        <v>598</v>
      </c>
      <c r="N179" s="933" t="s">
        <v>370</v>
      </c>
      <c r="O179" s="790"/>
      <c r="P179" s="790"/>
      <c r="Q179" s="790"/>
      <c r="R179" s="940">
        <v>0</v>
      </c>
      <c r="S179" s="443"/>
      <c r="T179" s="443"/>
      <c r="U179" s="443"/>
      <c r="V179" s="443"/>
      <c r="W179" s="443"/>
      <c r="X179" s="443"/>
      <c r="Y179" s="443"/>
      <c r="Z179" s="443"/>
      <c r="AA179" s="443"/>
      <c r="AB179" s="443"/>
      <c r="AC179" s="443"/>
      <c r="AD179" s="443"/>
      <c r="AE179" s="443"/>
      <c r="AF179" s="443"/>
      <c r="AG179" s="443"/>
      <c r="AH179" s="443"/>
      <c r="AI179" s="443"/>
      <c r="AJ179" s="443"/>
      <c r="AK179" s="443"/>
      <c r="AL179" s="443"/>
      <c r="AM179" s="443"/>
      <c r="AN179" s="443"/>
      <c r="AO179" s="443"/>
      <c r="AP179" s="443"/>
      <c r="AQ179" s="443"/>
      <c r="AR179" s="443"/>
      <c r="AS179" s="443"/>
      <c r="AT179" s="443"/>
      <c r="AU179" s="443"/>
      <c r="AV179" s="443"/>
      <c r="AW179" s="443"/>
      <c r="AX179" s="771"/>
      <c r="AY179" s="771"/>
      <c r="AZ179" s="771"/>
      <c r="BA179" s="905"/>
    </row>
    <row r="180" spans="1:53" ht="11.4">
      <c r="A180" s="789">
        <v>2</v>
      </c>
      <c r="B180" s="905"/>
      <c r="C180" s="905"/>
      <c r="D180" s="905"/>
      <c r="E180" s="905"/>
      <c r="F180" s="905"/>
      <c r="G180" s="905"/>
      <c r="H180" s="905"/>
      <c r="I180" s="905"/>
      <c r="J180" s="905"/>
      <c r="K180" s="905"/>
      <c r="L180" s="931" t="s">
        <v>599</v>
      </c>
      <c r="M180" s="939" t="s">
        <v>600</v>
      </c>
      <c r="N180" s="933" t="s">
        <v>370</v>
      </c>
      <c r="O180" s="790"/>
      <c r="P180" s="790"/>
      <c r="Q180" s="790"/>
      <c r="R180" s="940">
        <v>0</v>
      </c>
      <c r="S180" s="443"/>
      <c r="T180" s="443"/>
      <c r="U180" s="443"/>
      <c r="V180" s="443"/>
      <c r="W180" s="443"/>
      <c r="X180" s="443"/>
      <c r="Y180" s="443"/>
      <c r="Z180" s="443"/>
      <c r="AA180" s="443"/>
      <c r="AB180" s="443"/>
      <c r="AC180" s="443"/>
      <c r="AD180" s="443"/>
      <c r="AE180" s="443"/>
      <c r="AF180" s="443"/>
      <c r="AG180" s="443"/>
      <c r="AH180" s="443"/>
      <c r="AI180" s="443"/>
      <c r="AJ180" s="443"/>
      <c r="AK180" s="443"/>
      <c r="AL180" s="443"/>
      <c r="AM180" s="443"/>
      <c r="AN180" s="443"/>
      <c r="AO180" s="443"/>
      <c r="AP180" s="443"/>
      <c r="AQ180" s="443"/>
      <c r="AR180" s="443"/>
      <c r="AS180" s="443"/>
      <c r="AT180" s="443"/>
      <c r="AU180" s="443"/>
      <c r="AV180" s="443"/>
      <c r="AW180" s="443"/>
      <c r="AX180" s="771"/>
      <c r="AY180" s="771"/>
      <c r="AZ180" s="771"/>
      <c r="BA180" s="905"/>
    </row>
    <row r="181" spans="1:53" ht="11.4">
      <c r="A181" s="789">
        <v>2</v>
      </c>
      <c r="B181" s="905"/>
      <c r="C181" s="905"/>
      <c r="D181" s="905"/>
      <c r="E181" s="905"/>
      <c r="F181" s="905"/>
      <c r="G181" s="905"/>
      <c r="H181" s="905"/>
      <c r="I181" s="905"/>
      <c r="J181" s="905"/>
      <c r="K181" s="905"/>
      <c r="L181" s="931" t="s">
        <v>601</v>
      </c>
      <c r="M181" s="939" t="s">
        <v>602</v>
      </c>
      <c r="N181" s="933" t="s">
        <v>370</v>
      </c>
      <c r="O181" s="443">
        <v>0</v>
      </c>
      <c r="P181" s="443">
        <v>0</v>
      </c>
      <c r="Q181" s="443">
        <v>0</v>
      </c>
      <c r="R181" s="940">
        <v>0</v>
      </c>
      <c r="S181" s="443"/>
      <c r="T181" s="443"/>
      <c r="U181" s="443"/>
      <c r="V181" s="443"/>
      <c r="W181" s="443"/>
      <c r="X181" s="443"/>
      <c r="Y181" s="443"/>
      <c r="Z181" s="443"/>
      <c r="AA181" s="443"/>
      <c r="AB181" s="443"/>
      <c r="AC181" s="443"/>
      <c r="AD181" s="443"/>
      <c r="AE181" s="443"/>
      <c r="AF181" s="443"/>
      <c r="AG181" s="443"/>
      <c r="AH181" s="443"/>
      <c r="AI181" s="443"/>
      <c r="AJ181" s="443"/>
      <c r="AK181" s="443"/>
      <c r="AL181" s="443"/>
      <c r="AM181" s="443"/>
      <c r="AN181" s="443"/>
      <c r="AO181" s="443"/>
      <c r="AP181" s="443"/>
      <c r="AQ181" s="443"/>
      <c r="AR181" s="443"/>
      <c r="AS181" s="443"/>
      <c r="AT181" s="443"/>
      <c r="AU181" s="443"/>
      <c r="AV181" s="443"/>
      <c r="AW181" s="443"/>
      <c r="AX181" s="771"/>
      <c r="AY181" s="771"/>
      <c r="AZ181" s="771"/>
      <c r="BA181" s="905"/>
    </row>
    <row r="182" spans="1:53" ht="11.4">
      <c r="A182" s="789">
        <v>2</v>
      </c>
      <c r="B182" s="905"/>
      <c r="C182" s="905"/>
      <c r="D182" s="905"/>
      <c r="E182" s="905"/>
      <c r="F182" s="905"/>
      <c r="G182" s="905"/>
      <c r="H182" s="905"/>
      <c r="I182" s="905"/>
      <c r="J182" s="905"/>
      <c r="K182" s="905"/>
      <c r="L182" s="931" t="s">
        <v>1343</v>
      </c>
      <c r="M182" s="944" t="s">
        <v>603</v>
      </c>
      <c r="N182" s="933" t="s">
        <v>370</v>
      </c>
      <c r="O182" s="790"/>
      <c r="P182" s="790"/>
      <c r="Q182" s="790"/>
      <c r="R182" s="940">
        <v>0</v>
      </c>
      <c r="S182" s="443"/>
      <c r="T182" s="443"/>
      <c r="U182" s="443"/>
      <c r="V182" s="443"/>
      <c r="W182" s="443"/>
      <c r="X182" s="443"/>
      <c r="Y182" s="443"/>
      <c r="Z182" s="443"/>
      <c r="AA182" s="443"/>
      <c r="AB182" s="443"/>
      <c r="AC182" s="443"/>
      <c r="AD182" s="443"/>
      <c r="AE182" s="443"/>
      <c r="AF182" s="443"/>
      <c r="AG182" s="443"/>
      <c r="AH182" s="443"/>
      <c r="AI182" s="443"/>
      <c r="AJ182" s="443"/>
      <c r="AK182" s="443"/>
      <c r="AL182" s="443"/>
      <c r="AM182" s="443"/>
      <c r="AN182" s="443"/>
      <c r="AO182" s="443"/>
      <c r="AP182" s="443"/>
      <c r="AQ182" s="443"/>
      <c r="AR182" s="443"/>
      <c r="AS182" s="443"/>
      <c r="AT182" s="443"/>
      <c r="AU182" s="443"/>
      <c r="AV182" s="443"/>
      <c r="AW182" s="443"/>
      <c r="AX182" s="771"/>
      <c r="AY182" s="771"/>
      <c r="AZ182" s="771"/>
      <c r="BA182" s="905"/>
    </row>
    <row r="183" spans="1:53" ht="11.4">
      <c r="A183" s="789">
        <v>2</v>
      </c>
      <c r="B183" s="905"/>
      <c r="C183" s="905"/>
      <c r="D183" s="905"/>
      <c r="E183" s="905"/>
      <c r="F183" s="905"/>
      <c r="G183" s="905"/>
      <c r="H183" s="905"/>
      <c r="I183" s="905"/>
      <c r="J183" s="905"/>
      <c r="K183" s="905"/>
      <c r="L183" s="931" t="s">
        <v>1344</v>
      </c>
      <c r="M183" s="944" t="s">
        <v>604</v>
      </c>
      <c r="N183" s="933" t="s">
        <v>370</v>
      </c>
      <c r="O183" s="790"/>
      <c r="P183" s="790"/>
      <c r="Q183" s="790"/>
      <c r="R183" s="940">
        <v>0</v>
      </c>
      <c r="S183" s="443"/>
      <c r="T183" s="443"/>
      <c r="U183" s="443"/>
      <c r="V183" s="443"/>
      <c r="W183" s="443"/>
      <c r="X183" s="443"/>
      <c r="Y183" s="443"/>
      <c r="Z183" s="443"/>
      <c r="AA183" s="443"/>
      <c r="AB183" s="443"/>
      <c r="AC183" s="443"/>
      <c r="AD183" s="443"/>
      <c r="AE183" s="443"/>
      <c r="AF183" s="443"/>
      <c r="AG183" s="443"/>
      <c r="AH183" s="443"/>
      <c r="AI183" s="443"/>
      <c r="AJ183" s="443"/>
      <c r="AK183" s="443"/>
      <c r="AL183" s="443"/>
      <c r="AM183" s="443"/>
      <c r="AN183" s="443"/>
      <c r="AO183" s="443"/>
      <c r="AP183" s="443"/>
      <c r="AQ183" s="443"/>
      <c r="AR183" s="443"/>
      <c r="AS183" s="443"/>
      <c r="AT183" s="443"/>
      <c r="AU183" s="443"/>
      <c r="AV183" s="443"/>
      <c r="AW183" s="443"/>
      <c r="AX183" s="771"/>
      <c r="AY183" s="771"/>
      <c r="AZ183" s="771"/>
      <c r="BA183" s="905"/>
    </row>
    <row r="184" spans="1:53" ht="11.4">
      <c r="A184" s="789">
        <v>2</v>
      </c>
      <c r="B184" s="905"/>
      <c r="C184" s="905"/>
      <c r="D184" s="905"/>
      <c r="E184" s="905"/>
      <c r="F184" s="905"/>
      <c r="G184" s="905"/>
      <c r="H184" s="905"/>
      <c r="I184" s="905"/>
      <c r="J184" s="905"/>
      <c r="K184" s="905"/>
      <c r="L184" s="931" t="s">
        <v>1434</v>
      </c>
      <c r="M184" s="942" t="s">
        <v>1435</v>
      </c>
      <c r="N184" s="933" t="s">
        <v>370</v>
      </c>
      <c r="O184" s="790"/>
      <c r="P184" s="790"/>
      <c r="Q184" s="790"/>
      <c r="R184" s="940">
        <v>0</v>
      </c>
      <c r="S184" s="443"/>
      <c r="T184" s="443"/>
      <c r="U184" s="443"/>
      <c r="V184" s="443"/>
      <c r="W184" s="443"/>
      <c r="X184" s="443"/>
      <c r="Y184" s="443"/>
      <c r="Z184" s="443"/>
      <c r="AA184" s="443"/>
      <c r="AB184" s="443"/>
      <c r="AC184" s="443"/>
      <c r="AD184" s="443"/>
      <c r="AE184" s="443"/>
      <c r="AF184" s="443"/>
      <c r="AG184" s="443"/>
      <c r="AH184" s="443"/>
      <c r="AI184" s="443"/>
      <c r="AJ184" s="443"/>
      <c r="AK184" s="443"/>
      <c r="AL184" s="443"/>
      <c r="AM184" s="443"/>
      <c r="AN184" s="443"/>
      <c r="AO184" s="443"/>
      <c r="AP184" s="443"/>
      <c r="AQ184" s="443"/>
      <c r="AR184" s="443"/>
      <c r="AS184" s="443"/>
      <c r="AT184" s="443"/>
      <c r="AU184" s="443"/>
      <c r="AV184" s="443"/>
      <c r="AW184" s="443"/>
      <c r="AX184" s="771"/>
      <c r="AY184" s="771"/>
      <c r="AZ184" s="771"/>
      <c r="BA184" s="905"/>
    </row>
    <row r="185" spans="1:53" ht="22.8">
      <c r="A185" s="789">
        <v>2</v>
      </c>
      <c r="B185" s="905"/>
      <c r="C185" s="905"/>
      <c r="D185" s="905"/>
      <c r="E185" s="905"/>
      <c r="F185" s="905"/>
      <c r="G185" s="905"/>
      <c r="H185" s="905"/>
      <c r="I185" s="905"/>
      <c r="J185" s="905"/>
      <c r="K185" s="905"/>
      <c r="L185" s="931" t="s">
        <v>382</v>
      </c>
      <c r="M185" s="932" t="s">
        <v>605</v>
      </c>
      <c r="N185" s="933" t="s">
        <v>370</v>
      </c>
      <c r="O185" s="790"/>
      <c r="P185" s="790"/>
      <c r="Q185" s="790"/>
      <c r="R185" s="940">
        <v>0</v>
      </c>
      <c r="S185" s="443"/>
      <c r="T185" s="443"/>
      <c r="U185" s="443"/>
      <c r="V185" s="443"/>
      <c r="W185" s="443"/>
      <c r="X185" s="443"/>
      <c r="Y185" s="443"/>
      <c r="Z185" s="443"/>
      <c r="AA185" s="443"/>
      <c r="AB185" s="443"/>
      <c r="AC185" s="443"/>
      <c r="AD185" s="443"/>
      <c r="AE185" s="443"/>
      <c r="AF185" s="443"/>
      <c r="AG185" s="443"/>
      <c r="AH185" s="443"/>
      <c r="AI185" s="443"/>
      <c r="AJ185" s="443"/>
      <c r="AK185" s="443"/>
      <c r="AL185" s="443"/>
      <c r="AM185" s="443"/>
      <c r="AN185" s="443"/>
      <c r="AO185" s="443"/>
      <c r="AP185" s="443"/>
      <c r="AQ185" s="443"/>
      <c r="AR185" s="443"/>
      <c r="AS185" s="443"/>
      <c r="AT185" s="443"/>
      <c r="AU185" s="443"/>
      <c r="AV185" s="443"/>
      <c r="AW185" s="443"/>
      <c r="AX185" s="771"/>
      <c r="AY185" s="771"/>
      <c r="AZ185" s="771"/>
      <c r="BA185" s="905"/>
    </row>
    <row r="186" spans="1:53" ht="11.4">
      <c r="A186" s="789">
        <v>2</v>
      </c>
      <c r="B186" s="905"/>
      <c r="C186" s="905"/>
      <c r="D186" s="905"/>
      <c r="E186" s="905"/>
      <c r="F186" s="905"/>
      <c r="G186" s="905"/>
      <c r="H186" s="905"/>
      <c r="I186" s="905"/>
      <c r="J186" s="905"/>
      <c r="K186" s="905"/>
      <c r="L186" s="931" t="s">
        <v>1242</v>
      </c>
      <c r="M186" s="932" t="s">
        <v>1243</v>
      </c>
      <c r="N186" s="933" t="s">
        <v>370</v>
      </c>
      <c r="O186" s="790"/>
      <c r="P186" s="790"/>
      <c r="Q186" s="790"/>
      <c r="R186" s="940">
        <v>0</v>
      </c>
      <c r="S186" s="443"/>
      <c r="T186" s="443"/>
      <c r="U186" s="443"/>
      <c r="V186" s="443"/>
      <c r="W186" s="443"/>
      <c r="X186" s="443"/>
      <c r="Y186" s="443"/>
      <c r="Z186" s="443"/>
      <c r="AA186" s="443"/>
      <c r="AB186" s="443"/>
      <c r="AC186" s="443"/>
      <c r="AD186" s="443"/>
      <c r="AE186" s="443"/>
      <c r="AF186" s="443"/>
      <c r="AG186" s="443"/>
      <c r="AH186" s="443"/>
      <c r="AI186" s="443"/>
      <c r="AJ186" s="443"/>
      <c r="AK186" s="443"/>
      <c r="AL186" s="443"/>
      <c r="AM186" s="443"/>
      <c r="AN186" s="443"/>
      <c r="AO186" s="443"/>
      <c r="AP186" s="443"/>
      <c r="AQ186" s="443"/>
      <c r="AR186" s="443"/>
      <c r="AS186" s="443"/>
      <c r="AT186" s="443"/>
      <c r="AU186" s="443"/>
      <c r="AV186" s="443"/>
      <c r="AW186" s="443"/>
      <c r="AX186" s="771"/>
      <c r="AY186" s="771"/>
      <c r="AZ186" s="771"/>
      <c r="BA186" s="905"/>
    </row>
    <row r="187" spans="1:53" s="116" customFormat="1" ht="11.4">
      <c r="A187" s="789">
        <v>2</v>
      </c>
      <c r="B187" s="946"/>
      <c r="C187" s="946"/>
      <c r="D187" s="946"/>
      <c r="E187" s="946"/>
      <c r="F187" s="946"/>
      <c r="G187" s="946"/>
      <c r="H187" s="946"/>
      <c r="I187" s="946"/>
      <c r="J187" s="946"/>
      <c r="K187" s="946"/>
      <c r="L187" s="947" t="s">
        <v>1359</v>
      </c>
      <c r="M187" s="948" t="s">
        <v>1360</v>
      </c>
      <c r="N187" s="949" t="s">
        <v>370</v>
      </c>
      <c r="O187" s="928">
        <v>0</v>
      </c>
      <c r="P187" s="928">
        <v>0</v>
      </c>
      <c r="Q187" s="928">
        <v>0</v>
      </c>
      <c r="R187" s="928">
        <v>0</v>
      </c>
      <c r="S187" s="443"/>
      <c r="T187" s="443"/>
      <c r="U187" s="928"/>
      <c r="V187" s="928"/>
      <c r="W187" s="928"/>
      <c r="X187" s="928"/>
      <c r="Y187" s="928"/>
      <c r="Z187" s="928"/>
      <c r="AA187" s="928"/>
      <c r="AB187" s="928"/>
      <c r="AC187" s="928"/>
      <c r="AD187" s="443"/>
      <c r="AE187" s="443"/>
      <c r="AF187" s="928"/>
      <c r="AG187" s="928"/>
      <c r="AH187" s="928"/>
      <c r="AI187" s="928"/>
      <c r="AJ187" s="928"/>
      <c r="AK187" s="928"/>
      <c r="AL187" s="928"/>
      <c r="AM187" s="928"/>
      <c r="AN187" s="928"/>
      <c r="AO187" s="928"/>
      <c r="AP187" s="928"/>
      <c r="AQ187" s="928"/>
      <c r="AR187" s="928"/>
      <c r="AS187" s="928"/>
      <c r="AT187" s="928"/>
      <c r="AU187" s="928"/>
      <c r="AV187" s="928"/>
      <c r="AW187" s="928"/>
      <c r="AX187" s="938"/>
      <c r="AY187" s="938"/>
      <c r="AZ187" s="938"/>
      <c r="BA187" s="946"/>
    </row>
    <row r="188" spans="1:53" ht="11.4">
      <c r="A188" s="789">
        <v>2</v>
      </c>
      <c r="B188" s="905"/>
      <c r="C188" s="905"/>
      <c r="D188" s="905"/>
      <c r="E188" s="905"/>
      <c r="F188" s="905"/>
      <c r="G188" s="905"/>
      <c r="H188" s="905"/>
      <c r="I188" s="905"/>
      <c r="J188" s="905"/>
      <c r="K188" s="905"/>
      <c r="L188" s="931" t="s">
        <v>1361</v>
      </c>
      <c r="M188" s="932"/>
      <c r="N188" s="933"/>
      <c r="O188" s="940"/>
      <c r="P188" s="940"/>
      <c r="Q188" s="940"/>
      <c r="R188" s="940"/>
      <c r="S188" s="940"/>
      <c r="T188" s="940"/>
      <c r="U188" s="940"/>
      <c r="V188" s="940"/>
      <c r="W188" s="940"/>
      <c r="X188" s="940"/>
      <c r="Y188" s="940"/>
      <c r="Z188" s="940"/>
      <c r="AA188" s="940"/>
      <c r="AB188" s="940"/>
      <c r="AC188" s="940"/>
      <c r="AD188" s="940"/>
      <c r="AE188" s="940"/>
      <c r="AF188" s="940"/>
      <c r="AG188" s="940"/>
      <c r="AH188" s="940"/>
      <c r="AI188" s="940"/>
      <c r="AJ188" s="940"/>
      <c r="AK188" s="940"/>
      <c r="AL188" s="940"/>
      <c r="AM188" s="940"/>
      <c r="AN188" s="940"/>
      <c r="AO188" s="940"/>
      <c r="AP188" s="940"/>
      <c r="AQ188" s="940"/>
      <c r="AR188" s="940"/>
      <c r="AS188" s="940"/>
      <c r="AT188" s="940"/>
      <c r="AU188" s="940"/>
      <c r="AV188" s="940"/>
      <c r="AW188" s="940"/>
      <c r="AX188" s="950"/>
      <c r="AY188" s="950"/>
      <c r="AZ188" s="950"/>
      <c r="BA188" s="905"/>
    </row>
    <row r="189" spans="1:53" s="116" customFormat="1" ht="11.4">
      <c r="A189" s="789">
        <v>2</v>
      </c>
      <c r="B189" s="946"/>
      <c r="C189" s="946"/>
      <c r="D189" s="946"/>
      <c r="E189" s="946"/>
      <c r="F189" s="946"/>
      <c r="G189" s="946"/>
      <c r="H189" s="946"/>
      <c r="I189" s="946"/>
      <c r="J189" s="946"/>
      <c r="K189" s="946"/>
      <c r="L189" s="925" t="s">
        <v>102</v>
      </c>
      <c r="M189" s="926" t="s">
        <v>606</v>
      </c>
      <c r="N189" s="927" t="s">
        <v>370</v>
      </c>
      <c r="O189" s="928">
        <v>8.6999999999999993</v>
      </c>
      <c r="P189" s="928">
        <v>8.0499999999999989</v>
      </c>
      <c r="Q189" s="928">
        <v>0</v>
      </c>
      <c r="R189" s="928">
        <v>-8.0499999999999989</v>
      </c>
      <c r="S189" s="928">
        <v>9.75</v>
      </c>
      <c r="T189" s="928">
        <v>13.47</v>
      </c>
      <c r="U189" s="928">
        <v>0</v>
      </c>
      <c r="V189" s="928">
        <v>0</v>
      </c>
      <c r="W189" s="928">
        <v>0</v>
      </c>
      <c r="X189" s="928">
        <v>0</v>
      </c>
      <c r="Y189" s="928">
        <v>0</v>
      </c>
      <c r="Z189" s="928">
        <v>0</v>
      </c>
      <c r="AA189" s="928">
        <v>0</v>
      </c>
      <c r="AB189" s="928">
        <v>0</v>
      </c>
      <c r="AC189" s="928">
        <v>0</v>
      </c>
      <c r="AD189" s="928">
        <v>17.45</v>
      </c>
      <c r="AE189" s="928">
        <v>0</v>
      </c>
      <c r="AF189" s="928">
        <v>0</v>
      </c>
      <c r="AG189" s="928">
        <v>0</v>
      </c>
      <c r="AH189" s="928">
        <v>0</v>
      </c>
      <c r="AI189" s="928">
        <v>0</v>
      </c>
      <c r="AJ189" s="928">
        <v>0</v>
      </c>
      <c r="AK189" s="928">
        <v>0</v>
      </c>
      <c r="AL189" s="928">
        <v>0</v>
      </c>
      <c r="AM189" s="928">
        <v>0</v>
      </c>
      <c r="AN189" s="928">
        <v>78.974358974358978</v>
      </c>
      <c r="AO189" s="928">
        <v>-100</v>
      </c>
      <c r="AP189" s="928">
        <v>0</v>
      </c>
      <c r="AQ189" s="928">
        <v>0</v>
      </c>
      <c r="AR189" s="928">
        <v>0</v>
      </c>
      <c r="AS189" s="928">
        <v>0</v>
      </c>
      <c r="AT189" s="928">
        <v>0</v>
      </c>
      <c r="AU189" s="928">
        <v>0</v>
      </c>
      <c r="AV189" s="928">
        <v>0</v>
      </c>
      <c r="AW189" s="928">
        <v>0</v>
      </c>
      <c r="AX189" s="771"/>
      <c r="AY189" s="771"/>
      <c r="AZ189" s="771"/>
      <c r="BA189" s="930"/>
    </row>
    <row r="190" spans="1:53" s="116" customFormat="1" ht="22.8">
      <c r="A190" s="936">
        <v>2</v>
      </c>
      <c r="B190" s="946"/>
      <c r="C190" s="946"/>
      <c r="D190" s="946"/>
      <c r="E190" s="946"/>
      <c r="F190" s="946"/>
      <c r="G190" s="946"/>
      <c r="H190" s="946"/>
      <c r="I190" s="946"/>
      <c r="J190" s="946"/>
      <c r="K190" s="946"/>
      <c r="L190" s="947" t="s">
        <v>17</v>
      </c>
      <c r="M190" s="948" t="s">
        <v>607</v>
      </c>
      <c r="N190" s="949" t="s">
        <v>370</v>
      </c>
      <c r="O190" s="928">
        <v>0</v>
      </c>
      <c r="P190" s="928">
        <v>0</v>
      </c>
      <c r="Q190" s="928">
        <v>0</v>
      </c>
      <c r="R190" s="928">
        <v>0</v>
      </c>
      <c r="S190" s="928">
        <v>0</v>
      </c>
      <c r="T190" s="928">
        <v>0</v>
      </c>
      <c r="U190" s="928">
        <v>0</v>
      </c>
      <c r="V190" s="928">
        <v>0</v>
      </c>
      <c r="W190" s="928">
        <v>0</v>
      </c>
      <c r="X190" s="928">
        <v>0</v>
      </c>
      <c r="Y190" s="928">
        <v>0</v>
      </c>
      <c r="Z190" s="928">
        <v>0</v>
      </c>
      <c r="AA190" s="928">
        <v>0</v>
      </c>
      <c r="AB190" s="928">
        <v>0</v>
      </c>
      <c r="AC190" s="928">
        <v>0</v>
      </c>
      <c r="AD190" s="928">
        <v>0</v>
      </c>
      <c r="AE190" s="928">
        <v>0</v>
      </c>
      <c r="AF190" s="928">
        <v>0</v>
      </c>
      <c r="AG190" s="928">
        <v>0</v>
      </c>
      <c r="AH190" s="928">
        <v>0</v>
      </c>
      <c r="AI190" s="928">
        <v>0</v>
      </c>
      <c r="AJ190" s="928">
        <v>0</v>
      </c>
      <c r="AK190" s="928">
        <v>0</v>
      </c>
      <c r="AL190" s="928">
        <v>0</v>
      </c>
      <c r="AM190" s="928">
        <v>0</v>
      </c>
      <c r="AN190" s="928">
        <v>0</v>
      </c>
      <c r="AO190" s="928">
        <v>0</v>
      </c>
      <c r="AP190" s="928">
        <v>0</v>
      </c>
      <c r="AQ190" s="928">
        <v>0</v>
      </c>
      <c r="AR190" s="928">
        <v>0</v>
      </c>
      <c r="AS190" s="928">
        <v>0</v>
      </c>
      <c r="AT190" s="928">
        <v>0</v>
      </c>
      <c r="AU190" s="928">
        <v>0</v>
      </c>
      <c r="AV190" s="928">
        <v>0</v>
      </c>
      <c r="AW190" s="928">
        <v>0</v>
      </c>
      <c r="AX190" s="938"/>
      <c r="AY190" s="938"/>
      <c r="AZ190" s="938"/>
      <c r="BA190" s="946"/>
    </row>
    <row r="191" spans="1:53" ht="11.4">
      <c r="A191" s="789">
        <v>2</v>
      </c>
      <c r="B191" s="905" t="s">
        <v>426</v>
      </c>
      <c r="C191" s="905"/>
      <c r="D191" s="905"/>
      <c r="E191" s="905"/>
      <c r="F191" s="905"/>
      <c r="G191" s="905"/>
      <c r="H191" s="905"/>
      <c r="I191" s="905"/>
      <c r="J191" s="905"/>
      <c r="K191" s="905"/>
      <c r="L191" s="931" t="s">
        <v>144</v>
      </c>
      <c r="M191" s="939" t="s">
        <v>608</v>
      </c>
      <c r="N191" s="933" t="s">
        <v>370</v>
      </c>
      <c r="O191" s="443">
        <v>0</v>
      </c>
      <c r="P191" s="443">
        <v>0</v>
      </c>
      <c r="Q191" s="443">
        <v>0</v>
      </c>
      <c r="R191" s="940">
        <v>0</v>
      </c>
      <c r="S191" s="443">
        <v>0</v>
      </c>
      <c r="T191" s="443">
        <v>0</v>
      </c>
      <c r="U191" s="443">
        <v>0</v>
      </c>
      <c r="V191" s="443">
        <v>0</v>
      </c>
      <c r="W191" s="443">
        <v>0</v>
      </c>
      <c r="X191" s="443">
        <v>0</v>
      </c>
      <c r="Y191" s="443">
        <v>0</v>
      </c>
      <c r="Z191" s="443">
        <v>0</v>
      </c>
      <c r="AA191" s="443">
        <v>0</v>
      </c>
      <c r="AB191" s="443">
        <v>0</v>
      </c>
      <c r="AC191" s="443">
        <v>0</v>
      </c>
      <c r="AD191" s="443">
        <v>0</v>
      </c>
      <c r="AE191" s="443">
        <v>0</v>
      </c>
      <c r="AF191" s="443">
        <v>0</v>
      </c>
      <c r="AG191" s="443">
        <v>0</v>
      </c>
      <c r="AH191" s="443">
        <v>0</v>
      </c>
      <c r="AI191" s="443">
        <v>0</v>
      </c>
      <c r="AJ191" s="443">
        <v>0</v>
      </c>
      <c r="AK191" s="443">
        <v>0</v>
      </c>
      <c r="AL191" s="443">
        <v>0</v>
      </c>
      <c r="AM191" s="443">
        <v>0</v>
      </c>
      <c r="AN191" s="940">
        <v>0</v>
      </c>
      <c r="AO191" s="940">
        <v>0</v>
      </c>
      <c r="AP191" s="940">
        <v>0</v>
      </c>
      <c r="AQ191" s="940">
        <v>0</v>
      </c>
      <c r="AR191" s="940">
        <v>0</v>
      </c>
      <c r="AS191" s="940">
        <v>0</v>
      </c>
      <c r="AT191" s="940">
        <v>0</v>
      </c>
      <c r="AU191" s="940">
        <v>0</v>
      </c>
      <c r="AV191" s="940">
        <v>0</v>
      </c>
      <c r="AW191" s="940">
        <v>0</v>
      </c>
      <c r="AX191" s="771"/>
      <c r="AY191" s="771"/>
      <c r="AZ191" s="771"/>
      <c r="BA191" s="905"/>
    </row>
    <row r="192" spans="1:53" ht="11.4">
      <c r="A192" s="789">
        <v>2</v>
      </c>
      <c r="B192" s="905" t="s">
        <v>427</v>
      </c>
      <c r="C192" s="905"/>
      <c r="D192" s="905"/>
      <c r="E192" s="905"/>
      <c r="F192" s="905"/>
      <c r="G192" s="905"/>
      <c r="H192" s="905"/>
      <c r="I192" s="905"/>
      <c r="J192" s="905"/>
      <c r="K192" s="905"/>
      <c r="L192" s="931" t="s">
        <v>609</v>
      </c>
      <c r="M192" s="939" t="s">
        <v>610</v>
      </c>
      <c r="N192" s="933" t="s">
        <v>370</v>
      </c>
      <c r="O192" s="443">
        <v>0</v>
      </c>
      <c r="P192" s="443">
        <v>0</v>
      </c>
      <c r="Q192" s="443">
        <v>0</v>
      </c>
      <c r="R192" s="940">
        <v>0</v>
      </c>
      <c r="S192" s="443">
        <v>0</v>
      </c>
      <c r="T192" s="443">
        <v>0</v>
      </c>
      <c r="U192" s="443">
        <v>0</v>
      </c>
      <c r="V192" s="443">
        <v>0</v>
      </c>
      <c r="W192" s="443">
        <v>0</v>
      </c>
      <c r="X192" s="443">
        <v>0</v>
      </c>
      <c r="Y192" s="443">
        <v>0</v>
      </c>
      <c r="Z192" s="443">
        <v>0</v>
      </c>
      <c r="AA192" s="443">
        <v>0</v>
      </c>
      <c r="AB192" s="443">
        <v>0</v>
      </c>
      <c r="AC192" s="443">
        <v>0</v>
      </c>
      <c r="AD192" s="443">
        <v>0</v>
      </c>
      <c r="AE192" s="443">
        <v>0</v>
      </c>
      <c r="AF192" s="443">
        <v>0</v>
      </c>
      <c r="AG192" s="443">
        <v>0</v>
      </c>
      <c r="AH192" s="443">
        <v>0</v>
      </c>
      <c r="AI192" s="443">
        <v>0</v>
      </c>
      <c r="AJ192" s="443">
        <v>0</v>
      </c>
      <c r="AK192" s="443">
        <v>0</v>
      </c>
      <c r="AL192" s="443">
        <v>0</v>
      </c>
      <c r="AM192" s="443">
        <v>0</v>
      </c>
      <c r="AN192" s="940">
        <v>0</v>
      </c>
      <c r="AO192" s="940">
        <v>0</v>
      </c>
      <c r="AP192" s="940">
        <v>0</v>
      </c>
      <c r="AQ192" s="940">
        <v>0</v>
      </c>
      <c r="AR192" s="940">
        <v>0</v>
      </c>
      <c r="AS192" s="940">
        <v>0</v>
      </c>
      <c r="AT192" s="940">
        <v>0</v>
      </c>
      <c r="AU192" s="940">
        <v>0</v>
      </c>
      <c r="AV192" s="940">
        <v>0</v>
      </c>
      <c r="AW192" s="940">
        <v>0</v>
      </c>
      <c r="AX192" s="771"/>
      <c r="AY192" s="771"/>
      <c r="AZ192" s="771"/>
      <c r="BA192" s="905"/>
    </row>
    <row r="193" spans="1:53" ht="11.4">
      <c r="A193" s="789">
        <v>2</v>
      </c>
      <c r="B193" s="905" t="s">
        <v>422</v>
      </c>
      <c r="C193" s="905"/>
      <c r="D193" s="905"/>
      <c r="E193" s="905"/>
      <c r="F193" s="905"/>
      <c r="G193" s="905"/>
      <c r="H193" s="905"/>
      <c r="I193" s="905"/>
      <c r="J193" s="905"/>
      <c r="K193" s="905"/>
      <c r="L193" s="931" t="s">
        <v>611</v>
      </c>
      <c r="M193" s="939" t="s">
        <v>612</v>
      </c>
      <c r="N193" s="933" t="s">
        <v>370</v>
      </c>
      <c r="O193" s="443">
        <v>0</v>
      </c>
      <c r="P193" s="443">
        <v>0</v>
      </c>
      <c r="Q193" s="443">
        <v>0</v>
      </c>
      <c r="R193" s="940">
        <v>0</v>
      </c>
      <c r="S193" s="443">
        <v>0</v>
      </c>
      <c r="T193" s="443">
        <v>0</v>
      </c>
      <c r="U193" s="443">
        <v>0</v>
      </c>
      <c r="V193" s="443">
        <v>0</v>
      </c>
      <c r="W193" s="443">
        <v>0</v>
      </c>
      <c r="X193" s="443">
        <v>0</v>
      </c>
      <c r="Y193" s="443">
        <v>0</v>
      </c>
      <c r="Z193" s="443">
        <v>0</v>
      </c>
      <c r="AA193" s="443">
        <v>0</v>
      </c>
      <c r="AB193" s="443">
        <v>0</v>
      </c>
      <c r="AC193" s="443">
        <v>0</v>
      </c>
      <c r="AD193" s="443">
        <v>0</v>
      </c>
      <c r="AE193" s="443">
        <v>0</v>
      </c>
      <c r="AF193" s="443">
        <v>0</v>
      </c>
      <c r="AG193" s="443">
        <v>0</v>
      </c>
      <c r="AH193" s="443">
        <v>0</v>
      </c>
      <c r="AI193" s="443">
        <v>0</v>
      </c>
      <c r="AJ193" s="443">
        <v>0</v>
      </c>
      <c r="AK193" s="443">
        <v>0</v>
      </c>
      <c r="AL193" s="443">
        <v>0</v>
      </c>
      <c r="AM193" s="443">
        <v>0</v>
      </c>
      <c r="AN193" s="940">
        <v>0</v>
      </c>
      <c r="AO193" s="940">
        <v>0</v>
      </c>
      <c r="AP193" s="940">
        <v>0</v>
      </c>
      <c r="AQ193" s="940">
        <v>0</v>
      </c>
      <c r="AR193" s="940">
        <v>0</v>
      </c>
      <c r="AS193" s="940">
        <v>0</v>
      </c>
      <c r="AT193" s="940">
        <v>0</v>
      </c>
      <c r="AU193" s="940">
        <v>0</v>
      </c>
      <c r="AV193" s="940">
        <v>0</v>
      </c>
      <c r="AW193" s="940">
        <v>0</v>
      </c>
      <c r="AX193" s="771"/>
      <c r="AY193" s="771"/>
      <c r="AZ193" s="771"/>
      <c r="BA193" s="905"/>
    </row>
    <row r="194" spans="1:53" ht="11.4">
      <c r="A194" s="789">
        <v>2</v>
      </c>
      <c r="B194" s="905" t="s">
        <v>420</v>
      </c>
      <c r="C194" s="905"/>
      <c r="D194" s="905"/>
      <c r="E194" s="905"/>
      <c r="F194" s="905"/>
      <c r="G194" s="905"/>
      <c r="H194" s="905"/>
      <c r="I194" s="905"/>
      <c r="J194" s="905"/>
      <c r="K194" s="905"/>
      <c r="L194" s="931" t="s">
        <v>613</v>
      </c>
      <c r="M194" s="939" t="s">
        <v>614</v>
      </c>
      <c r="N194" s="933" t="s">
        <v>370</v>
      </c>
      <c r="O194" s="443">
        <v>0</v>
      </c>
      <c r="P194" s="443">
        <v>0</v>
      </c>
      <c r="Q194" s="443">
        <v>0</v>
      </c>
      <c r="R194" s="940">
        <v>0</v>
      </c>
      <c r="S194" s="443">
        <v>0</v>
      </c>
      <c r="T194" s="443">
        <v>0</v>
      </c>
      <c r="U194" s="443">
        <v>0</v>
      </c>
      <c r="V194" s="443">
        <v>0</v>
      </c>
      <c r="W194" s="443">
        <v>0</v>
      </c>
      <c r="X194" s="443">
        <v>0</v>
      </c>
      <c r="Y194" s="443">
        <v>0</v>
      </c>
      <c r="Z194" s="443">
        <v>0</v>
      </c>
      <c r="AA194" s="443">
        <v>0</v>
      </c>
      <c r="AB194" s="443">
        <v>0</v>
      </c>
      <c r="AC194" s="443">
        <v>0</v>
      </c>
      <c r="AD194" s="443">
        <v>0</v>
      </c>
      <c r="AE194" s="443">
        <v>0</v>
      </c>
      <c r="AF194" s="443">
        <v>0</v>
      </c>
      <c r="AG194" s="443">
        <v>0</v>
      </c>
      <c r="AH194" s="443">
        <v>0</v>
      </c>
      <c r="AI194" s="443">
        <v>0</v>
      </c>
      <c r="AJ194" s="443">
        <v>0</v>
      </c>
      <c r="AK194" s="443">
        <v>0</v>
      </c>
      <c r="AL194" s="443">
        <v>0</v>
      </c>
      <c r="AM194" s="443">
        <v>0</v>
      </c>
      <c r="AN194" s="940">
        <v>0</v>
      </c>
      <c r="AO194" s="940">
        <v>0</v>
      </c>
      <c r="AP194" s="940">
        <v>0</v>
      </c>
      <c r="AQ194" s="940">
        <v>0</v>
      </c>
      <c r="AR194" s="940">
        <v>0</v>
      </c>
      <c r="AS194" s="940">
        <v>0</v>
      </c>
      <c r="AT194" s="940">
        <v>0</v>
      </c>
      <c r="AU194" s="940">
        <v>0</v>
      </c>
      <c r="AV194" s="940">
        <v>0</v>
      </c>
      <c r="AW194" s="940">
        <v>0</v>
      </c>
      <c r="AX194" s="771"/>
      <c r="AY194" s="771"/>
      <c r="AZ194" s="771"/>
      <c r="BA194" s="905"/>
    </row>
    <row r="195" spans="1:53" ht="11.4">
      <c r="A195" s="789">
        <v>2</v>
      </c>
      <c r="B195" s="905" t="s">
        <v>428</v>
      </c>
      <c r="C195" s="905"/>
      <c r="D195" s="905"/>
      <c r="E195" s="905"/>
      <c r="F195" s="905"/>
      <c r="G195" s="905"/>
      <c r="H195" s="905"/>
      <c r="I195" s="905"/>
      <c r="J195" s="905"/>
      <c r="K195" s="905"/>
      <c r="L195" s="931" t="s">
        <v>615</v>
      </c>
      <c r="M195" s="939" t="s">
        <v>616</v>
      </c>
      <c r="N195" s="933" t="s">
        <v>370</v>
      </c>
      <c r="O195" s="443">
        <v>0</v>
      </c>
      <c r="P195" s="443">
        <v>0</v>
      </c>
      <c r="Q195" s="443">
        <v>0</v>
      </c>
      <c r="R195" s="940">
        <v>0</v>
      </c>
      <c r="S195" s="443">
        <v>0</v>
      </c>
      <c r="T195" s="443">
        <v>0</v>
      </c>
      <c r="U195" s="443">
        <v>0</v>
      </c>
      <c r="V195" s="443">
        <v>0</v>
      </c>
      <c r="W195" s="443">
        <v>0</v>
      </c>
      <c r="X195" s="443">
        <v>0</v>
      </c>
      <c r="Y195" s="443">
        <v>0</v>
      </c>
      <c r="Z195" s="443">
        <v>0</v>
      </c>
      <c r="AA195" s="443">
        <v>0</v>
      </c>
      <c r="AB195" s="443">
        <v>0</v>
      </c>
      <c r="AC195" s="443">
        <v>0</v>
      </c>
      <c r="AD195" s="443">
        <v>0</v>
      </c>
      <c r="AE195" s="443">
        <v>0</v>
      </c>
      <c r="AF195" s="443">
        <v>0</v>
      </c>
      <c r="AG195" s="443">
        <v>0</v>
      </c>
      <c r="AH195" s="443">
        <v>0</v>
      </c>
      <c r="AI195" s="443">
        <v>0</v>
      </c>
      <c r="AJ195" s="443">
        <v>0</v>
      </c>
      <c r="AK195" s="443">
        <v>0</v>
      </c>
      <c r="AL195" s="443">
        <v>0</v>
      </c>
      <c r="AM195" s="443">
        <v>0</v>
      </c>
      <c r="AN195" s="940">
        <v>0</v>
      </c>
      <c r="AO195" s="940">
        <v>0</v>
      </c>
      <c r="AP195" s="940">
        <v>0</v>
      </c>
      <c r="AQ195" s="940">
        <v>0</v>
      </c>
      <c r="AR195" s="940">
        <v>0</v>
      </c>
      <c r="AS195" s="940">
        <v>0</v>
      </c>
      <c r="AT195" s="940">
        <v>0</v>
      </c>
      <c r="AU195" s="940">
        <v>0</v>
      </c>
      <c r="AV195" s="940">
        <v>0</v>
      </c>
      <c r="AW195" s="940">
        <v>0</v>
      </c>
      <c r="AX195" s="771"/>
      <c r="AY195" s="771"/>
      <c r="AZ195" s="771"/>
      <c r="BA195" s="905"/>
    </row>
    <row r="196" spans="1:53" ht="11.4">
      <c r="A196" s="789">
        <v>2</v>
      </c>
      <c r="B196" s="905"/>
      <c r="C196" s="905"/>
      <c r="D196" s="905"/>
      <c r="E196" s="905"/>
      <c r="F196" s="905"/>
      <c r="G196" s="905"/>
      <c r="H196" s="905"/>
      <c r="I196" s="905"/>
      <c r="J196" s="905"/>
      <c r="K196" s="905"/>
      <c r="L196" s="931" t="s">
        <v>617</v>
      </c>
      <c r="M196" s="939" t="s">
        <v>618</v>
      </c>
      <c r="N196" s="933" t="s">
        <v>370</v>
      </c>
      <c r="O196" s="790"/>
      <c r="P196" s="790"/>
      <c r="Q196" s="790"/>
      <c r="R196" s="940">
        <v>0</v>
      </c>
      <c r="S196" s="790"/>
      <c r="T196" s="790"/>
      <c r="U196" s="790"/>
      <c r="V196" s="790"/>
      <c r="W196" s="790"/>
      <c r="X196" s="790"/>
      <c r="Y196" s="790"/>
      <c r="Z196" s="790"/>
      <c r="AA196" s="790"/>
      <c r="AB196" s="790"/>
      <c r="AC196" s="790"/>
      <c r="AD196" s="790"/>
      <c r="AE196" s="790"/>
      <c r="AF196" s="790"/>
      <c r="AG196" s="790"/>
      <c r="AH196" s="790"/>
      <c r="AI196" s="790"/>
      <c r="AJ196" s="790"/>
      <c r="AK196" s="790"/>
      <c r="AL196" s="790"/>
      <c r="AM196" s="790"/>
      <c r="AN196" s="940">
        <v>0</v>
      </c>
      <c r="AO196" s="940">
        <v>0</v>
      </c>
      <c r="AP196" s="940">
        <v>0</v>
      </c>
      <c r="AQ196" s="940">
        <v>0</v>
      </c>
      <c r="AR196" s="940">
        <v>0</v>
      </c>
      <c r="AS196" s="940">
        <v>0</v>
      </c>
      <c r="AT196" s="940">
        <v>0</v>
      </c>
      <c r="AU196" s="940">
        <v>0</v>
      </c>
      <c r="AV196" s="940">
        <v>0</v>
      </c>
      <c r="AW196" s="940">
        <v>0</v>
      </c>
      <c r="AX196" s="771"/>
      <c r="AY196" s="771"/>
      <c r="AZ196" s="771"/>
      <c r="BA196" s="905"/>
    </row>
    <row r="197" spans="1:53" ht="11.4">
      <c r="A197" s="789">
        <v>2</v>
      </c>
      <c r="B197" s="905"/>
      <c r="C197" s="905"/>
      <c r="D197" s="905"/>
      <c r="E197" s="905"/>
      <c r="F197" s="905"/>
      <c r="G197" s="905"/>
      <c r="H197" s="905"/>
      <c r="I197" s="905"/>
      <c r="J197" s="905"/>
      <c r="K197" s="905"/>
      <c r="L197" s="931" t="s">
        <v>619</v>
      </c>
      <c r="M197" s="939" t="s">
        <v>620</v>
      </c>
      <c r="N197" s="933" t="s">
        <v>370</v>
      </c>
      <c r="O197" s="790"/>
      <c r="P197" s="790"/>
      <c r="Q197" s="790"/>
      <c r="R197" s="940">
        <v>0</v>
      </c>
      <c r="S197" s="790"/>
      <c r="T197" s="790"/>
      <c r="U197" s="790"/>
      <c r="V197" s="790"/>
      <c r="W197" s="790"/>
      <c r="X197" s="790"/>
      <c r="Y197" s="790"/>
      <c r="Z197" s="790"/>
      <c r="AA197" s="790"/>
      <c r="AB197" s="790"/>
      <c r="AC197" s="790"/>
      <c r="AD197" s="790"/>
      <c r="AE197" s="790"/>
      <c r="AF197" s="790"/>
      <c r="AG197" s="790"/>
      <c r="AH197" s="790"/>
      <c r="AI197" s="790"/>
      <c r="AJ197" s="790"/>
      <c r="AK197" s="790"/>
      <c r="AL197" s="790"/>
      <c r="AM197" s="790"/>
      <c r="AN197" s="940">
        <v>0</v>
      </c>
      <c r="AO197" s="940">
        <v>0</v>
      </c>
      <c r="AP197" s="940">
        <v>0</v>
      </c>
      <c r="AQ197" s="940">
        <v>0</v>
      </c>
      <c r="AR197" s="940">
        <v>0</v>
      </c>
      <c r="AS197" s="940">
        <v>0</v>
      </c>
      <c r="AT197" s="940">
        <v>0</v>
      </c>
      <c r="AU197" s="940">
        <v>0</v>
      </c>
      <c r="AV197" s="940">
        <v>0</v>
      </c>
      <c r="AW197" s="940">
        <v>0</v>
      </c>
      <c r="AX197" s="771"/>
      <c r="AY197" s="771"/>
      <c r="AZ197" s="771"/>
      <c r="BA197" s="905"/>
    </row>
    <row r="198" spans="1:53" ht="11.4">
      <c r="A198" s="789">
        <v>2</v>
      </c>
      <c r="B198" s="905" t="s">
        <v>424</v>
      </c>
      <c r="C198" s="905"/>
      <c r="D198" s="905"/>
      <c r="E198" s="905"/>
      <c r="F198" s="905"/>
      <c r="G198" s="905"/>
      <c r="H198" s="905"/>
      <c r="I198" s="905"/>
      <c r="J198" s="905"/>
      <c r="K198" s="905"/>
      <c r="L198" s="931" t="s">
        <v>621</v>
      </c>
      <c r="M198" s="939" t="s">
        <v>622</v>
      </c>
      <c r="N198" s="933" t="s">
        <v>370</v>
      </c>
      <c r="O198" s="443">
        <v>0</v>
      </c>
      <c r="P198" s="443">
        <v>0</v>
      </c>
      <c r="Q198" s="443">
        <v>0</v>
      </c>
      <c r="R198" s="940">
        <v>0</v>
      </c>
      <c r="S198" s="443">
        <v>0</v>
      </c>
      <c r="T198" s="443">
        <v>0</v>
      </c>
      <c r="U198" s="443">
        <v>0</v>
      </c>
      <c r="V198" s="443">
        <v>0</v>
      </c>
      <c r="W198" s="443">
        <v>0</v>
      </c>
      <c r="X198" s="443">
        <v>0</v>
      </c>
      <c r="Y198" s="443">
        <v>0</v>
      </c>
      <c r="Z198" s="443">
        <v>0</v>
      </c>
      <c r="AA198" s="443">
        <v>0</v>
      </c>
      <c r="AB198" s="443">
        <v>0</v>
      </c>
      <c r="AC198" s="443">
        <v>0</v>
      </c>
      <c r="AD198" s="443">
        <v>0</v>
      </c>
      <c r="AE198" s="443">
        <v>0</v>
      </c>
      <c r="AF198" s="443">
        <v>0</v>
      </c>
      <c r="AG198" s="443">
        <v>0</v>
      </c>
      <c r="AH198" s="443">
        <v>0</v>
      </c>
      <c r="AI198" s="443">
        <v>0</v>
      </c>
      <c r="AJ198" s="443">
        <v>0</v>
      </c>
      <c r="AK198" s="443">
        <v>0</v>
      </c>
      <c r="AL198" s="443">
        <v>0</v>
      </c>
      <c r="AM198" s="443">
        <v>0</v>
      </c>
      <c r="AN198" s="940">
        <v>0</v>
      </c>
      <c r="AO198" s="940">
        <v>0</v>
      </c>
      <c r="AP198" s="940">
        <v>0</v>
      </c>
      <c r="AQ198" s="940">
        <v>0</v>
      </c>
      <c r="AR198" s="940">
        <v>0</v>
      </c>
      <c r="AS198" s="940">
        <v>0</v>
      </c>
      <c r="AT198" s="940">
        <v>0</v>
      </c>
      <c r="AU198" s="940">
        <v>0</v>
      </c>
      <c r="AV198" s="940">
        <v>0</v>
      </c>
      <c r="AW198" s="940">
        <v>0</v>
      </c>
      <c r="AX198" s="771"/>
      <c r="AY198" s="771"/>
      <c r="AZ198" s="771"/>
      <c r="BA198" s="905"/>
    </row>
    <row r="199" spans="1:53" ht="11.4">
      <c r="A199" s="789">
        <v>2</v>
      </c>
      <c r="B199" s="905" t="s">
        <v>425</v>
      </c>
      <c r="C199" s="905"/>
      <c r="D199" s="905"/>
      <c r="E199" s="905"/>
      <c r="F199" s="905"/>
      <c r="G199" s="905"/>
      <c r="H199" s="905"/>
      <c r="I199" s="905"/>
      <c r="J199" s="905"/>
      <c r="K199" s="905"/>
      <c r="L199" s="931" t="s">
        <v>623</v>
      </c>
      <c r="M199" s="939" t="s">
        <v>624</v>
      </c>
      <c r="N199" s="933" t="s">
        <v>370</v>
      </c>
      <c r="O199" s="443">
        <v>0</v>
      </c>
      <c r="P199" s="443">
        <v>0</v>
      </c>
      <c r="Q199" s="443">
        <v>0</v>
      </c>
      <c r="R199" s="940">
        <v>0</v>
      </c>
      <c r="S199" s="443">
        <v>0</v>
      </c>
      <c r="T199" s="443">
        <v>0</v>
      </c>
      <c r="U199" s="443">
        <v>0</v>
      </c>
      <c r="V199" s="443">
        <v>0</v>
      </c>
      <c r="W199" s="443">
        <v>0</v>
      </c>
      <c r="X199" s="443">
        <v>0</v>
      </c>
      <c r="Y199" s="443">
        <v>0</v>
      </c>
      <c r="Z199" s="443">
        <v>0</v>
      </c>
      <c r="AA199" s="443">
        <v>0</v>
      </c>
      <c r="AB199" s="443">
        <v>0</v>
      </c>
      <c r="AC199" s="443">
        <v>0</v>
      </c>
      <c r="AD199" s="443">
        <v>0</v>
      </c>
      <c r="AE199" s="443">
        <v>0</v>
      </c>
      <c r="AF199" s="443">
        <v>0</v>
      </c>
      <c r="AG199" s="443">
        <v>0</v>
      </c>
      <c r="AH199" s="443">
        <v>0</v>
      </c>
      <c r="AI199" s="443">
        <v>0</v>
      </c>
      <c r="AJ199" s="443">
        <v>0</v>
      </c>
      <c r="AK199" s="443">
        <v>0</v>
      </c>
      <c r="AL199" s="443">
        <v>0</v>
      </c>
      <c r="AM199" s="443">
        <v>0</v>
      </c>
      <c r="AN199" s="940">
        <v>0</v>
      </c>
      <c r="AO199" s="940">
        <v>0</v>
      </c>
      <c r="AP199" s="940">
        <v>0</v>
      </c>
      <c r="AQ199" s="940">
        <v>0</v>
      </c>
      <c r="AR199" s="940">
        <v>0</v>
      </c>
      <c r="AS199" s="940">
        <v>0</v>
      </c>
      <c r="AT199" s="940">
        <v>0</v>
      </c>
      <c r="AU199" s="940">
        <v>0</v>
      </c>
      <c r="AV199" s="940">
        <v>0</v>
      </c>
      <c r="AW199" s="940">
        <v>0</v>
      </c>
      <c r="AX199" s="771"/>
      <c r="AY199" s="771"/>
      <c r="AZ199" s="771"/>
      <c r="BA199" s="905"/>
    </row>
    <row r="200" spans="1:53" ht="11.4">
      <c r="A200" s="789">
        <v>2</v>
      </c>
      <c r="B200" s="905" t="s">
        <v>1328</v>
      </c>
      <c r="C200" s="905"/>
      <c r="D200" s="905"/>
      <c r="E200" s="905"/>
      <c r="F200" s="905"/>
      <c r="G200" s="905"/>
      <c r="H200" s="905"/>
      <c r="I200" s="905"/>
      <c r="J200" s="905"/>
      <c r="K200" s="905"/>
      <c r="L200" s="931" t="s">
        <v>1340</v>
      </c>
      <c r="M200" s="939" t="s">
        <v>1341</v>
      </c>
      <c r="N200" s="933" t="s">
        <v>370</v>
      </c>
      <c r="O200" s="443">
        <v>0</v>
      </c>
      <c r="P200" s="443">
        <v>0</v>
      </c>
      <c r="Q200" s="443">
        <v>0</v>
      </c>
      <c r="R200" s="940">
        <v>0</v>
      </c>
      <c r="S200" s="443">
        <v>0</v>
      </c>
      <c r="T200" s="443">
        <v>0</v>
      </c>
      <c r="U200" s="443">
        <v>0</v>
      </c>
      <c r="V200" s="443">
        <v>0</v>
      </c>
      <c r="W200" s="443">
        <v>0</v>
      </c>
      <c r="X200" s="443">
        <v>0</v>
      </c>
      <c r="Y200" s="443">
        <v>0</v>
      </c>
      <c r="Z200" s="443">
        <v>0</v>
      </c>
      <c r="AA200" s="443">
        <v>0</v>
      </c>
      <c r="AB200" s="443">
        <v>0</v>
      </c>
      <c r="AC200" s="443">
        <v>0</v>
      </c>
      <c r="AD200" s="443">
        <v>0</v>
      </c>
      <c r="AE200" s="443">
        <v>0</v>
      </c>
      <c r="AF200" s="443">
        <v>0</v>
      </c>
      <c r="AG200" s="443">
        <v>0</v>
      </c>
      <c r="AH200" s="443">
        <v>0</v>
      </c>
      <c r="AI200" s="443">
        <v>0</v>
      </c>
      <c r="AJ200" s="443">
        <v>0</v>
      </c>
      <c r="AK200" s="443">
        <v>0</v>
      </c>
      <c r="AL200" s="443">
        <v>0</v>
      </c>
      <c r="AM200" s="443">
        <v>0</v>
      </c>
      <c r="AN200" s="940">
        <v>0</v>
      </c>
      <c r="AO200" s="940">
        <v>0</v>
      </c>
      <c r="AP200" s="940">
        <v>0</v>
      </c>
      <c r="AQ200" s="940">
        <v>0</v>
      </c>
      <c r="AR200" s="940">
        <v>0</v>
      </c>
      <c r="AS200" s="940">
        <v>0</v>
      </c>
      <c r="AT200" s="940">
        <v>0</v>
      </c>
      <c r="AU200" s="940">
        <v>0</v>
      </c>
      <c r="AV200" s="940">
        <v>0</v>
      </c>
      <c r="AW200" s="940">
        <v>0</v>
      </c>
      <c r="AX200" s="771"/>
      <c r="AY200" s="771"/>
      <c r="AZ200" s="771"/>
      <c r="BA200" s="905"/>
    </row>
    <row r="201" spans="1:53" ht="11.4">
      <c r="A201" s="789">
        <v>2</v>
      </c>
      <c r="B201" s="905"/>
      <c r="C201" s="905"/>
      <c r="D201" s="905"/>
      <c r="E201" s="905"/>
      <c r="F201" s="905"/>
      <c r="G201" s="905"/>
      <c r="H201" s="905"/>
      <c r="I201" s="905"/>
      <c r="J201" s="905"/>
      <c r="K201" s="905"/>
      <c r="L201" s="931" t="s">
        <v>146</v>
      </c>
      <c r="M201" s="932" t="s">
        <v>625</v>
      </c>
      <c r="N201" s="856" t="s">
        <v>370</v>
      </c>
      <c r="O201" s="443">
        <v>0</v>
      </c>
      <c r="P201" s="443">
        <v>0</v>
      </c>
      <c r="Q201" s="443">
        <v>0</v>
      </c>
      <c r="R201" s="940">
        <v>0</v>
      </c>
      <c r="S201" s="443">
        <v>0</v>
      </c>
      <c r="T201" s="443">
        <v>1.6</v>
      </c>
      <c r="U201" s="443">
        <v>0</v>
      </c>
      <c r="V201" s="443">
        <v>0</v>
      </c>
      <c r="W201" s="443">
        <v>0</v>
      </c>
      <c r="X201" s="443">
        <v>0</v>
      </c>
      <c r="Y201" s="443">
        <v>0</v>
      </c>
      <c r="Z201" s="443">
        <v>0</v>
      </c>
      <c r="AA201" s="443">
        <v>0</v>
      </c>
      <c r="AB201" s="443">
        <v>0</v>
      </c>
      <c r="AC201" s="443">
        <v>0</v>
      </c>
      <c r="AD201" s="443">
        <v>0</v>
      </c>
      <c r="AE201" s="443">
        <v>0</v>
      </c>
      <c r="AF201" s="443">
        <v>0</v>
      </c>
      <c r="AG201" s="443">
        <v>0</v>
      </c>
      <c r="AH201" s="443">
        <v>0</v>
      </c>
      <c r="AI201" s="443">
        <v>0</v>
      </c>
      <c r="AJ201" s="443">
        <v>0</v>
      </c>
      <c r="AK201" s="443">
        <v>0</v>
      </c>
      <c r="AL201" s="443">
        <v>0</v>
      </c>
      <c r="AM201" s="443">
        <v>0</v>
      </c>
      <c r="AN201" s="940">
        <v>0</v>
      </c>
      <c r="AO201" s="940">
        <v>0</v>
      </c>
      <c r="AP201" s="940">
        <v>0</v>
      </c>
      <c r="AQ201" s="940">
        <v>0</v>
      </c>
      <c r="AR201" s="940">
        <v>0</v>
      </c>
      <c r="AS201" s="940">
        <v>0</v>
      </c>
      <c r="AT201" s="940">
        <v>0</v>
      </c>
      <c r="AU201" s="940">
        <v>0</v>
      </c>
      <c r="AV201" s="940">
        <v>0</v>
      </c>
      <c r="AW201" s="940">
        <v>0</v>
      </c>
      <c r="AX201" s="771"/>
      <c r="AY201" s="771"/>
      <c r="AZ201" s="771"/>
      <c r="BA201" s="905"/>
    </row>
    <row r="202" spans="1:53" s="116" customFormat="1" ht="11.4">
      <c r="A202" s="936">
        <v>2</v>
      </c>
      <c r="B202" s="946"/>
      <c r="C202" s="946"/>
      <c r="D202" s="946"/>
      <c r="E202" s="946"/>
      <c r="F202" s="946"/>
      <c r="G202" s="946"/>
      <c r="H202" s="946"/>
      <c r="I202" s="946"/>
      <c r="J202" s="946"/>
      <c r="K202" s="946"/>
      <c r="L202" s="947" t="s">
        <v>167</v>
      </c>
      <c r="M202" s="948" t="s">
        <v>626</v>
      </c>
      <c r="N202" s="949" t="s">
        <v>370</v>
      </c>
      <c r="O202" s="928">
        <v>8.6999999999999993</v>
      </c>
      <c r="P202" s="928">
        <v>8.0499999999999989</v>
      </c>
      <c r="Q202" s="928">
        <v>0</v>
      </c>
      <c r="R202" s="928">
        <v>-8.0499999999999989</v>
      </c>
      <c r="S202" s="928">
        <v>9.75</v>
      </c>
      <c r="T202" s="928">
        <v>11.870000000000001</v>
      </c>
      <c r="U202" s="928">
        <v>0</v>
      </c>
      <c r="V202" s="928">
        <v>0</v>
      </c>
      <c r="W202" s="928">
        <v>0</v>
      </c>
      <c r="X202" s="928">
        <v>0</v>
      </c>
      <c r="Y202" s="928">
        <v>0</v>
      </c>
      <c r="Z202" s="928">
        <v>0</v>
      </c>
      <c r="AA202" s="928">
        <v>0</v>
      </c>
      <c r="AB202" s="928">
        <v>0</v>
      </c>
      <c r="AC202" s="928">
        <v>0</v>
      </c>
      <c r="AD202" s="928">
        <v>17.45</v>
      </c>
      <c r="AE202" s="928">
        <v>0</v>
      </c>
      <c r="AF202" s="928">
        <v>0</v>
      </c>
      <c r="AG202" s="928">
        <v>0</v>
      </c>
      <c r="AH202" s="928">
        <v>0</v>
      </c>
      <c r="AI202" s="928">
        <v>0</v>
      </c>
      <c r="AJ202" s="928">
        <v>0</v>
      </c>
      <c r="AK202" s="928">
        <v>0</v>
      </c>
      <c r="AL202" s="928">
        <v>0</v>
      </c>
      <c r="AM202" s="928">
        <v>0</v>
      </c>
      <c r="AN202" s="928">
        <v>78.974358974358978</v>
      </c>
      <c r="AO202" s="928">
        <v>-100</v>
      </c>
      <c r="AP202" s="928">
        <v>0</v>
      </c>
      <c r="AQ202" s="928">
        <v>0</v>
      </c>
      <c r="AR202" s="928">
        <v>0</v>
      </c>
      <c r="AS202" s="928">
        <v>0</v>
      </c>
      <c r="AT202" s="928">
        <v>0</v>
      </c>
      <c r="AU202" s="928">
        <v>0</v>
      </c>
      <c r="AV202" s="928">
        <v>0</v>
      </c>
      <c r="AW202" s="928">
        <v>0</v>
      </c>
      <c r="AX202" s="938"/>
      <c r="AY202" s="938"/>
      <c r="AZ202" s="938"/>
      <c r="BA202" s="946"/>
    </row>
    <row r="203" spans="1:53" ht="11.4">
      <c r="A203" s="789">
        <v>2</v>
      </c>
      <c r="B203" s="905" t="s">
        <v>136</v>
      </c>
      <c r="C203" s="905"/>
      <c r="D203" s="905"/>
      <c r="E203" s="905"/>
      <c r="F203" s="905"/>
      <c r="G203" s="905"/>
      <c r="H203" s="905"/>
      <c r="I203" s="905"/>
      <c r="J203" s="905"/>
      <c r="K203" s="905"/>
      <c r="L203" s="931" t="s">
        <v>168</v>
      </c>
      <c r="M203" s="939" t="s">
        <v>627</v>
      </c>
      <c r="N203" s="933" t="s">
        <v>370</v>
      </c>
      <c r="O203" s="443">
        <v>0</v>
      </c>
      <c r="P203" s="443">
        <v>0</v>
      </c>
      <c r="Q203" s="443">
        <v>0</v>
      </c>
      <c r="R203" s="940">
        <v>0</v>
      </c>
      <c r="S203" s="443">
        <v>0</v>
      </c>
      <c r="T203" s="443">
        <v>0</v>
      </c>
      <c r="U203" s="443">
        <v>0</v>
      </c>
      <c r="V203" s="443">
        <v>0</v>
      </c>
      <c r="W203" s="443">
        <v>0</v>
      </c>
      <c r="X203" s="443">
        <v>0</v>
      </c>
      <c r="Y203" s="443">
        <v>0</v>
      </c>
      <c r="Z203" s="443">
        <v>0</v>
      </c>
      <c r="AA203" s="443">
        <v>0</v>
      </c>
      <c r="AB203" s="443">
        <v>0</v>
      </c>
      <c r="AC203" s="443">
        <v>0</v>
      </c>
      <c r="AD203" s="443">
        <v>0</v>
      </c>
      <c r="AE203" s="443">
        <v>0</v>
      </c>
      <c r="AF203" s="443">
        <v>0</v>
      </c>
      <c r="AG203" s="443">
        <v>0</v>
      </c>
      <c r="AH203" s="443">
        <v>0</v>
      </c>
      <c r="AI203" s="443">
        <v>0</v>
      </c>
      <c r="AJ203" s="443">
        <v>0</v>
      </c>
      <c r="AK203" s="443">
        <v>0</v>
      </c>
      <c r="AL203" s="443">
        <v>0</v>
      </c>
      <c r="AM203" s="443">
        <v>0</v>
      </c>
      <c r="AN203" s="940">
        <v>0</v>
      </c>
      <c r="AO203" s="940">
        <v>0</v>
      </c>
      <c r="AP203" s="940">
        <v>0</v>
      </c>
      <c r="AQ203" s="940">
        <v>0</v>
      </c>
      <c r="AR203" s="940">
        <v>0</v>
      </c>
      <c r="AS203" s="940">
        <v>0</v>
      </c>
      <c r="AT203" s="940">
        <v>0</v>
      </c>
      <c r="AU203" s="940">
        <v>0</v>
      </c>
      <c r="AV203" s="940">
        <v>0</v>
      </c>
      <c r="AW203" s="940">
        <v>0</v>
      </c>
      <c r="AX203" s="771"/>
      <c r="AY203" s="771"/>
      <c r="AZ203" s="771"/>
      <c r="BA203" s="905"/>
    </row>
    <row r="204" spans="1:53" ht="11.4">
      <c r="A204" s="789">
        <v>2</v>
      </c>
      <c r="B204" s="905" t="s">
        <v>137</v>
      </c>
      <c r="C204" s="905"/>
      <c r="D204" s="905"/>
      <c r="E204" s="905"/>
      <c r="F204" s="905"/>
      <c r="G204" s="905"/>
      <c r="H204" s="905"/>
      <c r="I204" s="905"/>
      <c r="J204" s="905"/>
      <c r="K204" s="905"/>
      <c r="L204" s="931" t="s">
        <v>628</v>
      </c>
      <c r="M204" s="939" t="s">
        <v>629</v>
      </c>
      <c r="N204" s="933" t="s">
        <v>370</v>
      </c>
      <c r="O204" s="443">
        <v>0</v>
      </c>
      <c r="P204" s="443">
        <v>0</v>
      </c>
      <c r="Q204" s="443">
        <v>0</v>
      </c>
      <c r="R204" s="940">
        <v>0</v>
      </c>
      <c r="S204" s="443">
        <v>0</v>
      </c>
      <c r="T204" s="443">
        <v>0</v>
      </c>
      <c r="U204" s="443">
        <v>0</v>
      </c>
      <c r="V204" s="443">
        <v>0</v>
      </c>
      <c r="W204" s="443">
        <v>0</v>
      </c>
      <c r="X204" s="443">
        <v>0</v>
      </c>
      <c r="Y204" s="443">
        <v>0</v>
      </c>
      <c r="Z204" s="443">
        <v>0</v>
      </c>
      <c r="AA204" s="443">
        <v>0</v>
      </c>
      <c r="AB204" s="443">
        <v>0</v>
      </c>
      <c r="AC204" s="443">
        <v>0</v>
      </c>
      <c r="AD204" s="443">
        <v>0</v>
      </c>
      <c r="AE204" s="443">
        <v>0</v>
      </c>
      <c r="AF204" s="443">
        <v>0</v>
      </c>
      <c r="AG204" s="443">
        <v>0</v>
      </c>
      <c r="AH204" s="443">
        <v>0</v>
      </c>
      <c r="AI204" s="443">
        <v>0</v>
      </c>
      <c r="AJ204" s="443">
        <v>0</v>
      </c>
      <c r="AK204" s="443">
        <v>0</v>
      </c>
      <c r="AL204" s="443">
        <v>0</v>
      </c>
      <c r="AM204" s="443">
        <v>0</v>
      </c>
      <c r="AN204" s="940">
        <v>0</v>
      </c>
      <c r="AO204" s="940">
        <v>0</v>
      </c>
      <c r="AP204" s="940">
        <v>0</v>
      </c>
      <c r="AQ204" s="940">
        <v>0</v>
      </c>
      <c r="AR204" s="940">
        <v>0</v>
      </c>
      <c r="AS204" s="940">
        <v>0</v>
      </c>
      <c r="AT204" s="940">
        <v>0</v>
      </c>
      <c r="AU204" s="940">
        <v>0</v>
      </c>
      <c r="AV204" s="940">
        <v>0</v>
      </c>
      <c r="AW204" s="940">
        <v>0</v>
      </c>
      <c r="AX204" s="771"/>
      <c r="AY204" s="771"/>
      <c r="AZ204" s="771"/>
      <c r="BA204" s="905"/>
    </row>
    <row r="205" spans="1:53" ht="11.4">
      <c r="A205" s="789">
        <v>2</v>
      </c>
      <c r="B205" s="905" t="s">
        <v>431</v>
      </c>
      <c r="C205" s="905"/>
      <c r="D205" s="905"/>
      <c r="E205" s="905"/>
      <c r="F205" s="905"/>
      <c r="G205" s="905"/>
      <c r="H205" s="905"/>
      <c r="I205" s="905"/>
      <c r="J205" s="905"/>
      <c r="K205" s="905"/>
      <c r="L205" s="931" t="s">
        <v>630</v>
      </c>
      <c r="M205" s="939" t="s">
        <v>631</v>
      </c>
      <c r="N205" s="933" t="s">
        <v>370</v>
      </c>
      <c r="O205" s="443">
        <v>0</v>
      </c>
      <c r="P205" s="443">
        <v>0</v>
      </c>
      <c r="Q205" s="443">
        <v>0</v>
      </c>
      <c r="R205" s="940">
        <v>0</v>
      </c>
      <c r="S205" s="443">
        <v>0</v>
      </c>
      <c r="T205" s="443">
        <v>0</v>
      </c>
      <c r="U205" s="443">
        <v>0</v>
      </c>
      <c r="V205" s="443">
        <v>0</v>
      </c>
      <c r="W205" s="443">
        <v>0</v>
      </c>
      <c r="X205" s="443">
        <v>0</v>
      </c>
      <c r="Y205" s="443">
        <v>0</v>
      </c>
      <c r="Z205" s="443">
        <v>0</v>
      </c>
      <c r="AA205" s="443">
        <v>0</v>
      </c>
      <c r="AB205" s="443">
        <v>0</v>
      </c>
      <c r="AC205" s="443">
        <v>0</v>
      </c>
      <c r="AD205" s="443">
        <v>0</v>
      </c>
      <c r="AE205" s="443">
        <v>0</v>
      </c>
      <c r="AF205" s="443">
        <v>0</v>
      </c>
      <c r="AG205" s="443">
        <v>0</v>
      </c>
      <c r="AH205" s="443">
        <v>0</v>
      </c>
      <c r="AI205" s="443">
        <v>0</v>
      </c>
      <c r="AJ205" s="443">
        <v>0</v>
      </c>
      <c r="AK205" s="443">
        <v>0</v>
      </c>
      <c r="AL205" s="443">
        <v>0</v>
      </c>
      <c r="AM205" s="443">
        <v>0</v>
      </c>
      <c r="AN205" s="940">
        <v>0</v>
      </c>
      <c r="AO205" s="940">
        <v>0</v>
      </c>
      <c r="AP205" s="940">
        <v>0</v>
      </c>
      <c r="AQ205" s="940">
        <v>0</v>
      </c>
      <c r="AR205" s="940">
        <v>0</v>
      </c>
      <c r="AS205" s="940">
        <v>0</v>
      </c>
      <c r="AT205" s="940">
        <v>0</v>
      </c>
      <c r="AU205" s="940">
        <v>0</v>
      </c>
      <c r="AV205" s="940">
        <v>0</v>
      </c>
      <c r="AW205" s="940">
        <v>0</v>
      </c>
      <c r="AX205" s="771"/>
      <c r="AY205" s="771"/>
      <c r="AZ205" s="771"/>
      <c r="BA205" s="905"/>
    </row>
    <row r="206" spans="1:53" ht="11.4">
      <c r="A206" s="789">
        <v>2</v>
      </c>
      <c r="B206" s="905" t="s">
        <v>432</v>
      </c>
      <c r="C206" s="905"/>
      <c r="D206" s="905"/>
      <c r="E206" s="905"/>
      <c r="F206" s="905"/>
      <c r="G206" s="905"/>
      <c r="H206" s="905"/>
      <c r="I206" s="905"/>
      <c r="J206" s="905"/>
      <c r="K206" s="905"/>
      <c r="L206" s="931" t="s">
        <v>632</v>
      </c>
      <c r="M206" s="939" t="s">
        <v>633</v>
      </c>
      <c r="N206" s="933" t="s">
        <v>370</v>
      </c>
      <c r="O206" s="443">
        <v>4.5</v>
      </c>
      <c r="P206" s="443">
        <v>6.02</v>
      </c>
      <c r="Q206" s="443">
        <v>0</v>
      </c>
      <c r="R206" s="940">
        <v>-6.02</v>
      </c>
      <c r="S206" s="443">
        <v>4.75</v>
      </c>
      <c r="T206" s="443">
        <v>7.3</v>
      </c>
      <c r="U206" s="443">
        <v>0</v>
      </c>
      <c r="V206" s="443">
        <v>0</v>
      </c>
      <c r="W206" s="443">
        <v>0</v>
      </c>
      <c r="X206" s="443">
        <v>0</v>
      </c>
      <c r="Y206" s="443">
        <v>0</v>
      </c>
      <c r="Z206" s="443">
        <v>0</v>
      </c>
      <c r="AA206" s="443">
        <v>0</v>
      </c>
      <c r="AB206" s="443">
        <v>0</v>
      </c>
      <c r="AC206" s="443">
        <v>0</v>
      </c>
      <c r="AD206" s="443">
        <v>12.65</v>
      </c>
      <c r="AE206" s="443">
        <v>0</v>
      </c>
      <c r="AF206" s="443">
        <v>0</v>
      </c>
      <c r="AG206" s="443">
        <v>0</v>
      </c>
      <c r="AH206" s="443">
        <v>0</v>
      </c>
      <c r="AI206" s="443">
        <v>0</v>
      </c>
      <c r="AJ206" s="443">
        <v>0</v>
      </c>
      <c r="AK206" s="443">
        <v>0</v>
      </c>
      <c r="AL206" s="443">
        <v>0</v>
      </c>
      <c r="AM206" s="443">
        <v>0</v>
      </c>
      <c r="AN206" s="940">
        <v>166.31578947368422</v>
      </c>
      <c r="AO206" s="940">
        <v>-100</v>
      </c>
      <c r="AP206" s="940">
        <v>0</v>
      </c>
      <c r="AQ206" s="940">
        <v>0</v>
      </c>
      <c r="AR206" s="940">
        <v>0</v>
      </c>
      <c r="AS206" s="940">
        <v>0</v>
      </c>
      <c r="AT206" s="940">
        <v>0</v>
      </c>
      <c r="AU206" s="940">
        <v>0</v>
      </c>
      <c r="AV206" s="940">
        <v>0</v>
      </c>
      <c r="AW206" s="940">
        <v>0</v>
      </c>
      <c r="AX206" s="771"/>
      <c r="AY206" s="771"/>
      <c r="AZ206" s="771"/>
      <c r="BA206" s="905"/>
    </row>
    <row r="207" spans="1:53" ht="11.4">
      <c r="A207" s="789">
        <v>2</v>
      </c>
      <c r="B207" s="905" t="s">
        <v>433</v>
      </c>
      <c r="C207" s="905"/>
      <c r="D207" s="905"/>
      <c r="E207" s="905"/>
      <c r="F207" s="905"/>
      <c r="G207" s="905"/>
      <c r="H207" s="905"/>
      <c r="I207" s="905"/>
      <c r="J207" s="905"/>
      <c r="K207" s="905"/>
      <c r="L207" s="931" t="s">
        <v>634</v>
      </c>
      <c r="M207" s="939" t="s">
        <v>635</v>
      </c>
      <c r="N207" s="933" t="s">
        <v>370</v>
      </c>
      <c r="O207" s="443">
        <v>0</v>
      </c>
      <c r="P207" s="443">
        <v>0</v>
      </c>
      <c r="Q207" s="443">
        <v>0</v>
      </c>
      <c r="R207" s="940">
        <v>0</v>
      </c>
      <c r="S207" s="443">
        <v>0</v>
      </c>
      <c r="T207" s="443">
        <v>0</v>
      </c>
      <c r="U207" s="443">
        <v>0</v>
      </c>
      <c r="V207" s="443">
        <v>0</v>
      </c>
      <c r="W207" s="443">
        <v>0</v>
      </c>
      <c r="X207" s="443">
        <v>0</v>
      </c>
      <c r="Y207" s="443">
        <v>0</v>
      </c>
      <c r="Z207" s="443">
        <v>0</v>
      </c>
      <c r="AA207" s="443">
        <v>0</v>
      </c>
      <c r="AB207" s="443">
        <v>0</v>
      </c>
      <c r="AC207" s="443">
        <v>0</v>
      </c>
      <c r="AD207" s="443">
        <v>0</v>
      </c>
      <c r="AE207" s="443">
        <v>0</v>
      </c>
      <c r="AF207" s="443">
        <v>0</v>
      </c>
      <c r="AG207" s="443">
        <v>0</v>
      </c>
      <c r="AH207" s="443">
        <v>0</v>
      </c>
      <c r="AI207" s="443">
        <v>0</v>
      </c>
      <c r="AJ207" s="443">
        <v>0</v>
      </c>
      <c r="AK207" s="443">
        <v>0</v>
      </c>
      <c r="AL207" s="443">
        <v>0</v>
      </c>
      <c r="AM207" s="443">
        <v>0</v>
      </c>
      <c r="AN207" s="940">
        <v>0</v>
      </c>
      <c r="AO207" s="940">
        <v>0</v>
      </c>
      <c r="AP207" s="940">
        <v>0</v>
      </c>
      <c r="AQ207" s="940">
        <v>0</v>
      </c>
      <c r="AR207" s="940">
        <v>0</v>
      </c>
      <c r="AS207" s="940">
        <v>0</v>
      </c>
      <c r="AT207" s="940">
        <v>0</v>
      </c>
      <c r="AU207" s="940">
        <v>0</v>
      </c>
      <c r="AV207" s="940">
        <v>0</v>
      </c>
      <c r="AW207" s="940">
        <v>0</v>
      </c>
      <c r="AX207" s="771"/>
      <c r="AY207" s="771"/>
      <c r="AZ207" s="771"/>
      <c r="BA207" s="905"/>
    </row>
    <row r="208" spans="1:53" ht="11.4">
      <c r="A208" s="789">
        <v>2</v>
      </c>
      <c r="B208" s="905" t="s">
        <v>430</v>
      </c>
      <c r="C208" s="905"/>
      <c r="D208" s="905"/>
      <c r="E208" s="905"/>
      <c r="F208" s="905"/>
      <c r="G208" s="905"/>
      <c r="H208" s="905"/>
      <c r="I208" s="905"/>
      <c r="J208" s="905"/>
      <c r="K208" s="905"/>
      <c r="L208" s="931" t="s">
        <v>636</v>
      </c>
      <c r="M208" s="939" t="s">
        <v>637</v>
      </c>
      <c r="N208" s="933" t="s">
        <v>370</v>
      </c>
      <c r="O208" s="443">
        <v>0</v>
      </c>
      <c r="P208" s="443">
        <v>0</v>
      </c>
      <c r="Q208" s="443">
        <v>0</v>
      </c>
      <c r="R208" s="940">
        <v>0</v>
      </c>
      <c r="S208" s="443">
        <v>0</v>
      </c>
      <c r="T208" s="443">
        <v>0</v>
      </c>
      <c r="U208" s="443">
        <v>0</v>
      </c>
      <c r="V208" s="443">
        <v>0</v>
      </c>
      <c r="W208" s="443">
        <v>0</v>
      </c>
      <c r="X208" s="443">
        <v>0</v>
      </c>
      <c r="Y208" s="443">
        <v>0</v>
      </c>
      <c r="Z208" s="443">
        <v>0</v>
      </c>
      <c r="AA208" s="443">
        <v>0</v>
      </c>
      <c r="AB208" s="443">
        <v>0</v>
      </c>
      <c r="AC208" s="443">
        <v>0</v>
      </c>
      <c r="AD208" s="443">
        <v>0</v>
      </c>
      <c r="AE208" s="443">
        <v>0</v>
      </c>
      <c r="AF208" s="443">
        <v>0</v>
      </c>
      <c r="AG208" s="443">
        <v>0</v>
      </c>
      <c r="AH208" s="443">
        <v>0</v>
      </c>
      <c r="AI208" s="443">
        <v>0</v>
      </c>
      <c r="AJ208" s="443">
        <v>0</v>
      </c>
      <c r="AK208" s="443">
        <v>0</v>
      </c>
      <c r="AL208" s="443">
        <v>0</v>
      </c>
      <c r="AM208" s="443">
        <v>0</v>
      </c>
      <c r="AN208" s="940">
        <v>0</v>
      </c>
      <c r="AO208" s="940">
        <v>0</v>
      </c>
      <c r="AP208" s="940">
        <v>0</v>
      </c>
      <c r="AQ208" s="940">
        <v>0</v>
      </c>
      <c r="AR208" s="940">
        <v>0</v>
      </c>
      <c r="AS208" s="940">
        <v>0</v>
      </c>
      <c r="AT208" s="940">
        <v>0</v>
      </c>
      <c r="AU208" s="940">
        <v>0</v>
      </c>
      <c r="AV208" s="940">
        <v>0</v>
      </c>
      <c r="AW208" s="940">
        <v>0</v>
      </c>
      <c r="AX208" s="771"/>
      <c r="AY208" s="771"/>
      <c r="AZ208" s="771"/>
      <c r="BA208" s="905"/>
    </row>
    <row r="209" spans="1:53" ht="11.4">
      <c r="A209" s="789">
        <v>2</v>
      </c>
      <c r="B209" s="905" t="s">
        <v>1372</v>
      </c>
      <c r="C209" s="905"/>
      <c r="D209" s="905"/>
      <c r="E209" s="905"/>
      <c r="F209" s="905"/>
      <c r="G209" s="905"/>
      <c r="H209" s="905"/>
      <c r="I209" s="905"/>
      <c r="J209" s="905"/>
      <c r="K209" s="905"/>
      <c r="L209" s="931" t="s">
        <v>638</v>
      </c>
      <c r="M209" s="939" t="s">
        <v>639</v>
      </c>
      <c r="N209" s="933" t="s">
        <v>370</v>
      </c>
      <c r="O209" s="790">
        <v>0</v>
      </c>
      <c r="P209" s="790">
        <v>0</v>
      </c>
      <c r="Q209" s="790">
        <v>0</v>
      </c>
      <c r="R209" s="940">
        <v>0</v>
      </c>
      <c r="S209" s="790">
        <v>0</v>
      </c>
      <c r="T209" s="790">
        <v>0</v>
      </c>
      <c r="U209" s="790">
        <v>0</v>
      </c>
      <c r="V209" s="790">
        <v>0</v>
      </c>
      <c r="W209" s="790">
        <v>0</v>
      </c>
      <c r="X209" s="790">
        <v>0</v>
      </c>
      <c r="Y209" s="790">
        <v>0</v>
      </c>
      <c r="Z209" s="790">
        <v>0</v>
      </c>
      <c r="AA209" s="790">
        <v>0</v>
      </c>
      <c r="AB209" s="790">
        <v>0</v>
      </c>
      <c r="AC209" s="790">
        <v>0</v>
      </c>
      <c r="AD209" s="790">
        <v>0</v>
      </c>
      <c r="AE209" s="790">
        <v>0</v>
      </c>
      <c r="AF209" s="790">
        <v>0</v>
      </c>
      <c r="AG209" s="790">
        <v>0</v>
      </c>
      <c r="AH209" s="790">
        <v>0</v>
      </c>
      <c r="AI209" s="790">
        <v>0</v>
      </c>
      <c r="AJ209" s="790">
        <v>0</v>
      </c>
      <c r="AK209" s="790">
        <v>0</v>
      </c>
      <c r="AL209" s="790">
        <v>0</v>
      </c>
      <c r="AM209" s="790">
        <v>0</v>
      </c>
      <c r="AN209" s="940">
        <v>0</v>
      </c>
      <c r="AO209" s="940">
        <v>0</v>
      </c>
      <c r="AP209" s="940">
        <v>0</v>
      </c>
      <c r="AQ209" s="940">
        <v>0</v>
      </c>
      <c r="AR209" s="940">
        <v>0</v>
      </c>
      <c r="AS209" s="940">
        <v>0</v>
      </c>
      <c r="AT209" s="940">
        <v>0</v>
      </c>
      <c r="AU209" s="940">
        <v>0</v>
      </c>
      <c r="AV209" s="940">
        <v>0</v>
      </c>
      <c r="AW209" s="940">
        <v>0</v>
      </c>
      <c r="AX209" s="771"/>
      <c r="AY209" s="771"/>
      <c r="AZ209" s="771"/>
      <c r="BA209" s="905"/>
    </row>
    <row r="210" spans="1:53" ht="11.4">
      <c r="A210" s="789">
        <v>2</v>
      </c>
      <c r="B210" s="905" t="s">
        <v>1373</v>
      </c>
      <c r="C210" s="905"/>
      <c r="D210" s="905"/>
      <c r="E210" s="905"/>
      <c r="F210" s="905"/>
      <c r="G210" s="905"/>
      <c r="H210" s="905"/>
      <c r="I210" s="905"/>
      <c r="J210" s="905"/>
      <c r="K210" s="905"/>
      <c r="L210" s="931" t="s">
        <v>640</v>
      </c>
      <c r="M210" s="939" t="s">
        <v>641</v>
      </c>
      <c r="N210" s="933" t="s">
        <v>370</v>
      </c>
      <c r="O210" s="443">
        <v>4.2</v>
      </c>
      <c r="P210" s="443">
        <v>2.0299999999999998</v>
      </c>
      <c r="Q210" s="443">
        <v>0</v>
      </c>
      <c r="R210" s="940">
        <v>-2.0299999999999998</v>
      </c>
      <c r="S210" s="443">
        <v>5</v>
      </c>
      <c r="T210" s="443">
        <v>4.57</v>
      </c>
      <c r="U210" s="443">
        <v>0</v>
      </c>
      <c r="V210" s="443">
        <v>0</v>
      </c>
      <c r="W210" s="443">
        <v>0</v>
      </c>
      <c r="X210" s="443">
        <v>0</v>
      </c>
      <c r="Y210" s="443">
        <v>0</v>
      </c>
      <c r="Z210" s="443">
        <v>0</v>
      </c>
      <c r="AA210" s="443">
        <v>0</v>
      </c>
      <c r="AB210" s="443">
        <v>0</v>
      </c>
      <c r="AC210" s="443">
        <v>0</v>
      </c>
      <c r="AD210" s="443">
        <v>4.8</v>
      </c>
      <c r="AE210" s="443">
        <v>0</v>
      </c>
      <c r="AF210" s="443">
        <v>0</v>
      </c>
      <c r="AG210" s="443">
        <v>0</v>
      </c>
      <c r="AH210" s="443">
        <v>0</v>
      </c>
      <c r="AI210" s="443">
        <v>0</v>
      </c>
      <c r="AJ210" s="443">
        <v>0</v>
      </c>
      <c r="AK210" s="443">
        <v>0</v>
      </c>
      <c r="AL210" s="443">
        <v>0</v>
      </c>
      <c r="AM210" s="443">
        <v>0</v>
      </c>
      <c r="AN210" s="940">
        <v>-4.0000000000000036</v>
      </c>
      <c r="AO210" s="940">
        <v>-100</v>
      </c>
      <c r="AP210" s="940">
        <v>0</v>
      </c>
      <c r="AQ210" s="940">
        <v>0</v>
      </c>
      <c r="AR210" s="940">
        <v>0</v>
      </c>
      <c r="AS210" s="940">
        <v>0</v>
      </c>
      <c r="AT210" s="940">
        <v>0</v>
      </c>
      <c r="AU210" s="940">
        <v>0</v>
      </c>
      <c r="AV210" s="940">
        <v>0</v>
      </c>
      <c r="AW210" s="940">
        <v>0</v>
      </c>
      <c r="AX210" s="771"/>
      <c r="AY210" s="771"/>
      <c r="AZ210" s="771"/>
      <c r="BA210" s="905"/>
    </row>
    <row r="211" spans="1:53" ht="11.4">
      <c r="A211" s="789">
        <v>2</v>
      </c>
      <c r="B211" s="905" t="s">
        <v>434</v>
      </c>
      <c r="C211" s="905"/>
      <c r="D211" s="905"/>
      <c r="E211" s="905"/>
      <c r="F211" s="905"/>
      <c r="G211" s="905"/>
      <c r="H211" s="905"/>
      <c r="I211" s="905"/>
      <c r="J211" s="905"/>
      <c r="K211" s="905"/>
      <c r="L211" s="931" t="s">
        <v>642</v>
      </c>
      <c r="M211" s="939" t="s">
        <v>1163</v>
      </c>
      <c r="N211" s="933" t="s">
        <v>370</v>
      </c>
      <c r="O211" s="443">
        <v>0</v>
      </c>
      <c r="P211" s="443">
        <v>0</v>
      </c>
      <c r="Q211" s="443">
        <v>0</v>
      </c>
      <c r="R211" s="940">
        <v>0</v>
      </c>
      <c r="S211" s="443">
        <v>0</v>
      </c>
      <c r="T211" s="443">
        <v>0</v>
      </c>
      <c r="U211" s="443">
        <v>0</v>
      </c>
      <c r="V211" s="443">
        <v>0</v>
      </c>
      <c r="W211" s="443">
        <v>0</v>
      </c>
      <c r="X211" s="443">
        <v>0</v>
      </c>
      <c r="Y211" s="443">
        <v>0</v>
      </c>
      <c r="Z211" s="443">
        <v>0</v>
      </c>
      <c r="AA211" s="443">
        <v>0</v>
      </c>
      <c r="AB211" s="443">
        <v>0</v>
      </c>
      <c r="AC211" s="443">
        <v>0</v>
      </c>
      <c r="AD211" s="443">
        <v>0</v>
      </c>
      <c r="AE211" s="443">
        <v>0</v>
      </c>
      <c r="AF211" s="443">
        <v>0</v>
      </c>
      <c r="AG211" s="443">
        <v>0</v>
      </c>
      <c r="AH211" s="443">
        <v>0</v>
      </c>
      <c r="AI211" s="443">
        <v>0</v>
      </c>
      <c r="AJ211" s="443">
        <v>0</v>
      </c>
      <c r="AK211" s="443">
        <v>0</v>
      </c>
      <c r="AL211" s="443">
        <v>0</v>
      </c>
      <c r="AM211" s="443">
        <v>0</v>
      </c>
      <c r="AN211" s="940">
        <v>0</v>
      </c>
      <c r="AO211" s="940">
        <v>0</v>
      </c>
      <c r="AP211" s="940">
        <v>0</v>
      </c>
      <c r="AQ211" s="940">
        <v>0</v>
      </c>
      <c r="AR211" s="940">
        <v>0</v>
      </c>
      <c r="AS211" s="940">
        <v>0</v>
      </c>
      <c r="AT211" s="940">
        <v>0</v>
      </c>
      <c r="AU211" s="940">
        <v>0</v>
      </c>
      <c r="AV211" s="940">
        <v>0</v>
      </c>
      <c r="AW211" s="940">
        <v>0</v>
      </c>
      <c r="AX211" s="771"/>
      <c r="AY211" s="771"/>
      <c r="AZ211" s="771"/>
      <c r="BA211" s="905"/>
    </row>
    <row r="212" spans="1:53" ht="68.400000000000006">
      <c r="A212" s="789">
        <v>2</v>
      </c>
      <c r="B212" s="905" t="s">
        <v>1396</v>
      </c>
      <c r="C212" s="905"/>
      <c r="D212" s="905"/>
      <c r="E212" s="905"/>
      <c r="F212" s="905"/>
      <c r="G212" s="905"/>
      <c r="H212" s="905"/>
      <c r="I212" s="905"/>
      <c r="J212" s="905"/>
      <c r="K212" s="905"/>
      <c r="L212" s="931" t="s">
        <v>169</v>
      </c>
      <c r="M212" s="932" t="s">
        <v>485</v>
      </c>
      <c r="N212" s="933" t="s">
        <v>370</v>
      </c>
      <c r="O212" s="951"/>
      <c r="P212" s="951"/>
      <c r="Q212" s="951"/>
      <c r="R212" s="940">
        <v>0</v>
      </c>
      <c r="S212" s="951"/>
      <c r="T212" s="951"/>
      <c r="U212" s="951"/>
      <c r="V212" s="951"/>
      <c r="W212" s="951"/>
      <c r="X212" s="951"/>
      <c r="Y212" s="951"/>
      <c r="Z212" s="951"/>
      <c r="AA212" s="951"/>
      <c r="AB212" s="951"/>
      <c r="AC212" s="951"/>
      <c r="AD212" s="951"/>
      <c r="AE212" s="951"/>
      <c r="AF212" s="951"/>
      <c r="AG212" s="951"/>
      <c r="AH212" s="951"/>
      <c r="AI212" s="951"/>
      <c r="AJ212" s="951"/>
      <c r="AK212" s="951"/>
      <c r="AL212" s="951"/>
      <c r="AM212" s="951"/>
      <c r="AN212" s="940">
        <v>0</v>
      </c>
      <c r="AO212" s="940">
        <v>0</v>
      </c>
      <c r="AP212" s="940">
        <v>0</v>
      </c>
      <c r="AQ212" s="940">
        <v>0</v>
      </c>
      <c r="AR212" s="940">
        <v>0</v>
      </c>
      <c r="AS212" s="940">
        <v>0</v>
      </c>
      <c r="AT212" s="940">
        <v>0</v>
      </c>
      <c r="AU212" s="940">
        <v>0</v>
      </c>
      <c r="AV212" s="940">
        <v>0</v>
      </c>
      <c r="AW212" s="940">
        <v>0</v>
      </c>
      <c r="AX212" s="771"/>
      <c r="AY212" s="771"/>
      <c r="AZ212" s="771"/>
      <c r="BA212" s="905"/>
    </row>
    <row r="213" spans="1:53" ht="11.4">
      <c r="A213" s="789">
        <v>2</v>
      </c>
      <c r="B213" s="905" t="s">
        <v>643</v>
      </c>
      <c r="C213" s="905"/>
      <c r="D213" s="905"/>
      <c r="E213" s="905"/>
      <c r="F213" s="905"/>
      <c r="G213" s="905"/>
      <c r="H213" s="905"/>
      <c r="I213" s="905"/>
      <c r="J213" s="905"/>
      <c r="K213" s="905"/>
      <c r="L213" s="931" t="s">
        <v>385</v>
      </c>
      <c r="M213" s="932" t="s">
        <v>643</v>
      </c>
      <c r="N213" s="933" t="s">
        <v>370</v>
      </c>
      <c r="O213" s="443">
        <v>0</v>
      </c>
      <c r="P213" s="443">
        <v>0</v>
      </c>
      <c r="Q213" s="443">
        <v>0</v>
      </c>
      <c r="R213" s="940">
        <v>0</v>
      </c>
      <c r="S213" s="443">
        <v>0</v>
      </c>
      <c r="T213" s="443">
        <v>0</v>
      </c>
      <c r="U213" s="443">
        <v>0</v>
      </c>
      <c r="V213" s="443">
        <v>0</v>
      </c>
      <c r="W213" s="443">
        <v>0</v>
      </c>
      <c r="X213" s="443">
        <v>0</v>
      </c>
      <c r="Y213" s="443">
        <v>0</v>
      </c>
      <c r="Z213" s="443">
        <v>0</v>
      </c>
      <c r="AA213" s="443">
        <v>0</v>
      </c>
      <c r="AB213" s="443">
        <v>0</v>
      </c>
      <c r="AC213" s="443">
        <v>0</v>
      </c>
      <c r="AD213" s="443">
        <v>0</v>
      </c>
      <c r="AE213" s="443">
        <v>0</v>
      </c>
      <c r="AF213" s="443">
        <v>0</v>
      </c>
      <c r="AG213" s="443">
        <v>0</v>
      </c>
      <c r="AH213" s="443">
        <v>0</v>
      </c>
      <c r="AI213" s="443">
        <v>0</v>
      </c>
      <c r="AJ213" s="443">
        <v>0</v>
      </c>
      <c r="AK213" s="443">
        <v>0</v>
      </c>
      <c r="AL213" s="443">
        <v>0</v>
      </c>
      <c r="AM213" s="443">
        <v>0</v>
      </c>
      <c r="AN213" s="940">
        <v>0</v>
      </c>
      <c r="AO213" s="940">
        <v>0</v>
      </c>
      <c r="AP213" s="940">
        <v>0</v>
      </c>
      <c r="AQ213" s="940">
        <v>0</v>
      </c>
      <c r="AR213" s="940">
        <v>0</v>
      </c>
      <c r="AS213" s="940">
        <v>0</v>
      </c>
      <c r="AT213" s="940">
        <v>0</v>
      </c>
      <c r="AU213" s="940">
        <v>0</v>
      </c>
      <c r="AV213" s="940">
        <v>0</v>
      </c>
      <c r="AW213" s="940">
        <v>0</v>
      </c>
      <c r="AX213" s="771"/>
      <c r="AY213" s="771"/>
      <c r="AZ213" s="771"/>
      <c r="BA213" s="905"/>
    </row>
    <row r="214" spans="1:53" ht="11.4">
      <c r="A214" s="789">
        <v>2</v>
      </c>
      <c r="B214" s="905"/>
      <c r="C214" s="905"/>
      <c r="D214" s="905"/>
      <c r="E214" s="905"/>
      <c r="F214" s="905"/>
      <c r="G214" s="905"/>
      <c r="H214" s="905"/>
      <c r="I214" s="905"/>
      <c r="J214" s="905"/>
      <c r="K214" s="905"/>
      <c r="L214" s="931" t="s">
        <v>511</v>
      </c>
      <c r="M214" s="932" t="s">
        <v>644</v>
      </c>
      <c r="N214" s="933" t="s">
        <v>370</v>
      </c>
      <c r="O214" s="790"/>
      <c r="P214" s="790"/>
      <c r="Q214" s="790"/>
      <c r="R214" s="940">
        <v>0</v>
      </c>
      <c r="S214" s="790"/>
      <c r="T214" s="790"/>
      <c r="U214" s="790"/>
      <c r="V214" s="790"/>
      <c r="W214" s="790"/>
      <c r="X214" s="790"/>
      <c r="Y214" s="790"/>
      <c r="Z214" s="790"/>
      <c r="AA214" s="790"/>
      <c r="AB214" s="790"/>
      <c r="AC214" s="790"/>
      <c r="AD214" s="790"/>
      <c r="AE214" s="790"/>
      <c r="AF214" s="790"/>
      <c r="AG214" s="790"/>
      <c r="AH214" s="790"/>
      <c r="AI214" s="790"/>
      <c r="AJ214" s="790"/>
      <c r="AK214" s="790"/>
      <c r="AL214" s="790"/>
      <c r="AM214" s="790"/>
      <c r="AN214" s="940">
        <v>0</v>
      </c>
      <c r="AO214" s="940">
        <v>0</v>
      </c>
      <c r="AP214" s="940">
        <v>0</v>
      </c>
      <c r="AQ214" s="940">
        <v>0</v>
      </c>
      <c r="AR214" s="940">
        <v>0</v>
      </c>
      <c r="AS214" s="940">
        <v>0</v>
      </c>
      <c r="AT214" s="940">
        <v>0</v>
      </c>
      <c r="AU214" s="940">
        <v>0</v>
      </c>
      <c r="AV214" s="940">
        <v>0</v>
      </c>
      <c r="AW214" s="940">
        <v>0</v>
      </c>
      <c r="AX214" s="771"/>
      <c r="AY214" s="771"/>
      <c r="AZ214" s="771"/>
      <c r="BA214" s="905"/>
    </row>
    <row r="215" spans="1:53" ht="11.4">
      <c r="A215" s="789">
        <v>2</v>
      </c>
      <c r="B215" s="905" t="s">
        <v>646</v>
      </c>
      <c r="C215" s="905"/>
      <c r="D215" s="905"/>
      <c r="E215" s="905"/>
      <c r="F215" s="905"/>
      <c r="G215" s="905"/>
      <c r="H215" s="905"/>
      <c r="I215" s="905"/>
      <c r="J215" s="905"/>
      <c r="K215" s="905"/>
      <c r="L215" s="931" t="s">
        <v>645</v>
      </c>
      <c r="M215" s="939" t="s">
        <v>646</v>
      </c>
      <c r="N215" s="933" t="s">
        <v>370</v>
      </c>
      <c r="O215" s="790"/>
      <c r="P215" s="790"/>
      <c r="Q215" s="790"/>
      <c r="R215" s="940">
        <v>0</v>
      </c>
      <c r="S215" s="790"/>
      <c r="T215" s="790"/>
      <c r="U215" s="790"/>
      <c r="V215" s="790"/>
      <c r="W215" s="790"/>
      <c r="X215" s="790"/>
      <c r="Y215" s="790"/>
      <c r="Z215" s="790"/>
      <c r="AA215" s="790"/>
      <c r="AB215" s="790"/>
      <c r="AC215" s="790"/>
      <c r="AD215" s="790"/>
      <c r="AE215" s="790"/>
      <c r="AF215" s="790"/>
      <c r="AG215" s="790"/>
      <c r="AH215" s="790"/>
      <c r="AI215" s="790"/>
      <c r="AJ215" s="790"/>
      <c r="AK215" s="790"/>
      <c r="AL215" s="790"/>
      <c r="AM215" s="790"/>
      <c r="AN215" s="940">
        <v>0</v>
      </c>
      <c r="AO215" s="940">
        <v>0</v>
      </c>
      <c r="AP215" s="940">
        <v>0</v>
      </c>
      <c r="AQ215" s="940">
        <v>0</v>
      </c>
      <c r="AR215" s="940">
        <v>0</v>
      </c>
      <c r="AS215" s="940">
        <v>0</v>
      </c>
      <c r="AT215" s="940">
        <v>0</v>
      </c>
      <c r="AU215" s="940">
        <v>0</v>
      </c>
      <c r="AV215" s="940">
        <v>0</v>
      </c>
      <c r="AW215" s="940">
        <v>0</v>
      </c>
      <c r="AX215" s="771"/>
      <c r="AY215" s="771"/>
      <c r="AZ215" s="771"/>
      <c r="BA215" s="905"/>
    </row>
    <row r="216" spans="1:53" ht="11.4">
      <c r="A216" s="789">
        <v>2</v>
      </c>
      <c r="B216" s="905" t="s">
        <v>647</v>
      </c>
      <c r="C216" s="905"/>
      <c r="D216" s="905"/>
      <c r="E216" s="905"/>
      <c r="F216" s="905"/>
      <c r="G216" s="905"/>
      <c r="H216" s="905"/>
      <c r="I216" s="905"/>
      <c r="J216" s="905"/>
      <c r="K216" s="905"/>
      <c r="L216" s="931" t="s">
        <v>513</v>
      </c>
      <c r="M216" s="932" t="s">
        <v>647</v>
      </c>
      <c r="N216" s="933" t="s">
        <v>370</v>
      </c>
      <c r="O216" s="790"/>
      <c r="P216" s="790"/>
      <c r="Q216" s="790"/>
      <c r="R216" s="940">
        <v>0</v>
      </c>
      <c r="S216" s="790"/>
      <c r="T216" s="790">
        <v>0</v>
      </c>
      <c r="U216" s="790">
        <v>0</v>
      </c>
      <c r="V216" s="790">
        <v>0</v>
      </c>
      <c r="W216" s="790">
        <v>0</v>
      </c>
      <c r="X216" s="790">
        <v>0</v>
      </c>
      <c r="Y216" s="790">
        <v>0</v>
      </c>
      <c r="Z216" s="790">
        <v>0</v>
      </c>
      <c r="AA216" s="790">
        <v>0</v>
      </c>
      <c r="AB216" s="790">
        <v>0</v>
      </c>
      <c r="AC216" s="790">
        <v>0</v>
      </c>
      <c r="AD216" s="790">
        <v>0</v>
      </c>
      <c r="AE216" s="790">
        <v>0</v>
      </c>
      <c r="AF216" s="790">
        <v>0</v>
      </c>
      <c r="AG216" s="790">
        <v>0</v>
      </c>
      <c r="AH216" s="790">
        <v>0</v>
      </c>
      <c r="AI216" s="790">
        <v>0</v>
      </c>
      <c r="AJ216" s="790">
        <v>0</v>
      </c>
      <c r="AK216" s="790">
        <v>0</v>
      </c>
      <c r="AL216" s="790">
        <v>0</v>
      </c>
      <c r="AM216" s="790">
        <v>0</v>
      </c>
      <c r="AN216" s="940">
        <v>0</v>
      </c>
      <c r="AO216" s="940">
        <v>0</v>
      </c>
      <c r="AP216" s="940">
        <v>0</v>
      </c>
      <c r="AQ216" s="940">
        <v>0</v>
      </c>
      <c r="AR216" s="940">
        <v>0</v>
      </c>
      <c r="AS216" s="940">
        <v>0</v>
      </c>
      <c r="AT216" s="940">
        <v>0</v>
      </c>
      <c r="AU216" s="940">
        <v>0</v>
      </c>
      <c r="AV216" s="940">
        <v>0</v>
      </c>
      <c r="AW216" s="940">
        <v>0</v>
      </c>
      <c r="AX216" s="771"/>
      <c r="AY216" s="771"/>
      <c r="AZ216" s="771"/>
      <c r="BA216" s="905"/>
    </row>
    <row r="217" spans="1:53" ht="11.4">
      <c r="A217" s="789">
        <v>2</v>
      </c>
      <c r="B217" s="905" t="s">
        <v>648</v>
      </c>
      <c r="C217" s="905"/>
      <c r="D217" s="905"/>
      <c r="E217" s="905"/>
      <c r="F217" s="905"/>
      <c r="G217" s="905"/>
      <c r="H217" s="905"/>
      <c r="I217" s="905"/>
      <c r="J217" s="905"/>
      <c r="K217" s="905"/>
      <c r="L217" s="931" t="s">
        <v>516</v>
      </c>
      <c r="M217" s="932" t="s">
        <v>648</v>
      </c>
      <c r="N217" s="933" t="s">
        <v>370</v>
      </c>
      <c r="O217" s="790"/>
      <c r="P217" s="790"/>
      <c r="Q217" s="790"/>
      <c r="R217" s="940">
        <v>0</v>
      </c>
      <c r="S217" s="790"/>
      <c r="T217" s="790"/>
      <c r="U217" s="790"/>
      <c r="V217" s="790"/>
      <c r="W217" s="790"/>
      <c r="X217" s="790"/>
      <c r="Y217" s="790"/>
      <c r="Z217" s="790"/>
      <c r="AA217" s="790"/>
      <c r="AB217" s="790"/>
      <c r="AC217" s="790"/>
      <c r="AD217" s="790"/>
      <c r="AE217" s="790"/>
      <c r="AF217" s="790"/>
      <c r="AG217" s="790"/>
      <c r="AH217" s="790"/>
      <c r="AI217" s="790"/>
      <c r="AJ217" s="790"/>
      <c r="AK217" s="790"/>
      <c r="AL217" s="790"/>
      <c r="AM217" s="790"/>
      <c r="AN217" s="940">
        <v>0</v>
      </c>
      <c r="AO217" s="940">
        <v>0</v>
      </c>
      <c r="AP217" s="940">
        <v>0</v>
      </c>
      <c r="AQ217" s="940">
        <v>0</v>
      </c>
      <c r="AR217" s="940">
        <v>0</v>
      </c>
      <c r="AS217" s="940">
        <v>0</v>
      </c>
      <c r="AT217" s="940">
        <v>0</v>
      </c>
      <c r="AU217" s="940">
        <v>0</v>
      </c>
      <c r="AV217" s="940">
        <v>0</v>
      </c>
      <c r="AW217" s="940">
        <v>0</v>
      </c>
      <c r="AX217" s="771"/>
      <c r="AY217" s="771"/>
      <c r="AZ217" s="771"/>
      <c r="BA217" s="905"/>
    </row>
    <row r="218" spans="1:53" ht="11.4">
      <c r="A218" s="789">
        <v>2</v>
      </c>
      <c r="B218" s="905" t="s">
        <v>649</v>
      </c>
      <c r="C218" s="905"/>
      <c r="D218" s="905"/>
      <c r="E218" s="905"/>
      <c r="F218" s="905"/>
      <c r="G218" s="905"/>
      <c r="H218" s="905"/>
      <c r="I218" s="905"/>
      <c r="J218" s="905"/>
      <c r="K218" s="905"/>
      <c r="L218" s="931" t="s">
        <v>519</v>
      </c>
      <c r="M218" s="932" t="s">
        <v>649</v>
      </c>
      <c r="N218" s="933" t="s">
        <v>370</v>
      </c>
      <c r="O218" s="790"/>
      <c r="P218" s="790"/>
      <c r="Q218" s="790"/>
      <c r="R218" s="940">
        <v>0</v>
      </c>
      <c r="S218" s="790"/>
      <c r="T218" s="790"/>
      <c r="U218" s="790"/>
      <c r="V218" s="790"/>
      <c r="W218" s="790"/>
      <c r="X218" s="790"/>
      <c r="Y218" s="790"/>
      <c r="Z218" s="790"/>
      <c r="AA218" s="790"/>
      <c r="AB218" s="790"/>
      <c r="AC218" s="790"/>
      <c r="AD218" s="790"/>
      <c r="AE218" s="790"/>
      <c r="AF218" s="790"/>
      <c r="AG218" s="790"/>
      <c r="AH218" s="790"/>
      <c r="AI218" s="790"/>
      <c r="AJ218" s="790"/>
      <c r="AK218" s="790"/>
      <c r="AL218" s="790"/>
      <c r="AM218" s="790"/>
      <c r="AN218" s="940">
        <v>0</v>
      </c>
      <c r="AO218" s="940">
        <v>0</v>
      </c>
      <c r="AP218" s="940">
        <v>0</v>
      </c>
      <c r="AQ218" s="940">
        <v>0</v>
      </c>
      <c r="AR218" s="940">
        <v>0</v>
      </c>
      <c r="AS218" s="940">
        <v>0</v>
      </c>
      <c r="AT218" s="940">
        <v>0</v>
      </c>
      <c r="AU218" s="940">
        <v>0</v>
      </c>
      <c r="AV218" s="940">
        <v>0</v>
      </c>
      <c r="AW218" s="940">
        <v>0</v>
      </c>
      <c r="AX218" s="771"/>
      <c r="AY218" s="771"/>
      <c r="AZ218" s="771"/>
      <c r="BA218" s="905"/>
    </row>
    <row r="219" spans="1:53" ht="11.4">
      <c r="A219" s="789">
        <v>2</v>
      </c>
      <c r="B219" s="905" t="s">
        <v>651</v>
      </c>
      <c r="C219" s="905"/>
      <c r="D219" s="905"/>
      <c r="E219" s="905"/>
      <c r="F219" s="905"/>
      <c r="G219" s="905"/>
      <c r="H219" s="905"/>
      <c r="I219" s="905"/>
      <c r="J219" s="905"/>
      <c r="K219" s="905"/>
      <c r="L219" s="931" t="s">
        <v>650</v>
      </c>
      <c r="M219" s="932" t="s">
        <v>651</v>
      </c>
      <c r="N219" s="933" t="s">
        <v>370</v>
      </c>
      <c r="O219" s="940">
        <v>0</v>
      </c>
      <c r="P219" s="940">
        <v>0</v>
      </c>
      <c r="Q219" s="940">
        <v>0</v>
      </c>
      <c r="R219" s="940">
        <v>0</v>
      </c>
      <c r="S219" s="940">
        <v>0</v>
      </c>
      <c r="T219" s="940">
        <v>0</v>
      </c>
      <c r="U219" s="940">
        <v>0</v>
      </c>
      <c r="V219" s="940">
        <v>0</v>
      </c>
      <c r="W219" s="940">
        <v>0</v>
      </c>
      <c r="X219" s="940">
        <v>0</v>
      </c>
      <c r="Y219" s="940">
        <v>0</v>
      </c>
      <c r="Z219" s="940">
        <v>0</v>
      </c>
      <c r="AA219" s="940">
        <v>0</v>
      </c>
      <c r="AB219" s="940">
        <v>0</v>
      </c>
      <c r="AC219" s="940">
        <v>0</v>
      </c>
      <c r="AD219" s="940">
        <v>0</v>
      </c>
      <c r="AE219" s="940">
        <v>0</v>
      </c>
      <c r="AF219" s="940">
        <v>0</v>
      </c>
      <c r="AG219" s="940">
        <v>0</v>
      </c>
      <c r="AH219" s="940">
        <v>0</v>
      </c>
      <c r="AI219" s="940">
        <v>0</v>
      </c>
      <c r="AJ219" s="940">
        <v>0</v>
      </c>
      <c r="AK219" s="940">
        <v>0</v>
      </c>
      <c r="AL219" s="940">
        <v>0</v>
      </c>
      <c r="AM219" s="940">
        <v>0</v>
      </c>
      <c r="AN219" s="940">
        <v>0</v>
      </c>
      <c r="AO219" s="940">
        <v>0</v>
      </c>
      <c r="AP219" s="940">
        <v>0</v>
      </c>
      <c r="AQ219" s="940">
        <v>0</v>
      </c>
      <c r="AR219" s="940">
        <v>0</v>
      </c>
      <c r="AS219" s="940">
        <v>0</v>
      </c>
      <c r="AT219" s="940">
        <v>0</v>
      </c>
      <c r="AU219" s="940">
        <v>0</v>
      </c>
      <c r="AV219" s="940">
        <v>0</v>
      </c>
      <c r="AW219" s="940">
        <v>0</v>
      </c>
      <c r="AX219" s="771"/>
      <c r="AY219" s="771"/>
      <c r="AZ219" s="771"/>
      <c r="BA219" s="905"/>
    </row>
    <row r="220" spans="1:53" ht="11.4">
      <c r="A220" s="789">
        <v>2</v>
      </c>
      <c r="B220" s="905"/>
      <c r="C220" s="905"/>
      <c r="D220" s="905"/>
      <c r="E220" s="905"/>
      <c r="F220" s="905"/>
      <c r="G220" s="905"/>
      <c r="H220" s="905"/>
      <c r="I220" s="905"/>
      <c r="J220" s="905"/>
      <c r="K220" s="905"/>
      <c r="L220" s="931" t="s">
        <v>652</v>
      </c>
      <c r="M220" s="939" t="s">
        <v>653</v>
      </c>
      <c r="N220" s="933" t="s">
        <v>370</v>
      </c>
      <c r="O220" s="790"/>
      <c r="P220" s="790"/>
      <c r="Q220" s="790"/>
      <c r="R220" s="940">
        <v>0</v>
      </c>
      <c r="S220" s="790"/>
      <c r="T220" s="790"/>
      <c r="U220" s="790"/>
      <c r="V220" s="790"/>
      <c r="W220" s="790"/>
      <c r="X220" s="790"/>
      <c r="Y220" s="790"/>
      <c r="Z220" s="790"/>
      <c r="AA220" s="790"/>
      <c r="AB220" s="790"/>
      <c r="AC220" s="790"/>
      <c r="AD220" s="790"/>
      <c r="AE220" s="790"/>
      <c r="AF220" s="790"/>
      <c r="AG220" s="790"/>
      <c r="AH220" s="790"/>
      <c r="AI220" s="790"/>
      <c r="AJ220" s="790"/>
      <c r="AK220" s="790"/>
      <c r="AL220" s="790"/>
      <c r="AM220" s="790"/>
      <c r="AN220" s="940">
        <v>0</v>
      </c>
      <c r="AO220" s="940">
        <v>0</v>
      </c>
      <c r="AP220" s="940">
        <v>0</v>
      </c>
      <c r="AQ220" s="940">
        <v>0</v>
      </c>
      <c r="AR220" s="940">
        <v>0</v>
      </c>
      <c r="AS220" s="940">
        <v>0</v>
      </c>
      <c r="AT220" s="940">
        <v>0</v>
      </c>
      <c r="AU220" s="940">
        <v>0</v>
      </c>
      <c r="AV220" s="940">
        <v>0</v>
      </c>
      <c r="AW220" s="940">
        <v>0</v>
      </c>
      <c r="AX220" s="771"/>
      <c r="AY220" s="771"/>
      <c r="AZ220" s="771"/>
      <c r="BA220" s="905"/>
    </row>
    <row r="221" spans="1:53" ht="11.4">
      <c r="A221" s="789">
        <v>2</v>
      </c>
      <c r="B221" s="905"/>
      <c r="C221" s="905"/>
      <c r="D221" s="905"/>
      <c r="E221" s="905"/>
      <c r="F221" s="905"/>
      <c r="G221" s="905"/>
      <c r="H221" s="905"/>
      <c r="I221" s="905"/>
      <c r="J221" s="905"/>
      <c r="K221" s="905"/>
      <c r="L221" s="931" t="s">
        <v>654</v>
      </c>
      <c r="M221" s="939" t="s">
        <v>655</v>
      </c>
      <c r="N221" s="933" t="s">
        <v>370</v>
      </c>
      <c r="O221" s="790"/>
      <c r="P221" s="790"/>
      <c r="Q221" s="790"/>
      <c r="R221" s="940">
        <v>0</v>
      </c>
      <c r="S221" s="790"/>
      <c r="T221" s="790"/>
      <c r="U221" s="790"/>
      <c r="V221" s="790"/>
      <c r="W221" s="790"/>
      <c r="X221" s="790"/>
      <c r="Y221" s="790"/>
      <c r="Z221" s="790"/>
      <c r="AA221" s="790"/>
      <c r="AB221" s="790"/>
      <c r="AC221" s="790"/>
      <c r="AD221" s="790"/>
      <c r="AE221" s="790"/>
      <c r="AF221" s="790"/>
      <c r="AG221" s="790"/>
      <c r="AH221" s="790"/>
      <c r="AI221" s="790"/>
      <c r="AJ221" s="790"/>
      <c r="AK221" s="790"/>
      <c r="AL221" s="790"/>
      <c r="AM221" s="790"/>
      <c r="AN221" s="940">
        <v>0</v>
      </c>
      <c r="AO221" s="940">
        <v>0</v>
      </c>
      <c r="AP221" s="940">
        <v>0</v>
      </c>
      <c r="AQ221" s="940">
        <v>0</v>
      </c>
      <c r="AR221" s="940">
        <v>0</v>
      </c>
      <c r="AS221" s="940">
        <v>0</v>
      </c>
      <c r="AT221" s="940">
        <v>0</v>
      </c>
      <c r="AU221" s="940">
        <v>0</v>
      </c>
      <c r="AV221" s="940">
        <v>0</v>
      </c>
      <c r="AW221" s="940">
        <v>0</v>
      </c>
      <c r="AX221" s="771"/>
      <c r="AY221" s="771"/>
      <c r="AZ221" s="771"/>
      <c r="BA221" s="905"/>
    </row>
    <row r="222" spans="1:53" ht="34.200000000000003">
      <c r="A222" s="789">
        <v>2</v>
      </c>
      <c r="B222" s="905" t="s">
        <v>1397</v>
      </c>
      <c r="C222" s="905"/>
      <c r="D222" s="905"/>
      <c r="E222" s="905"/>
      <c r="F222" s="905"/>
      <c r="G222" s="905"/>
      <c r="H222" s="905"/>
      <c r="I222" s="905"/>
      <c r="J222" s="905"/>
      <c r="K222" s="905"/>
      <c r="L222" s="931" t="s">
        <v>656</v>
      </c>
      <c r="M222" s="932" t="s">
        <v>657</v>
      </c>
      <c r="N222" s="933" t="s">
        <v>370</v>
      </c>
      <c r="O222" s="790"/>
      <c r="P222" s="790"/>
      <c r="Q222" s="790"/>
      <c r="R222" s="940">
        <v>0</v>
      </c>
      <c r="S222" s="790"/>
      <c r="T222" s="790"/>
      <c r="U222" s="790"/>
      <c r="V222" s="790"/>
      <c r="W222" s="790"/>
      <c r="X222" s="790"/>
      <c r="Y222" s="790"/>
      <c r="Z222" s="790"/>
      <c r="AA222" s="790"/>
      <c r="AB222" s="790"/>
      <c r="AC222" s="790"/>
      <c r="AD222" s="790"/>
      <c r="AE222" s="790"/>
      <c r="AF222" s="790"/>
      <c r="AG222" s="790"/>
      <c r="AH222" s="790"/>
      <c r="AI222" s="790"/>
      <c r="AJ222" s="790"/>
      <c r="AK222" s="790"/>
      <c r="AL222" s="790"/>
      <c r="AM222" s="790"/>
      <c r="AN222" s="940">
        <v>0</v>
      </c>
      <c r="AO222" s="940">
        <v>0</v>
      </c>
      <c r="AP222" s="940">
        <v>0</v>
      </c>
      <c r="AQ222" s="940">
        <v>0</v>
      </c>
      <c r="AR222" s="940">
        <v>0</v>
      </c>
      <c r="AS222" s="940">
        <v>0</v>
      </c>
      <c r="AT222" s="940">
        <v>0</v>
      </c>
      <c r="AU222" s="940">
        <v>0</v>
      </c>
      <c r="AV222" s="940">
        <v>0</v>
      </c>
      <c r="AW222" s="940">
        <v>0</v>
      </c>
      <c r="AX222" s="771"/>
      <c r="AY222" s="771"/>
      <c r="AZ222" s="771"/>
      <c r="BA222" s="905"/>
    </row>
    <row r="223" spans="1:53" s="116" customFormat="1" ht="11.4">
      <c r="A223" s="789">
        <v>2</v>
      </c>
      <c r="B223" s="905" t="s">
        <v>1105</v>
      </c>
      <c r="C223" s="946"/>
      <c r="D223" s="946"/>
      <c r="E223" s="946"/>
      <c r="F223" s="946"/>
      <c r="G223" s="946"/>
      <c r="H223" s="946"/>
      <c r="I223" s="946"/>
      <c r="J223" s="946"/>
      <c r="K223" s="946"/>
      <c r="L223" s="947" t="s">
        <v>103</v>
      </c>
      <c r="M223" s="926" t="s">
        <v>658</v>
      </c>
      <c r="N223" s="949" t="s">
        <v>370</v>
      </c>
      <c r="O223" s="537">
        <v>240.37</v>
      </c>
      <c r="P223" s="537">
        <v>762.75</v>
      </c>
      <c r="Q223" s="537">
        <v>0</v>
      </c>
      <c r="R223" s="928">
        <v>-762.75</v>
      </c>
      <c r="S223" s="537">
        <v>256.91000000000003</v>
      </c>
      <c r="T223" s="537">
        <v>820.8</v>
      </c>
      <c r="U223" s="537">
        <v>0</v>
      </c>
      <c r="V223" s="537">
        <v>0</v>
      </c>
      <c r="W223" s="537">
        <v>0</v>
      </c>
      <c r="X223" s="537">
        <v>0</v>
      </c>
      <c r="Y223" s="537">
        <v>0</v>
      </c>
      <c r="Z223" s="537">
        <v>0</v>
      </c>
      <c r="AA223" s="537">
        <v>0</v>
      </c>
      <c r="AB223" s="537">
        <v>0</v>
      </c>
      <c r="AC223" s="537">
        <v>0</v>
      </c>
      <c r="AD223" s="537">
        <v>269.27</v>
      </c>
      <c r="AE223" s="537">
        <v>0</v>
      </c>
      <c r="AF223" s="537">
        <v>0</v>
      </c>
      <c r="AG223" s="537">
        <v>0</v>
      </c>
      <c r="AH223" s="537">
        <v>0</v>
      </c>
      <c r="AI223" s="537">
        <v>0</v>
      </c>
      <c r="AJ223" s="537">
        <v>0</v>
      </c>
      <c r="AK223" s="537">
        <v>0</v>
      </c>
      <c r="AL223" s="537">
        <v>0</v>
      </c>
      <c r="AM223" s="537">
        <v>0</v>
      </c>
      <c r="AN223" s="928">
        <v>4.8110233155579598</v>
      </c>
      <c r="AO223" s="928">
        <v>-100</v>
      </c>
      <c r="AP223" s="928">
        <v>0</v>
      </c>
      <c r="AQ223" s="928">
        <v>0</v>
      </c>
      <c r="AR223" s="928">
        <v>0</v>
      </c>
      <c r="AS223" s="928">
        <v>0</v>
      </c>
      <c r="AT223" s="928">
        <v>0</v>
      </c>
      <c r="AU223" s="928">
        <v>0</v>
      </c>
      <c r="AV223" s="928">
        <v>0</v>
      </c>
      <c r="AW223" s="928">
        <v>0</v>
      </c>
      <c r="AX223" s="771"/>
      <c r="AY223" s="771"/>
      <c r="AZ223" s="771"/>
      <c r="BA223" s="946"/>
    </row>
    <row r="224" spans="1:53" s="116" customFormat="1" ht="34.200000000000003">
      <c r="A224" s="789">
        <v>2</v>
      </c>
      <c r="B224" s="905" t="s">
        <v>1106</v>
      </c>
      <c r="C224" s="946"/>
      <c r="D224" s="946"/>
      <c r="E224" s="946"/>
      <c r="F224" s="946"/>
      <c r="G224" s="946"/>
      <c r="H224" s="946"/>
      <c r="I224" s="946"/>
      <c r="J224" s="946"/>
      <c r="K224" s="946"/>
      <c r="L224" s="947" t="s">
        <v>104</v>
      </c>
      <c r="M224" s="926" t="s">
        <v>659</v>
      </c>
      <c r="N224" s="949" t="s">
        <v>370</v>
      </c>
      <c r="O224" s="537">
        <v>0</v>
      </c>
      <c r="P224" s="537">
        <v>0</v>
      </c>
      <c r="Q224" s="537">
        <v>0</v>
      </c>
      <c r="R224" s="928">
        <v>0</v>
      </c>
      <c r="S224" s="537">
        <v>0</v>
      </c>
      <c r="T224" s="537">
        <v>0</v>
      </c>
      <c r="U224" s="537">
        <v>0</v>
      </c>
      <c r="V224" s="537">
        <v>0</v>
      </c>
      <c r="W224" s="537">
        <v>0</v>
      </c>
      <c r="X224" s="537">
        <v>0</v>
      </c>
      <c r="Y224" s="537">
        <v>0</v>
      </c>
      <c r="Z224" s="537">
        <v>0</v>
      </c>
      <c r="AA224" s="537">
        <v>0</v>
      </c>
      <c r="AB224" s="537">
        <v>0</v>
      </c>
      <c r="AC224" s="537">
        <v>0</v>
      </c>
      <c r="AD224" s="537">
        <v>0</v>
      </c>
      <c r="AE224" s="537">
        <v>0</v>
      </c>
      <c r="AF224" s="537">
        <v>0</v>
      </c>
      <c r="AG224" s="537">
        <v>0</v>
      </c>
      <c r="AH224" s="537">
        <v>0</v>
      </c>
      <c r="AI224" s="537">
        <v>0</v>
      </c>
      <c r="AJ224" s="537">
        <v>0</v>
      </c>
      <c r="AK224" s="537">
        <v>0</v>
      </c>
      <c r="AL224" s="537">
        <v>0</v>
      </c>
      <c r="AM224" s="537">
        <v>0</v>
      </c>
      <c r="AN224" s="928">
        <v>0</v>
      </c>
      <c r="AO224" s="928">
        <v>0</v>
      </c>
      <c r="AP224" s="928">
        <v>0</v>
      </c>
      <c r="AQ224" s="928">
        <v>0</v>
      </c>
      <c r="AR224" s="928">
        <v>0</v>
      </c>
      <c r="AS224" s="928">
        <v>0</v>
      </c>
      <c r="AT224" s="928">
        <v>0</v>
      </c>
      <c r="AU224" s="928">
        <v>0</v>
      </c>
      <c r="AV224" s="928">
        <v>0</v>
      </c>
      <c r="AW224" s="928">
        <v>0</v>
      </c>
      <c r="AX224" s="771"/>
      <c r="AY224" s="771"/>
      <c r="AZ224" s="771"/>
      <c r="BA224" s="946"/>
    </row>
    <row r="225" spans="1:53" ht="11.4">
      <c r="A225" s="789">
        <v>2</v>
      </c>
      <c r="B225" s="905"/>
      <c r="C225" s="905"/>
      <c r="D225" s="905"/>
      <c r="E225" s="905"/>
      <c r="F225" s="905"/>
      <c r="G225" s="905"/>
      <c r="H225" s="905"/>
      <c r="I225" s="905"/>
      <c r="J225" s="905"/>
      <c r="K225" s="905"/>
      <c r="L225" s="931" t="s">
        <v>148</v>
      </c>
      <c r="M225" s="952" t="s">
        <v>1239</v>
      </c>
      <c r="N225" s="933" t="s">
        <v>370</v>
      </c>
      <c r="O225" s="790">
        <v>0</v>
      </c>
      <c r="P225" s="790">
        <v>0</v>
      </c>
      <c r="Q225" s="790">
        <v>0</v>
      </c>
      <c r="R225" s="940">
        <v>0</v>
      </c>
      <c r="S225" s="790">
        <v>0</v>
      </c>
      <c r="T225" s="790">
        <v>0</v>
      </c>
      <c r="U225" s="790">
        <v>0</v>
      </c>
      <c r="V225" s="790">
        <v>0</v>
      </c>
      <c r="W225" s="790">
        <v>0</v>
      </c>
      <c r="X225" s="790">
        <v>0</v>
      </c>
      <c r="Y225" s="790">
        <v>0</v>
      </c>
      <c r="Z225" s="790">
        <v>0</v>
      </c>
      <c r="AA225" s="790">
        <v>0</v>
      </c>
      <c r="AB225" s="790">
        <v>0</v>
      </c>
      <c r="AC225" s="790">
        <v>0</v>
      </c>
      <c r="AD225" s="790">
        <v>0</v>
      </c>
      <c r="AE225" s="790">
        <v>0</v>
      </c>
      <c r="AF225" s="790">
        <v>0</v>
      </c>
      <c r="AG225" s="790">
        <v>0</v>
      </c>
      <c r="AH225" s="790">
        <v>0</v>
      </c>
      <c r="AI225" s="790">
        <v>0</v>
      </c>
      <c r="AJ225" s="790">
        <v>0</v>
      </c>
      <c r="AK225" s="790">
        <v>0</v>
      </c>
      <c r="AL225" s="790">
        <v>0</v>
      </c>
      <c r="AM225" s="790">
        <v>0</v>
      </c>
      <c r="AN225" s="940">
        <v>0</v>
      </c>
      <c r="AO225" s="940">
        <v>0</v>
      </c>
      <c r="AP225" s="940">
        <v>0</v>
      </c>
      <c r="AQ225" s="940">
        <v>0</v>
      </c>
      <c r="AR225" s="940">
        <v>0</v>
      </c>
      <c r="AS225" s="940">
        <v>0</v>
      </c>
      <c r="AT225" s="940">
        <v>0</v>
      </c>
      <c r="AU225" s="940">
        <v>0</v>
      </c>
      <c r="AV225" s="940">
        <v>0</v>
      </c>
      <c r="AW225" s="940">
        <v>0</v>
      </c>
      <c r="AX225" s="771"/>
      <c r="AY225" s="771"/>
      <c r="AZ225" s="771"/>
      <c r="BA225" s="905"/>
    </row>
    <row r="226" spans="1:53" s="116" customFormat="1" ht="11.4">
      <c r="A226" s="789">
        <v>2</v>
      </c>
      <c r="B226" s="905" t="s">
        <v>660</v>
      </c>
      <c r="C226" s="946"/>
      <c r="D226" s="946"/>
      <c r="E226" s="946"/>
      <c r="F226" s="946"/>
      <c r="G226" s="946"/>
      <c r="H226" s="946"/>
      <c r="I226" s="946"/>
      <c r="J226" s="946"/>
      <c r="K226" s="946"/>
      <c r="L226" s="947" t="s">
        <v>120</v>
      </c>
      <c r="M226" s="953" t="s">
        <v>660</v>
      </c>
      <c r="N226" s="927" t="s">
        <v>370</v>
      </c>
      <c r="O226" s="928">
        <v>0</v>
      </c>
      <c r="P226" s="928">
        <v>0</v>
      </c>
      <c r="Q226" s="928">
        <v>0</v>
      </c>
      <c r="R226" s="537">
        <v>0</v>
      </c>
      <c r="S226" s="928">
        <v>0</v>
      </c>
      <c r="T226" s="928">
        <v>0</v>
      </c>
      <c r="U226" s="928">
        <v>0</v>
      </c>
      <c r="V226" s="928">
        <v>0</v>
      </c>
      <c r="W226" s="928">
        <v>0</v>
      </c>
      <c r="X226" s="928">
        <v>0</v>
      </c>
      <c r="Y226" s="928">
        <v>0</v>
      </c>
      <c r="Z226" s="928">
        <v>0</v>
      </c>
      <c r="AA226" s="928">
        <v>0</v>
      </c>
      <c r="AB226" s="928">
        <v>0</v>
      </c>
      <c r="AC226" s="928">
        <v>0</v>
      </c>
      <c r="AD226" s="928">
        <v>0</v>
      </c>
      <c r="AE226" s="928">
        <v>0</v>
      </c>
      <c r="AF226" s="928">
        <v>0</v>
      </c>
      <c r="AG226" s="928">
        <v>0</v>
      </c>
      <c r="AH226" s="928">
        <v>0</v>
      </c>
      <c r="AI226" s="928">
        <v>0</v>
      </c>
      <c r="AJ226" s="928">
        <v>0</v>
      </c>
      <c r="AK226" s="928">
        <v>0</v>
      </c>
      <c r="AL226" s="928">
        <v>0</v>
      </c>
      <c r="AM226" s="928">
        <v>0</v>
      </c>
      <c r="AN226" s="928">
        <v>0</v>
      </c>
      <c r="AO226" s="928">
        <v>0</v>
      </c>
      <c r="AP226" s="928">
        <v>0</v>
      </c>
      <c r="AQ226" s="928">
        <v>0</v>
      </c>
      <c r="AR226" s="928">
        <v>0</v>
      </c>
      <c r="AS226" s="928">
        <v>0</v>
      </c>
      <c r="AT226" s="928">
        <v>0</v>
      </c>
      <c r="AU226" s="928">
        <v>0</v>
      </c>
      <c r="AV226" s="928">
        <v>0</v>
      </c>
      <c r="AW226" s="928">
        <v>0</v>
      </c>
      <c r="AX226" s="771"/>
      <c r="AY226" s="771"/>
      <c r="AZ226" s="771"/>
      <c r="BA226" s="946"/>
    </row>
    <row r="227" spans="1:53" ht="11.4">
      <c r="A227" s="789">
        <v>2</v>
      </c>
      <c r="B227" s="905"/>
      <c r="C227" s="905"/>
      <c r="D227" s="905"/>
      <c r="E227" s="905"/>
      <c r="F227" s="905"/>
      <c r="G227" s="905"/>
      <c r="H227" s="905"/>
      <c r="I227" s="905"/>
      <c r="J227" s="905"/>
      <c r="K227" s="905"/>
      <c r="L227" s="931" t="s">
        <v>122</v>
      </c>
      <c r="M227" s="932" t="s">
        <v>661</v>
      </c>
      <c r="N227" s="933" t="s">
        <v>370</v>
      </c>
      <c r="O227" s="790">
        <v>0</v>
      </c>
      <c r="P227" s="790">
        <v>0</v>
      </c>
      <c r="Q227" s="790">
        <v>0</v>
      </c>
      <c r="R227" s="940">
        <v>0</v>
      </c>
      <c r="S227" s="790">
        <v>0</v>
      </c>
      <c r="T227" s="790">
        <v>0</v>
      </c>
      <c r="U227" s="790">
        <v>0</v>
      </c>
      <c r="V227" s="790">
        <v>0</v>
      </c>
      <c r="W227" s="790">
        <v>0</v>
      </c>
      <c r="X227" s="790">
        <v>0</v>
      </c>
      <c r="Y227" s="790">
        <v>0</v>
      </c>
      <c r="Z227" s="790">
        <v>0</v>
      </c>
      <c r="AA227" s="790">
        <v>0</v>
      </c>
      <c r="AB227" s="790">
        <v>0</v>
      </c>
      <c r="AC227" s="790">
        <v>0</v>
      </c>
      <c r="AD227" s="790">
        <v>0</v>
      </c>
      <c r="AE227" s="790">
        <v>0</v>
      </c>
      <c r="AF227" s="790">
        <v>0</v>
      </c>
      <c r="AG227" s="790">
        <v>0</v>
      </c>
      <c r="AH227" s="790">
        <v>0</v>
      </c>
      <c r="AI227" s="790">
        <v>0</v>
      </c>
      <c r="AJ227" s="790">
        <v>0</v>
      </c>
      <c r="AK227" s="790">
        <v>0</v>
      </c>
      <c r="AL227" s="790">
        <v>0</v>
      </c>
      <c r="AM227" s="790">
        <v>0</v>
      </c>
      <c r="AN227" s="940">
        <v>0</v>
      </c>
      <c r="AO227" s="940">
        <v>0</v>
      </c>
      <c r="AP227" s="940">
        <v>0</v>
      </c>
      <c r="AQ227" s="940">
        <v>0</v>
      </c>
      <c r="AR227" s="940">
        <v>0</v>
      </c>
      <c r="AS227" s="940">
        <v>0</v>
      </c>
      <c r="AT227" s="940">
        <v>0</v>
      </c>
      <c r="AU227" s="940">
        <v>0</v>
      </c>
      <c r="AV227" s="940">
        <v>0</v>
      </c>
      <c r="AW227" s="940">
        <v>0</v>
      </c>
      <c r="AX227" s="771"/>
      <c r="AY227" s="771"/>
      <c r="AZ227" s="771"/>
      <c r="BA227" s="905"/>
    </row>
    <row r="228" spans="1:53" ht="11.4">
      <c r="A228" s="789">
        <v>2</v>
      </c>
      <c r="B228" s="905"/>
      <c r="C228" s="905"/>
      <c r="D228" s="905"/>
      <c r="E228" s="905"/>
      <c r="F228" s="905"/>
      <c r="G228" s="905"/>
      <c r="H228" s="905"/>
      <c r="I228" s="905"/>
      <c r="J228" s="905"/>
      <c r="K228" s="905"/>
      <c r="L228" s="931" t="s">
        <v>123</v>
      </c>
      <c r="M228" s="932" t="s">
        <v>662</v>
      </c>
      <c r="N228" s="933" t="s">
        <v>370</v>
      </c>
      <c r="O228" s="790">
        <v>0</v>
      </c>
      <c r="P228" s="790">
        <v>0</v>
      </c>
      <c r="Q228" s="790">
        <v>0</v>
      </c>
      <c r="R228" s="940">
        <v>0</v>
      </c>
      <c r="S228" s="790">
        <v>0</v>
      </c>
      <c r="T228" s="790">
        <v>0</v>
      </c>
      <c r="U228" s="790">
        <v>0</v>
      </c>
      <c r="V228" s="790">
        <v>0</v>
      </c>
      <c r="W228" s="790">
        <v>0</v>
      </c>
      <c r="X228" s="790">
        <v>0</v>
      </c>
      <c r="Y228" s="790">
        <v>0</v>
      </c>
      <c r="Z228" s="790">
        <v>0</v>
      </c>
      <c r="AA228" s="790">
        <v>0</v>
      </c>
      <c r="AB228" s="790">
        <v>0</v>
      </c>
      <c r="AC228" s="790">
        <v>0</v>
      </c>
      <c r="AD228" s="790">
        <v>0</v>
      </c>
      <c r="AE228" s="790">
        <v>0</v>
      </c>
      <c r="AF228" s="790">
        <v>0</v>
      </c>
      <c r="AG228" s="790">
        <v>0</v>
      </c>
      <c r="AH228" s="790">
        <v>0</v>
      </c>
      <c r="AI228" s="790">
        <v>0</v>
      </c>
      <c r="AJ228" s="790">
        <v>0</v>
      </c>
      <c r="AK228" s="790">
        <v>0</v>
      </c>
      <c r="AL228" s="790">
        <v>0</v>
      </c>
      <c r="AM228" s="790">
        <v>0</v>
      </c>
      <c r="AN228" s="940">
        <v>0</v>
      </c>
      <c r="AO228" s="940">
        <v>0</v>
      </c>
      <c r="AP228" s="940">
        <v>0</v>
      </c>
      <c r="AQ228" s="940">
        <v>0</v>
      </c>
      <c r="AR228" s="940">
        <v>0</v>
      </c>
      <c r="AS228" s="940">
        <v>0</v>
      </c>
      <c r="AT228" s="940">
        <v>0</v>
      </c>
      <c r="AU228" s="940">
        <v>0</v>
      </c>
      <c r="AV228" s="940">
        <v>0</v>
      </c>
      <c r="AW228" s="940">
        <v>0</v>
      </c>
      <c r="AX228" s="771"/>
      <c r="AY228" s="771"/>
      <c r="AZ228" s="771"/>
      <c r="BA228" s="905"/>
    </row>
    <row r="229" spans="1:53" ht="11.4">
      <c r="A229" s="789">
        <v>2</v>
      </c>
      <c r="B229" s="905"/>
      <c r="C229" s="905"/>
      <c r="D229" s="905"/>
      <c r="E229" s="905"/>
      <c r="F229" s="905"/>
      <c r="G229" s="905"/>
      <c r="H229" s="905"/>
      <c r="I229" s="905"/>
      <c r="J229" s="905"/>
      <c r="K229" s="905"/>
      <c r="L229" s="931" t="s">
        <v>396</v>
      </c>
      <c r="M229" s="932" t="s">
        <v>663</v>
      </c>
      <c r="N229" s="933" t="s">
        <v>370</v>
      </c>
      <c r="O229" s="790">
        <v>0</v>
      </c>
      <c r="P229" s="790">
        <v>0</v>
      </c>
      <c r="Q229" s="790">
        <v>0</v>
      </c>
      <c r="R229" s="940">
        <v>0</v>
      </c>
      <c r="S229" s="790">
        <v>0</v>
      </c>
      <c r="T229" s="790">
        <v>0</v>
      </c>
      <c r="U229" s="790">
        <v>0</v>
      </c>
      <c r="V229" s="790">
        <v>0</v>
      </c>
      <c r="W229" s="790">
        <v>0</v>
      </c>
      <c r="X229" s="790">
        <v>0</v>
      </c>
      <c r="Y229" s="790">
        <v>0</v>
      </c>
      <c r="Z229" s="790">
        <v>0</v>
      </c>
      <c r="AA229" s="790">
        <v>0</v>
      </c>
      <c r="AB229" s="790">
        <v>0</v>
      </c>
      <c r="AC229" s="790">
        <v>0</v>
      </c>
      <c r="AD229" s="790">
        <v>0</v>
      </c>
      <c r="AE229" s="790">
        <v>0</v>
      </c>
      <c r="AF229" s="790">
        <v>0</v>
      </c>
      <c r="AG229" s="790">
        <v>0</v>
      </c>
      <c r="AH229" s="790">
        <v>0</v>
      </c>
      <c r="AI229" s="790">
        <v>0</v>
      </c>
      <c r="AJ229" s="790">
        <v>0</v>
      </c>
      <c r="AK229" s="790">
        <v>0</v>
      </c>
      <c r="AL229" s="790">
        <v>0</v>
      </c>
      <c r="AM229" s="790">
        <v>0</v>
      </c>
      <c r="AN229" s="940">
        <v>0</v>
      </c>
      <c r="AO229" s="940">
        <v>0</v>
      </c>
      <c r="AP229" s="940">
        <v>0</v>
      </c>
      <c r="AQ229" s="940">
        <v>0</v>
      </c>
      <c r="AR229" s="940">
        <v>0</v>
      </c>
      <c r="AS229" s="940">
        <v>0</v>
      </c>
      <c r="AT229" s="940">
        <v>0</v>
      </c>
      <c r="AU229" s="940">
        <v>0</v>
      </c>
      <c r="AV229" s="940">
        <v>0</v>
      </c>
      <c r="AW229" s="940">
        <v>0</v>
      </c>
      <c r="AX229" s="771"/>
      <c r="AY229" s="771"/>
      <c r="AZ229" s="771"/>
      <c r="BA229" s="905"/>
    </row>
    <row r="230" spans="1:53" ht="22.8">
      <c r="A230" s="789">
        <v>2</v>
      </c>
      <c r="B230" s="905" t="s">
        <v>1398</v>
      </c>
      <c r="C230" s="905"/>
      <c r="D230" s="905"/>
      <c r="E230" s="905"/>
      <c r="F230" s="905"/>
      <c r="G230" s="905"/>
      <c r="H230" s="905"/>
      <c r="I230" s="905"/>
      <c r="J230" s="905"/>
      <c r="K230" s="905"/>
      <c r="L230" s="931" t="s">
        <v>397</v>
      </c>
      <c r="M230" s="932" t="s">
        <v>664</v>
      </c>
      <c r="N230" s="933" t="s">
        <v>370</v>
      </c>
      <c r="O230" s="790"/>
      <c r="P230" s="790"/>
      <c r="Q230" s="790"/>
      <c r="R230" s="940">
        <v>0</v>
      </c>
      <c r="S230" s="790"/>
      <c r="T230" s="790"/>
      <c r="U230" s="790"/>
      <c r="V230" s="790"/>
      <c r="W230" s="790"/>
      <c r="X230" s="790"/>
      <c r="Y230" s="790"/>
      <c r="Z230" s="790"/>
      <c r="AA230" s="790"/>
      <c r="AB230" s="790"/>
      <c r="AC230" s="790"/>
      <c r="AD230" s="790"/>
      <c r="AE230" s="790"/>
      <c r="AF230" s="790"/>
      <c r="AG230" s="790"/>
      <c r="AH230" s="790"/>
      <c r="AI230" s="790"/>
      <c r="AJ230" s="790"/>
      <c r="AK230" s="790"/>
      <c r="AL230" s="790"/>
      <c r="AM230" s="790"/>
      <c r="AN230" s="940">
        <v>0</v>
      </c>
      <c r="AO230" s="940">
        <v>0</v>
      </c>
      <c r="AP230" s="940">
        <v>0</v>
      </c>
      <c r="AQ230" s="940">
        <v>0</v>
      </c>
      <c r="AR230" s="940">
        <v>0</v>
      </c>
      <c r="AS230" s="940">
        <v>0</v>
      </c>
      <c r="AT230" s="940">
        <v>0</v>
      </c>
      <c r="AU230" s="940">
        <v>0</v>
      </c>
      <c r="AV230" s="940">
        <v>0</v>
      </c>
      <c r="AW230" s="940">
        <v>0</v>
      </c>
      <c r="AX230" s="771"/>
      <c r="AY230" s="771"/>
      <c r="AZ230" s="771"/>
      <c r="BA230" s="905"/>
    </row>
    <row r="231" spans="1:53" ht="11.4">
      <c r="A231" s="789">
        <v>2</v>
      </c>
      <c r="B231" s="905" t="s">
        <v>665</v>
      </c>
      <c r="C231" s="905"/>
      <c r="D231" s="905"/>
      <c r="E231" s="905"/>
      <c r="F231" s="905"/>
      <c r="G231" s="905"/>
      <c r="H231" s="905"/>
      <c r="I231" s="905"/>
      <c r="J231" s="905"/>
      <c r="K231" s="905"/>
      <c r="L231" s="931" t="s">
        <v>124</v>
      </c>
      <c r="M231" s="954" t="s">
        <v>665</v>
      </c>
      <c r="N231" s="933" t="s">
        <v>370</v>
      </c>
      <c r="O231" s="790"/>
      <c r="P231" s="790"/>
      <c r="Q231" s="790"/>
      <c r="R231" s="940">
        <v>0</v>
      </c>
      <c r="S231" s="790"/>
      <c r="T231" s="790"/>
      <c r="U231" s="790"/>
      <c r="V231" s="790"/>
      <c r="W231" s="790"/>
      <c r="X231" s="790"/>
      <c r="Y231" s="790"/>
      <c r="Z231" s="790"/>
      <c r="AA231" s="790"/>
      <c r="AB231" s="790"/>
      <c r="AC231" s="790"/>
      <c r="AD231" s="790"/>
      <c r="AE231" s="790"/>
      <c r="AF231" s="790"/>
      <c r="AG231" s="790"/>
      <c r="AH231" s="790"/>
      <c r="AI231" s="790"/>
      <c r="AJ231" s="790"/>
      <c r="AK231" s="790"/>
      <c r="AL231" s="790"/>
      <c r="AM231" s="790"/>
      <c r="AN231" s="940">
        <v>0</v>
      </c>
      <c r="AO231" s="940">
        <v>0</v>
      </c>
      <c r="AP231" s="940">
        <v>0</v>
      </c>
      <c r="AQ231" s="940">
        <v>0</v>
      </c>
      <c r="AR231" s="940">
        <v>0</v>
      </c>
      <c r="AS231" s="940">
        <v>0</v>
      </c>
      <c r="AT231" s="940">
        <v>0</v>
      </c>
      <c r="AU231" s="940">
        <v>0</v>
      </c>
      <c r="AV231" s="940">
        <v>0</v>
      </c>
      <c r="AW231" s="940">
        <v>0</v>
      </c>
      <c r="AX231" s="771"/>
      <c r="AY231" s="771"/>
      <c r="AZ231" s="771"/>
      <c r="BA231" s="905"/>
    </row>
    <row r="232" spans="1:53" ht="22.8">
      <c r="A232" s="789">
        <v>2</v>
      </c>
      <c r="B232" s="905"/>
      <c r="C232" s="905"/>
      <c r="D232" s="905"/>
      <c r="E232" s="905"/>
      <c r="F232" s="905"/>
      <c r="G232" s="905"/>
      <c r="H232" s="905"/>
      <c r="I232" s="905"/>
      <c r="J232" s="905"/>
      <c r="K232" s="905"/>
      <c r="L232" s="931" t="s">
        <v>125</v>
      </c>
      <c r="M232" s="954" t="s">
        <v>666</v>
      </c>
      <c r="N232" s="933" t="s">
        <v>370</v>
      </c>
      <c r="O232" s="790"/>
      <c r="P232" s="790"/>
      <c r="Q232" s="790"/>
      <c r="R232" s="940">
        <v>0</v>
      </c>
      <c r="S232" s="790"/>
      <c r="T232" s="790">
        <v>0</v>
      </c>
      <c r="U232" s="790"/>
      <c r="V232" s="790"/>
      <c r="W232" s="790"/>
      <c r="X232" s="790"/>
      <c r="Y232" s="790"/>
      <c r="Z232" s="790"/>
      <c r="AA232" s="790"/>
      <c r="AB232" s="790"/>
      <c r="AC232" s="790"/>
      <c r="AD232" s="790">
        <v>0</v>
      </c>
      <c r="AE232" s="790"/>
      <c r="AF232" s="790"/>
      <c r="AG232" s="790"/>
      <c r="AH232" s="790"/>
      <c r="AI232" s="790"/>
      <c r="AJ232" s="790"/>
      <c r="AK232" s="790"/>
      <c r="AL232" s="790"/>
      <c r="AM232" s="790"/>
      <c r="AN232" s="443"/>
      <c r="AO232" s="443"/>
      <c r="AP232" s="443"/>
      <c r="AQ232" s="443"/>
      <c r="AR232" s="443"/>
      <c r="AS232" s="443"/>
      <c r="AT232" s="443"/>
      <c r="AU232" s="443"/>
      <c r="AV232" s="443"/>
      <c r="AW232" s="443"/>
      <c r="AX232" s="771"/>
      <c r="AY232" s="771"/>
      <c r="AZ232" s="771"/>
      <c r="BA232" s="905"/>
    </row>
    <row r="233" spans="1:53" ht="102.6">
      <c r="A233" s="789">
        <v>2</v>
      </c>
      <c r="B233" s="905"/>
      <c r="C233" s="905"/>
      <c r="D233" s="905"/>
      <c r="E233" s="905"/>
      <c r="F233" s="905"/>
      <c r="G233" s="905"/>
      <c r="H233" s="905"/>
      <c r="I233" s="905"/>
      <c r="J233" s="905"/>
      <c r="K233" s="905"/>
      <c r="L233" s="931" t="s">
        <v>126</v>
      </c>
      <c r="M233" s="954" t="s">
        <v>667</v>
      </c>
      <c r="N233" s="933" t="s">
        <v>370</v>
      </c>
      <c r="O233" s="790"/>
      <c r="P233" s="790"/>
      <c r="Q233" s="790"/>
      <c r="R233" s="940">
        <v>0</v>
      </c>
      <c r="S233" s="790"/>
      <c r="T233" s="790">
        <v>0</v>
      </c>
      <c r="U233" s="790"/>
      <c r="V233" s="790"/>
      <c r="W233" s="790"/>
      <c r="X233" s="790"/>
      <c r="Y233" s="790"/>
      <c r="Z233" s="790"/>
      <c r="AA233" s="790"/>
      <c r="AB233" s="790"/>
      <c r="AC233" s="790"/>
      <c r="AD233" s="790">
        <v>0</v>
      </c>
      <c r="AE233" s="790"/>
      <c r="AF233" s="790"/>
      <c r="AG233" s="790"/>
      <c r="AH233" s="790"/>
      <c r="AI233" s="790"/>
      <c r="AJ233" s="790"/>
      <c r="AK233" s="790"/>
      <c r="AL233" s="790"/>
      <c r="AM233" s="790"/>
      <c r="AN233" s="443"/>
      <c r="AO233" s="443"/>
      <c r="AP233" s="443"/>
      <c r="AQ233" s="443"/>
      <c r="AR233" s="443"/>
      <c r="AS233" s="443"/>
      <c r="AT233" s="443"/>
      <c r="AU233" s="443"/>
      <c r="AV233" s="443"/>
      <c r="AW233" s="443"/>
      <c r="AX233" s="771"/>
      <c r="AY233" s="771"/>
      <c r="AZ233" s="771"/>
      <c r="BA233" s="905"/>
    </row>
    <row r="234" spans="1:53" ht="45.6">
      <c r="A234" s="789">
        <v>2</v>
      </c>
      <c r="B234" s="905"/>
      <c r="C234" s="905"/>
      <c r="D234" s="905"/>
      <c r="E234" s="905"/>
      <c r="F234" s="905"/>
      <c r="G234" s="905"/>
      <c r="H234" s="905"/>
      <c r="I234" s="905"/>
      <c r="J234" s="905"/>
      <c r="K234" s="905"/>
      <c r="L234" s="931" t="s">
        <v>127</v>
      </c>
      <c r="M234" s="954" t="s">
        <v>1228</v>
      </c>
      <c r="N234" s="933" t="s">
        <v>370</v>
      </c>
      <c r="O234" s="790"/>
      <c r="P234" s="790"/>
      <c r="Q234" s="790"/>
      <c r="R234" s="940">
        <v>0</v>
      </c>
      <c r="S234" s="790"/>
      <c r="T234" s="790">
        <v>0</v>
      </c>
      <c r="U234" s="790"/>
      <c r="V234" s="790"/>
      <c r="W234" s="790"/>
      <c r="X234" s="790"/>
      <c r="Y234" s="790"/>
      <c r="Z234" s="790"/>
      <c r="AA234" s="790"/>
      <c r="AB234" s="790"/>
      <c r="AC234" s="790"/>
      <c r="AD234" s="790">
        <v>0</v>
      </c>
      <c r="AE234" s="790"/>
      <c r="AF234" s="790"/>
      <c r="AG234" s="790"/>
      <c r="AH234" s="790"/>
      <c r="AI234" s="790"/>
      <c r="AJ234" s="790"/>
      <c r="AK234" s="790"/>
      <c r="AL234" s="790"/>
      <c r="AM234" s="790"/>
      <c r="AN234" s="443"/>
      <c r="AO234" s="443"/>
      <c r="AP234" s="443"/>
      <c r="AQ234" s="443"/>
      <c r="AR234" s="443"/>
      <c r="AS234" s="443"/>
      <c r="AT234" s="443"/>
      <c r="AU234" s="443"/>
      <c r="AV234" s="443"/>
      <c r="AW234" s="443"/>
      <c r="AX234" s="771"/>
      <c r="AY234" s="771"/>
      <c r="AZ234" s="771"/>
      <c r="BA234" s="905"/>
    </row>
    <row r="235" spans="1:53" ht="11.4">
      <c r="A235" s="789">
        <v>2</v>
      </c>
      <c r="B235" s="905"/>
      <c r="C235" s="905"/>
      <c r="D235" s="905"/>
      <c r="E235" s="905"/>
      <c r="F235" s="905"/>
      <c r="G235" s="905"/>
      <c r="H235" s="905"/>
      <c r="I235" s="905"/>
      <c r="J235" s="905"/>
      <c r="K235" s="905"/>
      <c r="L235" s="931" t="s">
        <v>128</v>
      </c>
      <c r="M235" s="955" t="s">
        <v>668</v>
      </c>
      <c r="N235" s="933" t="s">
        <v>370</v>
      </c>
      <c r="O235" s="790"/>
      <c r="P235" s="790"/>
      <c r="Q235" s="790"/>
      <c r="R235" s="940">
        <v>0</v>
      </c>
      <c r="S235" s="790"/>
      <c r="T235" s="790"/>
      <c r="U235" s="790"/>
      <c r="V235" s="790"/>
      <c r="W235" s="790"/>
      <c r="X235" s="790"/>
      <c r="Y235" s="790"/>
      <c r="Z235" s="790"/>
      <c r="AA235" s="790"/>
      <c r="AB235" s="790"/>
      <c r="AC235" s="790"/>
      <c r="AD235" s="790">
        <v>-10.89</v>
      </c>
      <c r="AE235" s="790"/>
      <c r="AF235" s="790"/>
      <c r="AG235" s="790"/>
      <c r="AH235" s="790"/>
      <c r="AI235" s="790"/>
      <c r="AJ235" s="790"/>
      <c r="AK235" s="790"/>
      <c r="AL235" s="790"/>
      <c r="AM235" s="790"/>
      <c r="AN235" s="443"/>
      <c r="AO235" s="443"/>
      <c r="AP235" s="443"/>
      <c r="AQ235" s="443"/>
      <c r="AR235" s="443"/>
      <c r="AS235" s="443"/>
      <c r="AT235" s="443"/>
      <c r="AU235" s="443"/>
      <c r="AV235" s="443"/>
      <c r="AW235" s="443"/>
      <c r="AX235" s="771"/>
      <c r="AY235" s="771"/>
      <c r="AZ235" s="771"/>
      <c r="BA235" s="905"/>
    </row>
    <row r="236" spans="1:53" ht="11.4">
      <c r="A236" s="789">
        <v>2</v>
      </c>
      <c r="B236" s="905"/>
      <c r="C236" s="905"/>
      <c r="D236" s="905"/>
      <c r="E236" s="905"/>
      <c r="F236" s="905"/>
      <c r="G236" s="905"/>
      <c r="H236" s="905"/>
      <c r="I236" s="905"/>
      <c r="J236" s="905"/>
      <c r="K236" s="905"/>
      <c r="L236" s="931" t="s">
        <v>1237</v>
      </c>
      <c r="M236" s="932" t="s">
        <v>1238</v>
      </c>
      <c r="N236" s="933" t="s">
        <v>145</v>
      </c>
      <c r="O236" s="443">
        <v>0</v>
      </c>
      <c r="P236" s="443">
        <v>0</v>
      </c>
      <c r="Q236" s="443">
        <v>0</v>
      </c>
      <c r="R236" s="940">
        <v>0</v>
      </c>
      <c r="S236" s="443">
        <v>0</v>
      </c>
      <c r="T236" s="443">
        <v>0</v>
      </c>
      <c r="U236" s="443">
        <v>0</v>
      </c>
      <c r="V236" s="443">
        <v>0</v>
      </c>
      <c r="W236" s="443">
        <v>0</v>
      </c>
      <c r="X236" s="443">
        <v>0</v>
      </c>
      <c r="Y236" s="443">
        <v>0</v>
      </c>
      <c r="Z236" s="443">
        <v>0</v>
      </c>
      <c r="AA236" s="443">
        <v>0</v>
      </c>
      <c r="AB236" s="443">
        <v>0</v>
      </c>
      <c r="AC236" s="443">
        <v>0</v>
      </c>
      <c r="AD236" s="443">
        <v>-2.2507893239135499</v>
      </c>
      <c r="AE236" s="443">
        <v>0</v>
      </c>
      <c r="AF236" s="443">
        <v>0</v>
      </c>
      <c r="AG236" s="443">
        <v>0</v>
      </c>
      <c r="AH236" s="443">
        <v>0</v>
      </c>
      <c r="AI236" s="443">
        <v>0</v>
      </c>
      <c r="AJ236" s="443">
        <v>0</v>
      </c>
      <c r="AK236" s="443">
        <v>0</v>
      </c>
      <c r="AL236" s="443">
        <v>0</v>
      </c>
      <c r="AM236" s="443">
        <v>0</v>
      </c>
      <c r="AN236" s="443"/>
      <c r="AO236" s="443"/>
      <c r="AP236" s="443"/>
      <c r="AQ236" s="443"/>
      <c r="AR236" s="443"/>
      <c r="AS236" s="443"/>
      <c r="AT236" s="443"/>
      <c r="AU236" s="443"/>
      <c r="AV236" s="443"/>
      <c r="AW236" s="443"/>
      <c r="AX236" s="771"/>
      <c r="AY236" s="771"/>
      <c r="AZ236" s="771"/>
      <c r="BA236" s="905"/>
    </row>
    <row r="237" spans="1:53" s="116" customFormat="1" ht="11.4">
      <c r="A237" s="789">
        <v>2</v>
      </c>
      <c r="B237" s="946"/>
      <c r="C237" s="946"/>
      <c r="D237" s="946"/>
      <c r="E237" s="946"/>
      <c r="F237" s="946"/>
      <c r="G237" s="946"/>
      <c r="H237" s="946"/>
      <c r="I237" s="946"/>
      <c r="J237" s="946"/>
      <c r="K237" s="946"/>
      <c r="L237" s="947" t="s">
        <v>129</v>
      </c>
      <c r="M237" s="953" t="s">
        <v>669</v>
      </c>
      <c r="N237" s="927" t="s">
        <v>370</v>
      </c>
      <c r="O237" s="928">
        <v>418.83</v>
      </c>
      <c r="P237" s="928">
        <v>894.46</v>
      </c>
      <c r="Q237" s="928">
        <v>0</v>
      </c>
      <c r="R237" s="928">
        <v>-894.46</v>
      </c>
      <c r="S237" s="928">
        <v>462.65000000000003</v>
      </c>
      <c r="T237" s="928">
        <v>1359.73</v>
      </c>
      <c r="U237" s="928">
        <v>525.46</v>
      </c>
      <c r="V237" s="928">
        <v>525.46</v>
      </c>
      <c r="W237" s="928">
        <v>525.46</v>
      </c>
      <c r="X237" s="928">
        <v>525.46</v>
      </c>
      <c r="Y237" s="928">
        <v>525.46</v>
      </c>
      <c r="Z237" s="928">
        <v>525.46</v>
      </c>
      <c r="AA237" s="928">
        <v>525.46</v>
      </c>
      <c r="AB237" s="928">
        <v>525.46</v>
      </c>
      <c r="AC237" s="928">
        <v>525.46</v>
      </c>
      <c r="AD237" s="928">
        <v>483.83026719999998</v>
      </c>
      <c r="AE237" s="928">
        <v>208.0002672</v>
      </c>
      <c r="AF237" s="928">
        <v>208.0002672</v>
      </c>
      <c r="AG237" s="928">
        <v>208.0002672</v>
      </c>
      <c r="AH237" s="928">
        <v>208.0002672</v>
      </c>
      <c r="AI237" s="928">
        <v>208.0002672</v>
      </c>
      <c r="AJ237" s="928">
        <v>208.0002672</v>
      </c>
      <c r="AK237" s="928">
        <v>208.0002672</v>
      </c>
      <c r="AL237" s="928">
        <v>208.0002672</v>
      </c>
      <c r="AM237" s="928">
        <v>208.0002672</v>
      </c>
      <c r="AN237" s="928">
        <v>4.5780324651464266</v>
      </c>
      <c r="AO237" s="928">
        <v>-57.009662003220782</v>
      </c>
      <c r="AP237" s="928">
        <v>0</v>
      </c>
      <c r="AQ237" s="928">
        <v>0</v>
      </c>
      <c r="AR237" s="928">
        <v>0</v>
      </c>
      <c r="AS237" s="928">
        <v>0</v>
      </c>
      <c r="AT237" s="928">
        <v>0</v>
      </c>
      <c r="AU237" s="928">
        <v>0</v>
      </c>
      <c r="AV237" s="928">
        <v>0</v>
      </c>
      <c r="AW237" s="928">
        <v>0</v>
      </c>
      <c r="AX237" s="771"/>
      <c r="AY237" s="771"/>
      <c r="AZ237" s="771"/>
      <c r="BA237" s="946"/>
    </row>
    <row r="238" spans="1:53" ht="79.8">
      <c r="A238" s="789">
        <v>2</v>
      </c>
      <c r="B238" s="905"/>
      <c r="C238" s="905"/>
      <c r="D238" s="905"/>
      <c r="E238" s="905"/>
      <c r="F238" s="905"/>
      <c r="G238" s="905"/>
      <c r="H238" s="905"/>
      <c r="I238" s="905"/>
      <c r="J238" s="905"/>
      <c r="K238" s="905"/>
      <c r="L238" s="931" t="s">
        <v>130</v>
      </c>
      <c r="M238" s="955" t="s">
        <v>1183</v>
      </c>
      <c r="N238" s="943" t="s">
        <v>370</v>
      </c>
      <c r="O238" s="790"/>
      <c r="P238" s="790"/>
      <c r="Q238" s="790"/>
      <c r="R238" s="940">
        <v>0</v>
      </c>
      <c r="S238" s="790"/>
      <c r="T238" s="790"/>
      <c r="U238" s="790"/>
      <c r="V238" s="790"/>
      <c r="W238" s="790"/>
      <c r="X238" s="790"/>
      <c r="Y238" s="790"/>
      <c r="Z238" s="790"/>
      <c r="AA238" s="790"/>
      <c r="AB238" s="790"/>
      <c r="AC238" s="790"/>
      <c r="AD238" s="790">
        <v>0</v>
      </c>
      <c r="AE238" s="790"/>
      <c r="AF238" s="790"/>
      <c r="AG238" s="790"/>
      <c r="AH238" s="790"/>
      <c r="AI238" s="790"/>
      <c r="AJ238" s="790"/>
      <c r="AK238" s="790"/>
      <c r="AL238" s="790"/>
      <c r="AM238" s="790"/>
      <c r="AN238" s="443"/>
      <c r="AO238" s="443"/>
      <c r="AP238" s="443"/>
      <c r="AQ238" s="443"/>
      <c r="AR238" s="443"/>
      <c r="AS238" s="443"/>
      <c r="AT238" s="443"/>
      <c r="AU238" s="443"/>
      <c r="AV238" s="443"/>
      <c r="AW238" s="443"/>
      <c r="AX238" s="771"/>
      <c r="AY238" s="771"/>
      <c r="AZ238" s="771"/>
      <c r="BA238" s="905"/>
    </row>
    <row r="239" spans="1:53" ht="57">
      <c r="A239" s="789">
        <v>2</v>
      </c>
      <c r="B239" s="905"/>
      <c r="C239" s="905"/>
      <c r="D239" s="905"/>
      <c r="E239" s="905"/>
      <c r="F239" s="905"/>
      <c r="G239" s="905"/>
      <c r="H239" s="905"/>
      <c r="I239" s="905"/>
      <c r="J239" s="905"/>
      <c r="K239" s="905"/>
      <c r="L239" s="931" t="s">
        <v>131</v>
      </c>
      <c r="M239" s="955" t="s">
        <v>670</v>
      </c>
      <c r="N239" s="943" t="s">
        <v>370</v>
      </c>
      <c r="O239" s="790"/>
      <c r="P239" s="790"/>
      <c r="Q239" s="790"/>
      <c r="R239" s="940">
        <v>0</v>
      </c>
      <c r="S239" s="790"/>
      <c r="T239" s="790"/>
      <c r="U239" s="790"/>
      <c r="V239" s="790"/>
      <c r="W239" s="790"/>
      <c r="X239" s="790"/>
      <c r="Y239" s="790"/>
      <c r="Z239" s="790"/>
      <c r="AA239" s="790"/>
      <c r="AB239" s="790"/>
      <c r="AC239" s="790"/>
      <c r="AD239" s="790">
        <v>0</v>
      </c>
      <c r="AE239" s="790"/>
      <c r="AF239" s="790"/>
      <c r="AG239" s="790"/>
      <c r="AH239" s="790"/>
      <c r="AI239" s="790"/>
      <c r="AJ239" s="790"/>
      <c r="AK239" s="790"/>
      <c r="AL239" s="790"/>
      <c r="AM239" s="790"/>
      <c r="AN239" s="443"/>
      <c r="AO239" s="443"/>
      <c r="AP239" s="443"/>
      <c r="AQ239" s="443"/>
      <c r="AR239" s="443"/>
      <c r="AS239" s="443"/>
      <c r="AT239" s="443"/>
      <c r="AU239" s="443"/>
      <c r="AV239" s="443"/>
      <c r="AW239" s="443"/>
      <c r="AX239" s="771"/>
      <c r="AY239" s="771"/>
      <c r="AZ239" s="771"/>
      <c r="BA239" s="905"/>
    </row>
    <row r="240" spans="1:53" ht="11.4">
      <c r="A240" s="789">
        <v>2</v>
      </c>
      <c r="B240" s="905"/>
      <c r="C240" s="905"/>
      <c r="D240" s="905"/>
      <c r="E240" s="905"/>
      <c r="F240" s="905"/>
      <c r="G240" s="905"/>
      <c r="H240" s="905"/>
      <c r="I240" s="905"/>
      <c r="J240" s="905"/>
      <c r="K240" s="905"/>
      <c r="L240" s="931" t="s">
        <v>132</v>
      </c>
      <c r="M240" s="955" t="s">
        <v>671</v>
      </c>
      <c r="N240" s="933" t="s">
        <v>370</v>
      </c>
      <c r="O240" s="790"/>
      <c r="P240" s="790"/>
      <c r="Q240" s="790"/>
      <c r="R240" s="940">
        <v>0</v>
      </c>
      <c r="S240" s="790"/>
      <c r="T240" s="790"/>
      <c r="U240" s="790"/>
      <c r="V240" s="790"/>
      <c r="W240" s="790"/>
      <c r="X240" s="790"/>
      <c r="Y240" s="790"/>
      <c r="Z240" s="790"/>
      <c r="AA240" s="790"/>
      <c r="AB240" s="790"/>
      <c r="AC240" s="790"/>
      <c r="AD240" s="790"/>
      <c r="AE240" s="790"/>
      <c r="AF240" s="790"/>
      <c r="AG240" s="790"/>
      <c r="AH240" s="790"/>
      <c r="AI240" s="790"/>
      <c r="AJ240" s="790"/>
      <c r="AK240" s="790"/>
      <c r="AL240" s="790"/>
      <c r="AM240" s="790"/>
      <c r="AN240" s="443"/>
      <c r="AO240" s="443"/>
      <c r="AP240" s="443"/>
      <c r="AQ240" s="443"/>
      <c r="AR240" s="443"/>
      <c r="AS240" s="443"/>
      <c r="AT240" s="443"/>
      <c r="AU240" s="443"/>
      <c r="AV240" s="443"/>
      <c r="AW240" s="443"/>
      <c r="AX240" s="771"/>
      <c r="AY240" s="771"/>
      <c r="AZ240" s="771"/>
      <c r="BA240" s="905"/>
    </row>
    <row r="241" spans="1:53" s="116" customFormat="1" ht="11.4">
      <c r="A241" s="789">
        <v>2</v>
      </c>
      <c r="B241" s="946"/>
      <c r="C241" s="946"/>
      <c r="D241" s="946"/>
      <c r="E241" s="946"/>
      <c r="F241" s="946"/>
      <c r="G241" s="946"/>
      <c r="H241" s="946"/>
      <c r="I241" s="946"/>
      <c r="J241" s="946"/>
      <c r="K241" s="946"/>
      <c r="L241" s="947" t="s">
        <v>133</v>
      </c>
      <c r="M241" s="953" t="s">
        <v>672</v>
      </c>
      <c r="N241" s="949" t="s">
        <v>370</v>
      </c>
      <c r="O241" s="929">
        <v>0</v>
      </c>
      <c r="P241" s="929">
        <v>0</v>
      </c>
      <c r="Q241" s="929">
        <v>0</v>
      </c>
      <c r="R241" s="928">
        <v>0</v>
      </c>
      <c r="S241" s="929">
        <v>0</v>
      </c>
      <c r="T241" s="929">
        <v>0</v>
      </c>
      <c r="U241" s="929">
        <v>0</v>
      </c>
      <c r="V241" s="929">
        <v>0</v>
      </c>
      <c r="W241" s="929">
        <v>0</v>
      </c>
      <c r="X241" s="929">
        <v>0</v>
      </c>
      <c r="Y241" s="929">
        <v>0</v>
      </c>
      <c r="Z241" s="929">
        <v>0</v>
      </c>
      <c r="AA241" s="929">
        <v>0</v>
      </c>
      <c r="AB241" s="929">
        <v>0</v>
      </c>
      <c r="AC241" s="929">
        <v>0</v>
      </c>
      <c r="AD241" s="929">
        <v>0</v>
      </c>
      <c r="AE241" s="929">
        <v>0</v>
      </c>
      <c r="AF241" s="929">
        <v>0</v>
      </c>
      <c r="AG241" s="929">
        <v>0</v>
      </c>
      <c r="AH241" s="929">
        <v>0</v>
      </c>
      <c r="AI241" s="929">
        <v>0</v>
      </c>
      <c r="AJ241" s="929">
        <v>0</v>
      </c>
      <c r="AK241" s="929">
        <v>0</v>
      </c>
      <c r="AL241" s="929">
        <v>0</v>
      </c>
      <c r="AM241" s="929">
        <v>0</v>
      </c>
      <c r="AN241" s="928">
        <v>0</v>
      </c>
      <c r="AO241" s="928">
        <v>0</v>
      </c>
      <c r="AP241" s="928">
        <v>0</v>
      </c>
      <c r="AQ241" s="928">
        <v>0</v>
      </c>
      <c r="AR241" s="928">
        <v>0</v>
      </c>
      <c r="AS241" s="928">
        <v>0</v>
      </c>
      <c r="AT241" s="928">
        <v>0</v>
      </c>
      <c r="AU241" s="928">
        <v>0</v>
      </c>
      <c r="AV241" s="928">
        <v>0</v>
      </c>
      <c r="AW241" s="928">
        <v>0</v>
      </c>
      <c r="AX241" s="771"/>
      <c r="AY241" s="771"/>
      <c r="AZ241" s="771"/>
      <c r="BA241" s="946"/>
    </row>
    <row r="242" spans="1:53" ht="22.8">
      <c r="A242" s="789">
        <v>2</v>
      </c>
      <c r="B242" s="905"/>
      <c r="C242" s="905"/>
      <c r="D242" s="905"/>
      <c r="E242" s="905"/>
      <c r="F242" s="905"/>
      <c r="G242" s="905"/>
      <c r="H242" s="905"/>
      <c r="I242" s="905"/>
      <c r="J242" s="905"/>
      <c r="K242" s="905"/>
      <c r="L242" s="931" t="s">
        <v>200</v>
      </c>
      <c r="M242" s="956" t="s">
        <v>673</v>
      </c>
      <c r="N242" s="933" t="s">
        <v>370</v>
      </c>
      <c r="O242" s="790"/>
      <c r="P242" s="790"/>
      <c r="Q242" s="790"/>
      <c r="R242" s="940">
        <v>0</v>
      </c>
      <c r="S242" s="790"/>
      <c r="T242" s="790"/>
      <c r="U242" s="790"/>
      <c r="V242" s="790"/>
      <c r="W242" s="790"/>
      <c r="X242" s="790"/>
      <c r="Y242" s="790"/>
      <c r="Z242" s="790"/>
      <c r="AA242" s="790"/>
      <c r="AB242" s="790"/>
      <c r="AC242" s="790"/>
      <c r="AD242" s="790"/>
      <c r="AE242" s="790"/>
      <c r="AF242" s="790"/>
      <c r="AG242" s="790"/>
      <c r="AH242" s="790"/>
      <c r="AI242" s="790"/>
      <c r="AJ242" s="790"/>
      <c r="AK242" s="790"/>
      <c r="AL242" s="790"/>
      <c r="AM242" s="790"/>
      <c r="AN242" s="443"/>
      <c r="AO242" s="443"/>
      <c r="AP242" s="443"/>
      <c r="AQ242" s="443"/>
      <c r="AR242" s="443"/>
      <c r="AS242" s="443"/>
      <c r="AT242" s="443"/>
      <c r="AU242" s="443"/>
      <c r="AV242" s="443"/>
      <c r="AW242" s="443"/>
      <c r="AX242" s="771"/>
      <c r="AY242" s="771"/>
      <c r="AZ242" s="771"/>
      <c r="BA242" s="905"/>
    </row>
    <row r="243" spans="1:53" ht="22.8">
      <c r="A243" s="789">
        <v>2</v>
      </c>
      <c r="B243" s="905"/>
      <c r="C243" s="905"/>
      <c r="D243" s="905"/>
      <c r="E243" s="905"/>
      <c r="F243" s="905"/>
      <c r="G243" s="905"/>
      <c r="H243" s="905"/>
      <c r="I243" s="905"/>
      <c r="J243" s="905"/>
      <c r="K243" s="905"/>
      <c r="L243" s="931" t="s">
        <v>201</v>
      </c>
      <c r="M243" s="932" t="s">
        <v>674</v>
      </c>
      <c r="N243" s="933" t="s">
        <v>370</v>
      </c>
      <c r="O243" s="790"/>
      <c r="P243" s="790"/>
      <c r="Q243" s="790"/>
      <c r="R243" s="940">
        <v>0</v>
      </c>
      <c r="S243" s="790"/>
      <c r="T243" s="790"/>
      <c r="U243" s="790"/>
      <c r="V243" s="790"/>
      <c r="W243" s="790"/>
      <c r="X243" s="790"/>
      <c r="Y243" s="790"/>
      <c r="Z243" s="790"/>
      <c r="AA243" s="790"/>
      <c r="AB243" s="790"/>
      <c r="AC243" s="790"/>
      <c r="AD243" s="790"/>
      <c r="AE243" s="790"/>
      <c r="AF243" s="790"/>
      <c r="AG243" s="790"/>
      <c r="AH243" s="790"/>
      <c r="AI243" s="790"/>
      <c r="AJ243" s="790"/>
      <c r="AK243" s="790"/>
      <c r="AL243" s="790"/>
      <c r="AM243" s="790"/>
      <c r="AN243" s="443"/>
      <c r="AO243" s="443"/>
      <c r="AP243" s="443"/>
      <c r="AQ243" s="443"/>
      <c r="AR243" s="443"/>
      <c r="AS243" s="443"/>
      <c r="AT243" s="443"/>
      <c r="AU243" s="443"/>
      <c r="AV243" s="443"/>
      <c r="AW243" s="443"/>
      <c r="AX243" s="771"/>
      <c r="AY243" s="771"/>
      <c r="AZ243" s="771"/>
      <c r="BA243" s="905"/>
    </row>
    <row r="244" spans="1:53" ht="11.4">
      <c r="A244" s="789">
        <v>2</v>
      </c>
      <c r="B244" s="905"/>
      <c r="C244" s="905"/>
      <c r="D244" s="905"/>
      <c r="E244" s="905"/>
      <c r="F244" s="905"/>
      <c r="G244" s="905"/>
      <c r="H244" s="905"/>
      <c r="I244" s="905"/>
      <c r="J244" s="905"/>
      <c r="K244" s="905"/>
      <c r="L244" s="931" t="s">
        <v>134</v>
      </c>
      <c r="M244" s="955" t="s">
        <v>675</v>
      </c>
      <c r="N244" s="933" t="s">
        <v>370</v>
      </c>
      <c r="O244" s="790"/>
      <c r="P244" s="790"/>
      <c r="Q244" s="790"/>
      <c r="R244" s="940">
        <v>0</v>
      </c>
      <c r="S244" s="790"/>
      <c r="T244" s="790"/>
      <c r="U244" s="790"/>
      <c r="V244" s="790"/>
      <c r="W244" s="790"/>
      <c r="X244" s="790"/>
      <c r="Y244" s="790"/>
      <c r="Z244" s="790"/>
      <c r="AA244" s="790"/>
      <c r="AB244" s="790"/>
      <c r="AC244" s="790"/>
      <c r="AD244" s="790"/>
      <c r="AE244" s="790"/>
      <c r="AF244" s="790"/>
      <c r="AG244" s="790"/>
      <c r="AH244" s="790"/>
      <c r="AI244" s="790"/>
      <c r="AJ244" s="790"/>
      <c r="AK244" s="790"/>
      <c r="AL244" s="790"/>
      <c r="AM244" s="790"/>
      <c r="AN244" s="443"/>
      <c r="AO244" s="443"/>
      <c r="AP244" s="443"/>
      <c r="AQ244" s="443"/>
      <c r="AR244" s="443"/>
      <c r="AS244" s="443"/>
      <c r="AT244" s="443"/>
      <c r="AU244" s="443"/>
      <c r="AV244" s="443"/>
      <c r="AW244" s="443"/>
      <c r="AX244" s="771"/>
      <c r="AY244" s="771"/>
      <c r="AZ244" s="771"/>
      <c r="BA244" s="905"/>
    </row>
    <row r="245" spans="1:53" ht="11.4">
      <c r="A245" s="789">
        <v>2</v>
      </c>
      <c r="B245" s="905"/>
      <c r="C245" s="905"/>
      <c r="D245" s="905"/>
      <c r="E245" s="905"/>
      <c r="F245" s="905"/>
      <c r="G245" s="905"/>
      <c r="H245" s="905"/>
      <c r="I245" s="905"/>
      <c r="J245" s="905"/>
      <c r="K245" s="905"/>
      <c r="L245" s="931" t="s">
        <v>135</v>
      </c>
      <c r="M245" s="955" t="s">
        <v>676</v>
      </c>
      <c r="N245" s="933" t="s">
        <v>370</v>
      </c>
      <c r="O245" s="790"/>
      <c r="P245" s="790"/>
      <c r="Q245" s="790"/>
      <c r="R245" s="940">
        <v>0</v>
      </c>
      <c r="S245" s="790"/>
      <c r="T245" s="790"/>
      <c r="U245" s="790"/>
      <c r="V245" s="790"/>
      <c r="W245" s="790"/>
      <c r="X245" s="790"/>
      <c r="Y245" s="790"/>
      <c r="Z245" s="790"/>
      <c r="AA245" s="790"/>
      <c r="AB245" s="790"/>
      <c r="AC245" s="790"/>
      <c r="AD245" s="790"/>
      <c r="AE245" s="790"/>
      <c r="AF245" s="790"/>
      <c r="AG245" s="790"/>
      <c r="AH245" s="790"/>
      <c r="AI245" s="790"/>
      <c r="AJ245" s="790"/>
      <c r="AK245" s="790"/>
      <c r="AL245" s="790"/>
      <c r="AM245" s="790"/>
      <c r="AN245" s="443"/>
      <c r="AO245" s="443"/>
      <c r="AP245" s="443"/>
      <c r="AQ245" s="443"/>
      <c r="AR245" s="443"/>
      <c r="AS245" s="443"/>
      <c r="AT245" s="443"/>
      <c r="AU245" s="443"/>
      <c r="AV245" s="443"/>
      <c r="AW245" s="443"/>
      <c r="AX245" s="771"/>
      <c r="AY245" s="771"/>
      <c r="AZ245" s="771"/>
      <c r="BA245" s="905"/>
    </row>
    <row r="246" spans="1:53" s="116" customFormat="1" ht="11.4">
      <c r="A246" s="789">
        <v>2</v>
      </c>
      <c r="B246" s="946"/>
      <c r="C246" s="946"/>
      <c r="D246" s="946"/>
      <c r="E246" s="946"/>
      <c r="F246" s="946"/>
      <c r="G246" s="946"/>
      <c r="H246" s="946"/>
      <c r="I246" s="946"/>
      <c r="J246" s="946"/>
      <c r="K246" s="946"/>
      <c r="L246" s="947" t="s">
        <v>138</v>
      </c>
      <c r="M246" s="953" t="s">
        <v>677</v>
      </c>
      <c r="N246" s="949" t="s">
        <v>370</v>
      </c>
      <c r="O246" s="928">
        <v>418.83</v>
      </c>
      <c r="P246" s="928">
        <v>894.46</v>
      </c>
      <c r="Q246" s="928">
        <v>0</v>
      </c>
      <c r="R246" s="928">
        <v>-894.46</v>
      </c>
      <c r="S246" s="928">
        <v>462.65000000000003</v>
      </c>
      <c r="T246" s="928">
        <v>1359.73</v>
      </c>
      <c r="U246" s="928">
        <v>525.46</v>
      </c>
      <c r="V246" s="928">
        <v>525.46</v>
      </c>
      <c r="W246" s="928">
        <v>525.46</v>
      </c>
      <c r="X246" s="928">
        <v>525.46</v>
      </c>
      <c r="Y246" s="928">
        <v>525.46</v>
      </c>
      <c r="Z246" s="928">
        <v>525.46</v>
      </c>
      <c r="AA246" s="928">
        <v>525.46</v>
      </c>
      <c r="AB246" s="928">
        <v>525.46</v>
      </c>
      <c r="AC246" s="928">
        <v>525.46</v>
      </c>
      <c r="AD246" s="928">
        <v>483.83026719999998</v>
      </c>
      <c r="AE246" s="928">
        <v>208.0002672</v>
      </c>
      <c r="AF246" s="928">
        <v>208.0002672</v>
      </c>
      <c r="AG246" s="928">
        <v>208.0002672</v>
      </c>
      <c r="AH246" s="928">
        <v>208.0002672</v>
      </c>
      <c r="AI246" s="928">
        <v>208.0002672</v>
      </c>
      <c r="AJ246" s="928">
        <v>208.0002672</v>
      </c>
      <c r="AK246" s="928">
        <v>208.0002672</v>
      </c>
      <c r="AL246" s="928">
        <v>208.0002672</v>
      </c>
      <c r="AM246" s="928">
        <v>208.0002672</v>
      </c>
      <c r="AN246" s="928">
        <v>4.5780324651464266</v>
      </c>
      <c r="AO246" s="928">
        <v>-57.009662003220782</v>
      </c>
      <c r="AP246" s="928">
        <v>0</v>
      </c>
      <c r="AQ246" s="928">
        <v>0</v>
      </c>
      <c r="AR246" s="928">
        <v>0</v>
      </c>
      <c r="AS246" s="928">
        <v>0</v>
      </c>
      <c r="AT246" s="928">
        <v>0</v>
      </c>
      <c r="AU246" s="928">
        <v>0</v>
      </c>
      <c r="AV246" s="928">
        <v>0</v>
      </c>
      <c r="AW246" s="928">
        <v>0</v>
      </c>
      <c r="AX246" s="771"/>
      <c r="AY246" s="771"/>
      <c r="AZ246" s="771"/>
      <c r="BA246" s="946"/>
    </row>
    <row r="247" spans="1:53" ht="14.4">
      <c r="A247" s="789">
        <v>2</v>
      </c>
      <c r="B247" s="905"/>
      <c r="C247" s="957" t="b">
        <v>0</v>
      </c>
      <c r="D247" s="905"/>
      <c r="E247" s="905"/>
      <c r="F247" s="905"/>
      <c r="G247" s="905"/>
      <c r="H247" s="905"/>
      <c r="I247" s="905"/>
      <c r="J247" s="905"/>
      <c r="K247" s="905"/>
      <c r="L247" s="931" t="s">
        <v>1240</v>
      </c>
      <c r="M247" s="932" t="s">
        <v>1336</v>
      </c>
      <c r="N247" s="933" t="s">
        <v>370</v>
      </c>
      <c r="O247" s="790"/>
      <c r="P247" s="790"/>
      <c r="Q247" s="790"/>
      <c r="R247" s="940">
        <v>0</v>
      </c>
      <c r="S247" s="790"/>
      <c r="T247" s="790"/>
      <c r="U247" s="790"/>
      <c r="V247" s="790"/>
      <c r="W247" s="790"/>
      <c r="X247" s="790"/>
      <c r="Y247" s="790"/>
      <c r="Z247" s="790"/>
      <c r="AA247" s="790"/>
      <c r="AB247" s="790"/>
      <c r="AC247" s="790"/>
      <c r="AD247" s="790"/>
      <c r="AE247" s="790"/>
      <c r="AF247" s="790"/>
      <c r="AG247" s="790"/>
      <c r="AH247" s="790"/>
      <c r="AI247" s="790"/>
      <c r="AJ247" s="790"/>
      <c r="AK247" s="790"/>
      <c r="AL247" s="790"/>
      <c r="AM247" s="790"/>
      <c r="AN247" s="443"/>
      <c r="AO247" s="443"/>
      <c r="AP247" s="443"/>
      <c r="AQ247" s="443"/>
      <c r="AR247" s="443"/>
      <c r="AS247" s="443"/>
      <c r="AT247" s="443"/>
      <c r="AU247" s="443"/>
      <c r="AV247" s="443"/>
      <c r="AW247" s="443"/>
      <c r="AX247" s="771"/>
      <c r="AY247" s="771"/>
      <c r="AZ247" s="771"/>
      <c r="BA247" s="905"/>
    </row>
    <row r="248" spans="1:53" ht="14.4">
      <c r="A248" s="789">
        <v>2</v>
      </c>
      <c r="B248" s="905"/>
      <c r="C248" s="957" t="b">
        <v>0</v>
      </c>
      <c r="D248" s="905"/>
      <c r="E248" s="905"/>
      <c r="F248" s="905"/>
      <c r="G248" s="905"/>
      <c r="H248" s="905"/>
      <c r="I248" s="905"/>
      <c r="J248" s="905"/>
      <c r="K248" s="905"/>
      <c r="L248" s="931" t="s">
        <v>1241</v>
      </c>
      <c r="M248" s="932" t="s">
        <v>1337</v>
      </c>
      <c r="N248" s="933" t="s">
        <v>370</v>
      </c>
      <c r="O248" s="790"/>
      <c r="P248" s="790"/>
      <c r="Q248" s="790"/>
      <c r="R248" s="940">
        <v>0</v>
      </c>
      <c r="S248" s="790"/>
      <c r="T248" s="790"/>
      <c r="U248" s="790"/>
      <c r="V248" s="790"/>
      <c r="W248" s="790"/>
      <c r="X248" s="790"/>
      <c r="Y248" s="790"/>
      <c r="Z248" s="790"/>
      <c r="AA248" s="790"/>
      <c r="AB248" s="790"/>
      <c r="AC248" s="790"/>
      <c r="AD248" s="790"/>
      <c r="AE248" s="790"/>
      <c r="AF248" s="790"/>
      <c r="AG248" s="790"/>
      <c r="AH248" s="790"/>
      <c r="AI248" s="790"/>
      <c r="AJ248" s="790"/>
      <c r="AK248" s="790"/>
      <c r="AL248" s="790"/>
      <c r="AM248" s="790"/>
      <c r="AN248" s="443"/>
      <c r="AO248" s="443"/>
      <c r="AP248" s="443"/>
      <c r="AQ248" s="443"/>
      <c r="AR248" s="443"/>
      <c r="AS248" s="443"/>
      <c r="AT248" s="443"/>
      <c r="AU248" s="443"/>
      <c r="AV248" s="443"/>
      <c r="AW248" s="443"/>
      <c r="AX248" s="771"/>
      <c r="AY248" s="771"/>
      <c r="AZ248" s="771"/>
      <c r="BA248" s="905"/>
    </row>
    <row r="249" spans="1:53" s="116" customFormat="1" ht="11.4">
      <c r="A249" s="789">
        <v>2</v>
      </c>
      <c r="B249" s="905" t="s">
        <v>1217</v>
      </c>
      <c r="C249" s="946"/>
      <c r="D249" s="946"/>
      <c r="E249" s="946"/>
      <c r="F249" s="946"/>
      <c r="G249" s="946"/>
      <c r="H249" s="946"/>
      <c r="I249" s="946"/>
      <c r="J249" s="946"/>
      <c r="K249" s="946"/>
      <c r="L249" s="947" t="s">
        <v>139</v>
      </c>
      <c r="M249" s="953" t="s">
        <v>678</v>
      </c>
      <c r="N249" s="949" t="s">
        <v>329</v>
      </c>
      <c r="O249" s="958">
        <v>22</v>
      </c>
      <c r="P249" s="958">
        <v>0</v>
      </c>
      <c r="Q249" s="958">
        <v>0</v>
      </c>
      <c r="R249" s="958">
        <v>0</v>
      </c>
      <c r="S249" s="958">
        <v>22</v>
      </c>
      <c r="T249" s="958">
        <v>20.079999999999998</v>
      </c>
      <c r="U249" s="958">
        <v>0</v>
      </c>
      <c r="V249" s="958">
        <v>0</v>
      </c>
      <c r="W249" s="958">
        <v>0</v>
      </c>
      <c r="X249" s="958">
        <v>0</v>
      </c>
      <c r="Y249" s="958">
        <v>0</v>
      </c>
      <c r="Z249" s="958">
        <v>0</v>
      </c>
      <c r="AA249" s="958">
        <v>0</v>
      </c>
      <c r="AB249" s="958">
        <v>0</v>
      </c>
      <c r="AC249" s="958">
        <v>0</v>
      </c>
      <c r="AD249" s="958">
        <v>22</v>
      </c>
      <c r="AE249" s="958">
        <v>0</v>
      </c>
      <c r="AF249" s="958">
        <v>0</v>
      </c>
      <c r="AG249" s="958">
        <v>0</v>
      </c>
      <c r="AH249" s="958">
        <v>0</v>
      </c>
      <c r="AI249" s="958">
        <v>0</v>
      </c>
      <c r="AJ249" s="958">
        <v>0</v>
      </c>
      <c r="AK249" s="958">
        <v>0</v>
      </c>
      <c r="AL249" s="958">
        <v>0</v>
      </c>
      <c r="AM249" s="958">
        <v>0</v>
      </c>
      <c r="AN249" s="537"/>
      <c r="AO249" s="537"/>
      <c r="AP249" s="537"/>
      <c r="AQ249" s="537"/>
      <c r="AR249" s="537"/>
      <c r="AS249" s="537"/>
      <c r="AT249" s="537"/>
      <c r="AU249" s="537"/>
      <c r="AV249" s="537"/>
      <c r="AW249" s="537"/>
      <c r="AX249" s="771"/>
      <c r="AY249" s="771"/>
      <c r="AZ249" s="771"/>
      <c r="BA249" s="946"/>
    </row>
    <row r="250" spans="1:53" ht="11.4">
      <c r="A250" s="789">
        <v>2</v>
      </c>
      <c r="B250" s="905" t="s">
        <v>1213</v>
      </c>
      <c r="C250" s="905"/>
      <c r="D250" s="905"/>
      <c r="E250" s="905"/>
      <c r="F250" s="905"/>
      <c r="G250" s="905"/>
      <c r="H250" s="905"/>
      <c r="I250" s="905"/>
      <c r="J250" s="905"/>
      <c r="K250" s="905"/>
      <c r="L250" s="931" t="s">
        <v>150</v>
      </c>
      <c r="M250" s="956" t="s">
        <v>1136</v>
      </c>
      <c r="N250" s="933" t="s">
        <v>329</v>
      </c>
      <c r="O250" s="959">
        <v>12</v>
      </c>
      <c r="P250" s="959">
        <v>0</v>
      </c>
      <c r="Q250" s="959">
        <v>0</v>
      </c>
      <c r="R250" s="935">
        <v>0</v>
      </c>
      <c r="S250" s="959">
        <v>10.8</v>
      </c>
      <c r="T250" s="959">
        <v>10.029999999999999</v>
      </c>
      <c r="U250" s="959">
        <v>0</v>
      </c>
      <c r="V250" s="959">
        <v>0</v>
      </c>
      <c r="W250" s="959">
        <v>0</v>
      </c>
      <c r="X250" s="959">
        <v>0</v>
      </c>
      <c r="Y250" s="959">
        <v>0</v>
      </c>
      <c r="Z250" s="959">
        <v>0</v>
      </c>
      <c r="AA250" s="959">
        <v>0</v>
      </c>
      <c r="AB250" s="959">
        <v>0</v>
      </c>
      <c r="AC250" s="959">
        <v>0</v>
      </c>
      <c r="AD250" s="959">
        <v>10.8</v>
      </c>
      <c r="AE250" s="959">
        <v>0</v>
      </c>
      <c r="AF250" s="959">
        <v>0</v>
      </c>
      <c r="AG250" s="959">
        <v>0</v>
      </c>
      <c r="AH250" s="959">
        <v>0</v>
      </c>
      <c r="AI250" s="959">
        <v>0</v>
      </c>
      <c r="AJ250" s="959">
        <v>0</v>
      </c>
      <c r="AK250" s="959">
        <v>0</v>
      </c>
      <c r="AL250" s="959">
        <v>0</v>
      </c>
      <c r="AM250" s="959">
        <v>0</v>
      </c>
      <c r="AN250" s="443"/>
      <c r="AO250" s="443"/>
      <c r="AP250" s="443"/>
      <c r="AQ250" s="443"/>
      <c r="AR250" s="443"/>
      <c r="AS250" s="443"/>
      <c r="AT250" s="443"/>
      <c r="AU250" s="443"/>
      <c r="AV250" s="443"/>
      <c r="AW250" s="443"/>
      <c r="AX250" s="771"/>
      <c r="AY250" s="771"/>
      <c r="AZ250" s="771"/>
      <c r="BA250" s="905"/>
    </row>
    <row r="251" spans="1:53" ht="11.4">
      <c r="A251" s="789">
        <v>2</v>
      </c>
      <c r="B251" s="905" t="s">
        <v>1208</v>
      </c>
      <c r="C251" s="905"/>
      <c r="D251" s="905"/>
      <c r="E251" s="905"/>
      <c r="F251" s="905"/>
      <c r="G251" s="905"/>
      <c r="H251" s="905"/>
      <c r="I251" s="905"/>
      <c r="J251" s="905"/>
      <c r="K251" s="905"/>
      <c r="L251" s="931" t="s">
        <v>151</v>
      </c>
      <c r="M251" s="956" t="s">
        <v>1135</v>
      </c>
      <c r="N251" s="933" t="s">
        <v>679</v>
      </c>
      <c r="O251" s="790">
        <v>18.75</v>
      </c>
      <c r="P251" s="790"/>
      <c r="Q251" s="790"/>
      <c r="R251" s="940">
        <v>0</v>
      </c>
      <c r="S251" s="790">
        <v>21.03</v>
      </c>
      <c r="T251" s="790">
        <v>64.39</v>
      </c>
      <c r="U251" s="790"/>
      <c r="V251" s="790"/>
      <c r="W251" s="790"/>
      <c r="X251" s="790"/>
      <c r="Y251" s="790"/>
      <c r="Z251" s="790"/>
      <c r="AA251" s="790"/>
      <c r="AB251" s="790"/>
      <c r="AC251" s="790"/>
      <c r="AD251" s="790">
        <v>21.03</v>
      </c>
      <c r="AE251" s="790"/>
      <c r="AF251" s="790"/>
      <c r="AG251" s="790"/>
      <c r="AH251" s="790"/>
      <c r="AI251" s="790"/>
      <c r="AJ251" s="790"/>
      <c r="AK251" s="790"/>
      <c r="AL251" s="790"/>
      <c r="AM251" s="790"/>
      <c r="AN251" s="443"/>
      <c r="AO251" s="443"/>
      <c r="AP251" s="443"/>
      <c r="AQ251" s="443"/>
      <c r="AR251" s="443"/>
      <c r="AS251" s="443"/>
      <c r="AT251" s="443"/>
      <c r="AU251" s="443"/>
      <c r="AV251" s="443"/>
      <c r="AW251" s="443"/>
      <c r="AX251" s="771"/>
      <c r="AY251" s="771"/>
      <c r="AZ251" s="771"/>
      <c r="BA251" s="905"/>
    </row>
    <row r="252" spans="1:53" ht="11.4">
      <c r="A252" s="789">
        <v>2</v>
      </c>
      <c r="B252" s="905" t="s">
        <v>1214</v>
      </c>
      <c r="C252" s="905"/>
      <c r="D252" s="905"/>
      <c r="E252" s="905"/>
      <c r="F252" s="905"/>
      <c r="G252" s="905"/>
      <c r="H252" s="905"/>
      <c r="I252" s="905"/>
      <c r="J252" s="905"/>
      <c r="K252" s="905"/>
      <c r="L252" s="931" t="s">
        <v>152</v>
      </c>
      <c r="M252" s="956" t="s">
        <v>1137</v>
      </c>
      <c r="N252" s="933" t="s">
        <v>329</v>
      </c>
      <c r="O252" s="960">
        <v>10</v>
      </c>
      <c r="P252" s="960">
        <v>0</v>
      </c>
      <c r="Q252" s="960">
        <v>0</v>
      </c>
      <c r="R252" s="935">
        <v>0</v>
      </c>
      <c r="S252" s="960">
        <v>11.2</v>
      </c>
      <c r="T252" s="960">
        <v>10.049999999999999</v>
      </c>
      <c r="U252" s="960">
        <v>0</v>
      </c>
      <c r="V252" s="960">
        <v>0</v>
      </c>
      <c r="W252" s="960">
        <v>0</v>
      </c>
      <c r="X252" s="960">
        <v>0</v>
      </c>
      <c r="Y252" s="960">
        <v>0</v>
      </c>
      <c r="Z252" s="960">
        <v>0</v>
      </c>
      <c r="AA252" s="960">
        <v>0</v>
      </c>
      <c r="AB252" s="960">
        <v>0</v>
      </c>
      <c r="AC252" s="960">
        <v>0</v>
      </c>
      <c r="AD252" s="960">
        <v>11.2</v>
      </c>
      <c r="AE252" s="960">
        <v>0</v>
      </c>
      <c r="AF252" s="960">
        <v>0</v>
      </c>
      <c r="AG252" s="960">
        <v>0</v>
      </c>
      <c r="AH252" s="960">
        <v>0</v>
      </c>
      <c r="AI252" s="960">
        <v>0</v>
      </c>
      <c r="AJ252" s="960">
        <v>0</v>
      </c>
      <c r="AK252" s="960">
        <v>0</v>
      </c>
      <c r="AL252" s="960">
        <v>0</v>
      </c>
      <c r="AM252" s="960">
        <v>0</v>
      </c>
      <c r="AN252" s="443"/>
      <c r="AO252" s="443"/>
      <c r="AP252" s="443"/>
      <c r="AQ252" s="443"/>
      <c r="AR252" s="443"/>
      <c r="AS252" s="443"/>
      <c r="AT252" s="443"/>
      <c r="AU252" s="443"/>
      <c r="AV252" s="443"/>
      <c r="AW252" s="443"/>
      <c r="AX252" s="771"/>
      <c r="AY252" s="771"/>
      <c r="AZ252" s="771"/>
      <c r="BA252" s="905"/>
    </row>
    <row r="253" spans="1:53" ht="11.4">
      <c r="A253" s="789">
        <v>2</v>
      </c>
      <c r="B253" s="905" t="s">
        <v>1209</v>
      </c>
      <c r="C253" s="905"/>
      <c r="D253" s="905"/>
      <c r="E253" s="905"/>
      <c r="F253" s="905"/>
      <c r="G253" s="905"/>
      <c r="H253" s="905"/>
      <c r="I253" s="905"/>
      <c r="J253" s="905"/>
      <c r="K253" s="905"/>
      <c r="L253" s="931" t="s">
        <v>153</v>
      </c>
      <c r="M253" s="956" t="s">
        <v>1138</v>
      </c>
      <c r="N253" s="933" t="s">
        <v>679</v>
      </c>
      <c r="O253" s="961">
        <v>19.382999999999999</v>
      </c>
      <c r="P253" s="961">
        <v>0</v>
      </c>
      <c r="Q253" s="961">
        <v>0</v>
      </c>
      <c r="R253" s="940">
        <v>0</v>
      </c>
      <c r="S253" s="961">
        <v>21.029107142857146</v>
      </c>
      <c r="T253" s="961">
        <v>71.034656716417928</v>
      </c>
      <c r="U253" s="961">
        <v>0</v>
      </c>
      <c r="V253" s="961">
        <v>0</v>
      </c>
      <c r="W253" s="961">
        <v>0</v>
      </c>
      <c r="X253" s="961">
        <v>0</v>
      </c>
      <c r="Y253" s="961">
        <v>0</v>
      </c>
      <c r="Z253" s="961">
        <v>0</v>
      </c>
      <c r="AA253" s="961">
        <v>0</v>
      </c>
      <c r="AB253" s="961">
        <v>0</v>
      </c>
      <c r="AC253" s="961">
        <v>0</v>
      </c>
      <c r="AD253" s="961">
        <v>22.920202428571425</v>
      </c>
      <c r="AE253" s="961">
        <v>0</v>
      </c>
      <c r="AF253" s="961">
        <v>0</v>
      </c>
      <c r="AG253" s="961">
        <v>0</v>
      </c>
      <c r="AH253" s="961">
        <v>0</v>
      </c>
      <c r="AI253" s="961">
        <v>0</v>
      </c>
      <c r="AJ253" s="961">
        <v>0</v>
      </c>
      <c r="AK253" s="961">
        <v>0</v>
      </c>
      <c r="AL253" s="961">
        <v>0</v>
      </c>
      <c r="AM253" s="961">
        <v>0</v>
      </c>
      <c r="AN253" s="443"/>
      <c r="AO253" s="443"/>
      <c r="AP253" s="443"/>
      <c r="AQ253" s="443"/>
      <c r="AR253" s="443"/>
      <c r="AS253" s="443"/>
      <c r="AT253" s="443"/>
      <c r="AU253" s="443"/>
      <c r="AV253" s="443"/>
      <c r="AW253" s="443"/>
      <c r="AX253" s="771"/>
      <c r="AY253" s="771"/>
      <c r="AZ253" s="771"/>
      <c r="BA253" s="905"/>
    </row>
    <row r="254" spans="1:53" ht="11.4">
      <c r="A254" s="789">
        <v>2</v>
      </c>
      <c r="B254" s="905"/>
      <c r="C254" s="905"/>
      <c r="D254" s="905"/>
      <c r="E254" s="905"/>
      <c r="F254" s="905"/>
      <c r="G254" s="905"/>
      <c r="H254" s="905"/>
      <c r="I254" s="905"/>
      <c r="J254" s="905"/>
      <c r="K254" s="905"/>
      <c r="L254" s="931" t="s">
        <v>680</v>
      </c>
      <c r="M254" s="932" t="s">
        <v>681</v>
      </c>
      <c r="N254" s="933" t="s">
        <v>145</v>
      </c>
      <c r="O254" s="962">
        <v>103.376</v>
      </c>
      <c r="P254" s="962">
        <v>0</v>
      </c>
      <c r="Q254" s="962">
        <v>0</v>
      </c>
      <c r="R254" s="443"/>
      <c r="S254" s="962">
        <v>99.995754364513289</v>
      </c>
      <c r="T254" s="962">
        <v>110.31939232243815</v>
      </c>
      <c r="U254" s="962">
        <v>0</v>
      </c>
      <c r="V254" s="962">
        <v>0</v>
      </c>
      <c r="W254" s="962">
        <v>0</v>
      </c>
      <c r="X254" s="962">
        <v>0</v>
      </c>
      <c r="Y254" s="962">
        <v>0</v>
      </c>
      <c r="Z254" s="962">
        <v>0</v>
      </c>
      <c r="AA254" s="962">
        <v>0</v>
      </c>
      <c r="AB254" s="962">
        <v>0</v>
      </c>
      <c r="AC254" s="962">
        <v>0</v>
      </c>
      <c r="AD254" s="962">
        <v>108.98812376876567</v>
      </c>
      <c r="AE254" s="962">
        <v>0</v>
      </c>
      <c r="AF254" s="962">
        <v>0</v>
      </c>
      <c r="AG254" s="962">
        <v>0</v>
      </c>
      <c r="AH254" s="962">
        <v>0</v>
      </c>
      <c r="AI254" s="962">
        <v>0</v>
      </c>
      <c r="AJ254" s="962">
        <v>0</v>
      </c>
      <c r="AK254" s="962">
        <v>0</v>
      </c>
      <c r="AL254" s="962">
        <v>0</v>
      </c>
      <c r="AM254" s="962">
        <v>0</v>
      </c>
      <c r="AN254" s="443"/>
      <c r="AO254" s="443"/>
      <c r="AP254" s="443"/>
      <c r="AQ254" s="443"/>
      <c r="AR254" s="443"/>
      <c r="AS254" s="443"/>
      <c r="AT254" s="443"/>
      <c r="AU254" s="443"/>
      <c r="AV254" s="443"/>
      <c r="AW254" s="443"/>
      <c r="AX254" s="771"/>
      <c r="AY254" s="771"/>
      <c r="AZ254" s="771"/>
      <c r="BA254" s="905"/>
    </row>
    <row r="255" spans="1:53" ht="11.4">
      <c r="A255" s="789">
        <v>2</v>
      </c>
      <c r="B255" s="905"/>
      <c r="C255" s="905"/>
      <c r="D255" s="905"/>
      <c r="E255" s="905"/>
      <c r="F255" s="905"/>
      <c r="G255" s="905"/>
      <c r="H255" s="905"/>
      <c r="I255" s="905"/>
      <c r="J255" s="905"/>
      <c r="K255" s="905"/>
      <c r="L255" s="931" t="s">
        <v>682</v>
      </c>
      <c r="M255" s="932" t="s">
        <v>683</v>
      </c>
      <c r="N255" s="933" t="s">
        <v>679</v>
      </c>
      <c r="O255" s="790">
        <v>19.03772727272727</v>
      </c>
      <c r="P255" s="790">
        <v>0</v>
      </c>
      <c r="Q255" s="790">
        <v>0</v>
      </c>
      <c r="R255" s="940">
        <v>0</v>
      </c>
      <c r="S255" s="790">
        <v>21.029545454545456</v>
      </c>
      <c r="T255" s="790">
        <v>67.71563745019921</v>
      </c>
      <c r="U255" s="790">
        <v>0</v>
      </c>
      <c r="V255" s="790">
        <v>0</v>
      </c>
      <c r="W255" s="790">
        <v>0</v>
      </c>
      <c r="X255" s="790">
        <v>0</v>
      </c>
      <c r="Y255" s="790">
        <v>0</v>
      </c>
      <c r="Z255" s="790">
        <v>0</v>
      </c>
      <c r="AA255" s="790">
        <v>0</v>
      </c>
      <c r="AB255" s="790">
        <v>0</v>
      </c>
      <c r="AC255" s="790">
        <v>0</v>
      </c>
      <c r="AD255" s="790">
        <v>21.992284872727272</v>
      </c>
      <c r="AE255" s="790">
        <v>0</v>
      </c>
      <c r="AF255" s="790">
        <v>0</v>
      </c>
      <c r="AG255" s="790">
        <v>0</v>
      </c>
      <c r="AH255" s="790">
        <v>0</v>
      </c>
      <c r="AI255" s="790">
        <v>0</v>
      </c>
      <c r="AJ255" s="790">
        <v>0</v>
      </c>
      <c r="AK255" s="790">
        <v>0</v>
      </c>
      <c r="AL255" s="790">
        <v>0</v>
      </c>
      <c r="AM255" s="790">
        <v>0</v>
      </c>
      <c r="AN255" s="443"/>
      <c r="AO255" s="443"/>
      <c r="AP255" s="443"/>
      <c r="AQ255" s="443"/>
      <c r="AR255" s="443"/>
      <c r="AS255" s="443"/>
      <c r="AT255" s="443"/>
      <c r="AU255" s="443"/>
      <c r="AV255" s="443"/>
      <c r="AW255" s="443"/>
      <c r="AX255" s="771"/>
      <c r="AY255" s="771"/>
      <c r="AZ255" s="771"/>
      <c r="BA255" s="905"/>
    </row>
    <row r="256" spans="1:53" s="116" customFormat="1" ht="11.4">
      <c r="A256" s="789">
        <v>2</v>
      </c>
      <c r="B256" s="946"/>
      <c r="C256" s="946"/>
      <c r="D256" s="946"/>
      <c r="E256" s="946"/>
      <c r="F256" s="946"/>
      <c r="G256" s="946"/>
      <c r="H256" s="946"/>
      <c r="I256" s="946"/>
      <c r="J256" s="946"/>
      <c r="K256" s="946"/>
      <c r="L256" s="947" t="s">
        <v>140</v>
      </c>
      <c r="M256" s="953" t="s">
        <v>1342</v>
      </c>
      <c r="N256" s="949" t="s">
        <v>370</v>
      </c>
      <c r="O256" s="963">
        <v>392.17718181818179</v>
      </c>
      <c r="P256" s="963">
        <v>0</v>
      </c>
      <c r="Q256" s="963">
        <v>0</v>
      </c>
      <c r="R256" s="928">
        <v>0</v>
      </c>
      <c r="S256" s="963">
        <v>433.2086363636364</v>
      </c>
      <c r="T256" s="963">
        <v>1273.0539840637452</v>
      </c>
      <c r="U256" s="963">
        <v>0</v>
      </c>
      <c r="V256" s="963">
        <v>0</v>
      </c>
      <c r="W256" s="963">
        <v>0</v>
      </c>
      <c r="X256" s="963">
        <v>0</v>
      </c>
      <c r="Y256" s="963">
        <v>0</v>
      </c>
      <c r="Z256" s="963">
        <v>0</v>
      </c>
      <c r="AA256" s="963">
        <v>0</v>
      </c>
      <c r="AB256" s="963">
        <v>0</v>
      </c>
      <c r="AC256" s="963">
        <v>0</v>
      </c>
      <c r="AD256" s="963">
        <v>453.04106837818182</v>
      </c>
      <c r="AE256" s="963">
        <v>0</v>
      </c>
      <c r="AF256" s="963">
        <v>0</v>
      </c>
      <c r="AG256" s="963">
        <v>0</v>
      </c>
      <c r="AH256" s="963">
        <v>0</v>
      </c>
      <c r="AI256" s="963">
        <v>0</v>
      </c>
      <c r="AJ256" s="963">
        <v>0</v>
      </c>
      <c r="AK256" s="963">
        <v>0</v>
      </c>
      <c r="AL256" s="963">
        <v>0</v>
      </c>
      <c r="AM256" s="963">
        <v>0</v>
      </c>
      <c r="AN256" s="928">
        <v>4.5780324651464301</v>
      </c>
      <c r="AO256" s="928">
        <v>-100</v>
      </c>
      <c r="AP256" s="928">
        <v>0</v>
      </c>
      <c r="AQ256" s="928">
        <v>0</v>
      </c>
      <c r="AR256" s="928">
        <v>0</v>
      </c>
      <c r="AS256" s="928">
        <v>0</v>
      </c>
      <c r="AT256" s="928">
        <v>0</v>
      </c>
      <c r="AU256" s="928">
        <v>0</v>
      </c>
      <c r="AV256" s="928">
        <v>0</v>
      </c>
      <c r="AW256" s="928">
        <v>0</v>
      </c>
      <c r="AX256" s="771"/>
      <c r="AY256" s="771"/>
      <c r="AZ256" s="771"/>
      <c r="BA256" s="946"/>
    </row>
    <row r="257" spans="1:53" s="116" customFormat="1" ht="11.4">
      <c r="A257" s="789">
        <v>2</v>
      </c>
      <c r="B257" s="905" t="s">
        <v>1218</v>
      </c>
      <c r="C257" s="946"/>
      <c r="D257" s="946"/>
      <c r="E257" s="946"/>
      <c r="F257" s="946"/>
      <c r="G257" s="946"/>
      <c r="H257" s="946"/>
      <c r="I257" s="946"/>
      <c r="J257" s="946"/>
      <c r="K257" s="946"/>
      <c r="L257" s="947" t="s">
        <v>141</v>
      </c>
      <c r="M257" s="953" t="s">
        <v>684</v>
      </c>
      <c r="N257" s="949" t="s">
        <v>329</v>
      </c>
      <c r="O257" s="958">
        <v>20.6</v>
      </c>
      <c r="P257" s="958">
        <v>0</v>
      </c>
      <c r="Q257" s="958">
        <v>0</v>
      </c>
      <c r="R257" s="958">
        <v>0</v>
      </c>
      <c r="S257" s="958">
        <v>20.6</v>
      </c>
      <c r="T257" s="958">
        <v>18.8</v>
      </c>
      <c r="U257" s="958">
        <v>0</v>
      </c>
      <c r="V257" s="958">
        <v>0</v>
      </c>
      <c r="W257" s="958">
        <v>0</v>
      </c>
      <c r="X257" s="958">
        <v>0</v>
      </c>
      <c r="Y257" s="958">
        <v>0</v>
      </c>
      <c r="Z257" s="958">
        <v>0</v>
      </c>
      <c r="AA257" s="958">
        <v>0</v>
      </c>
      <c r="AB257" s="958">
        <v>0</v>
      </c>
      <c r="AC257" s="958">
        <v>0</v>
      </c>
      <c r="AD257" s="958">
        <v>20.6</v>
      </c>
      <c r="AE257" s="958">
        <v>0</v>
      </c>
      <c r="AF257" s="958">
        <v>0</v>
      </c>
      <c r="AG257" s="958">
        <v>0</v>
      </c>
      <c r="AH257" s="958">
        <v>0</v>
      </c>
      <c r="AI257" s="958">
        <v>0</v>
      </c>
      <c r="AJ257" s="958">
        <v>0</v>
      </c>
      <c r="AK257" s="958">
        <v>0</v>
      </c>
      <c r="AL257" s="958">
        <v>0</v>
      </c>
      <c r="AM257" s="958">
        <v>0</v>
      </c>
      <c r="AN257" s="537"/>
      <c r="AO257" s="537"/>
      <c r="AP257" s="537"/>
      <c r="AQ257" s="537"/>
      <c r="AR257" s="537"/>
      <c r="AS257" s="537"/>
      <c r="AT257" s="537"/>
      <c r="AU257" s="537"/>
      <c r="AV257" s="537"/>
      <c r="AW257" s="537"/>
      <c r="AX257" s="771"/>
      <c r="AY257" s="771"/>
      <c r="AZ257" s="771"/>
      <c r="BA257" s="946"/>
    </row>
    <row r="258" spans="1:53" ht="11.4">
      <c r="A258" s="789">
        <v>2</v>
      </c>
      <c r="B258" s="905" t="s">
        <v>1215</v>
      </c>
      <c r="C258" s="905"/>
      <c r="D258" s="905"/>
      <c r="E258" s="905"/>
      <c r="F258" s="905"/>
      <c r="G258" s="905"/>
      <c r="H258" s="905"/>
      <c r="I258" s="905"/>
      <c r="J258" s="905"/>
      <c r="K258" s="905"/>
      <c r="L258" s="964" t="s">
        <v>154</v>
      </c>
      <c r="M258" s="956" t="s">
        <v>1200</v>
      </c>
      <c r="N258" s="965" t="s">
        <v>329</v>
      </c>
      <c r="O258" s="959">
        <v>10.3</v>
      </c>
      <c r="P258" s="959">
        <v>0</v>
      </c>
      <c r="Q258" s="959">
        <v>0</v>
      </c>
      <c r="R258" s="935">
        <v>0</v>
      </c>
      <c r="S258" s="959">
        <v>10.3</v>
      </c>
      <c r="T258" s="959">
        <v>9.4</v>
      </c>
      <c r="U258" s="959">
        <v>0</v>
      </c>
      <c r="V258" s="959">
        <v>0</v>
      </c>
      <c r="W258" s="959">
        <v>0</v>
      </c>
      <c r="X258" s="959">
        <v>0</v>
      </c>
      <c r="Y258" s="959">
        <v>0</v>
      </c>
      <c r="Z258" s="959">
        <v>0</v>
      </c>
      <c r="AA258" s="959">
        <v>0</v>
      </c>
      <c r="AB258" s="959">
        <v>0</v>
      </c>
      <c r="AC258" s="959">
        <v>0</v>
      </c>
      <c r="AD258" s="959">
        <v>10.3</v>
      </c>
      <c r="AE258" s="959">
        <v>0</v>
      </c>
      <c r="AF258" s="959">
        <v>0</v>
      </c>
      <c r="AG258" s="959">
        <v>0</v>
      </c>
      <c r="AH258" s="959">
        <v>0</v>
      </c>
      <c r="AI258" s="959">
        <v>0</v>
      </c>
      <c r="AJ258" s="959">
        <v>0</v>
      </c>
      <c r="AK258" s="959">
        <v>0</v>
      </c>
      <c r="AL258" s="959">
        <v>0</v>
      </c>
      <c r="AM258" s="959">
        <v>0</v>
      </c>
      <c r="AN258" s="443"/>
      <c r="AO258" s="443"/>
      <c r="AP258" s="443"/>
      <c r="AQ258" s="443"/>
      <c r="AR258" s="443"/>
      <c r="AS258" s="443"/>
      <c r="AT258" s="443"/>
      <c r="AU258" s="443"/>
      <c r="AV258" s="443"/>
      <c r="AW258" s="443"/>
      <c r="AX258" s="771"/>
      <c r="AY258" s="771"/>
      <c r="AZ258" s="771"/>
      <c r="BA258" s="905"/>
    </row>
    <row r="259" spans="1:53" ht="11.4">
      <c r="A259" s="789">
        <v>2</v>
      </c>
      <c r="B259" s="905" t="s">
        <v>1211</v>
      </c>
      <c r="C259" s="905"/>
      <c r="D259" s="905"/>
      <c r="E259" s="905"/>
      <c r="F259" s="905"/>
      <c r="G259" s="905"/>
      <c r="H259" s="905"/>
      <c r="I259" s="905"/>
      <c r="J259" s="905"/>
      <c r="K259" s="905"/>
      <c r="L259" s="964" t="s">
        <v>155</v>
      </c>
      <c r="M259" s="956" t="s">
        <v>1201</v>
      </c>
      <c r="N259" s="965" t="s">
        <v>679</v>
      </c>
      <c r="O259" s="961">
        <v>18.75</v>
      </c>
      <c r="P259" s="961">
        <v>0</v>
      </c>
      <c r="Q259" s="961">
        <v>0</v>
      </c>
      <c r="R259" s="940">
        <v>0</v>
      </c>
      <c r="S259" s="961">
        <v>21.03</v>
      </c>
      <c r="T259" s="961">
        <v>64.39</v>
      </c>
      <c r="U259" s="961">
        <v>0</v>
      </c>
      <c r="V259" s="961">
        <v>0</v>
      </c>
      <c r="W259" s="961">
        <v>0</v>
      </c>
      <c r="X259" s="961">
        <v>0</v>
      </c>
      <c r="Y259" s="961">
        <v>0</v>
      </c>
      <c r="Z259" s="961">
        <v>0</v>
      </c>
      <c r="AA259" s="961">
        <v>0</v>
      </c>
      <c r="AB259" s="961">
        <v>0</v>
      </c>
      <c r="AC259" s="961">
        <v>0</v>
      </c>
      <c r="AD259" s="961">
        <v>21.03</v>
      </c>
      <c r="AE259" s="961">
        <v>0</v>
      </c>
      <c r="AF259" s="961">
        <v>0</v>
      </c>
      <c r="AG259" s="961">
        <v>0</v>
      </c>
      <c r="AH259" s="961">
        <v>0</v>
      </c>
      <c r="AI259" s="961">
        <v>0</v>
      </c>
      <c r="AJ259" s="961">
        <v>0</v>
      </c>
      <c r="AK259" s="961">
        <v>0</v>
      </c>
      <c r="AL259" s="961">
        <v>0</v>
      </c>
      <c r="AM259" s="961">
        <v>0</v>
      </c>
      <c r="AN259" s="443"/>
      <c r="AO259" s="443"/>
      <c r="AP259" s="443"/>
      <c r="AQ259" s="443"/>
      <c r="AR259" s="443"/>
      <c r="AS259" s="443"/>
      <c r="AT259" s="443"/>
      <c r="AU259" s="443"/>
      <c r="AV259" s="443"/>
      <c r="AW259" s="443"/>
      <c r="AX259" s="771"/>
      <c r="AY259" s="771"/>
      <c r="AZ259" s="771"/>
      <c r="BA259" s="905"/>
    </row>
    <row r="260" spans="1:53" ht="11.4">
      <c r="A260" s="789">
        <v>2</v>
      </c>
      <c r="B260" s="905" t="s">
        <v>1216</v>
      </c>
      <c r="C260" s="905"/>
      <c r="D260" s="905"/>
      <c r="E260" s="905"/>
      <c r="F260" s="905"/>
      <c r="G260" s="905"/>
      <c r="H260" s="905"/>
      <c r="I260" s="905"/>
      <c r="J260" s="905"/>
      <c r="K260" s="905"/>
      <c r="L260" s="964" t="s">
        <v>156</v>
      </c>
      <c r="M260" s="956" t="s">
        <v>1202</v>
      </c>
      <c r="N260" s="965" t="s">
        <v>329</v>
      </c>
      <c r="O260" s="960">
        <v>10.3</v>
      </c>
      <c r="P260" s="960">
        <v>0</v>
      </c>
      <c r="Q260" s="960">
        <v>0</v>
      </c>
      <c r="R260" s="935">
        <v>0</v>
      </c>
      <c r="S260" s="960">
        <v>10.3</v>
      </c>
      <c r="T260" s="960">
        <v>9.4</v>
      </c>
      <c r="U260" s="960">
        <v>0</v>
      </c>
      <c r="V260" s="960">
        <v>0</v>
      </c>
      <c r="W260" s="960">
        <v>0</v>
      </c>
      <c r="X260" s="960">
        <v>0</v>
      </c>
      <c r="Y260" s="960">
        <v>0</v>
      </c>
      <c r="Z260" s="960">
        <v>0</v>
      </c>
      <c r="AA260" s="960">
        <v>0</v>
      </c>
      <c r="AB260" s="960">
        <v>0</v>
      </c>
      <c r="AC260" s="960">
        <v>0</v>
      </c>
      <c r="AD260" s="960">
        <v>10.3</v>
      </c>
      <c r="AE260" s="960">
        <v>0</v>
      </c>
      <c r="AF260" s="960">
        <v>0</v>
      </c>
      <c r="AG260" s="960">
        <v>0</v>
      </c>
      <c r="AH260" s="960">
        <v>0</v>
      </c>
      <c r="AI260" s="960">
        <v>0</v>
      </c>
      <c r="AJ260" s="960">
        <v>0</v>
      </c>
      <c r="AK260" s="960">
        <v>0</v>
      </c>
      <c r="AL260" s="960">
        <v>0</v>
      </c>
      <c r="AM260" s="960">
        <v>0</v>
      </c>
      <c r="AN260" s="443"/>
      <c r="AO260" s="443"/>
      <c r="AP260" s="443"/>
      <c r="AQ260" s="443"/>
      <c r="AR260" s="443"/>
      <c r="AS260" s="443"/>
      <c r="AT260" s="443"/>
      <c r="AU260" s="443"/>
      <c r="AV260" s="443"/>
      <c r="AW260" s="443"/>
      <c r="AX260" s="771"/>
      <c r="AY260" s="771"/>
      <c r="AZ260" s="771"/>
      <c r="BA260" s="905"/>
    </row>
    <row r="261" spans="1:53" ht="11.4">
      <c r="A261" s="789">
        <v>2</v>
      </c>
      <c r="B261" s="905" t="s">
        <v>1210</v>
      </c>
      <c r="C261" s="905"/>
      <c r="D261" s="905"/>
      <c r="E261" s="905"/>
      <c r="F261" s="905"/>
      <c r="G261" s="905"/>
      <c r="H261" s="905"/>
      <c r="I261" s="905"/>
      <c r="J261" s="905"/>
      <c r="K261" s="905"/>
      <c r="L261" s="964" t="s">
        <v>157</v>
      </c>
      <c r="M261" s="956" t="s">
        <v>1203</v>
      </c>
      <c r="N261" s="965" t="s">
        <v>679</v>
      </c>
      <c r="O261" s="961">
        <v>19.382999999999999</v>
      </c>
      <c r="P261" s="961">
        <v>0</v>
      </c>
      <c r="Q261" s="961">
        <v>0</v>
      </c>
      <c r="R261" s="940">
        <v>0</v>
      </c>
      <c r="S261" s="961">
        <v>21.029107142857146</v>
      </c>
      <c r="T261" s="961">
        <v>71.034656716417928</v>
      </c>
      <c r="U261" s="961">
        <v>0</v>
      </c>
      <c r="V261" s="961">
        <v>0</v>
      </c>
      <c r="W261" s="961">
        <v>0</v>
      </c>
      <c r="X261" s="961">
        <v>0</v>
      </c>
      <c r="Y261" s="961">
        <v>0</v>
      </c>
      <c r="Z261" s="961">
        <v>0</v>
      </c>
      <c r="AA261" s="961">
        <v>0</v>
      </c>
      <c r="AB261" s="961">
        <v>0</v>
      </c>
      <c r="AC261" s="961">
        <v>0</v>
      </c>
      <c r="AD261" s="961">
        <v>22.920202428571425</v>
      </c>
      <c r="AE261" s="961">
        <v>0</v>
      </c>
      <c r="AF261" s="961">
        <v>0</v>
      </c>
      <c r="AG261" s="961">
        <v>0</v>
      </c>
      <c r="AH261" s="961">
        <v>0</v>
      </c>
      <c r="AI261" s="961">
        <v>0</v>
      </c>
      <c r="AJ261" s="961">
        <v>0</v>
      </c>
      <c r="AK261" s="961">
        <v>0</v>
      </c>
      <c r="AL261" s="961">
        <v>0</v>
      </c>
      <c r="AM261" s="961">
        <v>0</v>
      </c>
      <c r="AN261" s="443"/>
      <c r="AO261" s="443"/>
      <c r="AP261" s="443"/>
      <c r="AQ261" s="443"/>
      <c r="AR261" s="443"/>
      <c r="AS261" s="443"/>
      <c r="AT261" s="443"/>
      <c r="AU261" s="443"/>
      <c r="AV261" s="443"/>
      <c r="AW261" s="443"/>
      <c r="AX261" s="771"/>
      <c r="AY261" s="771"/>
      <c r="AZ261" s="771"/>
      <c r="BA261" s="905"/>
    </row>
    <row r="262" spans="1:53" s="82" customFormat="1" ht="11.4">
      <c r="A262" s="764" t="s">
        <v>103</v>
      </c>
      <c r="B262" s="921" t="s">
        <v>1026</v>
      </c>
      <c r="C262" s="752"/>
      <c r="D262" s="752"/>
      <c r="E262" s="752"/>
      <c r="F262" s="752"/>
      <c r="G262" s="752"/>
      <c r="H262" s="752"/>
      <c r="I262" s="752"/>
      <c r="J262" s="752"/>
      <c r="K262" s="752"/>
      <c r="L262" s="922" t="s">
        <v>2421</v>
      </c>
      <c r="M262" s="923"/>
      <c r="N262" s="923"/>
      <c r="O262" s="923"/>
      <c r="P262" s="923"/>
      <c r="Q262" s="923"/>
      <c r="R262" s="923"/>
      <c r="S262" s="923"/>
      <c r="T262" s="923"/>
      <c r="U262" s="923"/>
      <c r="V262" s="923"/>
      <c r="W262" s="923"/>
      <c r="X262" s="923"/>
      <c r="Y262" s="923"/>
      <c r="Z262" s="923"/>
      <c r="AA262" s="923"/>
      <c r="AB262" s="923"/>
      <c r="AC262" s="923"/>
      <c r="AD262" s="923"/>
      <c r="AE262" s="923"/>
      <c r="AF262" s="923"/>
      <c r="AG262" s="923"/>
      <c r="AH262" s="923"/>
      <c r="AI262" s="923"/>
      <c r="AJ262" s="923"/>
      <c r="AK262" s="923"/>
      <c r="AL262" s="923"/>
      <c r="AM262" s="923"/>
      <c r="AN262" s="923"/>
      <c r="AO262" s="923"/>
      <c r="AP262" s="923"/>
      <c r="AQ262" s="923"/>
      <c r="AR262" s="923"/>
      <c r="AS262" s="923"/>
      <c r="AT262" s="923"/>
      <c r="AU262" s="923"/>
      <c r="AV262" s="923"/>
      <c r="AW262" s="923"/>
      <c r="AX262" s="923"/>
      <c r="AY262" s="923"/>
      <c r="AZ262" s="923"/>
      <c r="BA262" s="752"/>
    </row>
    <row r="263" spans="1:53" s="114" customFormat="1" ht="11.4">
      <c r="A263" s="789">
        <v>3</v>
      </c>
      <c r="B263" s="924"/>
      <c r="C263" s="924"/>
      <c r="D263" s="924"/>
      <c r="E263" s="924"/>
      <c r="F263" s="924"/>
      <c r="G263" s="924"/>
      <c r="H263" s="924"/>
      <c r="I263" s="924"/>
      <c r="J263" s="924"/>
      <c r="K263" s="924"/>
      <c r="L263" s="925" t="s">
        <v>18</v>
      </c>
      <c r="M263" s="926" t="s">
        <v>531</v>
      </c>
      <c r="N263" s="927" t="s">
        <v>370</v>
      </c>
      <c r="O263" s="537">
        <v>103.24</v>
      </c>
      <c r="P263" s="928">
        <v>65.600000000000009</v>
      </c>
      <c r="Q263" s="928">
        <v>0</v>
      </c>
      <c r="R263" s="928">
        <v>-65.600000000000009</v>
      </c>
      <c r="S263" s="929">
        <v>119.3</v>
      </c>
      <c r="T263" s="929">
        <v>417.75</v>
      </c>
      <c r="U263" s="929">
        <v>417.75</v>
      </c>
      <c r="V263" s="929">
        <v>417.75</v>
      </c>
      <c r="W263" s="929">
        <v>417.75</v>
      </c>
      <c r="X263" s="929">
        <v>417.75</v>
      </c>
      <c r="Y263" s="929">
        <v>417.75</v>
      </c>
      <c r="Z263" s="929">
        <v>417.75</v>
      </c>
      <c r="AA263" s="929">
        <v>417.75</v>
      </c>
      <c r="AB263" s="929">
        <v>417.75</v>
      </c>
      <c r="AC263" s="929">
        <v>417.75</v>
      </c>
      <c r="AD263" s="929">
        <v>126.610704</v>
      </c>
      <c r="AE263" s="929">
        <v>126.610704</v>
      </c>
      <c r="AF263" s="929">
        <v>126.610704</v>
      </c>
      <c r="AG263" s="929">
        <v>126.610704</v>
      </c>
      <c r="AH263" s="929">
        <v>126.610704</v>
      </c>
      <c r="AI263" s="929">
        <v>126.610704</v>
      </c>
      <c r="AJ263" s="929">
        <v>126.610704</v>
      </c>
      <c r="AK263" s="929">
        <v>126.610704</v>
      </c>
      <c r="AL263" s="929">
        <v>126.610704</v>
      </c>
      <c r="AM263" s="929">
        <v>126.610704</v>
      </c>
      <c r="AN263" s="928">
        <v>6.128000000000001</v>
      </c>
      <c r="AO263" s="928">
        <v>0</v>
      </c>
      <c r="AP263" s="928">
        <v>0</v>
      </c>
      <c r="AQ263" s="928">
        <v>0</v>
      </c>
      <c r="AR263" s="928">
        <v>0</v>
      </c>
      <c r="AS263" s="928">
        <v>0</v>
      </c>
      <c r="AT263" s="928">
        <v>0</v>
      </c>
      <c r="AU263" s="928">
        <v>0</v>
      </c>
      <c r="AV263" s="928">
        <v>0</v>
      </c>
      <c r="AW263" s="928">
        <v>0</v>
      </c>
      <c r="AX263" s="771"/>
      <c r="AY263" s="771"/>
      <c r="AZ263" s="771"/>
      <c r="BA263" s="930"/>
    </row>
    <row r="264" spans="1:53" ht="11.4">
      <c r="A264" s="789">
        <v>3</v>
      </c>
      <c r="B264" s="905"/>
      <c r="C264" s="905"/>
      <c r="D264" s="905"/>
      <c r="E264" s="905"/>
      <c r="F264" s="905"/>
      <c r="G264" s="905"/>
      <c r="H264" s="905"/>
      <c r="I264" s="905"/>
      <c r="J264" s="905"/>
      <c r="K264" s="905"/>
      <c r="L264" s="931" t="s">
        <v>165</v>
      </c>
      <c r="M264" s="932" t="s">
        <v>532</v>
      </c>
      <c r="N264" s="933"/>
      <c r="O264" s="934"/>
      <c r="P264" s="934"/>
      <c r="Q264" s="934"/>
      <c r="R264" s="935">
        <v>0</v>
      </c>
      <c r="S264" s="934">
        <v>1.0494000000000001</v>
      </c>
      <c r="T264" s="934"/>
      <c r="U264" s="934">
        <v>1</v>
      </c>
      <c r="V264" s="934">
        <v>1</v>
      </c>
      <c r="W264" s="934">
        <v>1</v>
      </c>
      <c r="X264" s="934">
        <v>1</v>
      </c>
      <c r="Y264" s="934">
        <v>1</v>
      </c>
      <c r="Z264" s="934">
        <v>1</v>
      </c>
      <c r="AA264" s="934">
        <v>1</v>
      </c>
      <c r="AB264" s="934">
        <v>1</v>
      </c>
      <c r="AC264" s="934">
        <v>1</v>
      </c>
      <c r="AD264" s="934">
        <v>1.06128</v>
      </c>
      <c r="AE264" s="934">
        <v>1</v>
      </c>
      <c r="AF264" s="934">
        <v>1</v>
      </c>
      <c r="AG264" s="934">
        <v>1</v>
      </c>
      <c r="AH264" s="934">
        <v>1</v>
      </c>
      <c r="AI264" s="934">
        <v>1</v>
      </c>
      <c r="AJ264" s="934">
        <v>1</v>
      </c>
      <c r="AK264" s="934">
        <v>1</v>
      </c>
      <c r="AL264" s="934">
        <v>1</v>
      </c>
      <c r="AM264" s="934">
        <v>1</v>
      </c>
      <c r="AN264" s="443"/>
      <c r="AO264" s="443"/>
      <c r="AP264" s="443"/>
      <c r="AQ264" s="443"/>
      <c r="AR264" s="443"/>
      <c r="AS264" s="443"/>
      <c r="AT264" s="443"/>
      <c r="AU264" s="443"/>
      <c r="AV264" s="443"/>
      <c r="AW264" s="443"/>
      <c r="AX264" s="771"/>
      <c r="AY264" s="771"/>
      <c r="AZ264" s="771"/>
      <c r="BA264" s="905"/>
    </row>
    <row r="265" spans="1:53" s="113" customFormat="1" ht="11.4">
      <c r="A265" s="936">
        <v>3</v>
      </c>
      <c r="B265" s="930"/>
      <c r="C265" s="930"/>
      <c r="D265" s="930"/>
      <c r="E265" s="930"/>
      <c r="F265" s="930"/>
      <c r="G265" s="930"/>
      <c r="H265" s="930"/>
      <c r="I265" s="930"/>
      <c r="J265" s="930"/>
      <c r="K265" s="930"/>
      <c r="L265" s="925" t="s">
        <v>166</v>
      </c>
      <c r="M265" s="937" t="s">
        <v>533</v>
      </c>
      <c r="N265" s="927" t="s">
        <v>370</v>
      </c>
      <c r="O265" s="928">
        <v>103.24</v>
      </c>
      <c r="P265" s="928">
        <v>14.73</v>
      </c>
      <c r="Q265" s="928">
        <v>0</v>
      </c>
      <c r="R265" s="928">
        <v>-14.73</v>
      </c>
      <c r="S265" s="537"/>
      <c r="T265" s="537"/>
      <c r="U265" s="537"/>
      <c r="V265" s="537"/>
      <c r="W265" s="537"/>
      <c r="X265" s="537"/>
      <c r="Y265" s="537"/>
      <c r="Z265" s="537"/>
      <c r="AA265" s="537"/>
      <c r="AB265" s="537"/>
      <c r="AC265" s="537"/>
      <c r="AD265" s="537"/>
      <c r="AE265" s="537"/>
      <c r="AF265" s="537"/>
      <c r="AG265" s="537"/>
      <c r="AH265" s="537"/>
      <c r="AI265" s="537"/>
      <c r="AJ265" s="537"/>
      <c r="AK265" s="537"/>
      <c r="AL265" s="537"/>
      <c r="AM265" s="537"/>
      <c r="AN265" s="537"/>
      <c r="AO265" s="537"/>
      <c r="AP265" s="537"/>
      <c r="AQ265" s="537"/>
      <c r="AR265" s="537"/>
      <c r="AS265" s="537"/>
      <c r="AT265" s="537"/>
      <c r="AU265" s="537"/>
      <c r="AV265" s="537"/>
      <c r="AW265" s="537"/>
      <c r="AX265" s="938"/>
      <c r="AY265" s="938"/>
      <c r="AZ265" s="938"/>
      <c r="BA265" s="930"/>
    </row>
    <row r="266" spans="1:53" ht="22.8">
      <c r="A266" s="789">
        <v>3</v>
      </c>
      <c r="B266" s="905"/>
      <c r="C266" s="905"/>
      <c r="D266" s="905"/>
      <c r="E266" s="905"/>
      <c r="F266" s="905"/>
      <c r="G266" s="905"/>
      <c r="H266" s="905"/>
      <c r="I266" s="905"/>
      <c r="J266" s="905"/>
      <c r="K266" s="905"/>
      <c r="L266" s="931" t="s">
        <v>534</v>
      </c>
      <c r="M266" s="939" t="s">
        <v>535</v>
      </c>
      <c r="N266" s="856" t="s">
        <v>370</v>
      </c>
      <c r="O266" s="940">
        <v>0</v>
      </c>
      <c r="P266" s="940">
        <v>14.43</v>
      </c>
      <c r="Q266" s="940">
        <v>0</v>
      </c>
      <c r="R266" s="940">
        <v>-14.43</v>
      </c>
      <c r="S266" s="443"/>
      <c r="T266" s="443"/>
      <c r="U266" s="443"/>
      <c r="V266" s="443"/>
      <c r="W266" s="443"/>
      <c r="X266" s="443"/>
      <c r="Y266" s="443"/>
      <c r="Z266" s="443"/>
      <c r="AA266" s="443"/>
      <c r="AB266" s="443"/>
      <c r="AC266" s="443"/>
      <c r="AD266" s="443"/>
      <c r="AE266" s="443"/>
      <c r="AF266" s="443"/>
      <c r="AG266" s="443"/>
      <c r="AH266" s="443"/>
      <c r="AI266" s="443"/>
      <c r="AJ266" s="443"/>
      <c r="AK266" s="443"/>
      <c r="AL266" s="443"/>
      <c r="AM266" s="443"/>
      <c r="AN266" s="443"/>
      <c r="AO266" s="443"/>
      <c r="AP266" s="443"/>
      <c r="AQ266" s="443"/>
      <c r="AR266" s="443"/>
      <c r="AS266" s="443"/>
      <c r="AT266" s="443"/>
      <c r="AU266" s="443"/>
      <c r="AV266" s="443"/>
      <c r="AW266" s="443"/>
      <c r="AX266" s="771"/>
      <c r="AY266" s="771"/>
      <c r="AZ266" s="771"/>
      <c r="BA266" s="941"/>
    </row>
    <row r="267" spans="1:53" ht="11.4">
      <c r="A267" s="789">
        <v>3</v>
      </c>
      <c r="B267" s="905"/>
      <c r="C267" s="905"/>
      <c r="D267" s="905"/>
      <c r="E267" s="905"/>
      <c r="F267" s="905"/>
      <c r="G267" s="905"/>
      <c r="H267" s="905"/>
      <c r="I267" s="905"/>
      <c r="J267" s="905"/>
      <c r="K267" s="905"/>
      <c r="L267" s="931" t="s">
        <v>536</v>
      </c>
      <c r="M267" s="942" t="s">
        <v>537</v>
      </c>
      <c r="N267" s="943" t="s">
        <v>370</v>
      </c>
      <c r="O267" s="790"/>
      <c r="P267" s="790">
        <v>6.76</v>
      </c>
      <c r="Q267" s="790"/>
      <c r="R267" s="940">
        <v>-6.76</v>
      </c>
      <c r="S267" s="443"/>
      <c r="T267" s="443"/>
      <c r="U267" s="443"/>
      <c r="V267" s="443"/>
      <c r="W267" s="443"/>
      <c r="X267" s="443"/>
      <c r="Y267" s="443"/>
      <c r="Z267" s="443"/>
      <c r="AA267" s="443"/>
      <c r="AB267" s="443"/>
      <c r="AC267" s="443"/>
      <c r="AD267" s="443"/>
      <c r="AE267" s="443"/>
      <c r="AF267" s="443"/>
      <c r="AG267" s="443"/>
      <c r="AH267" s="443"/>
      <c r="AI267" s="443"/>
      <c r="AJ267" s="443"/>
      <c r="AK267" s="443"/>
      <c r="AL267" s="443"/>
      <c r="AM267" s="443"/>
      <c r="AN267" s="443"/>
      <c r="AO267" s="443"/>
      <c r="AP267" s="443"/>
      <c r="AQ267" s="443"/>
      <c r="AR267" s="443"/>
      <c r="AS267" s="443"/>
      <c r="AT267" s="443"/>
      <c r="AU267" s="443"/>
      <c r="AV267" s="443"/>
      <c r="AW267" s="443"/>
      <c r="AX267" s="771"/>
      <c r="AY267" s="771"/>
      <c r="AZ267" s="771"/>
      <c r="BA267" s="905"/>
    </row>
    <row r="268" spans="1:53" ht="11.4">
      <c r="A268" s="789">
        <v>3</v>
      </c>
      <c r="B268" s="905"/>
      <c r="C268" s="905"/>
      <c r="D268" s="905"/>
      <c r="E268" s="905"/>
      <c r="F268" s="905"/>
      <c r="G268" s="905"/>
      <c r="H268" s="905"/>
      <c r="I268" s="905"/>
      <c r="J268" s="905"/>
      <c r="K268" s="905"/>
      <c r="L268" s="931" t="s">
        <v>538</v>
      </c>
      <c r="M268" s="944" t="s">
        <v>539</v>
      </c>
      <c r="N268" s="943" t="s">
        <v>370</v>
      </c>
      <c r="O268" s="790"/>
      <c r="P268" s="790">
        <v>7.67</v>
      </c>
      <c r="Q268" s="790"/>
      <c r="R268" s="940">
        <v>-7.67</v>
      </c>
      <c r="S268" s="443"/>
      <c r="T268" s="443"/>
      <c r="U268" s="443"/>
      <c r="V268" s="443"/>
      <c r="W268" s="443"/>
      <c r="X268" s="443"/>
      <c r="Y268" s="443"/>
      <c r="Z268" s="443"/>
      <c r="AA268" s="443"/>
      <c r="AB268" s="443"/>
      <c r="AC268" s="443"/>
      <c r="AD268" s="443"/>
      <c r="AE268" s="443"/>
      <c r="AF268" s="443"/>
      <c r="AG268" s="443"/>
      <c r="AH268" s="443"/>
      <c r="AI268" s="443"/>
      <c r="AJ268" s="443"/>
      <c r="AK268" s="443"/>
      <c r="AL268" s="443"/>
      <c r="AM268" s="443"/>
      <c r="AN268" s="443"/>
      <c r="AO268" s="443"/>
      <c r="AP268" s="443"/>
      <c r="AQ268" s="443"/>
      <c r="AR268" s="443"/>
      <c r="AS268" s="443"/>
      <c r="AT268" s="443"/>
      <c r="AU268" s="443"/>
      <c r="AV268" s="443"/>
      <c r="AW268" s="443"/>
      <c r="AX268" s="771"/>
      <c r="AY268" s="771"/>
      <c r="AZ268" s="771"/>
      <c r="BA268" s="905"/>
    </row>
    <row r="269" spans="1:53" ht="22.8">
      <c r="A269" s="789">
        <v>3</v>
      </c>
      <c r="B269" s="905"/>
      <c r="C269" s="905"/>
      <c r="D269" s="905"/>
      <c r="E269" s="905"/>
      <c r="F269" s="905"/>
      <c r="G269" s="905"/>
      <c r="H269" s="905"/>
      <c r="I269" s="905"/>
      <c r="J269" s="905"/>
      <c r="K269" s="905"/>
      <c r="L269" s="931" t="s">
        <v>540</v>
      </c>
      <c r="M269" s="939" t="s">
        <v>541</v>
      </c>
      <c r="N269" s="856" t="s">
        <v>370</v>
      </c>
      <c r="O269" s="790"/>
      <c r="P269" s="790"/>
      <c r="Q269" s="790"/>
      <c r="R269" s="940">
        <v>0</v>
      </c>
      <c r="S269" s="443"/>
      <c r="T269" s="443"/>
      <c r="U269" s="443"/>
      <c r="V269" s="443"/>
      <c r="W269" s="443"/>
      <c r="X269" s="443"/>
      <c r="Y269" s="443"/>
      <c r="Z269" s="443"/>
      <c r="AA269" s="443"/>
      <c r="AB269" s="443"/>
      <c r="AC269" s="443"/>
      <c r="AD269" s="443"/>
      <c r="AE269" s="443"/>
      <c r="AF269" s="443"/>
      <c r="AG269" s="443"/>
      <c r="AH269" s="443"/>
      <c r="AI269" s="443"/>
      <c r="AJ269" s="443"/>
      <c r="AK269" s="443"/>
      <c r="AL269" s="443"/>
      <c r="AM269" s="443"/>
      <c r="AN269" s="443"/>
      <c r="AO269" s="443"/>
      <c r="AP269" s="443"/>
      <c r="AQ269" s="443"/>
      <c r="AR269" s="443"/>
      <c r="AS269" s="443"/>
      <c r="AT269" s="443"/>
      <c r="AU269" s="443"/>
      <c r="AV269" s="443"/>
      <c r="AW269" s="443"/>
      <c r="AX269" s="771"/>
      <c r="AY269" s="771"/>
      <c r="AZ269" s="771"/>
      <c r="BA269" s="905"/>
    </row>
    <row r="270" spans="1:53" ht="22.8">
      <c r="A270" s="789">
        <v>3</v>
      </c>
      <c r="B270" s="905"/>
      <c r="C270" s="905"/>
      <c r="D270" s="905"/>
      <c r="E270" s="905"/>
      <c r="F270" s="905"/>
      <c r="G270" s="905"/>
      <c r="H270" s="905"/>
      <c r="I270" s="905"/>
      <c r="J270" s="905"/>
      <c r="K270" s="905"/>
      <c r="L270" s="931" t="s">
        <v>542</v>
      </c>
      <c r="M270" s="939" t="s">
        <v>543</v>
      </c>
      <c r="N270" s="943" t="s">
        <v>370</v>
      </c>
      <c r="O270" s="443">
        <v>0</v>
      </c>
      <c r="P270" s="443">
        <v>0</v>
      </c>
      <c r="Q270" s="443">
        <v>0</v>
      </c>
      <c r="R270" s="940">
        <v>0</v>
      </c>
      <c r="S270" s="443"/>
      <c r="T270" s="443"/>
      <c r="U270" s="443"/>
      <c r="V270" s="443"/>
      <c r="W270" s="443"/>
      <c r="X270" s="443"/>
      <c r="Y270" s="443"/>
      <c r="Z270" s="443"/>
      <c r="AA270" s="443"/>
      <c r="AB270" s="443"/>
      <c r="AC270" s="443"/>
      <c r="AD270" s="443"/>
      <c r="AE270" s="443"/>
      <c r="AF270" s="443"/>
      <c r="AG270" s="443"/>
      <c r="AH270" s="443"/>
      <c r="AI270" s="443"/>
      <c r="AJ270" s="443"/>
      <c r="AK270" s="443"/>
      <c r="AL270" s="443"/>
      <c r="AM270" s="443"/>
      <c r="AN270" s="443"/>
      <c r="AO270" s="443"/>
      <c r="AP270" s="443"/>
      <c r="AQ270" s="443"/>
      <c r="AR270" s="443"/>
      <c r="AS270" s="443"/>
      <c r="AT270" s="443"/>
      <c r="AU270" s="443"/>
      <c r="AV270" s="443"/>
      <c r="AW270" s="443"/>
      <c r="AX270" s="771"/>
      <c r="AY270" s="771"/>
      <c r="AZ270" s="771"/>
      <c r="BA270" s="905"/>
    </row>
    <row r="271" spans="1:53" ht="11.4">
      <c r="A271" s="789">
        <v>3</v>
      </c>
      <c r="B271" s="905"/>
      <c r="C271" s="905"/>
      <c r="D271" s="905"/>
      <c r="E271" s="905"/>
      <c r="F271" s="905"/>
      <c r="G271" s="905"/>
      <c r="H271" s="905"/>
      <c r="I271" s="905"/>
      <c r="J271" s="905"/>
      <c r="K271" s="905"/>
      <c r="L271" s="931" t="s">
        <v>544</v>
      </c>
      <c r="M271" s="942" t="s">
        <v>545</v>
      </c>
      <c r="N271" s="856" t="s">
        <v>370</v>
      </c>
      <c r="O271" s="790"/>
      <c r="P271" s="790"/>
      <c r="Q271" s="790"/>
      <c r="R271" s="940">
        <v>0</v>
      </c>
      <c r="S271" s="443"/>
      <c r="T271" s="443"/>
      <c r="U271" s="443"/>
      <c r="V271" s="443"/>
      <c r="W271" s="443"/>
      <c r="X271" s="443"/>
      <c r="Y271" s="443"/>
      <c r="Z271" s="443"/>
      <c r="AA271" s="443"/>
      <c r="AB271" s="443"/>
      <c r="AC271" s="443"/>
      <c r="AD271" s="443"/>
      <c r="AE271" s="443"/>
      <c r="AF271" s="443"/>
      <c r="AG271" s="443"/>
      <c r="AH271" s="443"/>
      <c r="AI271" s="443"/>
      <c r="AJ271" s="443"/>
      <c r="AK271" s="443"/>
      <c r="AL271" s="443"/>
      <c r="AM271" s="443"/>
      <c r="AN271" s="443"/>
      <c r="AO271" s="443"/>
      <c r="AP271" s="443"/>
      <c r="AQ271" s="443"/>
      <c r="AR271" s="443"/>
      <c r="AS271" s="443"/>
      <c r="AT271" s="443"/>
      <c r="AU271" s="443"/>
      <c r="AV271" s="443"/>
      <c r="AW271" s="443"/>
      <c r="AX271" s="771"/>
      <c r="AY271" s="771"/>
      <c r="AZ271" s="771"/>
      <c r="BA271" s="905"/>
    </row>
    <row r="272" spans="1:53" ht="22.8">
      <c r="A272" s="789">
        <v>3</v>
      </c>
      <c r="B272" s="905"/>
      <c r="C272" s="905"/>
      <c r="D272" s="905"/>
      <c r="E272" s="905"/>
      <c r="F272" s="905"/>
      <c r="G272" s="905"/>
      <c r="H272" s="905"/>
      <c r="I272" s="905"/>
      <c r="J272" s="905"/>
      <c r="K272" s="905"/>
      <c r="L272" s="931" t="s">
        <v>546</v>
      </c>
      <c r="M272" s="942" t="s">
        <v>1196</v>
      </c>
      <c r="N272" s="943" t="s">
        <v>370</v>
      </c>
      <c r="O272" s="790">
        <v>0</v>
      </c>
      <c r="P272" s="790">
        <v>0</v>
      </c>
      <c r="Q272" s="790">
        <v>0</v>
      </c>
      <c r="R272" s="940">
        <v>0</v>
      </c>
      <c r="S272" s="443"/>
      <c r="T272" s="443"/>
      <c r="U272" s="443"/>
      <c r="V272" s="443"/>
      <c r="W272" s="443"/>
      <c r="X272" s="443"/>
      <c r="Y272" s="443"/>
      <c r="Z272" s="443"/>
      <c r="AA272" s="443"/>
      <c r="AB272" s="443"/>
      <c r="AC272" s="443"/>
      <c r="AD272" s="443"/>
      <c r="AE272" s="443"/>
      <c r="AF272" s="443"/>
      <c r="AG272" s="443"/>
      <c r="AH272" s="443"/>
      <c r="AI272" s="443"/>
      <c r="AJ272" s="443"/>
      <c r="AK272" s="443"/>
      <c r="AL272" s="443"/>
      <c r="AM272" s="443"/>
      <c r="AN272" s="443"/>
      <c r="AO272" s="443"/>
      <c r="AP272" s="443"/>
      <c r="AQ272" s="443"/>
      <c r="AR272" s="443"/>
      <c r="AS272" s="443"/>
      <c r="AT272" s="443"/>
      <c r="AU272" s="443"/>
      <c r="AV272" s="443"/>
      <c r="AW272" s="443"/>
      <c r="AX272" s="771"/>
      <c r="AY272" s="771"/>
      <c r="AZ272" s="771"/>
      <c r="BA272" s="905"/>
    </row>
    <row r="273" spans="1:53" ht="11.4">
      <c r="A273" s="789">
        <v>3</v>
      </c>
      <c r="B273" s="905"/>
      <c r="C273" s="905"/>
      <c r="D273" s="905"/>
      <c r="E273" s="905"/>
      <c r="F273" s="905"/>
      <c r="G273" s="905"/>
      <c r="H273" s="905"/>
      <c r="I273" s="905"/>
      <c r="J273" s="905"/>
      <c r="K273" s="905"/>
      <c r="L273" s="931" t="s">
        <v>547</v>
      </c>
      <c r="M273" s="939" t="s">
        <v>548</v>
      </c>
      <c r="N273" s="856" t="s">
        <v>370</v>
      </c>
      <c r="O273" s="790"/>
      <c r="P273" s="790"/>
      <c r="Q273" s="790"/>
      <c r="R273" s="940">
        <v>0</v>
      </c>
      <c r="S273" s="443"/>
      <c r="T273" s="443"/>
      <c r="U273" s="443"/>
      <c r="V273" s="443"/>
      <c r="W273" s="443"/>
      <c r="X273" s="443"/>
      <c r="Y273" s="443"/>
      <c r="Z273" s="443"/>
      <c r="AA273" s="443"/>
      <c r="AB273" s="443"/>
      <c r="AC273" s="443"/>
      <c r="AD273" s="443"/>
      <c r="AE273" s="443"/>
      <c r="AF273" s="443"/>
      <c r="AG273" s="443"/>
      <c r="AH273" s="443"/>
      <c r="AI273" s="443"/>
      <c r="AJ273" s="443"/>
      <c r="AK273" s="443"/>
      <c r="AL273" s="443"/>
      <c r="AM273" s="443"/>
      <c r="AN273" s="443"/>
      <c r="AO273" s="443"/>
      <c r="AP273" s="443"/>
      <c r="AQ273" s="443"/>
      <c r="AR273" s="443"/>
      <c r="AS273" s="443"/>
      <c r="AT273" s="443"/>
      <c r="AU273" s="443"/>
      <c r="AV273" s="443"/>
      <c r="AW273" s="443"/>
      <c r="AX273" s="771"/>
      <c r="AY273" s="771"/>
      <c r="AZ273" s="771"/>
      <c r="BA273" s="905"/>
    </row>
    <row r="274" spans="1:53" ht="11.4">
      <c r="A274" s="789">
        <v>3</v>
      </c>
      <c r="B274" s="905"/>
      <c r="C274" s="905"/>
      <c r="D274" s="905"/>
      <c r="E274" s="905"/>
      <c r="F274" s="905"/>
      <c r="G274" s="905"/>
      <c r="H274" s="905"/>
      <c r="I274" s="905"/>
      <c r="J274" s="905"/>
      <c r="K274" s="905"/>
      <c r="L274" s="931" t="s">
        <v>549</v>
      </c>
      <c r="M274" s="945" t="s">
        <v>550</v>
      </c>
      <c r="N274" s="933" t="s">
        <v>370</v>
      </c>
      <c r="O274" s="940">
        <v>103.24</v>
      </c>
      <c r="P274" s="940">
        <v>0.3</v>
      </c>
      <c r="Q274" s="940">
        <v>0</v>
      </c>
      <c r="R274" s="940">
        <v>-0.3</v>
      </c>
      <c r="S274" s="443"/>
      <c r="T274" s="443"/>
      <c r="U274" s="443"/>
      <c r="V274" s="443"/>
      <c r="W274" s="443"/>
      <c r="X274" s="443"/>
      <c r="Y274" s="443"/>
      <c r="Z274" s="443"/>
      <c r="AA274" s="443"/>
      <c r="AB274" s="443"/>
      <c r="AC274" s="443"/>
      <c r="AD274" s="443"/>
      <c r="AE274" s="443"/>
      <c r="AF274" s="443"/>
      <c r="AG274" s="443"/>
      <c r="AH274" s="443"/>
      <c r="AI274" s="443"/>
      <c r="AJ274" s="443"/>
      <c r="AK274" s="443"/>
      <c r="AL274" s="443"/>
      <c r="AM274" s="443"/>
      <c r="AN274" s="443"/>
      <c r="AO274" s="443"/>
      <c r="AP274" s="443"/>
      <c r="AQ274" s="443"/>
      <c r="AR274" s="443"/>
      <c r="AS274" s="443"/>
      <c r="AT274" s="443"/>
      <c r="AU274" s="443"/>
      <c r="AV274" s="443"/>
      <c r="AW274" s="443"/>
      <c r="AX274" s="771"/>
      <c r="AY274" s="771"/>
      <c r="AZ274" s="771"/>
      <c r="BA274" s="905"/>
    </row>
    <row r="275" spans="1:53" ht="11.4">
      <c r="A275" s="789">
        <v>3</v>
      </c>
      <c r="B275" s="905"/>
      <c r="C275" s="905"/>
      <c r="D275" s="905"/>
      <c r="E275" s="905"/>
      <c r="F275" s="905"/>
      <c r="G275" s="905"/>
      <c r="H275" s="905"/>
      <c r="I275" s="905"/>
      <c r="J275" s="905"/>
      <c r="K275" s="905"/>
      <c r="L275" s="931" t="s">
        <v>551</v>
      </c>
      <c r="M275" s="944" t="s">
        <v>552</v>
      </c>
      <c r="N275" s="933" t="s">
        <v>370</v>
      </c>
      <c r="O275" s="790"/>
      <c r="P275" s="790"/>
      <c r="Q275" s="790"/>
      <c r="R275" s="940">
        <v>0</v>
      </c>
      <c r="S275" s="443"/>
      <c r="T275" s="443"/>
      <c r="U275" s="443"/>
      <c r="V275" s="443"/>
      <c r="W275" s="443"/>
      <c r="X275" s="443"/>
      <c r="Y275" s="443"/>
      <c r="Z275" s="443"/>
      <c r="AA275" s="443"/>
      <c r="AB275" s="443"/>
      <c r="AC275" s="443"/>
      <c r="AD275" s="443"/>
      <c r="AE275" s="443"/>
      <c r="AF275" s="443"/>
      <c r="AG275" s="443"/>
      <c r="AH275" s="443"/>
      <c r="AI275" s="443"/>
      <c r="AJ275" s="443"/>
      <c r="AK275" s="443"/>
      <c r="AL275" s="443"/>
      <c r="AM275" s="443"/>
      <c r="AN275" s="443"/>
      <c r="AO275" s="443"/>
      <c r="AP275" s="443"/>
      <c r="AQ275" s="443"/>
      <c r="AR275" s="443"/>
      <c r="AS275" s="443"/>
      <c r="AT275" s="443"/>
      <c r="AU275" s="443"/>
      <c r="AV275" s="443"/>
      <c r="AW275" s="443"/>
      <c r="AX275" s="771"/>
      <c r="AY275" s="771"/>
      <c r="AZ275" s="771"/>
      <c r="BA275" s="905"/>
    </row>
    <row r="276" spans="1:53" ht="22.8">
      <c r="A276" s="789">
        <v>3</v>
      </c>
      <c r="B276" s="905"/>
      <c r="C276" s="905"/>
      <c r="D276" s="905"/>
      <c r="E276" s="905"/>
      <c r="F276" s="905"/>
      <c r="G276" s="905"/>
      <c r="H276" s="905"/>
      <c r="I276" s="905"/>
      <c r="J276" s="905"/>
      <c r="K276" s="905"/>
      <c r="L276" s="931" t="s">
        <v>553</v>
      </c>
      <c r="M276" s="944" t="s">
        <v>554</v>
      </c>
      <c r="N276" s="933" t="s">
        <v>370</v>
      </c>
      <c r="O276" s="790"/>
      <c r="P276" s="790"/>
      <c r="Q276" s="790"/>
      <c r="R276" s="940">
        <v>0</v>
      </c>
      <c r="S276" s="443"/>
      <c r="T276" s="443"/>
      <c r="U276" s="443"/>
      <c r="V276" s="443"/>
      <c r="W276" s="443"/>
      <c r="X276" s="443"/>
      <c r="Y276" s="443"/>
      <c r="Z276" s="443"/>
      <c r="AA276" s="443"/>
      <c r="AB276" s="443"/>
      <c r="AC276" s="443"/>
      <c r="AD276" s="443"/>
      <c r="AE276" s="443"/>
      <c r="AF276" s="443"/>
      <c r="AG276" s="443"/>
      <c r="AH276" s="443"/>
      <c r="AI276" s="443"/>
      <c r="AJ276" s="443"/>
      <c r="AK276" s="443"/>
      <c r="AL276" s="443"/>
      <c r="AM276" s="443"/>
      <c r="AN276" s="443"/>
      <c r="AO276" s="443"/>
      <c r="AP276" s="443"/>
      <c r="AQ276" s="443"/>
      <c r="AR276" s="443"/>
      <c r="AS276" s="443"/>
      <c r="AT276" s="443"/>
      <c r="AU276" s="443"/>
      <c r="AV276" s="443"/>
      <c r="AW276" s="443"/>
      <c r="AX276" s="771"/>
      <c r="AY276" s="771"/>
      <c r="AZ276" s="771"/>
      <c r="BA276" s="905"/>
    </row>
    <row r="277" spans="1:53" ht="22.8">
      <c r="A277" s="789">
        <v>3</v>
      </c>
      <c r="B277" s="905"/>
      <c r="C277" s="905"/>
      <c r="D277" s="905"/>
      <c r="E277" s="905"/>
      <c r="F277" s="905"/>
      <c r="G277" s="905"/>
      <c r="H277" s="905"/>
      <c r="I277" s="905"/>
      <c r="J277" s="905"/>
      <c r="K277" s="905"/>
      <c r="L277" s="931" t="s">
        <v>555</v>
      </c>
      <c r="M277" s="944" t="s">
        <v>556</v>
      </c>
      <c r="N277" s="933" t="s">
        <v>370</v>
      </c>
      <c r="O277" s="790"/>
      <c r="P277" s="790"/>
      <c r="Q277" s="790"/>
      <c r="R277" s="940">
        <v>0</v>
      </c>
      <c r="S277" s="443"/>
      <c r="T277" s="443"/>
      <c r="U277" s="443"/>
      <c r="V277" s="443"/>
      <c r="W277" s="443"/>
      <c r="X277" s="443"/>
      <c r="Y277" s="443"/>
      <c r="Z277" s="443"/>
      <c r="AA277" s="443"/>
      <c r="AB277" s="443"/>
      <c r="AC277" s="443"/>
      <c r="AD277" s="443"/>
      <c r="AE277" s="443"/>
      <c r="AF277" s="443"/>
      <c r="AG277" s="443"/>
      <c r="AH277" s="443"/>
      <c r="AI277" s="443"/>
      <c r="AJ277" s="443"/>
      <c r="AK277" s="443"/>
      <c r="AL277" s="443"/>
      <c r="AM277" s="443"/>
      <c r="AN277" s="443"/>
      <c r="AO277" s="443"/>
      <c r="AP277" s="443"/>
      <c r="AQ277" s="443"/>
      <c r="AR277" s="443"/>
      <c r="AS277" s="443"/>
      <c r="AT277" s="443"/>
      <c r="AU277" s="443"/>
      <c r="AV277" s="443"/>
      <c r="AW277" s="443"/>
      <c r="AX277" s="771"/>
      <c r="AY277" s="771"/>
      <c r="AZ277" s="771"/>
      <c r="BA277" s="905"/>
    </row>
    <row r="278" spans="1:53" ht="22.8">
      <c r="A278" s="789">
        <v>3</v>
      </c>
      <c r="B278" s="905"/>
      <c r="C278" s="905"/>
      <c r="D278" s="905"/>
      <c r="E278" s="905"/>
      <c r="F278" s="905"/>
      <c r="G278" s="905"/>
      <c r="H278" s="905"/>
      <c r="I278" s="905"/>
      <c r="J278" s="905"/>
      <c r="K278" s="905"/>
      <c r="L278" s="931" t="s">
        <v>557</v>
      </c>
      <c r="M278" s="944" t="s">
        <v>558</v>
      </c>
      <c r="N278" s="933" t="s">
        <v>370</v>
      </c>
      <c r="O278" s="790"/>
      <c r="P278" s="790"/>
      <c r="Q278" s="790"/>
      <c r="R278" s="940">
        <v>0</v>
      </c>
      <c r="S278" s="443"/>
      <c r="T278" s="443"/>
      <c r="U278" s="443"/>
      <c r="V278" s="443"/>
      <c r="W278" s="443"/>
      <c r="X278" s="443"/>
      <c r="Y278" s="443"/>
      <c r="Z278" s="443"/>
      <c r="AA278" s="443"/>
      <c r="AB278" s="443"/>
      <c r="AC278" s="443"/>
      <c r="AD278" s="443"/>
      <c r="AE278" s="443"/>
      <c r="AF278" s="443"/>
      <c r="AG278" s="443"/>
      <c r="AH278" s="443"/>
      <c r="AI278" s="443"/>
      <c r="AJ278" s="443"/>
      <c r="AK278" s="443"/>
      <c r="AL278" s="443"/>
      <c r="AM278" s="443"/>
      <c r="AN278" s="443"/>
      <c r="AO278" s="443"/>
      <c r="AP278" s="443"/>
      <c r="AQ278" s="443"/>
      <c r="AR278" s="443"/>
      <c r="AS278" s="443"/>
      <c r="AT278" s="443"/>
      <c r="AU278" s="443"/>
      <c r="AV278" s="443"/>
      <c r="AW278" s="443"/>
      <c r="AX278" s="771"/>
      <c r="AY278" s="771"/>
      <c r="AZ278" s="771"/>
      <c r="BA278" s="905"/>
    </row>
    <row r="279" spans="1:53" ht="45.6">
      <c r="A279" s="789">
        <v>3</v>
      </c>
      <c r="B279" s="905"/>
      <c r="C279" s="905"/>
      <c r="D279" s="905"/>
      <c r="E279" s="905"/>
      <c r="F279" s="905"/>
      <c r="G279" s="905"/>
      <c r="H279" s="905"/>
      <c r="I279" s="905"/>
      <c r="J279" s="905"/>
      <c r="K279" s="905"/>
      <c r="L279" s="931" t="s">
        <v>559</v>
      </c>
      <c r="M279" s="944" t="s">
        <v>560</v>
      </c>
      <c r="N279" s="933" t="s">
        <v>370</v>
      </c>
      <c r="O279" s="790"/>
      <c r="P279" s="790">
        <v>0.3</v>
      </c>
      <c r="Q279" s="790"/>
      <c r="R279" s="940">
        <v>-0.3</v>
      </c>
      <c r="S279" s="443"/>
      <c r="T279" s="443"/>
      <c r="U279" s="443"/>
      <c r="V279" s="443"/>
      <c r="W279" s="443"/>
      <c r="X279" s="443"/>
      <c r="Y279" s="443"/>
      <c r="Z279" s="443"/>
      <c r="AA279" s="443"/>
      <c r="AB279" s="443"/>
      <c r="AC279" s="443"/>
      <c r="AD279" s="443"/>
      <c r="AE279" s="443"/>
      <c r="AF279" s="443"/>
      <c r="AG279" s="443"/>
      <c r="AH279" s="443"/>
      <c r="AI279" s="443"/>
      <c r="AJ279" s="443"/>
      <c r="AK279" s="443"/>
      <c r="AL279" s="443"/>
      <c r="AM279" s="443"/>
      <c r="AN279" s="443"/>
      <c r="AO279" s="443"/>
      <c r="AP279" s="443"/>
      <c r="AQ279" s="443"/>
      <c r="AR279" s="443"/>
      <c r="AS279" s="443"/>
      <c r="AT279" s="443"/>
      <c r="AU279" s="443"/>
      <c r="AV279" s="443"/>
      <c r="AW279" s="443"/>
      <c r="AX279" s="771"/>
      <c r="AY279" s="771"/>
      <c r="AZ279" s="771"/>
      <c r="BA279" s="905"/>
    </row>
    <row r="280" spans="1:53" ht="11.4">
      <c r="A280" s="789">
        <v>3</v>
      </c>
      <c r="B280" s="905"/>
      <c r="C280" s="905"/>
      <c r="D280" s="905"/>
      <c r="E280" s="905"/>
      <c r="F280" s="905"/>
      <c r="G280" s="905"/>
      <c r="H280" s="905"/>
      <c r="I280" s="905"/>
      <c r="J280" s="905"/>
      <c r="K280" s="905"/>
      <c r="L280" s="931" t="s">
        <v>561</v>
      </c>
      <c r="M280" s="944" t="s">
        <v>562</v>
      </c>
      <c r="N280" s="933" t="s">
        <v>370</v>
      </c>
      <c r="O280" s="790"/>
      <c r="P280" s="790"/>
      <c r="Q280" s="790"/>
      <c r="R280" s="940">
        <v>0</v>
      </c>
      <c r="S280" s="443"/>
      <c r="T280" s="443"/>
      <c r="U280" s="443"/>
      <c r="V280" s="443"/>
      <c r="W280" s="443"/>
      <c r="X280" s="443"/>
      <c r="Y280" s="443"/>
      <c r="Z280" s="443"/>
      <c r="AA280" s="443"/>
      <c r="AB280" s="443"/>
      <c r="AC280" s="443"/>
      <c r="AD280" s="443"/>
      <c r="AE280" s="443"/>
      <c r="AF280" s="443"/>
      <c r="AG280" s="443"/>
      <c r="AH280" s="443"/>
      <c r="AI280" s="443"/>
      <c r="AJ280" s="443"/>
      <c r="AK280" s="443"/>
      <c r="AL280" s="443"/>
      <c r="AM280" s="443"/>
      <c r="AN280" s="443"/>
      <c r="AO280" s="443"/>
      <c r="AP280" s="443"/>
      <c r="AQ280" s="443"/>
      <c r="AR280" s="443"/>
      <c r="AS280" s="443"/>
      <c r="AT280" s="443"/>
      <c r="AU280" s="443"/>
      <c r="AV280" s="443"/>
      <c r="AW280" s="443"/>
      <c r="AX280" s="771"/>
      <c r="AY280" s="771"/>
      <c r="AZ280" s="771"/>
      <c r="BA280" s="905"/>
    </row>
    <row r="281" spans="1:53" ht="11.4">
      <c r="A281" s="789">
        <v>3</v>
      </c>
      <c r="B281" s="905"/>
      <c r="C281" s="905"/>
      <c r="D281" s="905"/>
      <c r="E281" s="905"/>
      <c r="F281" s="905"/>
      <c r="G281" s="905"/>
      <c r="H281" s="905"/>
      <c r="I281" s="905"/>
      <c r="J281" s="905"/>
      <c r="K281" s="905"/>
      <c r="L281" s="931" t="s">
        <v>1438</v>
      </c>
      <c r="M281" s="944" t="s">
        <v>1439</v>
      </c>
      <c r="N281" s="933" t="s">
        <v>370</v>
      </c>
      <c r="O281" s="790">
        <v>103.24</v>
      </c>
      <c r="P281" s="790"/>
      <c r="Q281" s="790"/>
      <c r="R281" s="940">
        <v>0</v>
      </c>
      <c r="S281" s="443"/>
      <c r="T281" s="443"/>
      <c r="U281" s="443"/>
      <c r="V281" s="443"/>
      <c r="W281" s="443"/>
      <c r="X281" s="443"/>
      <c r="Y281" s="443"/>
      <c r="Z281" s="443"/>
      <c r="AA281" s="443"/>
      <c r="AB281" s="443"/>
      <c r="AC281" s="443"/>
      <c r="AD281" s="443"/>
      <c r="AE281" s="443"/>
      <c r="AF281" s="443"/>
      <c r="AG281" s="443"/>
      <c r="AH281" s="443"/>
      <c r="AI281" s="443"/>
      <c r="AJ281" s="443"/>
      <c r="AK281" s="443"/>
      <c r="AL281" s="443"/>
      <c r="AM281" s="443"/>
      <c r="AN281" s="443"/>
      <c r="AO281" s="443"/>
      <c r="AP281" s="443"/>
      <c r="AQ281" s="443"/>
      <c r="AR281" s="443"/>
      <c r="AS281" s="443"/>
      <c r="AT281" s="443"/>
      <c r="AU281" s="443"/>
      <c r="AV281" s="443"/>
      <c r="AW281" s="443"/>
      <c r="AX281" s="771"/>
      <c r="AY281" s="771"/>
      <c r="AZ281" s="771"/>
      <c r="BA281" s="905"/>
    </row>
    <row r="282" spans="1:53" s="116" customFormat="1" ht="11.4">
      <c r="A282" s="936">
        <v>3</v>
      </c>
      <c r="B282" s="946"/>
      <c r="C282" s="946"/>
      <c r="D282" s="946"/>
      <c r="E282" s="946"/>
      <c r="F282" s="946"/>
      <c r="G282" s="946"/>
      <c r="H282" s="946"/>
      <c r="I282" s="946"/>
      <c r="J282" s="946"/>
      <c r="K282" s="946"/>
      <c r="L282" s="947" t="s">
        <v>378</v>
      </c>
      <c r="M282" s="948" t="s">
        <v>563</v>
      </c>
      <c r="N282" s="949" t="s">
        <v>370</v>
      </c>
      <c r="O282" s="537">
        <v>0</v>
      </c>
      <c r="P282" s="537">
        <v>0</v>
      </c>
      <c r="Q282" s="537">
        <v>0</v>
      </c>
      <c r="R282" s="928">
        <v>0</v>
      </c>
      <c r="S282" s="537"/>
      <c r="T282" s="537"/>
      <c r="U282" s="537"/>
      <c r="V282" s="537"/>
      <c r="W282" s="537"/>
      <c r="X282" s="537"/>
      <c r="Y282" s="537"/>
      <c r="Z282" s="537"/>
      <c r="AA282" s="537"/>
      <c r="AB282" s="537"/>
      <c r="AC282" s="537"/>
      <c r="AD282" s="537"/>
      <c r="AE282" s="537"/>
      <c r="AF282" s="537"/>
      <c r="AG282" s="537"/>
      <c r="AH282" s="537"/>
      <c r="AI282" s="537"/>
      <c r="AJ282" s="537"/>
      <c r="AK282" s="537"/>
      <c r="AL282" s="537"/>
      <c r="AM282" s="537"/>
      <c r="AN282" s="537"/>
      <c r="AO282" s="537"/>
      <c r="AP282" s="537"/>
      <c r="AQ282" s="537"/>
      <c r="AR282" s="537"/>
      <c r="AS282" s="537"/>
      <c r="AT282" s="537"/>
      <c r="AU282" s="537"/>
      <c r="AV282" s="537"/>
      <c r="AW282" s="537"/>
      <c r="AX282" s="938"/>
      <c r="AY282" s="938"/>
      <c r="AZ282" s="938"/>
      <c r="BA282" s="946"/>
    </row>
    <row r="283" spans="1:53" ht="22.8">
      <c r="A283" s="789">
        <v>3</v>
      </c>
      <c r="B283" s="905"/>
      <c r="C283" s="905"/>
      <c r="D283" s="905"/>
      <c r="E283" s="905"/>
      <c r="F283" s="905"/>
      <c r="G283" s="905"/>
      <c r="H283" s="905"/>
      <c r="I283" s="905"/>
      <c r="J283" s="905"/>
      <c r="K283" s="905"/>
      <c r="L283" s="931" t="s">
        <v>564</v>
      </c>
      <c r="M283" s="939" t="s">
        <v>565</v>
      </c>
      <c r="N283" s="933" t="s">
        <v>370</v>
      </c>
      <c r="O283" s="790"/>
      <c r="P283" s="790"/>
      <c r="Q283" s="790"/>
      <c r="R283" s="940">
        <v>0</v>
      </c>
      <c r="S283" s="443"/>
      <c r="T283" s="443"/>
      <c r="U283" s="443"/>
      <c r="V283" s="443"/>
      <c r="W283" s="443"/>
      <c r="X283" s="443"/>
      <c r="Y283" s="443"/>
      <c r="Z283" s="443"/>
      <c r="AA283" s="443"/>
      <c r="AB283" s="443"/>
      <c r="AC283" s="443"/>
      <c r="AD283" s="443"/>
      <c r="AE283" s="443"/>
      <c r="AF283" s="443"/>
      <c r="AG283" s="443"/>
      <c r="AH283" s="443"/>
      <c r="AI283" s="443"/>
      <c r="AJ283" s="443"/>
      <c r="AK283" s="443"/>
      <c r="AL283" s="443"/>
      <c r="AM283" s="443"/>
      <c r="AN283" s="443"/>
      <c r="AO283" s="443"/>
      <c r="AP283" s="443"/>
      <c r="AQ283" s="443"/>
      <c r="AR283" s="443"/>
      <c r="AS283" s="443"/>
      <c r="AT283" s="443"/>
      <c r="AU283" s="443"/>
      <c r="AV283" s="443"/>
      <c r="AW283" s="443"/>
      <c r="AX283" s="771"/>
      <c r="AY283" s="771"/>
      <c r="AZ283" s="771"/>
      <c r="BA283" s="905"/>
    </row>
    <row r="284" spans="1:53" ht="34.200000000000003">
      <c r="A284" s="789">
        <v>3</v>
      </c>
      <c r="B284" s="905"/>
      <c r="C284" s="905"/>
      <c r="D284" s="905"/>
      <c r="E284" s="905"/>
      <c r="F284" s="905"/>
      <c r="G284" s="905"/>
      <c r="H284" s="905"/>
      <c r="I284" s="905"/>
      <c r="J284" s="905"/>
      <c r="K284" s="905"/>
      <c r="L284" s="931" t="s">
        <v>566</v>
      </c>
      <c r="M284" s="945" t="s">
        <v>567</v>
      </c>
      <c r="N284" s="933" t="s">
        <v>370</v>
      </c>
      <c r="O284" s="790"/>
      <c r="P284" s="790"/>
      <c r="Q284" s="790"/>
      <c r="R284" s="940">
        <v>0</v>
      </c>
      <c r="S284" s="443"/>
      <c r="T284" s="443"/>
      <c r="U284" s="443"/>
      <c r="V284" s="443"/>
      <c r="W284" s="443"/>
      <c r="X284" s="443"/>
      <c r="Y284" s="443"/>
      <c r="Z284" s="443"/>
      <c r="AA284" s="443"/>
      <c r="AB284" s="443"/>
      <c r="AC284" s="443"/>
      <c r="AD284" s="443"/>
      <c r="AE284" s="443"/>
      <c r="AF284" s="443"/>
      <c r="AG284" s="443"/>
      <c r="AH284" s="443"/>
      <c r="AI284" s="443"/>
      <c r="AJ284" s="443"/>
      <c r="AK284" s="443"/>
      <c r="AL284" s="443"/>
      <c r="AM284" s="443"/>
      <c r="AN284" s="443"/>
      <c r="AO284" s="443"/>
      <c r="AP284" s="443"/>
      <c r="AQ284" s="443"/>
      <c r="AR284" s="443"/>
      <c r="AS284" s="443"/>
      <c r="AT284" s="443"/>
      <c r="AU284" s="443"/>
      <c r="AV284" s="443"/>
      <c r="AW284" s="443"/>
      <c r="AX284" s="771"/>
      <c r="AY284" s="771"/>
      <c r="AZ284" s="771"/>
      <c r="BA284" s="905"/>
    </row>
    <row r="285" spans="1:53" ht="22.8">
      <c r="A285" s="789">
        <v>3</v>
      </c>
      <c r="B285" s="905"/>
      <c r="C285" s="905"/>
      <c r="D285" s="905"/>
      <c r="E285" s="905"/>
      <c r="F285" s="905"/>
      <c r="G285" s="905"/>
      <c r="H285" s="905"/>
      <c r="I285" s="905"/>
      <c r="J285" s="905"/>
      <c r="K285" s="905"/>
      <c r="L285" s="931" t="s">
        <v>568</v>
      </c>
      <c r="M285" s="945" t="s">
        <v>569</v>
      </c>
      <c r="N285" s="933" t="s">
        <v>370</v>
      </c>
      <c r="O285" s="790"/>
      <c r="P285" s="790"/>
      <c r="Q285" s="790"/>
      <c r="R285" s="940">
        <v>0</v>
      </c>
      <c r="S285" s="443"/>
      <c r="T285" s="443"/>
      <c r="U285" s="443"/>
      <c r="V285" s="443"/>
      <c r="W285" s="443"/>
      <c r="X285" s="443"/>
      <c r="Y285" s="443"/>
      <c r="Z285" s="443"/>
      <c r="AA285" s="443"/>
      <c r="AB285" s="443"/>
      <c r="AC285" s="443"/>
      <c r="AD285" s="443"/>
      <c r="AE285" s="443"/>
      <c r="AF285" s="443"/>
      <c r="AG285" s="443"/>
      <c r="AH285" s="443"/>
      <c r="AI285" s="443"/>
      <c r="AJ285" s="443"/>
      <c r="AK285" s="443"/>
      <c r="AL285" s="443"/>
      <c r="AM285" s="443"/>
      <c r="AN285" s="443"/>
      <c r="AO285" s="443"/>
      <c r="AP285" s="443"/>
      <c r="AQ285" s="443"/>
      <c r="AR285" s="443"/>
      <c r="AS285" s="443"/>
      <c r="AT285" s="443"/>
      <c r="AU285" s="443"/>
      <c r="AV285" s="443"/>
      <c r="AW285" s="443"/>
      <c r="AX285" s="771"/>
      <c r="AY285" s="771"/>
      <c r="AZ285" s="771"/>
      <c r="BA285" s="905"/>
    </row>
    <row r="286" spans="1:53" ht="11.4">
      <c r="A286" s="789">
        <v>3</v>
      </c>
      <c r="B286" s="905"/>
      <c r="C286" s="905"/>
      <c r="D286" s="905"/>
      <c r="E286" s="905"/>
      <c r="F286" s="905"/>
      <c r="G286" s="905"/>
      <c r="H286" s="905"/>
      <c r="I286" s="905"/>
      <c r="J286" s="905"/>
      <c r="K286" s="905"/>
      <c r="L286" s="931" t="s">
        <v>1184</v>
      </c>
      <c r="M286" s="942" t="s">
        <v>570</v>
      </c>
      <c r="N286" s="933" t="s">
        <v>370</v>
      </c>
      <c r="O286" s="790"/>
      <c r="P286" s="790"/>
      <c r="Q286" s="790"/>
      <c r="R286" s="940">
        <v>0</v>
      </c>
      <c r="S286" s="443"/>
      <c r="T286" s="443"/>
      <c r="U286" s="443"/>
      <c r="V286" s="443"/>
      <c r="W286" s="443"/>
      <c r="X286" s="443"/>
      <c r="Y286" s="443"/>
      <c r="Z286" s="443"/>
      <c r="AA286" s="443"/>
      <c r="AB286" s="443"/>
      <c r="AC286" s="443"/>
      <c r="AD286" s="443"/>
      <c r="AE286" s="443"/>
      <c r="AF286" s="443"/>
      <c r="AG286" s="443"/>
      <c r="AH286" s="443"/>
      <c r="AI286" s="443"/>
      <c r="AJ286" s="443"/>
      <c r="AK286" s="443"/>
      <c r="AL286" s="443"/>
      <c r="AM286" s="443"/>
      <c r="AN286" s="443"/>
      <c r="AO286" s="443"/>
      <c r="AP286" s="443"/>
      <c r="AQ286" s="443"/>
      <c r="AR286" s="443"/>
      <c r="AS286" s="443"/>
      <c r="AT286" s="443"/>
      <c r="AU286" s="443"/>
      <c r="AV286" s="443"/>
      <c r="AW286" s="443"/>
      <c r="AX286" s="771"/>
      <c r="AY286" s="771"/>
      <c r="AZ286" s="771"/>
      <c r="BA286" s="905"/>
    </row>
    <row r="287" spans="1:53" ht="11.4">
      <c r="A287" s="789">
        <v>3</v>
      </c>
      <c r="B287" s="905"/>
      <c r="C287" s="905"/>
      <c r="D287" s="905"/>
      <c r="E287" s="905"/>
      <c r="F287" s="905"/>
      <c r="G287" s="905"/>
      <c r="H287" s="905"/>
      <c r="I287" s="905"/>
      <c r="J287" s="905"/>
      <c r="K287" s="905"/>
      <c r="L287" s="931" t="s">
        <v>1185</v>
      </c>
      <c r="M287" s="942" t="s">
        <v>571</v>
      </c>
      <c r="N287" s="933" t="s">
        <v>370</v>
      </c>
      <c r="O287" s="790">
        <v>0</v>
      </c>
      <c r="P287" s="790">
        <v>0</v>
      </c>
      <c r="Q287" s="790">
        <v>0</v>
      </c>
      <c r="R287" s="940">
        <v>0</v>
      </c>
      <c r="S287" s="443"/>
      <c r="T287" s="443"/>
      <c r="U287" s="443"/>
      <c r="V287" s="443"/>
      <c r="W287" s="443"/>
      <c r="X287" s="443"/>
      <c r="Y287" s="443"/>
      <c r="Z287" s="443"/>
      <c r="AA287" s="443"/>
      <c r="AB287" s="443"/>
      <c r="AC287" s="443"/>
      <c r="AD287" s="443"/>
      <c r="AE287" s="443"/>
      <c r="AF287" s="443"/>
      <c r="AG287" s="443"/>
      <c r="AH287" s="443"/>
      <c r="AI287" s="443"/>
      <c r="AJ287" s="443"/>
      <c r="AK287" s="443"/>
      <c r="AL287" s="443"/>
      <c r="AM287" s="443"/>
      <c r="AN287" s="443"/>
      <c r="AO287" s="443"/>
      <c r="AP287" s="443"/>
      <c r="AQ287" s="443"/>
      <c r="AR287" s="443"/>
      <c r="AS287" s="443"/>
      <c r="AT287" s="443"/>
      <c r="AU287" s="443"/>
      <c r="AV287" s="443"/>
      <c r="AW287" s="443"/>
      <c r="AX287" s="771"/>
      <c r="AY287" s="771"/>
      <c r="AZ287" s="771"/>
      <c r="BA287" s="905"/>
    </row>
    <row r="288" spans="1:53" s="116" customFormat="1" ht="11.4">
      <c r="A288" s="936">
        <v>3</v>
      </c>
      <c r="B288" s="946"/>
      <c r="C288" s="946"/>
      <c r="D288" s="946"/>
      <c r="E288" s="946"/>
      <c r="F288" s="946"/>
      <c r="G288" s="946"/>
      <c r="H288" s="946"/>
      <c r="I288" s="946"/>
      <c r="J288" s="946"/>
      <c r="K288" s="946"/>
      <c r="L288" s="947" t="s">
        <v>380</v>
      </c>
      <c r="M288" s="948" t="s">
        <v>572</v>
      </c>
      <c r="N288" s="949" t="s">
        <v>370</v>
      </c>
      <c r="O288" s="537">
        <v>0</v>
      </c>
      <c r="P288" s="537">
        <v>50.870000000000005</v>
      </c>
      <c r="Q288" s="537">
        <v>0</v>
      </c>
      <c r="R288" s="928">
        <v>-50.870000000000005</v>
      </c>
      <c r="S288" s="537"/>
      <c r="T288" s="537"/>
      <c r="U288" s="537"/>
      <c r="V288" s="537"/>
      <c r="W288" s="537"/>
      <c r="X288" s="537"/>
      <c r="Y288" s="537"/>
      <c r="Z288" s="537"/>
      <c r="AA288" s="537"/>
      <c r="AB288" s="537"/>
      <c r="AC288" s="537"/>
      <c r="AD288" s="537"/>
      <c r="AE288" s="537"/>
      <c r="AF288" s="537"/>
      <c r="AG288" s="537"/>
      <c r="AH288" s="537"/>
      <c r="AI288" s="537"/>
      <c r="AJ288" s="537"/>
      <c r="AK288" s="537"/>
      <c r="AL288" s="537"/>
      <c r="AM288" s="537"/>
      <c r="AN288" s="537"/>
      <c r="AO288" s="537"/>
      <c r="AP288" s="537"/>
      <c r="AQ288" s="537"/>
      <c r="AR288" s="537"/>
      <c r="AS288" s="537"/>
      <c r="AT288" s="537"/>
      <c r="AU288" s="537"/>
      <c r="AV288" s="537"/>
      <c r="AW288" s="537"/>
      <c r="AX288" s="938"/>
      <c r="AY288" s="938"/>
      <c r="AZ288" s="938"/>
      <c r="BA288" s="946"/>
    </row>
    <row r="289" spans="1:53" ht="22.8">
      <c r="A289" s="789">
        <v>3</v>
      </c>
      <c r="B289" s="905"/>
      <c r="C289" s="905"/>
      <c r="D289" s="905"/>
      <c r="E289" s="905"/>
      <c r="F289" s="905"/>
      <c r="G289" s="905"/>
      <c r="H289" s="905"/>
      <c r="I289" s="905"/>
      <c r="J289" s="905"/>
      <c r="K289" s="905"/>
      <c r="L289" s="931" t="s">
        <v>573</v>
      </c>
      <c r="M289" s="939" t="s">
        <v>574</v>
      </c>
      <c r="N289" s="933" t="s">
        <v>370</v>
      </c>
      <c r="O289" s="443">
        <v>0</v>
      </c>
      <c r="P289" s="443">
        <v>9.9699999999999989</v>
      </c>
      <c r="Q289" s="443">
        <v>0</v>
      </c>
      <c r="R289" s="940">
        <v>-9.9699999999999989</v>
      </c>
      <c r="S289" s="443"/>
      <c r="T289" s="443"/>
      <c r="U289" s="443"/>
      <c r="V289" s="443"/>
      <c r="W289" s="443"/>
      <c r="X289" s="443"/>
      <c r="Y289" s="443"/>
      <c r="Z289" s="443"/>
      <c r="AA289" s="443"/>
      <c r="AB289" s="443"/>
      <c r="AC289" s="443"/>
      <c r="AD289" s="443"/>
      <c r="AE289" s="443"/>
      <c r="AF289" s="443"/>
      <c r="AG289" s="443"/>
      <c r="AH289" s="443"/>
      <c r="AI289" s="443"/>
      <c r="AJ289" s="443"/>
      <c r="AK289" s="443"/>
      <c r="AL289" s="443"/>
      <c r="AM289" s="443"/>
      <c r="AN289" s="443"/>
      <c r="AO289" s="443"/>
      <c r="AP289" s="443"/>
      <c r="AQ289" s="443"/>
      <c r="AR289" s="443"/>
      <c r="AS289" s="443"/>
      <c r="AT289" s="443"/>
      <c r="AU289" s="443"/>
      <c r="AV289" s="443"/>
      <c r="AW289" s="443"/>
      <c r="AX289" s="771"/>
      <c r="AY289" s="771"/>
      <c r="AZ289" s="771"/>
      <c r="BA289" s="905"/>
    </row>
    <row r="290" spans="1:53" ht="11.4">
      <c r="A290" s="789">
        <v>3</v>
      </c>
      <c r="B290" s="905"/>
      <c r="C290" s="905"/>
      <c r="D290" s="905"/>
      <c r="E290" s="905"/>
      <c r="F290" s="905"/>
      <c r="G290" s="905"/>
      <c r="H290" s="905"/>
      <c r="I290" s="905"/>
      <c r="J290" s="905"/>
      <c r="K290" s="905"/>
      <c r="L290" s="931" t="s">
        <v>575</v>
      </c>
      <c r="M290" s="942" t="s">
        <v>576</v>
      </c>
      <c r="N290" s="933" t="s">
        <v>370</v>
      </c>
      <c r="O290" s="790"/>
      <c r="P290" s="790">
        <v>0.8</v>
      </c>
      <c r="Q290" s="790"/>
      <c r="R290" s="940">
        <v>-0.8</v>
      </c>
      <c r="S290" s="443"/>
      <c r="T290" s="443"/>
      <c r="U290" s="443"/>
      <c r="V290" s="443"/>
      <c r="W290" s="443"/>
      <c r="X290" s="443"/>
      <c r="Y290" s="443"/>
      <c r="Z290" s="443"/>
      <c r="AA290" s="443"/>
      <c r="AB290" s="443"/>
      <c r="AC290" s="443"/>
      <c r="AD290" s="443"/>
      <c r="AE290" s="443"/>
      <c r="AF290" s="443"/>
      <c r="AG290" s="443"/>
      <c r="AH290" s="443"/>
      <c r="AI290" s="443"/>
      <c r="AJ290" s="443"/>
      <c r="AK290" s="443"/>
      <c r="AL290" s="443"/>
      <c r="AM290" s="443"/>
      <c r="AN290" s="443"/>
      <c r="AO290" s="443"/>
      <c r="AP290" s="443"/>
      <c r="AQ290" s="443"/>
      <c r="AR290" s="443"/>
      <c r="AS290" s="443"/>
      <c r="AT290" s="443"/>
      <c r="AU290" s="443"/>
      <c r="AV290" s="443"/>
      <c r="AW290" s="443"/>
      <c r="AX290" s="771"/>
      <c r="AY290" s="771"/>
      <c r="AZ290" s="771"/>
      <c r="BA290" s="905"/>
    </row>
    <row r="291" spans="1:53" ht="11.4">
      <c r="A291" s="789">
        <v>3</v>
      </c>
      <c r="B291" s="905"/>
      <c r="C291" s="905"/>
      <c r="D291" s="905"/>
      <c r="E291" s="905"/>
      <c r="F291" s="905"/>
      <c r="G291" s="905"/>
      <c r="H291" s="905"/>
      <c r="I291" s="905"/>
      <c r="J291" s="905"/>
      <c r="K291" s="905"/>
      <c r="L291" s="931" t="s">
        <v>577</v>
      </c>
      <c r="M291" s="942" t="s">
        <v>578</v>
      </c>
      <c r="N291" s="933" t="s">
        <v>370</v>
      </c>
      <c r="O291" s="790"/>
      <c r="P291" s="790"/>
      <c r="Q291" s="790"/>
      <c r="R291" s="940">
        <v>0</v>
      </c>
      <c r="S291" s="443"/>
      <c r="T291" s="443"/>
      <c r="U291" s="443"/>
      <c r="V291" s="443"/>
      <c r="W291" s="443"/>
      <c r="X291" s="443"/>
      <c r="Y291" s="443"/>
      <c r="Z291" s="443"/>
      <c r="AA291" s="443"/>
      <c r="AB291" s="443"/>
      <c r="AC291" s="443"/>
      <c r="AD291" s="443"/>
      <c r="AE291" s="443"/>
      <c r="AF291" s="443"/>
      <c r="AG291" s="443"/>
      <c r="AH291" s="443"/>
      <c r="AI291" s="443"/>
      <c r="AJ291" s="443"/>
      <c r="AK291" s="443"/>
      <c r="AL291" s="443"/>
      <c r="AM291" s="443"/>
      <c r="AN291" s="443"/>
      <c r="AO291" s="443"/>
      <c r="AP291" s="443"/>
      <c r="AQ291" s="443"/>
      <c r="AR291" s="443"/>
      <c r="AS291" s="443"/>
      <c r="AT291" s="443"/>
      <c r="AU291" s="443"/>
      <c r="AV291" s="443"/>
      <c r="AW291" s="443"/>
      <c r="AX291" s="771"/>
      <c r="AY291" s="771"/>
      <c r="AZ291" s="771"/>
      <c r="BA291" s="905"/>
    </row>
    <row r="292" spans="1:53" ht="11.4">
      <c r="A292" s="789">
        <v>3</v>
      </c>
      <c r="B292" s="905"/>
      <c r="C292" s="905"/>
      <c r="D292" s="905"/>
      <c r="E292" s="905"/>
      <c r="F292" s="905"/>
      <c r="G292" s="905"/>
      <c r="H292" s="905"/>
      <c r="I292" s="905"/>
      <c r="J292" s="905"/>
      <c r="K292" s="905"/>
      <c r="L292" s="931" t="s">
        <v>579</v>
      </c>
      <c r="M292" s="942" t="s">
        <v>580</v>
      </c>
      <c r="N292" s="933" t="s">
        <v>370</v>
      </c>
      <c r="O292" s="790"/>
      <c r="P292" s="790"/>
      <c r="Q292" s="790"/>
      <c r="R292" s="940">
        <v>0</v>
      </c>
      <c r="S292" s="443"/>
      <c r="T292" s="443"/>
      <c r="U292" s="443"/>
      <c r="V292" s="443"/>
      <c r="W292" s="443"/>
      <c r="X292" s="443"/>
      <c r="Y292" s="443"/>
      <c r="Z292" s="443"/>
      <c r="AA292" s="443"/>
      <c r="AB292" s="443"/>
      <c r="AC292" s="443"/>
      <c r="AD292" s="443"/>
      <c r="AE292" s="443"/>
      <c r="AF292" s="443"/>
      <c r="AG292" s="443"/>
      <c r="AH292" s="443"/>
      <c r="AI292" s="443"/>
      <c r="AJ292" s="443"/>
      <c r="AK292" s="443"/>
      <c r="AL292" s="443"/>
      <c r="AM292" s="443"/>
      <c r="AN292" s="443"/>
      <c r="AO292" s="443"/>
      <c r="AP292" s="443"/>
      <c r="AQ292" s="443"/>
      <c r="AR292" s="443"/>
      <c r="AS292" s="443"/>
      <c r="AT292" s="443"/>
      <c r="AU292" s="443"/>
      <c r="AV292" s="443"/>
      <c r="AW292" s="443"/>
      <c r="AX292" s="771"/>
      <c r="AY292" s="771"/>
      <c r="AZ292" s="771"/>
      <c r="BA292" s="905"/>
    </row>
    <row r="293" spans="1:53" ht="11.4">
      <c r="A293" s="789">
        <v>3</v>
      </c>
      <c r="B293" s="905"/>
      <c r="C293" s="905"/>
      <c r="D293" s="905"/>
      <c r="E293" s="905"/>
      <c r="F293" s="905"/>
      <c r="G293" s="905"/>
      <c r="H293" s="905"/>
      <c r="I293" s="905"/>
      <c r="J293" s="905"/>
      <c r="K293" s="905"/>
      <c r="L293" s="931" t="s">
        <v>581</v>
      </c>
      <c r="M293" s="942" t="s">
        <v>582</v>
      </c>
      <c r="N293" s="933" t="s">
        <v>370</v>
      </c>
      <c r="O293" s="790"/>
      <c r="P293" s="790"/>
      <c r="Q293" s="790"/>
      <c r="R293" s="940">
        <v>0</v>
      </c>
      <c r="S293" s="443"/>
      <c r="T293" s="443"/>
      <c r="U293" s="443"/>
      <c r="V293" s="443"/>
      <c r="W293" s="443"/>
      <c r="X293" s="443"/>
      <c r="Y293" s="443"/>
      <c r="Z293" s="443"/>
      <c r="AA293" s="443"/>
      <c r="AB293" s="443"/>
      <c r="AC293" s="443"/>
      <c r="AD293" s="443"/>
      <c r="AE293" s="443"/>
      <c r="AF293" s="443"/>
      <c r="AG293" s="443"/>
      <c r="AH293" s="443"/>
      <c r="AI293" s="443"/>
      <c r="AJ293" s="443"/>
      <c r="AK293" s="443"/>
      <c r="AL293" s="443"/>
      <c r="AM293" s="443"/>
      <c r="AN293" s="443"/>
      <c r="AO293" s="443"/>
      <c r="AP293" s="443"/>
      <c r="AQ293" s="443"/>
      <c r="AR293" s="443"/>
      <c r="AS293" s="443"/>
      <c r="AT293" s="443"/>
      <c r="AU293" s="443"/>
      <c r="AV293" s="443"/>
      <c r="AW293" s="443"/>
      <c r="AX293" s="771"/>
      <c r="AY293" s="771"/>
      <c r="AZ293" s="771"/>
      <c r="BA293" s="905"/>
    </row>
    <row r="294" spans="1:53" ht="11.4">
      <c r="A294" s="789">
        <v>3</v>
      </c>
      <c r="B294" s="905"/>
      <c r="C294" s="905"/>
      <c r="D294" s="905"/>
      <c r="E294" s="905"/>
      <c r="F294" s="905"/>
      <c r="G294" s="905"/>
      <c r="H294" s="905"/>
      <c r="I294" s="905"/>
      <c r="J294" s="905"/>
      <c r="K294" s="905"/>
      <c r="L294" s="931" t="s">
        <v>583</v>
      </c>
      <c r="M294" s="942" t="s">
        <v>584</v>
      </c>
      <c r="N294" s="933" t="s">
        <v>370</v>
      </c>
      <c r="O294" s="790"/>
      <c r="P294" s="790"/>
      <c r="Q294" s="790"/>
      <c r="R294" s="940">
        <v>0</v>
      </c>
      <c r="S294" s="443"/>
      <c r="T294" s="443"/>
      <c r="U294" s="443"/>
      <c r="V294" s="443"/>
      <c r="W294" s="443"/>
      <c r="X294" s="443"/>
      <c r="Y294" s="443"/>
      <c r="Z294" s="443"/>
      <c r="AA294" s="443"/>
      <c r="AB294" s="443"/>
      <c r="AC294" s="443"/>
      <c r="AD294" s="443"/>
      <c r="AE294" s="443"/>
      <c r="AF294" s="443"/>
      <c r="AG294" s="443"/>
      <c r="AH294" s="443"/>
      <c r="AI294" s="443"/>
      <c r="AJ294" s="443"/>
      <c r="AK294" s="443"/>
      <c r="AL294" s="443"/>
      <c r="AM294" s="443"/>
      <c r="AN294" s="443"/>
      <c r="AO294" s="443"/>
      <c r="AP294" s="443"/>
      <c r="AQ294" s="443"/>
      <c r="AR294" s="443"/>
      <c r="AS294" s="443"/>
      <c r="AT294" s="443"/>
      <c r="AU294" s="443"/>
      <c r="AV294" s="443"/>
      <c r="AW294" s="443"/>
      <c r="AX294" s="771"/>
      <c r="AY294" s="771"/>
      <c r="AZ294" s="771"/>
      <c r="BA294" s="905"/>
    </row>
    <row r="295" spans="1:53" ht="11.4">
      <c r="A295" s="789">
        <v>3</v>
      </c>
      <c r="B295" s="905"/>
      <c r="C295" s="905"/>
      <c r="D295" s="905"/>
      <c r="E295" s="905"/>
      <c r="F295" s="905"/>
      <c r="G295" s="905"/>
      <c r="H295" s="905"/>
      <c r="I295" s="905"/>
      <c r="J295" s="905"/>
      <c r="K295" s="905"/>
      <c r="L295" s="931" t="s">
        <v>585</v>
      </c>
      <c r="M295" s="942" t="s">
        <v>586</v>
      </c>
      <c r="N295" s="933" t="s">
        <v>370</v>
      </c>
      <c r="O295" s="790"/>
      <c r="P295" s="790">
        <v>1.42</v>
      </c>
      <c r="Q295" s="790"/>
      <c r="R295" s="940">
        <v>-1.42</v>
      </c>
      <c r="S295" s="443"/>
      <c r="T295" s="443"/>
      <c r="U295" s="443"/>
      <c r="V295" s="443"/>
      <c r="W295" s="443"/>
      <c r="X295" s="443"/>
      <c r="Y295" s="443"/>
      <c r="Z295" s="443"/>
      <c r="AA295" s="443"/>
      <c r="AB295" s="443"/>
      <c r="AC295" s="443"/>
      <c r="AD295" s="443"/>
      <c r="AE295" s="443"/>
      <c r="AF295" s="443"/>
      <c r="AG295" s="443"/>
      <c r="AH295" s="443"/>
      <c r="AI295" s="443"/>
      <c r="AJ295" s="443"/>
      <c r="AK295" s="443"/>
      <c r="AL295" s="443"/>
      <c r="AM295" s="443"/>
      <c r="AN295" s="443"/>
      <c r="AO295" s="443"/>
      <c r="AP295" s="443"/>
      <c r="AQ295" s="443"/>
      <c r="AR295" s="443"/>
      <c r="AS295" s="443"/>
      <c r="AT295" s="443"/>
      <c r="AU295" s="443"/>
      <c r="AV295" s="443"/>
      <c r="AW295" s="443"/>
      <c r="AX295" s="771"/>
      <c r="AY295" s="771"/>
      <c r="AZ295" s="771"/>
      <c r="BA295" s="905"/>
    </row>
    <row r="296" spans="1:53" ht="11.4">
      <c r="A296" s="789">
        <v>3</v>
      </c>
      <c r="B296" s="905"/>
      <c r="C296" s="905"/>
      <c r="D296" s="905"/>
      <c r="E296" s="905"/>
      <c r="F296" s="905"/>
      <c r="G296" s="905"/>
      <c r="H296" s="905"/>
      <c r="I296" s="905"/>
      <c r="J296" s="905"/>
      <c r="K296" s="905"/>
      <c r="L296" s="931" t="s">
        <v>1436</v>
      </c>
      <c r="M296" s="942" t="s">
        <v>1437</v>
      </c>
      <c r="N296" s="933" t="s">
        <v>370</v>
      </c>
      <c r="O296" s="790"/>
      <c r="P296" s="790">
        <v>7.75</v>
      </c>
      <c r="Q296" s="790"/>
      <c r="R296" s="940">
        <v>-7.75</v>
      </c>
      <c r="S296" s="443"/>
      <c r="T296" s="443"/>
      <c r="U296" s="443"/>
      <c r="V296" s="443"/>
      <c r="W296" s="443"/>
      <c r="X296" s="443"/>
      <c r="Y296" s="443"/>
      <c r="Z296" s="443"/>
      <c r="AA296" s="443"/>
      <c r="AB296" s="443"/>
      <c r="AC296" s="443"/>
      <c r="AD296" s="443"/>
      <c r="AE296" s="443"/>
      <c r="AF296" s="443"/>
      <c r="AG296" s="443"/>
      <c r="AH296" s="443"/>
      <c r="AI296" s="443"/>
      <c r="AJ296" s="443"/>
      <c r="AK296" s="443"/>
      <c r="AL296" s="443"/>
      <c r="AM296" s="443"/>
      <c r="AN296" s="443"/>
      <c r="AO296" s="443"/>
      <c r="AP296" s="443"/>
      <c r="AQ296" s="443"/>
      <c r="AR296" s="443"/>
      <c r="AS296" s="443"/>
      <c r="AT296" s="443"/>
      <c r="AU296" s="443"/>
      <c r="AV296" s="443"/>
      <c r="AW296" s="443"/>
      <c r="AX296" s="771"/>
      <c r="AY296" s="771"/>
      <c r="AZ296" s="771"/>
      <c r="BA296" s="905"/>
    </row>
    <row r="297" spans="1:53" ht="22.8">
      <c r="A297" s="789">
        <v>3</v>
      </c>
      <c r="B297" s="905"/>
      <c r="C297" s="905"/>
      <c r="D297" s="905"/>
      <c r="E297" s="905"/>
      <c r="F297" s="905"/>
      <c r="G297" s="905"/>
      <c r="H297" s="905"/>
      <c r="I297" s="905"/>
      <c r="J297" s="905"/>
      <c r="K297" s="905"/>
      <c r="L297" s="931" t="s">
        <v>587</v>
      </c>
      <c r="M297" s="939" t="s">
        <v>588</v>
      </c>
      <c r="N297" s="933" t="s">
        <v>370</v>
      </c>
      <c r="O297" s="443">
        <v>0</v>
      </c>
      <c r="P297" s="443">
        <v>40.900000000000006</v>
      </c>
      <c r="Q297" s="443">
        <v>0</v>
      </c>
      <c r="R297" s="940">
        <v>-40.900000000000006</v>
      </c>
      <c r="S297" s="443"/>
      <c r="T297" s="443"/>
      <c r="U297" s="443"/>
      <c r="V297" s="443"/>
      <c r="W297" s="443"/>
      <c r="X297" s="443"/>
      <c r="Y297" s="443"/>
      <c r="Z297" s="443"/>
      <c r="AA297" s="443"/>
      <c r="AB297" s="443"/>
      <c r="AC297" s="443"/>
      <c r="AD297" s="443"/>
      <c r="AE297" s="443"/>
      <c r="AF297" s="443"/>
      <c r="AG297" s="443"/>
      <c r="AH297" s="443"/>
      <c r="AI297" s="443"/>
      <c r="AJ297" s="443"/>
      <c r="AK297" s="443"/>
      <c r="AL297" s="443"/>
      <c r="AM297" s="443"/>
      <c r="AN297" s="443"/>
      <c r="AO297" s="443"/>
      <c r="AP297" s="443"/>
      <c r="AQ297" s="443"/>
      <c r="AR297" s="443"/>
      <c r="AS297" s="443"/>
      <c r="AT297" s="443"/>
      <c r="AU297" s="443"/>
      <c r="AV297" s="443"/>
      <c r="AW297" s="443"/>
      <c r="AX297" s="771"/>
      <c r="AY297" s="771"/>
      <c r="AZ297" s="771"/>
      <c r="BA297" s="905"/>
    </row>
    <row r="298" spans="1:53" ht="11.4">
      <c r="A298" s="789">
        <v>3</v>
      </c>
      <c r="B298" s="905"/>
      <c r="C298" s="905"/>
      <c r="D298" s="905"/>
      <c r="E298" s="905"/>
      <c r="F298" s="905"/>
      <c r="G298" s="905"/>
      <c r="H298" s="905"/>
      <c r="I298" s="905"/>
      <c r="J298" s="905"/>
      <c r="K298" s="905"/>
      <c r="L298" s="931" t="s">
        <v>589</v>
      </c>
      <c r="M298" s="942" t="s">
        <v>590</v>
      </c>
      <c r="N298" s="933" t="s">
        <v>370</v>
      </c>
      <c r="O298" s="790"/>
      <c r="P298" s="790">
        <v>31.42</v>
      </c>
      <c r="Q298" s="790"/>
      <c r="R298" s="940">
        <v>-31.42</v>
      </c>
      <c r="S298" s="443"/>
      <c r="T298" s="443"/>
      <c r="U298" s="443"/>
      <c r="V298" s="443"/>
      <c r="W298" s="443"/>
      <c r="X298" s="443"/>
      <c r="Y298" s="443"/>
      <c r="Z298" s="443"/>
      <c r="AA298" s="443"/>
      <c r="AB298" s="443"/>
      <c r="AC298" s="443"/>
      <c r="AD298" s="443"/>
      <c r="AE298" s="443"/>
      <c r="AF298" s="443"/>
      <c r="AG298" s="443"/>
      <c r="AH298" s="443"/>
      <c r="AI298" s="443"/>
      <c r="AJ298" s="443"/>
      <c r="AK298" s="443"/>
      <c r="AL298" s="443"/>
      <c r="AM298" s="443"/>
      <c r="AN298" s="443"/>
      <c r="AO298" s="443"/>
      <c r="AP298" s="443"/>
      <c r="AQ298" s="443"/>
      <c r="AR298" s="443"/>
      <c r="AS298" s="443"/>
      <c r="AT298" s="443"/>
      <c r="AU298" s="443"/>
      <c r="AV298" s="443"/>
      <c r="AW298" s="443"/>
      <c r="AX298" s="771"/>
      <c r="AY298" s="771"/>
      <c r="AZ298" s="771"/>
      <c r="BA298" s="905"/>
    </row>
    <row r="299" spans="1:53" ht="22.8">
      <c r="A299" s="789">
        <v>3</v>
      </c>
      <c r="B299" s="905"/>
      <c r="C299" s="905"/>
      <c r="D299" s="905"/>
      <c r="E299" s="905"/>
      <c r="F299" s="905"/>
      <c r="G299" s="905"/>
      <c r="H299" s="905"/>
      <c r="I299" s="905"/>
      <c r="J299" s="905"/>
      <c r="K299" s="905"/>
      <c r="L299" s="931" t="s">
        <v>591</v>
      </c>
      <c r="M299" s="942" t="s">
        <v>592</v>
      </c>
      <c r="N299" s="933" t="s">
        <v>370</v>
      </c>
      <c r="O299" s="790">
        <v>0</v>
      </c>
      <c r="P299" s="790">
        <v>9.48</v>
      </c>
      <c r="Q299" s="790">
        <v>0</v>
      </c>
      <c r="R299" s="940">
        <v>-9.48</v>
      </c>
      <c r="S299" s="443"/>
      <c r="T299" s="443"/>
      <c r="U299" s="443"/>
      <c r="V299" s="443"/>
      <c r="W299" s="443"/>
      <c r="X299" s="443"/>
      <c r="Y299" s="443"/>
      <c r="Z299" s="443"/>
      <c r="AA299" s="443"/>
      <c r="AB299" s="443"/>
      <c r="AC299" s="443"/>
      <c r="AD299" s="443"/>
      <c r="AE299" s="443"/>
      <c r="AF299" s="443"/>
      <c r="AG299" s="443"/>
      <c r="AH299" s="443"/>
      <c r="AI299" s="443"/>
      <c r="AJ299" s="443"/>
      <c r="AK299" s="443"/>
      <c r="AL299" s="443"/>
      <c r="AM299" s="443"/>
      <c r="AN299" s="443"/>
      <c r="AO299" s="443"/>
      <c r="AP299" s="443"/>
      <c r="AQ299" s="443"/>
      <c r="AR299" s="443"/>
      <c r="AS299" s="443"/>
      <c r="AT299" s="443"/>
      <c r="AU299" s="443"/>
      <c r="AV299" s="443"/>
      <c r="AW299" s="443"/>
      <c r="AX299" s="771"/>
      <c r="AY299" s="771"/>
      <c r="AZ299" s="771"/>
      <c r="BA299" s="905"/>
    </row>
    <row r="300" spans="1:53" ht="34.200000000000003">
      <c r="A300" s="789">
        <v>3</v>
      </c>
      <c r="B300" s="905"/>
      <c r="C300" s="905"/>
      <c r="D300" s="905"/>
      <c r="E300" s="905"/>
      <c r="F300" s="905"/>
      <c r="G300" s="905"/>
      <c r="H300" s="905"/>
      <c r="I300" s="905"/>
      <c r="J300" s="905"/>
      <c r="K300" s="905"/>
      <c r="L300" s="931" t="s">
        <v>593</v>
      </c>
      <c r="M300" s="939" t="s">
        <v>594</v>
      </c>
      <c r="N300" s="933" t="s">
        <v>370</v>
      </c>
      <c r="O300" s="790"/>
      <c r="P300" s="790"/>
      <c r="Q300" s="790"/>
      <c r="R300" s="940">
        <v>0</v>
      </c>
      <c r="S300" s="443"/>
      <c r="T300" s="443"/>
      <c r="U300" s="443"/>
      <c r="V300" s="443"/>
      <c r="W300" s="443"/>
      <c r="X300" s="443"/>
      <c r="Y300" s="443"/>
      <c r="Z300" s="443"/>
      <c r="AA300" s="443"/>
      <c r="AB300" s="443"/>
      <c r="AC300" s="443"/>
      <c r="AD300" s="443"/>
      <c r="AE300" s="443"/>
      <c r="AF300" s="443"/>
      <c r="AG300" s="443"/>
      <c r="AH300" s="443"/>
      <c r="AI300" s="443"/>
      <c r="AJ300" s="443"/>
      <c r="AK300" s="443"/>
      <c r="AL300" s="443"/>
      <c r="AM300" s="443"/>
      <c r="AN300" s="443"/>
      <c r="AO300" s="443"/>
      <c r="AP300" s="443"/>
      <c r="AQ300" s="443"/>
      <c r="AR300" s="443"/>
      <c r="AS300" s="443"/>
      <c r="AT300" s="443"/>
      <c r="AU300" s="443"/>
      <c r="AV300" s="443"/>
      <c r="AW300" s="443"/>
      <c r="AX300" s="771"/>
      <c r="AY300" s="771"/>
      <c r="AZ300" s="771"/>
      <c r="BA300" s="905"/>
    </row>
    <row r="301" spans="1:53" ht="11.4">
      <c r="A301" s="789">
        <v>3</v>
      </c>
      <c r="B301" s="905"/>
      <c r="C301" s="905"/>
      <c r="D301" s="905"/>
      <c r="E301" s="905"/>
      <c r="F301" s="905"/>
      <c r="G301" s="905"/>
      <c r="H301" s="905"/>
      <c r="I301" s="905"/>
      <c r="J301" s="905"/>
      <c r="K301" s="905"/>
      <c r="L301" s="931" t="s">
        <v>595</v>
      </c>
      <c r="M301" s="939" t="s">
        <v>596</v>
      </c>
      <c r="N301" s="933" t="s">
        <v>370</v>
      </c>
      <c r="O301" s="790"/>
      <c r="P301" s="790"/>
      <c r="Q301" s="790"/>
      <c r="R301" s="940">
        <v>0</v>
      </c>
      <c r="S301" s="443"/>
      <c r="T301" s="443"/>
      <c r="U301" s="443"/>
      <c r="V301" s="443"/>
      <c r="W301" s="443"/>
      <c r="X301" s="443"/>
      <c r="Y301" s="443"/>
      <c r="Z301" s="443"/>
      <c r="AA301" s="443"/>
      <c r="AB301" s="443"/>
      <c r="AC301" s="443"/>
      <c r="AD301" s="443"/>
      <c r="AE301" s="443"/>
      <c r="AF301" s="443"/>
      <c r="AG301" s="443"/>
      <c r="AH301" s="443"/>
      <c r="AI301" s="443"/>
      <c r="AJ301" s="443"/>
      <c r="AK301" s="443"/>
      <c r="AL301" s="443"/>
      <c r="AM301" s="443"/>
      <c r="AN301" s="443"/>
      <c r="AO301" s="443"/>
      <c r="AP301" s="443"/>
      <c r="AQ301" s="443"/>
      <c r="AR301" s="443"/>
      <c r="AS301" s="443"/>
      <c r="AT301" s="443"/>
      <c r="AU301" s="443"/>
      <c r="AV301" s="443"/>
      <c r="AW301" s="443"/>
      <c r="AX301" s="771"/>
      <c r="AY301" s="771"/>
      <c r="AZ301" s="771"/>
      <c r="BA301" s="905"/>
    </row>
    <row r="302" spans="1:53" ht="11.4">
      <c r="A302" s="789">
        <v>3</v>
      </c>
      <c r="B302" s="905"/>
      <c r="C302" s="905"/>
      <c r="D302" s="905"/>
      <c r="E302" s="905"/>
      <c r="F302" s="905"/>
      <c r="G302" s="905"/>
      <c r="H302" s="905"/>
      <c r="I302" s="905"/>
      <c r="J302" s="905"/>
      <c r="K302" s="905"/>
      <c r="L302" s="931" t="s">
        <v>597</v>
      </c>
      <c r="M302" s="939" t="s">
        <v>598</v>
      </c>
      <c r="N302" s="933" t="s">
        <v>370</v>
      </c>
      <c r="O302" s="790"/>
      <c r="P302" s="790"/>
      <c r="Q302" s="790"/>
      <c r="R302" s="940">
        <v>0</v>
      </c>
      <c r="S302" s="443"/>
      <c r="T302" s="443"/>
      <c r="U302" s="443"/>
      <c r="V302" s="443"/>
      <c r="W302" s="443"/>
      <c r="X302" s="443"/>
      <c r="Y302" s="443"/>
      <c r="Z302" s="443"/>
      <c r="AA302" s="443"/>
      <c r="AB302" s="443"/>
      <c r="AC302" s="443"/>
      <c r="AD302" s="443"/>
      <c r="AE302" s="443"/>
      <c r="AF302" s="443"/>
      <c r="AG302" s="443"/>
      <c r="AH302" s="443"/>
      <c r="AI302" s="443"/>
      <c r="AJ302" s="443"/>
      <c r="AK302" s="443"/>
      <c r="AL302" s="443"/>
      <c r="AM302" s="443"/>
      <c r="AN302" s="443"/>
      <c r="AO302" s="443"/>
      <c r="AP302" s="443"/>
      <c r="AQ302" s="443"/>
      <c r="AR302" s="443"/>
      <c r="AS302" s="443"/>
      <c r="AT302" s="443"/>
      <c r="AU302" s="443"/>
      <c r="AV302" s="443"/>
      <c r="AW302" s="443"/>
      <c r="AX302" s="771"/>
      <c r="AY302" s="771"/>
      <c r="AZ302" s="771"/>
      <c r="BA302" s="905"/>
    </row>
    <row r="303" spans="1:53" ht="11.4">
      <c r="A303" s="789">
        <v>3</v>
      </c>
      <c r="B303" s="905"/>
      <c r="C303" s="905"/>
      <c r="D303" s="905"/>
      <c r="E303" s="905"/>
      <c r="F303" s="905"/>
      <c r="G303" s="905"/>
      <c r="H303" s="905"/>
      <c r="I303" s="905"/>
      <c r="J303" s="905"/>
      <c r="K303" s="905"/>
      <c r="L303" s="931" t="s">
        <v>599</v>
      </c>
      <c r="M303" s="939" t="s">
        <v>600</v>
      </c>
      <c r="N303" s="933" t="s">
        <v>370</v>
      </c>
      <c r="O303" s="790"/>
      <c r="P303" s="790"/>
      <c r="Q303" s="790"/>
      <c r="R303" s="940">
        <v>0</v>
      </c>
      <c r="S303" s="443"/>
      <c r="T303" s="443"/>
      <c r="U303" s="443"/>
      <c r="V303" s="443"/>
      <c r="W303" s="443"/>
      <c r="X303" s="443"/>
      <c r="Y303" s="443"/>
      <c r="Z303" s="443"/>
      <c r="AA303" s="443"/>
      <c r="AB303" s="443"/>
      <c r="AC303" s="443"/>
      <c r="AD303" s="443"/>
      <c r="AE303" s="443"/>
      <c r="AF303" s="443"/>
      <c r="AG303" s="443"/>
      <c r="AH303" s="443"/>
      <c r="AI303" s="443"/>
      <c r="AJ303" s="443"/>
      <c r="AK303" s="443"/>
      <c r="AL303" s="443"/>
      <c r="AM303" s="443"/>
      <c r="AN303" s="443"/>
      <c r="AO303" s="443"/>
      <c r="AP303" s="443"/>
      <c r="AQ303" s="443"/>
      <c r="AR303" s="443"/>
      <c r="AS303" s="443"/>
      <c r="AT303" s="443"/>
      <c r="AU303" s="443"/>
      <c r="AV303" s="443"/>
      <c r="AW303" s="443"/>
      <c r="AX303" s="771"/>
      <c r="AY303" s="771"/>
      <c r="AZ303" s="771"/>
      <c r="BA303" s="905"/>
    </row>
    <row r="304" spans="1:53" ht="11.4">
      <c r="A304" s="789">
        <v>3</v>
      </c>
      <c r="B304" s="905"/>
      <c r="C304" s="905"/>
      <c r="D304" s="905"/>
      <c r="E304" s="905"/>
      <c r="F304" s="905"/>
      <c r="G304" s="905"/>
      <c r="H304" s="905"/>
      <c r="I304" s="905"/>
      <c r="J304" s="905"/>
      <c r="K304" s="905"/>
      <c r="L304" s="931" t="s">
        <v>601</v>
      </c>
      <c r="M304" s="939" t="s">
        <v>602</v>
      </c>
      <c r="N304" s="933" t="s">
        <v>370</v>
      </c>
      <c r="O304" s="443">
        <v>0</v>
      </c>
      <c r="P304" s="443">
        <v>0</v>
      </c>
      <c r="Q304" s="443">
        <v>0</v>
      </c>
      <c r="R304" s="940">
        <v>0</v>
      </c>
      <c r="S304" s="443"/>
      <c r="T304" s="443"/>
      <c r="U304" s="443"/>
      <c r="V304" s="443"/>
      <c r="W304" s="443"/>
      <c r="X304" s="443"/>
      <c r="Y304" s="443"/>
      <c r="Z304" s="443"/>
      <c r="AA304" s="443"/>
      <c r="AB304" s="443"/>
      <c r="AC304" s="443"/>
      <c r="AD304" s="443"/>
      <c r="AE304" s="443"/>
      <c r="AF304" s="443"/>
      <c r="AG304" s="443"/>
      <c r="AH304" s="443"/>
      <c r="AI304" s="443"/>
      <c r="AJ304" s="443"/>
      <c r="AK304" s="443"/>
      <c r="AL304" s="443"/>
      <c r="AM304" s="443"/>
      <c r="AN304" s="443"/>
      <c r="AO304" s="443"/>
      <c r="AP304" s="443"/>
      <c r="AQ304" s="443"/>
      <c r="AR304" s="443"/>
      <c r="AS304" s="443"/>
      <c r="AT304" s="443"/>
      <c r="AU304" s="443"/>
      <c r="AV304" s="443"/>
      <c r="AW304" s="443"/>
      <c r="AX304" s="771"/>
      <c r="AY304" s="771"/>
      <c r="AZ304" s="771"/>
      <c r="BA304" s="905"/>
    </row>
    <row r="305" spans="1:53" ht="11.4">
      <c r="A305" s="789">
        <v>3</v>
      </c>
      <c r="B305" s="905"/>
      <c r="C305" s="905"/>
      <c r="D305" s="905"/>
      <c r="E305" s="905"/>
      <c r="F305" s="905"/>
      <c r="G305" s="905"/>
      <c r="H305" s="905"/>
      <c r="I305" s="905"/>
      <c r="J305" s="905"/>
      <c r="K305" s="905"/>
      <c r="L305" s="931" t="s">
        <v>1343</v>
      </c>
      <c r="M305" s="944" t="s">
        <v>603</v>
      </c>
      <c r="N305" s="933" t="s">
        <v>370</v>
      </c>
      <c r="O305" s="790"/>
      <c r="P305" s="790"/>
      <c r="Q305" s="790"/>
      <c r="R305" s="940">
        <v>0</v>
      </c>
      <c r="S305" s="443"/>
      <c r="T305" s="443"/>
      <c r="U305" s="443"/>
      <c r="V305" s="443"/>
      <c r="W305" s="443"/>
      <c r="X305" s="443"/>
      <c r="Y305" s="443"/>
      <c r="Z305" s="443"/>
      <c r="AA305" s="443"/>
      <c r="AB305" s="443"/>
      <c r="AC305" s="443"/>
      <c r="AD305" s="443"/>
      <c r="AE305" s="443"/>
      <c r="AF305" s="443"/>
      <c r="AG305" s="443"/>
      <c r="AH305" s="443"/>
      <c r="AI305" s="443"/>
      <c r="AJ305" s="443"/>
      <c r="AK305" s="443"/>
      <c r="AL305" s="443"/>
      <c r="AM305" s="443"/>
      <c r="AN305" s="443"/>
      <c r="AO305" s="443"/>
      <c r="AP305" s="443"/>
      <c r="AQ305" s="443"/>
      <c r="AR305" s="443"/>
      <c r="AS305" s="443"/>
      <c r="AT305" s="443"/>
      <c r="AU305" s="443"/>
      <c r="AV305" s="443"/>
      <c r="AW305" s="443"/>
      <c r="AX305" s="771"/>
      <c r="AY305" s="771"/>
      <c r="AZ305" s="771"/>
      <c r="BA305" s="905"/>
    </row>
    <row r="306" spans="1:53" ht="11.4">
      <c r="A306" s="789">
        <v>3</v>
      </c>
      <c r="B306" s="905"/>
      <c r="C306" s="905"/>
      <c r="D306" s="905"/>
      <c r="E306" s="905"/>
      <c r="F306" s="905"/>
      <c r="G306" s="905"/>
      <c r="H306" s="905"/>
      <c r="I306" s="905"/>
      <c r="J306" s="905"/>
      <c r="K306" s="905"/>
      <c r="L306" s="931" t="s">
        <v>1344</v>
      </c>
      <c r="M306" s="944" t="s">
        <v>604</v>
      </c>
      <c r="N306" s="933" t="s">
        <v>370</v>
      </c>
      <c r="O306" s="790"/>
      <c r="P306" s="790"/>
      <c r="Q306" s="790"/>
      <c r="R306" s="940">
        <v>0</v>
      </c>
      <c r="S306" s="443"/>
      <c r="T306" s="443"/>
      <c r="U306" s="443"/>
      <c r="V306" s="443"/>
      <c r="W306" s="443"/>
      <c r="X306" s="443"/>
      <c r="Y306" s="443"/>
      <c r="Z306" s="443"/>
      <c r="AA306" s="443"/>
      <c r="AB306" s="443"/>
      <c r="AC306" s="443"/>
      <c r="AD306" s="443"/>
      <c r="AE306" s="443"/>
      <c r="AF306" s="443"/>
      <c r="AG306" s="443"/>
      <c r="AH306" s="443"/>
      <c r="AI306" s="443"/>
      <c r="AJ306" s="443"/>
      <c r="AK306" s="443"/>
      <c r="AL306" s="443"/>
      <c r="AM306" s="443"/>
      <c r="AN306" s="443"/>
      <c r="AO306" s="443"/>
      <c r="AP306" s="443"/>
      <c r="AQ306" s="443"/>
      <c r="AR306" s="443"/>
      <c r="AS306" s="443"/>
      <c r="AT306" s="443"/>
      <c r="AU306" s="443"/>
      <c r="AV306" s="443"/>
      <c r="AW306" s="443"/>
      <c r="AX306" s="771"/>
      <c r="AY306" s="771"/>
      <c r="AZ306" s="771"/>
      <c r="BA306" s="905"/>
    </row>
    <row r="307" spans="1:53" ht="11.4">
      <c r="A307" s="789">
        <v>3</v>
      </c>
      <c r="B307" s="905"/>
      <c r="C307" s="905"/>
      <c r="D307" s="905"/>
      <c r="E307" s="905"/>
      <c r="F307" s="905"/>
      <c r="G307" s="905"/>
      <c r="H307" s="905"/>
      <c r="I307" s="905"/>
      <c r="J307" s="905"/>
      <c r="K307" s="905"/>
      <c r="L307" s="931" t="s">
        <v>1434</v>
      </c>
      <c r="M307" s="942" t="s">
        <v>1435</v>
      </c>
      <c r="N307" s="933" t="s">
        <v>370</v>
      </c>
      <c r="O307" s="790"/>
      <c r="P307" s="790"/>
      <c r="Q307" s="790"/>
      <c r="R307" s="940">
        <v>0</v>
      </c>
      <c r="S307" s="443"/>
      <c r="T307" s="443"/>
      <c r="U307" s="443"/>
      <c r="V307" s="443"/>
      <c r="W307" s="443"/>
      <c r="X307" s="443"/>
      <c r="Y307" s="443"/>
      <c r="Z307" s="443"/>
      <c r="AA307" s="443"/>
      <c r="AB307" s="443"/>
      <c r="AC307" s="443"/>
      <c r="AD307" s="443"/>
      <c r="AE307" s="443"/>
      <c r="AF307" s="443"/>
      <c r="AG307" s="443"/>
      <c r="AH307" s="443"/>
      <c r="AI307" s="443"/>
      <c r="AJ307" s="443"/>
      <c r="AK307" s="443"/>
      <c r="AL307" s="443"/>
      <c r="AM307" s="443"/>
      <c r="AN307" s="443"/>
      <c r="AO307" s="443"/>
      <c r="AP307" s="443"/>
      <c r="AQ307" s="443"/>
      <c r="AR307" s="443"/>
      <c r="AS307" s="443"/>
      <c r="AT307" s="443"/>
      <c r="AU307" s="443"/>
      <c r="AV307" s="443"/>
      <c r="AW307" s="443"/>
      <c r="AX307" s="771"/>
      <c r="AY307" s="771"/>
      <c r="AZ307" s="771"/>
      <c r="BA307" s="905"/>
    </row>
    <row r="308" spans="1:53" ht="22.8">
      <c r="A308" s="789">
        <v>3</v>
      </c>
      <c r="B308" s="905"/>
      <c r="C308" s="905"/>
      <c r="D308" s="905"/>
      <c r="E308" s="905"/>
      <c r="F308" s="905"/>
      <c r="G308" s="905"/>
      <c r="H308" s="905"/>
      <c r="I308" s="905"/>
      <c r="J308" s="905"/>
      <c r="K308" s="905"/>
      <c r="L308" s="931" t="s">
        <v>382</v>
      </c>
      <c r="M308" s="932" t="s">
        <v>605</v>
      </c>
      <c r="N308" s="933" t="s">
        <v>370</v>
      </c>
      <c r="O308" s="790"/>
      <c r="P308" s="790"/>
      <c r="Q308" s="790"/>
      <c r="R308" s="940">
        <v>0</v>
      </c>
      <c r="S308" s="443"/>
      <c r="T308" s="443"/>
      <c r="U308" s="443"/>
      <c r="V308" s="443"/>
      <c r="W308" s="443"/>
      <c r="X308" s="443"/>
      <c r="Y308" s="443"/>
      <c r="Z308" s="443"/>
      <c r="AA308" s="443"/>
      <c r="AB308" s="443"/>
      <c r="AC308" s="443"/>
      <c r="AD308" s="443"/>
      <c r="AE308" s="443"/>
      <c r="AF308" s="443"/>
      <c r="AG308" s="443"/>
      <c r="AH308" s="443"/>
      <c r="AI308" s="443"/>
      <c r="AJ308" s="443"/>
      <c r="AK308" s="443"/>
      <c r="AL308" s="443"/>
      <c r="AM308" s="443"/>
      <c r="AN308" s="443"/>
      <c r="AO308" s="443"/>
      <c r="AP308" s="443"/>
      <c r="AQ308" s="443"/>
      <c r="AR308" s="443"/>
      <c r="AS308" s="443"/>
      <c r="AT308" s="443"/>
      <c r="AU308" s="443"/>
      <c r="AV308" s="443"/>
      <c r="AW308" s="443"/>
      <c r="AX308" s="771"/>
      <c r="AY308" s="771"/>
      <c r="AZ308" s="771"/>
      <c r="BA308" s="905"/>
    </row>
    <row r="309" spans="1:53" ht="11.4">
      <c r="A309" s="789">
        <v>3</v>
      </c>
      <c r="B309" s="905"/>
      <c r="C309" s="905"/>
      <c r="D309" s="905"/>
      <c r="E309" s="905"/>
      <c r="F309" s="905"/>
      <c r="G309" s="905"/>
      <c r="H309" s="905"/>
      <c r="I309" s="905"/>
      <c r="J309" s="905"/>
      <c r="K309" s="905"/>
      <c r="L309" s="931" t="s">
        <v>1242</v>
      </c>
      <c r="M309" s="932" t="s">
        <v>1243</v>
      </c>
      <c r="N309" s="933" t="s">
        <v>370</v>
      </c>
      <c r="O309" s="790"/>
      <c r="P309" s="790"/>
      <c r="Q309" s="790"/>
      <c r="R309" s="940">
        <v>0</v>
      </c>
      <c r="S309" s="443"/>
      <c r="T309" s="443"/>
      <c r="U309" s="443"/>
      <c r="V309" s="443"/>
      <c r="W309" s="443"/>
      <c r="X309" s="443"/>
      <c r="Y309" s="443"/>
      <c r="Z309" s="443"/>
      <c r="AA309" s="443"/>
      <c r="AB309" s="443"/>
      <c r="AC309" s="443"/>
      <c r="AD309" s="443"/>
      <c r="AE309" s="443"/>
      <c r="AF309" s="443"/>
      <c r="AG309" s="443"/>
      <c r="AH309" s="443"/>
      <c r="AI309" s="443"/>
      <c r="AJ309" s="443"/>
      <c r="AK309" s="443"/>
      <c r="AL309" s="443"/>
      <c r="AM309" s="443"/>
      <c r="AN309" s="443"/>
      <c r="AO309" s="443"/>
      <c r="AP309" s="443"/>
      <c r="AQ309" s="443"/>
      <c r="AR309" s="443"/>
      <c r="AS309" s="443"/>
      <c r="AT309" s="443"/>
      <c r="AU309" s="443"/>
      <c r="AV309" s="443"/>
      <c r="AW309" s="443"/>
      <c r="AX309" s="771"/>
      <c r="AY309" s="771"/>
      <c r="AZ309" s="771"/>
      <c r="BA309" s="905"/>
    </row>
    <row r="310" spans="1:53" s="116" customFormat="1" ht="11.4">
      <c r="A310" s="789">
        <v>3</v>
      </c>
      <c r="B310" s="946"/>
      <c r="C310" s="946"/>
      <c r="D310" s="946"/>
      <c r="E310" s="946"/>
      <c r="F310" s="946"/>
      <c r="G310" s="946"/>
      <c r="H310" s="946"/>
      <c r="I310" s="946"/>
      <c r="J310" s="946"/>
      <c r="K310" s="946"/>
      <c r="L310" s="947" t="s">
        <v>1359</v>
      </c>
      <c r="M310" s="948" t="s">
        <v>1360</v>
      </c>
      <c r="N310" s="949" t="s">
        <v>370</v>
      </c>
      <c r="O310" s="928">
        <v>0</v>
      </c>
      <c r="P310" s="928">
        <v>0</v>
      </c>
      <c r="Q310" s="928">
        <v>0</v>
      </c>
      <c r="R310" s="928">
        <v>0</v>
      </c>
      <c r="S310" s="443"/>
      <c r="T310" s="443"/>
      <c r="U310" s="928"/>
      <c r="V310" s="928"/>
      <c r="W310" s="928"/>
      <c r="X310" s="928"/>
      <c r="Y310" s="928"/>
      <c r="Z310" s="928"/>
      <c r="AA310" s="928"/>
      <c r="AB310" s="928"/>
      <c r="AC310" s="928"/>
      <c r="AD310" s="443"/>
      <c r="AE310" s="443"/>
      <c r="AF310" s="928"/>
      <c r="AG310" s="928"/>
      <c r="AH310" s="928"/>
      <c r="AI310" s="928"/>
      <c r="AJ310" s="928"/>
      <c r="AK310" s="928"/>
      <c r="AL310" s="928"/>
      <c r="AM310" s="928"/>
      <c r="AN310" s="928"/>
      <c r="AO310" s="928"/>
      <c r="AP310" s="928"/>
      <c r="AQ310" s="928"/>
      <c r="AR310" s="928"/>
      <c r="AS310" s="928"/>
      <c r="AT310" s="928"/>
      <c r="AU310" s="928"/>
      <c r="AV310" s="928"/>
      <c r="AW310" s="928"/>
      <c r="AX310" s="938"/>
      <c r="AY310" s="938"/>
      <c r="AZ310" s="938"/>
      <c r="BA310" s="946"/>
    </row>
    <row r="311" spans="1:53" ht="11.4">
      <c r="A311" s="789">
        <v>3</v>
      </c>
      <c r="B311" s="905"/>
      <c r="C311" s="905"/>
      <c r="D311" s="905"/>
      <c r="E311" s="905"/>
      <c r="F311" s="905"/>
      <c r="G311" s="905"/>
      <c r="H311" s="905"/>
      <c r="I311" s="905"/>
      <c r="J311" s="905"/>
      <c r="K311" s="905"/>
      <c r="L311" s="931" t="s">
        <v>1361</v>
      </c>
      <c r="M311" s="932"/>
      <c r="N311" s="933"/>
      <c r="O311" s="940"/>
      <c r="P311" s="940"/>
      <c r="Q311" s="940"/>
      <c r="R311" s="940"/>
      <c r="S311" s="940"/>
      <c r="T311" s="940"/>
      <c r="U311" s="940"/>
      <c r="V311" s="940"/>
      <c r="W311" s="940"/>
      <c r="X311" s="940"/>
      <c r="Y311" s="940"/>
      <c r="Z311" s="940"/>
      <c r="AA311" s="940"/>
      <c r="AB311" s="940"/>
      <c r="AC311" s="940"/>
      <c r="AD311" s="940"/>
      <c r="AE311" s="940"/>
      <c r="AF311" s="940"/>
      <c r="AG311" s="940"/>
      <c r="AH311" s="940"/>
      <c r="AI311" s="940"/>
      <c r="AJ311" s="940"/>
      <c r="AK311" s="940"/>
      <c r="AL311" s="940"/>
      <c r="AM311" s="940"/>
      <c r="AN311" s="940"/>
      <c r="AO311" s="940"/>
      <c r="AP311" s="940"/>
      <c r="AQ311" s="940"/>
      <c r="AR311" s="940"/>
      <c r="AS311" s="940"/>
      <c r="AT311" s="940"/>
      <c r="AU311" s="940"/>
      <c r="AV311" s="940"/>
      <c r="AW311" s="940"/>
      <c r="AX311" s="950"/>
      <c r="AY311" s="950"/>
      <c r="AZ311" s="950"/>
      <c r="BA311" s="905"/>
    </row>
    <row r="312" spans="1:53" s="116" customFormat="1" ht="11.4">
      <c r="A312" s="789">
        <v>3</v>
      </c>
      <c r="B312" s="946"/>
      <c r="C312" s="946"/>
      <c r="D312" s="946"/>
      <c r="E312" s="946"/>
      <c r="F312" s="946"/>
      <c r="G312" s="946"/>
      <c r="H312" s="946"/>
      <c r="I312" s="946"/>
      <c r="J312" s="946"/>
      <c r="K312" s="946"/>
      <c r="L312" s="925" t="s">
        <v>102</v>
      </c>
      <c r="M312" s="926" t="s">
        <v>606</v>
      </c>
      <c r="N312" s="927" t="s">
        <v>370</v>
      </c>
      <c r="O312" s="928">
        <v>5.0999999999999996</v>
      </c>
      <c r="P312" s="928">
        <v>3.08</v>
      </c>
      <c r="Q312" s="928">
        <v>0</v>
      </c>
      <c r="R312" s="928">
        <v>-3.08</v>
      </c>
      <c r="S312" s="928">
        <v>5.7</v>
      </c>
      <c r="T312" s="928">
        <v>6.65</v>
      </c>
      <c r="U312" s="928">
        <v>0</v>
      </c>
      <c r="V312" s="928">
        <v>0</v>
      </c>
      <c r="W312" s="928">
        <v>0</v>
      </c>
      <c r="X312" s="928">
        <v>0</v>
      </c>
      <c r="Y312" s="928">
        <v>0</v>
      </c>
      <c r="Z312" s="928">
        <v>0</v>
      </c>
      <c r="AA312" s="928">
        <v>0</v>
      </c>
      <c r="AB312" s="928">
        <v>0</v>
      </c>
      <c r="AC312" s="928">
        <v>0</v>
      </c>
      <c r="AD312" s="928">
        <v>10.15</v>
      </c>
      <c r="AE312" s="928">
        <v>0</v>
      </c>
      <c r="AF312" s="928">
        <v>0</v>
      </c>
      <c r="AG312" s="928">
        <v>0</v>
      </c>
      <c r="AH312" s="928">
        <v>0</v>
      </c>
      <c r="AI312" s="928">
        <v>0</v>
      </c>
      <c r="AJ312" s="928">
        <v>0</v>
      </c>
      <c r="AK312" s="928">
        <v>0</v>
      </c>
      <c r="AL312" s="928">
        <v>0</v>
      </c>
      <c r="AM312" s="928">
        <v>0</v>
      </c>
      <c r="AN312" s="928">
        <v>78.070175438596493</v>
      </c>
      <c r="AO312" s="928">
        <v>-100</v>
      </c>
      <c r="AP312" s="928">
        <v>0</v>
      </c>
      <c r="AQ312" s="928">
        <v>0</v>
      </c>
      <c r="AR312" s="928">
        <v>0</v>
      </c>
      <c r="AS312" s="928">
        <v>0</v>
      </c>
      <c r="AT312" s="928">
        <v>0</v>
      </c>
      <c r="AU312" s="928">
        <v>0</v>
      </c>
      <c r="AV312" s="928">
        <v>0</v>
      </c>
      <c r="AW312" s="928">
        <v>0</v>
      </c>
      <c r="AX312" s="771"/>
      <c r="AY312" s="771"/>
      <c r="AZ312" s="771"/>
      <c r="BA312" s="930"/>
    </row>
    <row r="313" spans="1:53" s="116" customFormat="1" ht="22.8">
      <c r="A313" s="936">
        <v>3</v>
      </c>
      <c r="B313" s="946"/>
      <c r="C313" s="946"/>
      <c r="D313" s="946"/>
      <c r="E313" s="946"/>
      <c r="F313" s="946"/>
      <c r="G313" s="946"/>
      <c r="H313" s="946"/>
      <c r="I313" s="946"/>
      <c r="J313" s="946"/>
      <c r="K313" s="946"/>
      <c r="L313" s="947" t="s">
        <v>17</v>
      </c>
      <c r="M313" s="948" t="s">
        <v>607</v>
      </c>
      <c r="N313" s="949" t="s">
        <v>370</v>
      </c>
      <c r="O313" s="928">
        <v>0</v>
      </c>
      <c r="P313" s="928">
        <v>0</v>
      </c>
      <c r="Q313" s="928">
        <v>0</v>
      </c>
      <c r="R313" s="928">
        <v>0</v>
      </c>
      <c r="S313" s="928">
        <v>0</v>
      </c>
      <c r="T313" s="928">
        <v>0</v>
      </c>
      <c r="U313" s="928">
        <v>0</v>
      </c>
      <c r="V313" s="928">
        <v>0</v>
      </c>
      <c r="W313" s="928">
        <v>0</v>
      </c>
      <c r="X313" s="928">
        <v>0</v>
      </c>
      <c r="Y313" s="928">
        <v>0</v>
      </c>
      <c r="Z313" s="928">
        <v>0</v>
      </c>
      <c r="AA313" s="928">
        <v>0</v>
      </c>
      <c r="AB313" s="928">
        <v>0</v>
      </c>
      <c r="AC313" s="928">
        <v>0</v>
      </c>
      <c r="AD313" s="928">
        <v>0</v>
      </c>
      <c r="AE313" s="928">
        <v>0</v>
      </c>
      <c r="AF313" s="928">
        <v>0</v>
      </c>
      <c r="AG313" s="928">
        <v>0</v>
      </c>
      <c r="AH313" s="928">
        <v>0</v>
      </c>
      <c r="AI313" s="928">
        <v>0</v>
      </c>
      <c r="AJ313" s="928">
        <v>0</v>
      </c>
      <c r="AK313" s="928">
        <v>0</v>
      </c>
      <c r="AL313" s="928">
        <v>0</v>
      </c>
      <c r="AM313" s="928">
        <v>0</v>
      </c>
      <c r="AN313" s="928">
        <v>0</v>
      </c>
      <c r="AO313" s="928">
        <v>0</v>
      </c>
      <c r="AP313" s="928">
        <v>0</v>
      </c>
      <c r="AQ313" s="928">
        <v>0</v>
      </c>
      <c r="AR313" s="928">
        <v>0</v>
      </c>
      <c r="AS313" s="928">
        <v>0</v>
      </c>
      <c r="AT313" s="928">
        <v>0</v>
      </c>
      <c r="AU313" s="928">
        <v>0</v>
      </c>
      <c r="AV313" s="928">
        <v>0</v>
      </c>
      <c r="AW313" s="928">
        <v>0</v>
      </c>
      <c r="AX313" s="938"/>
      <c r="AY313" s="938"/>
      <c r="AZ313" s="938"/>
      <c r="BA313" s="946"/>
    </row>
    <row r="314" spans="1:53" ht="11.4">
      <c r="A314" s="789">
        <v>3</v>
      </c>
      <c r="B314" s="905" t="s">
        <v>426</v>
      </c>
      <c r="C314" s="905"/>
      <c r="D314" s="905"/>
      <c r="E314" s="905"/>
      <c r="F314" s="905"/>
      <c r="G314" s="905"/>
      <c r="H314" s="905"/>
      <c r="I314" s="905"/>
      <c r="J314" s="905"/>
      <c r="K314" s="905"/>
      <c r="L314" s="931" t="s">
        <v>144</v>
      </c>
      <c r="M314" s="939" t="s">
        <v>608</v>
      </c>
      <c r="N314" s="933" t="s">
        <v>370</v>
      </c>
      <c r="O314" s="443">
        <v>0</v>
      </c>
      <c r="P314" s="443">
        <v>0</v>
      </c>
      <c r="Q314" s="443">
        <v>0</v>
      </c>
      <c r="R314" s="940">
        <v>0</v>
      </c>
      <c r="S314" s="443">
        <v>0</v>
      </c>
      <c r="T314" s="443">
        <v>0</v>
      </c>
      <c r="U314" s="443">
        <v>0</v>
      </c>
      <c r="V314" s="443">
        <v>0</v>
      </c>
      <c r="W314" s="443">
        <v>0</v>
      </c>
      <c r="X314" s="443">
        <v>0</v>
      </c>
      <c r="Y314" s="443">
        <v>0</v>
      </c>
      <c r="Z314" s="443">
        <v>0</v>
      </c>
      <c r="AA314" s="443">
        <v>0</v>
      </c>
      <c r="AB314" s="443">
        <v>0</v>
      </c>
      <c r="AC314" s="443">
        <v>0</v>
      </c>
      <c r="AD314" s="443">
        <v>0</v>
      </c>
      <c r="AE314" s="443">
        <v>0</v>
      </c>
      <c r="AF314" s="443">
        <v>0</v>
      </c>
      <c r="AG314" s="443">
        <v>0</v>
      </c>
      <c r="AH314" s="443">
        <v>0</v>
      </c>
      <c r="AI314" s="443">
        <v>0</v>
      </c>
      <c r="AJ314" s="443">
        <v>0</v>
      </c>
      <c r="AK314" s="443">
        <v>0</v>
      </c>
      <c r="AL314" s="443">
        <v>0</v>
      </c>
      <c r="AM314" s="443">
        <v>0</v>
      </c>
      <c r="AN314" s="940">
        <v>0</v>
      </c>
      <c r="AO314" s="940">
        <v>0</v>
      </c>
      <c r="AP314" s="940">
        <v>0</v>
      </c>
      <c r="AQ314" s="940">
        <v>0</v>
      </c>
      <c r="AR314" s="940">
        <v>0</v>
      </c>
      <c r="AS314" s="940">
        <v>0</v>
      </c>
      <c r="AT314" s="940">
        <v>0</v>
      </c>
      <c r="AU314" s="940">
        <v>0</v>
      </c>
      <c r="AV314" s="940">
        <v>0</v>
      </c>
      <c r="AW314" s="940">
        <v>0</v>
      </c>
      <c r="AX314" s="771"/>
      <c r="AY314" s="771"/>
      <c r="AZ314" s="771"/>
      <c r="BA314" s="905"/>
    </row>
    <row r="315" spans="1:53" ht="11.4">
      <c r="A315" s="789">
        <v>3</v>
      </c>
      <c r="B315" s="905" t="s">
        <v>427</v>
      </c>
      <c r="C315" s="905"/>
      <c r="D315" s="905"/>
      <c r="E315" s="905"/>
      <c r="F315" s="905"/>
      <c r="G315" s="905"/>
      <c r="H315" s="905"/>
      <c r="I315" s="905"/>
      <c r="J315" s="905"/>
      <c r="K315" s="905"/>
      <c r="L315" s="931" t="s">
        <v>609</v>
      </c>
      <c r="M315" s="939" t="s">
        <v>610</v>
      </c>
      <c r="N315" s="933" t="s">
        <v>370</v>
      </c>
      <c r="O315" s="443">
        <v>0</v>
      </c>
      <c r="P315" s="443">
        <v>0</v>
      </c>
      <c r="Q315" s="443">
        <v>0</v>
      </c>
      <c r="R315" s="940">
        <v>0</v>
      </c>
      <c r="S315" s="443">
        <v>0</v>
      </c>
      <c r="T315" s="443">
        <v>0</v>
      </c>
      <c r="U315" s="443">
        <v>0</v>
      </c>
      <c r="V315" s="443">
        <v>0</v>
      </c>
      <c r="W315" s="443">
        <v>0</v>
      </c>
      <c r="X315" s="443">
        <v>0</v>
      </c>
      <c r="Y315" s="443">
        <v>0</v>
      </c>
      <c r="Z315" s="443">
        <v>0</v>
      </c>
      <c r="AA315" s="443">
        <v>0</v>
      </c>
      <c r="AB315" s="443">
        <v>0</v>
      </c>
      <c r="AC315" s="443">
        <v>0</v>
      </c>
      <c r="AD315" s="443">
        <v>0</v>
      </c>
      <c r="AE315" s="443">
        <v>0</v>
      </c>
      <c r="AF315" s="443">
        <v>0</v>
      </c>
      <c r="AG315" s="443">
        <v>0</v>
      </c>
      <c r="AH315" s="443">
        <v>0</v>
      </c>
      <c r="AI315" s="443">
        <v>0</v>
      </c>
      <c r="AJ315" s="443">
        <v>0</v>
      </c>
      <c r="AK315" s="443">
        <v>0</v>
      </c>
      <c r="AL315" s="443">
        <v>0</v>
      </c>
      <c r="AM315" s="443">
        <v>0</v>
      </c>
      <c r="AN315" s="940">
        <v>0</v>
      </c>
      <c r="AO315" s="940">
        <v>0</v>
      </c>
      <c r="AP315" s="940">
        <v>0</v>
      </c>
      <c r="AQ315" s="940">
        <v>0</v>
      </c>
      <c r="AR315" s="940">
        <v>0</v>
      </c>
      <c r="AS315" s="940">
        <v>0</v>
      </c>
      <c r="AT315" s="940">
        <v>0</v>
      </c>
      <c r="AU315" s="940">
        <v>0</v>
      </c>
      <c r="AV315" s="940">
        <v>0</v>
      </c>
      <c r="AW315" s="940">
        <v>0</v>
      </c>
      <c r="AX315" s="771"/>
      <c r="AY315" s="771"/>
      <c r="AZ315" s="771"/>
      <c r="BA315" s="905"/>
    </row>
    <row r="316" spans="1:53" ht="11.4">
      <c r="A316" s="789">
        <v>3</v>
      </c>
      <c r="B316" s="905" t="s">
        <v>422</v>
      </c>
      <c r="C316" s="905"/>
      <c r="D316" s="905"/>
      <c r="E316" s="905"/>
      <c r="F316" s="905"/>
      <c r="G316" s="905"/>
      <c r="H316" s="905"/>
      <c r="I316" s="905"/>
      <c r="J316" s="905"/>
      <c r="K316" s="905"/>
      <c r="L316" s="931" t="s">
        <v>611</v>
      </c>
      <c r="M316" s="939" t="s">
        <v>612</v>
      </c>
      <c r="N316" s="933" t="s">
        <v>370</v>
      </c>
      <c r="O316" s="443">
        <v>0</v>
      </c>
      <c r="P316" s="443">
        <v>0</v>
      </c>
      <c r="Q316" s="443">
        <v>0</v>
      </c>
      <c r="R316" s="940">
        <v>0</v>
      </c>
      <c r="S316" s="443">
        <v>0</v>
      </c>
      <c r="T316" s="443">
        <v>0</v>
      </c>
      <c r="U316" s="443">
        <v>0</v>
      </c>
      <c r="V316" s="443">
        <v>0</v>
      </c>
      <c r="W316" s="443">
        <v>0</v>
      </c>
      <c r="X316" s="443">
        <v>0</v>
      </c>
      <c r="Y316" s="443">
        <v>0</v>
      </c>
      <c r="Z316" s="443">
        <v>0</v>
      </c>
      <c r="AA316" s="443">
        <v>0</v>
      </c>
      <c r="AB316" s="443">
        <v>0</v>
      </c>
      <c r="AC316" s="443">
        <v>0</v>
      </c>
      <c r="AD316" s="443">
        <v>0</v>
      </c>
      <c r="AE316" s="443">
        <v>0</v>
      </c>
      <c r="AF316" s="443">
        <v>0</v>
      </c>
      <c r="AG316" s="443">
        <v>0</v>
      </c>
      <c r="AH316" s="443">
        <v>0</v>
      </c>
      <c r="AI316" s="443">
        <v>0</v>
      </c>
      <c r="AJ316" s="443">
        <v>0</v>
      </c>
      <c r="AK316" s="443">
        <v>0</v>
      </c>
      <c r="AL316" s="443">
        <v>0</v>
      </c>
      <c r="AM316" s="443">
        <v>0</v>
      </c>
      <c r="AN316" s="940">
        <v>0</v>
      </c>
      <c r="AO316" s="940">
        <v>0</v>
      </c>
      <c r="AP316" s="940">
        <v>0</v>
      </c>
      <c r="AQ316" s="940">
        <v>0</v>
      </c>
      <c r="AR316" s="940">
        <v>0</v>
      </c>
      <c r="AS316" s="940">
        <v>0</v>
      </c>
      <c r="AT316" s="940">
        <v>0</v>
      </c>
      <c r="AU316" s="940">
        <v>0</v>
      </c>
      <c r="AV316" s="940">
        <v>0</v>
      </c>
      <c r="AW316" s="940">
        <v>0</v>
      </c>
      <c r="AX316" s="771"/>
      <c r="AY316" s="771"/>
      <c r="AZ316" s="771"/>
      <c r="BA316" s="905"/>
    </row>
    <row r="317" spans="1:53" ht="11.4">
      <c r="A317" s="789">
        <v>3</v>
      </c>
      <c r="B317" s="905" t="s">
        <v>420</v>
      </c>
      <c r="C317" s="905"/>
      <c r="D317" s="905"/>
      <c r="E317" s="905"/>
      <c r="F317" s="905"/>
      <c r="G317" s="905"/>
      <c r="H317" s="905"/>
      <c r="I317" s="905"/>
      <c r="J317" s="905"/>
      <c r="K317" s="905"/>
      <c r="L317" s="931" t="s">
        <v>613</v>
      </c>
      <c r="M317" s="939" t="s">
        <v>614</v>
      </c>
      <c r="N317" s="933" t="s">
        <v>370</v>
      </c>
      <c r="O317" s="443">
        <v>0</v>
      </c>
      <c r="P317" s="443">
        <v>0</v>
      </c>
      <c r="Q317" s="443">
        <v>0</v>
      </c>
      <c r="R317" s="940">
        <v>0</v>
      </c>
      <c r="S317" s="443">
        <v>0</v>
      </c>
      <c r="T317" s="443">
        <v>0</v>
      </c>
      <c r="U317" s="443">
        <v>0</v>
      </c>
      <c r="V317" s="443">
        <v>0</v>
      </c>
      <c r="W317" s="443">
        <v>0</v>
      </c>
      <c r="X317" s="443">
        <v>0</v>
      </c>
      <c r="Y317" s="443">
        <v>0</v>
      </c>
      <c r="Z317" s="443">
        <v>0</v>
      </c>
      <c r="AA317" s="443">
        <v>0</v>
      </c>
      <c r="AB317" s="443">
        <v>0</v>
      </c>
      <c r="AC317" s="443">
        <v>0</v>
      </c>
      <c r="AD317" s="443">
        <v>0</v>
      </c>
      <c r="AE317" s="443">
        <v>0</v>
      </c>
      <c r="AF317" s="443">
        <v>0</v>
      </c>
      <c r="AG317" s="443">
        <v>0</v>
      </c>
      <c r="AH317" s="443">
        <v>0</v>
      </c>
      <c r="AI317" s="443">
        <v>0</v>
      </c>
      <c r="AJ317" s="443">
        <v>0</v>
      </c>
      <c r="AK317" s="443">
        <v>0</v>
      </c>
      <c r="AL317" s="443">
        <v>0</v>
      </c>
      <c r="AM317" s="443">
        <v>0</v>
      </c>
      <c r="AN317" s="940">
        <v>0</v>
      </c>
      <c r="AO317" s="940">
        <v>0</v>
      </c>
      <c r="AP317" s="940">
        <v>0</v>
      </c>
      <c r="AQ317" s="940">
        <v>0</v>
      </c>
      <c r="AR317" s="940">
        <v>0</v>
      </c>
      <c r="AS317" s="940">
        <v>0</v>
      </c>
      <c r="AT317" s="940">
        <v>0</v>
      </c>
      <c r="AU317" s="940">
        <v>0</v>
      </c>
      <c r="AV317" s="940">
        <v>0</v>
      </c>
      <c r="AW317" s="940">
        <v>0</v>
      </c>
      <c r="AX317" s="771"/>
      <c r="AY317" s="771"/>
      <c r="AZ317" s="771"/>
      <c r="BA317" s="905"/>
    </row>
    <row r="318" spans="1:53" ht="11.4">
      <c r="A318" s="789">
        <v>3</v>
      </c>
      <c r="B318" s="905" t="s">
        <v>428</v>
      </c>
      <c r="C318" s="905"/>
      <c r="D318" s="905"/>
      <c r="E318" s="905"/>
      <c r="F318" s="905"/>
      <c r="G318" s="905"/>
      <c r="H318" s="905"/>
      <c r="I318" s="905"/>
      <c r="J318" s="905"/>
      <c r="K318" s="905"/>
      <c r="L318" s="931" t="s">
        <v>615</v>
      </c>
      <c r="M318" s="939" t="s">
        <v>616</v>
      </c>
      <c r="N318" s="933" t="s">
        <v>370</v>
      </c>
      <c r="O318" s="443">
        <v>0</v>
      </c>
      <c r="P318" s="443">
        <v>0</v>
      </c>
      <c r="Q318" s="443">
        <v>0</v>
      </c>
      <c r="R318" s="940">
        <v>0</v>
      </c>
      <c r="S318" s="443">
        <v>0</v>
      </c>
      <c r="T318" s="443">
        <v>0</v>
      </c>
      <c r="U318" s="443">
        <v>0</v>
      </c>
      <c r="V318" s="443">
        <v>0</v>
      </c>
      <c r="W318" s="443">
        <v>0</v>
      </c>
      <c r="X318" s="443">
        <v>0</v>
      </c>
      <c r="Y318" s="443">
        <v>0</v>
      </c>
      <c r="Z318" s="443">
        <v>0</v>
      </c>
      <c r="AA318" s="443">
        <v>0</v>
      </c>
      <c r="AB318" s="443">
        <v>0</v>
      </c>
      <c r="AC318" s="443">
        <v>0</v>
      </c>
      <c r="AD318" s="443">
        <v>0</v>
      </c>
      <c r="AE318" s="443">
        <v>0</v>
      </c>
      <c r="AF318" s="443">
        <v>0</v>
      </c>
      <c r="AG318" s="443">
        <v>0</v>
      </c>
      <c r="AH318" s="443">
        <v>0</v>
      </c>
      <c r="AI318" s="443">
        <v>0</v>
      </c>
      <c r="AJ318" s="443">
        <v>0</v>
      </c>
      <c r="AK318" s="443">
        <v>0</v>
      </c>
      <c r="AL318" s="443">
        <v>0</v>
      </c>
      <c r="AM318" s="443">
        <v>0</v>
      </c>
      <c r="AN318" s="940">
        <v>0</v>
      </c>
      <c r="AO318" s="940">
        <v>0</v>
      </c>
      <c r="AP318" s="940">
        <v>0</v>
      </c>
      <c r="AQ318" s="940">
        <v>0</v>
      </c>
      <c r="AR318" s="940">
        <v>0</v>
      </c>
      <c r="AS318" s="940">
        <v>0</v>
      </c>
      <c r="AT318" s="940">
        <v>0</v>
      </c>
      <c r="AU318" s="940">
        <v>0</v>
      </c>
      <c r="AV318" s="940">
        <v>0</v>
      </c>
      <c r="AW318" s="940">
        <v>0</v>
      </c>
      <c r="AX318" s="771"/>
      <c r="AY318" s="771"/>
      <c r="AZ318" s="771"/>
      <c r="BA318" s="905"/>
    </row>
    <row r="319" spans="1:53" ht="11.4">
      <c r="A319" s="789">
        <v>3</v>
      </c>
      <c r="B319" s="905"/>
      <c r="C319" s="905"/>
      <c r="D319" s="905"/>
      <c r="E319" s="905"/>
      <c r="F319" s="905"/>
      <c r="G319" s="905"/>
      <c r="H319" s="905"/>
      <c r="I319" s="905"/>
      <c r="J319" s="905"/>
      <c r="K319" s="905"/>
      <c r="L319" s="931" t="s">
        <v>617</v>
      </c>
      <c r="M319" s="939" t="s">
        <v>618</v>
      </c>
      <c r="N319" s="933" t="s">
        <v>370</v>
      </c>
      <c r="O319" s="790"/>
      <c r="P319" s="790"/>
      <c r="Q319" s="790"/>
      <c r="R319" s="940">
        <v>0</v>
      </c>
      <c r="S319" s="790"/>
      <c r="T319" s="790"/>
      <c r="U319" s="790"/>
      <c r="V319" s="790"/>
      <c r="W319" s="790"/>
      <c r="X319" s="790"/>
      <c r="Y319" s="790"/>
      <c r="Z319" s="790"/>
      <c r="AA319" s="790"/>
      <c r="AB319" s="790"/>
      <c r="AC319" s="790"/>
      <c r="AD319" s="790"/>
      <c r="AE319" s="790"/>
      <c r="AF319" s="790"/>
      <c r="AG319" s="790"/>
      <c r="AH319" s="790"/>
      <c r="AI319" s="790"/>
      <c r="AJ319" s="790"/>
      <c r="AK319" s="790"/>
      <c r="AL319" s="790"/>
      <c r="AM319" s="790"/>
      <c r="AN319" s="940">
        <v>0</v>
      </c>
      <c r="AO319" s="940">
        <v>0</v>
      </c>
      <c r="AP319" s="940">
        <v>0</v>
      </c>
      <c r="AQ319" s="940">
        <v>0</v>
      </c>
      <c r="AR319" s="940">
        <v>0</v>
      </c>
      <c r="AS319" s="940">
        <v>0</v>
      </c>
      <c r="AT319" s="940">
        <v>0</v>
      </c>
      <c r="AU319" s="940">
        <v>0</v>
      </c>
      <c r="AV319" s="940">
        <v>0</v>
      </c>
      <c r="AW319" s="940">
        <v>0</v>
      </c>
      <c r="AX319" s="771"/>
      <c r="AY319" s="771"/>
      <c r="AZ319" s="771"/>
      <c r="BA319" s="905"/>
    </row>
    <row r="320" spans="1:53" ht="11.4">
      <c r="A320" s="789">
        <v>3</v>
      </c>
      <c r="B320" s="905"/>
      <c r="C320" s="905"/>
      <c r="D320" s="905"/>
      <c r="E320" s="905"/>
      <c r="F320" s="905"/>
      <c r="G320" s="905"/>
      <c r="H320" s="905"/>
      <c r="I320" s="905"/>
      <c r="J320" s="905"/>
      <c r="K320" s="905"/>
      <c r="L320" s="931" t="s">
        <v>619</v>
      </c>
      <c r="M320" s="939" t="s">
        <v>620</v>
      </c>
      <c r="N320" s="933" t="s">
        <v>370</v>
      </c>
      <c r="O320" s="790"/>
      <c r="P320" s="790"/>
      <c r="Q320" s="790"/>
      <c r="R320" s="940">
        <v>0</v>
      </c>
      <c r="S320" s="790"/>
      <c r="T320" s="790"/>
      <c r="U320" s="790"/>
      <c r="V320" s="790"/>
      <c r="W320" s="790"/>
      <c r="X320" s="790"/>
      <c r="Y320" s="790"/>
      <c r="Z320" s="790"/>
      <c r="AA320" s="790"/>
      <c r="AB320" s="790"/>
      <c r="AC320" s="790"/>
      <c r="AD320" s="790"/>
      <c r="AE320" s="790"/>
      <c r="AF320" s="790"/>
      <c r="AG320" s="790"/>
      <c r="AH320" s="790"/>
      <c r="AI320" s="790"/>
      <c r="AJ320" s="790"/>
      <c r="AK320" s="790"/>
      <c r="AL320" s="790"/>
      <c r="AM320" s="790"/>
      <c r="AN320" s="940">
        <v>0</v>
      </c>
      <c r="AO320" s="940">
        <v>0</v>
      </c>
      <c r="AP320" s="940">
        <v>0</v>
      </c>
      <c r="AQ320" s="940">
        <v>0</v>
      </c>
      <c r="AR320" s="940">
        <v>0</v>
      </c>
      <c r="AS320" s="940">
        <v>0</v>
      </c>
      <c r="AT320" s="940">
        <v>0</v>
      </c>
      <c r="AU320" s="940">
        <v>0</v>
      </c>
      <c r="AV320" s="940">
        <v>0</v>
      </c>
      <c r="AW320" s="940">
        <v>0</v>
      </c>
      <c r="AX320" s="771"/>
      <c r="AY320" s="771"/>
      <c r="AZ320" s="771"/>
      <c r="BA320" s="905"/>
    </row>
    <row r="321" spans="1:53" ht="11.4">
      <c r="A321" s="789">
        <v>3</v>
      </c>
      <c r="B321" s="905" t="s">
        <v>424</v>
      </c>
      <c r="C321" s="905"/>
      <c r="D321" s="905"/>
      <c r="E321" s="905"/>
      <c r="F321" s="905"/>
      <c r="G321" s="905"/>
      <c r="H321" s="905"/>
      <c r="I321" s="905"/>
      <c r="J321" s="905"/>
      <c r="K321" s="905"/>
      <c r="L321" s="931" t="s">
        <v>621</v>
      </c>
      <c r="M321" s="939" t="s">
        <v>622</v>
      </c>
      <c r="N321" s="933" t="s">
        <v>370</v>
      </c>
      <c r="O321" s="443">
        <v>0</v>
      </c>
      <c r="P321" s="443">
        <v>0</v>
      </c>
      <c r="Q321" s="443">
        <v>0</v>
      </c>
      <c r="R321" s="940">
        <v>0</v>
      </c>
      <c r="S321" s="443">
        <v>0</v>
      </c>
      <c r="T321" s="443">
        <v>0</v>
      </c>
      <c r="U321" s="443">
        <v>0</v>
      </c>
      <c r="V321" s="443">
        <v>0</v>
      </c>
      <c r="W321" s="443">
        <v>0</v>
      </c>
      <c r="X321" s="443">
        <v>0</v>
      </c>
      <c r="Y321" s="443">
        <v>0</v>
      </c>
      <c r="Z321" s="443">
        <v>0</v>
      </c>
      <c r="AA321" s="443">
        <v>0</v>
      </c>
      <c r="AB321" s="443">
        <v>0</v>
      </c>
      <c r="AC321" s="443">
        <v>0</v>
      </c>
      <c r="AD321" s="443">
        <v>0</v>
      </c>
      <c r="AE321" s="443">
        <v>0</v>
      </c>
      <c r="AF321" s="443">
        <v>0</v>
      </c>
      <c r="AG321" s="443">
        <v>0</v>
      </c>
      <c r="AH321" s="443">
        <v>0</v>
      </c>
      <c r="AI321" s="443">
        <v>0</v>
      </c>
      <c r="AJ321" s="443">
        <v>0</v>
      </c>
      <c r="AK321" s="443">
        <v>0</v>
      </c>
      <c r="AL321" s="443">
        <v>0</v>
      </c>
      <c r="AM321" s="443">
        <v>0</v>
      </c>
      <c r="AN321" s="940">
        <v>0</v>
      </c>
      <c r="AO321" s="940">
        <v>0</v>
      </c>
      <c r="AP321" s="940">
        <v>0</v>
      </c>
      <c r="AQ321" s="940">
        <v>0</v>
      </c>
      <c r="AR321" s="940">
        <v>0</v>
      </c>
      <c r="AS321" s="940">
        <v>0</v>
      </c>
      <c r="AT321" s="940">
        <v>0</v>
      </c>
      <c r="AU321" s="940">
        <v>0</v>
      </c>
      <c r="AV321" s="940">
        <v>0</v>
      </c>
      <c r="AW321" s="940">
        <v>0</v>
      </c>
      <c r="AX321" s="771"/>
      <c r="AY321" s="771"/>
      <c r="AZ321" s="771"/>
      <c r="BA321" s="905"/>
    </row>
    <row r="322" spans="1:53" ht="11.4">
      <c r="A322" s="789">
        <v>3</v>
      </c>
      <c r="B322" s="905" t="s">
        <v>425</v>
      </c>
      <c r="C322" s="905"/>
      <c r="D322" s="905"/>
      <c r="E322" s="905"/>
      <c r="F322" s="905"/>
      <c r="G322" s="905"/>
      <c r="H322" s="905"/>
      <c r="I322" s="905"/>
      <c r="J322" s="905"/>
      <c r="K322" s="905"/>
      <c r="L322" s="931" t="s">
        <v>623</v>
      </c>
      <c r="M322" s="939" t="s">
        <v>624</v>
      </c>
      <c r="N322" s="933" t="s">
        <v>370</v>
      </c>
      <c r="O322" s="443">
        <v>0</v>
      </c>
      <c r="P322" s="443">
        <v>0</v>
      </c>
      <c r="Q322" s="443">
        <v>0</v>
      </c>
      <c r="R322" s="940">
        <v>0</v>
      </c>
      <c r="S322" s="443">
        <v>0</v>
      </c>
      <c r="T322" s="443">
        <v>0</v>
      </c>
      <c r="U322" s="443">
        <v>0</v>
      </c>
      <c r="V322" s="443">
        <v>0</v>
      </c>
      <c r="W322" s="443">
        <v>0</v>
      </c>
      <c r="X322" s="443">
        <v>0</v>
      </c>
      <c r="Y322" s="443">
        <v>0</v>
      </c>
      <c r="Z322" s="443">
        <v>0</v>
      </c>
      <c r="AA322" s="443">
        <v>0</v>
      </c>
      <c r="AB322" s="443">
        <v>0</v>
      </c>
      <c r="AC322" s="443">
        <v>0</v>
      </c>
      <c r="AD322" s="443">
        <v>0</v>
      </c>
      <c r="AE322" s="443">
        <v>0</v>
      </c>
      <c r="AF322" s="443">
        <v>0</v>
      </c>
      <c r="AG322" s="443">
        <v>0</v>
      </c>
      <c r="AH322" s="443">
        <v>0</v>
      </c>
      <c r="AI322" s="443">
        <v>0</v>
      </c>
      <c r="AJ322" s="443">
        <v>0</v>
      </c>
      <c r="AK322" s="443">
        <v>0</v>
      </c>
      <c r="AL322" s="443">
        <v>0</v>
      </c>
      <c r="AM322" s="443">
        <v>0</v>
      </c>
      <c r="AN322" s="940">
        <v>0</v>
      </c>
      <c r="AO322" s="940">
        <v>0</v>
      </c>
      <c r="AP322" s="940">
        <v>0</v>
      </c>
      <c r="AQ322" s="940">
        <v>0</v>
      </c>
      <c r="AR322" s="940">
        <v>0</v>
      </c>
      <c r="AS322" s="940">
        <v>0</v>
      </c>
      <c r="AT322" s="940">
        <v>0</v>
      </c>
      <c r="AU322" s="940">
        <v>0</v>
      </c>
      <c r="AV322" s="940">
        <v>0</v>
      </c>
      <c r="AW322" s="940">
        <v>0</v>
      </c>
      <c r="AX322" s="771"/>
      <c r="AY322" s="771"/>
      <c r="AZ322" s="771"/>
      <c r="BA322" s="905"/>
    </row>
    <row r="323" spans="1:53" ht="11.4">
      <c r="A323" s="789">
        <v>3</v>
      </c>
      <c r="B323" s="905" t="s">
        <v>1328</v>
      </c>
      <c r="C323" s="905"/>
      <c r="D323" s="905"/>
      <c r="E323" s="905"/>
      <c r="F323" s="905"/>
      <c r="G323" s="905"/>
      <c r="H323" s="905"/>
      <c r="I323" s="905"/>
      <c r="J323" s="905"/>
      <c r="K323" s="905"/>
      <c r="L323" s="931" t="s">
        <v>1340</v>
      </c>
      <c r="M323" s="939" t="s">
        <v>1341</v>
      </c>
      <c r="N323" s="933" t="s">
        <v>370</v>
      </c>
      <c r="O323" s="443">
        <v>0</v>
      </c>
      <c r="P323" s="443">
        <v>0</v>
      </c>
      <c r="Q323" s="443">
        <v>0</v>
      </c>
      <c r="R323" s="940">
        <v>0</v>
      </c>
      <c r="S323" s="443">
        <v>0</v>
      </c>
      <c r="T323" s="443">
        <v>0</v>
      </c>
      <c r="U323" s="443">
        <v>0</v>
      </c>
      <c r="V323" s="443">
        <v>0</v>
      </c>
      <c r="W323" s="443">
        <v>0</v>
      </c>
      <c r="X323" s="443">
        <v>0</v>
      </c>
      <c r="Y323" s="443">
        <v>0</v>
      </c>
      <c r="Z323" s="443">
        <v>0</v>
      </c>
      <c r="AA323" s="443">
        <v>0</v>
      </c>
      <c r="AB323" s="443">
        <v>0</v>
      </c>
      <c r="AC323" s="443">
        <v>0</v>
      </c>
      <c r="AD323" s="443">
        <v>0</v>
      </c>
      <c r="AE323" s="443">
        <v>0</v>
      </c>
      <c r="AF323" s="443">
        <v>0</v>
      </c>
      <c r="AG323" s="443">
        <v>0</v>
      </c>
      <c r="AH323" s="443">
        <v>0</v>
      </c>
      <c r="AI323" s="443">
        <v>0</v>
      </c>
      <c r="AJ323" s="443">
        <v>0</v>
      </c>
      <c r="AK323" s="443">
        <v>0</v>
      </c>
      <c r="AL323" s="443">
        <v>0</v>
      </c>
      <c r="AM323" s="443">
        <v>0</v>
      </c>
      <c r="AN323" s="940">
        <v>0</v>
      </c>
      <c r="AO323" s="940">
        <v>0</v>
      </c>
      <c r="AP323" s="940">
        <v>0</v>
      </c>
      <c r="AQ323" s="940">
        <v>0</v>
      </c>
      <c r="AR323" s="940">
        <v>0</v>
      </c>
      <c r="AS323" s="940">
        <v>0</v>
      </c>
      <c r="AT323" s="940">
        <v>0</v>
      </c>
      <c r="AU323" s="940">
        <v>0</v>
      </c>
      <c r="AV323" s="940">
        <v>0</v>
      </c>
      <c r="AW323" s="940">
        <v>0</v>
      </c>
      <c r="AX323" s="771"/>
      <c r="AY323" s="771"/>
      <c r="AZ323" s="771"/>
      <c r="BA323" s="905"/>
    </row>
    <row r="324" spans="1:53" ht="11.4">
      <c r="A324" s="789">
        <v>3</v>
      </c>
      <c r="B324" s="905"/>
      <c r="C324" s="905"/>
      <c r="D324" s="905"/>
      <c r="E324" s="905"/>
      <c r="F324" s="905"/>
      <c r="G324" s="905"/>
      <c r="H324" s="905"/>
      <c r="I324" s="905"/>
      <c r="J324" s="905"/>
      <c r="K324" s="905"/>
      <c r="L324" s="931" t="s">
        <v>146</v>
      </c>
      <c r="M324" s="932" t="s">
        <v>625</v>
      </c>
      <c r="N324" s="856" t="s">
        <v>370</v>
      </c>
      <c r="O324" s="443">
        <v>0</v>
      </c>
      <c r="P324" s="443">
        <v>0</v>
      </c>
      <c r="Q324" s="443">
        <v>0</v>
      </c>
      <c r="R324" s="940">
        <v>0</v>
      </c>
      <c r="S324" s="443">
        <v>0</v>
      </c>
      <c r="T324" s="443">
        <v>1.6</v>
      </c>
      <c r="U324" s="443">
        <v>0</v>
      </c>
      <c r="V324" s="443">
        <v>0</v>
      </c>
      <c r="W324" s="443">
        <v>0</v>
      </c>
      <c r="X324" s="443">
        <v>0</v>
      </c>
      <c r="Y324" s="443">
        <v>0</v>
      </c>
      <c r="Z324" s="443">
        <v>0</v>
      </c>
      <c r="AA324" s="443">
        <v>0</v>
      </c>
      <c r="AB324" s="443">
        <v>0</v>
      </c>
      <c r="AC324" s="443">
        <v>0</v>
      </c>
      <c r="AD324" s="443">
        <v>0</v>
      </c>
      <c r="AE324" s="443">
        <v>0</v>
      </c>
      <c r="AF324" s="443">
        <v>0</v>
      </c>
      <c r="AG324" s="443">
        <v>0</v>
      </c>
      <c r="AH324" s="443">
        <v>0</v>
      </c>
      <c r="AI324" s="443">
        <v>0</v>
      </c>
      <c r="AJ324" s="443">
        <v>0</v>
      </c>
      <c r="AK324" s="443">
        <v>0</v>
      </c>
      <c r="AL324" s="443">
        <v>0</v>
      </c>
      <c r="AM324" s="443">
        <v>0</v>
      </c>
      <c r="AN324" s="940">
        <v>0</v>
      </c>
      <c r="AO324" s="940">
        <v>0</v>
      </c>
      <c r="AP324" s="940">
        <v>0</v>
      </c>
      <c r="AQ324" s="940">
        <v>0</v>
      </c>
      <c r="AR324" s="940">
        <v>0</v>
      </c>
      <c r="AS324" s="940">
        <v>0</v>
      </c>
      <c r="AT324" s="940">
        <v>0</v>
      </c>
      <c r="AU324" s="940">
        <v>0</v>
      </c>
      <c r="AV324" s="940">
        <v>0</v>
      </c>
      <c r="AW324" s="940">
        <v>0</v>
      </c>
      <c r="AX324" s="771"/>
      <c r="AY324" s="771"/>
      <c r="AZ324" s="771"/>
      <c r="BA324" s="905"/>
    </row>
    <row r="325" spans="1:53" s="116" customFormat="1" ht="11.4">
      <c r="A325" s="936">
        <v>3</v>
      </c>
      <c r="B325" s="946"/>
      <c r="C325" s="946"/>
      <c r="D325" s="946"/>
      <c r="E325" s="946"/>
      <c r="F325" s="946"/>
      <c r="G325" s="946"/>
      <c r="H325" s="946"/>
      <c r="I325" s="946"/>
      <c r="J325" s="946"/>
      <c r="K325" s="946"/>
      <c r="L325" s="947" t="s">
        <v>167</v>
      </c>
      <c r="M325" s="948" t="s">
        <v>626</v>
      </c>
      <c r="N325" s="949" t="s">
        <v>370</v>
      </c>
      <c r="O325" s="928">
        <v>5.0999999999999996</v>
      </c>
      <c r="P325" s="928">
        <v>3.08</v>
      </c>
      <c r="Q325" s="928">
        <v>0</v>
      </c>
      <c r="R325" s="928">
        <v>-3.08</v>
      </c>
      <c r="S325" s="928">
        <v>5.7</v>
      </c>
      <c r="T325" s="928">
        <v>5.05</v>
      </c>
      <c r="U325" s="928">
        <v>0</v>
      </c>
      <c r="V325" s="928">
        <v>0</v>
      </c>
      <c r="W325" s="928">
        <v>0</v>
      </c>
      <c r="X325" s="928">
        <v>0</v>
      </c>
      <c r="Y325" s="928">
        <v>0</v>
      </c>
      <c r="Z325" s="928">
        <v>0</v>
      </c>
      <c r="AA325" s="928">
        <v>0</v>
      </c>
      <c r="AB325" s="928">
        <v>0</v>
      </c>
      <c r="AC325" s="928">
        <v>0</v>
      </c>
      <c r="AD325" s="928">
        <v>10.15</v>
      </c>
      <c r="AE325" s="928">
        <v>0</v>
      </c>
      <c r="AF325" s="928">
        <v>0</v>
      </c>
      <c r="AG325" s="928">
        <v>0</v>
      </c>
      <c r="AH325" s="928">
        <v>0</v>
      </c>
      <c r="AI325" s="928">
        <v>0</v>
      </c>
      <c r="AJ325" s="928">
        <v>0</v>
      </c>
      <c r="AK325" s="928">
        <v>0</v>
      </c>
      <c r="AL325" s="928">
        <v>0</v>
      </c>
      <c r="AM325" s="928">
        <v>0</v>
      </c>
      <c r="AN325" s="928">
        <v>78.070175438596493</v>
      </c>
      <c r="AO325" s="928">
        <v>-100</v>
      </c>
      <c r="AP325" s="928">
        <v>0</v>
      </c>
      <c r="AQ325" s="928">
        <v>0</v>
      </c>
      <c r="AR325" s="928">
        <v>0</v>
      </c>
      <c r="AS325" s="928">
        <v>0</v>
      </c>
      <c r="AT325" s="928">
        <v>0</v>
      </c>
      <c r="AU325" s="928">
        <v>0</v>
      </c>
      <c r="AV325" s="928">
        <v>0</v>
      </c>
      <c r="AW325" s="928">
        <v>0</v>
      </c>
      <c r="AX325" s="938"/>
      <c r="AY325" s="938"/>
      <c r="AZ325" s="938"/>
      <c r="BA325" s="946"/>
    </row>
    <row r="326" spans="1:53" ht="11.4">
      <c r="A326" s="789">
        <v>3</v>
      </c>
      <c r="B326" s="905" t="s">
        <v>136</v>
      </c>
      <c r="C326" s="905"/>
      <c r="D326" s="905"/>
      <c r="E326" s="905"/>
      <c r="F326" s="905"/>
      <c r="G326" s="905"/>
      <c r="H326" s="905"/>
      <c r="I326" s="905"/>
      <c r="J326" s="905"/>
      <c r="K326" s="905"/>
      <c r="L326" s="931" t="s">
        <v>168</v>
      </c>
      <c r="M326" s="939" t="s">
        <v>627</v>
      </c>
      <c r="N326" s="933" t="s">
        <v>370</v>
      </c>
      <c r="O326" s="443">
        <v>0</v>
      </c>
      <c r="P326" s="443">
        <v>0</v>
      </c>
      <c r="Q326" s="443">
        <v>0</v>
      </c>
      <c r="R326" s="940">
        <v>0</v>
      </c>
      <c r="S326" s="443">
        <v>0</v>
      </c>
      <c r="T326" s="443">
        <v>0</v>
      </c>
      <c r="U326" s="443">
        <v>0</v>
      </c>
      <c r="V326" s="443">
        <v>0</v>
      </c>
      <c r="W326" s="443">
        <v>0</v>
      </c>
      <c r="X326" s="443">
        <v>0</v>
      </c>
      <c r="Y326" s="443">
        <v>0</v>
      </c>
      <c r="Z326" s="443">
        <v>0</v>
      </c>
      <c r="AA326" s="443">
        <v>0</v>
      </c>
      <c r="AB326" s="443">
        <v>0</v>
      </c>
      <c r="AC326" s="443">
        <v>0</v>
      </c>
      <c r="AD326" s="443">
        <v>0</v>
      </c>
      <c r="AE326" s="443">
        <v>0</v>
      </c>
      <c r="AF326" s="443">
        <v>0</v>
      </c>
      <c r="AG326" s="443">
        <v>0</v>
      </c>
      <c r="AH326" s="443">
        <v>0</v>
      </c>
      <c r="AI326" s="443">
        <v>0</v>
      </c>
      <c r="AJ326" s="443">
        <v>0</v>
      </c>
      <c r="AK326" s="443">
        <v>0</v>
      </c>
      <c r="AL326" s="443">
        <v>0</v>
      </c>
      <c r="AM326" s="443">
        <v>0</v>
      </c>
      <c r="AN326" s="940">
        <v>0</v>
      </c>
      <c r="AO326" s="940">
        <v>0</v>
      </c>
      <c r="AP326" s="940">
        <v>0</v>
      </c>
      <c r="AQ326" s="940">
        <v>0</v>
      </c>
      <c r="AR326" s="940">
        <v>0</v>
      </c>
      <c r="AS326" s="940">
        <v>0</v>
      </c>
      <c r="AT326" s="940">
        <v>0</v>
      </c>
      <c r="AU326" s="940">
        <v>0</v>
      </c>
      <c r="AV326" s="940">
        <v>0</v>
      </c>
      <c r="AW326" s="940">
        <v>0</v>
      </c>
      <c r="AX326" s="771"/>
      <c r="AY326" s="771"/>
      <c r="AZ326" s="771"/>
      <c r="BA326" s="905"/>
    </row>
    <row r="327" spans="1:53" ht="11.4">
      <c r="A327" s="789">
        <v>3</v>
      </c>
      <c r="B327" s="905" t="s">
        <v>137</v>
      </c>
      <c r="C327" s="905"/>
      <c r="D327" s="905"/>
      <c r="E327" s="905"/>
      <c r="F327" s="905"/>
      <c r="G327" s="905"/>
      <c r="H327" s="905"/>
      <c r="I327" s="905"/>
      <c r="J327" s="905"/>
      <c r="K327" s="905"/>
      <c r="L327" s="931" t="s">
        <v>628</v>
      </c>
      <c r="M327" s="939" t="s">
        <v>629</v>
      </c>
      <c r="N327" s="933" t="s">
        <v>370</v>
      </c>
      <c r="O327" s="443">
        <v>0</v>
      </c>
      <c r="P327" s="443">
        <v>0</v>
      </c>
      <c r="Q327" s="443">
        <v>0</v>
      </c>
      <c r="R327" s="940">
        <v>0</v>
      </c>
      <c r="S327" s="443">
        <v>0</v>
      </c>
      <c r="T327" s="443">
        <v>0</v>
      </c>
      <c r="U327" s="443">
        <v>0</v>
      </c>
      <c r="V327" s="443">
        <v>0</v>
      </c>
      <c r="W327" s="443">
        <v>0</v>
      </c>
      <c r="X327" s="443">
        <v>0</v>
      </c>
      <c r="Y327" s="443">
        <v>0</v>
      </c>
      <c r="Z327" s="443">
        <v>0</v>
      </c>
      <c r="AA327" s="443">
        <v>0</v>
      </c>
      <c r="AB327" s="443">
        <v>0</v>
      </c>
      <c r="AC327" s="443">
        <v>0</v>
      </c>
      <c r="AD327" s="443">
        <v>0</v>
      </c>
      <c r="AE327" s="443">
        <v>0</v>
      </c>
      <c r="AF327" s="443">
        <v>0</v>
      </c>
      <c r="AG327" s="443">
        <v>0</v>
      </c>
      <c r="AH327" s="443">
        <v>0</v>
      </c>
      <c r="AI327" s="443">
        <v>0</v>
      </c>
      <c r="AJ327" s="443">
        <v>0</v>
      </c>
      <c r="AK327" s="443">
        <v>0</v>
      </c>
      <c r="AL327" s="443">
        <v>0</v>
      </c>
      <c r="AM327" s="443">
        <v>0</v>
      </c>
      <c r="AN327" s="940">
        <v>0</v>
      </c>
      <c r="AO327" s="940">
        <v>0</v>
      </c>
      <c r="AP327" s="940">
        <v>0</v>
      </c>
      <c r="AQ327" s="940">
        <v>0</v>
      </c>
      <c r="AR327" s="940">
        <v>0</v>
      </c>
      <c r="AS327" s="940">
        <v>0</v>
      </c>
      <c r="AT327" s="940">
        <v>0</v>
      </c>
      <c r="AU327" s="940">
        <v>0</v>
      </c>
      <c r="AV327" s="940">
        <v>0</v>
      </c>
      <c r="AW327" s="940">
        <v>0</v>
      </c>
      <c r="AX327" s="771"/>
      <c r="AY327" s="771"/>
      <c r="AZ327" s="771"/>
      <c r="BA327" s="905"/>
    </row>
    <row r="328" spans="1:53" ht="11.4">
      <c r="A328" s="789">
        <v>3</v>
      </c>
      <c r="B328" s="905" t="s">
        <v>431</v>
      </c>
      <c r="C328" s="905"/>
      <c r="D328" s="905"/>
      <c r="E328" s="905"/>
      <c r="F328" s="905"/>
      <c r="G328" s="905"/>
      <c r="H328" s="905"/>
      <c r="I328" s="905"/>
      <c r="J328" s="905"/>
      <c r="K328" s="905"/>
      <c r="L328" s="931" t="s">
        <v>630</v>
      </c>
      <c r="M328" s="939" t="s">
        <v>631</v>
      </c>
      <c r="N328" s="933" t="s">
        <v>370</v>
      </c>
      <c r="O328" s="443">
        <v>0</v>
      </c>
      <c r="P328" s="443">
        <v>0</v>
      </c>
      <c r="Q328" s="443">
        <v>0</v>
      </c>
      <c r="R328" s="940">
        <v>0</v>
      </c>
      <c r="S328" s="443">
        <v>0</v>
      </c>
      <c r="T328" s="443">
        <v>0</v>
      </c>
      <c r="U328" s="443">
        <v>0</v>
      </c>
      <c r="V328" s="443">
        <v>0</v>
      </c>
      <c r="W328" s="443">
        <v>0</v>
      </c>
      <c r="X328" s="443">
        <v>0</v>
      </c>
      <c r="Y328" s="443">
        <v>0</v>
      </c>
      <c r="Z328" s="443">
        <v>0</v>
      </c>
      <c r="AA328" s="443">
        <v>0</v>
      </c>
      <c r="AB328" s="443">
        <v>0</v>
      </c>
      <c r="AC328" s="443">
        <v>0</v>
      </c>
      <c r="AD328" s="443">
        <v>0</v>
      </c>
      <c r="AE328" s="443">
        <v>0</v>
      </c>
      <c r="AF328" s="443">
        <v>0</v>
      </c>
      <c r="AG328" s="443">
        <v>0</v>
      </c>
      <c r="AH328" s="443">
        <v>0</v>
      </c>
      <c r="AI328" s="443">
        <v>0</v>
      </c>
      <c r="AJ328" s="443">
        <v>0</v>
      </c>
      <c r="AK328" s="443">
        <v>0</v>
      </c>
      <c r="AL328" s="443">
        <v>0</v>
      </c>
      <c r="AM328" s="443">
        <v>0</v>
      </c>
      <c r="AN328" s="940">
        <v>0</v>
      </c>
      <c r="AO328" s="940">
        <v>0</v>
      </c>
      <c r="AP328" s="940">
        <v>0</v>
      </c>
      <c r="AQ328" s="940">
        <v>0</v>
      </c>
      <c r="AR328" s="940">
        <v>0</v>
      </c>
      <c r="AS328" s="940">
        <v>0</v>
      </c>
      <c r="AT328" s="940">
        <v>0</v>
      </c>
      <c r="AU328" s="940">
        <v>0</v>
      </c>
      <c r="AV328" s="940">
        <v>0</v>
      </c>
      <c r="AW328" s="940">
        <v>0</v>
      </c>
      <c r="AX328" s="771"/>
      <c r="AY328" s="771"/>
      <c r="AZ328" s="771"/>
      <c r="BA328" s="905"/>
    </row>
    <row r="329" spans="1:53" ht="11.4">
      <c r="A329" s="789">
        <v>3</v>
      </c>
      <c r="B329" s="905" t="s">
        <v>432</v>
      </c>
      <c r="C329" s="905"/>
      <c r="D329" s="905"/>
      <c r="E329" s="905"/>
      <c r="F329" s="905"/>
      <c r="G329" s="905"/>
      <c r="H329" s="905"/>
      <c r="I329" s="905"/>
      <c r="J329" s="905"/>
      <c r="K329" s="905"/>
      <c r="L329" s="931" t="s">
        <v>632</v>
      </c>
      <c r="M329" s="939" t="s">
        <v>633</v>
      </c>
      <c r="N329" s="933" t="s">
        <v>370</v>
      </c>
      <c r="O329" s="443">
        <v>2.4</v>
      </c>
      <c r="P329" s="443">
        <v>2.11</v>
      </c>
      <c r="Q329" s="443">
        <v>0</v>
      </c>
      <c r="R329" s="940">
        <v>-2.11</v>
      </c>
      <c r="S329" s="443">
        <v>2.5</v>
      </c>
      <c r="T329" s="443">
        <v>2.42</v>
      </c>
      <c r="U329" s="443">
        <v>0</v>
      </c>
      <c r="V329" s="443">
        <v>0</v>
      </c>
      <c r="W329" s="443">
        <v>0</v>
      </c>
      <c r="X329" s="443">
        <v>0</v>
      </c>
      <c r="Y329" s="443">
        <v>0</v>
      </c>
      <c r="Z329" s="443">
        <v>0</v>
      </c>
      <c r="AA329" s="443">
        <v>0</v>
      </c>
      <c r="AB329" s="443">
        <v>0</v>
      </c>
      <c r="AC329" s="443">
        <v>0</v>
      </c>
      <c r="AD329" s="443">
        <v>7.03</v>
      </c>
      <c r="AE329" s="443">
        <v>0</v>
      </c>
      <c r="AF329" s="443">
        <v>0</v>
      </c>
      <c r="AG329" s="443">
        <v>0</v>
      </c>
      <c r="AH329" s="443">
        <v>0</v>
      </c>
      <c r="AI329" s="443">
        <v>0</v>
      </c>
      <c r="AJ329" s="443">
        <v>0</v>
      </c>
      <c r="AK329" s="443">
        <v>0</v>
      </c>
      <c r="AL329" s="443">
        <v>0</v>
      </c>
      <c r="AM329" s="443">
        <v>0</v>
      </c>
      <c r="AN329" s="940">
        <v>181.20000000000002</v>
      </c>
      <c r="AO329" s="940">
        <v>-100</v>
      </c>
      <c r="AP329" s="940">
        <v>0</v>
      </c>
      <c r="AQ329" s="940">
        <v>0</v>
      </c>
      <c r="AR329" s="940">
        <v>0</v>
      </c>
      <c r="AS329" s="940">
        <v>0</v>
      </c>
      <c r="AT329" s="940">
        <v>0</v>
      </c>
      <c r="AU329" s="940">
        <v>0</v>
      </c>
      <c r="AV329" s="940">
        <v>0</v>
      </c>
      <c r="AW329" s="940">
        <v>0</v>
      </c>
      <c r="AX329" s="771"/>
      <c r="AY329" s="771"/>
      <c r="AZ329" s="771"/>
      <c r="BA329" s="905"/>
    </row>
    <row r="330" spans="1:53" ht="11.4">
      <c r="A330" s="789">
        <v>3</v>
      </c>
      <c r="B330" s="905" t="s">
        <v>433</v>
      </c>
      <c r="C330" s="905"/>
      <c r="D330" s="905"/>
      <c r="E330" s="905"/>
      <c r="F330" s="905"/>
      <c r="G330" s="905"/>
      <c r="H330" s="905"/>
      <c r="I330" s="905"/>
      <c r="J330" s="905"/>
      <c r="K330" s="905"/>
      <c r="L330" s="931" t="s">
        <v>634</v>
      </c>
      <c r="M330" s="939" t="s">
        <v>635</v>
      </c>
      <c r="N330" s="933" t="s">
        <v>370</v>
      </c>
      <c r="O330" s="443">
        <v>0</v>
      </c>
      <c r="P330" s="443">
        <v>0</v>
      </c>
      <c r="Q330" s="443">
        <v>0</v>
      </c>
      <c r="R330" s="940">
        <v>0</v>
      </c>
      <c r="S330" s="443">
        <v>0</v>
      </c>
      <c r="T330" s="443">
        <v>0</v>
      </c>
      <c r="U330" s="443">
        <v>0</v>
      </c>
      <c r="V330" s="443">
        <v>0</v>
      </c>
      <c r="W330" s="443">
        <v>0</v>
      </c>
      <c r="X330" s="443">
        <v>0</v>
      </c>
      <c r="Y330" s="443">
        <v>0</v>
      </c>
      <c r="Z330" s="443">
        <v>0</v>
      </c>
      <c r="AA330" s="443">
        <v>0</v>
      </c>
      <c r="AB330" s="443">
        <v>0</v>
      </c>
      <c r="AC330" s="443">
        <v>0</v>
      </c>
      <c r="AD330" s="443">
        <v>0</v>
      </c>
      <c r="AE330" s="443">
        <v>0</v>
      </c>
      <c r="AF330" s="443">
        <v>0</v>
      </c>
      <c r="AG330" s="443">
        <v>0</v>
      </c>
      <c r="AH330" s="443">
        <v>0</v>
      </c>
      <c r="AI330" s="443">
        <v>0</v>
      </c>
      <c r="AJ330" s="443">
        <v>0</v>
      </c>
      <c r="AK330" s="443">
        <v>0</v>
      </c>
      <c r="AL330" s="443">
        <v>0</v>
      </c>
      <c r="AM330" s="443">
        <v>0</v>
      </c>
      <c r="AN330" s="940">
        <v>0</v>
      </c>
      <c r="AO330" s="940">
        <v>0</v>
      </c>
      <c r="AP330" s="940">
        <v>0</v>
      </c>
      <c r="AQ330" s="940">
        <v>0</v>
      </c>
      <c r="AR330" s="940">
        <v>0</v>
      </c>
      <c r="AS330" s="940">
        <v>0</v>
      </c>
      <c r="AT330" s="940">
        <v>0</v>
      </c>
      <c r="AU330" s="940">
        <v>0</v>
      </c>
      <c r="AV330" s="940">
        <v>0</v>
      </c>
      <c r="AW330" s="940">
        <v>0</v>
      </c>
      <c r="AX330" s="771"/>
      <c r="AY330" s="771"/>
      <c r="AZ330" s="771"/>
      <c r="BA330" s="905"/>
    </row>
    <row r="331" spans="1:53" ht="11.4">
      <c r="A331" s="789">
        <v>3</v>
      </c>
      <c r="B331" s="905" t="s">
        <v>430</v>
      </c>
      <c r="C331" s="905"/>
      <c r="D331" s="905"/>
      <c r="E331" s="905"/>
      <c r="F331" s="905"/>
      <c r="G331" s="905"/>
      <c r="H331" s="905"/>
      <c r="I331" s="905"/>
      <c r="J331" s="905"/>
      <c r="K331" s="905"/>
      <c r="L331" s="931" t="s">
        <v>636</v>
      </c>
      <c r="M331" s="939" t="s">
        <v>637</v>
      </c>
      <c r="N331" s="933" t="s">
        <v>370</v>
      </c>
      <c r="O331" s="443">
        <v>0</v>
      </c>
      <c r="P331" s="443">
        <v>0</v>
      </c>
      <c r="Q331" s="443">
        <v>0</v>
      </c>
      <c r="R331" s="940">
        <v>0</v>
      </c>
      <c r="S331" s="443">
        <v>0</v>
      </c>
      <c r="T331" s="443">
        <v>0</v>
      </c>
      <c r="U331" s="443">
        <v>0</v>
      </c>
      <c r="V331" s="443">
        <v>0</v>
      </c>
      <c r="W331" s="443">
        <v>0</v>
      </c>
      <c r="X331" s="443">
        <v>0</v>
      </c>
      <c r="Y331" s="443">
        <v>0</v>
      </c>
      <c r="Z331" s="443">
        <v>0</v>
      </c>
      <c r="AA331" s="443">
        <v>0</v>
      </c>
      <c r="AB331" s="443">
        <v>0</v>
      </c>
      <c r="AC331" s="443">
        <v>0</v>
      </c>
      <c r="AD331" s="443">
        <v>0</v>
      </c>
      <c r="AE331" s="443">
        <v>0</v>
      </c>
      <c r="AF331" s="443">
        <v>0</v>
      </c>
      <c r="AG331" s="443">
        <v>0</v>
      </c>
      <c r="AH331" s="443">
        <v>0</v>
      </c>
      <c r="AI331" s="443">
        <v>0</v>
      </c>
      <c r="AJ331" s="443">
        <v>0</v>
      </c>
      <c r="AK331" s="443">
        <v>0</v>
      </c>
      <c r="AL331" s="443">
        <v>0</v>
      </c>
      <c r="AM331" s="443">
        <v>0</v>
      </c>
      <c r="AN331" s="940">
        <v>0</v>
      </c>
      <c r="AO331" s="940">
        <v>0</v>
      </c>
      <c r="AP331" s="940">
        <v>0</v>
      </c>
      <c r="AQ331" s="940">
        <v>0</v>
      </c>
      <c r="AR331" s="940">
        <v>0</v>
      </c>
      <c r="AS331" s="940">
        <v>0</v>
      </c>
      <c r="AT331" s="940">
        <v>0</v>
      </c>
      <c r="AU331" s="940">
        <v>0</v>
      </c>
      <c r="AV331" s="940">
        <v>0</v>
      </c>
      <c r="AW331" s="940">
        <v>0</v>
      </c>
      <c r="AX331" s="771"/>
      <c r="AY331" s="771"/>
      <c r="AZ331" s="771"/>
      <c r="BA331" s="905"/>
    </row>
    <row r="332" spans="1:53" ht="11.4">
      <c r="A332" s="789">
        <v>3</v>
      </c>
      <c r="B332" s="905" t="s">
        <v>1372</v>
      </c>
      <c r="C332" s="905"/>
      <c r="D332" s="905"/>
      <c r="E332" s="905"/>
      <c r="F332" s="905"/>
      <c r="G332" s="905"/>
      <c r="H332" s="905"/>
      <c r="I332" s="905"/>
      <c r="J332" s="905"/>
      <c r="K332" s="905"/>
      <c r="L332" s="931" t="s">
        <v>638</v>
      </c>
      <c r="M332" s="939" t="s">
        <v>639</v>
      </c>
      <c r="N332" s="933" t="s">
        <v>370</v>
      </c>
      <c r="O332" s="790">
        <v>0</v>
      </c>
      <c r="P332" s="790">
        <v>0</v>
      </c>
      <c r="Q332" s="790">
        <v>0</v>
      </c>
      <c r="R332" s="940">
        <v>0</v>
      </c>
      <c r="S332" s="790">
        <v>0</v>
      </c>
      <c r="T332" s="790">
        <v>0</v>
      </c>
      <c r="U332" s="790">
        <v>0</v>
      </c>
      <c r="V332" s="790">
        <v>0</v>
      </c>
      <c r="W332" s="790">
        <v>0</v>
      </c>
      <c r="X332" s="790">
        <v>0</v>
      </c>
      <c r="Y332" s="790">
        <v>0</v>
      </c>
      <c r="Z332" s="790">
        <v>0</v>
      </c>
      <c r="AA332" s="790">
        <v>0</v>
      </c>
      <c r="AB332" s="790">
        <v>0</v>
      </c>
      <c r="AC332" s="790">
        <v>0</v>
      </c>
      <c r="AD332" s="790">
        <v>0</v>
      </c>
      <c r="AE332" s="790">
        <v>0</v>
      </c>
      <c r="AF332" s="790">
        <v>0</v>
      </c>
      <c r="AG332" s="790">
        <v>0</v>
      </c>
      <c r="AH332" s="790">
        <v>0</v>
      </c>
      <c r="AI332" s="790">
        <v>0</v>
      </c>
      <c r="AJ332" s="790">
        <v>0</v>
      </c>
      <c r="AK332" s="790">
        <v>0</v>
      </c>
      <c r="AL332" s="790">
        <v>0</v>
      </c>
      <c r="AM332" s="790">
        <v>0</v>
      </c>
      <c r="AN332" s="940">
        <v>0</v>
      </c>
      <c r="AO332" s="940">
        <v>0</v>
      </c>
      <c r="AP332" s="940">
        <v>0</v>
      </c>
      <c r="AQ332" s="940">
        <v>0</v>
      </c>
      <c r="AR332" s="940">
        <v>0</v>
      </c>
      <c r="AS332" s="940">
        <v>0</v>
      </c>
      <c r="AT332" s="940">
        <v>0</v>
      </c>
      <c r="AU332" s="940">
        <v>0</v>
      </c>
      <c r="AV332" s="940">
        <v>0</v>
      </c>
      <c r="AW332" s="940">
        <v>0</v>
      </c>
      <c r="AX332" s="771"/>
      <c r="AY332" s="771"/>
      <c r="AZ332" s="771"/>
      <c r="BA332" s="905"/>
    </row>
    <row r="333" spans="1:53" ht="11.4">
      <c r="A333" s="789">
        <v>3</v>
      </c>
      <c r="B333" s="905" t="s">
        <v>1373</v>
      </c>
      <c r="C333" s="905"/>
      <c r="D333" s="905"/>
      <c r="E333" s="905"/>
      <c r="F333" s="905"/>
      <c r="G333" s="905"/>
      <c r="H333" s="905"/>
      <c r="I333" s="905"/>
      <c r="J333" s="905"/>
      <c r="K333" s="905"/>
      <c r="L333" s="931" t="s">
        <v>640</v>
      </c>
      <c r="M333" s="939" t="s">
        <v>641</v>
      </c>
      <c r="N333" s="933" t="s">
        <v>370</v>
      </c>
      <c r="O333" s="443">
        <v>2.7</v>
      </c>
      <c r="P333" s="443">
        <v>0.97</v>
      </c>
      <c r="Q333" s="443">
        <v>0</v>
      </c>
      <c r="R333" s="940">
        <v>-0.97</v>
      </c>
      <c r="S333" s="443">
        <v>3.2</v>
      </c>
      <c r="T333" s="443">
        <v>2.63</v>
      </c>
      <c r="U333" s="443">
        <v>0</v>
      </c>
      <c r="V333" s="443">
        <v>0</v>
      </c>
      <c r="W333" s="443">
        <v>0</v>
      </c>
      <c r="X333" s="443">
        <v>0</v>
      </c>
      <c r="Y333" s="443">
        <v>0</v>
      </c>
      <c r="Z333" s="443">
        <v>0</v>
      </c>
      <c r="AA333" s="443">
        <v>0</v>
      </c>
      <c r="AB333" s="443">
        <v>0</v>
      </c>
      <c r="AC333" s="443">
        <v>0</v>
      </c>
      <c r="AD333" s="443">
        <v>3.12</v>
      </c>
      <c r="AE333" s="443">
        <v>0</v>
      </c>
      <c r="AF333" s="443">
        <v>0</v>
      </c>
      <c r="AG333" s="443">
        <v>0</v>
      </c>
      <c r="AH333" s="443">
        <v>0</v>
      </c>
      <c r="AI333" s="443">
        <v>0</v>
      </c>
      <c r="AJ333" s="443">
        <v>0</v>
      </c>
      <c r="AK333" s="443">
        <v>0</v>
      </c>
      <c r="AL333" s="443">
        <v>0</v>
      </c>
      <c r="AM333" s="443">
        <v>0</v>
      </c>
      <c r="AN333" s="940">
        <v>-2.5000000000000022</v>
      </c>
      <c r="AO333" s="940">
        <v>-100</v>
      </c>
      <c r="AP333" s="940">
        <v>0</v>
      </c>
      <c r="AQ333" s="940">
        <v>0</v>
      </c>
      <c r="AR333" s="940">
        <v>0</v>
      </c>
      <c r="AS333" s="940">
        <v>0</v>
      </c>
      <c r="AT333" s="940">
        <v>0</v>
      </c>
      <c r="AU333" s="940">
        <v>0</v>
      </c>
      <c r="AV333" s="940">
        <v>0</v>
      </c>
      <c r="AW333" s="940">
        <v>0</v>
      </c>
      <c r="AX333" s="771"/>
      <c r="AY333" s="771"/>
      <c r="AZ333" s="771"/>
      <c r="BA333" s="905"/>
    </row>
    <row r="334" spans="1:53" ht="11.4">
      <c r="A334" s="789">
        <v>3</v>
      </c>
      <c r="B334" s="905" t="s">
        <v>434</v>
      </c>
      <c r="C334" s="905"/>
      <c r="D334" s="905"/>
      <c r="E334" s="905"/>
      <c r="F334" s="905"/>
      <c r="G334" s="905"/>
      <c r="H334" s="905"/>
      <c r="I334" s="905"/>
      <c r="J334" s="905"/>
      <c r="K334" s="905"/>
      <c r="L334" s="931" t="s">
        <v>642</v>
      </c>
      <c r="M334" s="939" t="s">
        <v>1163</v>
      </c>
      <c r="N334" s="933" t="s">
        <v>370</v>
      </c>
      <c r="O334" s="443">
        <v>0</v>
      </c>
      <c r="P334" s="443">
        <v>0</v>
      </c>
      <c r="Q334" s="443">
        <v>0</v>
      </c>
      <c r="R334" s="940">
        <v>0</v>
      </c>
      <c r="S334" s="443">
        <v>0</v>
      </c>
      <c r="T334" s="443">
        <v>0</v>
      </c>
      <c r="U334" s="443">
        <v>0</v>
      </c>
      <c r="V334" s="443">
        <v>0</v>
      </c>
      <c r="W334" s="443">
        <v>0</v>
      </c>
      <c r="X334" s="443">
        <v>0</v>
      </c>
      <c r="Y334" s="443">
        <v>0</v>
      </c>
      <c r="Z334" s="443">
        <v>0</v>
      </c>
      <c r="AA334" s="443">
        <v>0</v>
      </c>
      <c r="AB334" s="443">
        <v>0</v>
      </c>
      <c r="AC334" s="443">
        <v>0</v>
      </c>
      <c r="AD334" s="443">
        <v>0</v>
      </c>
      <c r="AE334" s="443">
        <v>0</v>
      </c>
      <c r="AF334" s="443">
        <v>0</v>
      </c>
      <c r="AG334" s="443">
        <v>0</v>
      </c>
      <c r="AH334" s="443">
        <v>0</v>
      </c>
      <c r="AI334" s="443">
        <v>0</v>
      </c>
      <c r="AJ334" s="443">
        <v>0</v>
      </c>
      <c r="AK334" s="443">
        <v>0</v>
      </c>
      <c r="AL334" s="443">
        <v>0</v>
      </c>
      <c r="AM334" s="443">
        <v>0</v>
      </c>
      <c r="AN334" s="940">
        <v>0</v>
      </c>
      <c r="AO334" s="940">
        <v>0</v>
      </c>
      <c r="AP334" s="940">
        <v>0</v>
      </c>
      <c r="AQ334" s="940">
        <v>0</v>
      </c>
      <c r="AR334" s="940">
        <v>0</v>
      </c>
      <c r="AS334" s="940">
        <v>0</v>
      </c>
      <c r="AT334" s="940">
        <v>0</v>
      </c>
      <c r="AU334" s="940">
        <v>0</v>
      </c>
      <c r="AV334" s="940">
        <v>0</v>
      </c>
      <c r="AW334" s="940">
        <v>0</v>
      </c>
      <c r="AX334" s="771"/>
      <c r="AY334" s="771"/>
      <c r="AZ334" s="771"/>
      <c r="BA334" s="905"/>
    </row>
    <row r="335" spans="1:53" ht="68.400000000000006">
      <c r="A335" s="789">
        <v>3</v>
      </c>
      <c r="B335" s="905" t="s">
        <v>1396</v>
      </c>
      <c r="C335" s="905"/>
      <c r="D335" s="905"/>
      <c r="E335" s="905"/>
      <c r="F335" s="905"/>
      <c r="G335" s="905"/>
      <c r="H335" s="905"/>
      <c r="I335" s="905"/>
      <c r="J335" s="905"/>
      <c r="K335" s="905"/>
      <c r="L335" s="931" t="s">
        <v>169</v>
      </c>
      <c r="M335" s="932" t="s">
        <v>485</v>
      </c>
      <c r="N335" s="933" t="s">
        <v>370</v>
      </c>
      <c r="O335" s="951"/>
      <c r="P335" s="951"/>
      <c r="Q335" s="951"/>
      <c r="R335" s="940">
        <v>0</v>
      </c>
      <c r="S335" s="951"/>
      <c r="T335" s="951"/>
      <c r="U335" s="951"/>
      <c r="V335" s="951"/>
      <c r="W335" s="951"/>
      <c r="X335" s="951"/>
      <c r="Y335" s="951"/>
      <c r="Z335" s="951"/>
      <c r="AA335" s="951"/>
      <c r="AB335" s="951"/>
      <c r="AC335" s="951"/>
      <c r="AD335" s="951"/>
      <c r="AE335" s="951"/>
      <c r="AF335" s="951"/>
      <c r="AG335" s="951"/>
      <c r="AH335" s="951"/>
      <c r="AI335" s="951"/>
      <c r="AJ335" s="951"/>
      <c r="AK335" s="951"/>
      <c r="AL335" s="951"/>
      <c r="AM335" s="951"/>
      <c r="AN335" s="940">
        <v>0</v>
      </c>
      <c r="AO335" s="940">
        <v>0</v>
      </c>
      <c r="AP335" s="940">
        <v>0</v>
      </c>
      <c r="AQ335" s="940">
        <v>0</v>
      </c>
      <c r="AR335" s="940">
        <v>0</v>
      </c>
      <c r="AS335" s="940">
        <v>0</v>
      </c>
      <c r="AT335" s="940">
        <v>0</v>
      </c>
      <c r="AU335" s="940">
        <v>0</v>
      </c>
      <c r="AV335" s="940">
        <v>0</v>
      </c>
      <c r="AW335" s="940">
        <v>0</v>
      </c>
      <c r="AX335" s="771"/>
      <c r="AY335" s="771"/>
      <c r="AZ335" s="771"/>
      <c r="BA335" s="905"/>
    </row>
    <row r="336" spans="1:53" ht="11.4">
      <c r="A336" s="789">
        <v>3</v>
      </c>
      <c r="B336" s="905" t="s">
        <v>643</v>
      </c>
      <c r="C336" s="905"/>
      <c r="D336" s="905"/>
      <c r="E336" s="905"/>
      <c r="F336" s="905"/>
      <c r="G336" s="905"/>
      <c r="H336" s="905"/>
      <c r="I336" s="905"/>
      <c r="J336" s="905"/>
      <c r="K336" s="905"/>
      <c r="L336" s="931" t="s">
        <v>385</v>
      </c>
      <c r="M336" s="932" t="s">
        <v>643</v>
      </c>
      <c r="N336" s="933" t="s">
        <v>370</v>
      </c>
      <c r="O336" s="443">
        <v>0</v>
      </c>
      <c r="P336" s="443">
        <v>0</v>
      </c>
      <c r="Q336" s="443">
        <v>0</v>
      </c>
      <c r="R336" s="940">
        <v>0</v>
      </c>
      <c r="S336" s="443">
        <v>0</v>
      </c>
      <c r="T336" s="443">
        <v>0</v>
      </c>
      <c r="U336" s="443">
        <v>0</v>
      </c>
      <c r="V336" s="443">
        <v>0</v>
      </c>
      <c r="W336" s="443">
        <v>0</v>
      </c>
      <c r="X336" s="443">
        <v>0</v>
      </c>
      <c r="Y336" s="443">
        <v>0</v>
      </c>
      <c r="Z336" s="443">
        <v>0</v>
      </c>
      <c r="AA336" s="443">
        <v>0</v>
      </c>
      <c r="AB336" s="443">
        <v>0</v>
      </c>
      <c r="AC336" s="443">
        <v>0</v>
      </c>
      <c r="AD336" s="443">
        <v>0</v>
      </c>
      <c r="AE336" s="443">
        <v>0</v>
      </c>
      <c r="AF336" s="443">
        <v>0</v>
      </c>
      <c r="AG336" s="443">
        <v>0</v>
      </c>
      <c r="AH336" s="443">
        <v>0</v>
      </c>
      <c r="AI336" s="443">
        <v>0</v>
      </c>
      <c r="AJ336" s="443">
        <v>0</v>
      </c>
      <c r="AK336" s="443">
        <v>0</v>
      </c>
      <c r="AL336" s="443">
        <v>0</v>
      </c>
      <c r="AM336" s="443">
        <v>0</v>
      </c>
      <c r="AN336" s="940">
        <v>0</v>
      </c>
      <c r="AO336" s="940">
        <v>0</v>
      </c>
      <c r="AP336" s="940">
        <v>0</v>
      </c>
      <c r="AQ336" s="940">
        <v>0</v>
      </c>
      <c r="AR336" s="940">
        <v>0</v>
      </c>
      <c r="AS336" s="940">
        <v>0</v>
      </c>
      <c r="AT336" s="940">
        <v>0</v>
      </c>
      <c r="AU336" s="940">
        <v>0</v>
      </c>
      <c r="AV336" s="940">
        <v>0</v>
      </c>
      <c r="AW336" s="940">
        <v>0</v>
      </c>
      <c r="AX336" s="771"/>
      <c r="AY336" s="771"/>
      <c r="AZ336" s="771"/>
      <c r="BA336" s="905"/>
    </row>
    <row r="337" spans="1:53" ht="11.4">
      <c r="A337" s="789">
        <v>3</v>
      </c>
      <c r="B337" s="905"/>
      <c r="C337" s="905"/>
      <c r="D337" s="905"/>
      <c r="E337" s="905"/>
      <c r="F337" s="905"/>
      <c r="G337" s="905"/>
      <c r="H337" s="905"/>
      <c r="I337" s="905"/>
      <c r="J337" s="905"/>
      <c r="K337" s="905"/>
      <c r="L337" s="931" t="s">
        <v>511</v>
      </c>
      <c r="M337" s="932" t="s">
        <v>644</v>
      </c>
      <c r="N337" s="933" t="s">
        <v>370</v>
      </c>
      <c r="O337" s="790"/>
      <c r="P337" s="790"/>
      <c r="Q337" s="790"/>
      <c r="R337" s="940">
        <v>0</v>
      </c>
      <c r="S337" s="790"/>
      <c r="T337" s="790"/>
      <c r="U337" s="790"/>
      <c r="V337" s="790"/>
      <c r="W337" s="790"/>
      <c r="X337" s="790"/>
      <c r="Y337" s="790"/>
      <c r="Z337" s="790"/>
      <c r="AA337" s="790"/>
      <c r="AB337" s="790"/>
      <c r="AC337" s="790"/>
      <c r="AD337" s="790"/>
      <c r="AE337" s="790"/>
      <c r="AF337" s="790"/>
      <c r="AG337" s="790"/>
      <c r="AH337" s="790"/>
      <c r="AI337" s="790"/>
      <c r="AJ337" s="790"/>
      <c r="AK337" s="790"/>
      <c r="AL337" s="790"/>
      <c r="AM337" s="790"/>
      <c r="AN337" s="940">
        <v>0</v>
      </c>
      <c r="AO337" s="940">
        <v>0</v>
      </c>
      <c r="AP337" s="940">
        <v>0</v>
      </c>
      <c r="AQ337" s="940">
        <v>0</v>
      </c>
      <c r="AR337" s="940">
        <v>0</v>
      </c>
      <c r="AS337" s="940">
        <v>0</v>
      </c>
      <c r="AT337" s="940">
        <v>0</v>
      </c>
      <c r="AU337" s="940">
        <v>0</v>
      </c>
      <c r="AV337" s="940">
        <v>0</v>
      </c>
      <c r="AW337" s="940">
        <v>0</v>
      </c>
      <c r="AX337" s="771"/>
      <c r="AY337" s="771"/>
      <c r="AZ337" s="771"/>
      <c r="BA337" s="905"/>
    </row>
    <row r="338" spans="1:53" ht="11.4">
      <c r="A338" s="789">
        <v>3</v>
      </c>
      <c r="B338" s="905" t="s">
        <v>646</v>
      </c>
      <c r="C338" s="905"/>
      <c r="D338" s="905"/>
      <c r="E338" s="905"/>
      <c r="F338" s="905"/>
      <c r="G338" s="905"/>
      <c r="H338" s="905"/>
      <c r="I338" s="905"/>
      <c r="J338" s="905"/>
      <c r="K338" s="905"/>
      <c r="L338" s="931" t="s">
        <v>645</v>
      </c>
      <c r="M338" s="939" t="s">
        <v>646</v>
      </c>
      <c r="N338" s="933" t="s">
        <v>370</v>
      </c>
      <c r="O338" s="790"/>
      <c r="P338" s="790"/>
      <c r="Q338" s="790"/>
      <c r="R338" s="940">
        <v>0</v>
      </c>
      <c r="S338" s="790"/>
      <c r="T338" s="790"/>
      <c r="U338" s="790"/>
      <c r="V338" s="790"/>
      <c r="W338" s="790"/>
      <c r="X338" s="790"/>
      <c r="Y338" s="790"/>
      <c r="Z338" s="790"/>
      <c r="AA338" s="790"/>
      <c r="AB338" s="790"/>
      <c r="AC338" s="790"/>
      <c r="AD338" s="790"/>
      <c r="AE338" s="790"/>
      <c r="AF338" s="790"/>
      <c r="AG338" s="790"/>
      <c r="AH338" s="790"/>
      <c r="AI338" s="790"/>
      <c r="AJ338" s="790"/>
      <c r="AK338" s="790"/>
      <c r="AL338" s="790"/>
      <c r="AM338" s="790"/>
      <c r="AN338" s="940">
        <v>0</v>
      </c>
      <c r="AO338" s="940">
        <v>0</v>
      </c>
      <c r="AP338" s="940">
        <v>0</v>
      </c>
      <c r="AQ338" s="940">
        <v>0</v>
      </c>
      <c r="AR338" s="940">
        <v>0</v>
      </c>
      <c r="AS338" s="940">
        <v>0</v>
      </c>
      <c r="AT338" s="940">
        <v>0</v>
      </c>
      <c r="AU338" s="940">
        <v>0</v>
      </c>
      <c r="AV338" s="940">
        <v>0</v>
      </c>
      <c r="AW338" s="940">
        <v>0</v>
      </c>
      <c r="AX338" s="771"/>
      <c r="AY338" s="771"/>
      <c r="AZ338" s="771"/>
      <c r="BA338" s="905"/>
    </row>
    <row r="339" spans="1:53" ht="11.4">
      <c r="A339" s="789">
        <v>3</v>
      </c>
      <c r="B339" s="905" t="s">
        <v>647</v>
      </c>
      <c r="C339" s="905"/>
      <c r="D339" s="905"/>
      <c r="E339" s="905"/>
      <c r="F339" s="905"/>
      <c r="G339" s="905"/>
      <c r="H339" s="905"/>
      <c r="I339" s="905"/>
      <c r="J339" s="905"/>
      <c r="K339" s="905"/>
      <c r="L339" s="931" t="s">
        <v>513</v>
      </c>
      <c r="M339" s="932" t="s">
        <v>647</v>
      </c>
      <c r="N339" s="933" t="s">
        <v>370</v>
      </c>
      <c r="O339" s="790"/>
      <c r="P339" s="790"/>
      <c r="Q339" s="790"/>
      <c r="R339" s="940">
        <v>0</v>
      </c>
      <c r="S339" s="790"/>
      <c r="T339" s="790">
        <v>0</v>
      </c>
      <c r="U339" s="790">
        <v>0</v>
      </c>
      <c r="V339" s="790">
        <v>0</v>
      </c>
      <c r="W339" s="790">
        <v>0</v>
      </c>
      <c r="X339" s="790">
        <v>0</v>
      </c>
      <c r="Y339" s="790">
        <v>0</v>
      </c>
      <c r="Z339" s="790">
        <v>0</v>
      </c>
      <c r="AA339" s="790">
        <v>0</v>
      </c>
      <c r="AB339" s="790">
        <v>0</v>
      </c>
      <c r="AC339" s="790">
        <v>0</v>
      </c>
      <c r="AD339" s="790">
        <v>0</v>
      </c>
      <c r="AE339" s="790">
        <v>0</v>
      </c>
      <c r="AF339" s="790">
        <v>0</v>
      </c>
      <c r="AG339" s="790">
        <v>0</v>
      </c>
      <c r="AH339" s="790">
        <v>0</v>
      </c>
      <c r="AI339" s="790">
        <v>0</v>
      </c>
      <c r="AJ339" s="790">
        <v>0</v>
      </c>
      <c r="AK339" s="790">
        <v>0</v>
      </c>
      <c r="AL339" s="790">
        <v>0</v>
      </c>
      <c r="AM339" s="790">
        <v>0</v>
      </c>
      <c r="AN339" s="940">
        <v>0</v>
      </c>
      <c r="AO339" s="940">
        <v>0</v>
      </c>
      <c r="AP339" s="940">
        <v>0</v>
      </c>
      <c r="AQ339" s="940">
        <v>0</v>
      </c>
      <c r="AR339" s="940">
        <v>0</v>
      </c>
      <c r="AS339" s="940">
        <v>0</v>
      </c>
      <c r="AT339" s="940">
        <v>0</v>
      </c>
      <c r="AU339" s="940">
        <v>0</v>
      </c>
      <c r="AV339" s="940">
        <v>0</v>
      </c>
      <c r="AW339" s="940">
        <v>0</v>
      </c>
      <c r="AX339" s="771"/>
      <c r="AY339" s="771"/>
      <c r="AZ339" s="771"/>
      <c r="BA339" s="905"/>
    </row>
    <row r="340" spans="1:53" ht="11.4">
      <c r="A340" s="789">
        <v>3</v>
      </c>
      <c r="B340" s="905" t="s">
        <v>648</v>
      </c>
      <c r="C340" s="905"/>
      <c r="D340" s="905"/>
      <c r="E340" s="905"/>
      <c r="F340" s="905"/>
      <c r="G340" s="905"/>
      <c r="H340" s="905"/>
      <c r="I340" s="905"/>
      <c r="J340" s="905"/>
      <c r="K340" s="905"/>
      <c r="L340" s="931" t="s">
        <v>516</v>
      </c>
      <c r="M340" s="932" t="s">
        <v>648</v>
      </c>
      <c r="N340" s="933" t="s">
        <v>370</v>
      </c>
      <c r="O340" s="790"/>
      <c r="P340" s="790"/>
      <c r="Q340" s="790"/>
      <c r="R340" s="940">
        <v>0</v>
      </c>
      <c r="S340" s="790"/>
      <c r="T340" s="790"/>
      <c r="U340" s="790"/>
      <c r="V340" s="790"/>
      <c r="W340" s="790"/>
      <c r="X340" s="790"/>
      <c r="Y340" s="790"/>
      <c r="Z340" s="790"/>
      <c r="AA340" s="790"/>
      <c r="AB340" s="790"/>
      <c r="AC340" s="790"/>
      <c r="AD340" s="790"/>
      <c r="AE340" s="790"/>
      <c r="AF340" s="790"/>
      <c r="AG340" s="790"/>
      <c r="AH340" s="790"/>
      <c r="AI340" s="790"/>
      <c r="AJ340" s="790"/>
      <c r="AK340" s="790"/>
      <c r="AL340" s="790"/>
      <c r="AM340" s="790"/>
      <c r="AN340" s="940">
        <v>0</v>
      </c>
      <c r="AO340" s="940">
        <v>0</v>
      </c>
      <c r="AP340" s="940">
        <v>0</v>
      </c>
      <c r="AQ340" s="940">
        <v>0</v>
      </c>
      <c r="AR340" s="940">
        <v>0</v>
      </c>
      <c r="AS340" s="940">
        <v>0</v>
      </c>
      <c r="AT340" s="940">
        <v>0</v>
      </c>
      <c r="AU340" s="940">
        <v>0</v>
      </c>
      <c r="AV340" s="940">
        <v>0</v>
      </c>
      <c r="AW340" s="940">
        <v>0</v>
      </c>
      <c r="AX340" s="771"/>
      <c r="AY340" s="771"/>
      <c r="AZ340" s="771"/>
      <c r="BA340" s="905"/>
    </row>
    <row r="341" spans="1:53" ht="11.4">
      <c r="A341" s="789">
        <v>3</v>
      </c>
      <c r="B341" s="905" t="s">
        <v>649</v>
      </c>
      <c r="C341" s="905"/>
      <c r="D341" s="905"/>
      <c r="E341" s="905"/>
      <c r="F341" s="905"/>
      <c r="G341" s="905"/>
      <c r="H341" s="905"/>
      <c r="I341" s="905"/>
      <c r="J341" s="905"/>
      <c r="K341" s="905"/>
      <c r="L341" s="931" t="s">
        <v>519</v>
      </c>
      <c r="M341" s="932" t="s">
        <v>649</v>
      </c>
      <c r="N341" s="933" t="s">
        <v>370</v>
      </c>
      <c r="O341" s="790"/>
      <c r="P341" s="790"/>
      <c r="Q341" s="790"/>
      <c r="R341" s="940">
        <v>0</v>
      </c>
      <c r="S341" s="790"/>
      <c r="T341" s="790"/>
      <c r="U341" s="790"/>
      <c r="V341" s="790"/>
      <c r="W341" s="790"/>
      <c r="X341" s="790"/>
      <c r="Y341" s="790"/>
      <c r="Z341" s="790"/>
      <c r="AA341" s="790"/>
      <c r="AB341" s="790"/>
      <c r="AC341" s="790"/>
      <c r="AD341" s="790"/>
      <c r="AE341" s="790"/>
      <c r="AF341" s="790"/>
      <c r="AG341" s="790"/>
      <c r="AH341" s="790"/>
      <c r="AI341" s="790"/>
      <c r="AJ341" s="790"/>
      <c r="AK341" s="790"/>
      <c r="AL341" s="790"/>
      <c r="AM341" s="790"/>
      <c r="AN341" s="940">
        <v>0</v>
      </c>
      <c r="AO341" s="940">
        <v>0</v>
      </c>
      <c r="AP341" s="940">
        <v>0</v>
      </c>
      <c r="AQ341" s="940">
        <v>0</v>
      </c>
      <c r="AR341" s="940">
        <v>0</v>
      </c>
      <c r="AS341" s="940">
        <v>0</v>
      </c>
      <c r="AT341" s="940">
        <v>0</v>
      </c>
      <c r="AU341" s="940">
        <v>0</v>
      </c>
      <c r="AV341" s="940">
        <v>0</v>
      </c>
      <c r="AW341" s="940">
        <v>0</v>
      </c>
      <c r="AX341" s="771"/>
      <c r="AY341" s="771"/>
      <c r="AZ341" s="771"/>
      <c r="BA341" s="905"/>
    </row>
    <row r="342" spans="1:53" ht="11.4">
      <c r="A342" s="789">
        <v>3</v>
      </c>
      <c r="B342" s="905" t="s">
        <v>651</v>
      </c>
      <c r="C342" s="905"/>
      <c r="D342" s="905"/>
      <c r="E342" s="905"/>
      <c r="F342" s="905"/>
      <c r="G342" s="905"/>
      <c r="H342" s="905"/>
      <c r="I342" s="905"/>
      <c r="J342" s="905"/>
      <c r="K342" s="905"/>
      <c r="L342" s="931" t="s">
        <v>650</v>
      </c>
      <c r="M342" s="932" t="s">
        <v>651</v>
      </c>
      <c r="N342" s="933" t="s">
        <v>370</v>
      </c>
      <c r="O342" s="940">
        <v>0</v>
      </c>
      <c r="P342" s="940">
        <v>0</v>
      </c>
      <c r="Q342" s="940">
        <v>0</v>
      </c>
      <c r="R342" s="940">
        <v>0</v>
      </c>
      <c r="S342" s="940">
        <v>0</v>
      </c>
      <c r="T342" s="940">
        <v>0</v>
      </c>
      <c r="U342" s="940">
        <v>0</v>
      </c>
      <c r="V342" s="940">
        <v>0</v>
      </c>
      <c r="W342" s="940">
        <v>0</v>
      </c>
      <c r="X342" s="940">
        <v>0</v>
      </c>
      <c r="Y342" s="940">
        <v>0</v>
      </c>
      <c r="Z342" s="940">
        <v>0</v>
      </c>
      <c r="AA342" s="940">
        <v>0</v>
      </c>
      <c r="AB342" s="940">
        <v>0</v>
      </c>
      <c r="AC342" s="940">
        <v>0</v>
      </c>
      <c r="AD342" s="940">
        <v>0</v>
      </c>
      <c r="AE342" s="940">
        <v>0</v>
      </c>
      <c r="AF342" s="940">
        <v>0</v>
      </c>
      <c r="AG342" s="940">
        <v>0</v>
      </c>
      <c r="AH342" s="940">
        <v>0</v>
      </c>
      <c r="AI342" s="940">
        <v>0</v>
      </c>
      <c r="AJ342" s="940">
        <v>0</v>
      </c>
      <c r="AK342" s="940">
        <v>0</v>
      </c>
      <c r="AL342" s="940">
        <v>0</v>
      </c>
      <c r="AM342" s="940">
        <v>0</v>
      </c>
      <c r="AN342" s="940">
        <v>0</v>
      </c>
      <c r="AO342" s="940">
        <v>0</v>
      </c>
      <c r="AP342" s="940">
        <v>0</v>
      </c>
      <c r="AQ342" s="940">
        <v>0</v>
      </c>
      <c r="AR342" s="940">
        <v>0</v>
      </c>
      <c r="AS342" s="940">
        <v>0</v>
      </c>
      <c r="AT342" s="940">
        <v>0</v>
      </c>
      <c r="AU342" s="940">
        <v>0</v>
      </c>
      <c r="AV342" s="940">
        <v>0</v>
      </c>
      <c r="AW342" s="940">
        <v>0</v>
      </c>
      <c r="AX342" s="771"/>
      <c r="AY342" s="771"/>
      <c r="AZ342" s="771"/>
      <c r="BA342" s="905"/>
    </row>
    <row r="343" spans="1:53" ht="11.4">
      <c r="A343" s="789">
        <v>3</v>
      </c>
      <c r="B343" s="905"/>
      <c r="C343" s="905"/>
      <c r="D343" s="905"/>
      <c r="E343" s="905"/>
      <c r="F343" s="905"/>
      <c r="G343" s="905"/>
      <c r="H343" s="905"/>
      <c r="I343" s="905"/>
      <c r="J343" s="905"/>
      <c r="K343" s="905"/>
      <c r="L343" s="931" t="s">
        <v>652</v>
      </c>
      <c r="M343" s="939" t="s">
        <v>653</v>
      </c>
      <c r="N343" s="933" t="s">
        <v>370</v>
      </c>
      <c r="O343" s="790"/>
      <c r="P343" s="790"/>
      <c r="Q343" s="790"/>
      <c r="R343" s="940">
        <v>0</v>
      </c>
      <c r="S343" s="790"/>
      <c r="T343" s="790"/>
      <c r="U343" s="790"/>
      <c r="V343" s="790"/>
      <c r="W343" s="790"/>
      <c r="X343" s="790"/>
      <c r="Y343" s="790"/>
      <c r="Z343" s="790"/>
      <c r="AA343" s="790"/>
      <c r="AB343" s="790"/>
      <c r="AC343" s="790"/>
      <c r="AD343" s="790"/>
      <c r="AE343" s="790"/>
      <c r="AF343" s="790"/>
      <c r="AG343" s="790"/>
      <c r="AH343" s="790"/>
      <c r="AI343" s="790"/>
      <c r="AJ343" s="790"/>
      <c r="AK343" s="790"/>
      <c r="AL343" s="790"/>
      <c r="AM343" s="790"/>
      <c r="AN343" s="940">
        <v>0</v>
      </c>
      <c r="AO343" s="940">
        <v>0</v>
      </c>
      <c r="AP343" s="940">
        <v>0</v>
      </c>
      <c r="AQ343" s="940">
        <v>0</v>
      </c>
      <c r="AR343" s="940">
        <v>0</v>
      </c>
      <c r="AS343" s="940">
        <v>0</v>
      </c>
      <c r="AT343" s="940">
        <v>0</v>
      </c>
      <c r="AU343" s="940">
        <v>0</v>
      </c>
      <c r="AV343" s="940">
        <v>0</v>
      </c>
      <c r="AW343" s="940">
        <v>0</v>
      </c>
      <c r="AX343" s="771"/>
      <c r="AY343" s="771"/>
      <c r="AZ343" s="771"/>
      <c r="BA343" s="905"/>
    </row>
    <row r="344" spans="1:53" ht="11.4">
      <c r="A344" s="789">
        <v>3</v>
      </c>
      <c r="B344" s="905"/>
      <c r="C344" s="905"/>
      <c r="D344" s="905"/>
      <c r="E344" s="905"/>
      <c r="F344" s="905"/>
      <c r="G344" s="905"/>
      <c r="H344" s="905"/>
      <c r="I344" s="905"/>
      <c r="J344" s="905"/>
      <c r="K344" s="905"/>
      <c r="L344" s="931" t="s">
        <v>654</v>
      </c>
      <c r="M344" s="939" t="s">
        <v>655</v>
      </c>
      <c r="N344" s="933" t="s">
        <v>370</v>
      </c>
      <c r="O344" s="790"/>
      <c r="P344" s="790"/>
      <c r="Q344" s="790"/>
      <c r="R344" s="940">
        <v>0</v>
      </c>
      <c r="S344" s="790"/>
      <c r="T344" s="790"/>
      <c r="U344" s="790"/>
      <c r="V344" s="790"/>
      <c r="W344" s="790"/>
      <c r="X344" s="790"/>
      <c r="Y344" s="790"/>
      <c r="Z344" s="790"/>
      <c r="AA344" s="790"/>
      <c r="AB344" s="790"/>
      <c r="AC344" s="790"/>
      <c r="AD344" s="790"/>
      <c r="AE344" s="790"/>
      <c r="AF344" s="790"/>
      <c r="AG344" s="790"/>
      <c r="AH344" s="790"/>
      <c r="AI344" s="790"/>
      <c r="AJ344" s="790"/>
      <c r="AK344" s="790"/>
      <c r="AL344" s="790"/>
      <c r="AM344" s="790"/>
      <c r="AN344" s="940">
        <v>0</v>
      </c>
      <c r="AO344" s="940">
        <v>0</v>
      </c>
      <c r="AP344" s="940">
        <v>0</v>
      </c>
      <c r="AQ344" s="940">
        <v>0</v>
      </c>
      <c r="AR344" s="940">
        <v>0</v>
      </c>
      <c r="AS344" s="940">
        <v>0</v>
      </c>
      <c r="AT344" s="940">
        <v>0</v>
      </c>
      <c r="AU344" s="940">
        <v>0</v>
      </c>
      <c r="AV344" s="940">
        <v>0</v>
      </c>
      <c r="AW344" s="940">
        <v>0</v>
      </c>
      <c r="AX344" s="771"/>
      <c r="AY344" s="771"/>
      <c r="AZ344" s="771"/>
      <c r="BA344" s="905"/>
    </row>
    <row r="345" spans="1:53" ht="34.200000000000003">
      <c r="A345" s="789">
        <v>3</v>
      </c>
      <c r="B345" s="905" t="s">
        <v>1397</v>
      </c>
      <c r="C345" s="905"/>
      <c r="D345" s="905"/>
      <c r="E345" s="905"/>
      <c r="F345" s="905"/>
      <c r="G345" s="905"/>
      <c r="H345" s="905"/>
      <c r="I345" s="905"/>
      <c r="J345" s="905"/>
      <c r="K345" s="905"/>
      <c r="L345" s="931" t="s">
        <v>656</v>
      </c>
      <c r="M345" s="932" t="s">
        <v>657</v>
      </c>
      <c r="N345" s="933" t="s">
        <v>370</v>
      </c>
      <c r="O345" s="790"/>
      <c r="P345" s="790"/>
      <c r="Q345" s="790"/>
      <c r="R345" s="940">
        <v>0</v>
      </c>
      <c r="S345" s="790"/>
      <c r="T345" s="790"/>
      <c r="U345" s="790"/>
      <c r="V345" s="790"/>
      <c r="W345" s="790"/>
      <c r="X345" s="790"/>
      <c r="Y345" s="790"/>
      <c r="Z345" s="790"/>
      <c r="AA345" s="790"/>
      <c r="AB345" s="790"/>
      <c r="AC345" s="790"/>
      <c r="AD345" s="790"/>
      <c r="AE345" s="790"/>
      <c r="AF345" s="790"/>
      <c r="AG345" s="790"/>
      <c r="AH345" s="790"/>
      <c r="AI345" s="790"/>
      <c r="AJ345" s="790"/>
      <c r="AK345" s="790"/>
      <c r="AL345" s="790"/>
      <c r="AM345" s="790"/>
      <c r="AN345" s="940">
        <v>0</v>
      </c>
      <c r="AO345" s="940">
        <v>0</v>
      </c>
      <c r="AP345" s="940">
        <v>0</v>
      </c>
      <c r="AQ345" s="940">
        <v>0</v>
      </c>
      <c r="AR345" s="940">
        <v>0</v>
      </c>
      <c r="AS345" s="940">
        <v>0</v>
      </c>
      <c r="AT345" s="940">
        <v>0</v>
      </c>
      <c r="AU345" s="940">
        <v>0</v>
      </c>
      <c r="AV345" s="940">
        <v>0</v>
      </c>
      <c r="AW345" s="940">
        <v>0</v>
      </c>
      <c r="AX345" s="771"/>
      <c r="AY345" s="771"/>
      <c r="AZ345" s="771"/>
      <c r="BA345" s="905"/>
    </row>
    <row r="346" spans="1:53" s="116" customFormat="1" ht="11.4">
      <c r="A346" s="789">
        <v>3</v>
      </c>
      <c r="B346" s="905" t="s">
        <v>1105</v>
      </c>
      <c r="C346" s="946"/>
      <c r="D346" s="946"/>
      <c r="E346" s="946"/>
      <c r="F346" s="946"/>
      <c r="G346" s="946"/>
      <c r="H346" s="946"/>
      <c r="I346" s="946"/>
      <c r="J346" s="946"/>
      <c r="K346" s="946"/>
      <c r="L346" s="947" t="s">
        <v>103</v>
      </c>
      <c r="M346" s="926" t="s">
        <v>658</v>
      </c>
      <c r="N346" s="949" t="s">
        <v>370</v>
      </c>
      <c r="O346" s="537">
        <v>161.86000000000001</v>
      </c>
      <c r="P346" s="537">
        <v>1150.8699999999999</v>
      </c>
      <c r="Q346" s="537">
        <v>0</v>
      </c>
      <c r="R346" s="928">
        <v>-1150.8699999999999</v>
      </c>
      <c r="S346" s="537">
        <v>173</v>
      </c>
      <c r="T346" s="537">
        <v>1231.2</v>
      </c>
      <c r="U346" s="537">
        <v>0</v>
      </c>
      <c r="V346" s="537">
        <v>0</v>
      </c>
      <c r="W346" s="537">
        <v>0</v>
      </c>
      <c r="X346" s="537">
        <v>0</v>
      </c>
      <c r="Y346" s="537">
        <v>0</v>
      </c>
      <c r="Z346" s="537">
        <v>0</v>
      </c>
      <c r="AA346" s="537">
        <v>0</v>
      </c>
      <c r="AB346" s="537">
        <v>0</v>
      </c>
      <c r="AC346" s="537">
        <v>0</v>
      </c>
      <c r="AD346" s="537">
        <v>181.35</v>
      </c>
      <c r="AE346" s="537">
        <v>0</v>
      </c>
      <c r="AF346" s="537">
        <v>0</v>
      </c>
      <c r="AG346" s="537">
        <v>0</v>
      </c>
      <c r="AH346" s="537">
        <v>0</v>
      </c>
      <c r="AI346" s="537">
        <v>0</v>
      </c>
      <c r="AJ346" s="537">
        <v>0</v>
      </c>
      <c r="AK346" s="537">
        <v>0</v>
      </c>
      <c r="AL346" s="537">
        <v>0</v>
      </c>
      <c r="AM346" s="537">
        <v>0</v>
      </c>
      <c r="AN346" s="928">
        <v>4.8265895953757196</v>
      </c>
      <c r="AO346" s="928">
        <v>-100</v>
      </c>
      <c r="AP346" s="928">
        <v>0</v>
      </c>
      <c r="AQ346" s="928">
        <v>0</v>
      </c>
      <c r="AR346" s="928">
        <v>0</v>
      </c>
      <c r="AS346" s="928">
        <v>0</v>
      </c>
      <c r="AT346" s="928">
        <v>0</v>
      </c>
      <c r="AU346" s="928">
        <v>0</v>
      </c>
      <c r="AV346" s="928">
        <v>0</v>
      </c>
      <c r="AW346" s="928">
        <v>0</v>
      </c>
      <c r="AX346" s="771"/>
      <c r="AY346" s="771"/>
      <c r="AZ346" s="771"/>
      <c r="BA346" s="946"/>
    </row>
    <row r="347" spans="1:53" s="116" customFormat="1" ht="34.200000000000003">
      <c r="A347" s="789">
        <v>3</v>
      </c>
      <c r="B347" s="905" t="s">
        <v>1106</v>
      </c>
      <c r="C347" s="946"/>
      <c r="D347" s="946"/>
      <c r="E347" s="946"/>
      <c r="F347" s="946"/>
      <c r="G347" s="946"/>
      <c r="H347" s="946"/>
      <c r="I347" s="946"/>
      <c r="J347" s="946"/>
      <c r="K347" s="946"/>
      <c r="L347" s="947" t="s">
        <v>104</v>
      </c>
      <c r="M347" s="926" t="s">
        <v>659</v>
      </c>
      <c r="N347" s="949" t="s">
        <v>370</v>
      </c>
      <c r="O347" s="537">
        <v>0</v>
      </c>
      <c r="P347" s="537">
        <v>0</v>
      </c>
      <c r="Q347" s="537">
        <v>0</v>
      </c>
      <c r="R347" s="928">
        <v>0</v>
      </c>
      <c r="S347" s="537">
        <v>0</v>
      </c>
      <c r="T347" s="537">
        <v>0</v>
      </c>
      <c r="U347" s="537">
        <v>0</v>
      </c>
      <c r="V347" s="537">
        <v>0</v>
      </c>
      <c r="W347" s="537">
        <v>0</v>
      </c>
      <c r="X347" s="537">
        <v>0</v>
      </c>
      <c r="Y347" s="537">
        <v>0</v>
      </c>
      <c r="Z347" s="537">
        <v>0</v>
      </c>
      <c r="AA347" s="537">
        <v>0</v>
      </c>
      <c r="AB347" s="537">
        <v>0</v>
      </c>
      <c r="AC347" s="537">
        <v>0</v>
      </c>
      <c r="AD347" s="537">
        <v>0</v>
      </c>
      <c r="AE347" s="537">
        <v>0</v>
      </c>
      <c r="AF347" s="537">
        <v>0</v>
      </c>
      <c r="AG347" s="537">
        <v>0</v>
      </c>
      <c r="AH347" s="537">
        <v>0</v>
      </c>
      <c r="AI347" s="537">
        <v>0</v>
      </c>
      <c r="AJ347" s="537">
        <v>0</v>
      </c>
      <c r="AK347" s="537">
        <v>0</v>
      </c>
      <c r="AL347" s="537">
        <v>0</v>
      </c>
      <c r="AM347" s="537">
        <v>0</v>
      </c>
      <c r="AN347" s="928">
        <v>0</v>
      </c>
      <c r="AO347" s="928">
        <v>0</v>
      </c>
      <c r="AP347" s="928">
        <v>0</v>
      </c>
      <c r="AQ347" s="928">
        <v>0</v>
      </c>
      <c r="AR347" s="928">
        <v>0</v>
      </c>
      <c r="AS347" s="928">
        <v>0</v>
      </c>
      <c r="AT347" s="928">
        <v>0</v>
      </c>
      <c r="AU347" s="928">
        <v>0</v>
      </c>
      <c r="AV347" s="928">
        <v>0</v>
      </c>
      <c r="AW347" s="928">
        <v>0</v>
      </c>
      <c r="AX347" s="771"/>
      <c r="AY347" s="771"/>
      <c r="AZ347" s="771"/>
      <c r="BA347" s="946"/>
    </row>
    <row r="348" spans="1:53" ht="11.4">
      <c r="A348" s="789">
        <v>3</v>
      </c>
      <c r="B348" s="905"/>
      <c r="C348" s="905"/>
      <c r="D348" s="905"/>
      <c r="E348" s="905"/>
      <c r="F348" s="905"/>
      <c r="G348" s="905"/>
      <c r="H348" s="905"/>
      <c r="I348" s="905"/>
      <c r="J348" s="905"/>
      <c r="K348" s="905"/>
      <c r="L348" s="931" t="s">
        <v>148</v>
      </c>
      <c r="M348" s="952" t="s">
        <v>1239</v>
      </c>
      <c r="N348" s="933" t="s">
        <v>370</v>
      </c>
      <c r="O348" s="790">
        <v>0</v>
      </c>
      <c r="P348" s="790">
        <v>0</v>
      </c>
      <c r="Q348" s="790">
        <v>0</v>
      </c>
      <c r="R348" s="940">
        <v>0</v>
      </c>
      <c r="S348" s="790">
        <v>0</v>
      </c>
      <c r="T348" s="790">
        <v>0</v>
      </c>
      <c r="U348" s="790">
        <v>0</v>
      </c>
      <c r="V348" s="790">
        <v>0</v>
      </c>
      <c r="W348" s="790">
        <v>0</v>
      </c>
      <c r="X348" s="790">
        <v>0</v>
      </c>
      <c r="Y348" s="790">
        <v>0</v>
      </c>
      <c r="Z348" s="790">
        <v>0</v>
      </c>
      <c r="AA348" s="790">
        <v>0</v>
      </c>
      <c r="AB348" s="790">
        <v>0</v>
      </c>
      <c r="AC348" s="790">
        <v>0</v>
      </c>
      <c r="AD348" s="790">
        <v>0</v>
      </c>
      <c r="AE348" s="790">
        <v>0</v>
      </c>
      <c r="AF348" s="790">
        <v>0</v>
      </c>
      <c r="AG348" s="790">
        <v>0</v>
      </c>
      <c r="AH348" s="790">
        <v>0</v>
      </c>
      <c r="AI348" s="790">
        <v>0</v>
      </c>
      <c r="AJ348" s="790">
        <v>0</v>
      </c>
      <c r="AK348" s="790">
        <v>0</v>
      </c>
      <c r="AL348" s="790">
        <v>0</v>
      </c>
      <c r="AM348" s="790">
        <v>0</v>
      </c>
      <c r="AN348" s="940">
        <v>0</v>
      </c>
      <c r="AO348" s="940">
        <v>0</v>
      </c>
      <c r="AP348" s="940">
        <v>0</v>
      </c>
      <c r="AQ348" s="940">
        <v>0</v>
      </c>
      <c r="AR348" s="940">
        <v>0</v>
      </c>
      <c r="AS348" s="940">
        <v>0</v>
      </c>
      <c r="AT348" s="940">
        <v>0</v>
      </c>
      <c r="AU348" s="940">
        <v>0</v>
      </c>
      <c r="AV348" s="940">
        <v>0</v>
      </c>
      <c r="AW348" s="940">
        <v>0</v>
      </c>
      <c r="AX348" s="771"/>
      <c r="AY348" s="771"/>
      <c r="AZ348" s="771"/>
      <c r="BA348" s="905"/>
    </row>
    <row r="349" spans="1:53" s="116" customFormat="1" ht="11.4">
      <c r="A349" s="789">
        <v>3</v>
      </c>
      <c r="B349" s="905" t="s">
        <v>660</v>
      </c>
      <c r="C349" s="946"/>
      <c r="D349" s="946"/>
      <c r="E349" s="946"/>
      <c r="F349" s="946"/>
      <c r="G349" s="946"/>
      <c r="H349" s="946"/>
      <c r="I349" s="946"/>
      <c r="J349" s="946"/>
      <c r="K349" s="946"/>
      <c r="L349" s="947" t="s">
        <v>120</v>
      </c>
      <c r="M349" s="953" t="s">
        <v>660</v>
      </c>
      <c r="N349" s="927" t="s">
        <v>370</v>
      </c>
      <c r="O349" s="928">
        <v>0</v>
      </c>
      <c r="P349" s="928">
        <v>0</v>
      </c>
      <c r="Q349" s="928">
        <v>0</v>
      </c>
      <c r="R349" s="537">
        <v>0</v>
      </c>
      <c r="S349" s="928">
        <v>0</v>
      </c>
      <c r="T349" s="928">
        <v>0</v>
      </c>
      <c r="U349" s="928">
        <v>0</v>
      </c>
      <c r="V349" s="928">
        <v>0</v>
      </c>
      <c r="W349" s="928">
        <v>0</v>
      </c>
      <c r="X349" s="928">
        <v>0</v>
      </c>
      <c r="Y349" s="928">
        <v>0</v>
      </c>
      <c r="Z349" s="928">
        <v>0</v>
      </c>
      <c r="AA349" s="928">
        <v>0</v>
      </c>
      <c r="AB349" s="928">
        <v>0</v>
      </c>
      <c r="AC349" s="928">
        <v>0</v>
      </c>
      <c r="AD349" s="928">
        <v>0</v>
      </c>
      <c r="AE349" s="928">
        <v>0</v>
      </c>
      <c r="AF349" s="928">
        <v>0</v>
      </c>
      <c r="AG349" s="928">
        <v>0</v>
      </c>
      <c r="AH349" s="928">
        <v>0</v>
      </c>
      <c r="AI349" s="928">
        <v>0</v>
      </c>
      <c r="AJ349" s="928">
        <v>0</v>
      </c>
      <c r="AK349" s="928">
        <v>0</v>
      </c>
      <c r="AL349" s="928">
        <v>0</v>
      </c>
      <c r="AM349" s="928">
        <v>0</v>
      </c>
      <c r="AN349" s="928">
        <v>0</v>
      </c>
      <c r="AO349" s="928">
        <v>0</v>
      </c>
      <c r="AP349" s="928">
        <v>0</v>
      </c>
      <c r="AQ349" s="928">
        <v>0</v>
      </c>
      <c r="AR349" s="928">
        <v>0</v>
      </c>
      <c r="AS349" s="928">
        <v>0</v>
      </c>
      <c r="AT349" s="928">
        <v>0</v>
      </c>
      <c r="AU349" s="928">
        <v>0</v>
      </c>
      <c r="AV349" s="928">
        <v>0</v>
      </c>
      <c r="AW349" s="928">
        <v>0</v>
      </c>
      <c r="AX349" s="771"/>
      <c r="AY349" s="771"/>
      <c r="AZ349" s="771"/>
      <c r="BA349" s="946"/>
    </row>
    <row r="350" spans="1:53" ht="11.4">
      <c r="A350" s="789">
        <v>3</v>
      </c>
      <c r="B350" s="905"/>
      <c r="C350" s="905"/>
      <c r="D350" s="905"/>
      <c r="E350" s="905"/>
      <c r="F350" s="905"/>
      <c r="G350" s="905"/>
      <c r="H350" s="905"/>
      <c r="I350" s="905"/>
      <c r="J350" s="905"/>
      <c r="K350" s="905"/>
      <c r="L350" s="931" t="s">
        <v>122</v>
      </c>
      <c r="M350" s="932" t="s">
        <v>661</v>
      </c>
      <c r="N350" s="933" t="s">
        <v>370</v>
      </c>
      <c r="O350" s="790">
        <v>0</v>
      </c>
      <c r="P350" s="790">
        <v>0</v>
      </c>
      <c r="Q350" s="790">
        <v>0</v>
      </c>
      <c r="R350" s="940">
        <v>0</v>
      </c>
      <c r="S350" s="790">
        <v>0</v>
      </c>
      <c r="T350" s="790">
        <v>0</v>
      </c>
      <c r="U350" s="790">
        <v>0</v>
      </c>
      <c r="V350" s="790">
        <v>0</v>
      </c>
      <c r="W350" s="790">
        <v>0</v>
      </c>
      <c r="X350" s="790">
        <v>0</v>
      </c>
      <c r="Y350" s="790">
        <v>0</v>
      </c>
      <c r="Z350" s="790">
        <v>0</v>
      </c>
      <c r="AA350" s="790">
        <v>0</v>
      </c>
      <c r="AB350" s="790">
        <v>0</v>
      </c>
      <c r="AC350" s="790">
        <v>0</v>
      </c>
      <c r="AD350" s="790">
        <v>0</v>
      </c>
      <c r="AE350" s="790">
        <v>0</v>
      </c>
      <c r="AF350" s="790">
        <v>0</v>
      </c>
      <c r="AG350" s="790">
        <v>0</v>
      </c>
      <c r="AH350" s="790">
        <v>0</v>
      </c>
      <c r="AI350" s="790">
        <v>0</v>
      </c>
      <c r="AJ350" s="790">
        <v>0</v>
      </c>
      <c r="AK350" s="790">
        <v>0</v>
      </c>
      <c r="AL350" s="790">
        <v>0</v>
      </c>
      <c r="AM350" s="790">
        <v>0</v>
      </c>
      <c r="AN350" s="940">
        <v>0</v>
      </c>
      <c r="AO350" s="940">
        <v>0</v>
      </c>
      <c r="AP350" s="940">
        <v>0</v>
      </c>
      <c r="AQ350" s="940">
        <v>0</v>
      </c>
      <c r="AR350" s="940">
        <v>0</v>
      </c>
      <c r="AS350" s="940">
        <v>0</v>
      </c>
      <c r="AT350" s="940">
        <v>0</v>
      </c>
      <c r="AU350" s="940">
        <v>0</v>
      </c>
      <c r="AV350" s="940">
        <v>0</v>
      </c>
      <c r="AW350" s="940">
        <v>0</v>
      </c>
      <c r="AX350" s="771"/>
      <c r="AY350" s="771"/>
      <c r="AZ350" s="771"/>
      <c r="BA350" s="905"/>
    </row>
    <row r="351" spans="1:53" ht="11.4">
      <c r="A351" s="789">
        <v>3</v>
      </c>
      <c r="B351" s="905"/>
      <c r="C351" s="905"/>
      <c r="D351" s="905"/>
      <c r="E351" s="905"/>
      <c r="F351" s="905"/>
      <c r="G351" s="905"/>
      <c r="H351" s="905"/>
      <c r="I351" s="905"/>
      <c r="J351" s="905"/>
      <c r="K351" s="905"/>
      <c r="L351" s="931" t="s">
        <v>123</v>
      </c>
      <c r="M351" s="932" t="s">
        <v>662</v>
      </c>
      <c r="N351" s="933" t="s">
        <v>370</v>
      </c>
      <c r="O351" s="790">
        <v>0</v>
      </c>
      <c r="P351" s="790">
        <v>0</v>
      </c>
      <c r="Q351" s="790">
        <v>0</v>
      </c>
      <c r="R351" s="940">
        <v>0</v>
      </c>
      <c r="S351" s="790">
        <v>0</v>
      </c>
      <c r="T351" s="790">
        <v>0</v>
      </c>
      <c r="U351" s="790">
        <v>0</v>
      </c>
      <c r="V351" s="790">
        <v>0</v>
      </c>
      <c r="W351" s="790">
        <v>0</v>
      </c>
      <c r="X351" s="790">
        <v>0</v>
      </c>
      <c r="Y351" s="790">
        <v>0</v>
      </c>
      <c r="Z351" s="790">
        <v>0</v>
      </c>
      <c r="AA351" s="790">
        <v>0</v>
      </c>
      <c r="AB351" s="790">
        <v>0</v>
      </c>
      <c r="AC351" s="790">
        <v>0</v>
      </c>
      <c r="AD351" s="790">
        <v>0</v>
      </c>
      <c r="AE351" s="790">
        <v>0</v>
      </c>
      <c r="AF351" s="790">
        <v>0</v>
      </c>
      <c r="AG351" s="790">
        <v>0</v>
      </c>
      <c r="AH351" s="790">
        <v>0</v>
      </c>
      <c r="AI351" s="790">
        <v>0</v>
      </c>
      <c r="AJ351" s="790">
        <v>0</v>
      </c>
      <c r="AK351" s="790">
        <v>0</v>
      </c>
      <c r="AL351" s="790">
        <v>0</v>
      </c>
      <c r="AM351" s="790">
        <v>0</v>
      </c>
      <c r="AN351" s="940">
        <v>0</v>
      </c>
      <c r="AO351" s="940">
        <v>0</v>
      </c>
      <c r="AP351" s="940">
        <v>0</v>
      </c>
      <c r="AQ351" s="940">
        <v>0</v>
      </c>
      <c r="AR351" s="940">
        <v>0</v>
      </c>
      <c r="AS351" s="940">
        <v>0</v>
      </c>
      <c r="AT351" s="940">
        <v>0</v>
      </c>
      <c r="AU351" s="940">
        <v>0</v>
      </c>
      <c r="AV351" s="940">
        <v>0</v>
      </c>
      <c r="AW351" s="940">
        <v>0</v>
      </c>
      <c r="AX351" s="771"/>
      <c r="AY351" s="771"/>
      <c r="AZ351" s="771"/>
      <c r="BA351" s="905"/>
    </row>
    <row r="352" spans="1:53" ht="11.4">
      <c r="A352" s="789">
        <v>3</v>
      </c>
      <c r="B352" s="905"/>
      <c r="C352" s="905"/>
      <c r="D352" s="905"/>
      <c r="E352" s="905"/>
      <c r="F352" s="905"/>
      <c r="G352" s="905"/>
      <c r="H352" s="905"/>
      <c r="I352" s="905"/>
      <c r="J352" s="905"/>
      <c r="K352" s="905"/>
      <c r="L352" s="931" t="s">
        <v>396</v>
      </c>
      <c r="M352" s="932" t="s">
        <v>663</v>
      </c>
      <c r="N352" s="933" t="s">
        <v>370</v>
      </c>
      <c r="O352" s="790">
        <v>0</v>
      </c>
      <c r="P352" s="790">
        <v>0</v>
      </c>
      <c r="Q352" s="790">
        <v>0</v>
      </c>
      <c r="R352" s="940">
        <v>0</v>
      </c>
      <c r="S352" s="790">
        <v>0</v>
      </c>
      <c r="T352" s="790">
        <v>0</v>
      </c>
      <c r="U352" s="790">
        <v>0</v>
      </c>
      <c r="V352" s="790">
        <v>0</v>
      </c>
      <c r="W352" s="790">
        <v>0</v>
      </c>
      <c r="X352" s="790">
        <v>0</v>
      </c>
      <c r="Y352" s="790">
        <v>0</v>
      </c>
      <c r="Z352" s="790">
        <v>0</v>
      </c>
      <c r="AA352" s="790">
        <v>0</v>
      </c>
      <c r="AB352" s="790">
        <v>0</v>
      </c>
      <c r="AC352" s="790">
        <v>0</v>
      </c>
      <c r="AD352" s="790">
        <v>0</v>
      </c>
      <c r="AE352" s="790">
        <v>0</v>
      </c>
      <c r="AF352" s="790">
        <v>0</v>
      </c>
      <c r="AG352" s="790">
        <v>0</v>
      </c>
      <c r="AH352" s="790">
        <v>0</v>
      </c>
      <c r="AI352" s="790">
        <v>0</v>
      </c>
      <c r="AJ352" s="790">
        <v>0</v>
      </c>
      <c r="AK352" s="790">
        <v>0</v>
      </c>
      <c r="AL352" s="790">
        <v>0</v>
      </c>
      <c r="AM352" s="790">
        <v>0</v>
      </c>
      <c r="AN352" s="940">
        <v>0</v>
      </c>
      <c r="AO352" s="940">
        <v>0</v>
      </c>
      <c r="AP352" s="940">
        <v>0</v>
      </c>
      <c r="AQ352" s="940">
        <v>0</v>
      </c>
      <c r="AR352" s="940">
        <v>0</v>
      </c>
      <c r="AS352" s="940">
        <v>0</v>
      </c>
      <c r="AT352" s="940">
        <v>0</v>
      </c>
      <c r="AU352" s="940">
        <v>0</v>
      </c>
      <c r="AV352" s="940">
        <v>0</v>
      </c>
      <c r="AW352" s="940">
        <v>0</v>
      </c>
      <c r="AX352" s="771"/>
      <c r="AY352" s="771"/>
      <c r="AZ352" s="771"/>
      <c r="BA352" s="905"/>
    </row>
    <row r="353" spans="1:53" ht="22.8">
      <c r="A353" s="789">
        <v>3</v>
      </c>
      <c r="B353" s="905" t="s">
        <v>1398</v>
      </c>
      <c r="C353" s="905"/>
      <c r="D353" s="905"/>
      <c r="E353" s="905"/>
      <c r="F353" s="905"/>
      <c r="G353" s="905"/>
      <c r="H353" s="905"/>
      <c r="I353" s="905"/>
      <c r="J353" s="905"/>
      <c r="K353" s="905"/>
      <c r="L353" s="931" t="s">
        <v>397</v>
      </c>
      <c r="M353" s="932" t="s">
        <v>664</v>
      </c>
      <c r="N353" s="933" t="s">
        <v>370</v>
      </c>
      <c r="O353" s="790"/>
      <c r="P353" s="790"/>
      <c r="Q353" s="790"/>
      <c r="R353" s="940">
        <v>0</v>
      </c>
      <c r="S353" s="790"/>
      <c r="T353" s="790"/>
      <c r="U353" s="790"/>
      <c r="V353" s="790"/>
      <c r="W353" s="790"/>
      <c r="X353" s="790"/>
      <c r="Y353" s="790"/>
      <c r="Z353" s="790"/>
      <c r="AA353" s="790"/>
      <c r="AB353" s="790"/>
      <c r="AC353" s="790"/>
      <c r="AD353" s="790"/>
      <c r="AE353" s="790"/>
      <c r="AF353" s="790"/>
      <c r="AG353" s="790"/>
      <c r="AH353" s="790"/>
      <c r="AI353" s="790"/>
      <c r="AJ353" s="790"/>
      <c r="AK353" s="790"/>
      <c r="AL353" s="790"/>
      <c r="AM353" s="790"/>
      <c r="AN353" s="940">
        <v>0</v>
      </c>
      <c r="AO353" s="940">
        <v>0</v>
      </c>
      <c r="AP353" s="940">
        <v>0</v>
      </c>
      <c r="AQ353" s="940">
        <v>0</v>
      </c>
      <c r="AR353" s="940">
        <v>0</v>
      </c>
      <c r="AS353" s="940">
        <v>0</v>
      </c>
      <c r="AT353" s="940">
        <v>0</v>
      </c>
      <c r="AU353" s="940">
        <v>0</v>
      </c>
      <c r="AV353" s="940">
        <v>0</v>
      </c>
      <c r="AW353" s="940">
        <v>0</v>
      </c>
      <c r="AX353" s="771"/>
      <c r="AY353" s="771"/>
      <c r="AZ353" s="771"/>
      <c r="BA353" s="905"/>
    </row>
    <row r="354" spans="1:53" ht="11.4">
      <c r="A354" s="789">
        <v>3</v>
      </c>
      <c r="B354" s="905" t="s">
        <v>665</v>
      </c>
      <c r="C354" s="905"/>
      <c r="D354" s="905"/>
      <c r="E354" s="905"/>
      <c r="F354" s="905"/>
      <c r="G354" s="905"/>
      <c r="H354" s="905"/>
      <c r="I354" s="905"/>
      <c r="J354" s="905"/>
      <c r="K354" s="905"/>
      <c r="L354" s="931" t="s">
        <v>124</v>
      </c>
      <c r="M354" s="954" t="s">
        <v>665</v>
      </c>
      <c r="N354" s="933" t="s">
        <v>370</v>
      </c>
      <c r="O354" s="790"/>
      <c r="P354" s="790"/>
      <c r="Q354" s="790"/>
      <c r="R354" s="940">
        <v>0</v>
      </c>
      <c r="S354" s="790"/>
      <c r="T354" s="790"/>
      <c r="U354" s="790"/>
      <c r="V354" s="790"/>
      <c r="W354" s="790"/>
      <c r="X354" s="790"/>
      <c r="Y354" s="790"/>
      <c r="Z354" s="790"/>
      <c r="AA354" s="790"/>
      <c r="AB354" s="790"/>
      <c r="AC354" s="790"/>
      <c r="AD354" s="790"/>
      <c r="AE354" s="790"/>
      <c r="AF354" s="790"/>
      <c r="AG354" s="790"/>
      <c r="AH354" s="790"/>
      <c r="AI354" s="790"/>
      <c r="AJ354" s="790"/>
      <c r="AK354" s="790"/>
      <c r="AL354" s="790"/>
      <c r="AM354" s="790"/>
      <c r="AN354" s="940">
        <v>0</v>
      </c>
      <c r="AO354" s="940">
        <v>0</v>
      </c>
      <c r="AP354" s="940">
        <v>0</v>
      </c>
      <c r="AQ354" s="940">
        <v>0</v>
      </c>
      <c r="AR354" s="940">
        <v>0</v>
      </c>
      <c r="AS354" s="940">
        <v>0</v>
      </c>
      <c r="AT354" s="940">
        <v>0</v>
      </c>
      <c r="AU354" s="940">
        <v>0</v>
      </c>
      <c r="AV354" s="940">
        <v>0</v>
      </c>
      <c r="AW354" s="940">
        <v>0</v>
      </c>
      <c r="AX354" s="771"/>
      <c r="AY354" s="771"/>
      <c r="AZ354" s="771"/>
      <c r="BA354" s="905"/>
    </row>
    <row r="355" spans="1:53" ht="22.8">
      <c r="A355" s="789">
        <v>3</v>
      </c>
      <c r="B355" s="905"/>
      <c r="C355" s="905"/>
      <c r="D355" s="905"/>
      <c r="E355" s="905"/>
      <c r="F355" s="905"/>
      <c r="G355" s="905"/>
      <c r="H355" s="905"/>
      <c r="I355" s="905"/>
      <c r="J355" s="905"/>
      <c r="K355" s="905"/>
      <c r="L355" s="931" t="s">
        <v>125</v>
      </c>
      <c r="M355" s="954" t="s">
        <v>666</v>
      </c>
      <c r="N355" s="933" t="s">
        <v>370</v>
      </c>
      <c r="O355" s="790"/>
      <c r="P355" s="790"/>
      <c r="Q355" s="790"/>
      <c r="R355" s="940">
        <v>0</v>
      </c>
      <c r="S355" s="790"/>
      <c r="T355" s="790">
        <v>0</v>
      </c>
      <c r="U355" s="790"/>
      <c r="V355" s="790"/>
      <c r="W355" s="790"/>
      <c r="X355" s="790"/>
      <c r="Y355" s="790"/>
      <c r="Z355" s="790"/>
      <c r="AA355" s="790"/>
      <c r="AB355" s="790"/>
      <c r="AC355" s="790"/>
      <c r="AD355" s="790">
        <v>0</v>
      </c>
      <c r="AE355" s="790"/>
      <c r="AF355" s="790"/>
      <c r="AG355" s="790"/>
      <c r="AH355" s="790"/>
      <c r="AI355" s="790"/>
      <c r="AJ355" s="790"/>
      <c r="AK355" s="790"/>
      <c r="AL355" s="790"/>
      <c r="AM355" s="790"/>
      <c r="AN355" s="443"/>
      <c r="AO355" s="443"/>
      <c r="AP355" s="443"/>
      <c r="AQ355" s="443"/>
      <c r="AR355" s="443"/>
      <c r="AS355" s="443"/>
      <c r="AT355" s="443"/>
      <c r="AU355" s="443"/>
      <c r="AV355" s="443"/>
      <c r="AW355" s="443"/>
      <c r="AX355" s="771"/>
      <c r="AY355" s="771"/>
      <c r="AZ355" s="771"/>
      <c r="BA355" s="905"/>
    </row>
    <row r="356" spans="1:53" ht="102.6">
      <c r="A356" s="789">
        <v>3</v>
      </c>
      <c r="B356" s="905"/>
      <c r="C356" s="905"/>
      <c r="D356" s="905"/>
      <c r="E356" s="905"/>
      <c r="F356" s="905"/>
      <c r="G356" s="905"/>
      <c r="H356" s="905"/>
      <c r="I356" s="905"/>
      <c r="J356" s="905"/>
      <c r="K356" s="905"/>
      <c r="L356" s="931" t="s">
        <v>126</v>
      </c>
      <c r="M356" s="954" t="s">
        <v>667</v>
      </c>
      <c r="N356" s="933" t="s">
        <v>370</v>
      </c>
      <c r="O356" s="790"/>
      <c r="P356" s="790"/>
      <c r="Q356" s="790"/>
      <c r="R356" s="940">
        <v>0</v>
      </c>
      <c r="S356" s="790"/>
      <c r="T356" s="790">
        <v>0</v>
      </c>
      <c r="U356" s="790"/>
      <c r="V356" s="790"/>
      <c r="W356" s="790"/>
      <c r="X356" s="790"/>
      <c r="Y356" s="790"/>
      <c r="Z356" s="790"/>
      <c r="AA356" s="790"/>
      <c r="AB356" s="790"/>
      <c r="AC356" s="790"/>
      <c r="AD356" s="790">
        <v>0</v>
      </c>
      <c r="AE356" s="790"/>
      <c r="AF356" s="790"/>
      <c r="AG356" s="790"/>
      <c r="AH356" s="790"/>
      <c r="AI356" s="790"/>
      <c r="AJ356" s="790"/>
      <c r="AK356" s="790"/>
      <c r="AL356" s="790"/>
      <c r="AM356" s="790"/>
      <c r="AN356" s="443"/>
      <c r="AO356" s="443"/>
      <c r="AP356" s="443"/>
      <c r="AQ356" s="443"/>
      <c r="AR356" s="443"/>
      <c r="AS356" s="443"/>
      <c r="AT356" s="443"/>
      <c r="AU356" s="443"/>
      <c r="AV356" s="443"/>
      <c r="AW356" s="443"/>
      <c r="AX356" s="771"/>
      <c r="AY356" s="771"/>
      <c r="AZ356" s="771"/>
      <c r="BA356" s="905"/>
    </row>
    <row r="357" spans="1:53" ht="45.6">
      <c r="A357" s="789">
        <v>3</v>
      </c>
      <c r="B357" s="905"/>
      <c r="C357" s="905"/>
      <c r="D357" s="905"/>
      <c r="E357" s="905"/>
      <c r="F357" s="905"/>
      <c r="G357" s="905"/>
      <c r="H357" s="905"/>
      <c r="I357" s="905"/>
      <c r="J357" s="905"/>
      <c r="K357" s="905"/>
      <c r="L357" s="931" t="s">
        <v>127</v>
      </c>
      <c r="M357" s="954" t="s">
        <v>1228</v>
      </c>
      <c r="N357" s="933" t="s">
        <v>370</v>
      </c>
      <c r="O357" s="790"/>
      <c r="P357" s="790"/>
      <c r="Q357" s="790"/>
      <c r="R357" s="940">
        <v>0</v>
      </c>
      <c r="S357" s="790"/>
      <c r="T357" s="790">
        <v>0</v>
      </c>
      <c r="U357" s="790"/>
      <c r="V357" s="790"/>
      <c r="W357" s="790"/>
      <c r="X357" s="790"/>
      <c r="Y357" s="790"/>
      <c r="Z357" s="790"/>
      <c r="AA357" s="790"/>
      <c r="AB357" s="790"/>
      <c r="AC357" s="790"/>
      <c r="AD357" s="790">
        <v>0</v>
      </c>
      <c r="AE357" s="790"/>
      <c r="AF357" s="790"/>
      <c r="AG357" s="790"/>
      <c r="AH357" s="790"/>
      <c r="AI357" s="790"/>
      <c r="AJ357" s="790"/>
      <c r="AK357" s="790"/>
      <c r="AL357" s="790"/>
      <c r="AM357" s="790"/>
      <c r="AN357" s="443"/>
      <c r="AO357" s="443"/>
      <c r="AP357" s="443"/>
      <c r="AQ357" s="443"/>
      <c r="AR357" s="443"/>
      <c r="AS357" s="443"/>
      <c r="AT357" s="443"/>
      <c r="AU357" s="443"/>
      <c r="AV357" s="443"/>
      <c r="AW357" s="443"/>
      <c r="AX357" s="771"/>
      <c r="AY357" s="771"/>
      <c r="AZ357" s="771"/>
      <c r="BA357" s="905"/>
    </row>
    <row r="358" spans="1:53" ht="11.4">
      <c r="A358" s="789">
        <v>3</v>
      </c>
      <c r="B358" s="905"/>
      <c r="C358" s="905"/>
      <c r="D358" s="905"/>
      <c r="E358" s="905"/>
      <c r="F358" s="905"/>
      <c r="G358" s="905"/>
      <c r="H358" s="905"/>
      <c r="I358" s="905"/>
      <c r="J358" s="905"/>
      <c r="K358" s="905"/>
      <c r="L358" s="931" t="s">
        <v>128</v>
      </c>
      <c r="M358" s="955" t="s">
        <v>668</v>
      </c>
      <c r="N358" s="933" t="s">
        <v>370</v>
      </c>
      <c r="O358" s="790"/>
      <c r="P358" s="790"/>
      <c r="Q358" s="790"/>
      <c r="R358" s="940">
        <v>0</v>
      </c>
      <c r="S358" s="790"/>
      <c r="T358" s="790"/>
      <c r="U358" s="790"/>
      <c r="V358" s="790"/>
      <c r="W358" s="790"/>
      <c r="X358" s="790"/>
      <c r="Y358" s="790"/>
      <c r="Z358" s="790"/>
      <c r="AA358" s="790"/>
      <c r="AB358" s="790"/>
      <c r="AC358" s="790"/>
      <c r="AD358" s="790">
        <v>-6.18</v>
      </c>
      <c r="AE358" s="790"/>
      <c r="AF358" s="790"/>
      <c r="AG358" s="790"/>
      <c r="AH358" s="790"/>
      <c r="AI358" s="790"/>
      <c r="AJ358" s="790"/>
      <c r="AK358" s="790"/>
      <c r="AL358" s="790"/>
      <c r="AM358" s="790"/>
      <c r="AN358" s="443"/>
      <c r="AO358" s="443"/>
      <c r="AP358" s="443"/>
      <c r="AQ358" s="443"/>
      <c r="AR358" s="443"/>
      <c r="AS358" s="443"/>
      <c r="AT358" s="443"/>
      <c r="AU358" s="443"/>
      <c r="AV358" s="443"/>
      <c r="AW358" s="443"/>
      <c r="AX358" s="771"/>
      <c r="AY358" s="771"/>
      <c r="AZ358" s="771"/>
      <c r="BA358" s="905"/>
    </row>
    <row r="359" spans="1:53" ht="11.4">
      <c r="A359" s="789">
        <v>3</v>
      </c>
      <c r="B359" s="905"/>
      <c r="C359" s="905"/>
      <c r="D359" s="905"/>
      <c r="E359" s="905"/>
      <c r="F359" s="905"/>
      <c r="G359" s="905"/>
      <c r="H359" s="905"/>
      <c r="I359" s="905"/>
      <c r="J359" s="905"/>
      <c r="K359" s="905"/>
      <c r="L359" s="931" t="s">
        <v>1237</v>
      </c>
      <c r="M359" s="932" t="s">
        <v>1238</v>
      </c>
      <c r="N359" s="933" t="s">
        <v>145</v>
      </c>
      <c r="O359" s="443">
        <v>0</v>
      </c>
      <c r="P359" s="443">
        <v>0</v>
      </c>
      <c r="Q359" s="443">
        <v>0</v>
      </c>
      <c r="R359" s="940">
        <v>0</v>
      </c>
      <c r="S359" s="443">
        <v>0</v>
      </c>
      <c r="T359" s="443">
        <v>0</v>
      </c>
      <c r="U359" s="443">
        <v>0</v>
      </c>
      <c r="V359" s="443">
        <v>0</v>
      </c>
      <c r="W359" s="443">
        <v>0</v>
      </c>
      <c r="X359" s="443">
        <v>0</v>
      </c>
      <c r="Y359" s="443">
        <v>0</v>
      </c>
      <c r="Z359" s="443">
        <v>0</v>
      </c>
      <c r="AA359" s="443">
        <v>0</v>
      </c>
      <c r="AB359" s="443">
        <v>0</v>
      </c>
      <c r="AC359" s="443">
        <v>0</v>
      </c>
      <c r="AD359" s="443">
        <v>-1.9812092624264395</v>
      </c>
      <c r="AE359" s="443">
        <v>0</v>
      </c>
      <c r="AF359" s="443">
        <v>0</v>
      </c>
      <c r="AG359" s="443">
        <v>0</v>
      </c>
      <c r="AH359" s="443">
        <v>0</v>
      </c>
      <c r="AI359" s="443">
        <v>0</v>
      </c>
      <c r="AJ359" s="443">
        <v>0</v>
      </c>
      <c r="AK359" s="443">
        <v>0</v>
      </c>
      <c r="AL359" s="443">
        <v>0</v>
      </c>
      <c r="AM359" s="443">
        <v>0</v>
      </c>
      <c r="AN359" s="443"/>
      <c r="AO359" s="443"/>
      <c r="AP359" s="443"/>
      <c r="AQ359" s="443"/>
      <c r="AR359" s="443"/>
      <c r="AS359" s="443"/>
      <c r="AT359" s="443"/>
      <c r="AU359" s="443"/>
      <c r="AV359" s="443"/>
      <c r="AW359" s="443"/>
      <c r="AX359" s="771"/>
      <c r="AY359" s="771"/>
      <c r="AZ359" s="771"/>
      <c r="BA359" s="905"/>
    </row>
    <row r="360" spans="1:53" s="116" customFormat="1" ht="11.4">
      <c r="A360" s="789">
        <v>3</v>
      </c>
      <c r="B360" s="946"/>
      <c r="C360" s="946"/>
      <c r="D360" s="946"/>
      <c r="E360" s="946"/>
      <c r="F360" s="946"/>
      <c r="G360" s="946"/>
      <c r="H360" s="946"/>
      <c r="I360" s="946"/>
      <c r="J360" s="946"/>
      <c r="K360" s="946"/>
      <c r="L360" s="947" t="s">
        <v>129</v>
      </c>
      <c r="M360" s="953" t="s">
        <v>669</v>
      </c>
      <c r="N360" s="927" t="s">
        <v>370</v>
      </c>
      <c r="O360" s="928">
        <v>270.2</v>
      </c>
      <c r="P360" s="928">
        <v>1219.55</v>
      </c>
      <c r="Q360" s="928">
        <v>0</v>
      </c>
      <c r="R360" s="928">
        <v>-1219.55</v>
      </c>
      <c r="S360" s="928">
        <v>298</v>
      </c>
      <c r="T360" s="928">
        <v>1655.6</v>
      </c>
      <c r="U360" s="928">
        <v>417.75</v>
      </c>
      <c r="V360" s="928">
        <v>417.75</v>
      </c>
      <c r="W360" s="928">
        <v>417.75</v>
      </c>
      <c r="X360" s="928">
        <v>417.75</v>
      </c>
      <c r="Y360" s="928">
        <v>417.75</v>
      </c>
      <c r="Z360" s="928">
        <v>417.75</v>
      </c>
      <c r="AA360" s="928">
        <v>417.75</v>
      </c>
      <c r="AB360" s="928">
        <v>417.75</v>
      </c>
      <c r="AC360" s="928">
        <v>417.75</v>
      </c>
      <c r="AD360" s="928">
        <v>311.93070399999999</v>
      </c>
      <c r="AE360" s="928">
        <v>126.610704</v>
      </c>
      <c r="AF360" s="928">
        <v>126.610704</v>
      </c>
      <c r="AG360" s="928">
        <v>126.610704</v>
      </c>
      <c r="AH360" s="928">
        <v>126.610704</v>
      </c>
      <c r="AI360" s="928">
        <v>126.610704</v>
      </c>
      <c r="AJ360" s="928">
        <v>126.610704</v>
      </c>
      <c r="AK360" s="928">
        <v>126.610704</v>
      </c>
      <c r="AL360" s="928">
        <v>126.610704</v>
      </c>
      <c r="AM360" s="928">
        <v>126.610704</v>
      </c>
      <c r="AN360" s="928">
        <v>4.674732885906038</v>
      </c>
      <c r="AO360" s="928">
        <v>-59.410631150949477</v>
      </c>
      <c r="AP360" s="928">
        <v>0</v>
      </c>
      <c r="AQ360" s="928">
        <v>0</v>
      </c>
      <c r="AR360" s="928">
        <v>0</v>
      </c>
      <c r="AS360" s="928">
        <v>0</v>
      </c>
      <c r="AT360" s="928">
        <v>0</v>
      </c>
      <c r="AU360" s="928">
        <v>0</v>
      </c>
      <c r="AV360" s="928">
        <v>0</v>
      </c>
      <c r="AW360" s="928">
        <v>0</v>
      </c>
      <c r="AX360" s="771"/>
      <c r="AY360" s="771"/>
      <c r="AZ360" s="771"/>
      <c r="BA360" s="946"/>
    </row>
    <row r="361" spans="1:53" ht="79.8">
      <c r="A361" s="789">
        <v>3</v>
      </c>
      <c r="B361" s="905"/>
      <c r="C361" s="905"/>
      <c r="D361" s="905"/>
      <c r="E361" s="905"/>
      <c r="F361" s="905"/>
      <c r="G361" s="905"/>
      <c r="H361" s="905"/>
      <c r="I361" s="905"/>
      <c r="J361" s="905"/>
      <c r="K361" s="905"/>
      <c r="L361" s="931" t="s">
        <v>130</v>
      </c>
      <c r="M361" s="955" t="s">
        <v>1183</v>
      </c>
      <c r="N361" s="943" t="s">
        <v>370</v>
      </c>
      <c r="O361" s="790"/>
      <c r="P361" s="790"/>
      <c r="Q361" s="790"/>
      <c r="R361" s="940">
        <v>0</v>
      </c>
      <c r="S361" s="790"/>
      <c r="T361" s="790"/>
      <c r="U361" s="790"/>
      <c r="V361" s="790"/>
      <c r="W361" s="790"/>
      <c r="X361" s="790"/>
      <c r="Y361" s="790"/>
      <c r="Z361" s="790"/>
      <c r="AA361" s="790"/>
      <c r="AB361" s="790"/>
      <c r="AC361" s="790"/>
      <c r="AD361" s="790">
        <v>0</v>
      </c>
      <c r="AE361" s="790"/>
      <c r="AF361" s="790"/>
      <c r="AG361" s="790"/>
      <c r="AH361" s="790"/>
      <c r="AI361" s="790"/>
      <c r="AJ361" s="790"/>
      <c r="AK361" s="790"/>
      <c r="AL361" s="790"/>
      <c r="AM361" s="790"/>
      <c r="AN361" s="443"/>
      <c r="AO361" s="443"/>
      <c r="AP361" s="443"/>
      <c r="AQ361" s="443"/>
      <c r="AR361" s="443"/>
      <c r="AS361" s="443"/>
      <c r="AT361" s="443"/>
      <c r="AU361" s="443"/>
      <c r="AV361" s="443"/>
      <c r="AW361" s="443"/>
      <c r="AX361" s="771"/>
      <c r="AY361" s="771"/>
      <c r="AZ361" s="771"/>
      <c r="BA361" s="905"/>
    </row>
    <row r="362" spans="1:53" ht="57">
      <c r="A362" s="789">
        <v>3</v>
      </c>
      <c r="B362" s="905"/>
      <c r="C362" s="905"/>
      <c r="D362" s="905"/>
      <c r="E362" s="905"/>
      <c r="F362" s="905"/>
      <c r="G362" s="905"/>
      <c r="H362" s="905"/>
      <c r="I362" s="905"/>
      <c r="J362" s="905"/>
      <c r="K362" s="905"/>
      <c r="L362" s="931" t="s">
        <v>131</v>
      </c>
      <c r="M362" s="955" t="s">
        <v>670</v>
      </c>
      <c r="N362" s="943" t="s">
        <v>370</v>
      </c>
      <c r="O362" s="790"/>
      <c r="P362" s="790"/>
      <c r="Q362" s="790"/>
      <c r="R362" s="940">
        <v>0</v>
      </c>
      <c r="S362" s="790"/>
      <c r="T362" s="790"/>
      <c r="U362" s="790"/>
      <c r="V362" s="790"/>
      <c r="W362" s="790"/>
      <c r="X362" s="790"/>
      <c r="Y362" s="790"/>
      <c r="Z362" s="790"/>
      <c r="AA362" s="790"/>
      <c r="AB362" s="790"/>
      <c r="AC362" s="790"/>
      <c r="AD362" s="790">
        <v>0</v>
      </c>
      <c r="AE362" s="790"/>
      <c r="AF362" s="790"/>
      <c r="AG362" s="790"/>
      <c r="AH362" s="790"/>
      <c r="AI362" s="790"/>
      <c r="AJ362" s="790"/>
      <c r="AK362" s="790"/>
      <c r="AL362" s="790"/>
      <c r="AM362" s="790"/>
      <c r="AN362" s="443"/>
      <c r="AO362" s="443"/>
      <c r="AP362" s="443"/>
      <c r="AQ362" s="443"/>
      <c r="AR362" s="443"/>
      <c r="AS362" s="443"/>
      <c r="AT362" s="443"/>
      <c r="AU362" s="443"/>
      <c r="AV362" s="443"/>
      <c r="AW362" s="443"/>
      <c r="AX362" s="771"/>
      <c r="AY362" s="771"/>
      <c r="AZ362" s="771"/>
      <c r="BA362" s="905"/>
    </row>
    <row r="363" spans="1:53" ht="11.4">
      <c r="A363" s="789">
        <v>3</v>
      </c>
      <c r="B363" s="905"/>
      <c r="C363" s="905"/>
      <c r="D363" s="905"/>
      <c r="E363" s="905"/>
      <c r="F363" s="905"/>
      <c r="G363" s="905"/>
      <c r="H363" s="905"/>
      <c r="I363" s="905"/>
      <c r="J363" s="905"/>
      <c r="K363" s="905"/>
      <c r="L363" s="931" t="s">
        <v>132</v>
      </c>
      <c r="M363" s="955" t="s">
        <v>671</v>
      </c>
      <c r="N363" s="933" t="s">
        <v>370</v>
      </c>
      <c r="O363" s="790"/>
      <c r="P363" s="790"/>
      <c r="Q363" s="790"/>
      <c r="R363" s="940">
        <v>0</v>
      </c>
      <c r="S363" s="790"/>
      <c r="T363" s="790"/>
      <c r="U363" s="790"/>
      <c r="V363" s="790"/>
      <c r="W363" s="790"/>
      <c r="X363" s="790"/>
      <c r="Y363" s="790"/>
      <c r="Z363" s="790"/>
      <c r="AA363" s="790"/>
      <c r="AB363" s="790"/>
      <c r="AC363" s="790"/>
      <c r="AD363" s="790"/>
      <c r="AE363" s="790"/>
      <c r="AF363" s="790"/>
      <c r="AG363" s="790"/>
      <c r="AH363" s="790"/>
      <c r="AI363" s="790"/>
      <c r="AJ363" s="790"/>
      <c r="AK363" s="790"/>
      <c r="AL363" s="790"/>
      <c r="AM363" s="790"/>
      <c r="AN363" s="443"/>
      <c r="AO363" s="443"/>
      <c r="AP363" s="443"/>
      <c r="AQ363" s="443"/>
      <c r="AR363" s="443"/>
      <c r="AS363" s="443"/>
      <c r="AT363" s="443"/>
      <c r="AU363" s="443"/>
      <c r="AV363" s="443"/>
      <c r="AW363" s="443"/>
      <c r="AX363" s="771"/>
      <c r="AY363" s="771"/>
      <c r="AZ363" s="771"/>
      <c r="BA363" s="905"/>
    </row>
    <row r="364" spans="1:53" s="116" customFormat="1" ht="11.4">
      <c r="A364" s="789">
        <v>3</v>
      </c>
      <c r="B364" s="946"/>
      <c r="C364" s="946"/>
      <c r="D364" s="946"/>
      <c r="E364" s="946"/>
      <c r="F364" s="946"/>
      <c r="G364" s="946"/>
      <c r="H364" s="946"/>
      <c r="I364" s="946"/>
      <c r="J364" s="946"/>
      <c r="K364" s="946"/>
      <c r="L364" s="947" t="s">
        <v>133</v>
      </c>
      <c r="M364" s="953" t="s">
        <v>672</v>
      </c>
      <c r="N364" s="949" t="s">
        <v>370</v>
      </c>
      <c r="O364" s="929">
        <v>0</v>
      </c>
      <c r="P364" s="929">
        <v>0</v>
      </c>
      <c r="Q364" s="929">
        <v>0</v>
      </c>
      <c r="R364" s="928">
        <v>0</v>
      </c>
      <c r="S364" s="929">
        <v>0</v>
      </c>
      <c r="T364" s="929">
        <v>0</v>
      </c>
      <c r="U364" s="929">
        <v>0</v>
      </c>
      <c r="V364" s="929">
        <v>0</v>
      </c>
      <c r="W364" s="929">
        <v>0</v>
      </c>
      <c r="X364" s="929">
        <v>0</v>
      </c>
      <c r="Y364" s="929">
        <v>0</v>
      </c>
      <c r="Z364" s="929">
        <v>0</v>
      </c>
      <c r="AA364" s="929">
        <v>0</v>
      </c>
      <c r="AB364" s="929">
        <v>0</v>
      </c>
      <c r="AC364" s="929">
        <v>0</v>
      </c>
      <c r="AD364" s="929">
        <v>0</v>
      </c>
      <c r="AE364" s="929">
        <v>0</v>
      </c>
      <c r="AF364" s="929">
        <v>0</v>
      </c>
      <c r="AG364" s="929">
        <v>0</v>
      </c>
      <c r="AH364" s="929">
        <v>0</v>
      </c>
      <c r="AI364" s="929">
        <v>0</v>
      </c>
      <c r="AJ364" s="929">
        <v>0</v>
      </c>
      <c r="AK364" s="929">
        <v>0</v>
      </c>
      <c r="AL364" s="929">
        <v>0</v>
      </c>
      <c r="AM364" s="929">
        <v>0</v>
      </c>
      <c r="AN364" s="928">
        <v>0</v>
      </c>
      <c r="AO364" s="928">
        <v>0</v>
      </c>
      <c r="AP364" s="928">
        <v>0</v>
      </c>
      <c r="AQ364" s="928">
        <v>0</v>
      </c>
      <c r="AR364" s="928">
        <v>0</v>
      </c>
      <c r="AS364" s="928">
        <v>0</v>
      </c>
      <c r="AT364" s="928">
        <v>0</v>
      </c>
      <c r="AU364" s="928">
        <v>0</v>
      </c>
      <c r="AV364" s="928">
        <v>0</v>
      </c>
      <c r="AW364" s="928">
        <v>0</v>
      </c>
      <c r="AX364" s="771"/>
      <c r="AY364" s="771"/>
      <c r="AZ364" s="771"/>
      <c r="BA364" s="946"/>
    </row>
    <row r="365" spans="1:53" ht="22.8">
      <c r="A365" s="789">
        <v>3</v>
      </c>
      <c r="B365" s="905"/>
      <c r="C365" s="905"/>
      <c r="D365" s="905"/>
      <c r="E365" s="905"/>
      <c r="F365" s="905"/>
      <c r="G365" s="905"/>
      <c r="H365" s="905"/>
      <c r="I365" s="905"/>
      <c r="J365" s="905"/>
      <c r="K365" s="905"/>
      <c r="L365" s="931" t="s">
        <v>200</v>
      </c>
      <c r="M365" s="956" t="s">
        <v>673</v>
      </c>
      <c r="N365" s="933" t="s">
        <v>370</v>
      </c>
      <c r="O365" s="790"/>
      <c r="P365" s="790"/>
      <c r="Q365" s="790"/>
      <c r="R365" s="940">
        <v>0</v>
      </c>
      <c r="S365" s="790"/>
      <c r="T365" s="790"/>
      <c r="U365" s="790"/>
      <c r="V365" s="790"/>
      <c r="W365" s="790"/>
      <c r="X365" s="790"/>
      <c r="Y365" s="790"/>
      <c r="Z365" s="790"/>
      <c r="AA365" s="790"/>
      <c r="AB365" s="790"/>
      <c r="AC365" s="790"/>
      <c r="AD365" s="790"/>
      <c r="AE365" s="790"/>
      <c r="AF365" s="790"/>
      <c r="AG365" s="790"/>
      <c r="AH365" s="790"/>
      <c r="AI365" s="790"/>
      <c r="AJ365" s="790"/>
      <c r="AK365" s="790"/>
      <c r="AL365" s="790"/>
      <c r="AM365" s="790"/>
      <c r="AN365" s="443"/>
      <c r="AO365" s="443"/>
      <c r="AP365" s="443"/>
      <c r="AQ365" s="443"/>
      <c r="AR365" s="443"/>
      <c r="AS365" s="443"/>
      <c r="AT365" s="443"/>
      <c r="AU365" s="443"/>
      <c r="AV365" s="443"/>
      <c r="AW365" s="443"/>
      <c r="AX365" s="771"/>
      <c r="AY365" s="771"/>
      <c r="AZ365" s="771"/>
      <c r="BA365" s="905"/>
    </row>
    <row r="366" spans="1:53" ht="22.8">
      <c r="A366" s="789">
        <v>3</v>
      </c>
      <c r="B366" s="905"/>
      <c r="C366" s="905"/>
      <c r="D366" s="905"/>
      <c r="E366" s="905"/>
      <c r="F366" s="905"/>
      <c r="G366" s="905"/>
      <c r="H366" s="905"/>
      <c r="I366" s="905"/>
      <c r="J366" s="905"/>
      <c r="K366" s="905"/>
      <c r="L366" s="931" t="s">
        <v>201</v>
      </c>
      <c r="M366" s="932" t="s">
        <v>674</v>
      </c>
      <c r="N366" s="933" t="s">
        <v>370</v>
      </c>
      <c r="O366" s="790"/>
      <c r="P366" s="790"/>
      <c r="Q366" s="790"/>
      <c r="R366" s="940">
        <v>0</v>
      </c>
      <c r="S366" s="790"/>
      <c r="T366" s="790"/>
      <c r="U366" s="790"/>
      <c r="V366" s="790"/>
      <c r="W366" s="790"/>
      <c r="X366" s="790"/>
      <c r="Y366" s="790"/>
      <c r="Z366" s="790"/>
      <c r="AA366" s="790"/>
      <c r="AB366" s="790"/>
      <c r="AC366" s="790"/>
      <c r="AD366" s="790"/>
      <c r="AE366" s="790"/>
      <c r="AF366" s="790"/>
      <c r="AG366" s="790"/>
      <c r="AH366" s="790"/>
      <c r="AI366" s="790"/>
      <c r="AJ366" s="790"/>
      <c r="AK366" s="790"/>
      <c r="AL366" s="790"/>
      <c r="AM366" s="790"/>
      <c r="AN366" s="443"/>
      <c r="AO366" s="443"/>
      <c r="AP366" s="443"/>
      <c r="AQ366" s="443"/>
      <c r="AR366" s="443"/>
      <c r="AS366" s="443"/>
      <c r="AT366" s="443"/>
      <c r="AU366" s="443"/>
      <c r="AV366" s="443"/>
      <c r="AW366" s="443"/>
      <c r="AX366" s="771"/>
      <c r="AY366" s="771"/>
      <c r="AZ366" s="771"/>
      <c r="BA366" s="905"/>
    </row>
    <row r="367" spans="1:53" ht="11.4">
      <c r="A367" s="789">
        <v>3</v>
      </c>
      <c r="B367" s="905"/>
      <c r="C367" s="905"/>
      <c r="D367" s="905"/>
      <c r="E367" s="905"/>
      <c r="F367" s="905"/>
      <c r="G367" s="905"/>
      <c r="H367" s="905"/>
      <c r="I367" s="905"/>
      <c r="J367" s="905"/>
      <c r="K367" s="905"/>
      <c r="L367" s="931" t="s">
        <v>134</v>
      </c>
      <c r="M367" s="955" t="s">
        <v>675</v>
      </c>
      <c r="N367" s="933" t="s">
        <v>370</v>
      </c>
      <c r="O367" s="790"/>
      <c r="P367" s="790"/>
      <c r="Q367" s="790"/>
      <c r="R367" s="940">
        <v>0</v>
      </c>
      <c r="S367" s="790"/>
      <c r="T367" s="790"/>
      <c r="U367" s="790"/>
      <c r="V367" s="790"/>
      <c r="W367" s="790"/>
      <c r="X367" s="790"/>
      <c r="Y367" s="790"/>
      <c r="Z367" s="790"/>
      <c r="AA367" s="790"/>
      <c r="AB367" s="790"/>
      <c r="AC367" s="790"/>
      <c r="AD367" s="790"/>
      <c r="AE367" s="790"/>
      <c r="AF367" s="790"/>
      <c r="AG367" s="790"/>
      <c r="AH367" s="790"/>
      <c r="AI367" s="790"/>
      <c r="AJ367" s="790"/>
      <c r="AK367" s="790"/>
      <c r="AL367" s="790"/>
      <c r="AM367" s="790"/>
      <c r="AN367" s="443"/>
      <c r="AO367" s="443"/>
      <c r="AP367" s="443"/>
      <c r="AQ367" s="443"/>
      <c r="AR367" s="443"/>
      <c r="AS367" s="443"/>
      <c r="AT367" s="443"/>
      <c r="AU367" s="443"/>
      <c r="AV367" s="443"/>
      <c r="AW367" s="443"/>
      <c r="AX367" s="771"/>
      <c r="AY367" s="771"/>
      <c r="AZ367" s="771"/>
      <c r="BA367" s="905"/>
    </row>
    <row r="368" spans="1:53" ht="11.4">
      <c r="A368" s="789">
        <v>3</v>
      </c>
      <c r="B368" s="905"/>
      <c r="C368" s="905"/>
      <c r="D368" s="905"/>
      <c r="E368" s="905"/>
      <c r="F368" s="905"/>
      <c r="G368" s="905"/>
      <c r="H368" s="905"/>
      <c r="I368" s="905"/>
      <c r="J368" s="905"/>
      <c r="K368" s="905"/>
      <c r="L368" s="931" t="s">
        <v>135</v>
      </c>
      <c r="M368" s="955" t="s">
        <v>676</v>
      </c>
      <c r="N368" s="933" t="s">
        <v>370</v>
      </c>
      <c r="O368" s="790"/>
      <c r="P368" s="790"/>
      <c r="Q368" s="790"/>
      <c r="R368" s="940">
        <v>0</v>
      </c>
      <c r="S368" s="790"/>
      <c r="T368" s="790"/>
      <c r="U368" s="790"/>
      <c r="V368" s="790"/>
      <c r="W368" s="790"/>
      <c r="X368" s="790"/>
      <c r="Y368" s="790"/>
      <c r="Z368" s="790"/>
      <c r="AA368" s="790"/>
      <c r="AB368" s="790"/>
      <c r="AC368" s="790"/>
      <c r="AD368" s="790"/>
      <c r="AE368" s="790"/>
      <c r="AF368" s="790"/>
      <c r="AG368" s="790"/>
      <c r="AH368" s="790"/>
      <c r="AI368" s="790"/>
      <c r="AJ368" s="790"/>
      <c r="AK368" s="790"/>
      <c r="AL368" s="790"/>
      <c r="AM368" s="790"/>
      <c r="AN368" s="443"/>
      <c r="AO368" s="443"/>
      <c r="AP368" s="443"/>
      <c r="AQ368" s="443"/>
      <c r="AR368" s="443"/>
      <c r="AS368" s="443"/>
      <c r="AT368" s="443"/>
      <c r="AU368" s="443"/>
      <c r="AV368" s="443"/>
      <c r="AW368" s="443"/>
      <c r="AX368" s="771"/>
      <c r="AY368" s="771"/>
      <c r="AZ368" s="771"/>
      <c r="BA368" s="905"/>
    </row>
    <row r="369" spans="1:53" s="116" customFormat="1" ht="11.4">
      <c r="A369" s="789">
        <v>3</v>
      </c>
      <c r="B369" s="946"/>
      <c r="C369" s="946"/>
      <c r="D369" s="946"/>
      <c r="E369" s="946"/>
      <c r="F369" s="946"/>
      <c r="G369" s="946"/>
      <c r="H369" s="946"/>
      <c r="I369" s="946"/>
      <c r="J369" s="946"/>
      <c r="K369" s="946"/>
      <c r="L369" s="947" t="s">
        <v>138</v>
      </c>
      <c r="M369" s="953" t="s">
        <v>677</v>
      </c>
      <c r="N369" s="949" t="s">
        <v>370</v>
      </c>
      <c r="O369" s="928">
        <v>270.2</v>
      </c>
      <c r="P369" s="928">
        <v>1219.55</v>
      </c>
      <c r="Q369" s="928">
        <v>0</v>
      </c>
      <c r="R369" s="928">
        <v>-1219.55</v>
      </c>
      <c r="S369" s="928">
        <v>298</v>
      </c>
      <c r="T369" s="928">
        <v>1655.6</v>
      </c>
      <c r="U369" s="928">
        <v>417.75</v>
      </c>
      <c r="V369" s="928">
        <v>417.75</v>
      </c>
      <c r="W369" s="928">
        <v>417.75</v>
      </c>
      <c r="X369" s="928">
        <v>417.75</v>
      </c>
      <c r="Y369" s="928">
        <v>417.75</v>
      </c>
      <c r="Z369" s="928">
        <v>417.75</v>
      </c>
      <c r="AA369" s="928">
        <v>417.75</v>
      </c>
      <c r="AB369" s="928">
        <v>417.75</v>
      </c>
      <c r="AC369" s="928">
        <v>417.75</v>
      </c>
      <c r="AD369" s="928">
        <v>311.93070399999999</v>
      </c>
      <c r="AE369" s="928">
        <v>126.610704</v>
      </c>
      <c r="AF369" s="928">
        <v>126.610704</v>
      </c>
      <c r="AG369" s="928">
        <v>126.610704</v>
      </c>
      <c r="AH369" s="928">
        <v>126.610704</v>
      </c>
      <c r="AI369" s="928">
        <v>126.610704</v>
      </c>
      <c r="AJ369" s="928">
        <v>126.610704</v>
      </c>
      <c r="AK369" s="928">
        <v>126.610704</v>
      </c>
      <c r="AL369" s="928">
        <v>126.610704</v>
      </c>
      <c r="AM369" s="928">
        <v>126.610704</v>
      </c>
      <c r="AN369" s="928">
        <v>4.674732885906038</v>
      </c>
      <c r="AO369" s="928">
        <v>-59.410631150949477</v>
      </c>
      <c r="AP369" s="928">
        <v>0</v>
      </c>
      <c r="AQ369" s="928">
        <v>0</v>
      </c>
      <c r="AR369" s="928">
        <v>0</v>
      </c>
      <c r="AS369" s="928">
        <v>0</v>
      </c>
      <c r="AT369" s="928">
        <v>0</v>
      </c>
      <c r="AU369" s="928">
        <v>0</v>
      </c>
      <c r="AV369" s="928">
        <v>0</v>
      </c>
      <c r="AW369" s="928">
        <v>0</v>
      </c>
      <c r="AX369" s="771"/>
      <c r="AY369" s="771"/>
      <c r="AZ369" s="771"/>
      <c r="BA369" s="946"/>
    </row>
    <row r="370" spans="1:53" ht="14.4">
      <c r="A370" s="789">
        <v>3</v>
      </c>
      <c r="B370" s="905"/>
      <c r="C370" s="957" t="b">
        <v>0</v>
      </c>
      <c r="D370" s="905"/>
      <c r="E370" s="905"/>
      <c r="F370" s="905"/>
      <c r="G370" s="905"/>
      <c r="H370" s="905"/>
      <c r="I370" s="905"/>
      <c r="J370" s="905"/>
      <c r="K370" s="905"/>
      <c r="L370" s="931" t="s">
        <v>1240</v>
      </c>
      <c r="M370" s="932" t="s">
        <v>1336</v>
      </c>
      <c r="N370" s="933" t="s">
        <v>370</v>
      </c>
      <c r="O370" s="790"/>
      <c r="P370" s="790"/>
      <c r="Q370" s="790"/>
      <c r="R370" s="940">
        <v>0</v>
      </c>
      <c r="S370" s="790"/>
      <c r="T370" s="790"/>
      <c r="U370" s="790"/>
      <c r="V370" s="790"/>
      <c r="W370" s="790"/>
      <c r="X370" s="790"/>
      <c r="Y370" s="790"/>
      <c r="Z370" s="790"/>
      <c r="AA370" s="790"/>
      <c r="AB370" s="790"/>
      <c r="AC370" s="790"/>
      <c r="AD370" s="790"/>
      <c r="AE370" s="790"/>
      <c r="AF370" s="790"/>
      <c r="AG370" s="790"/>
      <c r="AH370" s="790"/>
      <c r="AI370" s="790"/>
      <c r="AJ370" s="790"/>
      <c r="AK370" s="790"/>
      <c r="AL370" s="790"/>
      <c r="AM370" s="790"/>
      <c r="AN370" s="443"/>
      <c r="AO370" s="443"/>
      <c r="AP370" s="443"/>
      <c r="AQ370" s="443"/>
      <c r="AR370" s="443"/>
      <c r="AS370" s="443"/>
      <c r="AT370" s="443"/>
      <c r="AU370" s="443"/>
      <c r="AV370" s="443"/>
      <c r="AW370" s="443"/>
      <c r="AX370" s="771"/>
      <c r="AY370" s="771"/>
      <c r="AZ370" s="771"/>
      <c r="BA370" s="905"/>
    </row>
    <row r="371" spans="1:53" ht="14.4">
      <c r="A371" s="789">
        <v>3</v>
      </c>
      <c r="B371" s="905"/>
      <c r="C371" s="957" t="b">
        <v>0</v>
      </c>
      <c r="D371" s="905"/>
      <c r="E371" s="905"/>
      <c r="F371" s="905"/>
      <c r="G371" s="905"/>
      <c r="H371" s="905"/>
      <c r="I371" s="905"/>
      <c r="J371" s="905"/>
      <c r="K371" s="905"/>
      <c r="L371" s="931" t="s">
        <v>1241</v>
      </c>
      <c r="M371" s="932" t="s">
        <v>1337</v>
      </c>
      <c r="N371" s="933" t="s">
        <v>370</v>
      </c>
      <c r="O371" s="790"/>
      <c r="P371" s="790"/>
      <c r="Q371" s="790"/>
      <c r="R371" s="940">
        <v>0</v>
      </c>
      <c r="S371" s="790"/>
      <c r="T371" s="790"/>
      <c r="U371" s="790"/>
      <c r="V371" s="790"/>
      <c r="W371" s="790"/>
      <c r="X371" s="790"/>
      <c r="Y371" s="790"/>
      <c r="Z371" s="790"/>
      <c r="AA371" s="790"/>
      <c r="AB371" s="790"/>
      <c r="AC371" s="790"/>
      <c r="AD371" s="790"/>
      <c r="AE371" s="790"/>
      <c r="AF371" s="790"/>
      <c r="AG371" s="790"/>
      <c r="AH371" s="790"/>
      <c r="AI371" s="790"/>
      <c r="AJ371" s="790"/>
      <c r="AK371" s="790"/>
      <c r="AL371" s="790"/>
      <c r="AM371" s="790"/>
      <c r="AN371" s="443"/>
      <c r="AO371" s="443"/>
      <c r="AP371" s="443"/>
      <c r="AQ371" s="443"/>
      <c r="AR371" s="443"/>
      <c r="AS371" s="443"/>
      <c r="AT371" s="443"/>
      <c r="AU371" s="443"/>
      <c r="AV371" s="443"/>
      <c r="AW371" s="443"/>
      <c r="AX371" s="771"/>
      <c r="AY371" s="771"/>
      <c r="AZ371" s="771"/>
      <c r="BA371" s="905"/>
    </row>
    <row r="372" spans="1:53" s="116" customFormat="1" ht="11.4">
      <c r="A372" s="789">
        <v>3</v>
      </c>
      <c r="B372" s="905" t="s">
        <v>1217</v>
      </c>
      <c r="C372" s="946"/>
      <c r="D372" s="946"/>
      <c r="E372" s="946"/>
      <c r="F372" s="946"/>
      <c r="G372" s="946"/>
      <c r="H372" s="946"/>
      <c r="I372" s="946"/>
      <c r="J372" s="946"/>
      <c r="K372" s="946"/>
      <c r="L372" s="947" t="s">
        <v>139</v>
      </c>
      <c r="M372" s="953" t="s">
        <v>678</v>
      </c>
      <c r="N372" s="949" t="s">
        <v>329</v>
      </c>
      <c r="O372" s="958">
        <v>9.9999999999999982</v>
      </c>
      <c r="P372" s="958">
        <v>0</v>
      </c>
      <c r="Q372" s="958">
        <v>0</v>
      </c>
      <c r="R372" s="958">
        <v>0</v>
      </c>
      <c r="S372" s="958">
        <v>9.9999999999999982</v>
      </c>
      <c r="T372" s="958">
        <v>8.16</v>
      </c>
      <c r="U372" s="958">
        <v>0</v>
      </c>
      <c r="V372" s="958">
        <v>0</v>
      </c>
      <c r="W372" s="958">
        <v>0</v>
      </c>
      <c r="X372" s="958">
        <v>0</v>
      </c>
      <c r="Y372" s="958">
        <v>0</v>
      </c>
      <c r="Z372" s="958">
        <v>0</v>
      </c>
      <c r="AA372" s="958">
        <v>0</v>
      </c>
      <c r="AB372" s="958">
        <v>0</v>
      </c>
      <c r="AC372" s="958">
        <v>0</v>
      </c>
      <c r="AD372" s="958">
        <v>9.9999999999999982</v>
      </c>
      <c r="AE372" s="958">
        <v>0</v>
      </c>
      <c r="AF372" s="958">
        <v>0</v>
      </c>
      <c r="AG372" s="958">
        <v>0</v>
      </c>
      <c r="AH372" s="958">
        <v>0</v>
      </c>
      <c r="AI372" s="958">
        <v>0</v>
      </c>
      <c r="AJ372" s="958">
        <v>0</v>
      </c>
      <c r="AK372" s="958">
        <v>0</v>
      </c>
      <c r="AL372" s="958">
        <v>0</v>
      </c>
      <c r="AM372" s="958">
        <v>0</v>
      </c>
      <c r="AN372" s="537"/>
      <c r="AO372" s="537"/>
      <c r="AP372" s="537"/>
      <c r="AQ372" s="537"/>
      <c r="AR372" s="537"/>
      <c r="AS372" s="537"/>
      <c r="AT372" s="537"/>
      <c r="AU372" s="537"/>
      <c r="AV372" s="537"/>
      <c r="AW372" s="537"/>
      <c r="AX372" s="771"/>
      <c r="AY372" s="771"/>
      <c r="AZ372" s="771"/>
      <c r="BA372" s="946"/>
    </row>
    <row r="373" spans="1:53" ht="11.4">
      <c r="A373" s="789">
        <v>3</v>
      </c>
      <c r="B373" s="905" t="s">
        <v>1213</v>
      </c>
      <c r="C373" s="905"/>
      <c r="D373" s="905"/>
      <c r="E373" s="905"/>
      <c r="F373" s="905"/>
      <c r="G373" s="905"/>
      <c r="H373" s="905"/>
      <c r="I373" s="905"/>
      <c r="J373" s="905"/>
      <c r="K373" s="905"/>
      <c r="L373" s="931" t="s">
        <v>150</v>
      </c>
      <c r="M373" s="956" t="s">
        <v>1136</v>
      </c>
      <c r="N373" s="933" t="s">
        <v>329</v>
      </c>
      <c r="O373" s="959">
        <v>4.9999999999999991</v>
      </c>
      <c r="P373" s="959">
        <v>0</v>
      </c>
      <c r="Q373" s="959">
        <v>0</v>
      </c>
      <c r="R373" s="935">
        <v>0</v>
      </c>
      <c r="S373" s="959">
        <v>4.8</v>
      </c>
      <c r="T373" s="959">
        <v>4.08</v>
      </c>
      <c r="U373" s="959">
        <v>0</v>
      </c>
      <c r="V373" s="959">
        <v>0</v>
      </c>
      <c r="W373" s="959">
        <v>0</v>
      </c>
      <c r="X373" s="959">
        <v>0</v>
      </c>
      <c r="Y373" s="959">
        <v>0</v>
      </c>
      <c r="Z373" s="959">
        <v>0</v>
      </c>
      <c r="AA373" s="959">
        <v>0</v>
      </c>
      <c r="AB373" s="959">
        <v>0</v>
      </c>
      <c r="AC373" s="959">
        <v>0</v>
      </c>
      <c r="AD373" s="959">
        <v>4.8</v>
      </c>
      <c r="AE373" s="959">
        <v>0</v>
      </c>
      <c r="AF373" s="959">
        <v>0</v>
      </c>
      <c r="AG373" s="959">
        <v>0</v>
      </c>
      <c r="AH373" s="959">
        <v>0</v>
      </c>
      <c r="AI373" s="959">
        <v>0</v>
      </c>
      <c r="AJ373" s="959">
        <v>0</v>
      </c>
      <c r="AK373" s="959">
        <v>0</v>
      </c>
      <c r="AL373" s="959">
        <v>0</v>
      </c>
      <c r="AM373" s="959">
        <v>0</v>
      </c>
      <c r="AN373" s="443"/>
      <c r="AO373" s="443"/>
      <c r="AP373" s="443"/>
      <c r="AQ373" s="443"/>
      <c r="AR373" s="443"/>
      <c r="AS373" s="443"/>
      <c r="AT373" s="443"/>
      <c r="AU373" s="443"/>
      <c r="AV373" s="443"/>
      <c r="AW373" s="443"/>
      <c r="AX373" s="771"/>
      <c r="AY373" s="771"/>
      <c r="AZ373" s="771"/>
      <c r="BA373" s="905"/>
    </row>
    <row r="374" spans="1:53" ht="11.4">
      <c r="A374" s="789">
        <v>3</v>
      </c>
      <c r="B374" s="905" t="s">
        <v>1208</v>
      </c>
      <c r="C374" s="905"/>
      <c r="D374" s="905"/>
      <c r="E374" s="905"/>
      <c r="F374" s="905"/>
      <c r="G374" s="905"/>
      <c r="H374" s="905"/>
      <c r="I374" s="905"/>
      <c r="J374" s="905"/>
      <c r="K374" s="905"/>
      <c r="L374" s="931" t="s">
        <v>151</v>
      </c>
      <c r="M374" s="956" t="s">
        <v>1135</v>
      </c>
      <c r="N374" s="933" t="s">
        <v>679</v>
      </c>
      <c r="O374" s="790">
        <v>26.57</v>
      </c>
      <c r="P374" s="790"/>
      <c r="Q374" s="790"/>
      <c r="R374" s="940">
        <v>0</v>
      </c>
      <c r="S374" s="790">
        <v>29.8</v>
      </c>
      <c r="T374" s="790">
        <v>192.75</v>
      </c>
      <c r="U374" s="790"/>
      <c r="V374" s="790"/>
      <c r="W374" s="790"/>
      <c r="X374" s="790"/>
      <c r="Y374" s="790"/>
      <c r="Z374" s="790"/>
      <c r="AA374" s="790"/>
      <c r="AB374" s="790"/>
      <c r="AC374" s="790"/>
      <c r="AD374" s="790">
        <v>29.8</v>
      </c>
      <c r="AE374" s="790"/>
      <c r="AF374" s="790"/>
      <c r="AG374" s="790"/>
      <c r="AH374" s="790"/>
      <c r="AI374" s="790"/>
      <c r="AJ374" s="790"/>
      <c r="AK374" s="790"/>
      <c r="AL374" s="790"/>
      <c r="AM374" s="790"/>
      <c r="AN374" s="443"/>
      <c r="AO374" s="443"/>
      <c r="AP374" s="443"/>
      <c r="AQ374" s="443"/>
      <c r="AR374" s="443"/>
      <c r="AS374" s="443"/>
      <c r="AT374" s="443"/>
      <c r="AU374" s="443"/>
      <c r="AV374" s="443"/>
      <c r="AW374" s="443"/>
      <c r="AX374" s="771"/>
      <c r="AY374" s="771"/>
      <c r="AZ374" s="771"/>
      <c r="BA374" s="905"/>
    </row>
    <row r="375" spans="1:53" ht="11.4">
      <c r="A375" s="789">
        <v>3</v>
      </c>
      <c r="B375" s="905" t="s">
        <v>1214</v>
      </c>
      <c r="C375" s="905"/>
      <c r="D375" s="905"/>
      <c r="E375" s="905"/>
      <c r="F375" s="905"/>
      <c r="G375" s="905"/>
      <c r="H375" s="905"/>
      <c r="I375" s="905"/>
      <c r="J375" s="905"/>
      <c r="K375" s="905"/>
      <c r="L375" s="931" t="s">
        <v>152</v>
      </c>
      <c r="M375" s="956" t="s">
        <v>1137</v>
      </c>
      <c r="N375" s="933" t="s">
        <v>329</v>
      </c>
      <c r="O375" s="960">
        <v>4.9999999999999991</v>
      </c>
      <c r="P375" s="960">
        <v>0</v>
      </c>
      <c r="Q375" s="960">
        <v>0</v>
      </c>
      <c r="R375" s="935">
        <v>0</v>
      </c>
      <c r="S375" s="960">
        <v>5.1999999999999984</v>
      </c>
      <c r="T375" s="960">
        <v>4.08</v>
      </c>
      <c r="U375" s="960">
        <v>0</v>
      </c>
      <c r="V375" s="960">
        <v>0</v>
      </c>
      <c r="W375" s="960">
        <v>0</v>
      </c>
      <c r="X375" s="960">
        <v>0</v>
      </c>
      <c r="Y375" s="960">
        <v>0</v>
      </c>
      <c r="Z375" s="960">
        <v>0</v>
      </c>
      <c r="AA375" s="960">
        <v>0</v>
      </c>
      <c r="AB375" s="960">
        <v>0</v>
      </c>
      <c r="AC375" s="960">
        <v>0</v>
      </c>
      <c r="AD375" s="960">
        <v>5.1999999999999984</v>
      </c>
      <c r="AE375" s="960">
        <v>0</v>
      </c>
      <c r="AF375" s="960">
        <v>0</v>
      </c>
      <c r="AG375" s="960">
        <v>0</v>
      </c>
      <c r="AH375" s="960">
        <v>0</v>
      </c>
      <c r="AI375" s="960">
        <v>0</v>
      </c>
      <c r="AJ375" s="960">
        <v>0</v>
      </c>
      <c r="AK375" s="960">
        <v>0</v>
      </c>
      <c r="AL375" s="960">
        <v>0</v>
      </c>
      <c r="AM375" s="960">
        <v>0</v>
      </c>
      <c r="AN375" s="443"/>
      <c r="AO375" s="443"/>
      <c r="AP375" s="443"/>
      <c r="AQ375" s="443"/>
      <c r="AR375" s="443"/>
      <c r="AS375" s="443"/>
      <c r="AT375" s="443"/>
      <c r="AU375" s="443"/>
      <c r="AV375" s="443"/>
      <c r="AW375" s="443"/>
      <c r="AX375" s="771"/>
      <c r="AY375" s="771"/>
      <c r="AZ375" s="771"/>
      <c r="BA375" s="905"/>
    </row>
    <row r="376" spans="1:53" ht="11.4">
      <c r="A376" s="789">
        <v>3</v>
      </c>
      <c r="B376" s="905" t="s">
        <v>1209</v>
      </c>
      <c r="C376" s="905"/>
      <c r="D376" s="905"/>
      <c r="E376" s="905"/>
      <c r="F376" s="905"/>
      <c r="G376" s="905"/>
      <c r="H376" s="905"/>
      <c r="I376" s="905"/>
      <c r="J376" s="905"/>
      <c r="K376" s="905"/>
      <c r="L376" s="931" t="s">
        <v>153</v>
      </c>
      <c r="M376" s="956" t="s">
        <v>1138</v>
      </c>
      <c r="N376" s="933" t="s">
        <v>679</v>
      </c>
      <c r="O376" s="961">
        <v>27.47000000000001</v>
      </c>
      <c r="P376" s="961">
        <v>0</v>
      </c>
      <c r="Q376" s="961">
        <v>0</v>
      </c>
      <c r="R376" s="940">
        <v>0</v>
      </c>
      <c r="S376" s="961">
        <v>29.800000000000011</v>
      </c>
      <c r="T376" s="961">
        <v>213.04</v>
      </c>
      <c r="U376" s="961">
        <v>0</v>
      </c>
      <c r="V376" s="961">
        <v>0</v>
      </c>
      <c r="W376" s="961">
        <v>0</v>
      </c>
      <c r="X376" s="961">
        <v>0</v>
      </c>
      <c r="Y376" s="961">
        <v>0</v>
      </c>
      <c r="Z376" s="961">
        <v>0</v>
      </c>
      <c r="AA376" s="961">
        <v>0</v>
      </c>
      <c r="AB376" s="961">
        <v>0</v>
      </c>
      <c r="AC376" s="961">
        <v>0</v>
      </c>
      <c r="AD376" s="961">
        <v>32.478981538461547</v>
      </c>
      <c r="AE376" s="961">
        <v>0</v>
      </c>
      <c r="AF376" s="961">
        <v>0</v>
      </c>
      <c r="AG376" s="961">
        <v>0</v>
      </c>
      <c r="AH376" s="961">
        <v>0</v>
      </c>
      <c r="AI376" s="961">
        <v>0</v>
      </c>
      <c r="AJ376" s="961">
        <v>0</v>
      </c>
      <c r="AK376" s="961">
        <v>0</v>
      </c>
      <c r="AL376" s="961">
        <v>0</v>
      </c>
      <c r="AM376" s="961">
        <v>0</v>
      </c>
      <c r="AN376" s="443"/>
      <c r="AO376" s="443"/>
      <c r="AP376" s="443"/>
      <c r="AQ376" s="443"/>
      <c r="AR376" s="443"/>
      <c r="AS376" s="443"/>
      <c r="AT376" s="443"/>
      <c r="AU376" s="443"/>
      <c r="AV376" s="443"/>
      <c r="AW376" s="443"/>
      <c r="AX376" s="771"/>
      <c r="AY376" s="771"/>
      <c r="AZ376" s="771"/>
      <c r="BA376" s="905"/>
    </row>
    <row r="377" spans="1:53" ht="11.4">
      <c r="A377" s="789">
        <v>3</v>
      </c>
      <c r="B377" s="905"/>
      <c r="C377" s="905"/>
      <c r="D377" s="905"/>
      <c r="E377" s="905"/>
      <c r="F377" s="905"/>
      <c r="G377" s="905"/>
      <c r="H377" s="905"/>
      <c r="I377" s="905"/>
      <c r="J377" s="905"/>
      <c r="K377" s="905"/>
      <c r="L377" s="931" t="s">
        <v>680</v>
      </c>
      <c r="M377" s="932" t="s">
        <v>681</v>
      </c>
      <c r="N377" s="933" t="s">
        <v>145</v>
      </c>
      <c r="O377" s="962">
        <v>103.38727888596165</v>
      </c>
      <c r="P377" s="962">
        <v>0</v>
      </c>
      <c r="Q377" s="962">
        <v>0</v>
      </c>
      <c r="R377" s="443"/>
      <c r="S377" s="962">
        <v>100.00000000000004</v>
      </c>
      <c r="T377" s="962">
        <v>110.52658884565498</v>
      </c>
      <c r="U377" s="962">
        <v>0</v>
      </c>
      <c r="V377" s="962">
        <v>0</v>
      </c>
      <c r="W377" s="962">
        <v>0</v>
      </c>
      <c r="X377" s="962">
        <v>0</v>
      </c>
      <c r="Y377" s="962">
        <v>0</v>
      </c>
      <c r="Z377" s="962">
        <v>0</v>
      </c>
      <c r="AA377" s="962">
        <v>0</v>
      </c>
      <c r="AB377" s="962">
        <v>0</v>
      </c>
      <c r="AC377" s="962">
        <v>0</v>
      </c>
      <c r="AD377" s="962">
        <v>108.98987093443471</v>
      </c>
      <c r="AE377" s="962">
        <v>0</v>
      </c>
      <c r="AF377" s="962">
        <v>0</v>
      </c>
      <c r="AG377" s="962">
        <v>0</v>
      </c>
      <c r="AH377" s="962">
        <v>0</v>
      </c>
      <c r="AI377" s="962">
        <v>0</v>
      </c>
      <c r="AJ377" s="962">
        <v>0</v>
      </c>
      <c r="AK377" s="962">
        <v>0</v>
      </c>
      <c r="AL377" s="962">
        <v>0</v>
      </c>
      <c r="AM377" s="962">
        <v>0</v>
      </c>
      <c r="AN377" s="443"/>
      <c r="AO377" s="443"/>
      <c r="AP377" s="443"/>
      <c r="AQ377" s="443"/>
      <c r="AR377" s="443"/>
      <c r="AS377" s="443"/>
      <c r="AT377" s="443"/>
      <c r="AU377" s="443"/>
      <c r="AV377" s="443"/>
      <c r="AW377" s="443"/>
      <c r="AX377" s="771"/>
      <c r="AY377" s="771"/>
      <c r="AZ377" s="771"/>
      <c r="BA377" s="905"/>
    </row>
    <row r="378" spans="1:53" ht="11.4">
      <c r="A378" s="789">
        <v>3</v>
      </c>
      <c r="B378" s="905"/>
      <c r="C378" s="905"/>
      <c r="D378" s="905"/>
      <c r="E378" s="905"/>
      <c r="F378" s="905"/>
      <c r="G378" s="905"/>
      <c r="H378" s="905"/>
      <c r="I378" s="905"/>
      <c r="J378" s="905"/>
      <c r="K378" s="905"/>
      <c r="L378" s="931" t="s">
        <v>682</v>
      </c>
      <c r="M378" s="932" t="s">
        <v>683</v>
      </c>
      <c r="N378" s="933" t="s">
        <v>679</v>
      </c>
      <c r="O378" s="790">
        <v>27.020000000000003</v>
      </c>
      <c r="P378" s="790">
        <v>0</v>
      </c>
      <c r="Q378" s="790">
        <v>0</v>
      </c>
      <c r="R378" s="940">
        <v>0</v>
      </c>
      <c r="S378" s="790">
        <v>29.800000000000004</v>
      </c>
      <c r="T378" s="790">
        <v>202.89215686274508</v>
      </c>
      <c r="U378" s="790">
        <v>0</v>
      </c>
      <c r="V378" s="790">
        <v>0</v>
      </c>
      <c r="W378" s="790">
        <v>0</v>
      </c>
      <c r="X378" s="790">
        <v>0</v>
      </c>
      <c r="Y378" s="790">
        <v>0</v>
      </c>
      <c r="Z378" s="790">
        <v>0</v>
      </c>
      <c r="AA378" s="790">
        <v>0</v>
      </c>
      <c r="AB378" s="790">
        <v>0</v>
      </c>
      <c r="AC378" s="790">
        <v>0</v>
      </c>
      <c r="AD378" s="790">
        <v>31.193070400000003</v>
      </c>
      <c r="AE378" s="790">
        <v>0</v>
      </c>
      <c r="AF378" s="790">
        <v>0</v>
      </c>
      <c r="AG378" s="790">
        <v>0</v>
      </c>
      <c r="AH378" s="790">
        <v>0</v>
      </c>
      <c r="AI378" s="790">
        <v>0</v>
      </c>
      <c r="AJ378" s="790">
        <v>0</v>
      </c>
      <c r="AK378" s="790">
        <v>0</v>
      </c>
      <c r="AL378" s="790">
        <v>0</v>
      </c>
      <c r="AM378" s="790">
        <v>0</v>
      </c>
      <c r="AN378" s="443"/>
      <c r="AO378" s="443"/>
      <c r="AP378" s="443"/>
      <c r="AQ378" s="443"/>
      <c r="AR378" s="443"/>
      <c r="AS378" s="443"/>
      <c r="AT378" s="443"/>
      <c r="AU378" s="443"/>
      <c r="AV378" s="443"/>
      <c r="AW378" s="443"/>
      <c r="AX378" s="771"/>
      <c r="AY378" s="771"/>
      <c r="AZ378" s="771"/>
      <c r="BA378" s="905"/>
    </row>
    <row r="379" spans="1:53" s="116" customFormat="1" ht="11.4">
      <c r="A379" s="789">
        <v>3</v>
      </c>
      <c r="B379" s="946"/>
      <c r="C379" s="946"/>
      <c r="D379" s="946"/>
      <c r="E379" s="946"/>
      <c r="F379" s="946"/>
      <c r="G379" s="946"/>
      <c r="H379" s="946"/>
      <c r="I379" s="946"/>
      <c r="J379" s="946"/>
      <c r="K379" s="946"/>
      <c r="L379" s="947" t="s">
        <v>140</v>
      </c>
      <c r="M379" s="953" t="s">
        <v>1342</v>
      </c>
      <c r="N379" s="949" t="s">
        <v>370</v>
      </c>
      <c r="O379" s="963">
        <v>262.09399999999999</v>
      </c>
      <c r="P379" s="963">
        <v>0</v>
      </c>
      <c r="Q379" s="963">
        <v>0</v>
      </c>
      <c r="R379" s="928">
        <v>0</v>
      </c>
      <c r="S379" s="963">
        <v>289.06</v>
      </c>
      <c r="T379" s="963">
        <v>1637.339705882353</v>
      </c>
      <c r="U379" s="963">
        <v>0</v>
      </c>
      <c r="V379" s="963">
        <v>0</v>
      </c>
      <c r="W379" s="963">
        <v>0</v>
      </c>
      <c r="X379" s="963">
        <v>0</v>
      </c>
      <c r="Y379" s="963">
        <v>0</v>
      </c>
      <c r="Z379" s="963">
        <v>0</v>
      </c>
      <c r="AA379" s="963">
        <v>0</v>
      </c>
      <c r="AB379" s="963">
        <v>0</v>
      </c>
      <c r="AC379" s="963">
        <v>0</v>
      </c>
      <c r="AD379" s="963">
        <v>302.57278288000003</v>
      </c>
      <c r="AE379" s="963">
        <v>0</v>
      </c>
      <c r="AF379" s="963">
        <v>0</v>
      </c>
      <c r="AG379" s="963">
        <v>0</v>
      </c>
      <c r="AH379" s="963">
        <v>0</v>
      </c>
      <c r="AI379" s="963">
        <v>0</v>
      </c>
      <c r="AJ379" s="963">
        <v>0</v>
      </c>
      <c r="AK379" s="963">
        <v>0</v>
      </c>
      <c r="AL379" s="963">
        <v>0</v>
      </c>
      <c r="AM379" s="963">
        <v>0</v>
      </c>
      <c r="AN379" s="928">
        <v>4.6747328859060513</v>
      </c>
      <c r="AO379" s="928">
        <v>-100</v>
      </c>
      <c r="AP379" s="928">
        <v>0</v>
      </c>
      <c r="AQ379" s="928">
        <v>0</v>
      </c>
      <c r="AR379" s="928">
        <v>0</v>
      </c>
      <c r="AS379" s="928">
        <v>0</v>
      </c>
      <c r="AT379" s="928">
        <v>0</v>
      </c>
      <c r="AU379" s="928">
        <v>0</v>
      </c>
      <c r="AV379" s="928">
        <v>0</v>
      </c>
      <c r="AW379" s="928">
        <v>0</v>
      </c>
      <c r="AX379" s="771"/>
      <c r="AY379" s="771"/>
      <c r="AZ379" s="771"/>
      <c r="BA379" s="946"/>
    </row>
    <row r="380" spans="1:53" s="116" customFormat="1" ht="11.4">
      <c r="A380" s="789">
        <v>3</v>
      </c>
      <c r="B380" s="905" t="s">
        <v>1218</v>
      </c>
      <c r="C380" s="946"/>
      <c r="D380" s="946"/>
      <c r="E380" s="946"/>
      <c r="F380" s="946"/>
      <c r="G380" s="946"/>
      <c r="H380" s="946"/>
      <c r="I380" s="946"/>
      <c r="J380" s="946"/>
      <c r="K380" s="946"/>
      <c r="L380" s="947" t="s">
        <v>141</v>
      </c>
      <c r="M380" s="953" t="s">
        <v>684</v>
      </c>
      <c r="N380" s="949" t="s">
        <v>329</v>
      </c>
      <c r="O380" s="958">
        <v>9.6999999999999993</v>
      </c>
      <c r="P380" s="958">
        <v>0</v>
      </c>
      <c r="Q380" s="958">
        <v>0</v>
      </c>
      <c r="R380" s="958">
        <v>0</v>
      </c>
      <c r="S380" s="958">
        <v>9.6999999999999993</v>
      </c>
      <c r="T380" s="958">
        <v>8.07</v>
      </c>
      <c r="U380" s="958">
        <v>0</v>
      </c>
      <c r="V380" s="958">
        <v>0</v>
      </c>
      <c r="W380" s="958">
        <v>0</v>
      </c>
      <c r="X380" s="958">
        <v>0</v>
      </c>
      <c r="Y380" s="958">
        <v>0</v>
      </c>
      <c r="Z380" s="958">
        <v>0</v>
      </c>
      <c r="AA380" s="958">
        <v>0</v>
      </c>
      <c r="AB380" s="958">
        <v>0</v>
      </c>
      <c r="AC380" s="958">
        <v>0</v>
      </c>
      <c r="AD380" s="958">
        <v>9.6999999999999993</v>
      </c>
      <c r="AE380" s="958">
        <v>0</v>
      </c>
      <c r="AF380" s="958">
        <v>0</v>
      </c>
      <c r="AG380" s="958">
        <v>0</v>
      </c>
      <c r="AH380" s="958">
        <v>0</v>
      </c>
      <c r="AI380" s="958">
        <v>0</v>
      </c>
      <c r="AJ380" s="958">
        <v>0</v>
      </c>
      <c r="AK380" s="958">
        <v>0</v>
      </c>
      <c r="AL380" s="958">
        <v>0</v>
      </c>
      <c r="AM380" s="958">
        <v>0</v>
      </c>
      <c r="AN380" s="537"/>
      <c r="AO380" s="537"/>
      <c r="AP380" s="537"/>
      <c r="AQ380" s="537"/>
      <c r="AR380" s="537"/>
      <c r="AS380" s="537"/>
      <c r="AT380" s="537"/>
      <c r="AU380" s="537"/>
      <c r="AV380" s="537"/>
      <c r="AW380" s="537"/>
      <c r="AX380" s="771"/>
      <c r="AY380" s="771"/>
      <c r="AZ380" s="771"/>
      <c r="BA380" s="946"/>
    </row>
    <row r="381" spans="1:53" ht="11.4">
      <c r="A381" s="789">
        <v>3</v>
      </c>
      <c r="B381" s="905" t="s">
        <v>1215</v>
      </c>
      <c r="C381" s="905"/>
      <c r="D381" s="905"/>
      <c r="E381" s="905"/>
      <c r="F381" s="905"/>
      <c r="G381" s="905"/>
      <c r="H381" s="905"/>
      <c r="I381" s="905"/>
      <c r="J381" s="905"/>
      <c r="K381" s="905"/>
      <c r="L381" s="964" t="s">
        <v>154</v>
      </c>
      <c r="M381" s="956" t="s">
        <v>1200</v>
      </c>
      <c r="N381" s="965" t="s">
        <v>329</v>
      </c>
      <c r="O381" s="959">
        <v>4.8499999999999996</v>
      </c>
      <c r="P381" s="959">
        <v>0</v>
      </c>
      <c r="Q381" s="959">
        <v>0</v>
      </c>
      <c r="R381" s="935">
        <v>0</v>
      </c>
      <c r="S381" s="959">
        <v>4.8499999999999996</v>
      </c>
      <c r="T381" s="959">
        <v>4.0350000000000001</v>
      </c>
      <c r="U381" s="959">
        <v>0</v>
      </c>
      <c r="V381" s="959">
        <v>0</v>
      </c>
      <c r="W381" s="959">
        <v>0</v>
      </c>
      <c r="X381" s="959">
        <v>0</v>
      </c>
      <c r="Y381" s="959">
        <v>0</v>
      </c>
      <c r="Z381" s="959">
        <v>0</v>
      </c>
      <c r="AA381" s="959">
        <v>0</v>
      </c>
      <c r="AB381" s="959">
        <v>0</v>
      </c>
      <c r="AC381" s="959">
        <v>0</v>
      </c>
      <c r="AD381" s="959">
        <v>4.8499999999999996</v>
      </c>
      <c r="AE381" s="959">
        <v>0</v>
      </c>
      <c r="AF381" s="959">
        <v>0</v>
      </c>
      <c r="AG381" s="959">
        <v>0</v>
      </c>
      <c r="AH381" s="959">
        <v>0</v>
      </c>
      <c r="AI381" s="959">
        <v>0</v>
      </c>
      <c r="AJ381" s="959">
        <v>0</v>
      </c>
      <c r="AK381" s="959">
        <v>0</v>
      </c>
      <c r="AL381" s="959">
        <v>0</v>
      </c>
      <c r="AM381" s="959">
        <v>0</v>
      </c>
      <c r="AN381" s="443"/>
      <c r="AO381" s="443"/>
      <c r="AP381" s="443"/>
      <c r="AQ381" s="443"/>
      <c r="AR381" s="443"/>
      <c r="AS381" s="443"/>
      <c r="AT381" s="443"/>
      <c r="AU381" s="443"/>
      <c r="AV381" s="443"/>
      <c r="AW381" s="443"/>
      <c r="AX381" s="771"/>
      <c r="AY381" s="771"/>
      <c r="AZ381" s="771"/>
      <c r="BA381" s="905"/>
    </row>
    <row r="382" spans="1:53" ht="11.4">
      <c r="A382" s="789">
        <v>3</v>
      </c>
      <c r="B382" s="905" t="s">
        <v>1211</v>
      </c>
      <c r="C382" s="905"/>
      <c r="D382" s="905"/>
      <c r="E382" s="905"/>
      <c r="F382" s="905"/>
      <c r="G382" s="905"/>
      <c r="H382" s="905"/>
      <c r="I382" s="905"/>
      <c r="J382" s="905"/>
      <c r="K382" s="905"/>
      <c r="L382" s="964" t="s">
        <v>155</v>
      </c>
      <c r="M382" s="956" t="s">
        <v>1201</v>
      </c>
      <c r="N382" s="965" t="s">
        <v>679</v>
      </c>
      <c r="O382" s="961">
        <v>26.57</v>
      </c>
      <c r="P382" s="961">
        <v>0</v>
      </c>
      <c r="Q382" s="961">
        <v>0</v>
      </c>
      <c r="R382" s="940">
        <v>0</v>
      </c>
      <c r="S382" s="961">
        <v>29.8</v>
      </c>
      <c r="T382" s="961">
        <v>192.75</v>
      </c>
      <c r="U382" s="961">
        <v>0</v>
      </c>
      <c r="V382" s="961">
        <v>0</v>
      </c>
      <c r="W382" s="961">
        <v>0</v>
      </c>
      <c r="X382" s="961">
        <v>0</v>
      </c>
      <c r="Y382" s="961">
        <v>0</v>
      </c>
      <c r="Z382" s="961">
        <v>0</v>
      </c>
      <c r="AA382" s="961">
        <v>0</v>
      </c>
      <c r="AB382" s="961">
        <v>0</v>
      </c>
      <c r="AC382" s="961">
        <v>0</v>
      </c>
      <c r="AD382" s="961">
        <v>29.8</v>
      </c>
      <c r="AE382" s="961">
        <v>0</v>
      </c>
      <c r="AF382" s="961">
        <v>0</v>
      </c>
      <c r="AG382" s="961">
        <v>0</v>
      </c>
      <c r="AH382" s="961">
        <v>0</v>
      </c>
      <c r="AI382" s="961">
        <v>0</v>
      </c>
      <c r="AJ382" s="961">
        <v>0</v>
      </c>
      <c r="AK382" s="961">
        <v>0</v>
      </c>
      <c r="AL382" s="961">
        <v>0</v>
      </c>
      <c r="AM382" s="961">
        <v>0</v>
      </c>
      <c r="AN382" s="443"/>
      <c r="AO382" s="443"/>
      <c r="AP382" s="443"/>
      <c r="AQ382" s="443"/>
      <c r="AR382" s="443"/>
      <c r="AS382" s="443"/>
      <c r="AT382" s="443"/>
      <c r="AU382" s="443"/>
      <c r="AV382" s="443"/>
      <c r="AW382" s="443"/>
      <c r="AX382" s="771"/>
      <c r="AY382" s="771"/>
      <c r="AZ382" s="771"/>
      <c r="BA382" s="905"/>
    </row>
    <row r="383" spans="1:53" ht="11.4">
      <c r="A383" s="789">
        <v>3</v>
      </c>
      <c r="B383" s="905" t="s">
        <v>1216</v>
      </c>
      <c r="C383" s="905"/>
      <c r="D383" s="905"/>
      <c r="E383" s="905"/>
      <c r="F383" s="905"/>
      <c r="G383" s="905"/>
      <c r="H383" s="905"/>
      <c r="I383" s="905"/>
      <c r="J383" s="905"/>
      <c r="K383" s="905"/>
      <c r="L383" s="964" t="s">
        <v>156</v>
      </c>
      <c r="M383" s="956" t="s">
        <v>1202</v>
      </c>
      <c r="N383" s="965" t="s">
        <v>329</v>
      </c>
      <c r="O383" s="960">
        <v>4.8499999999999996</v>
      </c>
      <c r="P383" s="960">
        <v>0</v>
      </c>
      <c r="Q383" s="960">
        <v>0</v>
      </c>
      <c r="R383" s="935">
        <v>0</v>
      </c>
      <c r="S383" s="960">
        <v>4.8499999999999996</v>
      </c>
      <c r="T383" s="960">
        <v>4.0350000000000001</v>
      </c>
      <c r="U383" s="960">
        <v>0</v>
      </c>
      <c r="V383" s="960">
        <v>0</v>
      </c>
      <c r="W383" s="960">
        <v>0</v>
      </c>
      <c r="X383" s="960">
        <v>0</v>
      </c>
      <c r="Y383" s="960">
        <v>0</v>
      </c>
      <c r="Z383" s="960">
        <v>0</v>
      </c>
      <c r="AA383" s="960">
        <v>0</v>
      </c>
      <c r="AB383" s="960">
        <v>0</v>
      </c>
      <c r="AC383" s="960">
        <v>0</v>
      </c>
      <c r="AD383" s="960">
        <v>4.8499999999999996</v>
      </c>
      <c r="AE383" s="960">
        <v>0</v>
      </c>
      <c r="AF383" s="960">
        <v>0</v>
      </c>
      <c r="AG383" s="960">
        <v>0</v>
      </c>
      <c r="AH383" s="960">
        <v>0</v>
      </c>
      <c r="AI383" s="960">
        <v>0</v>
      </c>
      <c r="AJ383" s="960">
        <v>0</v>
      </c>
      <c r="AK383" s="960">
        <v>0</v>
      </c>
      <c r="AL383" s="960">
        <v>0</v>
      </c>
      <c r="AM383" s="960">
        <v>0</v>
      </c>
      <c r="AN383" s="443"/>
      <c r="AO383" s="443"/>
      <c r="AP383" s="443"/>
      <c r="AQ383" s="443"/>
      <c r="AR383" s="443"/>
      <c r="AS383" s="443"/>
      <c r="AT383" s="443"/>
      <c r="AU383" s="443"/>
      <c r="AV383" s="443"/>
      <c r="AW383" s="443"/>
      <c r="AX383" s="771"/>
      <c r="AY383" s="771"/>
      <c r="AZ383" s="771"/>
      <c r="BA383" s="905"/>
    </row>
    <row r="384" spans="1:53" ht="11.4">
      <c r="A384" s="789">
        <v>3</v>
      </c>
      <c r="B384" s="905" t="s">
        <v>1210</v>
      </c>
      <c r="C384" s="905"/>
      <c r="D384" s="905"/>
      <c r="E384" s="905"/>
      <c r="F384" s="905"/>
      <c r="G384" s="905"/>
      <c r="H384" s="905"/>
      <c r="I384" s="905"/>
      <c r="J384" s="905"/>
      <c r="K384" s="905"/>
      <c r="L384" s="964" t="s">
        <v>157</v>
      </c>
      <c r="M384" s="956" t="s">
        <v>1203</v>
      </c>
      <c r="N384" s="965" t="s">
        <v>679</v>
      </c>
      <c r="O384" s="961">
        <v>27.47000000000001</v>
      </c>
      <c r="P384" s="961">
        <v>0</v>
      </c>
      <c r="Q384" s="961">
        <v>0</v>
      </c>
      <c r="R384" s="940">
        <v>0</v>
      </c>
      <c r="S384" s="961">
        <v>29.800000000000011</v>
      </c>
      <c r="T384" s="961">
        <v>213.04</v>
      </c>
      <c r="U384" s="961">
        <v>0</v>
      </c>
      <c r="V384" s="961">
        <v>0</v>
      </c>
      <c r="W384" s="961">
        <v>0</v>
      </c>
      <c r="X384" s="961">
        <v>0</v>
      </c>
      <c r="Y384" s="961">
        <v>0</v>
      </c>
      <c r="Z384" s="961">
        <v>0</v>
      </c>
      <c r="AA384" s="961">
        <v>0</v>
      </c>
      <c r="AB384" s="961">
        <v>0</v>
      </c>
      <c r="AC384" s="961">
        <v>0</v>
      </c>
      <c r="AD384" s="961">
        <v>32.478981538461547</v>
      </c>
      <c r="AE384" s="961">
        <v>0</v>
      </c>
      <c r="AF384" s="961">
        <v>0</v>
      </c>
      <c r="AG384" s="961">
        <v>0</v>
      </c>
      <c r="AH384" s="961">
        <v>0</v>
      </c>
      <c r="AI384" s="961">
        <v>0</v>
      </c>
      <c r="AJ384" s="961">
        <v>0</v>
      </c>
      <c r="AK384" s="961">
        <v>0</v>
      </c>
      <c r="AL384" s="961">
        <v>0</v>
      </c>
      <c r="AM384" s="961">
        <v>0</v>
      </c>
      <c r="AN384" s="443"/>
      <c r="AO384" s="443"/>
      <c r="AP384" s="443"/>
      <c r="AQ384" s="443"/>
      <c r="AR384" s="443"/>
      <c r="AS384" s="443"/>
      <c r="AT384" s="443"/>
      <c r="AU384" s="443"/>
      <c r="AV384" s="443"/>
      <c r="AW384" s="443"/>
      <c r="AX384" s="771"/>
      <c r="AY384" s="771"/>
      <c r="AZ384" s="771"/>
      <c r="BA384" s="905"/>
    </row>
    <row r="385" spans="1:53" s="82" customFormat="1" ht="11.4">
      <c r="A385" s="764" t="s">
        <v>104</v>
      </c>
      <c r="B385" s="921" t="s">
        <v>1026</v>
      </c>
      <c r="C385" s="752"/>
      <c r="D385" s="752"/>
      <c r="E385" s="752"/>
      <c r="F385" s="752"/>
      <c r="G385" s="752"/>
      <c r="H385" s="752"/>
      <c r="I385" s="752"/>
      <c r="J385" s="752"/>
      <c r="K385" s="752"/>
      <c r="L385" s="922" t="s">
        <v>2423</v>
      </c>
      <c r="M385" s="923"/>
      <c r="N385" s="923"/>
      <c r="O385" s="923"/>
      <c r="P385" s="923"/>
      <c r="Q385" s="923"/>
      <c r="R385" s="923"/>
      <c r="S385" s="923"/>
      <c r="T385" s="923"/>
      <c r="U385" s="923"/>
      <c r="V385" s="923"/>
      <c r="W385" s="923"/>
      <c r="X385" s="923"/>
      <c r="Y385" s="923"/>
      <c r="Z385" s="923"/>
      <c r="AA385" s="923"/>
      <c r="AB385" s="923"/>
      <c r="AC385" s="923"/>
      <c r="AD385" s="923"/>
      <c r="AE385" s="923"/>
      <c r="AF385" s="923"/>
      <c r="AG385" s="923"/>
      <c r="AH385" s="923"/>
      <c r="AI385" s="923"/>
      <c r="AJ385" s="923"/>
      <c r="AK385" s="923"/>
      <c r="AL385" s="923"/>
      <c r="AM385" s="923"/>
      <c r="AN385" s="923"/>
      <c r="AO385" s="923"/>
      <c r="AP385" s="923"/>
      <c r="AQ385" s="923"/>
      <c r="AR385" s="923"/>
      <c r="AS385" s="923"/>
      <c r="AT385" s="923"/>
      <c r="AU385" s="923"/>
      <c r="AV385" s="923"/>
      <c r="AW385" s="923"/>
      <c r="AX385" s="923"/>
      <c r="AY385" s="923"/>
      <c r="AZ385" s="923"/>
      <c r="BA385" s="752"/>
    </row>
    <row r="386" spans="1:53" s="114" customFormat="1" ht="11.4">
      <c r="A386" s="789">
        <v>4</v>
      </c>
      <c r="B386" s="924"/>
      <c r="C386" s="924"/>
      <c r="D386" s="924"/>
      <c r="E386" s="924"/>
      <c r="F386" s="924"/>
      <c r="G386" s="924"/>
      <c r="H386" s="924"/>
      <c r="I386" s="924"/>
      <c r="J386" s="924"/>
      <c r="K386" s="924"/>
      <c r="L386" s="925" t="s">
        <v>18</v>
      </c>
      <c r="M386" s="926" t="s">
        <v>531</v>
      </c>
      <c r="N386" s="927" t="s">
        <v>370</v>
      </c>
      <c r="O386" s="537">
        <v>96.984999999999999</v>
      </c>
      <c r="P386" s="928">
        <v>522.70000000000005</v>
      </c>
      <c r="Q386" s="928">
        <v>0</v>
      </c>
      <c r="R386" s="928">
        <v>-522.70000000000005</v>
      </c>
      <c r="S386" s="929">
        <v>114.974</v>
      </c>
      <c r="T386" s="929">
        <v>833.13</v>
      </c>
      <c r="U386" s="929">
        <v>833.13</v>
      </c>
      <c r="V386" s="929">
        <v>833.13</v>
      </c>
      <c r="W386" s="929">
        <v>833.13</v>
      </c>
      <c r="X386" s="929">
        <v>833.13</v>
      </c>
      <c r="Y386" s="929">
        <v>833.13</v>
      </c>
      <c r="Z386" s="929">
        <v>833.13</v>
      </c>
      <c r="AA386" s="929">
        <v>833.13</v>
      </c>
      <c r="AB386" s="929">
        <v>833.13</v>
      </c>
      <c r="AC386" s="929">
        <v>833.13</v>
      </c>
      <c r="AD386" s="929">
        <v>122.01960672</v>
      </c>
      <c r="AE386" s="929">
        <v>122.01960672</v>
      </c>
      <c r="AF386" s="929">
        <v>122.01960672</v>
      </c>
      <c r="AG386" s="929">
        <v>122.01960672</v>
      </c>
      <c r="AH386" s="929">
        <v>122.01960672</v>
      </c>
      <c r="AI386" s="929">
        <v>122.01960672</v>
      </c>
      <c r="AJ386" s="929">
        <v>122.01960672</v>
      </c>
      <c r="AK386" s="929">
        <v>122.01960672</v>
      </c>
      <c r="AL386" s="929">
        <v>122.01960672</v>
      </c>
      <c r="AM386" s="929">
        <v>122.01960672</v>
      </c>
      <c r="AN386" s="928">
        <v>6.1279999999999957</v>
      </c>
      <c r="AO386" s="928">
        <v>0</v>
      </c>
      <c r="AP386" s="928">
        <v>0</v>
      </c>
      <c r="AQ386" s="928">
        <v>0</v>
      </c>
      <c r="AR386" s="928">
        <v>0</v>
      </c>
      <c r="AS386" s="928">
        <v>0</v>
      </c>
      <c r="AT386" s="928">
        <v>0</v>
      </c>
      <c r="AU386" s="928">
        <v>0</v>
      </c>
      <c r="AV386" s="928">
        <v>0</v>
      </c>
      <c r="AW386" s="928">
        <v>0</v>
      </c>
      <c r="AX386" s="771"/>
      <c r="AY386" s="771"/>
      <c r="AZ386" s="771"/>
      <c r="BA386" s="930"/>
    </row>
    <row r="387" spans="1:53" ht="11.4">
      <c r="A387" s="789">
        <v>4</v>
      </c>
      <c r="B387" s="905"/>
      <c r="C387" s="905"/>
      <c r="D387" s="905"/>
      <c r="E387" s="905"/>
      <c r="F387" s="905"/>
      <c r="G387" s="905"/>
      <c r="H387" s="905"/>
      <c r="I387" s="905"/>
      <c r="J387" s="905"/>
      <c r="K387" s="905"/>
      <c r="L387" s="931" t="s">
        <v>165</v>
      </c>
      <c r="M387" s="932" t="s">
        <v>532</v>
      </c>
      <c r="N387" s="933"/>
      <c r="O387" s="934"/>
      <c r="P387" s="934"/>
      <c r="Q387" s="934"/>
      <c r="R387" s="935">
        <v>0</v>
      </c>
      <c r="S387" s="934">
        <v>1.0494000000000001</v>
      </c>
      <c r="T387" s="934"/>
      <c r="U387" s="934">
        <v>1</v>
      </c>
      <c r="V387" s="934">
        <v>1</v>
      </c>
      <c r="W387" s="934">
        <v>1</v>
      </c>
      <c r="X387" s="934">
        <v>1</v>
      </c>
      <c r="Y387" s="934">
        <v>1</v>
      </c>
      <c r="Z387" s="934">
        <v>1</v>
      </c>
      <c r="AA387" s="934">
        <v>1</v>
      </c>
      <c r="AB387" s="934">
        <v>1</v>
      </c>
      <c r="AC387" s="934">
        <v>1</v>
      </c>
      <c r="AD387" s="934">
        <v>1.06128</v>
      </c>
      <c r="AE387" s="934">
        <v>1</v>
      </c>
      <c r="AF387" s="934">
        <v>1</v>
      </c>
      <c r="AG387" s="934">
        <v>1</v>
      </c>
      <c r="AH387" s="934">
        <v>1</v>
      </c>
      <c r="AI387" s="934">
        <v>1</v>
      </c>
      <c r="AJ387" s="934">
        <v>1</v>
      </c>
      <c r="AK387" s="934">
        <v>1</v>
      </c>
      <c r="AL387" s="934">
        <v>1</v>
      </c>
      <c r="AM387" s="934">
        <v>1</v>
      </c>
      <c r="AN387" s="443"/>
      <c r="AO387" s="443"/>
      <c r="AP387" s="443"/>
      <c r="AQ387" s="443"/>
      <c r="AR387" s="443"/>
      <c r="AS387" s="443"/>
      <c r="AT387" s="443"/>
      <c r="AU387" s="443"/>
      <c r="AV387" s="443"/>
      <c r="AW387" s="443"/>
      <c r="AX387" s="771"/>
      <c r="AY387" s="771"/>
      <c r="AZ387" s="771"/>
      <c r="BA387" s="905"/>
    </row>
    <row r="388" spans="1:53" s="113" customFormat="1" ht="11.4">
      <c r="A388" s="936">
        <v>4</v>
      </c>
      <c r="B388" s="930"/>
      <c r="C388" s="930"/>
      <c r="D388" s="930"/>
      <c r="E388" s="930"/>
      <c r="F388" s="930"/>
      <c r="G388" s="930"/>
      <c r="H388" s="930"/>
      <c r="I388" s="930"/>
      <c r="J388" s="930"/>
      <c r="K388" s="930"/>
      <c r="L388" s="925" t="s">
        <v>166</v>
      </c>
      <c r="M388" s="937" t="s">
        <v>533</v>
      </c>
      <c r="N388" s="927" t="s">
        <v>370</v>
      </c>
      <c r="O388" s="928">
        <v>96.984999999999999</v>
      </c>
      <c r="P388" s="928">
        <v>16.669999999999998</v>
      </c>
      <c r="Q388" s="928">
        <v>0</v>
      </c>
      <c r="R388" s="928">
        <v>-16.669999999999998</v>
      </c>
      <c r="S388" s="537"/>
      <c r="T388" s="537"/>
      <c r="U388" s="537"/>
      <c r="V388" s="537"/>
      <c r="W388" s="537"/>
      <c r="X388" s="537"/>
      <c r="Y388" s="537"/>
      <c r="Z388" s="537"/>
      <c r="AA388" s="537"/>
      <c r="AB388" s="537"/>
      <c r="AC388" s="537"/>
      <c r="AD388" s="537"/>
      <c r="AE388" s="537"/>
      <c r="AF388" s="537"/>
      <c r="AG388" s="537"/>
      <c r="AH388" s="537"/>
      <c r="AI388" s="537"/>
      <c r="AJ388" s="537"/>
      <c r="AK388" s="537"/>
      <c r="AL388" s="537"/>
      <c r="AM388" s="537"/>
      <c r="AN388" s="537"/>
      <c r="AO388" s="537"/>
      <c r="AP388" s="537"/>
      <c r="AQ388" s="537"/>
      <c r="AR388" s="537"/>
      <c r="AS388" s="537"/>
      <c r="AT388" s="537"/>
      <c r="AU388" s="537"/>
      <c r="AV388" s="537"/>
      <c r="AW388" s="537"/>
      <c r="AX388" s="938"/>
      <c r="AY388" s="938"/>
      <c r="AZ388" s="938"/>
      <c r="BA388" s="930"/>
    </row>
    <row r="389" spans="1:53" ht="22.8">
      <c r="A389" s="789">
        <v>4</v>
      </c>
      <c r="B389" s="905"/>
      <c r="C389" s="905"/>
      <c r="D389" s="905"/>
      <c r="E389" s="905"/>
      <c r="F389" s="905"/>
      <c r="G389" s="905"/>
      <c r="H389" s="905"/>
      <c r="I389" s="905"/>
      <c r="J389" s="905"/>
      <c r="K389" s="905"/>
      <c r="L389" s="931" t="s">
        <v>534</v>
      </c>
      <c r="M389" s="939" t="s">
        <v>535</v>
      </c>
      <c r="N389" s="856" t="s">
        <v>370</v>
      </c>
      <c r="O389" s="940">
        <v>0</v>
      </c>
      <c r="P389" s="940">
        <v>16.43</v>
      </c>
      <c r="Q389" s="940">
        <v>0</v>
      </c>
      <c r="R389" s="940">
        <v>-16.43</v>
      </c>
      <c r="S389" s="443"/>
      <c r="T389" s="443"/>
      <c r="U389" s="443"/>
      <c r="V389" s="443"/>
      <c r="W389" s="443"/>
      <c r="X389" s="443"/>
      <c r="Y389" s="443"/>
      <c r="Z389" s="443"/>
      <c r="AA389" s="443"/>
      <c r="AB389" s="443"/>
      <c r="AC389" s="443"/>
      <c r="AD389" s="443"/>
      <c r="AE389" s="443"/>
      <c r="AF389" s="443"/>
      <c r="AG389" s="443"/>
      <c r="AH389" s="443"/>
      <c r="AI389" s="443"/>
      <c r="AJ389" s="443"/>
      <c r="AK389" s="443"/>
      <c r="AL389" s="443"/>
      <c r="AM389" s="443"/>
      <c r="AN389" s="443"/>
      <c r="AO389" s="443"/>
      <c r="AP389" s="443"/>
      <c r="AQ389" s="443"/>
      <c r="AR389" s="443"/>
      <c r="AS389" s="443"/>
      <c r="AT389" s="443"/>
      <c r="AU389" s="443"/>
      <c r="AV389" s="443"/>
      <c r="AW389" s="443"/>
      <c r="AX389" s="771"/>
      <c r="AY389" s="771"/>
      <c r="AZ389" s="771"/>
      <c r="BA389" s="941"/>
    </row>
    <row r="390" spans="1:53" ht="11.4">
      <c r="A390" s="789">
        <v>4</v>
      </c>
      <c r="B390" s="905"/>
      <c r="C390" s="905"/>
      <c r="D390" s="905"/>
      <c r="E390" s="905"/>
      <c r="F390" s="905"/>
      <c r="G390" s="905"/>
      <c r="H390" s="905"/>
      <c r="I390" s="905"/>
      <c r="J390" s="905"/>
      <c r="K390" s="905"/>
      <c r="L390" s="931" t="s">
        <v>536</v>
      </c>
      <c r="M390" s="942" t="s">
        <v>537</v>
      </c>
      <c r="N390" s="943" t="s">
        <v>370</v>
      </c>
      <c r="O390" s="790"/>
      <c r="P390" s="790">
        <v>7.69</v>
      </c>
      <c r="Q390" s="790"/>
      <c r="R390" s="940">
        <v>-7.69</v>
      </c>
      <c r="S390" s="443"/>
      <c r="T390" s="443"/>
      <c r="U390" s="443"/>
      <c r="V390" s="443"/>
      <c r="W390" s="443"/>
      <c r="X390" s="443"/>
      <c r="Y390" s="443"/>
      <c r="Z390" s="443"/>
      <c r="AA390" s="443"/>
      <c r="AB390" s="443"/>
      <c r="AC390" s="443"/>
      <c r="AD390" s="443"/>
      <c r="AE390" s="443"/>
      <c r="AF390" s="443"/>
      <c r="AG390" s="443"/>
      <c r="AH390" s="443"/>
      <c r="AI390" s="443"/>
      <c r="AJ390" s="443"/>
      <c r="AK390" s="443"/>
      <c r="AL390" s="443"/>
      <c r="AM390" s="443"/>
      <c r="AN390" s="443"/>
      <c r="AO390" s="443"/>
      <c r="AP390" s="443"/>
      <c r="AQ390" s="443"/>
      <c r="AR390" s="443"/>
      <c r="AS390" s="443"/>
      <c r="AT390" s="443"/>
      <c r="AU390" s="443"/>
      <c r="AV390" s="443"/>
      <c r="AW390" s="443"/>
      <c r="AX390" s="771"/>
      <c r="AY390" s="771"/>
      <c r="AZ390" s="771"/>
      <c r="BA390" s="905"/>
    </row>
    <row r="391" spans="1:53" ht="11.4">
      <c r="A391" s="789">
        <v>4</v>
      </c>
      <c r="B391" s="905"/>
      <c r="C391" s="905"/>
      <c r="D391" s="905"/>
      <c r="E391" s="905"/>
      <c r="F391" s="905"/>
      <c r="G391" s="905"/>
      <c r="H391" s="905"/>
      <c r="I391" s="905"/>
      <c r="J391" s="905"/>
      <c r="K391" s="905"/>
      <c r="L391" s="931" t="s">
        <v>538</v>
      </c>
      <c r="M391" s="944" t="s">
        <v>539</v>
      </c>
      <c r="N391" s="943" t="s">
        <v>370</v>
      </c>
      <c r="O391" s="790"/>
      <c r="P391" s="790">
        <v>8.74</v>
      </c>
      <c r="Q391" s="790"/>
      <c r="R391" s="940">
        <v>-8.74</v>
      </c>
      <c r="S391" s="443"/>
      <c r="T391" s="443"/>
      <c r="U391" s="443"/>
      <c r="V391" s="443"/>
      <c r="W391" s="443"/>
      <c r="X391" s="443"/>
      <c r="Y391" s="443"/>
      <c r="Z391" s="443"/>
      <c r="AA391" s="443"/>
      <c r="AB391" s="443"/>
      <c r="AC391" s="443"/>
      <c r="AD391" s="443"/>
      <c r="AE391" s="443"/>
      <c r="AF391" s="443"/>
      <c r="AG391" s="443"/>
      <c r="AH391" s="443"/>
      <c r="AI391" s="443"/>
      <c r="AJ391" s="443"/>
      <c r="AK391" s="443"/>
      <c r="AL391" s="443"/>
      <c r="AM391" s="443"/>
      <c r="AN391" s="443"/>
      <c r="AO391" s="443"/>
      <c r="AP391" s="443"/>
      <c r="AQ391" s="443"/>
      <c r="AR391" s="443"/>
      <c r="AS391" s="443"/>
      <c r="AT391" s="443"/>
      <c r="AU391" s="443"/>
      <c r="AV391" s="443"/>
      <c r="AW391" s="443"/>
      <c r="AX391" s="771"/>
      <c r="AY391" s="771"/>
      <c r="AZ391" s="771"/>
      <c r="BA391" s="905"/>
    </row>
    <row r="392" spans="1:53" ht="22.8">
      <c r="A392" s="789">
        <v>4</v>
      </c>
      <c r="B392" s="905"/>
      <c r="C392" s="905"/>
      <c r="D392" s="905"/>
      <c r="E392" s="905"/>
      <c r="F392" s="905"/>
      <c r="G392" s="905"/>
      <c r="H392" s="905"/>
      <c r="I392" s="905"/>
      <c r="J392" s="905"/>
      <c r="K392" s="905"/>
      <c r="L392" s="931" t="s">
        <v>540</v>
      </c>
      <c r="M392" s="939" t="s">
        <v>541</v>
      </c>
      <c r="N392" s="856" t="s">
        <v>370</v>
      </c>
      <c r="O392" s="790"/>
      <c r="P392" s="790"/>
      <c r="Q392" s="790"/>
      <c r="R392" s="940">
        <v>0</v>
      </c>
      <c r="S392" s="443"/>
      <c r="T392" s="443"/>
      <c r="U392" s="443"/>
      <c r="V392" s="443"/>
      <c r="W392" s="443"/>
      <c r="X392" s="443"/>
      <c r="Y392" s="443"/>
      <c r="Z392" s="443"/>
      <c r="AA392" s="443"/>
      <c r="AB392" s="443"/>
      <c r="AC392" s="443"/>
      <c r="AD392" s="443"/>
      <c r="AE392" s="443"/>
      <c r="AF392" s="443"/>
      <c r="AG392" s="443"/>
      <c r="AH392" s="443"/>
      <c r="AI392" s="443"/>
      <c r="AJ392" s="443"/>
      <c r="AK392" s="443"/>
      <c r="AL392" s="443"/>
      <c r="AM392" s="443"/>
      <c r="AN392" s="443"/>
      <c r="AO392" s="443"/>
      <c r="AP392" s="443"/>
      <c r="AQ392" s="443"/>
      <c r="AR392" s="443"/>
      <c r="AS392" s="443"/>
      <c r="AT392" s="443"/>
      <c r="AU392" s="443"/>
      <c r="AV392" s="443"/>
      <c r="AW392" s="443"/>
      <c r="AX392" s="771"/>
      <c r="AY392" s="771"/>
      <c r="AZ392" s="771"/>
      <c r="BA392" s="905"/>
    </row>
    <row r="393" spans="1:53" ht="22.8">
      <c r="A393" s="789">
        <v>4</v>
      </c>
      <c r="B393" s="905"/>
      <c r="C393" s="905"/>
      <c r="D393" s="905"/>
      <c r="E393" s="905"/>
      <c r="F393" s="905"/>
      <c r="G393" s="905"/>
      <c r="H393" s="905"/>
      <c r="I393" s="905"/>
      <c r="J393" s="905"/>
      <c r="K393" s="905"/>
      <c r="L393" s="931" t="s">
        <v>542</v>
      </c>
      <c r="M393" s="939" t="s">
        <v>543</v>
      </c>
      <c r="N393" s="943" t="s">
        <v>370</v>
      </c>
      <c r="O393" s="443">
        <v>0</v>
      </c>
      <c r="P393" s="443">
        <v>0</v>
      </c>
      <c r="Q393" s="443">
        <v>0</v>
      </c>
      <c r="R393" s="940">
        <v>0</v>
      </c>
      <c r="S393" s="443"/>
      <c r="T393" s="443"/>
      <c r="U393" s="443"/>
      <c r="V393" s="443"/>
      <c r="W393" s="443"/>
      <c r="X393" s="443"/>
      <c r="Y393" s="443"/>
      <c r="Z393" s="443"/>
      <c r="AA393" s="443"/>
      <c r="AB393" s="443"/>
      <c r="AC393" s="443"/>
      <c r="AD393" s="443"/>
      <c r="AE393" s="443"/>
      <c r="AF393" s="443"/>
      <c r="AG393" s="443"/>
      <c r="AH393" s="443"/>
      <c r="AI393" s="443"/>
      <c r="AJ393" s="443"/>
      <c r="AK393" s="443"/>
      <c r="AL393" s="443"/>
      <c r="AM393" s="443"/>
      <c r="AN393" s="443"/>
      <c r="AO393" s="443"/>
      <c r="AP393" s="443"/>
      <c r="AQ393" s="443"/>
      <c r="AR393" s="443"/>
      <c r="AS393" s="443"/>
      <c r="AT393" s="443"/>
      <c r="AU393" s="443"/>
      <c r="AV393" s="443"/>
      <c r="AW393" s="443"/>
      <c r="AX393" s="771"/>
      <c r="AY393" s="771"/>
      <c r="AZ393" s="771"/>
      <c r="BA393" s="905"/>
    </row>
    <row r="394" spans="1:53" ht="11.4">
      <c r="A394" s="789">
        <v>4</v>
      </c>
      <c r="B394" s="905"/>
      <c r="C394" s="905"/>
      <c r="D394" s="905"/>
      <c r="E394" s="905"/>
      <c r="F394" s="905"/>
      <c r="G394" s="905"/>
      <c r="H394" s="905"/>
      <c r="I394" s="905"/>
      <c r="J394" s="905"/>
      <c r="K394" s="905"/>
      <c r="L394" s="931" t="s">
        <v>544</v>
      </c>
      <c r="M394" s="942" t="s">
        <v>545</v>
      </c>
      <c r="N394" s="856" t="s">
        <v>370</v>
      </c>
      <c r="O394" s="790"/>
      <c r="P394" s="790"/>
      <c r="Q394" s="790"/>
      <c r="R394" s="940">
        <v>0</v>
      </c>
      <c r="S394" s="443"/>
      <c r="T394" s="443"/>
      <c r="U394" s="443"/>
      <c r="V394" s="443"/>
      <c r="W394" s="443"/>
      <c r="X394" s="443"/>
      <c r="Y394" s="443"/>
      <c r="Z394" s="443"/>
      <c r="AA394" s="443"/>
      <c r="AB394" s="443"/>
      <c r="AC394" s="443"/>
      <c r="AD394" s="443"/>
      <c r="AE394" s="443"/>
      <c r="AF394" s="443"/>
      <c r="AG394" s="443"/>
      <c r="AH394" s="443"/>
      <c r="AI394" s="443"/>
      <c r="AJ394" s="443"/>
      <c r="AK394" s="443"/>
      <c r="AL394" s="443"/>
      <c r="AM394" s="443"/>
      <c r="AN394" s="443"/>
      <c r="AO394" s="443"/>
      <c r="AP394" s="443"/>
      <c r="AQ394" s="443"/>
      <c r="AR394" s="443"/>
      <c r="AS394" s="443"/>
      <c r="AT394" s="443"/>
      <c r="AU394" s="443"/>
      <c r="AV394" s="443"/>
      <c r="AW394" s="443"/>
      <c r="AX394" s="771"/>
      <c r="AY394" s="771"/>
      <c r="AZ394" s="771"/>
      <c r="BA394" s="905"/>
    </row>
    <row r="395" spans="1:53" ht="22.8">
      <c r="A395" s="789">
        <v>4</v>
      </c>
      <c r="B395" s="905"/>
      <c r="C395" s="905"/>
      <c r="D395" s="905"/>
      <c r="E395" s="905"/>
      <c r="F395" s="905"/>
      <c r="G395" s="905"/>
      <c r="H395" s="905"/>
      <c r="I395" s="905"/>
      <c r="J395" s="905"/>
      <c r="K395" s="905"/>
      <c r="L395" s="931" t="s">
        <v>546</v>
      </c>
      <c r="M395" s="942" t="s">
        <v>1196</v>
      </c>
      <c r="N395" s="943" t="s">
        <v>370</v>
      </c>
      <c r="O395" s="790">
        <v>0</v>
      </c>
      <c r="P395" s="790">
        <v>0</v>
      </c>
      <c r="Q395" s="790">
        <v>0</v>
      </c>
      <c r="R395" s="940">
        <v>0</v>
      </c>
      <c r="S395" s="443"/>
      <c r="T395" s="443"/>
      <c r="U395" s="443"/>
      <c r="V395" s="443"/>
      <c r="W395" s="443"/>
      <c r="X395" s="443"/>
      <c r="Y395" s="443"/>
      <c r="Z395" s="443"/>
      <c r="AA395" s="443"/>
      <c r="AB395" s="443"/>
      <c r="AC395" s="443"/>
      <c r="AD395" s="443"/>
      <c r="AE395" s="443"/>
      <c r="AF395" s="443"/>
      <c r="AG395" s="443"/>
      <c r="AH395" s="443"/>
      <c r="AI395" s="443"/>
      <c r="AJ395" s="443"/>
      <c r="AK395" s="443"/>
      <c r="AL395" s="443"/>
      <c r="AM395" s="443"/>
      <c r="AN395" s="443"/>
      <c r="AO395" s="443"/>
      <c r="AP395" s="443"/>
      <c r="AQ395" s="443"/>
      <c r="AR395" s="443"/>
      <c r="AS395" s="443"/>
      <c r="AT395" s="443"/>
      <c r="AU395" s="443"/>
      <c r="AV395" s="443"/>
      <c r="AW395" s="443"/>
      <c r="AX395" s="771"/>
      <c r="AY395" s="771"/>
      <c r="AZ395" s="771"/>
      <c r="BA395" s="905"/>
    </row>
    <row r="396" spans="1:53" ht="11.4">
      <c r="A396" s="789">
        <v>4</v>
      </c>
      <c r="B396" s="905"/>
      <c r="C396" s="905"/>
      <c r="D396" s="905"/>
      <c r="E396" s="905"/>
      <c r="F396" s="905"/>
      <c r="G396" s="905"/>
      <c r="H396" s="905"/>
      <c r="I396" s="905"/>
      <c r="J396" s="905"/>
      <c r="K396" s="905"/>
      <c r="L396" s="931" t="s">
        <v>547</v>
      </c>
      <c r="M396" s="939" t="s">
        <v>548</v>
      </c>
      <c r="N396" s="856" t="s">
        <v>370</v>
      </c>
      <c r="O396" s="790"/>
      <c r="P396" s="790"/>
      <c r="Q396" s="790"/>
      <c r="R396" s="940">
        <v>0</v>
      </c>
      <c r="S396" s="443"/>
      <c r="T396" s="443"/>
      <c r="U396" s="443"/>
      <c r="V396" s="443"/>
      <c r="W396" s="443"/>
      <c r="X396" s="443"/>
      <c r="Y396" s="443"/>
      <c r="Z396" s="443"/>
      <c r="AA396" s="443"/>
      <c r="AB396" s="443"/>
      <c r="AC396" s="443"/>
      <c r="AD396" s="443"/>
      <c r="AE396" s="443"/>
      <c r="AF396" s="443"/>
      <c r="AG396" s="443"/>
      <c r="AH396" s="443"/>
      <c r="AI396" s="443"/>
      <c r="AJ396" s="443"/>
      <c r="AK396" s="443"/>
      <c r="AL396" s="443"/>
      <c r="AM396" s="443"/>
      <c r="AN396" s="443"/>
      <c r="AO396" s="443"/>
      <c r="AP396" s="443"/>
      <c r="AQ396" s="443"/>
      <c r="AR396" s="443"/>
      <c r="AS396" s="443"/>
      <c r="AT396" s="443"/>
      <c r="AU396" s="443"/>
      <c r="AV396" s="443"/>
      <c r="AW396" s="443"/>
      <c r="AX396" s="771"/>
      <c r="AY396" s="771"/>
      <c r="AZ396" s="771"/>
      <c r="BA396" s="905"/>
    </row>
    <row r="397" spans="1:53" ht="11.4">
      <c r="A397" s="789">
        <v>4</v>
      </c>
      <c r="B397" s="905"/>
      <c r="C397" s="905"/>
      <c r="D397" s="905"/>
      <c r="E397" s="905"/>
      <c r="F397" s="905"/>
      <c r="G397" s="905"/>
      <c r="H397" s="905"/>
      <c r="I397" s="905"/>
      <c r="J397" s="905"/>
      <c r="K397" s="905"/>
      <c r="L397" s="931" t="s">
        <v>549</v>
      </c>
      <c r="M397" s="945" t="s">
        <v>550</v>
      </c>
      <c r="N397" s="933" t="s">
        <v>370</v>
      </c>
      <c r="O397" s="940">
        <v>96.984999999999999</v>
      </c>
      <c r="P397" s="940">
        <v>0.24</v>
      </c>
      <c r="Q397" s="940">
        <v>0</v>
      </c>
      <c r="R397" s="940">
        <v>-0.24</v>
      </c>
      <c r="S397" s="443"/>
      <c r="T397" s="443"/>
      <c r="U397" s="443"/>
      <c r="V397" s="443"/>
      <c r="W397" s="443"/>
      <c r="X397" s="443"/>
      <c r="Y397" s="443"/>
      <c r="Z397" s="443"/>
      <c r="AA397" s="443"/>
      <c r="AB397" s="443"/>
      <c r="AC397" s="443"/>
      <c r="AD397" s="443"/>
      <c r="AE397" s="443"/>
      <c r="AF397" s="443"/>
      <c r="AG397" s="443"/>
      <c r="AH397" s="443"/>
      <c r="AI397" s="443"/>
      <c r="AJ397" s="443"/>
      <c r="AK397" s="443"/>
      <c r="AL397" s="443"/>
      <c r="AM397" s="443"/>
      <c r="AN397" s="443"/>
      <c r="AO397" s="443"/>
      <c r="AP397" s="443"/>
      <c r="AQ397" s="443"/>
      <c r="AR397" s="443"/>
      <c r="AS397" s="443"/>
      <c r="AT397" s="443"/>
      <c r="AU397" s="443"/>
      <c r="AV397" s="443"/>
      <c r="AW397" s="443"/>
      <c r="AX397" s="771"/>
      <c r="AY397" s="771"/>
      <c r="AZ397" s="771"/>
      <c r="BA397" s="905"/>
    </row>
    <row r="398" spans="1:53" ht="11.4">
      <c r="A398" s="789">
        <v>4</v>
      </c>
      <c r="B398" s="905"/>
      <c r="C398" s="905"/>
      <c r="D398" s="905"/>
      <c r="E398" s="905"/>
      <c r="F398" s="905"/>
      <c r="G398" s="905"/>
      <c r="H398" s="905"/>
      <c r="I398" s="905"/>
      <c r="J398" s="905"/>
      <c r="K398" s="905"/>
      <c r="L398" s="931" t="s">
        <v>551</v>
      </c>
      <c r="M398" s="944" t="s">
        <v>552</v>
      </c>
      <c r="N398" s="933" t="s">
        <v>370</v>
      </c>
      <c r="O398" s="790"/>
      <c r="P398" s="790"/>
      <c r="Q398" s="790"/>
      <c r="R398" s="940">
        <v>0</v>
      </c>
      <c r="S398" s="443"/>
      <c r="T398" s="443"/>
      <c r="U398" s="443"/>
      <c r="V398" s="443"/>
      <c r="W398" s="443"/>
      <c r="X398" s="443"/>
      <c r="Y398" s="443"/>
      <c r="Z398" s="443"/>
      <c r="AA398" s="443"/>
      <c r="AB398" s="443"/>
      <c r="AC398" s="443"/>
      <c r="AD398" s="443"/>
      <c r="AE398" s="443"/>
      <c r="AF398" s="443"/>
      <c r="AG398" s="443"/>
      <c r="AH398" s="443"/>
      <c r="AI398" s="443"/>
      <c r="AJ398" s="443"/>
      <c r="AK398" s="443"/>
      <c r="AL398" s="443"/>
      <c r="AM398" s="443"/>
      <c r="AN398" s="443"/>
      <c r="AO398" s="443"/>
      <c r="AP398" s="443"/>
      <c r="AQ398" s="443"/>
      <c r="AR398" s="443"/>
      <c r="AS398" s="443"/>
      <c r="AT398" s="443"/>
      <c r="AU398" s="443"/>
      <c r="AV398" s="443"/>
      <c r="AW398" s="443"/>
      <c r="AX398" s="771"/>
      <c r="AY398" s="771"/>
      <c r="AZ398" s="771"/>
      <c r="BA398" s="905"/>
    </row>
    <row r="399" spans="1:53" ht="22.8">
      <c r="A399" s="789">
        <v>4</v>
      </c>
      <c r="B399" s="905"/>
      <c r="C399" s="905"/>
      <c r="D399" s="905"/>
      <c r="E399" s="905"/>
      <c r="F399" s="905"/>
      <c r="G399" s="905"/>
      <c r="H399" s="905"/>
      <c r="I399" s="905"/>
      <c r="J399" s="905"/>
      <c r="K399" s="905"/>
      <c r="L399" s="931" t="s">
        <v>553</v>
      </c>
      <c r="M399" s="944" t="s">
        <v>554</v>
      </c>
      <c r="N399" s="933" t="s">
        <v>370</v>
      </c>
      <c r="O399" s="790"/>
      <c r="P399" s="790"/>
      <c r="Q399" s="790"/>
      <c r="R399" s="940">
        <v>0</v>
      </c>
      <c r="S399" s="443"/>
      <c r="T399" s="443"/>
      <c r="U399" s="443"/>
      <c r="V399" s="443"/>
      <c r="W399" s="443"/>
      <c r="X399" s="443"/>
      <c r="Y399" s="443"/>
      <c r="Z399" s="443"/>
      <c r="AA399" s="443"/>
      <c r="AB399" s="443"/>
      <c r="AC399" s="443"/>
      <c r="AD399" s="443"/>
      <c r="AE399" s="443"/>
      <c r="AF399" s="443"/>
      <c r="AG399" s="443"/>
      <c r="AH399" s="443"/>
      <c r="AI399" s="443"/>
      <c r="AJ399" s="443"/>
      <c r="AK399" s="443"/>
      <c r="AL399" s="443"/>
      <c r="AM399" s="443"/>
      <c r="AN399" s="443"/>
      <c r="AO399" s="443"/>
      <c r="AP399" s="443"/>
      <c r="AQ399" s="443"/>
      <c r="AR399" s="443"/>
      <c r="AS399" s="443"/>
      <c r="AT399" s="443"/>
      <c r="AU399" s="443"/>
      <c r="AV399" s="443"/>
      <c r="AW399" s="443"/>
      <c r="AX399" s="771"/>
      <c r="AY399" s="771"/>
      <c r="AZ399" s="771"/>
      <c r="BA399" s="905"/>
    </row>
    <row r="400" spans="1:53" ht="22.8">
      <c r="A400" s="789">
        <v>4</v>
      </c>
      <c r="B400" s="905"/>
      <c r="C400" s="905"/>
      <c r="D400" s="905"/>
      <c r="E400" s="905"/>
      <c r="F400" s="905"/>
      <c r="G400" s="905"/>
      <c r="H400" s="905"/>
      <c r="I400" s="905"/>
      <c r="J400" s="905"/>
      <c r="K400" s="905"/>
      <c r="L400" s="931" t="s">
        <v>555</v>
      </c>
      <c r="M400" s="944" t="s">
        <v>556</v>
      </c>
      <c r="N400" s="933" t="s">
        <v>370</v>
      </c>
      <c r="O400" s="790"/>
      <c r="P400" s="790"/>
      <c r="Q400" s="790"/>
      <c r="R400" s="940">
        <v>0</v>
      </c>
      <c r="S400" s="443"/>
      <c r="T400" s="443"/>
      <c r="U400" s="443"/>
      <c r="V400" s="443"/>
      <c r="W400" s="443"/>
      <c r="X400" s="443"/>
      <c r="Y400" s="443"/>
      <c r="Z400" s="443"/>
      <c r="AA400" s="443"/>
      <c r="AB400" s="443"/>
      <c r="AC400" s="443"/>
      <c r="AD400" s="443"/>
      <c r="AE400" s="443"/>
      <c r="AF400" s="443"/>
      <c r="AG400" s="443"/>
      <c r="AH400" s="443"/>
      <c r="AI400" s="443"/>
      <c r="AJ400" s="443"/>
      <c r="AK400" s="443"/>
      <c r="AL400" s="443"/>
      <c r="AM400" s="443"/>
      <c r="AN400" s="443"/>
      <c r="AO400" s="443"/>
      <c r="AP400" s="443"/>
      <c r="AQ400" s="443"/>
      <c r="AR400" s="443"/>
      <c r="AS400" s="443"/>
      <c r="AT400" s="443"/>
      <c r="AU400" s="443"/>
      <c r="AV400" s="443"/>
      <c r="AW400" s="443"/>
      <c r="AX400" s="771"/>
      <c r="AY400" s="771"/>
      <c r="AZ400" s="771"/>
      <c r="BA400" s="905"/>
    </row>
    <row r="401" spans="1:53" ht="22.8">
      <c r="A401" s="789">
        <v>4</v>
      </c>
      <c r="B401" s="905"/>
      <c r="C401" s="905"/>
      <c r="D401" s="905"/>
      <c r="E401" s="905"/>
      <c r="F401" s="905"/>
      <c r="G401" s="905"/>
      <c r="H401" s="905"/>
      <c r="I401" s="905"/>
      <c r="J401" s="905"/>
      <c r="K401" s="905"/>
      <c r="L401" s="931" t="s">
        <v>557</v>
      </c>
      <c r="M401" s="944" t="s">
        <v>558</v>
      </c>
      <c r="N401" s="933" t="s">
        <v>370</v>
      </c>
      <c r="O401" s="790"/>
      <c r="P401" s="790"/>
      <c r="Q401" s="790"/>
      <c r="R401" s="940">
        <v>0</v>
      </c>
      <c r="S401" s="443"/>
      <c r="T401" s="443"/>
      <c r="U401" s="443"/>
      <c r="V401" s="443"/>
      <c r="W401" s="443"/>
      <c r="X401" s="443"/>
      <c r="Y401" s="443"/>
      <c r="Z401" s="443"/>
      <c r="AA401" s="443"/>
      <c r="AB401" s="443"/>
      <c r="AC401" s="443"/>
      <c r="AD401" s="443"/>
      <c r="AE401" s="443"/>
      <c r="AF401" s="443"/>
      <c r="AG401" s="443"/>
      <c r="AH401" s="443"/>
      <c r="AI401" s="443"/>
      <c r="AJ401" s="443"/>
      <c r="AK401" s="443"/>
      <c r="AL401" s="443"/>
      <c r="AM401" s="443"/>
      <c r="AN401" s="443"/>
      <c r="AO401" s="443"/>
      <c r="AP401" s="443"/>
      <c r="AQ401" s="443"/>
      <c r="AR401" s="443"/>
      <c r="AS401" s="443"/>
      <c r="AT401" s="443"/>
      <c r="AU401" s="443"/>
      <c r="AV401" s="443"/>
      <c r="AW401" s="443"/>
      <c r="AX401" s="771"/>
      <c r="AY401" s="771"/>
      <c r="AZ401" s="771"/>
      <c r="BA401" s="905"/>
    </row>
    <row r="402" spans="1:53" ht="45.6">
      <c r="A402" s="789">
        <v>4</v>
      </c>
      <c r="B402" s="905"/>
      <c r="C402" s="905"/>
      <c r="D402" s="905"/>
      <c r="E402" s="905"/>
      <c r="F402" s="905"/>
      <c r="G402" s="905"/>
      <c r="H402" s="905"/>
      <c r="I402" s="905"/>
      <c r="J402" s="905"/>
      <c r="K402" s="905"/>
      <c r="L402" s="931" t="s">
        <v>559</v>
      </c>
      <c r="M402" s="944" t="s">
        <v>560</v>
      </c>
      <c r="N402" s="933" t="s">
        <v>370</v>
      </c>
      <c r="O402" s="790"/>
      <c r="P402" s="790">
        <v>0.24</v>
      </c>
      <c r="Q402" s="790"/>
      <c r="R402" s="940">
        <v>-0.24</v>
      </c>
      <c r="S402" s="443"/>
      <c r="T402" s="443"/>
      <c r="U402" s="443"/>
      <c r="V402" s="443"/>
      <c r="W402" s="443"/>
      <c r="X402" s="443"/>
      <c r="Y402" s="443"/>
      <c r="Z402" s="443"/>
      <c r="AA402" s="443"/>
      <c r="AB402" s="443"/>
      <c r="AC402" s="443"/>
      <c r="AD402" s="443"/>
      <c r="AE402" s="443"/>
      <c r="AF402" s="443"/>
      <c r="AG402" s="443"/>
      <c r="AH402" s="443"/>
      <c r="AI402" s="443"/>
      <c r="AJ402" s="443"/>
      <c r="AK402" s="443"/>
      <c r="AL402" s="443"/>
      <c r="AM402" s="443"/>
      <c r="AN402" s="443"/>
      <c r="AO402" s="443"/>
      <c r="AP402" s="443"/>
      <c r="AQ402" s="443"/>
      <c r="AR402" s="443"/>
      <c r="AS402" s="443"/>
      <c r="AT402" s="443"/>
      <c r="AU402" s="443"/>
      <c r="AV402" s="443"/>
      <c r="AW402" s="443"/>
      <c r="AX402" s="771"/>
      <c r="AY402" s="771"/>
      <c r="AZ402" s="771"/>
      <c r="BA402" s="905"/>
    </row>
    <row r="403" spans="1:53" ht="11.4">
      <c r="A403" s="789">
        <v>4</v>
      </c>
      <c r="B403" s="905"/>
      <c r="C403" s="905"/>
      <c r="D403" s="905"/>
      <c r="E403" s="905"/>
      <c r="F403" s="905"/>
      <c r="G403" s="905"/>
      <c r="H403" s="905"/>
      <c r="I403" s="905"/>
      <c r="J403" s="905"/>
      <c r="K403" s="905"/>
      <c r="L403" s="931" t="s">
        <v>561</v>
      </c>
      <c r="M403" s="944" t="s">
        <v>562</v>
      </c>
      <c r="N403" s="933" t="s">
        <v>370</v>
      </c>
      <c r="O403" s="790"/>
      <c r="P403" s="790"/>
      <c r="Q403" s="790"/>
      <c r="R403" s="940">
        <v>0</v>
      </c>
      <c r="S403" s="443"/>
      <c r="T403" s="443"/>
      <c r="U403" s="443"/>
      <c r="V403" s="443"/>
      <c r="W403" s="443"/>
      <c r="X403" s="443"/>
      <c r="Y403" s="443"/>
      <c r="Z403" s="443"/>
      <c r="AA403" s="443"/>
      <c r="AB403" s="443"/>
      <c r="AC403" s="443"/>
      <c r="AD403" s="443"/>
      <c r="AE403" s="443"/>
      <c r="AF403" s="443"/>
      <c r="AG403" s="443"/>
      <c r="AH403" s="443"/>
      <c r="AI403" s="443"/>
      <c r="AJ403" s="443"/>
      <c r="AK403" s="443"/>
      <c r="AL403" s="443"/>
      <c r="AM403" s="443"/>
      <c r="AN403" s="443"/>
      <c r="AO403" s="443"/>
      <c r="AP403" s="443"/>
      <c r="AQ403" s="443"/>
      <c r="AR403" s="443"/>
      <c r="AS403" s="443"/>
      <c r="AT403" s="443"/>
      <c r="AU403" s="443"/>
      <c r="AV403" s="443"/>
      <c r="AW403" s="443"/>
      <c r="AX403" s="771"/>
      <c r="AY403" s="771"/>
      <c r="AZ403" s="771"/>
      <c r="BA403" s="905"/>
    </row>
    <row r="404" spans="1:53" ht="11.4">
      <c r="A404" s="789">
        <v>4</v>
      </c>
      <c r="B404" s="905"/>
      <c r="C404" s="905"/>
      <c r="D404" s="905"/>
      <c r="E404" s="905"/>
      <c r="F404" s="905"/>
      <c r="G404" s="905"/>
      <c r="H404" s="905"/>
      <c r="I404" s="905"/>
      <c r="J404" s="905"/>
      <c r="K404" s="905"/>
      <c r="L404" s="931" t="s">
        <v>1438</v>
      </c>
      <c r="M404" s="944" t="s">
        <v>1439</v>
      </c>
      <c r="N404" s="933" t="s">
        <v>370</v>
      </c>
      <c r="O404" s="790">
        <v>96.984999999999999</v>
      </c>
      <c r="P404" s="790"/>
      <c r="Q404" s="790"/>
      <c r="R404" s="940">
        <v>0</v>
      </c>
      <c r="S404" s="443"/>
      <c r="T404" s="443"/>
      <c r="U404" s="443"/>
      <c r="V404" s="443"/>
      <c r="W404" s="443"/>
      <c r="X404" s="443"/>
      <c r="Y404" s="443"/>
      <c r="Z404" s="443"/>
      <c r="AA404" s="443"/>
      <c r="AB404" s="443"/>
      <c r="AC404" s="443"/>
      <c r="AD404" s="443"/>
      <c r="AE404" s="443"/>
      <c r="AF404" s="443"/>
      <c r="AG404" s="443"/>
      <c r="AH404" s="443"/>
      <c r="AI404" s="443"/>
      <c r="AJ404" s="443"/>
      <c r="AK404" s="443"/>
      <c r="AL404" s="443"/>
      <c r="AM404" s="443"/>
      <c r="AN404" s="443"/>
      <c r="AO404" s="443"/>
      <c r="AP404" s="443"/>
      <c r="AQ404" s="443"/>
      <c r="AR404" s="443"/>
      <c r="AS404" s="443"/>
      <c r="AT404" s="443"/>
      <c r="AU404" s="443"/>
      <c r="AV404" s="443"/>
      <c r="AW404" s="443"/>
      <c r="AX404" s="771"/>
      <c r="AY404" s="771"/>
      <c r="AZ404" s="771"/>
      <c r="BA404" s="905"/>
    </row>
    <row r="405" spans="1:53" s="116" customFormat="1" ht="11.4">
      <c r="A405" s="936">
        <v>4</v>
      </c>
      <c r="B405" s="946"/>
      <c r="C405" s="946"/>
      <c r="D405" s="946"/>
      <c r="E405" s="946"/>
      <c r="F405" s="946"/>
      <c r="G405" s="946"/>
      <c r="H405" s="946"/>
      <c r="I405" s="946"/>
      <c r="J405" s="946"/>
      <c r="K405" s="946"/>
      <c r="L405" s="947" t="s">
        <v>378</v>
      </c>
      <c r="M405" s="948" t="s">
        <v>563</v>
      </c>
      <c r="N405" s="949" t="s">
        <v>370</v>
      </c>
      <c r="O405" s="537">
        <v>0</v>
      </c>
      <c r="P405" s="537">
        <v>240.32</v>
      </c>
      <c r="Q405" s="537">
        <v>0</v>
      </c>
      <c r="R405" s="928">
        <v>-240.32</v>
      </c>
      <c r="S405" s="537"/>
      <c r="T405" s="537"/>
      <c r="U405" s="537"/>
      <c r="V405" s="537"/>
      <c r="W405" s="537"/>
      <c r="X405" s="537"/>
      <c r="Y405" s="537"/>
      <c r="Z405" s="537"/>
      <c r="AA405" s="537"/>
      <c r="AB405" s="537"/>
      <c r="AC405" s="537"/>
      <c r="AD405" s="537"/>
      <c r="AE405" s="537"/>
      <c r="AF405" s="537"/>
      <c r="AG405" s="537"/>
      <c r="AH405" s="537"/>
      <c r="AI405" s="537"/>
      <c r="AJ405" s="537"/>
      <c r="AK405" s="537"/>
      <c r="AL405" s="537"/>
      <c r="AM405" s="537"/>
      <c r="AN405" s="537"/>
      <c r="AO405" s="537"/>
      <c r="AP405" s="537"/>
      <c r="AQ405" s="537"/>
      <c r="AR405" s="537"/>
      <c r="AS405" s="537"/>
      <c r="AT405" s="537"/>
      <c r="AU405" s="537"/>
      <c r="AV405" s="537"/>
      <c r="AW405" s="537"/>
      <c r="AX405" s="938"/>
      <c r="AY405" s="938"/>
      <c r="AZ405" s="938"/>
      <c r="BA405" s="946"/>
    </row>
    <row r="406" spans="1:53" ht="22.8">
      <c r="A406" s="789">
        <v>4</v>
      </c>
      <c r="B406" s="905"/>
      <c r="C406" s="905"/>
      <c r="D406" s="905"/>
      <c r="E406" s="905"/>
      <c r="F406" s="905"/>
      <c r="G406" s="905"/>
      <c r="H406" s="905"/>
      <c r="I406" s="905"/>
      <c r="J406" s="905"/>
      <c r="K406" s="905"/>
      <c r="L406" s="931" t="s">
        <v>564</v>
      </c>
      <c r="M406" s="939" t="s">
        <v>565</v>
      </c>
      <c r="N406" s="933" t="s">
        <v>370</v>
      </c>
      <c r="O406" s="790"/>
      <c r="P406" s="790"/>
      <c r="Q406" s="790"/>
      <c r="R406" s="940">
        <v>0</v>
      </c>
      <c r="S406" s="443"/>
      <c r="T406" s="443"/>
      <c r="U406" s="443"/>
      <c r="V406" s="443"/>
      <c r="W406" s="443"/>
      <c r="X406" s="443"/>
      <c r="Y406" s="443"/>
      <c r="Z406" s="443"/>
      <c r="AA406" s="443"/>
      <c r="AB406" s="443"/>
      <c r="AC406" s="443"/>
      <c r="AD406" s="443"/>
      <c r="AE406" s="443"/>
      <c r="AF406" s="443"/>
      <c r="AG406" s="443"/>
      <c r="AH406" s="443"/>
      <c r="AI406" s="443"/>
      <c r="AJ406" s="443"/>
      <c r="AK406" s="443"/>
      <c r="AL406" s="443"/>
      <c r="AM406" s="443"/>
      <c r="AN406" s="443"/>
      <c r="AO406" s="443"/>
      <c r="AP406" s="443"/>
      <c r="AQ406" s="443"/>
      <c r="AR406" s="443"/>
      <c r="AS406" s="443"/>
      <c r="AT406" s="443"/>
      <c r="AU406" s="443"/>
      <c r="AV406" s="443"/>
      <c r="AW406" s="443"/>
      <c r="AX406" s="771"/>
      <c r="AY406" s="771"/>
      <c r="AZ406" s="771"/>
      <c r="BA406" s="905"/>
    </row>
    <row r="407" spans="1:53" ht="34.200000000000003">
      <c r="A407" s="789">
        <v>4</v>
      </c>
      <c r="B407" s="905"/>
      <c r="C407" s="905"/>
      <c r="D407" s="905"/>
      <c r="E407" s="905"/>
      <c r="F407" s="905"/>
      <c r="G407" s="905"/>
      <c r="H407" s="905"/>
      <c r="I407" s="905"/>
      <c r="J407" s="905"/>
      <c r="K407" s="905"/>
      <c r="L407" s="931" t="s">
        <v>566</v>
      </c>
      <c r="M407" s="945" t="s">
        <v>567</v>
      </c>
      <c r="N407" s="933" t="s">
        <v>370</v>
      </c>
      <c r="O407" s="790"/>
      <c r="P407" s="790"/>
      <c r="Q407" s="790"/>
      <c r="R407" s="940">
        <v>0</v>
      </c>
      <c r="S407" s="443"/>
      <c r="T407" s="443"/>
      <c r="U407" s="443"/>
      <c r="V407" s="443"/>
      <c r="W407" s="443"/>
      <c r="X407" s="443"/>
      <c r="Y407" s="443"/>
      <c r="Z407" s="443"/>
      <c r="AA407" s="443"/>
      <c r="AB407" s="443"/>
      <c r="AC407" s="443"/>
      <c r="AD407" s="443"/>
      <c r="AE407" s="443"/>
      <c r="AF407" s="443"/>
      <c r="AG407" s="443"/>
      <c r="AH407" s="443"/>
      <c r="AI407" s="443"/>
      <c r="AJ407" s="443"/>
      <c r="AK407" s="443"/>
      <c r="AL407" s="443"/>
      <c r="AM407" s="443"/>
      <c r="AN407" s="443"/>
      <c r="AO407" s="443"/>
      <c r="AP407" s="443"/>
      <c r="AQ407" s="443"/>
      <c r="AR407" s="443"/>
      <c r="AS407" s="443"/>
      <c r="AT407" s="443"/>
      <c r="AU407" s="443"/>
      <c r="AV407" s="443"/>
      <c r="AW407" s="443"/>
      <c r="AX407" s="771"/>
      <c r="AY407" s="771"/>
      <c r="AZ407" s="771"/>
      <c r="BA407" s="905"/>
    </row>
    <row r="408" spans="1:53" ht="22.8">
      <c r="A408" s="789">
        <v>4</v>
      </c>
      <c r="B408" s="905"/>
      <c r="C408" s="905"/>
      <c r="D408" s="905"/>
      <c r="E408" s="905"/>
      <c r="F408" s="905"/>
      <c r="G408" s="905"/>
      <c r="H408" s="905"/>
      <c r="I408" s="905"/>
      <c r="J408" s="905"/>
      <c r="K408" s="905"/>
      <c r="L408" s="931" t="s">
        <v>568</v>
      </c>
      <c r="M408" s="945" t="s">
        <v>569</v>
      </c>
      <c r="N408" s="933" t="s">
        <v>370</v>
      </c>
      <c r="O408" s="790"/>
      <c r="P408" s="790">
        <v>240.32</v>
      </c>
      <c r="Q408" s="790"/>
      <c r="R408" s="940">
        <v>-240.32</v>
      </c>
      <c r="S408" s="443"/>
      <c r="T408" s="443"/>
      <c r="U408" s="443"/>
      <c r="V408" s="443"/>
      <c r="W408" s="443"/>
      <c r="X408" s="443"/>
      <c r="Y408" s="443"/>
      <c r="Z408" s="443"/>
      <c r="AA408" s="443"/>
      <c r="AB408" s="443"/>
      <c r="AC408" s="443"/>
      <c r="AD408" s="443"/>
      <c r="AE408" s="443"/>
      <c r="AF408" s="443"/>
      <c r="AG408" s="443"/>
      <c r="AH408" s="443"/>
      <c r="AI408" s="443"/>
      <c r="AJ408" s="443"/>
      <c r="AK408" s="443"/>
      <c r="AL408" s="443"/>
      <c r="AM408" s="443"/>
      <c r="AN408" s="443"/>
      <c r="AO408" s="443"/>
      <c r="AP408" s="443"/>
      <c r="AQ408" s="443"/>
      <c r="AR408" s="443"/>
      <c r="AS408" s="443"/>
      <c r="AT408" s="443"/>
      <c r="AU408" s="443"/>
      <c r="AV408" s="443"/>
      <c r="AW408" s="443"/>
      <c r="AX408" s="771"/>
      <c r="AY408" s="771"/>
      <c r="AZ408" s="771"/>
      <c r="BA408" s="905"/>
    </row>
    <row r="409" spans="1:53" ht="11.4">
      <c r="A409" s="789">
        <v>4</v>
      </c>
      <c r="B409" s="905"/>
      <c r="C409" s="905"/>
      <c r="D409" s="905"/>
      <c r="E409" s="905"/>
      <c r="F409" s="905"/>
      <c r="G409" s="905"/>
      <c r="H409" s="905"/>
      <c r="I409" s="905"/>
      <c r="J409" s="905"/>
      <c r="K409" s="905"/>
      <c r="L409" s="931" t="s">
        <v>1184</v>
      </c>
      <c r="M409" s="942" t="s">
        <v>570</v>
      </c>
      <c r="N409" s="933" t="s">
        <v>370</v>
      </c>
      <c r="O409" s="790"/>
      <c r="P409" s="790">
        <v>184.86</v>
      </c>
      <c r="Q409" s="790"/>
      <c r="R409" s="940">
        <v>-184.86</v>
      </c>
      <c r="S409" s="443"/>
      <c r="T409" s="443"/>
      <c r="U409" s="443"/>
      <c r="V409" s="443"/>
      <c r="W409" s="443"/>
      <c r="X409" s="443"/>
      <c r="Y409" s="443"/>
      <c r="Z409" s="443"/>
      <c r="AA409" s="443"/>
      <c r="AB409" s="443"/>
      <c r="AC409" s="443"/>
      <c r="AD409" s="443"/>
      <c r="AE409" s="443"/>
      <c r="AF409" s="443"/>
      <c r="AG409" s="443"/>
      <c r="AH409" s="443"/>
      <c r="AI409" s="443"/>
      <c r="AJ409" s="443"/>
      <c r="AK409" s="443"/>
      <c r="AL409" s="443"/>
      <c r="AM409" s="443"/>
      <c r="AN409" s="443"/>
      <c r="AO409" s="443"/>
      <c r="AP409" s="443"/>
      <c r="AQ409" s="443"/>
      <c r="AR409" s="443"/>
      <c r="AS409" s="443"/>
      <c r="AT409" s="443"/>
      <c r="AU409" s="443"/>
      <c r="AV409" s="443"/>
      <c r="AW409" s="443"/>
      <c r="AX409" s="771"/>
      <c r="AY409" s="771"/>
      <c r="AZ409" s="771"/>
      <c r="BA409" s="905"/>
    </row>
    <row r="410" spans="1:53" ht="11.4">
      <c r="A410" s="789">
        <v>4</v>
      </c>
      <c r="B410" s="905"/>
      <c r="C410" s="905"/>
      <c r="D410" s="905"/>
      <c r="E410" s="905"/>
      <c r="F410" s="905"/>
      <c r="G410" s="905"/>
      <c r="H410" s="905"/>
      <c r="I410" s="905"/>
      <c r="J410" s="905"/>
      <c r="K410" s="905"/>
      <c r="L410" s="931" t="s">
        <v>1185</v>
      </c>
      <c r="M410" s="942" t="s">
        <v>571</v>
      </c>
      <c r="N410" s="933" t="s">
        <v>370</v>
      </c>
      <c r="O410" s="790">
        <v>0</v>
      </c>
      <c r="P410" s="790">
        <v>55.46</v>
      </c>
      <c r="Q410" s="790">
        <v>0</v>
      </c>
      <c r="R410" s="940">
        <v>-55.46</v>
      </c>
      <c r="S410" s="443"/>
      <c r="T410" s="443"/>
      <c r="U410" s="443"/>
      <c r="V410" s="443"/>
      <c r="W410" s="443"/>
      <c r="X410" s="443"/>
      <c r="Y410" s="443"/>
      <c r="Z410" s="443"/>
      <c r="AA410" s="443"/>
      <c r="AB410" s="443"/>
      <c r="AC410" s="443"/>
      <c r="AD410" s="443"/>
      <c r="AE410" s="443"/>
      <c r="AF410" s="443"/>
      <c r="AG410" s="443"/>
      <c r="AH410" s="443"/>
      <c r="AI410" s="443"/>
      <c r="AJ410" s="443"/>
      <c r="AK410" s="443"/>
      <c r="AL410" s="443"/>
      <c r="AM410" s="443"/>
      <c r="AN410" s="443"/>
      <c r="AO410" s="443"/>
      <c r="AP410" s="443"/>
      <c r="AQ410" s="443"/>
      <c r="AR410" s="443"/>
      <c r="AS410" s="443"/>
      <c r="AT410" s="443"/>
      <c r="AU410" s="443"/>
      <c r="AV410" s="443"/>
      <c r="AW410" s="443"/>
      <c r="AX410" s="771"/>
      <c r="AY410" s="771"/>
      <c r="AZ410" s="771"/>
      <c r="BA410" s="905"/>
    </row>
    <row r="411" spans="1:53" s="116" customFormat="1" ht="11.4">
      <c r="A411" s="936">
        <v>4</v>
      </c>
      <c r="B411" s="946"/>
      <c r="C411" s="946"/>
      <c r="D411" s="946"/>
      <c r="E411" s="946"/>
      <c r="F411" s="946"/>
      <c r="G411" s="946"/>
      <c r="H411" s="946"/>
      <c r="I411" s="946"/>
      <c r="J411" s="946"/>
      <c r="K411" s="946"/>
      <c r="L411" s="947" t="s">
        <v>380</v>
      </c>
      <c r="M411" s="948" t="s">
        <v>572</v>
      </c>
      <c r="N411" s="949" t="s">
        <v>370</v>
      </c>
      <c r="O411" s="537">
        <v>0</v>
      </c>
      <c r="P411" s="537">
        <v>265.70999999999998</v>
      </c>
      <c r="Q411" s="537">
        <v>0</v>
      </c>
      <c r="R411" s="928">
        <v>-265.70999999999998</v>
      </c>
      <c r="S411" s="537"/>
      <c r="T411" s="537"/>
      <c r="U411" s="537"/>
      <c r="V411" s="537"/>
      <c r="W411" s="537"/>
      <c r="X411" s="537"/>
      <c r="Y411" s="537"/>
      <c r="Z411" s="537"/>
      <c r="AA411" s="537"/>
      <c r="AB411" s="537"/>
      <c r="AC411" s="537"/>
      <c r="AD411" s="537"/>
      <c r="AE411" s="537"/>
      <c r="AF411" s="537"/>
      <c r="AG411" s="537"/>
      <c r="AH411" s="537"/>
      <c r="AI411" s="537"/>
      <c r="AJ411" s="537"/>
      <c r="AK411" s="537"/>
      <c r="AL411" s="537"/>
      <c r="AM411" s="537"/>
      <c r="AN411" s="537"/>
      <c r="AO411" s="537"/>
      <c r="AP411" s="537"/>
      <c r="AQ411" s="537"/>
      <c r="AR411" s="537"/>
      <c r="AS411" s="537"/>
      <c r="AT411" s="537"/>
      <c r="AU411" s="537"/>
      <c r="AV411" s="537"/>
      <c r="AW411" s="537"/>
      <c r="AX411" s="938"/>
      <c r="AY411" s="938"/>
      <c r="AZ411" s="938"/>
      <c r="BA411" s="946"/>
    </row>
    <row r="412" spans="1:53" ht="22.8">
      <c r="A412" s="789">
        <v>4</v>
      </c>
      <c r="B412" s="905"/>
      <c r="C412" s="905"/>
      <c r="D412" s="905"/>
      <c r="E412" s="905"/>
      <c r="F412" s="905"/>
      <c r="G412" s="905"/>
      <c r="H412" s="905"/>
      <c r="I412" s="905"/>
      <c r="J412" s="905"/>
      <c r="K412" s="905"/>
      <c r="L412" s="931" t="s">
        <v>573</v>
      </c>
      <c r="M412" s="939" t="s">
        <v>574</v>
      </c>
      <c r="N412" s="933" t="s">
        <v>370</v>
      </c>
      <c r="O412" s="443">
        <v>0</v>
      </c>
      <c r="P412" s="443">
        <v>11.59</v>
      </c>
      <c r="Q412" s="443">
        <v>0</v>
      </c>
      <c r="R412" s="940">
        <v>-11.59</v>
      </c>
      <c r="S412" s="443"/>
      <c r="T412" s="443"/>
      <c r="U412" s="443"/>
      <c r="V412" s="443"/>
      <c r="W412" s="443"/>
      <c r="X412" s="443"/>
      <c r="Y412" s="443"/>
      <c r="Z412" s="443"/>
      <c r="AA412" s="443"/>
      <c r="AB412" s="443"/>
      <c r="AC412" s="443"/>
      <c r="AD412" s="443"/>
      <c r="AE412" s="443"/>
      <c r="AF412" s="443"/>
      <c r="AG412" s="443"/>
      <c r="AH412" s="443"/>
      <c r="AI412" s="443"/>
      <c r="AJ412" s="443"/>
      <c r="AK412" s="443"/>
      <c r="AL412" s="443"/>
      <c r="AM412" s="443"/>
      <c r="AN412" s="443"/>
      <c r="AO412" s="443"/>
      <c r="AP412" s="443"/>
      <c r="AQ412" s="443"/>
      <c r="AR412" s="443"/>
      <c r="AS412" s="443"/>
      <c r="AT412" s="443"/>
      <c r="AU412" s="443"/>
      <c r="AV412" s="443"/>
      <c r="AW412" s="443"/>
      <c r="AX412" s="771"/>
      <c r="AY412" s="771"/>
      <c r="AZ412" s="771"/>
      <c r="BA412" s="905"/>
    </row>
    <row r="413" spans="1:53" ht="11.4">
      <c r="A413" s="789">
        <v>4</v>
      </c>
      <c r="B413" s="905"/>
      <c r="C413" s="905"/>
      <c r="D413" s="905"/>
      <c r="E413" s="905"/>
      <c r="F413" s="905"/>
      <c r="G413" s="905"/>
      <c r="H413" s="905"/>
      <c r="I413" s="905"/>
      <c r="J413" s="905"/>
      <c r="K413" s="905"/>
      <c r="L413" s="931" t="s">
        <v>575</v>
      </c>
      <c r="M413" s="942" t="s">
        <v>576</v>
      </c>
      <c r="N413" s="933" t="s">
        <v>370</v>
      </c>
      <c r="O413" s="790"/>
      <c r="P413" s="790">
        <v>0.6</v>
      </c>
      <c r="Q413" s="790"/>
      <c r="R413" s="940">
        <v>-0.6</v>
      </c>
      <c r="S413" s="443"/>
      <c r="T413" s="443"/>
      <c r="U413" s="443"/>
      <c r="V413" s="443"/>
      <c r="W413" s="443"/>
      <c r="X413" s="443"/>
      <c r="Y413" s="443"/>
      <c r="Z413" s="443"/>
      <c r="AA413" s="443"/>
      <c r="AB413" s="443"/>
      <c r="AC413" s="443"/>
      <c r="AD413" s="443"/>
      <c r="AE413" s="443"/>
      <c r="AF413" s="443"/>
      <c r="AG413" s="443"/>
      <c r="AH413" s="443"/>
      <c r="AI413" s="443"/>
      <c r="AJ413" s="443"/>
      <c r="AK413" s="443"/>
      <c r="AL413" s="443"/>
      <c r="AM413" s="443"/>
      <c r="AN413" s="443"/>
      <c r="AO413" s="443"/>
      <c r="AP413" s="443"/>
      <c r="AQ413" s="443"/>
      <c r="AR413" s="443"/>
      <c r="AS413" s="443"/>
      <c r="AT413" s="443"/>
      <c r="AU413" s="443"/>
      <c r="AV413" s="443"/>
      <c r="AW413" s="443"/>
      <c r="AX413" s="771"/>
      <c r="AY413" s="771"/>
      <c r="AZ413" s="771"/>
      <c r="BA413" s="905"/>
    </row>
    <row r="414" spans="1:53" ht="11.4">
      <c r="A414" s="789">
        <v>4</v>
      </c>
      <c r="B414" s="905"/>
      <c r="C414" s="905"/>
      <c r="D414" s="905"/>
      <c r="E414" s="905"/>
      <c r="F414" s="905"/>
      <c r="G414" s="905"/>
      <c r="H414" s="905"/>
      <c r="I414" s="905"/>
      <c r="J414" s="905"/>
      <c r="K414" s="905"/>
      <c r="L414" s="931" t="s">
        <v>577</v>
      </c>
      <c r="M414" s="942" t="s">
        <v>578</v>
      </c>
      <c r="N414" s="933" t="s">
        <v>370</v>
      </c>
      <c r="O414" s="790"/>
      <c r="P414" s="790"/>
      <c r="Q414" s="790"/>
      <c r="R414" s="940">
        <v>0</v>
      </c>
      <c r="S414" s="443"/>
      <c r="T414" s="443"/>
      <c r="U414" s="443"/>
      <c r="V414" s="443"/>
      <c r="W414" s="443"/>
      <c r="X414" s="443"/>
      <c r="Y414" s="443"/>
      <c r="Z414" s="443"/>
      <c r="AA414" s="443"/>
      <c r="AB414" s="443"/>
      <c r="AC414" s="443"/>
      <c r="AD414" s="443"/>
      <c r="AE414" s="443"/>
      <c r="AF414" s="443"/>
      <c r="AG414" s="443"/>
      <c r="AH414" s="443"/>
      <c r="AI414" s="443"/>
      <c r="AJ414" s="443"/>
      <c r="AK414" s="443"/>
      <c r="AL414" s="443"/>
      <c r="AM414" s="443"/>
      <c r="AN414" s="443"/>
      <c r="AO414" s="443"/>
      <c r="AP414" s="443"/>
      <c r="AQ414" s="443"/>
      <c r="AR414" s="443"/>
      <c r="AS414" s="443"/>
      <c r="AT414" s="443"/>
      <c r="AU414" s="443"/>
      <c r="AV414" s="443"/>
      <c r="AW414" s="443"/>
      <c r="AX414" s="771"/>
      <c r="AY414" s="771"/>
      <c r="AZ414" s="771"/>
      <c r="BA414" s="905"/>
    </row>
    <row r="415" spans="1:53" ht="11.4">
      <c r="A415" s="789">
        <v>4</v>
      </c>
      <c r="B415" s="905"/>
      <c r="C415" s="905"/>
      <c r="D415" s="905"/>
      <c r="E415" s="905"/>
      <c r="F415" s="905"/>
      <c r="G415" s="905"/>
      <c r="H415" s="905"/>
      <c r="I415" s="905"/>
      <c r="J415" s="905"/>
      <c r="K415" s="905"/>
      <c r="L415" s="931" t="s">
        <v>579</v>
      </c>
      <c r="M415" s="942" t="s">
        <v>580</v>
      </c>
      <c r="N415" s="933" t="s">
        <v>370</v>
      </c>
      <c r="O415" s="790"/>
      <c r="P415" s="790"/>
      <c r="Q415" s="790"/>
      <c r="R415" s="940">
        <v>0</v>
      </c>
      <c r="S415" s="443"/>
      <c r="T415" s="443"/>
      <c r="U415" s="443"/>
      <c r="V415" s="443"/>
      <c r="W415" s="443"/>
      <c r="X415" s="443"/>
      <c r="Y415" s="443"/>
      <c r="Z415" s="443"/>
      <c r="AA415" s="443"/>
      <c r="AB415" s="443"/>
      <c r="AC415" s="443"/>
      <c r="AD415" s="443"/>
      <c r="AE415" s="443"/>
      <c r="AF415" s="443"/>
      <c r="AG415" s="443"/>
      <c r="AH415" s="443"/>
      <c r="AI415" s="443"/>
      <c r="AJ415" s="443"/>
      <c r="AK415" s="443"/>
      <c r="AL415" s="443"/>
      <c r="AM415" s="443"/>
      <c r="AN415" s="443"/>
      <c r="AO415" s="443"/>
      <c r="AP415" s="443"/>
      <c r="AQ415" s="443"/>
      <c r="AR415" s="443"/>
      <c r="AS415" s="443"/>
      <c r="AT415" s="443"/>
      <c r="AU415" s="443"/>
      <c r="AV415" s="443"/>
      <c r="AW415" s="443"/>
      <c r="AX415" s="771"/>
      <c r="AY415" s="771"/>
      <c r="AZ415" s="771"/>
      <c r="BA415" s="905"/>
    </row>
    <row r="416" spans="1:53" ht="11.4">
      <c r="A416" s="789">
        <v>4</v>
      </c>
      <c r="B416" s="905"/>
      <c r="C416" s="905"/>
      <c r="D416" s="905"/>
      <c r="E416" s="905"/>
      <c r="F416" s="905"/>
      <c r="G416" s="905"/>
      <c r="H416" s="905"/>
      <c r="I416" s="905"/>
      <c r="J416" s="905"/>
      <c r="K416" s="905"/>
      <c r="L416" s="931" t="s">
        <v>581</v>
      </c>
      <c r="M416" s="942" t="s">
        <v>582</v>
      </c>
      <c r="N416" s="933" t="s">
        <v>370</v>
      </c>
      <c r="O416" s="790"/>
      <c r="P416" s="790"/>
      <c r="Q416" s="790"/>
      <c r="R416" s="940">
        <v>0</v>
      </c>
      <c r="S416" s="443"/>
      <c r="T416" s="443"/>
      <c r="U416" s="443"/>
      <c r="V416" s="443"/>
      <c r="W416" s="443"/>
      <c r="X416" s="443"/>
      <c r="Y416" s="443"/>
      <c r="Z416" s="443"/>
      <c r="AA416" s="443"/>
      <c r="AB416" s="443"/>
      <c r="AC416" s="443"/>
      <c r="AD416" s="443"/>
      <c r="AE416" s="443"/>
      <c r="AF416" s="443"/>
      <c r="AG416" s="443"/>
      <c r="AH416" s="443"/>
      <c r="AI416" s="443"/>
      <c r="AJ416" s="443"/>
      <c r="AK416" s="443"/>
      <c r="AL416" s="443"/>
      <c r="AM416" s="443"/>
      <c r="AN416" s="443"/>
      <c r="AO416" s="443"/>
      <c r="AP416" s="443"/>
      <c r="AQ416" s="443"/>
      <c r="AR416" s="443"/>
      <c r="AS416" s="443"/>
      <c r="AT416" s="443"/>
      <c r="AU416" s="443"/>
      <c r="AV416" s="443"/>
      <c r="AW416" s="443"/>
      <c r="AX416" s="771"/>
      <c r="AY416" s="771"/>
      <c r="AZ416" s="771"/>
      <c r="BA416" s="905"/>
    </row>
    <row r="417" spans="1:53" ht="11.4">
      <c r="A417" s="789">
        <v>4</v>
      </c>
      <c r="B417" s="905"/>
      <c r="C417" s="905"/>
      <c r="D417" s="905"/>
      <c r="E417" s="905"/>
      <c r="F417" s="905"/>
      <c r="G417" s="905"/>
      <c r="H417" s="905"/>
      <c r="I417" s="905"/>
      <c r="J417" s="905"/>
      <c r="K417" s="905"/>
      <c r="L417" s="931" t="s">
        <v>583</v>
      </c>
      <c r="M417" s="942" t="s">
        <v>584</v>
      </c>
      <c r="N417" s="933" t="s">
        <v>370</v>
      </c>
      <c r="O417" s="790"/>
      <c r="P417" s="790"/>
      <c r="Q417" s="790"/>
      <c r="R417" s="940">
        <v>0</v>
      </c>
      <c r="S417" s="443"/>
      <c r="T417" s="443"/>
      <c r="U417" s="443"/>
      <c r="V417" s="443"/>
      <c r="W417" s="443"/>
      <c r="X417" s="443"/>
      <c r="Y417" s="443"/>
      <c r="Z417" s="443"/>
      <c r="AA417" s="443"/>
      <c r="AB417" s="443"/>
      <c r="AC417" s="443"/>
      <c r="AD417" s="443"/>
      <c r="AE417" s="443"/>
      <c r="AF417" s="443"/>
      <c r="AG417" s="443"/>
      <c r="AH417" s="443"/>
      <c r="AI417" s="443"/>
      <c r="AJ417" s="443"/>
      <c r="AK417" s="443"/>
      <c r="AL417" s="443"/>
      <c r="AM417" s="443"/>
      <c r="AN417" s="443"/>
      <c r="AO417" s="443"/>
      <c r="AP417" s="443"/>
      <c r="AQ417" s="443"/>
      <c r="AR417" s="443"/>
      <c r="AS417" s="443"/>
      <c r="AT417" s="443"/>
      <c r="AU417" s="443"/>
      <c r="AV417" s="443"/>
      <c r="AW417" s="443"/>
      <c r="AX417" s="771"/>
      <c r="AY417" s="771"/>
      <c r="AZ417" s="771"/>
      <c r="BA417" s="905"/>
    </row>
    <row r="418" spans="1:53" ht="11.4">
      <c r="A418" s="789">
        <v>4</v>
      </c>
      <c r="B418" s="905"/>
      <c r="C418" s="905"/>
      <c r="D418" s="905"/>
      <c r="E418" s="905"/>
      <c r="F418" s="905"/>
      <c r="G418" s="905"/>
      <c r="H418" s="905"/>
      <c r="I418" s="905"/>
      <c r="J418" s="905"/>
      <c r="K418" s="905"/>
      <c r="L418" s="931" t="s">
        <v>585</v>
      </c>
      <c r="M418" s="942" t="s">
        <v>586</v>
      </c>
      <c r="N418" s="933" t="s">
        <v>370</v>
      </c>
      <c r="O418" s="790"/>
      <c r="P418" s="790">
        <v>1.9</v>
      </c>
      <c r="Q418" s="790"/>
      <c r="R418" s="940">
        <v>-1.9</v>
      </c>
      <c r="S418" s="443"/>
      <c r="T418" s="443"/>
      <c r="U418" s="443"/>
      <c r="V418" s="443"/>
      <c r="W418" s="443"/>
      <c r="X418" s="443"/>
      <c r="Y418" s="443"/>
      <c r="Z418" s="443"/>
      <c r="AA418" s="443"/>
      <c r="AB418" s="443"/>
      <c r="AC418" s="443"/>
      <c r="AD418" s="443"/>
      <c r="AE418" s="443"/>
      <c r="AF418" s="443"/>
      <c r="AG418" s="443"/>
      <c r="AH418" s="443"/>
      <c r="AI418" s="443"/>
      <c r="AJ418" s="443"/>
      <c r="AK418" s="443"/>
      <c r="AL418" s="443"/>
      <c r="AM418" s="443"/>
      <c r="AN418" s="443"/>
      <c r="AO418" s="443"/>
      <c r="AP418" s="443"/>
      <c r="AQ418" s="443"/>
      <c r="AR418" s="443"/>
      <c r="AS418" s="443"/>
      <c r="AT418" s="443"/>
      <c r="AU418" s="443"/>
      <c r="AV418" s="443"/>
      <c r="AW418" s="443"/>
      <c r="AX418" s="771"/>
      <c r="AY418" s="771"/>
      <c r="AZ418" s="771"/>
      <c r="BA418" s="905"/>
    </row>
    <row r="419" spans="1:53" ht="11.4">
      <c r="A419" s="789">
        <v>4</v>
      </c>
      <c r="B419" s="905"/>
      <c r="C419" s="905"/>
      <c r="D419" s="905"/>
      <c r="E419" s="905"/>
      <c r="F419" s="905"/>
      <c r="G419" s="905"/>
      <c r="H419" s="905"/>
      <c r="I419" s="905"/>
      <c r="J419" s="905"/>
      <c r="K419" s="905"/>
      <c r="L419" s="931" t="s">
        <v>1436</v>
      </c>
      <c r="M419" s="942" t="s">
        <v>1437</v>
      </c>
      <c r="N419" s="933" t="s">
        <v>370</v>
      </c>
      <c r="O419" s="790"/>
      <c r="P419" s="790">
        <v>9.09</v>
      </c>
      <c r="Q419" s="790"/>
      <c r="R419" s="940">
        <v>-9.09</v>
      </c>
      <c r="S419" s="443"/>
      <c r="T419" s="443"/>
      <c r="U419" s="443"/>
      <c r="V419" s="443"/>
      <c r="W419" s="443"/>
      <c r="X419" s="443"/>
      <c r="Y419" s="443"/>
      <c r="Z419" s="443"/>
      <c r="AA419" s="443"/>
      <c r="AB419" s="443"/>
      <c r="AC419" s="443"/>
      <c r="AD419" s="443"/>
      <c r="AE419" s="443"/>
      <c r="AF419" s="443"/>
      <c r="AG419" s="443"/>
      <c r="AH419" s="443"/>
      <c r="AI419" s="443"/>
      <c r="AJ419" s="443"/>
      <c r="AK419" s="443"/>
      <c r="AL419" s="443"/>
      <c r="AM419" s="443"/>
      <c r="AN419" s="443"/>
      <c r="AO419" s="443"/>
      <c r="AP419" s="443"/>
      <c r="AQ419" s="443"/>
      <c r="AR419" s="443"/>
      <c r="AS419" s="443"/>
      <c r="AT419" s="443"/>
      <c r="AU419" s="443"/>
      <c r="AV419" s="443"/>
      <c r="AW419" s="443"/>
      <c r="AX419" s="771"/>
      <c r="AY419" s="771"/>
      <c r="AZ419" s="771"/>
      <c r="BA419" s="905"/>
    </row>
    <row r="420" spans="1:53" ht="22.8">
      <c r="A420" s="789">
        <v>4</v>
      </c>
      <c r="B420" s="905"/>
      <c r="C420" s="905"/>
      <c r="D420" s="905"/>
      <c r="E420" s="905"/>
      <c r="F420" s="905"/>
      <c r="G420" s="905"/>
      <c r="H420" s="905"/>
      <c r="I420" s="905"/>
      <c r="J420" s="905"/>
      <c r="K420" s="905"/>
      <c r="L420" s="931" t="s">
        <v>587</v>
      </c>
      <c r="M420" s="939" t="s">
        <v>588</v>
      </c>
      <c r="N420" s="933" t="s">
        <v>370</v>
      </c>
      <c r="O420" s="443">
        <v>0</v>
      </c>
      <c r="P420" s="443">
        <v>254.12</v>
      </c>
      <c r="Q420" s="443">
        <v>0</v>
      </c>
      <c r="R420" s="940">
        <v>-254.12</v>
      </c>
      <c r="S420" s="443"/>
      <c r="T420" s="443"/>
      <c r="U420" s="443"/>
      <c r="V420" s="443"/>
      <c r="W420" s="443"/>
      <c r="X420" s="443"/>
      <c r="Y420" s="443"/>
      <c r="Z420" s="443"/>
      <c r="AA420" s="443"/>
      <c r="AB420" s="443"/>
      <c r="AC420" s="443"/>
      <c r="AD420" s="443"/>
      <c r="AE420" s="443"/>
      <c r="AF420" s="443"/>
      <c r="AG420" s="443"/>
      <c r="AH420" s="443"/>
      <c r="AI420" s="443"/>
      <c r="AJ420" s="443"/>
      <c r="AK420" s="443"/>
      <c r="AL420" s="443"/>
      <c r="AM420" s="443"/>
      <c r="AN420" s="443"/>
      <c r="AO420" s="443"/>
      <c r="AP420" s="443"/>
      <c r="AQ420" s="443"/>
      <c r="AR420" s="443"/>
      <c r="AS420" s="443"/>
      <c r="AT420" s="443"/>
      <c r="AU420" s="443"/>
      <c r="AV420" s="443"/>
      <c r="AW420" s="443"/>
      <c r="AX420" s="771"/>
      <c r="AY420" s="771"/>
      <c r="AZ420" s="771"/>
      <c r="BA420" s="905"/>
    </row>
    <row r="421" spans="1:53" ht="11.4">
      <c r="A421" s="789">
        <v>4</v>
      </c>
      <c r="B421" s="905"/>
      <c r="C421" s="905"/>
      <c r="D421" s="905"/>
      <c r="E421" s="905"/>
      <c r="F421" s="905"/>
      <c r="G421" s="905"/>
      <c r="H421" s="905"/>
      <c r="I421" s="905"/>
      <c r="J421" s="905"/>
      <c r="K421" s="905"/>
      <c r="L421" s="931" t="s">
        <v>589</v>
      </c>
      <c r="M421" s="942" t="s">
        <v>590</v>
      </c>
      <c r="N421" s="933" t="s">
        <v>370</v>
      </c>
      <c r="O421" s="790"/>
      <c r="P421" s="790">
        <v>195.43</v>
      </c>
      <c r="Q421" s="790"/>
      <c r="R421" s="940">
        <v>-195.43</v>
      </c>
      <c r="S421" s="443"/>
      <c r="T421" s="443"/>
      <c r="U421" s="443"/>
      <c r="V421" s="443"/>
      <c r="W421" s="443"/>
      <c r="X421" s="443"/>
      <c r="Y421" s="443"/>
      <c r="Z421" s="443"/>
      <c r="AA421" s="443"/>
      <c r="AB421" s="443"/>
      <c r="AC421" s="443"/>
      <c r="AD421" s="443"/>
      <c r="AE421" s="443"/>
      <c r="AF421" s="443"/>
      <c r="AG421" s="443"/>
      <c r="AH421" s="443"/>
      <c r="AI421" s="443"/>
      <c r="AJ421" s="443"/>
      <c r="AK421" s="443"/>
      <c r="AL421" s="443"/>
      <c r="AM421" s="443"/>
      <c r="AN421" s="443"/>
      <c r="AO421" s="443"/>
      <c r="AP421" s="443"/>
      <c r="AQ421" s="443"/>
      <c r="AR421" s="443"/>
      <c r="AS421" s="443"/>
      <c r="AT421" s="443"/>
      <c r="AU421" s="443"/>
      <c r="AV421" s="443"/>
      <c r="AW421" s="443"/>
      <c r="AX421" s="771"/>
      <c r="AY421" s="771"/>
      <c r="AZ421" s="771"/>
      <c r="BA421" s="905"/>
    </row>
    <row r="422" spans="1:53" ht="22.8">
      <c r="A422" s="789">
        <v>4</v>
      </c>
      <c r="B422" s="905"/>
      <c r="C422" s="905"/>
      <c r="D422" s="905"/>
      <c r="E422" s="905"/>
      <c r="F422" s="905"/>
      <c r="G422" s="905"/>
      <c r="H422" s="905"/>
      <c r="I422" s="905"/>
      <c r="J422" s="905"/>
      <c r="K422" s="905"/>
      <c r="L422" s="931" t="s">
        <v>591</v>
      </c>
      <c r="M422" s="942" t="s">
        <v>592</v>
      </c>
      <c r="N422" s="933" t="s">
        <v>370</v>
      </c>
      <c r="O422" s="790">
        <v>0</v>
      </c>
      <c r="P422" s="790">
        <v>58.69</v>
      </c>
      <c r="Q422" s="790">
        <v>0</v>
      </c>
      <c r="R422" s="940">
        <v>-58.69</v>
      </c>
      <c r="S422" s="443"/>
      <c r="T422" s="443"/>
      <c r="U422" s="443"/>
      <c r="V422" s="443"/>
      <c r="W422" s="443"/>
      <c r="X422" s="443"/>
      <c r="Y422" s="443"/>
      <c r="Z422" s="443"/>
      <c r="AA422" s="443"/>
      <c r="AB422" s="443"/>
      <c r="AC422" s="443"/>
      <c r="AD422" s="443"/>
      <c r="AE422" s="443"/>
      <c r="AF422" s="443"/>
      <c r="AG422" s="443"/>
      <c r="AH422" s="443"/>
      <c r="AI422" s="443"/>
      <c r="AJ422" s="443"/>
      <c r="AK422" s="443"/>
      <c r="AL422" s="443"/>
      <c r="AM422" s="443"/>
      <c r="AN422" s="443"/>
      <c r="AO422" s="443"/>
      <c r="AP422" s="443"/>
      <c r="AQ422" s="443"/>
      <c r="AR422" s="443"/>
      <c r="AS422" s="443"/>
      <c r="AT422" s="443"/>
      <c r="AU422" s="443"/>
      <c r="AV422" s="443"/>
      <c r="AW422" s="443"/>
      <c r="AX422" s="771"/>
      <c r="AY422" s="771"/>
      <c r="AZ422" s="771"/>
      <c r="BA422" s="905"/>
    </row>
    <row r="423" spans="1:53" ht="34.200000000000003">
      <c r="A423" s="789">
        <v>4</v>
      </c>
      <c r="B423" s="905"/>
      <c r="C423" s="905"/>
      <c r="D423" s="905"/>
      <c r="E423" s="905"/>
      <c r="F423" s="905"/>
      <c r="G423" s="905"/>
      <c r="H423" s="905"/>
      <c r="I423" s="905"/>
      <c r="J423" s="905"/>
      <c r="K423" s="905"/>
      <c r="L423" s="931" t="s">
        <v>593</v>
      </c>
      <c r="M423" s="939" t="s">
        <v>594</v>
      </c>
      <c r="N423" s="933" t="s">
        <v>370</v>
      </c>
      <c r="O423" s="790"/>
      <c r="P423" s="790"/>
      <c r="Q423" s="790"/>
      <c r="R423" s="940">
        <v>0</v>
      </c>
      <c r="S423" s="443"/>
      <c r="T423" s="443"/>
      <c r="U423" s="443"/>
      <c r="V423" s="443"/>
      <c r="W423" s="443"/>
      <c r="X423" s="443"/>
      <c r="Y423" s="443"/>
      <c r="Z423" s="443"/>
      <c r="AA423" s="443"/>
      <c r="AB423" s="443"/>
      <c r="AC423" s="443"/>
      <c r="AD423" s="443"/>
      <c r="AE423" s="443"/>
      <c r="AF423" s="443"/>
      <c r="AG423" s="443"/>
      <c r="AH423" s="443"/>
      <c r="AI423" s="443"/>
      <c r="AJ423" s="443"/>
      <c r="AK423" s="443"/>
      <c r="AL423" s="443"/>
      <c r="AM423" s="443"/>
      <c r="AN423" s="443"/>
      <c r="AO423" s="443"/>
      <c r="AP423" s="443"/>
      <c r="AQ423" s="443"/>
      <c r="AR423" s="443"/>
      <c r="AS423" s="443"/>
      <c r="AT423" s="443"/>
      <c r="AU423" s="443"/>
      <c r="AV423" s="443"/>
      <c r="AW423" s="443"/>
      <c r="AX423" s="771"/>
      <c r="AY423" s="771"/>
      <c r="AZ423" s="771"/>
      <c r="BA423" s="905"/>
    </row>
    <row r="424" spans="1:53" ht="11.4">
      <c r="A424" s="789">
        <v>4</v>
      </c>
      <c r="B424" s="905"/>
      <c r="C424" s="905"/>
      <c r="D424" s="905"/>
      <c r="E424" s="905"/>
      <c r="F424" s="905"/>
      <c r="G424" s="905"/>
      <c r="H424" s="905"/>
      <c r="I424" s="905"/>
      <c r="J424" s="905"/>
      <c r="K424" s="905"/>
      <c r="L424" s="931" t="s">
        <v>595</v>
      </c>
      <c r="M424" s="939" t="s">
        <v>596</v>
      </c>
      <c r="N424" s="933" t="s">
        <v>370</v>
      </c>
      <c r="O424" s="790"/>
      <c r="P424" s="790"/>
      <c r="Q424" s="790"/>
      <c r="R424" s="940">
        <v>0</v>
      </c>
      <c r="S424" s="443"/>
      <c r="T424" s="443"/>
      <c r="U424" s="443"/>
      <c r="V424" s="443"/>
      <c r="W424" s="443"/>
      <c r="X424" s="443"/>
      <c r="Y424" s="443"/>
      <c r="Z424" s="443"/>
      <c r="AA424" s="443"/>
      <c r="AB424" s="443"/>
      <c r="AC424" s="443"/>
      <c r="AD424" s="443"/>
      <c r="AE424" s="443"/>
      <c r="AF424" s="443"/>
      <c r="AG424" s="443"/>
      <c r="AH424" s="443"/>
      <c r="AI424" s="443"/>
      <c r="AJ424" s="443"/>
      <c r="AK424" s="443"/>
      <c r="AL424" s="443"/>
      <c r="AM424" s="443"/>
      <c r="AN424" s="443"/>
      <c r="AO424" s="443"/>
      <c r="AP424" s="443"/>
      <c r="AQ424" s="443"/>
      <c r="AR424" s="443"/>
      <c r="AS424" s="443"/>
      <c r="AT424" s="443"/>
      <c r="AU424" s="443"/>
      <c r="AV424" s="443"/>
      <c r="AW424" s="443"/>
      <c r="AX424" s="771"/>
      <c r="AY424" s="771"/>
      <c r="AZ424" s="771"/>
      <c r="BA424" s="905"/>
    </row>
    <row r="425" spans="1:53" ht="11.4">
      <c r="A425" s="789">
        <v>4</v>
      </c>
      <c r="B425" s="905"/>
      <c r="C425" s="905"/>
      <c r="D425" s="905"/>
      <c r="E425" s="905"/>
      <c r="F425" s="905"/>
      <c r="G425" s="905"/>
      <c r="H425" s="905"/>
      <c r="I425" s="905"/>
      <c r="J425" s="905"/>
      <c r="K425" s="905"/>
      <c r="L425" s="931" t="s">
        <v>597</v>
      </c>
      <c r="M425" s="939" t="s">
        <v>598</v>
      </c>
      <c r="N425" s="933" t="s">
        <v>370</v>
      </c>
      <c r="O425" s="790"/>
      <c r="P425" s="790"/>
      <c r="Q425" s="790"/>
      <c r="R425" s="940">
        <v>0</v>
      </c>
      <c r="S425" s="443"/>
      <c r="T425" s="443"/>
      <c r="U425" s="443"/>
      <c r="V425" s="443"/>
      <c r="W425" s="443"/>
      <c r="X425" s="443"/>
      <c r="Y425" s="443"/>
      <c r="Z425" s="443"/>
      <c r="AA425" s="443"/>
      <c r="AB425" s="443"/>
      <c r="AC425" s="443"/>
      <c r="AD425" s="443"/>
      <c r="AE425" s="443"/>
      <c r="AF425" s="443"/>
      <c r="AG425" s="443"/>
      <c r="AH425" s="443"/>
      <c r="AI425" s="443"/>
      <c r="AJ425" s="443"/>
      <c r="AK425" s="443"/>
      <c r="AL425" s="443"/>
      <c r="AM425" s="443"/>
      <c r="AN425" s="443"/>
      <c r="AO425" s="443"/>
      <c r="AP425" s="443"/>
      <c r="AQ425" s="443"/>
      <c r="AR425" s="443"/>
      <c r="AS425" s="443"/>
      <c r="AT425" s="443"/>
      <c r="AU425" s="443"/>
      <c r="AV425" s="443"/>
      <c r="AW425" s="443"/>
      <c r="AX425" s="771"/>
      <c r="AY425" s="771"/>
      <c r="AZ425" s="771"/>
      <c r="BA425" s="905"/>
    </row>
    <row r="426" spans="1:53" ht="11.4">
      <c r="A426" s="789">
        <v>4</v>
      </c>
      <c r="B426" s="905"/>
      <c r="C426" s="905"/>
      <c r="D426" s="905"/>
      <c r="E426" s="905"/>
      <c r="F426" s="905"/>
      <c r="G426" s="905"/>
      <c r="H426" s="905"/>
      <c r="I426" s="905"/>
      <c r="J426" s="905"/>
      <c r="K426" s="905"/>
      <c r="L426" s="931" t="s">
        <v>599</v>
      </c>
      <c r="M426" s="939" t="s">
        <v>600</v>
      </c>
      <c r="N426" s="933" t="s">
        <v>370</v>
      </c>
      <c r="O426" s="790"/>
      <c r="P426" s="790"/>
      <c r="Q426" s="790"/>
      <c r="R426" s="940">
        <v>0</v>
      </c>
      <c r="S426" s="443"/>
      <c r="T426" s="443"/>
      <c r="U426" s="443"/>
      <c r="V426" s="443"/>
      <c r="W426" s="443"/>
      <c r="X426" s="443"/>
      <c r="Y426" s="443"/>
      <c r="Z426" s="443"/>
      <c r="AA426" s="443"/>
      <c r="AB426" s="443"/>
      <c r="AC426" s="443"/>
      <c r="AD426" s="443"/>
      <c r="AE426" s="443"/>
      <c r="AF426" s="443"/>
      <c r="AG426" s="443"/>
      <c r="AH426" s="443"/>
      <c r="AI426" s="443"/>
      <c r="AJ426" s="443"/>
      <c r="AK426" s="443"/>
      <c r="AL426" s="443"/>
      <c r="AM426" s="443"/>
      <c r="AN426" s="443"/>
      <c r="AO426" s="443"/>
      <c r="AP426" s="443"/>
      <c r="AQ426" s="443"/>
      <c r="AR426" s="443"/>
      <c r="AS426" s="443"/>
      <c r="AT426" s="443"/>
      <c r="AU426" s="443"/>
      <c r="AV426" s="443"/>
      <c r="AW426" s="443"/>
      <c r="AX426" s="771"/>
      <c r="AY426" s="771"/>
      <c r="AZ426" s="771"/>
      <c r="BA426" s="905"/>
    </row>
    <row r="427" spans="1:53" ht="11.4">
      <c r="A427" s="789">
        <v>4</v>
      </c>
      <c r="B427" s="905"/>
      <c r="C427" s="905"/>
      <c r="D427" s="905"/>
      <c r="E427" s="905"/>
      <c r="F427" s="905"/>
      <c r="G427" s="905"/>
      <c r="H427" s="905"/>
      <c r="I427" s="905"/>
      <c r="J427" s="905"/>
      <c r="K427" s="905"/>
      <c r="L427" s="931" t="s">
        <v>601</v>
      </c>
      <c r="M427" s="939" t="s">
        <v>602</v>
      </c>
      <c r="N427" s="933" t="s">
        <v>370</v>
      </c>
      <c r="O427" s="443">
        <v>0</v>
      </c>
      <c r="P427" s="443">
        <v>0</v>
      </c>
      <c r="Q427" s="443">
        <v>0</v>
      </c>
      <c r="R427" s="940">
        <v>0</v>
      </c>
      <c r="S427" s="443"/>
      <c r="T427" s="443"/>
      <c r="U427" s="443"/>
      <c r="V427" s="443"/>
      <c r="W427" s="443"/>
      <c r="X427" s="443"/>
      <c r="Y427" s="443"/>
      <c r="Z427" s="443"/>
      <c r="AA427" s="443"/>
      <c r="AB427" s="443"/>
      <c r="AC427" s="443"/>
      <c r="AD427" s="443"/>
      <c r="AE427" s="443"/>
      <c r="AF427" s="443"/>
      <c r="AG427" s="443"/>
      <c r="AH427" s="443"/>
      <c r="AI427" s="443"/>
      <c r="AJ427" s="443"/>
      <c r="AK427" s="443"/>
      <c r="AL427" s="443"/>
      <c r="AM427" s="443"/>
      <c r="AN427" s="443"/>
      <c r="AO427" s="443"/>
      <c r="AP427" s="443"/>
      <c r="AQ427" s="443"/>
      <c r="AR427" s="443"/>
      <c r="AS427" s="443"/>
      <c r="AT427" s="443"/>
      <c r="AU427" s="443"/>
      <c r="AV427" s="443"/>
      <c r="AW427" s="443"/>
      <c r="AX427" s="771"/>
      <c r="AY427" s="771"/>
      <c r="AZ427" s="771"/>
      <c r="BA427" s="905"/>
    </row>
    <row r="428" spans="1:53" ht="11.4">
      <c r="A428" s="789">
        <v>4</v>
      </c>
      <c r="B428" s="905"/>
      <c r="C428" s="905"/>
      <c r="D428" s="905"/>
      <c r="E428" s="905"/>
      <c r="F428" s="905"/>
      <c r="G428" s="905"/>
      <c r="H428" s="905"/>
      <c r="I428" s="905"/>
      <c r="J428" s="905"/>
      <c r="K428" s="905"/>
      <c r="L428" s="931" t="s">
        <v>1343</v>
      </c>
      <c r="M428" s="944" t="s">
        <v>603</v>
      </c>
      <c r="N428" s="933" t="s">
        <v>370</v>
      </c>
      <c r="O428" s="790"/>
      <c r="P428" s="790"/>
      <c r="Q428" s="790"/>
      <c r="R428" s="940">
        <v>0</v>
      </c>
      <c r="S428" s="443"/>
      <c r="T428" s="443"/>
      <c r="U428" s="443"/>
      <c r="V428" s="443"/>
      <c r="W428" s="443"/>
      <c r="X428" s="443"/>
      <c r="Y428" s="443"/>
      <c r="Z428" s="443"/>
      <c r="AA428" s="443"/>
      <c r="AB428" s="443"/>
      <c r="AC428" s="443"/>
      <c r="AD428" s="443"/>
      <c r="AE428" s="443"/>
      <c r="AF428" s="443"/>
      <c r="AG428" s="443"/>
      <c r="AH428" s="443"/>
      <c r="AI428" s="443"/>
      <c r="AJ428" s="443"/>
      <c r="AK428" s="443"/>
      <c r="AL428" s="443"/>
      <c r="AM428" s="443"/>
      <c r="AN428" s="443"/>
      <c r="AO428" s="443"/>
      <c r="AP428" s="443"/>
      <c r="AQ428" s="443"/>
      <c r="AR428" s="443"/>
      <c r="AS428" s="443"/>
      <c r="AT428" s="443"/>
      <c r="AU428" s="443"/>
      <c r="AV428" s="443"/>
      <c r="AW428" s="443"/>
      <c r="AX428" s="771"/>
      <c r="AY428" s="771"/>
      <c r="AZ428" s="771"/>
      <c r="BA428" s="905"/>
    </row>
    <row r="429" spans="1:53" ht="11.4">
      <c r="A429" s="789">
        <v>4</v>
      </c>
      <c r="B429" s="905"/>
      <c r="C429" s="905"/>
      <c r="D429" s="905"/>
      <c r="E429" s="905"/>
      <c r="F429" s="905"/>
      <c r="G429" s="905"/>
      <c r="H429" s="905"/>
      <c r="I429" s="905"/>
      <c r="J429" s="905"/>
      <c r="K429" s="905"/>
      <c r="L429" s="931" t="s">
        <v>1344</v>
      </c>
      <c r="M429" s="944" t="s">
        <v>604</v>
      </c>
      <c r="N429" s="933" t="s">
        <v>370</v>
      </c>
      <c r="O429" s="790"/>
      <c r="P429" s="790"/>
      <c r="Q429" s="790"/>
      <c r="R429" s="940">
        <v>0</v>
      </c>
      <c r="S429" s="443"/>
      <c r="T429" s="443"/>
      <c r="U429" s="443"/>
      <c r="V429" s="443"/>
      <c r="W429" s="443"/>
      <c r="X429" s="443"/>
      <c r="Y429" s="443"/>
      <c r="Z429" s="443"/>
      <c r="AA429" s="443"/>
      <c r="AB429" s="443"/>
      <c r="AC429" s="443"/>
      <c r="AD429" s="443"/>
      <c r="AE429" s="443"/>
      <c r="AF429" s="443"/>
      <c r="AG429" s="443"/>
      <c r="AH429" s="443"/>
      <c r="AI429" s="443"/>
      <c r="AJ429" s="443"/>
      <c r="AK429" s="443"/>
      <c r="AL429" s="443"/>
      <c r="AM429" s="443"/>
      <c r="AN429" s="443"/>
      <c r="AO429" s="443"/>
      <c r="AP429" s="443"/>
      <c r="AQ429" s="443"/>
      <c r="AR429" s="443"/>
      <c r="AS429" s="443"/>
      <c r="AT429" s="443"/>
      <c r="AU429" s="443"/>
      <c r="AV429" s="443"/>
      <c r="AW429" s="443"/>
      <c r="AX429" s="771"/>
      <c r="AY429" s="771"/>
      <c r="AZ429" s="771"/>
      <c r="BA429" s="905"/>
    </row>
    <row r="430" spans="1:53" ht="11.4">
      <c r="A430" s="789">
        <v>4</v>
      </c>
      <c r="B430" s="905"/>
      <c r="C430" s="905"/>
      <c r="D430" s="905"/>
      <c r="E430" s="905"/>
      <c r="F430" s="905"/>
      <c r="G430" s="905"/>
      <c r="H430" s="905"/>
      <c r="I430" s="905"/>
      <c r="J430" s="905"/>
      <c r="K430" s="905"/>
      <c r="L430" s="931" t="s">
        <v>1434</v>
      </c>
      <c r="M430" s="942" t="s">
        <v>1435</v>
      </c>
      <c r="N430" s="933" t="s">
        <v>370</v>
      </c>
      <c r="O430" s="790"/>
      <c r="P430" s="790"/>
      <c r="Q430" s="790"/>
      <c r="R430" s="940">
        <v>0</v>
      </c>
      <c r="S430" s="443"/>
      <c r="T430" s="443"/>
      <c r="U430" s="443"/>
      <c r="V430" s="443"/>
      <c r="W430" s="443"/>
      <c r="X430" s="443"/>
      <c r="Y430" s="443"/>
      <c r="Z430" s="443"/>
      <c r="AA430" s="443"/>
      <c r="AB430" s="443"/>
      <c r="AC430" s="443"/>
      <c r="AD430" s="443"/>
      <c r="AE430" s="443"/>
      <c r="AF430" s="443"/>
      <c r="AG430" s="443"/>
      <c r="AH430" s="443"/>
      <c r="AI430" s="443"/>
      <c r="AJ430" s="443"/>
      <c r="AK430" s="443"/>
      <c r="AL430" s="443"/>
      <c r="AM430" s="443"/>
      <c r="AN430" s="443"/>
      <c r="AO430" s="443"/>
      <c r="AP430" s="443"/>
      <c r="AQ430" s="443"/>
      <c r="AR430" s="443"/>
      <c r="AS430" s="443"/>
      <c r="AT430" s="443"/>
      <c r="AU430" s="443"/>
      <c r="AV430" s="443"/>
      <c r="AW430" s="443"/>
      <c r="AX430" s="771"/>
      <c r="AY430" s="771"/>
      <c r="AZ430" s="771"/>
      <c r="BA430" s="905"/>
    </row>
    <row r="431" spans="1:53" ht="22.8">
      <c r="A431" s="789">
        <v>4</v>
      </c>
      <c r="B431" s="905"/>
      <c r="C431" s="905"/>
      <c r="D431" s="905"/>
      <c r="E431" s="905"/>
      <c r="F431" s="905"/>
      <c r="G431" s="905"/>
      <c r="H431" s="905"/>
      <c r="I431" s="905"/>
      <c r="J431" s="905"/>
      <c r="K431" s="905"/>
      <c r="L431" s="931" t="s">
        <v>382</v>
      </c>
      <c r="M431" s="932" t="s">
        <v>605</v>
      </c>
      <c r="N431" s="933" t="s">
        <v>370</v>
      </c>
      <c r="O431" s="790"/>
      <c r="P431" s="790"/>
      <c r="Q431" s="790"/>
      <c r="R431" s="940">
        <v>0</v>
      </c>
      <c r="S431" s="443"/>
      <c r="T431" s="443"/>
      <c r="U431" s="443"/>
      <c r="V431" s="443"/>
      <c r="W431" s="443"/>
      <c r="X431" s="443"/>
      <c r="Y431" s="443"/>
      <c r="Z431" s="443"/>
      <c r="AA431" s="443"/>
      <c r="AB431" s="443"/>
      <c r="AC431" s="443"/>
      <c r="AD431" s="443"/>
      <c r="AE431" s="443"/>
      <c r="AF431" s="443"/>
      <c r="AG431" s="443"/>
      <c r="AH431" s="443"/>
      <c r="AI431" s="443"/>
      <c r="AJ431" s="443"/>
      <c r="AK431" s="443"/>
      <c r="AL431" s="443"/>
      <c r="AM431" s="443"/>
      <c r="AN431" s="443"/>
      <c r="AO431" s="443"/>
      <c r="AP431" s="443"/>
      <c r="AQ431" s="443"/>
      <c r="AR431" s="443"/>
      <c r="AS431" s="443"/>
      <c r="AT431" s="443"/>
      <c r="AU431" s="443"/>
      <c r="AV431" s="443"/>
      <c r="AW431" s="443"/>
      <c r="AX431" s="771"/>
      <c r="AY431" s="771"/>
      <c r="AZ431" s="771"/>
      <c r="BA431" s="905"/>
    </row>
    <row r="432" spans="1:53" ht="11.4">
      <c r="A432" s="789">
        <v>4</v>
      </c>
      <c r="B432" s="905"/>
      <c r="C432" s="905"/>
      <c r="D432" s="905"/>
      <c r="E432" s="905"/>
      <c r="F432" s="905"/>
      <c r="G432" s="905"/>
      <c r="H432" s="905"/>
      <c r="I432" s="905"/>
      <c r="J432" s="905"/>
      <c r="K432" s="905"/>
      <c r="L432" s="931" t="s">
        <v>1242</v>
      </c>
      <c r="M432" s="932" t="s">
        <v>1243</v>
      </c>
      <c r="N432" s="933" t="s">
        <v>370</v>
      </c>
      <c r="O432" s="790"/>
      <c r="P432" s="790"/>
      <c r="Q432" s="790"/>
      <c r="R432" s="940">
        <v>0</v>
      </c>
      <c r="S432" s="443"/>
      <c r="T432" s="443"/>
      <c r="U432" s="443"/>
      <c r="V432" s="443"/>
      <c r="W432" s="443"/>
      <c r="X432" s="443"/>
      <c r="Y432" s="443"/>
      <c r="Z432" s="443"/>
      <c r="AA432" s="443"/>
      <c r="AB432" s="443"/>
      <c r="AC432" s="443"/>
      <c r="AD432" s="443"/>
      <c r="AE432" s="443"/>
      <c r="AF432" s="443"/>
      <c r="AG432" s="443"/>
      <c r="AH432" s="443"/>
      <c r="AI432" s="443"/>
      <c r="AJ432" s="443"/>
      <c r="AK432" s="443"/>
      <c r="AL432" s="443"/>
      <c r="AM432" s="443"/>
      <c r="AN432" s="443"/>
      <c r="AO432" s="443"/>
      <c r="AP432" s="443"/>
      <c r="AQ432" s="443"/>
      <c r="AR432" s="443"/>
      <c r="AS432" s="443"/>
      <c r="AT432" s="443"/>
      <c r="AU432" s="443"/>
      <c r="AV432" s="443"/>
      <c r="AW432" s="443"/>
      <c r="AX432" s="771"/>
      <c r="AY432" s="771"/>
      <c r="AZ432" s="771"/>
      <c r="BA432" s="905"/>
    </row>
    <row r="433" spans="1:53" s="116" customFormat="1" ht="11.4">
      <c r="A433" s="789">
        <v>4</v>
      </c>
      <c r="B433" s="946"/>
      <c r="C433" s="946"/>
      <c r="D433" s="946"/>
      <c r="E433" s="946"/>
      <c r="F433" s="946"/>
      <c r="G433" s="946"/>
      <c r="H433" s="946"/>
      <c r="I433" s="946"/>
      <c r="J433" s="946"/>
      <c r="K433" s="946"/>
      <c r="L433" s="947" t="s">
        <v>1359</v>
      </c>
      <c r="M433" s="948" t="s">
        <v>1360</v>
      </c>
      <c r="N433" s="949" t="s">
        <v>370</v>
      </c>
      <c r="O433" s="928">
        <v>0</v>
      </c>
      <c r="P433" s="928">
        <v>0</v>
      </c>
      <c r="Q433" s="928">
        <v>0</v>
      </c>
      <c r="R433" s="928">
        <v>0</v>
      </c>
      <c r="S433" s="443"/>
      <c r="T433" s="443"/>
      <c r="U433" s="928"/>
      <c r="V433" s="928"/>
      <c r="W433" s="928"/>
      <c r="X433" s="928"/>
      <c r="Y433" s="928"/>
      <c r="Z433" s="928"/>
      <c r="AA433" s="928"/>
      <c r="AB433" s="928"/>
      <c r="AC433" s="928"/>
      <c r="AD433" s="443"/>
      <c r="AE433" s="443"/>
      <c r="AF433" s="928"/>
      <c r="AG433" s="928"/>
      <c r="AH433" s="928"/>
      <c r="AI433" s="928"/>
      <c r="AJ433" s="928"/>
      <c r="AK433" s="928"/>
      <c r="AL433" s="928"/>
      <c r="AM433" s="928"/>
      <c r="AN433" s="928"/>
      <c r="AO433" s="928"/>
      <c r="AP433" s="928"/>
      <c r="AQ433" s="928"/>
      <c r="AR433" s="928"/>
      <c r="AS433" s="928"/>
      <c r="AT433" s="928"/>
      <c r="AU433" s="928"/>
      <c r="AV433" s="928"/>
      <c r="AW433" s="928"/>
      <c r="AX433" s="938"/>
      <c r="AY433" s="938"/>
      <c r="AZ433" s="938"/>
      <c r="BA433" s="946"/>
    </row>
    <row r="434" spans="1:53" ht="11.4">
      <c r="A434" s="789">
        <v>4</v>
      </c>
      <c r="B434" s="905"/>
      <c r="C434" s="905"/>
      <c r="D434" s="905"/>
      <c r="E434" s="905"/>
      <c r="F434" s="905"/>
      <c r="G434" s="905"/>
      <c r="H434" s="905"/>
      <c r="I434" s="905"/>
      <c r="J434" s="905"/>
      <c r="K434" s="905"/>
      <c r="L434" s="931" t="s">
        <v>1361</v>
      </c>
      <c r="M434" s="932"/>
      <c r="N434" s="933"/>
      <c r="O434" s="940"/>
      <c r="P434" s="940"/>
      <c r="Q434" s="940"/>
      <c r="R434" s="940"/>
      <c r="S434" s="940"/>
      <c r="T434" s="940"/>
      <c r="U434" s="940"/>
      <c r="V434" s="940"/>
      <c r="W434" s="940"/>
      <c r="X434" s="940"/>
      <c r="Y434" s="940"/>
      <c r="Z434" s="940"/>
      <c r="AA434" s="940"/>
      <c r="AB434" s="940"/>
      <c r="AC434" s="940"/>
      <c r="AD434" s="940"/>
      <c r="AE434" s="940"/>
      <c r="AF434" s="940"/>
      <c r="AG434" s="940"/>
      <c r="AH434" s="940"/>
      <c r="AI434" s="940"/>
      <c r="AJ434" s="940"/>
      <c r="AK434" s="940"/>
      <c r="AL434" s="940"/>
      <c r="AM434" s="940"/>
      <c r="AN434" s="940"/>
      <c r="AO434" s="940"/>
      <c r="AP434" s="940"/>
      <c r="AQ434" s="940"/>
      <c r="AR434" s="940"/>
      <c r="AS434" s="940"/>
      <c r="AT434" s="940"/>
      <c r="AU434" s="940"/>
      <c r="AV434" s="940"/>
      <c r="AW434" s="940"/>
      <c r="AX434" s="950"/>
      <c r="AY434" s="950"/>
      <c r="AZ434" s="950"/>
      <c r="BA434" s="905"/>
    </row>
    <row r="435" spans="1:53" s="116" customFormat="1" ht="11.4">
      <c r="A435" s="789">
        <v>4</v>
      </c>
      <c r="B435" s="946"/>
      <c r="C435" s="946"/>
      <c r="D435" s="946"/>
      <c r="E435" s="946"/>
      <c r="F435" s="946"/>
      <c r="G435" s="946"/>
      <c r="H435" s="946"/>
      <c r="I435" s="946"/>
      <c r="J435" s="946"/>
      <c r="K435" s="946"/>
      <c r="L435" s="925" t="s">
        <v>102</v>
      </c>
      <c r="M435" s="926" t="s">
        <v>606</v>
      </c>
      <c r="N435" s="927" t="s">
        <v>370</v>
      </c>
      <c r="O435" s="928">
        <v>6.37</v>
      </c>
      <c r="P435" s="928">
        <v>3.79</v>
      </c>
      <c r="Q435" s="928">
        <v>0</v>
      </c>
      <c r="R435" s="928">
        <v>-3.79</v>
      </c>
      <c r="S435" s="928">
        <v>6.55</v>
      </c>
      <c r="T435" s="928">
        <v>7.6099999999999994</v>
      </c>
      <c r="U435" s="928">
        <v>0</v>
      </c>
      <c r="V435" s="928">
        <v>0</v>
      </c>
      <c r="W435" s="928">
        <v>0</v>
      </c>
      <c r="X435" s="928">
        <v>0</v>
      </c>
      <c r="Y435" s="928">
        <v>0</v>
      </c>
      <c r="Z435" s="928">
        <v>0</v>
      </c>
      <c r="AA435" s="928">
        <v>0</v>
      </c>
      <c r="AB435" s="928">
        <v>0</v>
      </c>
      <c r="AC435" s="928">
        <v>0</v>
      </c>
      <c r="AD435" s="928">
        <v>12.510000000000002</v>
      </c>
      <c r="AE435" s="928">
        <v>0</v>
      </c>
      <c r="AF435" s="928">
        <v>0</v>
      </c>
      <c r="AG435" s="928">
        <v>0</v>
      </c>
      <c r="AH435" s="928">
        <v>0</v>
      </c>
      <c r="AI435" s="928">
        <v>0</v>
      </c>
      <c r="AJ435" s="928">
        <v>0</v>
      </c>
      <c r="AK435" s="928">
        <v>0</v>
      </c>
      <c r="AL435" s="928">
        <v>0</v>
      </c>
      <c r="AM435" s="928">
        <v>0</v>
      </c>
      <c r="AN435" s="928">
        <v>90.992366412213769</v>
      </c>
      <c r="AO435" s="928">
        <v>-100</v>
      </c>
      <c r="AP435" s="928">
        <v>0</v>
      </c>
      <c r="AQ435" s="928">
        <v>0</v>
      </c>
      <c r="AR435" s="928">
        <v>0</v>
      </c>
      <c r="AS435" s="928">
        <v>0</v>
      </c>
      <c r="AT435" s="928">
        <v>0</v>
      </c>
      <c r="AU435" s="928">
        <v>0</v>
      </c>
      <c r="AV435" s="928">
        <v>0</v>
      </c>
      <c r="AW435" s="928">
        <v>0</v>
      </c>
      <c r="AX435" s="771"/>
      <c r="AY435" s="771"/>
      <c r="AZ435" s="771"/>
      <c r="BA435" s="930"/>
    </row>
    <row r="436" spans="1:53" s="116" customFormat="1" ht="22.8">
      <c r="A436" s="936">
        <v>4</v>
      </c>
      <c r="B436" s="946"/>
      <c r="C436" s="946"/>
      <c r="D436" s="946"/>
      <c r="E436" s="946"/>
      <c r="F436" s="946"/>
      <c r="G436" s="946"/>
      <c r="H436" s="946"/>
      <c r="I436" s="946"/>
      <c r="J436" s="946"/>
      <c r="K436" s="946"/>
      <c r="L436" s="947" t="s">
        <v>17</v>
      </c>
      <c r="M436" s="948" t="s">
        <v>607</v>
      </c>
      <c r="N436" s="949" t="s">
        <v>370</v>
      </c>
      <c r="O436" s="928">
        <v>0</v>
      </c>
      <c r="P436" s="928">
        <v>0</v>
      </c>
      <c r="Q436" s="928">
        <v>0</v>
      </c>
      <c r="R436" s="928">
        <v>0</v>
      </c>
      <c r="S436" s="928">
        <v>0</v>
      </c>
      <c r="T436" s="928">
        <v>0</v>
      </c>
      <c r="U436" s="928">
        <v>0</v>
      </c>
      <c r="V436" s="928">
        <v>0</v>
      </c>
      <c r="W436" s="928">
        <v>0</v>
      </c>
      <c r="X436" s="928">
        <v>0</v>
      </c>
      <c r="Y436" s="928">
        <v>0</v>
      </c>
      <c r="Z436" s="928">
        <v>0</v>
      </c>
      <c r="AA436" s="928">
        <v>0</v>
      </c>
      <c r="AB436" s="928">
        <v>0</v>
      </c>
      <c r="AC436" s="928">
        <v>0</v>
      </c>
      <c r="AD436" s="928">
        <v>0</v>
      </c>
      <c r="AE436" s="928">
        <v>0</v>
      </c>
      <c r="AF436" s="928">
        <v>0</v>
      </c>
      <c r="AG436" s="928">
        <v>0</v>
      </c>
      <c r="AH436" s="928">
        <v>0</v>
      </c>
      <c r="AI436" s="928">
        <v>0</v>
      </c>
      <c r="AJ436" s="928">
        <v>0</v>
      </c>
      <c r="AK436" s="928">
        <v>0</v>
      </c>
      <c r="AL436" s="928">
        <v>0</v>
      </c>
      <c r="AM436" s="928">
        <v>0</v>
      </c>
      <c r="AN436" s="928">
        <v>0</v>
      </c>
      <c r="AO436" s="928">
        <v>0</v>
      </c>
      <c r="AP436" s="928">
        <v>0</v>
      </c>
      <c r="AQ436" s="928">
        <v>0</v>
      </c>
      <c r="AR436" s="928">
        <v>0</v>
      </c>
      <c r="AS436" s="928">
        <v>0</v>
      </c>
      <c r="AT436" s="928">
        <v>0</v>
      </c>
      <c r="AU436" s="928">
        <v>0</v>
      </c>
      <c r="AV436" s="928">
        <v>0</v>
      </c>
      <c r="AW436" s="928">
        <v>0</v>
      </c>
      <c r="AX436" s="938"/>
      <c r="AY436" s="938"/>
      <c r="AZ436" s="938"/>
      <c r="BA436" s="946"/>
    </row>
    <row r="437" spans="1:53" ht="11.4">
      <c r="A437" s="789">
        <v>4</v>
      </c>
      <c r="B437" s="905" t="s">
        <v>426</v>
      </c>
      <c r="C437" s="905"/>
      <c r="D437" s="905"/>
      <c r="E437" s="905"/>
      <c r="F437" s="905"/>
      <c r="G437" s="905"/>
      <c r="H437" s="905"/>
      <c r="I437" s="905"/>
      <c r="J437" s="905"/>
      <c r="K437" s="905"/>
      <c r="L437" s="931" t="s">
        <v>144</v>
      </c>
      <c r="M437" s="939" t="s">
        <v>608</v>
      </c>
      <c r="N437" s="933" t="s">
        <v>370</v>
      </c>
      <c r="O437" s="443">
        <v>0</v>
      </c>
      <c r="P437" s="443">
        <v>0</v>
      </c>
      <c r="Q437" s="443">
        <v>0</v>
      </c>
      <c r="R437" s="940">
        <v>0</v>
      </c>
      <c r="S437" s="443">
        <v>0</v>
      </c>
      <c r="T437" s="443">
        <v>0</v>
      </c>
      <c r="U437" s="443">
        <v>0</v>
      </c>
      <c r="V437" s="443">
        <v>0</v>
      </c>
      <c r="W437" s="443">
        <v>0</v>
      </c>
      <c r="X437" s="443">
        <v>0</v>
      </c>
      <c r="Y437" s="443">
        <v>0</v>
      </c>
      <c r="Z437" s="443">
        <v>0</v>
      </c>
      <c r="AA437" s="443">
        <v>0</v>
      </c>
      <c r="AB437" s="443">
        <v>0</v>
      </c>
      <c r="AC437" s="443">
        <v>0</v>
      </c>
      <c r="AD437" s="443">
        <v>0</v>
      </c>
      <c r="AE437" s="443">
        <v>0</v>
      </c>
      <c r="AF437" s="443">
        <v>0</v>
      </c>
      <c r="AG437" s="443">
        <v>0</v>
      </c>
      <c r="AH437" s="443">
        <v>0</v>
      </c>
      <c r="AI437" s="443">
        <v>0</v>
      </c>
      <c r="AJ437" s="443">
        <v>0</v>
      </c>
      <c r="AK437" s="443">
        <v>0</v>
      </c>
      <c r="AL437" s="443">
        <v>0</v>
      </c>
      <c r="AM437" s="443">
        <v>0</v>
      </c>
      <c r="AN437" s="940">
        <v>0</v>
      </c>
      <c r="AO437" s="940">
        <v>0</v>
      </c>
      <c r="AP437" s="940">
        <v>0</v>
      </c>
      <c r="AQ437" s="940">
        <v>0</v>
      </c>
      <c r="AR437" s="940">
        <v>0</v>
      </c>
      <c r="AS437" s="940">
        <v>0</v>
      </c>
      <c r="AT437" s="940">
        <v>0</v>
      </c>
      <c r="AU437" s="940">
        <v>0</v>
      </c>
      <c r="AV437" s="940">
        <v>0</v>
      </c>
      <c r="AW437" s="940">
        <v>0</v>
      </c>
      <c r="AX437" s="771"/>
      <c r="AY437" s="771"/>
      <c r="AZ437" s="771"/>
      <c r="BA437" s="905"/>
    </row>
    <row r="438" spans="1:53" ht="11.4">
      <c r="A438" s="789">
        <v>4</v>
      </c>
      <c r="B438" s="905" t="s">
        <v>427</v>
      </c>
      <c r="C438" s="905"/>
      <c r="D438" s="905"/>
      <c r="E438" s="905"/>
      <c r="F438" s="905"/>
      <c r="G438" s="905"/>
      <c r="H438" s="905"/>
      <c r="I438" s="905"/>
      <c r="J438" s="905"/>
      <c r="K438" s="905"/>
      <c r="L438" s="931" t="s">
        <v>609</v>
      </c>
      <c r="M438" s="939" t="s">
        <v>610</v>
      </c>
      <c r="N438" s="933" t="s">
        <v>370</v>
      </c>
      <c r="O438" s="443">
        <v>0</v>
      </c>
      <c r="P438" s="443">
        <v>0</v>
      </c>
      <c r="Q438" s="443">
        <v>0</v>
      </c>
      <c r="R438" s="940">
        <v>0</v>
      </c>
      <c r="S438" s="443">
        <v>0</v>
      </c>
      <c r="T438" s="443">
        <v>0</v>
      </c>
      <c r="U438" s="443">
        <v>0</v>
      </c>
      <c r="V438" s="443">
        <v>0</v>
      </c>
      <c r="W438" s="443">
        <v>0</v>
      </c>
      <c r="X438" s="443">
        <v>0</v>
      </c>
      <c r="Y438" s="443">
        <v>0</v>
      </c>
      <c r="Z438" s="443">
        <v>0</v>
      </c>
      <c r="AA438" s="443">
        <v>0</v>
      </c>
      <c r="AB438" s="443">
        <v>0</v>
      </c>
      <c r="AC438" s="443">
        <v>0</v>
      </c>
      <c r="AD438" s="443">
        <v>0</v>
      </c>
      <c r="AE438" s="443">
        <v>0</v>
      </c>
      <c r="AF438" s="443">
        <v>0</v>
      </c>
      <c r="AG438" s="443">
        <v>0</v>
      </c>
      <c r="AH438" s="443">
        <v>0</v>
      </c>
      <c r="AI438" s="443">
        <v>0</v>
      </c>
      <c r="AJ438" s="443">
        <v>0</v>
      </c>
      <c r="AK438" s="443">
        <v>0</v>
      </c>
      <c r="AL438" s="443">
        <v>0</v>
      </c>
      <c r="AM438" s="443">
        <v>0</v>
      </c>
      <c r="AN438" s="940">
        <v>0</v>
      </c>
      <c r="AO438" s="940">
        <v>0</v>
      </c>
      <c r="AP438" s="940">
        <v>0</v>
      </c>
      <c r="AQ438" s="940">
        <v>0</v>
      </c>
      <c r="AR438" s="940">
        <v>0</v>
      </c>
      <c r="AS438" s="940">
        <v>0</v>
      </c>
      <c r="AT438" s="940">
        <v>0</v>
      </c>
      <c r="AU438" s="940">
        <v>0</v>
      </c>
      <c r="AV438" s="940">
        <v>0</v>
      </c>
      <c r="AW438" s="940">
        <v>0</v>
      </c>
      <c r="AX438" s="771"/>
      <c r="AY438" s="771"/>
      <c r="AZ438" s="771"/>
      <c r="BA438" s="905"/>
    </row>
    <row r="439" spans="1:53" ht="11.4">
      <c r="A439" s="789">
        <v>4</v>
      </c>
      <c r="B439" s="905" t="s">
        <v>422</v>
      </c>
      <c r="C439" s="905"/>
      <c r="D439" s="905"/>
      <c r="E439" s="905"/>
      <c r="F439" s="905"/>
      <c r="G439" s="905"/>
      <c r="H439" s="905"/>
      <c r="I439" s="905"/>
      <c r="J439" s="905"/>
      <c r="K439" s="905"/>
      <c r="L439" s="931" t="s">
        <v>611</v>
      </c>
      <c r="M439" s="939" t="s">
        <v>612</v>
      </c>
      <c r="N439" s="933" t="s">
        <v>370</v>
      </c>
      <c r="O439" s="443">
        <v>0</v>
      </c>
      <c r="P439" s="443">
        <v>0</v>
      </c>
      <c r="Q439" s="443">
        <v>0</v>
      </c>
      <c r="R439" s="940">
        <v>0</v>
      </c>
      <c r="S439" s="443">
        <v>0</v>
      </c>
      <c r="T439" s="443">
        <v>0</v>
      </c>
      <c r="U439" s="443">
        <v>0</v>
      </c>
      <c r="V439" s="443">
        <v>0</v>
      </c>
      <c r="W439" s="443">
        <v>0</v>
      </c>
      <c r="X439" s="443">
        <v>0</v>
      </c>
      <c r="Y439" s="443">
        <v>0</v>
      </c>
      <c r="Z439" s="443">
        <v>0</v>
      </c>
      <c r="AA439" s="443">
        <v>0</v>
      </c>
      <c r="AB439" s="443">
        <v>0</v>
      </c>
      <c r="AC439" s="443">
        <v>0</v>
      </c>
      <c r="AD439" s="443">
        <v>0</v>
      </c>
      <c r="AE439" s="443">
        <v>0</v>
      </c>
      <c r="AF439" s="443">
        <v>0</v>
      </c>
      <c r="AG439" s="443">
        <v>0</v>
      </c>
      <c r="AH439" s="443">
        <v>0</v>
      </c>
      <c r="AI439" s="443">
        <v>0</v>
      </c>
      <c r="AJ439" s="443">
        <v>0</v>
      </c>
      <c r="AK439" s="443">
        <v>0</v>
      </c>
      <c r="AL439" s="443">
        <v>0</v>
      </c>
      <c r="AM439" s="443">
        <v>0</v>
      </c>
      <c r="AN439" s="940">
        <v>0</v>
      </c>
      <c r="AO439" s="940">
        <v>0</v>
      </c>
      <c r="AP439" s="940">
        <v>0</v>
      </c>
      <c r="AQ439" s="940">
        <v>0</v>
      </c>
      <c r="AR439" s="940">
        <v>0</v>
      </c>
      <c r="AS439" s="940">
        <v>0</v>
      </c>
      <c r="AT439" s="940">
        <v>0</v>
      </c>
      <c r="AU439" s="940">
        <v>0</v>
      </c>
      <c r="AV439" s="940">
        <v>0</v>
      </c>
      <c r="AW439" s="940">
        <v>0</v>
      </c>
      <c r="AX439" s="771"/>
      <c r="AY439" s="771"/>
      <c r="AZ439" s="771"/>
      <c r="BA439" s="905"/>
    </row>
    <row r="440" spans="1:53" ht="11.4">
      <c r="A440" s="789">
        <v>4</v>
      </c>
      <c r="B440" s="905" t="s">
        <v>420</v>
      </c>
      <c r="C440" s="905"/>
      <c r="D440" s="905"/>
      <c r="E440" s="905"/>
      <c r="F440" s="905"/>
      <c r="G440" s="905"/>
      <c r="H440" s="905"/>
      <c r="I440" s="905"/>
      <c r="J440" s="905"/>
      <c r="K440" s="905"/>
      <c r="L440" s="931" t="s">
        <v>613</v>
      </c>
      <c r="M440" s="939" t="s">
        <v>614</v>
      </c>
      <c r="N440" s="933" t="s">
        <v>370</v>
      </c>
      <c r="O440" s="443">
        <v>0</v>
      </c>
      <c r="P440" s="443">
        <v>0</v>
      </c>
      <c r="Q440" s="443">
        <v>0</v>
      </c>
      <c r="R440" s="940">
        <v>0</v>
      </c>
      <c r="S440" s="443">
        <v>0</v>
      </c>
      <c r="T440" s="443">
        <v>0</v>
      </c>
      <c r="U440" s="443">
        <v>0</v>
      </c>
      <c r="V440" s="443">
        <v>0</v>
      </c>
      <c r="W440" s="443">
        <v>0</v>
      </c>
      <c r="X440" s="443">
        <v>0</v>
      </c>
      <c r="Y440" s="443">
        <v>0</v>
      </c>
      <c r="Z440" s="443">
        <v>0</v>
      </c>
      <c r="AA440" s="443">
        <v>0</v>
      </c>
      <c r="AB440" s="443">
        <v>0</v>
      </c>
      <c r="AC440" s="443">
        <v>0</v>
      </c>
      <c r="AD440" s="443">
        <v>0</v>
      </c>
      <c r="AE440" s="443">
        <v>0</v>
      </c>
      <c r="AF440" s="443">
        <v>0</v>
      </c>
      <c r="AG440" s="443">
        <v>0</v>
      </c>
      <c r="AH440" s="443">
        <v>0</v>
      </c>
      <c r="AI440" s="443">
        <v>0</v>
      </c>
      <c r="AJ440" s="443">
        <v>0</v>
      </c>
      <c r="AK440" s="443">
        <v>0</v>
      </c>
      <c r="AL440" s="443">
        <v>0</v>
      </c>
      <c r="AM440" s="443">
        <v>0</v>
      </c>
      <c r="AN440" s="940">
        <v>0</v>
      </c>
      <c r="AO440" s="940">
        <v>0</v>
      </c>
      <c r="AP440" s="940">
        <v>0</v>
      </c>
      <c r="AQ440" s="940">
        <v>0</v>
      </c>
      <c r="AR440" s="940">
        <v>0</v>
      </c>
      <c r="AS440" s="940">
        <v>0</v>
      </c>
      <c r="AT440" s="940">
        <v>0</v>
      </c>
      <c r="AU440" s="940">
        <v>0</v>
      </c>
      <c r="AV440" s="940">
        <v>0</v>
      </c>
      <c r="AW440" s="940">
        <v>0</v>
      </c>
      <c r="AX440" s="771"/>
      <c r="AY440" s="771"/>
      <c r="AZ440" s="771"/>
      <c r="BA440" s="905"/>
    </row>
    <row r="441" spans="1:53" ht="11.4">
      <c r="A441" s="789">
        <v>4</v>
      </c>
      <c r="B441" s="905" t="s">
        <v>428</v>
      </c>
      <c r="C441" s="905"/>
      <c r="D441" s="905"/>
      <c r="E441" s="905"/>
      <c r="F441" s="905"/>
      <c r="G441" s="905"/>
      <c r="H441" s="905"/>
      <c r="I441" s="905"/>
      <c r="J441" s="905"/>
      <c r="K441" s="905"/>
      <c r="L441" s="931" t="s">
        <v>615</v>
      </c>
      <c r="M441" s="939" t="s">
        <v>616</v>
      </c>
      <c r="N441" s="933" t="s">
        <v>370</v>
      </c>
      <c r="O441" s="443">
        <v>0</v>
      </c>
      <c r="P441" s="443">
        <v>0</v>
      </c>
      <c r="Q441" s="443">
        <v>0</v>
      </c>
      <c r="R441" s="940">
        <v>0</v>
      </c>
      <c r="S441" s="443">
        <v>0</v>
      </c>
      <c r="T441" s="443">
        <v>0</v>
      </c>
      <c r="U441" s="443">
        <v>0</v>
      </c>
      <c r="V441" s="443">
        <v>0</v>
      </c>
      <c r="W441" s="443">
        <v>0</v>
      </c>
      <c r="X441" s="443">
        <v>0</v>
      </c>
      <c r="Y441" s="443">
        <v>0</v>
      </c>
      <c r="Z441" s="443">
        <v>0</v>
      </c>
      <c r="AA441" s="443">
        <v>0</v>
      </c>
      <c r="AB441" s="443">
        <v>0</v>
      </c>
      <c r="AC441" s="443">
        <v>0</v>
      </c>
      <c r="AD441" s="443">
        <v>0</v>
      </c>
      <c r="AE441" s="443">
        <v>0</v>
      </c>
      <c r="AF441" s="443">
        <v>0</v>
      </c>
      <c r="AG441" s="443">
        <v>0</v>
      </c>
      <c r="AH441" s="443">
        <v>0</v>
      </c>
      <c r="AI441" s="443">
        <v>0</v>
      </c>
      <c r="AJ441" s="443">
        <v>0</v>
      </c>
      <c r="AK441" s="443">
        <v>0</v>
      </c>
      <c r="AL441" s="443">
        <v>0</v>
      </c>
      <c r="AM441" s="443">
        <v>0</v>
      </c>
      <c r="AN441" s="940">
        <v>0</v>
      </c>
      <c r="AO441" s="940">
        <v>0</v>
      </c>
      <c r="AP441" s="940">
        <v>0</v>
      </c>
      <c r="AQ441" s="940">
        <v>0</v>
      </c>
      <c r="AR441" s="940">
        <v>0</v>
      </c>
      <c r="AS441" s="940">
        <v>0</v>
      </c>
      <c r="AT441" s="940">
        <v>0</v>
      </c>
      <c r="AU441" s="940">
        <v>0</v>
      </c>
      <c r="AV441" s="940">
        <v>0</v>
      </c>
      <c r="AW441" s="940">
        <v>0</v>
      </c>
      <c r="AX441" s="771"/>
      <c r="AY441" s="771"/>
      <c r="AZ441" s="771"/>
      <c r="BA441" s="905"/>
    </row>
    <row r="442" spans="1:53" ht="11.4">
      <c r="A442" s="789">
        <v>4</v>
      </c>
      <c r="B442" s="905"/>
      <c r="C442" s="905"/>
      <c r="D442" s="905"/>
      <c r="E442" s="905"/>
      <c r="F442" s="905"/>
      <c r="G442" s="905"/>
      <c r="H442" s="905"/>
      <c r="I442" s="905"/>
      <c r="J442" s="905"/>
      <c r="K442" s="905"/>
      <c r="L442" s="931" t="s">
        <v>617</v>
      </c>
      <c r="M442" s="939" t="s">
        <v>618</v>
      </c>
      <c r="N442" s="933" t="s">
        <v>370</v>
      </c>
      <c r="O442" s="790"/>
      <c r="P442" s="790"/>
      <c r="Q442" s="790"/>
      <c r="R442" s="940">
        <v>0</v>
      </c>
      <c r="S442" s="790"/>
      <c r="T442" s="790"/>
      <c r="U442" s="790"/>
      <c r="V442" s="790"/>
      <c r="W442" s="790"/>
      <c r="X442" s="790"/>
      <c r="Y442" s="790"/>
      <c r="Z442" s="790"/>
      <c r="AA442" s="790"/>
      <c r="AB442" s="790"/>
      <c r="AC442" s="790"/>
      <c r="AD442" s="790"/>
      <c r="AE442" s="790"/>
      <c r="AF442" s="790"/>
      <c r="AG442" s="790"/>
      <c r="AH442" s="790"/>
      <c r="AI442" s="790"/>
      <c r="AJ442" s="790"/>
      <c r="AK442" s="790"/>
      <c r="AL442" s="790"/>
      <c r="AM442" s="790"/>
      <c r="AN442" s="940">
        <v>0</v>
      </c>
      <c r="AO442" s="940">
        <v>0</v>
      </c>
      <c r="AP442" s="940">
        <v>0</v>
      </c>
      <c r="AQ442" s="940">
        <v>0</v>
      </c>
      <c r="AR442" s="940">
        <v>0</v>
      </c>
      <c r="AS442" s="940">
        <v>0</v>
      </c>
      <c r="AT442" s="940">
        <v>0</v>
      </c>
      <c r="AU442" s="940">
        <v>0</v>
      </c>
      <c r="AV442" s="940">
        <v>0</v>
      </c>
      <c r="AW442" s="940">
        <v>0</v>
      </c>
      <c r="AX442" s="771"/>
      <c r="AY442" s="771"/>
      <c r="AZ442" s="771"/>
      <c r="BA442" s="905"/>
    </row>
    <row r="443" spans="1:53" ht="11.4">
      <c r="A443" s="789">
        <v>4</v>
      </c>
      <c r="B443" s="905"/>
      <c r="C443" s="905"/>
      <c r="D443" s="905"/>
      <c r="E443" s="905"/>
      <c r="F443" s="905"/>
      <c r="G443" s="905"/>
      <c r="H443" s="905"/>
      <c r="I443" s="905"/>
      <c r="J443" s="905"/>
      <c r="K443" s="905"/>
      <c r="L443" s="931" t="s">
        <v>619</v>
      </c>
      <c r="M443" s="939" t="s">
        <v>620</v>
      </c>
      <c r="N443" s="933" t="s">
        <v>370</v>
      </c>
      <c r="O443" s="790"/>
      <c r="P443" s="790"/>
      <c r="Q443" s="790"/>
      <c r="R443" s="940">
        <v>0</v>
      </c>
      <c r="S443" s="790"/>
      <c r="T443" s="790"/>
      <c r="U443" s="790"/>
      <c r="V443" s="790"/>
      <c r="W443" s="790"/>
      <c r="X443" s="790"/>
      <c r="Y443" s="790"/>
      <c r="Z443" s="790"/>
      <c r="AA443" s="790"/>
      <c r="AB443" s="790"/>
      <c r="AC443" s="790"/>
      <c r="AD443" s="790"/>
      <c r="AE443" s="790"/>
      <c r="AF443" s="790"/>
      <c r="AG443" s="790"/>
      <c r="AH443" s="790"/>
      <c r="AI443" s="790"/>
      <c r="AJ443" s="790"/>
      <c r="AK443" s="790"/>
      <c r="AL443" s="790"/>
      <c r="AM443" s="790"/>
      <c r="AN443" s="940">
        <v>0</v>
      </c>
      <c r="AO443" s="940">
        <v>0</v>
      </c>
      <c r="AP443" s="940">
        <v>0</v>
      </c>
      <c r="AQ443" s="940">
        <v>0</v>
      </c>
      <c r="AR443" s="940">
        <v>0</v>
      </c>
      <c r="AS443" s="940">
        <v>0</v>
      </c>
      <c r="AT443" s="940">
        <v>0</v>
      </c>
      <c r="AU443" s="940">
        <v>0</v>
      </c>
      <c r="AV443" s="940">
        <v>0</v>
      </c>
      <c r="AW443" s="940">
        <v>0</v>
      </c>
      <c r="AX443" s="771"/>
      <c r="AY443" s="771"/>
      <c r="AZ443" s="771"/>
      <c r="BA443" s="905"/>
    </row>
    <row r="444" spans="1:53" ht="11.4">
      <c r="A444" s="789">
        <v>4</v>
      </c>
      <c r="B444" s="905" t="s">
        <v>424</v>
      </c>
      <c r="C444" s="905"/>
      <c r="D444" s="905"/>
      <c r="E444" s="905"/>
      <c r="F444" s="905"/>
      <c r="G444" s="905"/>
      <c r="H444" s="905"/>
      <c r="I444" s="905"/>
      <c r="J444" s="905"/>
      <c r="K444" s="905"/>
      <c r="L444" s="931" t="s">
        <v>621</v>
      </c>
      <c r="M444" s="939" t="s">
        <v>622</v>
      </c>
      <c r="N444" s="933" t="s">
        <v>370</v>
      </c>
      <c r="O444" s="443">
        <v>0</v>
      </c>
      <c r="P444" s="443">
        <v>0</v>
      </c>
      <c r="Q444" s="443">
        <v>0</v>
      </c>
      <c r="R444" s="940">
        <v>0</v>
      </c>
      <c r="S444" s="443">
        <v>0</v>
      </c>
      <c r="T444" s="443">
        <v>0</v>
      </c>
      <c r="U444" s="443">
        <v>0</v>
      </c>
      <c r="V444" s="443">
        <v>0</v>
      </c>
      <c r="W444" s="443">
        <v>0</v>
      </c>
      <c r="X444" s="443">
        <v>0</v>
      </c>
      <c r="Y444" s="443">
        <v>0</v>
      </c>
      <c r="Z444" s="443">
        <v>0</v>
      </c>
      <c r="AA444" s="443">
        <v>0</v>
      </c>
      <c r="AB444" s="443">
        <v>0</v>
      </c>
      <c r="AC444" s="443">
        <v>0</v>
      </c>
      <c r="AD444" s="443">
        <v>0</v>
      </c>
      <c r="AE444" s="443">
        <v>0</v>
      </c>
      <c r="AF444" s="443">
        <v>0</v>
      </c>
      <c r="AG444" s="443">
        <v>0</v>
      </c>
      <c r="AH444" s="443">
        <v>0</v>
      </c>
      <c r="AI444" s="443">
        <v>0</v>
      </c>
      <c r="AJ444" s="443">
        <v>0</v>
      </c>
      <c r="AK444" s="443">
        <v>0</v>
      </c>
      <c r="AL444" s="443">
        <v>0</v>
      </c>
      <c r="AM444" s="443">
        <v>0</v>
      </c>
      <c r="AN444" s="940">
        <v>0</v>
      </c>
      <c r="AO444" s="940">
        <v>0</v>
      </c>
      <c r="AP444" s="940">
        <v>0</v>
      </c>
      <c r="AQ444" s="940">
        <v>0</v>
      </c>
      <c r="AR444" s="940">
        <v>0</v>
      </c>
      <c r="AS444" s="940">
        <v>0</v>
      </c>
      <c r="AT444" s="940">
        <v>0</v>
      </c>
      <c r="AU444" s="940">
        <v>0</v>
      </c>
      <c r="AV444" s="940">
        <v>0</v>
      </c>
      <c r="AW444" s="940">
        <v>0</v>
      </c>
      <c r="AX444" s="771"/>
      <c r="AY444" s="771"/>
      <c r="AZ444" s="771"/>
      <c r="BA444" s="905"/>
    </row>
    <row r="445" spans="1:53" ht="11.4">
      <c r="A445" s="789">
        <v>4</v>
      </c>
      <c r="B445" s="905" t="s">
        <v>425</v>
      </c>
      <c r="C445" s="905"/>
      <c r="D445" s="905"/>
      <c r="E445" s="905"/>
      <c r="F445" s="905"/>
      <c r="G445" s="905"/>
      <c r="H445" s="905"/>
      <c r="I445" s="905"/>
      <c r="J445" s="905"/>
      <c r="K445" s="905"/>
      <c r="L445" s="931" t="s">
        <v>623</v>
      </c>
      <c r="M445" s="939" t="s">
        <v>624</v>
      </c>
      <c r="N445" s="933" t="s">
        <v>370</v>
      </c>
      <c r="O445" s="443">
        <v>0</v>
      </c>
      <c r="P445" s="443">
        <v>0</v>
      </c>
      <c r="Q445" s="443">
        <v>0</v>
      </c>
      <c r="R445" s="940">
        <v>0</v>
      </c>
      <c r="S445" s="443">
        <v>0</v>
      </c>
      <c r="T445" s="443">
        <v>0</v>
      </c>
      <c r="U445" s="443">
        <v>0</v>
      </c>
      <c r="V445" s="443">
        <v>0</v>
      </c>
      <c r="W445" s="443">
        <v>0</v>
      </c>
      <c r="X445" s="443">
        <v>0</v>
      </c>
      <c r="Y445" s="443">
        <v>0</v>
      </c>
      <c r="Z445" s="443">
        <v>0</v>
      </c>
      <c r="AA445" s="443">
        <v>0</v>
      </c>
      <c r="AB445" s="443">
        <v>0</v>
      </c>
      <c r="AC445" s="443">
        <v>0</v>
      </c>
      <c r="AD445" s="443">
        <v>0</v>
      </c>
      <c r="AE445" s="443">
        <v>0</v>
      </c>
      <c r="AF445" s="443">
        <v>0</v>
      </c>
      <c r="AG445" s="443">
        <v>0</v>
      </c>
      <c r="AH445" s="443">
        <v>0</v>
      </c>
      <c r="AI445" s="443">
        <v>0</v>
      </c>
      <c r="AJ445" s="443">
        <v>0</v>
      </c>
      <c r="AK445" s="443">
        <v>0</v>
      </c>
      <c r="AL445" s="443">
        <v>0</v>
      </c>
      <c r="AM445" s="443">
        <v>0</v>
      </c>
      <c r="AN445" s="940">
        <v>0</v>
      </c>
      <c r="AO445" s="940">
        <v>0</v>
      </c>
      <c r="AP445" s="940">
        <v>0</v>
      </c>
      <c r="AQ445" s="940">
        <v>0</v>
      </c>
      <c r="AR445" s="940">
        <v>0</v>
      </c>
      <c r="AS445" s="940">
        <v>0</v>
      </c>
      <c r="AT445" s="940">
        <v>0</v>
      </c>
      <c r="AU445" s="940">
        <v>0</v>
      </c>
      <c r="AV445" s="940">
        <v>0</v>
      </c>
      <c r="AW445" s="940">
        <v>0</v>
      </c>
      <c r="AX445" s="771"/>
      <c r="AY445" s="771"/>
      <c r="AZ445" s="771"/>
      <c r="BA445" s="905"/>
    </row>
    <row r="446" spans="1:53" ht="11.4">
      <c r="A446" s="789">
        <v>4</v>
      </c>
      <c r="B446" s="905" t="s">
        <v>1328</v>
      </c>
      <c r="C446" s="905"/>
      <c r="D446" s="905"/>
      <c r="E446" s="905"/>
      <c r="F446" s="905"/>
      <c r="G446" s="905"/>
      <c r="H446" s="905"/>
      <c r="I446" s="905"/>
      <c r="J446" s="905"/>
      <c r="K446" s="905"/>
      <c r="L446" s="931" t="s">
        <v>1340</v>
      </c>
      <c r="M446" s="939" t="s">
        <v>1341</v>
      </c>
      <c r="N446" s="933" t="s">
        <v>370</v>
      </c>
      <c r="O446" s="443">
        <v>0</v>
      </c>
      <c r="P446" s="443">
        <v>0</v>
      </c>
      <c r="Q446" s="443">
        <v>0</v>
      </c>
      <c r="R446" s="940">
        <v>0</v>
      </c>
      <c r="S446" s="443">
        <v>0</v>
      </c>
      <c r="T446" s="443">
        <v>0</v>
      </c>
      <c r="U446" s="443">
        <v>0</v>
      </c>
      <c r="V446" s="443">
        <v>0</v>
      </c>
      <c r="W446" s="443">
        <v>0</v>
      </c>
      <c r="X446" s="443">
        <v>0</v>
      </c>
      <c r="Y446" s="443">
        <v>0</v>
      </c>
      <c r="Z446" s="443">
        <v>0</v>
      </c>
      <c r="AA446" s="443">
        <v>0</v>
      </c>
      <c r="AB446" s="443">
        <v>0</v>
      </c>
      <c r="AC446" s="443">
        <v>0</v>
      </c>
      <c r="AD446" s="443">
        <v>0</v>
      </c>
      <c r="AE446" s="443">
        <v>0</v>
      </c>
      <c r="AF446" s="443">
        <v>0</v>
      </c>
      <c r="AG446" s="443">
        <v>0</v>
      </c>
      <c r="AH446" s="443">
        <v>0</v>
      </c>
      <c r="AI446" s="443">
        <v>0</v>
      </c>
      <c r="AJ446" s="443">
        <v>0</v>
      </c>
      <c r="AK446" s="443">
        <v>0</v>
      </c>
      <c r="AL446" s="443">
        <v>0</v>
      </c>
      <c r="AM446" s="443">
        <v>0</v>
      </c>
      <c r="AN446" s="940">
        <v>0</v>
      </c>
      <c r="AO446" s="940">
        <v>0</v>
      </c>
      <c r="AP446" s="940">
        <v>0</v>
      </c>
      <c r="AQ446" s="940">
        <v>0</v>
      </c>
      <c r="AR446" s="940">
        <v>0</v>
      </c>
      <c r="AS446" s="940">
        <v>0</v>
      </c>
      <c r="AT446" s="940">
        <v>0</v>
      </c>
      <c r="AU446" s="940">
        <v>0</v>
      </c>
      <c r="AV446" s="940">
        <v>0</v>
      </c>
      <c r="AW446" s="940">
        <v>0</v>
      </c>
      <c r="AX446" s="771"/>
      <c r="AY446" s="771"/>
      <c r="AZ446" s="771"/>
      <c r="BA446" s="905"/>
    </row>
    <row r="447" spans="1:53" ht="11.4">
      <c r="A447" s="789">
        <v>4</v>
      </c>
      <c r="B447" s="905"/>
      <c r="C447" s="905"/>
      <c r="D447" s="905"/>
      <c r="E447" s="905"/>
      <c r="F447" s="905"/>
      <c r="G447" s="905"/>
      <c r="H447" s="905"/>
      <c r="I447" s="905"/>
      <c r="J447" s="905"/>
      <c r="K447" s="905"/>
      <c r="L447" s="931" t="s">
        <v>146</v>
      </c>
      <c r="M447" s="932" t="s">
        <v>625</v>
      </c>
      <c r="N447" s="856" t="s">
        <v>370</v>
      </c>
      <c r="O447" s="443">
        <v>0</v>
      </c>
      <c r="P447" s="443">
        <v>0</v>
      </c>
      <c r="Q447" s="443">
        <v>0</v>
      </c>
      <c r="R447" s="940">
        <v>0</v>
      </c>
      <c r="S447" s="443">
        <v>0</v>
      </c>
      <c r="T447" s="443">
        <v>1.6</v>
      </c>
      <c r="U447" s="443">
        <v>0</v>
      </c>
      <c r="V447" s="443">
        <v>0</v>
      </c>
      <c r="W447" s="443">
        <v>0</v>
      </c>
      <c r="X447" s="443">
        <v>0</v>
      </c>
      <c r="Y447" s="443">
        <v>0</v>
      </c>
      <c r="Z447" s="443">
        <v>0</v>
      </c>
      <c r="AA447" s="443">
        <v>0</v>
      </c>
      <c r="AB447" s="443">
        <v>0</v>
      </c>
      <c r="AC447" s="443">
        <v>0</v>
      </c>
      <c r="AD447" s="443">
        <v>0</v>
      </c>
      <c r="AE447" s="443">
        <v>0</v>
      </c>
      <c r="AF447" s="443">
        <v>0</v>
      </c>
      <c r="AG447" s="443">
        <v>0</v>
      </c>
      <c r="AH447" s="443">
        <v>0</v>
      </c>
      <c r="AI447" s="443">
        <v>0</v>
      </c>
      <c r="AJ447" s="443">
        <v>0</v>
      </c>
      <c r="AK447" s="443">
        <v>0</v>
      </c>
      <c r="AL447" s="443">
        <v>0</v>
      </c>
      <c r="AM447" s="443">
        <v>0</v>
      </c>
      <c r="AN447" s="940">
        <v>0</v>
      </c>
      <c r="AO447" s="940">
        <v>0</v>
      </c>
      <c r="AP447" s="940">
        <v>0</v>
      </c>
      <c r="AQ447" s="940">
        <v>0</v>
      </c>
      <c r="AR447" s="940">
        <v>0</v>
      </c>
      <c r="AS447" s="940">
        <v>0</v>
      </c>
      <c r="AT447" s="940">
        <v>0</v>
      </c>
      <c r="AU447" s="940">
        <v>0</v>
      </c>
      <c r="AV447" s="940">
        <v>0</v>
      </c>
      <c r="AW447" s="940">
        <v>0</v>
      </c>
      <c r="AX447" s="771"/>
      <c r="AY447" s="771"/>
      <c r="AZ447" s="771"/>
      <c r="BA447" s="905"/>
    </row>
    <row r="448" spans="1:53" s="116" customFormat="1" ht="11.4">
      <c r="A448" s="936">
        <v>4</v>
      </c>
      <c r="B448" s="946"/>
      <c r="C448" s="946"/>
      <c r="D448" s="946"/>
      <c r="E448" s="946"/>
      <c r="F448" s="946"/>
      <c r="G448" s="946"/>
      <c r="H448" s="946"/>
      <c r="I448" s="946"/>
      <c r="J448" s="946"/>
      <c r="K448" s="946"/>
      <c r="L448" s="947" t="s">
        <v>167</v>
      </c>
      <c r="M448" s="948" t="s">
        <v>626</v>
      </c>
      <c r="N448" s="949" t="s">
        <v>370</v>
      </c>
      <c r="O448" s="928">
        <v>6.37</v>
      </c>
      <c r="P448" s="928">
        <v>3.79</v>
      </c>
      <c r="Q448" s="928">
        <v>0</v>
      </c>
      <c r="R448" s="928">
        <v>-3.79</v>
      </c>
      <c r="S448" s="928">
        <v>6.55</v>
      </c>
      <c r="T448" s="928">
        <v>6.01</v>
      </c>
      <c r="U448" s="928">
        <v>0</v>
      </c>
      <c r="V448" s="928">
        <v>0</v>
      </c>
      <c r="W448" s="928">
        <v>0</v>
      </c>
      <c r="X448" s="928">
        <v>0</v>
      </c>
      <c r="Y448" s="928">
        <v>0</v>
      </c>
      <c r="Z448" s="928">
        <v>0</v>
      </c>
      <c r="AA448" s="928">
        <v>0</v>
      </c>
      <c r="AB448" s="928">
        <v>0</v>
      </c>
      <c r="AC448" s="928">
        <v>0</v>
      </c>
      <c r="AD448" s="928">
        <v>12.510000000000002</v>
      </c>
      <c r="AE448" s="928">
        <v>0</v>
      </c>
      <c r="AF448" s="928">
        <v>0</v>
      </c>
      <c r="AG448" s="928">
        <v>0</v>
      </c>
      <c r="AH448" s="928">
        <v>0</v>
      </c>
      <c r="AI448" s="928">
        <v>0</v>
      </c>
      <c r="AJ448" s="928">
        <v>0</v>
      </c>
      <c r="AK448" s="928">
        <v>0</v>
      </c>
      <c r="AL448" s="928">
        <v>0</v>
      </c>
      <c r="AM448" s="928">
        <v>0</v>
      </c>
      <c r="AN448" s="928">
        <v>90.992366412213769</v>
      </c>
      <c r="AO448" s="928">
        <v>-100</v>
      </c>
      <c r="AP448" s="928">
        <v>0</v>
      </c>
      <c r="AQ448" s="928">
        <v>0</v>
      </c>
      <c r="AR448" s="928">
        <v>0</v>
      </c>
      <c r="AS448" s="928">
        <v>0</v>
      </c>
      <c r="AT448" s="928">
        <v>0</v>
      </c>
      <c r="AU448" s="928">
        <v>0</v>
      </c>
      <c r="AV448" s="928">
        <v>0</v>
      </c>
      <c r="AW448" s="928">
        <v>0</v>
      </c>
      <c r="AX448" s="938"/>
      <c r="AY448" s="938"/>
      <c r="AZ448" s="938"/>
      <c r="BA448" s="946"/>
    </row>
    <row r="449" spans="1:53" ht="11.4">
      <c r="A449" s="789">
        <v>4</v>
      </c>
      <c r="B449" s="905" t="s">
        <v>136</v>
      </c>
      <c r="C449" s="905"/>
      <c r="D449" s="905"/>
      <c r="E449" s="905"/>
      <c r="F449" s="905"/>
      <c r="G449" s="905"/>
      <c r="H449" s="905"/>
      <c r="I449" s="905"/>
      <c r="J449" s="905"/>
      <c r="K449" s="905"/>
      <c r="L449" s="931" t="s">
        <v>168</v>
      </c>
      <c r="M449" s="939" t="s">
        <v>627</v>
      </c>
      <c r="N449" s="933" t="s">
        <v>370</v>
      </c>
      <c r="O449" s="443">
        <v>0</v>
      </c>
      <c r="P449" s="443">
        <v>0</v>
      </c>
      <c r="Q449" s="443">
        <v>0</v>
      </c>
      <c r="R449" s="940">
        <v>0</v>
      </c>
      <c r="S449" s="443">
        <v>0</v>
      </c>
      <c r="T449" s="443">
        <v>0</v>
      </c>
      <c r="U449" s="443">
        <v>0</v>
      </c>
      <c r="V449" s="443">
        <v>0</v>
      </c>
      <c r="W449" s="443">
        <v>0</v>
      </c>
      <c r="X449" s="443">
        <v>0</v>
      </c>
      <c r="Y449" s="443">
        <v>0</v>
      </c>
      <c r="Z449" s="443">
        <v>0</v>
      </c>
      <c r="AA449" s="443">
        <v>0</v>
      </c>
      <c r="AB449" s="443">
        <v>0</v>
      </c>
      <c r="AC449" s="443">
        <v>0</v>
      </c>
      <c r="AD449" s="443">
        <v>0</v>
      </c>
      <c r="AE449" s="443">
        <v>0</v>
      </c>
      <c r="AF449" s="443">
        <v>0</v>
      </c>
      <c r="AG449" s="443">
        <v>0</v>
      </c>
      <c r="AH449" s="443">
        <v>0</v>
      </c>
      <c r="AI449" s="443">
        <v>0</v>
      </c>
      <c r="AJ449" s="443">
        <v>0</v>
      </c>
      <c r="AK449" s="443">
        <v>0</v>
      </c>
      <c r="AL449" s="443">
        <v>0</v>
      </c>
      <c r="AM449" s="443">
        <v>0</v>
      </c>
      <c r="AN449" s="940">
        <v>0</v>
      </c>
      <c r="AO449" s="940">
        <v>0</v>
      </c>
      <c r="AP449" s="940">
        <v>0</v>
      </c>
      <c r="AQ449" s="940">
        <v>0</v>
      </c>
      <c r="AR449" s="940">
        <v>0</v>
      </c>
      <c r="AS449" s="940">
        <v>0</v>
      </c>
      <c r="AT449" s="940">
        <v>0</v>
      </c>
      <c r="AU449" s="940">
        <v>0</v>
      </c>
      <c r="AV449" s="940">
        <v>0</v>
      </c>
      <c r="AW449" s="940">
        <v>0</v>
      </c>
      <c r="AX449" s="771"/>
      <c r="AY449" s="771"/>
      <c r="AZ449" s="771"/>
      <c r="BA449" s="905"/>
    </row>
    <row r="450" spans="1:53" ht="11.4">
      <c r="A450" s="789">
        <v>4</v>
      </c>
      <c r="B450" s="905" t="s">
        <v>137</v>
      </c>
      <c r="C450" s="905"/>
      <c r="D450" s="905"/>
      <c r="E450" s="905"/>
      <c r="F450" s="905"/>
      <c r="G450" s="905"/>
      <c r="H450" s="905"/>
      <c r="I450" s="905"/>
      <c r="J450" s="905"/>
      <c r="K450" s="905"/>
      <c r="L450" s="931" t="s">
        <v>628</v>
      </c>
      <c r="M450" s="939" t="s">
        <v>629</v>
      </c>
      <c r="N450" s="933" t="s">
        <v>370</v>
      </c>
      <c r="O450" s="443">
        <v>0</v>
      </c>
      <c r="P450" s="443">
        <v>0</v>
      </c>
      <c r="Q450" s="443">
        <v>0</v>
      </c>
      <c r="R450" s="940">
        <v>0</v>
      </c>
      <c r="S450" s="443">
        <v>0</v>
      </c>
      <c r="T450" s="443">
        <v>0</v>
      </c>
      <c r="U450" s="443">
        <v>0</v>
      </c>
      <c r="V450" s="443">
        <v>0</v>
      </c>
      <c r="W450" s="443">
        <v>0</v>
      </c>
      <c r="X450" s="443">
        <v>0</v>
      </c>
      <c r="Y450" s="443">
        <v>0</v>
      </c>
      <c r="Z450" s="443">
        <v>0</v>
      </c>
      <c r="AA450" s="443">
        <v>0</v>
      </c>
      <c r="AB450" s="443">
        <v>0</v>
      </c>
      <c r="AC450" s="443">
        <v>0</v>
      </c>
      <c r="AD450" s="443">
        <v>0</v>
      </c>
      <c r="AE450" s="443">
        <v>0</v>
      </c>
      <c r="AF450" s="443">
        <v>0</v>
      </c>
      <c r="AG450" s="443">
        <v>0</v>
      </c>
      <c r="AH450" s="443">
        <v>0</v>
      </c>
      <c r="AI450" s="443">
        <v>0</v>
      </c>
      <c r="AJ450" s="443">
        <v>0</v>
      </c>
      <c r="AK450" s="443">
        <v>0</v>
      </c>
      <c r="AL450" s="443">
        <v>0</v>
      </c>
      <c r="AM450" s="443">
        <v>0</v>
      </c>
      <c r="AN450" s="940">
        <v>0</v>
      </c>
      <c r="AO450" s="940">
        <v>0</v>
      </c>
      <c r="AP450" s="940">
        <v>0</v>
      </c>
      <c r="AQ450" s="940">
        <v>0</v>
      </c>
      <c r="AR450" s="940">
        <v>0</v>
      </c>
      <c r="AS450" s="940">
        <v>0</v>
      </c>
      <c r="AT450" s="940">
        <v>0</v>
      </c>
      <c r="AU450" s="940">
        <v>0</v>
      </c>
      <c r="AV450" s="940">
        <v>0</v>
      </c>
      <c r="AW450" s="940">
        <v>0</v>
      </c>
      <c r="AX450" s="771"/>
      <c r="AY450" s="771"/>
      <c r="AZ450" s="771"/>
      <c r="BA450" s="905"/>
    </row>
    <row r="451" spans="1:53" ht="11.4">
      <c r="A451" s="789">
        <v>4</v>
      </c>
      <c r="B451" s="905" t="s">
        <v>431</v>
      </c>
      <c r="C451" s="905"/>
      <c r="D451" s="905"/>
      <c r="E451" s="905"/>
      <c r="F451" s="905"/>
      <c r="G451" s="905"/>
      <c r="H451" s="905"/>
      <c r="I451" s="905"/>
      <c r="J451" s="905"/>
      <c r="K451" s="905"/>
      <c r="L451" s="931" t="s">
        <v>630</v>
      </c>
      <c r="M451" s="939" t="s">
        <v>631</v>
      </c>
      <c r="N451" s="933" t="s">
        <v>370</v>
      </c>
      <c r="O451" s="443">
        <v>0</v>
      </c>
      <c r="P451" s="443">
        <v>0</v>
      </c>
      <c r="Q451" s="443">
        <v>0</v>
      </c>
      <c r="R451" s="940">
        <v>0</v>
      </c>
      <c r="S451" s="443">
        <v>0</v>
      </c>
      <c r="T451" s="443">
        <v>0</v>
      </c>
      <c r="U451" s="443">
        <v>0</v>
      </c>
      <c r="V451" s="443">
        <v>0</v>
      </c>
      <c r="W451" s="443">
        <v>0</v>
      </c>
      <c r="X451" s="443">
        <v>0</v>
      </c>
      <c r="Y451" s="443">
        <v>0</v>
      </c>
      <c r="Z451" s="443">
        <v>0</v>
      </c>
      <c r="AA451" s="443">
        <v>0</v>
      </c>
      <c r="AB451" s="443">
        <v>0</v>
      </c>
      <c r="AC451" s="443">
        <v>0</v>
      </c>
      <c r="AD451" s="443">
        <v>0</v>
      </c>
      <c r="AE451" s="443">
        <v>0</v>
      </c>
      <c r="AF451" s="443">
        <v>0</v>
      </c>
      <c r="AG451" s="443">
        <v>0</v>
      </c>
      <c r="AH451" s="443">
        <v>0</v>
      </c>
      <c r="AI451" s="443">
        <v>0</v>
      </c>
      <c r="AJ451" s="443">
        <v>0</v>
      </c>
      <c r="AK451" s="443">
        <v>0</v>
      </c>
      <c r="AL451" s="443">
        <v>0</v>
      </c>
      <c r="AM451" s="443">
        <v>0</v>
      </c>
      <c r="AN451" s="940">
        <v>0</v>
      </c>
      <c r="AO451" s="940">
        <v>0</v>
      </c>
      <c r="AP451" s="940">
        <v>0</v>
      </c>
      <c r="AQ451" s="940">
        <v>0</v>
      </c>
      <c r="AR451" s="940">
        <v>0</v>
      </c>
      <c r="AS451" s="940">
        <v>0</v>
      </c>
      <c r="AT451" s="940">
        <v>0</v>
      </c>
      <c r="AU451" s="940">
        <v>0</v>
      </c>
      <c r="AV451" s="940">
        <v>0</v>
      </c>
      <c r="AW451" s="940">
        <v>0</v>
      </c>
      <c r="AX451" s="771"/>
      <c r="AY451" s="771"/>
      <c r="AZ451" s="771"/>
      <c r="BA451" s="905"/>
    </row>
    <row r="452" spans="1:53" ht="11.4">
      <c r="A452" s="789">
        <v>4</v>
      </c>
      <c r="B452" s="905" t="s">
        <v>432</v>
      </c>
      <c r="C452" s="905"/>
      <c r="D452" s="905"/>
      <c r="E452" s="905"/>
      <c r="F452" s="905"/>
      <c r="G452" s="905"/>
      <c r="H452" s="905"/>
      <c r="I452" s="905"/>
      <c r="J452" s="905"/>
      <c r="K452" s="905"/>
      <c r="L452" s="931" t="s">
        <v>632</v>
      </c>
      <c r="M452" s="939" t="s">
        <v>633</v>
      </c>
      <c r="N452" s="933" t="s">
        <v>370</v>
      </c>
      <c r="O452" s="443">
        <v>3.2</v>
      </c>
      <c r="P452" s="443">
        <v>2.59</v>
      </c>
      <c r="Q452" s="443">
        <v>0</v>
      </c>
      <c r="R452" s="940">
        <v>-2.59</v>
      </c>
      <c r="S452" s="443">
        <v>3.3</v>
      </c>
      <c r="T452" s="443">
        <v>3.04</v>
      </c>
      <c r="U452" s="443">
        <v>0</v>
      </c>
      <c r="V452" s="443">
        <v>0</v>
      </c>
      <c r="W452" s="443">
        <v>0</v>
      </c>
      <c r="X452" s="443">
        <v>0</v>
      </c>
      <c r="Y452" s="443">
        <v>0</v>
      </c>
      <c r="Z452" s="443">
        <v>0</v>
      </c>
      <c r="AA452" s="443">
        <v>0</v>
      </c>
      <c r="AB452" s="443">
        <v>0</v>
      </c>
      <c r="AC452" s="443">
        <v>0</v>
      </c>
      <c r="AD452" s="443">
        <v>8.81</v>
      </c>
      <c r="AE452" s="443">
        <v>0</v>
      </c>
      <c r="AF452" s="443">
        <v>0</v>
      </c>
      <c r="AG452" s="443">
        <v>0</v>
      </c>
      <c r="AH452" s="443">
        <v>0</v>
      </c>
      <c r="AI452" s="443">
        <v>0</v>
      </c>
      <c r="AJ452" s="443">
        <v>0</v>
      </c>
      <c r="AK452" s="443">
        <v>0</v>
      </c>
      <c r="AL452" s="443">
        <v>0</v>
      </c>
      <c r="AM452" s="443">
        <v>0</v>
      </c>
      <c r="AN452" s="940">
        <v>166.969696969697</v>
      </c>
      <c r="AO452" s="940">
        <v>-100</v>
      </c>
      <c r="AP452" s="940">
        <v>0</v>
      </c>
      <c r="AQ452" s="940">
        <v>0</v>
      </c>
      <c r="AR452" s="940">
        <v>0</v>
      </c>
      <c r="AS452" s="940">
        <v>0</v>
      </c>
      <c r="AT452" s="940">
        <v>0</v>
      </c>
      <c r="AU452" s="940">
        <v>0</v>
      </c>
      <c r="AV452" s="940">
        <v>0</v>
      </c>
      <c r="AW452" s="940">
        <v>0</v>
      </c>
      <c r="AX452" s="771"/>
      <c r="AY452" s="771"/>
      <c r="AZ452" s="771"/>
      <c r="BA452" s="905"/>
    </row>
    <row r="453" spans="1:53" ht="11.4">
      <c r="A453" s="789">
        <v>4</v>
      </c>
      <c r="B453" s="905" t="s">
        <v>433</v>
      </c>
      <c r="C453" s="905"/>
      <c r="D453" s="905"/>
      <c r="E453" s="905"/>
      <c r="F453" s="905"/>
      <c r="G453" s="905"/>
      <c r="H453" s="905"/>
      <c r="I453" s="905"/>
      <c r="J453" s="905"/>
      <c r="K453" s="905"/>
      <c r="L453" s="931" t="s">
        <v>634</v>
      </c>
      <c r="M453" s="939" t="s">
        <v>635</v>
      </c>
      <c r="N453" s="933" t="s">
        <v>370</v>
      </c>
      <c r="O453" s="443">
        <v>0</v>
      </c>
      <c r="P453" s="443">
        <v>0</v>
      </c>
      <c r="Q453" s="443">
        <v>0</v>
      </c>
      <c r="R453" s="940">
        <v>0</v>
      </c>
      <c r="S453" s="443">
        <v>0</v>
      </c>
      <c r="T453" s="443">
        <v>0</v>
      </c>
      <c r="U453" s="443">
        <v>0</v>
      </c>
      <c r="V453" s="443">
        <v>0</v>
      </c>
      <c r="W453" s="443">
        <v>0</v>
      </c>
      <c r="X453" s="443">
        <v>0</v>
      </c>
      <c r="Y453" s="443">
        <v>0</v>
      </c>
      <c r="Z453" s="443">
        <v>0</v>
      </c>
      <c r="AA453" s="443">
        <v>0</v>
      </c>
      <c r="AB453" s="443">
        <v>0</v>
      </c>
      <c r="AC453" s="443">
        <v>0</v>
      </c>
      <c r="AD453" s="443">
        <v>0</v>
      </c>
      <c r="AE453" s="443">
        <v>0</v>
      </c>
      <c r="AF453" s="443">
        <v>0</v>
      </c>
      <c r="AG453" s="443">
        <v>0</v>
      </c>
      <c r="AH453" s="443">
        <v>0</v>
      </c>
      <c r="AI453" s="443">
        <v>0</v>
      </c>
      <c r="AJ453" s="443">
        <v>0</v>
      </c>
      <c r="AK453" s="443">
        <v>0</v>
      </c>
      <c r="AL453" s="443">
        <v>0</v>
      </c>
      <c r="AM453" s="443">
        <v>0</v>
      </c>
      <c r="AN453" s="940">
        <v>0</v>
      </c>
      <c r="AO453" s="940">
        <v>0</v>
      </c>
      <c r="AP453" s="940">
        <v>0</v>
      </c>
      <c r="AQ453" s="940">
        <v>0</v>
      </c>
      <c r="AR453" s="940">
        <v>0</v>
      </c>
      <c r="AS453" s="940">
        <v>0</v>
      </c>
      <c r="AT453" s="940">
        <v>0</v>
      </c>
      <c r="AU453" s="940">
        <v>0</v>
      </c>
      <c r="AV453" s="940">
        <v>0</v>
      </c>
      <c r="AW453" s="940">
        <v>0</v>
      </c>
      <c r="AX453" s="771"/>
      <c r="AY453" s="771"/>
      <c r="AZ453" s="771"/>
      <c r="BA453" s="905"/>
    </row>
    <row r="454" spans="1:53" ht="11.4">
      <c r="A454" s="789">
        <v>4</v>
      </c>
      <c r="B454" s="905" t="s">
        <v>430</v>
      </c>
      <c r="C454" s="905"/>
      <c r="D454" s="905"/>
      <c r="E454" s="905"/>
      <c r="F454" s="905"/>
      <c r="G454" s="905"/>
      <c r="H454" s="905"/>
      <c r="I454" s="905"/>
      <c r="J454" s="905"/>
      <c r="K454" s="905"/>
      <c r="L454" s="931" t="s">
        <v>636</v>
      </c>
      <c r="M454" s="939" t="s">
        <v>637</v>
      </c>
      <c r="N454" s="933" t="s">
        <v>370</v>
      </c>
      <c r="O454" s="443">
        <v>0</v>
      </c>
      <c r="P454" s="443">
        <v>0</v>
      </c>
      <c r="Q454" s="443">
        <v>0</v>
      </c>
      <c r="R454" s="940">
        <v>0</v>
      </c>
      <c r="S454" s="443">
        <v>0</v>
      </c>
      <c r="T454" s="443">
        <v>0</v>
      </c>
      <c r="U454" s="443">
        <v>0</v>
      </c>
      <c r="V454" s="443">
        <v>0</v>
      </c>
      <c r="W454" s="443">
        <v>0</v>
      </c>
      <c r="X454" s="443">
        <v>0</v>
      </c>
      <c r="Y454" s="443">
        <v>0</v>
      </c>
      <c r="Z454" s="443">
        <v>0</v>
      </c>
      <c r="AA454" s="443">
        <v>0</v>
      </c>
      <c r="AB454" s="443">
        <v>0</v>
      </c>
      <c r="AC454" s="443">
        <v>0</v>
      </c>
      <c r="AD454" s="443">
        <v>0</v>
      </c>
      <c r="AE454" s="443">
        <v>0</v>
      </c>
      <c r="AF454" s="443">
        <v>0</v>
      </c>
      <c r="AG454" s="443">
        <v>0</v>
      </c>
      <c r="AH454" s="443">
        <v>0</v>
      </c>
      <c r="AI454" s="443">
        <v>0</v>
      </c>
      <c r="AJ454" s="443">
        <v>0</v>
      </c>
      <c r="AK454" s="443">
        <v>0</v>
      </c>
      <c r="AL454" s="443">
        <v>0</v>
      </c>
      <c r="AM454" s="443">
        <v>0</v>
      </c>
      <c r="AN454" s="940">
        <v>0</v>
      </c>
      <c r="AO454" s="940">
        <v>0</v>
      </c>
      <c r="AP454" s="940">
        <v>0</v>
      </c>
      <c r="AQ454" s="940">
        <v>0</v>
      </c>
      <c r="AR454" s="940">
        <v>0</v>
      </c>
      <c r="AS454" s="940">
        <v>0</v>
      </c>
      <c r="AT454" s="940">
        <v>0</v>
      </c>
      <c r="AU454" s="940">
        <v>0</v>
      </c>
      <c r="AV454" s="940">
        <v>0</v>
      </c>
      <c r="AW454" s="940">
        <v>0</v>
      </c>
      <c r="AX454" s="771"/>
      <c r="AY454" s="771"/>
      <c r="AZ454" s="771"/>
      <c r="BA454" s="905"/>
    </row>
    <row r="455" spans="1:53" ht="11.4">
      <c r="A455" s="789">
        <v>4</v>
      </c>
      <c r="B455" s="905" t="s">
        <v>1372</v>
      </c>
      <c r="C455" s="905"/>
      <c r="D455" s="905"/>
      <c r="E455" s="905"/>
      <c r="F455" s="905"/>
      <c r="G455" s="905"/>
      <c r="H455" s="905"/>
      <c r="I455" s="905"/>
      <c r="J455" s="905"/>
      <c r="K455" s="905"/>
      <c r="L455" s="931" t="s">
        <v>638</v>
      </c>
      <c r="M455" s="939" t="s">
        <v>639</v>
      </c>
      <c r="N455" s="933" t="s">
        <v>370</v>
      </c>
      <c r="O455" s="790">
        <v>0</v>
      </c>
      <c r="P455" s="790">
        <v>0</v>
      </c>
      <c r="Q455" s="790">
        <v>0</v>
      </c>
      <c r="R455" s="940">
        <v>0</v>
      </c>
      <c r="S455" s="790">
        <v>0</v>
      </c>
      <c r="T455" s="790">
        <v>0</v>
      </c>
      <c r="U455" s="790">
        <v>0</v>
      </c>
      <c r="V455" s="790">
        <v>0</v>
      </c>
      <c r="W455" s="790">
        <v>0</v>
      </c>
      <c r="X455" s="790">
        <v>0</v>
      </c>
      <c r="Y455" s="790">
        <v>0</v>
      </c>
      <c r="Z455" s="790">
        <v>0</v>
      </c>
      <c r="AA455" s="790">
        <v>0</v>
      </c>
      <c r="AB455" s="790">
        <v>0</v>
      </c>
      <c r="AC455" s="790">
        <v>0</v>
      </c>
      <c r="AD455" s="790">
        <v>0</v>
      </c>
      <c r="AE455" s="790">
        <v>0</v>
      </c>
      <c r="AF455" s="790">
        <v>0</v>
      </c>
      <c r="AG455" s="790">
        <v>0</v>
      </c>
      <c r="AH455" s="790">
        <v>0</v>
      </c>
      <c r="AI455" s="790">
        <v>0</v>
      </c>
      <c r="AJ455" s="790">
        <v>0</v>
      </c>
      <c r="AK455" s="790">
        <v>0</v>
      </c>
      <c r="AL455" s="790">
        <v>0</v>
      </c>
      <c r="AM455" s="790">
        <v>0</v>
      </c>
      <c r="AN455" s="940">
        <v>0</v>
      </c>
      <c r="AO455" s="940">
        <v>0</v>
      </c>
      <c r="AP455" s="940">
        <v>0</v>
      </c>
      <c r="AQ455" s="940">
        <v>0</v>
      </c>
      <c r="AR455" s="940">
        <v>0</v>
      </c>
      <c r="AS455" s="940">
        <v>0</v>
      </c>
      <c r="AT455" s="940">
        <v>0</v>
      </c>
      <c r="AU455" s="940">
        <v>0</v>
      </c>
      <c r="AV455" s="940">
        <v>0</v>
      </c>
      <c r="AW455" s="940">
        <v>0</v>
      </c>
      <c r="AX455" s="771"/>
      <c r="AY455" s="771"/>
      <c r="AZ455" s="771"/>
      <c r="BA455" s="905"/>
    </row>
    <row r="456" spans="1:53" ht="11.4">
      <c r="A456" s="789">
        <v>4</v>
      </c>
      <c r="B456" s="905" t="s">
        <v>1373</v>
      </c>
      <c r="C456" s="905"/>
      <c r="D456" s="905"/>
      <c r="E456" s="905"/>
      <c r="F456" s="905"/>
      <c r="G456" s="905"/>
      <c r="H456" s="905"/>
      <c r="I456" s="905"/>
      <c r="J456" s="905"/>
      <c r="K456" s="905"/>
      <c r="L456" s="931" t="s">
        <v>640</v>
      </c>
      <c r="M456" s="939" t="s">
        <v>641</v>
      </c>
      <c r="N456" s="933" t="s">
        <v>370</v>
      </c>
      <c r="O456" s="443">
        <v>3.17</v>
      </c>
      <c r="P456" s="443">
        <v>1.2</v>
      </c>
      <c r="Q456" s="443">
        <v>0</v>
      </c>
      <c r="R456" s="940">
        <v>-1.2</v>
      </c>
      <c r="S456" s="443">
        <v>3.25</v>
      </c>
      <c r="T456" s="443">
        <v>2.97</v>
      </c>
      <c r="U456" s="443">
        <v>0</v>
      </c>
      <c r="V456" s="443">
        <v>0</v>
      </c>
      <c r="W456" s="443">
        <v>0</v>
      </c>
      <c r="X456" s="443">
        <v>0</v>
      </c>
      <c r="Y456" s="443">
        <v>0</v>
      </c>
      <c r="Z456" s="443">
        <v>0</v>
      </c>
      <c r="AA456" s="443">
        <v>0</v>
      </c>
      <c r="AB456" s="443">
        <v>0</v>
      </c>
      <c r="AC456" s="443">
        <v>0</v>
      </c>
      <c r="AD456" s="443">
        <v>3.7</v>
      </c>
      <c r="AE456" s="443">
        <v>0</v>
      </c>
      <c r="AF456" s="443">
        <v>0</v>
      </c>
      <c r="AG456" s="443">
        <v>0</v>
      </c>
      <c r="AH456" s="443">
        <v>0</v>
      </c>
      <c r="AI456" s="443">
        <v>0</v>
      </c>
      <c r="AJ456" s="443">
        <v>0</v>
      </c>
      <c r="AK456" s="443">
        <v>0</v>
      </c>
      <c r="AL456" s="443">
        <v>0</v>
      </c>
      <c r="AM456" s="443">
        <v>0</v>
      </c>
      <c r="AN456" s="940">
        <v>13.846153846153852</v>
      </c>
      <c r="AO456" s="940">
        <v>-100</v>
      </c>
      <c r="AP456" s="940">
        <v>0</v>
      </c>
      <c r="AQ456" s="940">
        <v>0</v>
      </c>
      <c r="AR456" s="940">
        <v>0</v>
      </c>
      <c r="AS456" s="940">
        <v>0</v>
      </c>
      <c r="AT456" s="940">
        <v>0</v>
      </c>
      <c r="AU456" s="940">
        <v>0</v>
      </c>
      <c r="AV456" s="940">
        <v>0</v>
      </c>
      <c r="AW456" s="940">
        <v>0</v>
      </c>
      <c r="AX456" s="771"/>
      <c r="AY456" s="771"/>
      <c r="AZ456" s="771"/>
      <c r="BA456" s="905"/>
    </row>
    <row r="457" spans="1:53" ht="11.4">
      <c r="A457" s="789">
        <v>4</v>
      </c>
      <c r="B457" s="905" t="s">
        <v>434</v>
      </c>
      <c r="C457" s="905"/>
      <c r="D457" s="905"/>
      <c r="E457" s="905"/>
      <c r="F457" s="905"/>
      <c r="G457" s="905"/>
      <c r="H457" s="905"/>
      <c r="I457" s="905"/>
      <c r="J457" s="905"/>
      <c r="K457" s="905"/>
      <c r="L457" s="931" t="s">
        <v>642</v>
      </c>
      <c r="M457" s="939" t="s">
        <v>1163</v>
      </c>
      <c r="N457" s="933" t="s">
        <v>370</v>
      </c>
      <c r="O457" s="443">
        <v>0</v>
      </c>
      <c r="P457" s="443">
        <v>0</v>
      </c>
      <c r="Q457" s="443">
        <v>0</v>
      </c>
      <c r="R457" s="940">
        <v>0</v>
      </c>
      <c r="S457" s="443">
        <v>0</v>
      </c>
      <c r="T457" s="443">
        <v>0</v>
      </c>
      <c r="U457" s="443">
        <v>0</v>
      </c>
      <c r="V457" s="443">
        <v>0</v>
      </c>
      <c r="W457" s="443">
        <v>0</v>
      </c>
      <c r="X457" s="443">
        <v>0</v>
      </c>
      <c r="Y457" s="443">
        <v>0</v>
      </c>
      <c r="Z457" s="443">
        <v>0</v>
      </c>
      <c r="AA457" s="443">
        <v>0</v>
      </c>
      <c r="AB457" s="443">
        <v>0</v>
      </c>
      <c r="AC457" s="443">
        <v>0</v>
      </c>
      <c r="AD457" s="443">
        <v>0</v>
      </c>
      <c r="AE457" s="443">
        <v>0</v>
      </c>
      <c r="AF457" s="443">
        <v>0</v>
      </c>
      <c r="AG457" s="443">
        <v>0</v>
      </c>
      <c r="AH457" s="443">
        <v>0</v>
      </c>
      <c r="AI457" s="443">
        <v>0</v>
      </c>
      <c r="AJ457" s="443">
        <v>0</v>
      </c>
      <c r="AK457" s="443">
        <v>0</v>
      </c>
      <c r="AL457" s="443">
        <v>0</v>
      </c>
      <c r="AM457" s="443">
        <v>0</v>
      </c>
      <c r="AN457" s="940">
        <v>0</v>
      </c>
      <c r="AO457" s="940">
        <v>0</v>
      </c>
      <c r="AP457" s="940">
        <v>0</v>
      </c>
      <c r="AQ457" s="940">
        <v>0</v>
      </c>
      <c r="AR457" s="940">
        <v>0</v>
      </c>
      <c r="AS457" s="940">
        <v>0</v>
      </c>
      <c r="AT457" s="940">
        <v>0</v>
      </c>
      <c r="AU457" s="940">
        <v>0</v>
      </c>
      <c r="AV457" s="940">
        <v>0</v>
      </c>
      <c r="AW457" s="940">
        <v>0</v>
      </c>
      <c r="AX457" s="771"/>
      <c r="AY457" s="771"/>
      <c r="AZ457" s="771"/>
      <c r="BA457" s="905"/>
    </row>
    <row r="458" spans="1:53" ht="68.400000000000006">
      <c r="A458" s="789">
        <v>4</v>
      </c>
      <c r="B458" s="905" t="s">
        <v>1396</v>
      </c>
      <c r="C458" s="905"/>
      <c r="D458" s="905"/>
      <c r="E458" s="905"/>
      <c r="F458" s="905"/>
      <c r="G458" s="905"/>
      <c r="H458" s="905"/>
      <c r="I458" s="905"/>
      <c r="J458" s="905"/>
      <c r="K458" s="905"/>
      <c r="L458" s="931" t="s">
        <v>169</v>
      </c>
      <c r="M458" s="932" t="s">
        <v>485</v>
      </c>
      <c r="N458" s="933" t="s">
        <v>370</v>
      </c>
      <c r="O458" s="951"/>
      <c r="P458" s="951"/>
      <c r="Q458" s="951"/>
      <c r="R458" s="940">
        <v>0</v>
      </c>
      <c r="S458" s="951"/>
      <c r="T458" s="951"/>
      <c r="U458" s="951"/>
      <c r="V458" s="951"/>
      <c r="W458" s="951"/>
      <c r="X458" s="951"/>
      <c r="Y458" s="951"/>
      <c r="Z458" s="951"/>
      <c r="AA458" s="951"/>
      <c r="AB458" s="951"/>
      <c r="AC458" s="951"/>
      <c r="AD458" s="951"/>
      <c r="AE458" s="951"/>
      <c r="AF458" s="951"/>
      <c r="AG458" s="951"/>
      <c r="AH458" s="951"/>
      <c r="AI458" s="951"/>
      <c r="AJ458" s="951"/>
      <c r="AK458" s="951"/>
      <c r="AL458" s="951"/>
      <c r="AM458" s="951"/>
      <c r="AN458" s="940">
        <v>0</v>
      </c>
      <c r="AO458" s="940">
        <v>0</v>
      </c>
      <c r="AP458" s="940">
        <v>0</v>
      </c>
      <c r="AQ458" s="940">
        <v>0</v>
      </c>
      <c r="AR458" s="940">
        <v>0</v>
      </c>
      <c r="AS458" s="940">
        <v>0</v>
      </c>
      <c r="AT458" s="940">
        <v>0</v>
      </c>
      <c r="AU458" s="940">
        <v>0</v>
      </c>
      <c r="AV458" s="940">
        <v>0</v>
      </c>
      <c r="AW458" s="940">
        <v>0</v>
      </c>
      <c r="AX458" s="771"/>
      <c r="AY458" s="771"/>
      <c r="AZ458" s="771"/>
      <c r="BA458" s="905"/>
    </row>
    <row r="459" spans="1:53" ht="11.4">
      <c r="A459" s="789">
        <v>4</v>
      </c>
      <c r="B459" s="905" t="s">
        <v>643</v>
      </c>
      <c r="C459" s="905"/>
      <c r="D459" s="905"/>
      <c r="E459" s="905"/>
      <c r="F459" s="905"/>
      <c r="G459" s="905"/>
      <c r="H459" s="905"/>
      <c r="I459" s="905"/>
      <c r="J459" s="905"/>
      <c r="K459" s="905"/>
      <c r="L459" s="931" t="s">
        <v>385</v>
      </c>
      <c r="M459" s="932" t="s">
        <v>643</v>
      </c>
      <c r="N459" s="933" t="s">
        <v>370</v>
      </c>
      <c r="O459" s="443">
        <v>0</v>
      </c>
      <c r="P459" s="443">
        <v>0</v>
      </c>
      <c r="Q459" s="443">
        <v>0</v>
      </c>
      <c r="R459" s="940">
        <v>0</v>
      </c>
      <c r="S459" s="443">
        <v>0</v>
      </c>
      <c r="T459" s="443">
        <v>0</v>
      </c>
      <c r="U459" s="443">
        <v>0</v>
      </c>
      <c r="V459" s="443">
        <v>0</v>
      </c>
      <c r="W459" s="443">
        <v>0</v>
      </c>
      <c r="X459" s="443">
        <v>0</v>
      </c>
      <c r="Y459" s="443">
        <v>0</v>
      </c>
      <c r="Z459" s="443">
        <v>0</v>
      </c>
      <c r="AA459" s="443">
        <v>0</v>
      </c>
      <c r="AB459" s="443">
        <v>0</v>
      </c>
      <c r="AC459" s="443">
        <v>0</v>
      </c>
      <c r="AD459" s="443">
        <v>0</v>
      </c>
      <c r="AE459" s="443">
        <v>0</v>
      </c>
      <c r="AF459" s="443">
        <v>0</v>
      </c>
      <c r="AG459" s="443">
        <v>0</v>
      </c>
      <c r="AH459" s="443">
        <v>0</v>
      </c>
      <c r="AI459" s="443">
        <v>0</v>
      </c>
      <c r="AJ459" s="443">
        <v>0</v>
      </c>
      <c r="AK459" s="443">
        <v>0</v>
      </c>
      <c r="AL459" s="443">
        <v>0</v>
      </c>
      <c r="AM459" s="443">
        <v>0</v>
      </c>
      <c r="AN459" s="940">
        <v>0</v>
      </c>
      <c r="AO459" s="940">
        <v>0</v>
      </c>
      <c r="AP459" s="940">
        <v>0</v>
      </c>
      <c r="AQ459" s="940">
        <v>0</v>
      </c>
      <c r="AR459" s="940">
        <v>0</v>
      </c>
      <c r="AS459" s="940">
        <v>0</v>
      </c>
      <c r="AT459" s="940">
        <v>0</v>
      </c>
      <c r="AU459" s="940">
        <v>0</v>
      </c>
      <c r="AV459" s="940">
        <v>0</v>
      </c>
      <c r="AW459" s="940">
        <v>0</v>
      </c>
      <c r="AX459" s="771"/>
      <c r="AY459" s="771"/>
      <c r="AZ459" s="771"/>
      <c r="BA459" s="905"/>
    </row>
    <row r="460" spans="1:53" ht="11.4">
      <c r="A460" s="789">
        <v>4</v>
      </c>
      <c r="B460" s="905"/>
      <c r="C460" s="905"/>
      <c r="D460" s="905"/>
      <c r="E460" s="905"/>
      <c r="F460" s="905"/>
      <c r="G460" s="905"/>
      <c r="H460" s="905"/>
      <c r="I460" s="905"/>
      <c r="J460" s="905"/>
      <c r="K460" s="905"/>
      <c r="L460" s="931" t="s">
        <v>511</v>
      </c>
      <c r="M460" s="932" t="s">
        <v>644</v>
      </c>
      <c r="N460" s="933" t="s">
        <v>370</v>
      </c>
      <c r="O460" s="790"/>
      <c r="P460" s="790"/>
      <c r="Q460" s="790"/>
      <c r="R460" s="940">
        <v>0</v>
      </c>
      <c r="S460" s="790"/>
      <c r="T460" s="790"/>
      <c r="U460" s="790"/>
      <c r="V460" s="790"/>
      <c r="W460" s="790"/>
      <c r="X460" s="790"/>
      <c r="Y460" s="790"/>
      <c r="Z460" s="790"/>
      <c r="AA460" s="790"/>
      <c r="AB460" s="790"/>
      <c r="AC460" s="790"/>
      <c r="AD460" s="790"/>
      <c r="AE460" s="790"/>
      <c r="AF460" s="790"/>
      <c r="AG460" s="790"/>
      <c r="AH460" s="790"/>
      <c r="AI460" s="790"/>
      <c r="AJ460" s="790"/>
      <c r="AK460" s="790"/>
      <c r="AL460" s="790"/>
      <c r="AM460" s="790"/>
      <c r="AN460" s="940">
        <v>0</v>
      </c>
      <c r="AO460" s="940">
        <v>0</v>
      </c>
      <c r="AP460" s="940">
        <v>0</v>
      </c>
      <c r="AQ460" s="940">
        <v>0</v>
      </c>
      <c r="AR460" s="940">
        <v>0</v>
      </c>
      <c r="AS460" s="940">
        <v>0</v>
      </c>
      <c r="AT460" s="940">
        <v>0</v>
      </c>
      <c r="AU460" s="940">
        <v>0</v>
      </c>
      <c r="AV460" s="940">
        <v>0</v>
      </c>
      <c r="AW460" s="940">
        <v>0</v>
      </c>
      <c r="AX460" s="771"/>
      <c r="AY460" s="771"/>
      <c r="AZ460" s="771"/>
      <c r="BA460" s="905"/>
    </row>
    <row r="461" spans="1:53" ht="11.4">
      <c r="A461" s="789">
        <v>4</v>
      </c>
      <c r="B461" s="905" t="s">
        <v>646</v>
      </c>
      <c r="C461" s="905"/>
      <c r="D461" s="905"/>
      <c r="E461" s="905"/>
      <c r="F461" s="905"/>
      <c r="G461" s="905"/>
      <c r="H461" s="905"/>
      <c r="I461" s="905"/>
      <c r="J461" s="905"/>
      <c r="K461" s="905"/>
      <c r="L461" s="931" t="s">
        <v>645</v>
      </c>
      <c r="M461" s="939" t="s">
        <v>646</v>
      </c>
      <c r="N461" s="933" t="s">
        <v>370</v>
      </c>
      <c r="O461" s="790"/>
      <c r="P461" s="790"/>
      <c r="Q461" s="790"/>
      <c r="R461" s="940">
        <v>0</v>
      </c>
      <c r="S461" s="790"/>
      <c r="T461" s="790"/>
      <c r="U461" s="790"/>
      <c r="V461" s="790"/>
      <c r="W461" s="790"/>
      <c r="X461" s="790"/>
      <c r="Y461" s="790"/>
      <c r="Z461" s="790"/>
      <c r="AA461" s="790"/>
      <c r="AB461" s="790"/>
      <c r="AC461" s="790"/>
      <c r="AD461" s="790"/>
      <c r="AE461" s="790"/>
      <c r="AF461" s="790"/>
      <c r="AG461" s="790"/>
      <c r="AH461" s="790"/>
      <c r="AI461" s="790"/>
      <c r="AJ461" s="790"/>
      <c r="AK461" s="790"/>
      <c r="AL461" s="790"/>
      <c r="AM461" s="790"/>
      <c r="AN461" s="940">
        <v>0</v>
      </c>
      <c r="AO461" s="940">
        <v>0</v>
      </c>
      <c r="AP461" s="940">
        <v>0</v>
      </c>
      <c r="AQ461" s="940">
        <v>0</v>
      </c>
      <c r="AR461" s="940">
        <v>0</v>
      </c>
      <c r="AS461" s="940">
        <v>0</v>
      </c>
      <c r="AT461" s="940">
        <v>0</v>
      </c>
      <c r="AU461" s="940">
        <v>0</v>
      </c>
      <c r="AV461" s="940">
        <v>0</v>
      </c>
      <c r="AW461" s="940">
        <v>0</v>
      </c>
      <c r="AX461" s="771"/>
      <c r="AY461" s="771"/>
      <c r="AZ461" s="771"/>
      <c r="BA461" s="905"/>
    </row>
    <row r="462" spans="1:53" ht="11.4">
      <c r="A462" s="789">
        <v>4</v>
      </c>
      <c r="B462" s="905" t="s">
        <v>647</v>
      </c>
      <c r="C462" s="905"/>
      <c r="D462" s="905"/>
      <c r="E462" s="905"/>
      <c r="F462" s="905"/>
      <c r="G462" s="905"/>
      <c r="H462" s="905"/>
      <c r="I462" s="905"/>
      <c r="J462" s="905"/>
      <c r="K462" s="905"/>
      <c r="L462" s="931" t="s">
        <v>513</v>
      </c>
      <c r="M462" s="932" t="s">
        <v>647</v>
      </c>
      <c r="N462" s="933" t="s">
        <v>370</v>
      </c>
      <c r="O462" s="790"/>
      <c r="P462" s="790"/>
      <c r="Q462" s="790"/>
      <c r="R462" s="940">
        <v>0</v>
      </c>
      <c r="S462" s="790"/>
      <c r="T462" s="790">
        <v>0</v>
      </c>
      <c r="U462" s="790">
        <v>0</v>
      </c>
      <c r="V462" s="790">
        <v>0</v>
      </c>
      <c r="W462" s="790">
        <v>0</v>
      </c>
      <c r="X462" s="790">
        <v>0</v>
      </c>
      <c r="Y462" s="790">
        <v>0</v>
      </c>
      <c r="Z462" s="790">
        <v>0</v>
      </c>
      <c r="AA462" s="790">
        <v>0</v>
      </c>
      <c r="AB462" s="790">
        <v>0</v>
      </c>
      <c r="AC462" s="790">
        <v>0</v>
      </c>
      <c r="AD462" s="790">
        <v>0</v>
      </c>
      <c r="AE462" s="790">
        <v>0</v>
      </c>
      <c r="AF462" s="790">
        <v>0</v>
      </c>
      <c r="AG462" s="790">
        <v>0</v>
      </c>
      <c r="AH462" s="790">
        <v>0</v>
      </c>
      <c r="AI462" s="790">
        <v>0</v>
      </c>
      <c r="AJ462" s="790">
        <v>0</v>
      </c>
      <c r="AK462" s="790">
        <v>0</v>
      </c>
      <c r="AL462" s="790">
        <v>0</v>
      </c>
      <c r="AM462" s="790">
        <v>0</v>
      </c>
      <c r="AN462" s="940">
        <v>0</v>
      </c>
      <c r="AO462" s="940">
        <v>0</v>
      </c>
      <c r="AP462" s="940">
        <v>0</v>
      </c>
      <c r="AQ462" s="940">
        <v>0</v>
      </c>
      <c r="AR462" s="940">
        <v>0</v>
      </c>
      <c r="AS462" s="940">
        <v>0</v>
      </c>
      <c r="AT462" s="940">
        <v>0</v>
      </c>
      <c r="AU462" s="940">
        <v>0</v>
      </c>
      <c r="AV462" s="940">
        <v>0</v>
      </c>
      <c r="AW462" s="940">
        <v>0</v>
      </c>
      <c r="AX462" s="771"/>
      <c r="AY462" s="771"/>
      <c r="AZ462" s="771"/>
      <c r="BA462" s="905"/>
    </row>
    <row r="463" spans="1:53" ht="11.4">
      <c r="A463" s="789">
        <v>4</v>
      </c>
      <c r="B463" s="905" t="s">
        <v>648</v>
      </c>
      <c r="C463" s="905"/>
      <c r="D463" s="905"/>
      <c r="E463" s="905"/>
      <c r="F463" s="905"/>
      <c r="G463" s="905"/>
      <c r="H463" s="905"/>
      <c r="I463" s="905"/>
      <c r="J463" s="905"/>
      <c r="K463" s="905"/>
      <c r="L463" s="931" t="s">
        <v>516</v>
      </c>
      <c r="M463" s="932" t="s">
        <v>648</v>
      </c>
      <c r="N463" s="933" t="s">
        <v>370</v>
      </c>
      <c r="O463" s="790"/>
      <c r="P463" s="790"/>
      <c r="Q463" s="790"/>
      <c r="R463" s="940">
        <v>0</v>
      </c>
      <c r="S463" s="790"/>
      <c r="T463" s="790"/>
      <c r="U463" s="790"/>
      <c r="V463" s="790"/>
      <c r="W463" s="790"/>
      <c r="X463" s="790"/>
      <c r="Y463" s="790"/>
      <c r="Z463" s="790"/>
      <c r="AA463" s="790"/>
      <c r="AB463" s="790"/>
      <c r="AC463" s="790"/>
      <c r="AD463" s="790"/>
      <c r="AE463" s="790"/>
      <c r="AF463" s="790"/>
      <c r="AG463" s="790"/>
      <c r="AH463" s="790"/>
      <c r="AI463" s="790"/>
      <c r="AJ463" s="790"/>
      <c r="AK463" s="790"/>
      <c r="AL463" s="790"/>
      <c r="AM463" s="790"/>
      <c r="AN463" s="940">
        <v>0</v>
      </c>
      <c r="AO463" s="940">
        <v>0</v>
      </c>
      <c r="AP463" s="940">
        <v>0</v>
      </c>
      <c r="AQ463" s="940">
        <v>0</v>
      </c>
      <c r="AR463" s="940">
        <v>0</v>
      </c>
      <c r="AS463" s="940">
        <v>0</v>
      </c>
      <c r="AT463" s="940">
        <v>0</v>
      </c>
      <c r="AU463" s="940">
        <v>0</v>
      </c>
      <c r="AV463" s="940">
        <v>0</v>
      </c>
      <c r="AW463" s="940">
        <v>0</v>
      </c>
      <c r="AX463" s="771"/>
      <c r="AY463" s="771"/>
      <c r="AZ463" s="771"/>
      <c r="BA463" s="905"/>
    </row>
    <row r="464" spans="1:53" ht="11.4">
      <c r="A464" s="789">
        <v>4</v>
      </c>
      <c r="B464" s="905" t="s">
        <v>649</v>
      </c>
      <c r="C464" s="905"/>
      <c r="D464" s="905"/>
      <c r="E464" s="905"/>
      <c r="F464" s="905"/>
      <c r="G464" s="905"/>
      <c r="H464" s="905"/>
      <c r="I464" s="905"/>
      <c r="J464" s="905"/>
      <c r="K464" s="905"/>
      <c r="L464" s="931" t="s">
        <v>519</v>
      </c>
      <c r="M464" s="932" t="s">
        <v>649</v>
      </c>
      <c r="N464" s="933" t="s">
        <v>370</v>
      </c>
      <c r="O464" s="790"/>
      <c r="P464" s="790"/>
      <c r="Q464" s="790"/>
      <c r="R464" s="940">
        <v>0</v>
      </c>
      <c r="S464" s="790"/>
      <c r="T464" s="790"/>
      <c r="U464" s="790"/>
      <c r="V464" s="790"/>
      <c r="W464" s="790"/>
      <c r="X464" s="790"/>
      <c r="Y464" s="790"/>
      <c r="Z464" s="790"/>
      <c r="AA464" s="790"/>
      <c r="AB464" s="790"/>
      <c r="AC464" s="790"/>
      <c r="AD464" s="790"/>
      <c r="AE464" s="790"/>
      <c r="AF464" s="790"/>
      <c r="AG464" s="790"/>
      <c r="AH464" s="790"/>
      <c r="AI464" s="790"/>
      <c r="AJ464" s="790"/>
      <c r="AK464" s="790"/>
      <c r="AL464" s="790"/>
      <c r="AM464" s="790"/>
      <c r="AN464" s="940">
        <v>0</v>
      </c>
      <c r="AO464" s="940">
        <v>0</v>
      </c>
      <c r="AP464" s="940">
        <v>0</v>
      </c>
      <c r="AQ464" s="940">
        <v>0</v>
      </c>
      <c r="AR464" s="940">
        <v>0</v>
      </c>
      <c r="AS464" s="940">
        <v>0</v>
      </c>
      <c r="AT464" s="940">
        <v>0</v>
      </c>
      <c r="AU464" s="940">
        <v>0</v>
      </c>
      <c r="AV464" s="940">
        <v>0</v>
      </c>
      <c r="AW464" s="940">
        <v>0</v>
      </c>
      <c r="AX464" s="771"/>
      <c r="AY464" s="771"/>
      <c r="AZ464" s="771"/>
      <c r="BA464" s="905"/>
    </row>
    <row r="465" spans="1:53" ht="11.4">
      <c r="A465" s="789">
        <v>4</v>
      </c>
      <c r="B465" s="905" t="s">
        <v>651</v>
      </c>
      <c r="C465" s="905"/>
      <c r="D465" s="905"/>
      <c r="E465" s="905"/>
      <c r="F465" s="905"/>
      <c r="G465" s="905"/>
      <c r="H465" s="905"/>
      <c r="I465" s="905"/>
      <c r="J465" s="905"/>
      <c r="K465" s="905"/>
      <c r="L465" s="931" t="s">
        <v>650</v>
      </c>
      <c r="M465" s="932" t="s">
        <v>651</v>
      </c>
      <c r="N465" s="933" t="s">
        <v>370</v>
      </c>
      <c r="O465" s="940">
        <v>0</v>
      </c>
      <c r="P465" s="940">
        <v>0</v>
      </c>
      <c r="Q465" s="940">
        <v>0</v>
      </c>
      <c r="R465" s="940">
        <v>0</v>
      </c>
      <c r="S465" s="940">
        <v>0</v>
      </c>
      <c r="T465" s="940">
        <v>0</v>
      </c>
      <c r="U465" s="940">
        <v>0</v>
      </c>
      <c r="V465" s="940">
        <v>0</v>
      </c>
      <c r="W465" s="940">
        <v>0</v>
      </c>
      <c r="X465" s="940">
        <v>0</v>
      </c>
      <c r="Y465" s="940">
        <v>0</v>
      </c>
      <c r="Z465" s="940">
        <v>0</v>
      </c>
      <c r="AA465" s="940">
        <v>0</v>
      </c>
      <c r="AB465" s="940">
        <v>0</v>
      </c>
      <c r="AC465" s="940">
        <v>0</v>
      </c>
      <c r="AD465" s="940">
        <v>0</v>
      </c>
      <c r="AE465" s="940">
        <v>0</v>
      </c>
      <c r="AF465" s="940">
        <v>0</v>
      </c>
      <c r="AG465" s="940">
        <v>0</v>
      </c>
      <c r="AH465" s="940">
        <v>0</v>
      </c>
      <c r="AI465" s="940">
        <v>0</v>
      </c>
      <c r="AJ465" s="940">
        <v>0</v>
      </c>
      <c r="AK465" s="940">
        <v>0</v>
      </c>
      <c r="AL465" s="940">
        <v>0</v>
      </c>
      <c r="AM465" s="940">
        <v>0</v>
      </c>
      <c r="AN465" s="940">
        <v>0</v>
      </c>
      <c r="AO465" s="940">
        <v>0</v>
      </c>
      <c r="AP465" s="940">
        <v>0</v>
      </c>
      <c r="AQ465" s="940">
        <v>0</v>
      </c>
      <c r="AR465" s="940">
        <v>0</v>
      </c>
      <c r="AS465" s="940">
        <v>0</v>
      </c>
      <c r="AT465" s="940">
        <v>0</v>
      </c>
      <c r="AU465" s="940">
        <v>0</v>
      </c>
      <c r="AV465" s="940">
        <v>0</v>
      </c>
      <c r="AW465" s="940">
        <v>0</v>
      </c>
      <c r="AX465" s="771"/>
      <c r="AY465" s="771"/>
      <c r="AZ465" s="771"/>
      <c r="BA465" s="905"/>
    </row>
    <row r="466" spans="1:53" ht="11.4">
      <c r="A466" s="789">
        <v>4</v>
      </c>
      <c r="B466" s="905"/>
      <c r="C466" s="905"/>
      <c r="D466" s="905"/>
      <c r="E466" s="905"/>
      <c r="F466" s="905"/>
      <c r="G466" s="905"/>
      <c r="H466" s="905"/>
      <c r="I466" s="905"/>
      <c r="J466" s="905"/>
      <c r="K466" s="905"/>
      <c r="L466" s="931" t="s">
        <v>652</v>
      </c>
      <c r="M466" s="939" t="s">
        <v>653</v>
      </c>
      <c r="N466" s="933" t="s">
        <v>370</v>
      </c>
      <c r="O466" s="790"/>
      <c r="P466" s="790"/>
      <c r="Q466" s="790"/>
      <c r="R466" s="940">
        <v>0</v>
      </c>
      <c r="S466" s="790"/>
      <c r="T466" s="790"/>
      <c r="U466" s="790"/>
      <c r="V466" s="790"/>
      <c r="W466" s="790"/>
      <c r="X466" s="790"/>
      <c r="Y466" s="790"/>
      <c r="Z466" s="790"/>
      <c r="AA466" s="790"/>
      <c r="AB466" s="790"/>
      <c r="AC466" s="790"/>
      <c r="AD466" s="790"/>
      <c r="AE466" s="790"/>
      <c r="AF466" s="790"/>
      <c r="AG466" s="790"/>
      <c r="AH466" s="790"/>
      <c r="AI466" s="790"/>
      <c r="AJ466" s="790"/>
      <c r="AK466" s="790"/>
      <c r="AL466" s="790"/>
      <c r="AM466" s="790"/>
      <c r="AN466" s="940">
        <v>0</v>
      </c>
      <c r="AO466" s="940">
        <v>0</v>
      </c>
      <c r="AP466" s="940">
        <v>0</v>
      </c>
      <c r="AQ466" s="940">
        <v>0</v>
      </c>
      <c r="AR466" s="940">
        <v>0</v>
      </c>
      <c r="AS466" s="940">
        <v>0</v>
      </c>
      <c r="AT466" s="940">
        <v>0</v>
      </c>
      <c r="AU466" s="940">
        <v>0</v>
      </c>
      <c r="AV466" s="940">
        <v>0</v>
      </c>
      <c r="AW466" s="940">
        <v>0</v>
      </c>
      <c r="AX466" s="771"/>
      <c r="AY466" s="771"/>
      <c r="AZ466" s="771"/>
      <c r="BA466" s="905"/>
    </row>
    <row r="467" spans="1:53" ht="11.4">
      <c r="A467" s="789">
        <v>4</v>
      </c>
      <c r="B467" s="905"/>
      <c r="C467" s="905"/>
      <c r="D467" s="905"/>
      <c r="E467" s="905"/>
      <c r="F467" s="905"/>
      <c r="G467" s="905"/>
      <c r="H467" s="905"/>
      <c r="I467" s="905"/>
      <c r="J467" s="905"/>
      <c r="K467" s="905"/>
      <c r="L467" s="931" t="s">
        <v>654</v>
      </c>
      <c r="M467" s="939" t="s">
        <v>655</v>
      </c>
      <c r="N467" s="933" t="s">
        <v>370</v>
      </c>
      <c r="O467" s="790"/>
      <c r="P467" s="790"/>
      <c r="Q467" s="790"/>
      <c r="R467" s="940">
        <v>0</v>
      </c>
      <c r="S467" s="790"/>
      <c r="T467" s="790"/>
      <c r="U467" s="790"/>
      <c r="V467" s="790"/>
      <c r="W467" s="790"/>
      <c r="X467" s="790"/>
      <c r="Y467" s="790"/>
      <c r="Z467" s="790"/>
      <c r="AA467" s="790"/>
      <c r="AB467" s="790"/>
      <c r="AC467" s="790"/>
      <c r="AD467" s="790"/>
      <c r="AE467" s="790"/>
      <c r="AF467" s="790"/>
      <c r="AG467" s="790"/>
      <c r="AH467" s="790"/>
      <c r="AI467" s="790"/>
      <c r="AJ467" s="790"/>
      <c r="AK467" s="790"/>
      <c r="AL467" s="790"/>
      <c r="AM467" s="790"/>
      <c r="AN467" s="940">
        <v>0</v>
      </c>
      <c r="AO467" s="940">
        <v>0</v>
      </c>
      <c r="AP467" s="940">
        <v>0</v>
      </c>
      <c r="AQ467" s="940">
        <v>0</v>
      </c>
      <c r="AR467" s="940">
        <v>0</v>
      </c>
      <c r="AS467" s="940">
        <v>0</v>
      </c>
      <c r="AT467" s="940">
        <v>0</v>
      </c>
      <c r="AU467" s="940">
        <v>0</v>
      </c>
      <c r="AV467" s="940">
        <v>0</v>
      </c>
      <c r="AW467" s="940">
        <v>0</v>
      </c>
      <c r="AX467" s="771"/>
      <c r="AY467" s="771"/>
      <c r="AZ467" s="771"/>
      <c r="BA467" s="905"/>
    </row>
    <row r="468" spans="1:53" ht="34.200000000000003">
      <c r="A468" s="789">
        <v>4</v>
      </c>
      <c r="B468" s="905" t="s">
        <v>1397</v>
      </c>
      <c r="C468" s="905"/>
      <c r="D468" s="905"/>
      <c r="E468" s="905"/>
      <c r="F468" s="905"/>
      <c r="G468" s="905"/>
      <c r="H468" s="905"/>
      <c r="I468" s="905"/>
      <c r="J468" s="905"/>
      <c r="K468" s="905"/>
      <c r="L468" s="931" t="s">
        <v>656</v>
      </c>
      <c r="M468" s="932" t="s">
        <v>657</v>
      </c>
      <c r="N468" s="933" t="s">
        <v>370</v>
      </c>
      <c r="O468" s="790"/>
      <c r="P468" s="790"/>
      <c r="Q468" s="790"/>
      <c r="R468" s="940">
        <v>0</v>
      </c>
      <c r="S468" s="790"/>
      <c r="T468" s="790"/>
      <c r="U468" s="790"/>
      <c r="V468" s="790"/>
      <c r="W468" s="790"/>
      <c r="X468" s="790"/>
      <c r="Y468" s="790"/>
      <c r="Z468" s="790"/>
      <c r="AA468" s="790"/>
      <c r="AB468" s="790"/>
      <c r="AC468" s="790"/>
      <c r="AD468" s="790"/>
      <c r="AE468" s="790"/>
      <c r="AF468" s="790"/>
      <c r="AG468" s="790"/>
      <c r="AH468" s="790"/>
      <c r="AI468" s="790"/>
      <c r="AJ468" s="790"/>
      <c r="AK468" s="790"/>
      <c r="AL468" s="790"/>
      <c r="AM468" s="790"/>
      <c r="AN468" s="940">
        <v>0</v>
      </c>
      <c r="AO468" s="940">
        <v>0</v>
      </c>
      <c r="AP468" s="940">
        <v>0</v>
      </c>
      <c r="AQ468" s="940">
        <v>0</v>
      </c>
      <c r="AR468" s="940">
        <v>0</v>
      </c>
      <c r="AS468" s="940">
        <v>0</v>
      </c>
      <c r="AT468" s="940">
        <v>0</v>
      </c>
      <c r="AU468" s="940">
        <v>0</v>
      </c>
      <c r="AV468" s="940">
        <v>0</v>
      </c>
      <c r="AW468" s="940">
        <v>0</v>
      </c>
      <c r="AX468" s="771"/>
      <c r="AY468" s="771"/>
      <c r="AZ468" s="771"/>
      <c r="BA468" s="905"/>
    </row>
    <row r="469" spans="1:53" s="116" customFormat="1" ht="11.4">
      <c r="A469" s="789">
        <v>4</v>
      </c>
      <c r="B469" s="905" t="s">
        <v>1105</v>
      </c>
      <c r="C469" s="946"/>
      <c r="D469" s="946"/>
      <c r="E469" s="946"/>
      <c r="F469" s="946"/>
      <c r="G469" s="946"/>
      <c r="H469" s="946"/>
      <c r="I469" s="946"/>
      <c r="J469" s="946"/>
      <c r="K469" s="946"/>
      <c r="L469" s="947" t="s">
        <v>103</v>
      </c>
      <c r="M469" s="926" t="s">
        <v>658</v>
      </c>
      <c r="N469" s="949" t="s">
        <v>370</v>
      </c>
      <c r="O469" s="537">
        <v>217.06899999999999</v>
      </c>
      <c r="P469" s="537">
        <v>643.37</v>
      </c>
      <c r="Q469" s="537">
        <v>0</v>
      </c>
      <c r="R469" s="928">
        <v>-643.37</v>
      </c>
      <c r="S469" s="537">
        <v>232.00399999999999</v>
      </c>
      <c r="T469" s="537">
        <v>592.79999999999995</v>
      </c>
      <c r="U469" s="537">
        <v>0</v>
      </c>
      <c r="V469" s="537">
        <v>0</v>
      </c>
      <c r="W469" s="537">
        <v>0</v>
      </c>
      <c r="X469" s="537">
        <v>0</v>
      </c>
      <c r="Y469" s="537">
        <v>0</v>
      </c>
      <c r="Z469" s="537">
        <v>0</v>
      </c>
      <c r="AA469" s="537">
        <v>0</v>
      </c>
      <c r="AB469" s="537">
        <v>0</v>
      </c>
      <c r="AC469" s="537">
        <v>0</v>
      </c>
      <c r="AD469" s="537">
        <v>243.23</v>
      </c>
      <c r="AE469" s="537">
        <v>0</v>
      </c>
      <c r="AF469" s="537">
        <v>0</v>
      </c>
      <c r="AG469" s="537">
        <v>0</v>
      </c>
      <c r="AH469" s="537">
        <v>0</v>
      </c>
      <c r="AI469" s="537">
        <v>0</v>
      </c>
      <c r="AJ469" s="537">
        <v>0</v>
      </c>
      <c r="AK469" s="537">
        <v>0</v>
      </c>
      <c r="AL469" s="537">
        <v>0</v>
      </c>
      <c r="AM469" s="537">
        <v>0</v>
      </c>
      <c r="AN469" s="928">
        <v>4.838709677419355</v>
      </c>
      <c r="AO469" s="928">
        <v>-100</v>
      </c>
      <c r="AP469" s="928">
        <v>0</v>
      </c>
      <c r="AQ469" s="928">
        <v>0</v>
      </c>
      <c r="AR469" s="928">
        <v>0</v>
      </c>
      <c r="AS469" s="928">
        <v>0</v>
      </c>
      <c r="AT469" s="928">
        <v>0</v>
      </c>
      <c r="AU469" s="928">
        <v>0</v>
      </c>
      <c r="AV469" s="928">
        <v>0</v>
      </c>
      <c r="AW469" s="928">
        <v>0</v>
      </c>
      <c r="AX469" s="771"/>
      <c r="AY469" s="771"/>
      <c r="AZ469" s="771"/>
      <c r="BA469" s="946"/>
    </row>
    <row r="470" spans="1:53" s="116" customFormat="1" ht="34.200000000000003">
      <c r="A470" s="789">
        <v>4</v>
      </c>
      <c r="B470" s="905" t="s">
        <v>1106</v>
      </c>
      <c r="C470" s="946"/>
      <c r="D470" s="946"/>
      <c r="E470" s="946"/>
      <c r="F470" s="946"/>
      <c r="G470" s="946"/>
      <c r="H470" s="946"/>
      <c r="I470" s="946"/>
      <c r="J470" s="946"/>
      <c r="K470" s="946"/>
      <c r="L470" s="947" t="s">
        <v>104</v>
      </c>
      <c r="M470" s="926" t="s">
        <v>659</v>
      </c>
      <c r="N470" s="949" t="s">
        <v>370</v>
      </c>
      <c r="O470" s="537">
        <v>0</v>
      </c>
      <c r="P470" s="537">
        <v>0</v>
      </c>
      <c r="Q470" s="537">
        <v>0</v>
      </c>
      <c r="R470" s="928">
        <v>0</v>
      </c>
      <c r="S470" s="537">
        <v>0</v>
      </c>
      <c r="T470" s="537">
        <v>0</v>
      </c>
      <c r="U470" s="537">
        <v>0</v>
      </c>
      <c r="V470" s="537">
        <v>0</v>
      </c>
      <c r="W470" s="537">
        <v>0</v>
      </c>
      <c r="X470" s="537">
        <v>0</v>
      </c>
      <c r="Y470" s="537">
        <v>0</v>
      </c>
      <c r="Z470" s="537">
        <v>0</v>
      </c>
      <c r="AA470" s="537">
        <v>0</v>
      </c>
      <c r="AB470" s="537">
        <v>0</v>
      </c>
      <c r="AC470" s="537">
        <v>0</v>
      </c>
      <c r="AD470" s="537">
        <v>0</v>
      </c>
      <c r="AE470" s="537">
        <v>0</v>
      </c>
      <c r="AF470" s="537">
        <v>0</v>
      </c>
      <c r="AG470" s="537">
        <v>0</v>
      </c>
      <c r="AH470" s="537">
        <v>0</v>
      </c>
      <c r="AI470" s="537">
        <v>0</v>
      </c>
      <c r="AJ470" s="537">
        <v>0</v>
      </c>
      <c r="AK470" s="537">
        <v>0</v>
      </c>
      <c r="AL470" s="537">
        <v>0</v>
      </c>
      <c r="AM470" s="537">
        <v>0</v>
      </c>
      <c r="AN470" s="928">
        <v>0</v>
      </c>
      <c r="AO470" s="928">
        <v>0</v>
      </c>
      <c r="AP470" s="928">
        <v>0</v>
      </c>
      <c r="AQ470" s="928">
        <v>0</v>
      </c>
      <c r="AR470" s="928">
        <v>0</v>
      </c>
      <c r="AS470" s="928">
        <v>0</v>
      </c>
      <c r="AT470" s="928">
        <v>0</v>
      </c>
      <c r="AU470" s="928">
        <v>0</v>
      </c>
      <c r="AV470" s="928">
        <v>0</v>
      </c>
      <c r="AW470" s="928">
        <v>0</v>
      </c>
      <c r="AX470" s="771"/>
      <c r="AY470" s="771"/>
      <c r="AZ470" s="771"/>
      <c r="BA470" s="946"/>
    </row>
    <row r="471" spans="1:53" ht="11.4">
      <c r="A471" s="789">
        <v>4</v>
      </c>
      <c r="B471" s="905"/>
      <c r="C471" s="905"/>
      <c r="D471" s="905"/>
      <c r="E471" s="905"/>
      <c r="F471" s="905"/>
      <c r="G471" s="905"/>
      <c r="H471" s="905"/>
      <c r="I471" s="905"/>
      <c r="J471" s="905"/>
      <c r="K471" s="905"/>
      <c r="L471" s="931" t="s">
        <v>148</v>
      </c>
      <c r="M471" s="952" t="s">
        <v>1239</v>
      </c>
      <c r="N471" s="933" t="s">
        <v>370</v>
      </c>
      <c r="O471" s="790">
        <v>0</v>
      </c>
      <c r="P471" s="790">
        <v>0</v>
      </c>
      <c r="Q471" s="790">
        <v>0</v>
      </c>
      <c r="R471" s="940">
        <v>0</v>
      </c>
      <c r="S471" s="790">
        <v>0</v>
      </c>
      <c r="T471" s="790">
        <v>0</v>
      </c>
      <c r="U471" s="790">
        <v>0</v>
      </c>
      <c r="V471" s="790">
        <v>0</v>
      </c>
      <c r="W471" s="790">
        <v>0</v>
      </c>
      <c r="X471" s="790">
        <v>0</v>
      </c>
      <c r="Y471" s="790">
        <v>0</v>
      </c>
      <c r="Z471" s="790">
        <v>0</v>
      </c>
      <c r="AA471" s="790">
        <v>0</v>
      </c>
      <c r="AB471" s="790">
        <v>0</v>
      </c>
      <c r="AC471" s="790">
        <v>0</v>
      </c>
      <c r="AD471" s="790">
        <v>0</v>
      </c>
      <c r="AE471" s="790">
        <v>0</v>
      </c>
      <c r="AF471" s="790">
        <v>0</v>
      </c>
      <c r="AG471" s="790">
        <v>0</v>
      </c>
      <c r="AH471" s="790">
        <v>0</v>
      </c>
      <c r="AI471" s="790">
        <v>0</v>
      </c>
      <c r="AJ471" s="790">
        <v>0</v>
      </c>
      <c r="AK471" s="790">
        <v>0</v>
      </c>
      <c r="AL471" s="790">
        <v>0</v>
      </c>
      <c r="AM471" s="790">
        <v>0</v>
      </c>
      <c r="AN471" s="940">
        <v>0</v>
      </c>
      <c r="AO471" s="940">
        <v>0</v>
      </c>
      <c r="AP471" s="940">
        <v>0</v>
      </c>
      <c r="AQ471" s="940">
        <v>0</v>
      </c>
      <c r="AR471" s="940">
        <v>0</v>
      </c>
      <c r="AS471" s="940">
        <v>0</v>
      </c>
      <c r="AT471" s="940">
        <v>0</v>
      </c>
      <c r="AU471" s="940">
        <v>0</v>
      </c>
      <c r="AV471" s="940">
        <v>0</v>
      </c>
      <c r="AW471" s="940">
        <v>0</v>
      </c>
      <c r="AX471" s="771"/>
      <c r="AY471" s="771"/>
      <c r="AZ471" s="771"/>
      <c r="BA471" s="905"/>
    </row>
    <row r="472" spans="1:53" s="116" customFormat="1" ht="11.4">
      <c r="A472" s="789">
        <v>4</v>
      </c>
      <c r="B472" s="905" t="s">
        <v>660</v>
      </c>
      <c r="C472" s="946"/>
      <c r="D472" s="946"/>
      <c r="E472" s="946"/>
      <c r="F472" s="946"/>
      <c r="G472" s="946"/>
      <c r="H472" s="946"/>
      <c r="I472" s="946"/>
      <c r="J472" s="946"/>
      <c r="K472" s="946"/>
      <c r="L472" s="947" t="s">
        <v>120</v>
      </c>
      <c r="M472" s="953" t="s">
        <v>660</v>
      </c>
      <c r="N472" s="927" t="s">
        <v>370</v>
      </c>
      <c r="O472" s="928">
        <v>0</v>
      </c>
      <c r="P472" s="928">
        <v>0</v>
      </c>
      <c r="Q472" s="928">
        <v>0</v>
      </c>
      <c r="R472" s="537">
        <v>0</v>
      </c>
      <c r="S472" s="928">
        <v>0</v>
      </c>
      <c r="T472" s="928">
        <v>0</v>
      </c>
      <c r="U472" s="928">
        <v>0</v>
      </c>
      <c r="V472" s="928">
        <v>0</v>
      </c>
      <c r="W472" s="928">
        <v>0</v>
      </c>
      <c r="X472" s="928">
        <v>0</v>
      </c>
      <c r="Y472" s="928">
        <v>0</v>
      </c>
      <c r="Z472" s="928">
        <v>0</v>
      </c>
      <c r="AA472" s="928">
        <v>0</v>
      </c>
      <c r="AB472" s="928">
        <v>0</v>
      </c>
      <c r="AC472" s="928">
        <v>0</v>
      </c>
      <c r="AD472" s="928">
        <v>0</v>
      </c>
      <c r="AE472" s="928">
        <v>0</v>
      </c>
      <c r="AF472" s="928">
        <v>0</v>
      </c>
      <c r="AG472" s="928">
        <v>0</v>
      </c>
      <c r="AH472" s="928">
        <v>0</v>
      </c>
      <c r="AI472" s="928">
        <v>0</v>
      </c>
      <c r="AJ472" s="928">
        <v>0</v>
      </c>
      <c r="AK472" s="928">
        <v>0</v>
      </c>
      <c r="AL472" s="928">
        <v>0</v>
      </c>
      <c r="AM472" s="928">
        <v>0</v>
      </c>
      <c r="AN472" s="928">
        <v>0</v>
      </c>
      <c r="AO472" s="928">
        <v>0</v>
      </c>
      <c r="AP472" s="928">
        <v>0</v>
      </c>
      <c r="AQ472" s="928">
        <v>0</v>
      </c>
      <c r="AR472" s="928">
        <v>0</v>
      </c>
      <c r="AS472" s="928">
        <v>0</v>
      </c>
      <c r="AT472" s="928">
        <v>0</v>
      </c>
      <c r="AU472" s="928">
        <v>0</v>
      </c>
      <c r="AV472" s="928">
        <v>0</v>
      </c>
      <c r="AW472" s="928">
        <v>0</v>
      </c>
      <c r="AX472" s="771"/>
      <c r="AY472" s="771"/>
      <c r="AZ472" s="771"/>
      <c r="BA472" s="946"/>
    </row>
    <row r="473" spans="1:53" ht="11.4">
      <c r="A473" s="789">
        <v>4</v>
      </c>
      <c r="B473" s="905"/>
      <c r="C473" s="905"/>
      <c r="D473" s="905"/>
      <c r="E473" s="905"/>
      <c r="F473" s="905"/>
      <c r="G473" s="905"/>
      <c r="H473" s="905"/>
      <c r="I473" s="905"/>
      <c r="J473" s="905"/>
      <c r="K473" s="905"/>
      <c r="L473" s="931" t="s">
        <v>122</v>
      </c>
      <c r="M473" s="932" t="s">
        <v>661</v>
      </c>
      <c r="N473" s="933" t="s">
        <v>370</v>
      </c>
      <c r="O473" s="790">
        <v>0</v>
      </c>
      <c r="P473" s="790">
        <v>0</v>
      </c>
      <c r="Q473" s="790">
        <v>0</v>
      </c>
      <c r="R473" s="940">
        <v>0</v>
      </c>
      <c r="S473" s="790">
        <v>0</v>
      </c>
      <c r="T473" s="790">
        <v>0</v>
      </c>
      <c r="U473" s="790">
        <v>0</v>
      </c>
      <c r="V473" s="790">
        <v>0</v>
      </c>
      <c r="W473" s="790">
        <v>0</v>
      </c>
      <c r="X473" s="790">
        <v>0</v>
      </c>
      <c r="Y473" s="790">
        <v>0</v>
      </c>
      <c r="Z473" s="790">
        <v>0</v>
      </c>
      <c r="AA473" s="790">
        <v>0</v>
      </c>
      <c r="AB473" s="790">
        <v>0</v>
      </c>
      <c r="AC473" s="790">
        <v>0</v>
      </c>
      <c r="AD473" s="790">
        <v>0</v>
      </c>
      <c r="AE473" s="790">
        <v>0</v>
      </c>
      <c r="AF473" s="790">
        <v>0</v>
      </c>
      <c r="AG473" s="790">
        <v>0</v>
      </c>
      <c r="AH473" s="790">
        <v>0</v>
      </c>
      <c r="AI473" s="790">
        <v>0</v>
      </c>
      <c r="AJ473" s="790">
        <v>0</v>
      </c>
      <c r="AK473" s="790">
        <v>0</v>
      </c>
      <c r="AL473" s="790">
        <v>0</v>
      </c>
      <c r="AM473" s="790">
        <v>0</v>
      </c>
      <c r="AN473" s="940">
        <v>0</v>
      </c>
      <c r="AO473" s="940">
        <v>0</v>
      </c>
      <c r="AP473" s="940">
        <v>0</v>
      </c>
      <c r="AQ473" s="940">
        <v>0</v>
      </c>
      <c r="AR473" s="940">
        <v>0</v>
      </c>
      <c r="AS473" s="940">
        <v>0</v>
      </c>
      <c r="AT473" s="940">
        <v>0</v>
      </c>
      <c r="AU473" s="940">
        <v>0</v>
      </c>
      <c r="AV473" s="940">
        <v>0</v>
      </c>
      <c r="AW473" s="940">
        <v>0</v>
      </c>
      <c r="AX473" s="771"/>
      <c r="AY473" s="771"/>
      <c r="AZ473" s="771"/>
      <c r="BA473" s="905"/>
    </row>
    <row r="474" spans="1:53" ht="11.4">
      <c r="A474" s="789">
        <v>4</v>
      </c>
      <c r="B474" s="905"/>
      <c r="C474" s="905"/>
      <c r="D474" s="905"/>
      <c r="E474" s="905"/>
      <c r="F474" s="905"/>
      <c r="G474" s="905"/>
      <c r="H474" s="905"/>
      <c r="I474" s="905"/>
      <c r="J474" s="905"/>
      <c r="K474" s="905"/>
      <c r="L474" s="931" t="s">
        <v>123</v>
      </c>
      <c r="M474" s="932" t="s">
        <v>662</v>
      </c>
      <c r="N474" s="933" t="s">
        <v>370</v>
      </c>
      <c r="O474" s="790">
        <v>0</v>
      </c>
      <c r="P474" s="790">
        <v>0</v>
      </c>
      <c r="Q474" s="790">
        <v>0</v>
      </c>
      <c r="R474" s="940">
        <v>0</v>
      </c>
      <c r="S474" s="790">
        <v>0</v>
      </c>
      <c r="T474" s="790">
        <v>0</v>
      </c>
      <c r="U474" s="790">
        <v>0</v>
      </c>
      <c r="V474" s="790">
        <v>0</v>
      </c>
      <c r="W474" s="790">
        <v>0</v>
      </c>
      <c r="X474" s="790">
        <v>0</v>
      </c>
      <c r="Y474" s="790">
        <v>0</v>
      </c>
      <c r="Z474" s="790">
        <v>0</v>
      </c>
      <c r="AA474" s="790">
        <v>0</v>
      </c>
      <c r="AB474" s="790">
        <v>0</v>
      </c>
      <c r="AC474" s="790">
        <v>0</v>
      </c>
      <c r="AD474" s="790">
        <v>0</v>
      </c>
      <c r="AE474" s="790">
        <v>0</v>
      </c>
      <c r="AF474" s="790">
        <v>0</v>
      </c>
      <c r="AG474" s="790">
        <v>0</v>
      </c>
      <c r="AH474" s="790">
        <v>0</v>
      </c>
      <c r="AI474" s="790">
        <v>0</v>
      </c>
      <c r="AJ474" s="790">
        <v>0</v>
      </c>
      <c r="AK474" s="790">
        <v>0</v>
      </c>
      <c r="AL474" s="790">
        <v>0</v>
      </c>
      <c r="AM474" s="790">
        <v>0</v>
      </c>
      <c r="AN474" s="940">
        <v>0</v>
      </c>
      <c r="AO474" s="940">
        <v>0</v>
      </c>
      <c r="AP474" s="940">
        <v>0</v>
      </c>
      <c r="AQ474" s="940">
        <v>0</v>
      </c>
      <c r="AR474" s="940">
        <v>0</v>
      </c>
      <c r="AS474" s="940">
        <v>0</v>
      </c>
      <c r="AT474" s="940">
        <v>0</v>
      </c>
      <c r="AU474" s="940">
        <v>0</v>
      </c>
      <c r="AV474" s="940">
        <v>0</v>
      </c>
      <c r="AW474" s="940">
        <v>0</v>
      </c>
      <c r="AX474" s="771"/>
      <c r="AY474" s="771"/>
      <c r="AZ474" s="771"/>
      <c r="BA474" s="905"/>
    </row>
    <row r="475" spans="1:53" ht="11.4">
      <c r="A475" s="789">
        <v>4</v>
      </c>
      <c r="B475" s="905"/>
      <c r="C475" s="905"/>
      <c r="D475" s="905"/>
      <c r="E475" s="905"/>
      <c r="F475" s="905"/>
      <c r="G475" s="905"/>
      <c r="H475" s="905"/>
      <c r="I475" s="905"/>
      <c r="J475" s="905"/>
      <c r="K475" s="905"/>
      <c r="L475" s="931" t="s">
        <v>396</v>
      </c>
      <c r="M475" s="932" t="s">
        <v>663</v>
      </c>
      <c r="N475" s="933" t="s">
        <v>370</v>
      </c>
      <c r="O475" s="790">
        <v>0</v>
      </c>
      <c r="P475" s="790">
        <v>0</v>
      </c>
      <c r="Q475" s="790">
        <v>0</v>
      </c>
      <c r="R475" s="940">
        <v>0</v>
      </c>
      <c r="S475" s="790">
        <v>0</v>
      </c>
      <c r="T475" s="790">
        <v>0</v>
      </c>
      <c r="U475" s="790">
        <v>0</v>
      </c>
      <c r="V475" s="790">
        <v>0</v>
      </c>
      <c r="W475" s="790">
        <v>0</v>
      </c>
      <c r="X475" s="790">
        <v>0</v>
      </c>
      <c r="Y475" s="790">
        <v>0</v>
      </c>
      <c r="Z475" s="790">
        <v>0</v>
      </c>
      <c r="AA475" s="790">
        <v>0</v>
      </c>
      <c r="AB475" s="790">
        <v>0</v>
      </c>
      <c r="AC475" s="790">
        <v>0</v>
      </c>
      <c r="AD475" s="790">
        <v>0</v>
      </c>
      <c r="AE475" s="790">
        <v>0</v>
      </c>
      <c r="AF475" s="790">
        <v>0</v>
      </c>
      <c r="AG475" s="790">
        <v>0</v>
      </c>
      <c r="AH475" s="790">
        <v>0</v>
      </c>
      <c r="AI475" s="790">
        <v>0</v>
      </c>
      <c r="AJ475" s="790">
        <v>0</v>
      </c>
      <c r="AK475" s="790">
        <v>0</v>
      </c>
      <c r="AL475" s="790">
        <v>0</v>
      </c>
      <c r="AM475" s="790">
        <v>0</v>
      </c>
      <c r="AN475" s="940">
        <v>0</v>
      </c>
      <c r="AO475" s="940">
        <v>0</v>
      </c>
      <c r="AP475" s="940">
        <v>0</v>
      </c>
      <c r="AQ475" s="940">
        <v>0</v>
      </c>
      <c r="AR475" s="940">
        <v>0</v>
      </c>
      <c r="AS475" s="940">
        <v>0</v>
      </c>
      <c r="AT475" s="940">
        <v>0</v>
      </c>
      <c r="AU475" s="940">
        <v>0</v>
      </c>
      <c r="AV475" s="940">
        <v>0</v>
      </c>
      <c r="AW475" s="940">
        <v>0</v>
      </c>
      <c r="AX475" s="771"/>
      <c r="AY475" s="771"/>
      <c r="AZ475" s="771"/>
      <c r="BA475" s="905"/>
    </row>
    <row r="476" spans="1:53" ht="22.8">
      <c r="A476" s="789">
        <v>4</v>
      </c>
      <c r="B476" s="905" t="s">
        <v>1398</v>
      </c>
      <c r="C476" s="905"/>
      <c r="D476" s="905"/>
      <c r="E476" s="905"/>
      <c r="F476" s="905"/>
      <c r="G476" s="905"/>
      <c r="H476" s="905"/>
      <c r="I476" s="905"/>
      <c r="J476" s="905"/>
      <c r="K476" s="905"/>
      <c r="L476" s="931" t="s">
        <v>397</v>
      </c>
      <c r="M476" s="932" t="s">
        <v>664</v>
      </c>
      <c r="N476" s="933" t="s">
        <v>370</v>
      </c>
      <c r="O476" s="790"/>
      <c r="P476" s="790"/>
      <c r="Q476" s="790"/>
      <c r="R476" s="940">
        <v>0</v>
      </c>
      <c r="S476" s="790"/>
      <c r="T476" s="790"/>
      <c r="U476" s="790"/>
      <c r="V476" s="790"/>
      <c r="W476" s="790"/>
      <c r="X476" s="790"/>
      <c r="Y476" s="790"/>
      <c r="Z476" s="790"/>
      <c r="AA476" s="790"/>
      <c r="AB476" s="790"/>
      <c r="AC476" s="790"/>
      <c r="AD476" s="790"/>
      <c r="AE476" s="790"/>
      <c r="AF476" s="790"/>
      <c r="AG476" s="790"/>
      <c r="AH476" s="790"/>
      <c r="AI476" s="790"/>
      <c r="AJ476" s="790"/>
      <c r="AK476" s="790"/>
      <c r="AL476" s="790"/>
      <c r="AM476" s="790"/>
      <c r="AN476" s="940">
        <v>0</v>
      </c>
      <c r="AO476" s="940">
        <v>0</v>
      </c>
      <c r="AP476" s="940">
        <v>0</v>
      </c>
      <c r="AQ476" s="940">
        <v>0</v>
      </c>
      <c r="AR476" s="940">
        <v>0</v>
      </c>
      <c r="AS476" s="940">
        <v>0</v>
      </c>
      <c r="AT476" s="940">
        <v>0</v>
      </c>
      <c r="AU476" s="940">
        <v>0</v>
      </c>
      <c r="AV476" s="940">
        <v>0</v>
      </c>
      <c r="AW476" s="940">
        <v>0</v>
      </c>
      <c r="AX476" s="771"/>
      <c r="AY476" s="771"/>
      <c r="AZ476" s="771"/>
      <c r="BA476" s="905"/>
    </row>
    <row r="477" spans="1:53" ht="11.4">
      <c r="A477" s="789">
        <v>4</v>
      </c>
      <c r="B477" s="905" t="s">
        <v>665</v>
      </c>
      <c r="C477" s="905"/>
      <c r="D477" s="905"/>
      <c r="E477" s="905"/>
      <c r="F477" s="905"/>
      <c r="G477" s="905"/>
      <c r="H477" s="905"/>
      <c r="I477" s="905"/>
      <c r="J477" s="905"/>
      <c r="K477" s="905"/>
      <c r="L477" s="931" t="s">
        <v>124</v>
      </c>
      <c r="M477" s="954" t="s">
        <v>665</v>
      </c>
      <c r="N477" s="933" t="s">
        <v>370</v>
      </c>
      <c r="O477" s="790"/>
      <c r="P477" s="790"/>
      <c r="Q477" s="790"/>
      <c r="R477" s="940">
        <v>0</v>
      </c>
      <c r="S477" s="790"/>
      <c r="T477" s="790"/>
      <c r="U477" s="790"/>
      <c r="V477" s="790"/>
      <c r="W477" s="790"/>
      <c r="X477" s="790"/>
      <c r="Y477" s="790"/>
      <c r="Z477" s="790"/>
      <c r="AA477" s="790"/>
      <c r="AB477" s="790"/>
      <c r="AC477" s="790"/>
      <c r="AD477" s="790"/>
      <c r="AE477" s="790"/>
      <c r="AF477" s="790"/>
      <c r="AG477" s="790"/>
      <c r="AH477" s="790"/>
      <c r="AI477" s="790"/>
      <c r="AJ477" s="790"/>
      <c r="AK477" s="790"/>
      <c r="AL477" s="790"/>
      <c r="AM477" s="790"/>
      <c r="AN477" s="940">
        <v>0</v>
      </c>
      <c r="AO477" s="940">
        <v>0</v>
      </c>
      <c r="AP477" s="940">
        <v>0</v>
      </c>
      <c r="AQ477" s="940">
        <v>0</v>
      </c>
      <c r="AR477" s="940">
        <v>0</v>
      </c>
      <c r="AS477" s="940">
        <v>0</v>
      </c>
      <c r="AT477" s="940">
        <v>0</v>
      </c>
      <c r="AU477" s="940">
        <v>0</v>
      </c>
      <c r="AV477" s="940">
        <v>0</v>
      </c>
      <c r="AW477" s="940">
        <v>0</v>
      </c>
      <c r="AX477" s="771"/>
      <c r="AY477" s="771"/>
      <c r="AZ477" s="771"/>
      <c r="BA477" s="905"/>
    </row>
    <row r="478" spans="1:53" ht="22.8">
      <c r="A478" s="789">
        <v>4</v>
      </c>
      <c r="B478" s="905"/>
      <c r="C478" s="905"/>
      <c r="D478" s="905"/>
      <c r="E478" s="905"/>
      <c r="F478" s="905"/>
      <c r="G478" s="905"/>
      <c r="H478" s="905"/>
      <c r="I478" s="905"/>
      <c r="J478" s="905"/>
      <c r="K478" s="905"/>
      <c r="L478" s="931" t="s">
        <v>125</v>
      </c>
      <c r="M478" s="954" t="s">
        <v>666</v>
      </c>
      <c r="N478" s="933" t="s">
        <v>370</v>
      </c>
      <c r="O478" s="790"/>
      <c r="P478" s="790"/>
      <c r="Q478" s="790"/>
      <c r="R478" s="940">
        <v>0</v>
      </c>
      <c r="S478" s="790"/>
      <c r="T478" s="790">
        <v>0</v>
      </c>
      <c r="U478" s="790"/>
      <c r="V478" s="790"/>
      <c r="W478" s="790"/>
      <c r="X478" s="790"/>
      <c r="Y478" s="790"/>
      <c r="Z478" s="790"/>
      <c r="AA478" s="790"/>
      <c r="AB478" s="790"/>
      <c r="AC478" s="790"/>
      <c r="AD478" s="790">
        <v>0</v>
      </c>
      <c r="AE478" s="790"/>
      <c r="AF478" s="790"/>
      <c r="AG478" s="790"/>
      <c r="AH478" s="790"/>
      <c r="AI478" s="790"/>
      <c r="AJ478" s="790"/>
      <c r="AK478" s="790"/>
      <c r="AL478" s="790"/>
      <c r="AM478" s="790"/>
      <c r="AN478" s="443"/>
      <c r="AO478" s="443"/>
      <c r="AP478" s="443"/>
      <c r="AQ478" s="443"/>
      <c r="AR478" s="443"/>
      <c r="AS478" s="443"/>
      <c r="AT478" s="443"/>
      <c r="AU478" s="443"/>
      <c r="AV478" s="443"/>
      <c r="AW478" s="443"/>
      <c r="AX478" s="771"/>
      <c r="AY478" s="771"/>
      <c r="AZ478" s="771"/>
      <c r="BA478" s="905"/>
    </row>
    <row r="479" spans="1:53" ht="102.6">
      <c r="A479" s="789">
        <v>4</v>
      </c>
      <c r="B479" s="905"/>
      <c r="C479" s="905"/>
      <c r="D479" s="905"/>
      <c r="E479" s="905"/>
      <c r="F479" s="905"/>
      <c r="G479" s="905"/>
      <c r="H479" s="905"/>
      <c r="I479" s="905"/>
      <c r="J479" s="905"/>
      <c r="K479" s="905"/>
      <c r="L479" s="931" t="s">
        <v>126</v>
      </c>
      <c r="M479" s="954" t="s">
        <v>667</v>
      </c>
      <c r="N479" s="933" t="s">
        <v>370</v>
      </c>
      <c r="O479" s="790"/>
      <c r="P479" s="790"/>
      <c r="Q479" s="790"/>
      <c r="R479" s="940">
        <v>0</v>
      </c>
      <c r="S479" s="790"/>
      <c r="T479" s="790">
        <v>0</v>
      </c>
      <c r="U479" s="790"/>
      <c r="V479" s="790"/>
      <c r="W479" s="790"/>
      <c r="X479" s="790"/>
      <c r="Y479" s="790"/>
      <c r="Z479" s="790"/>
      <c r="AA479" s="790"/>
      <c r="AB479" s="790"/>
      <c r="AC479" s="790"/>
      <c r="AD479" s="790">
        <v>0</v>
      </c>
      <c r="AE479" s="790"/>
      <c r="AF479" s="790"/>
      <c r="AG479" s="790"/>
      <c r="AH479" s="790"/>
      <c r="AI479" s="790"/>
      <c r="AJ479" s="790"/>
      <c r="AK479" s="790"/>
      <c r="AL479" s="790"/>
      <c r="AM479" s="790"/>
      <c r="AN479" s="443"/>
      <c r="AO479" s="443"/>
      <c r="AP479" s="443"/>
      <c r="AQ479" s="443"/>
      <c r="AR479" s="443"/>
      <c r="AS479" s="443"/>
      <c r="AT479" s="443"/>
      <c r="AU479" s="443"/>
      <c r="AV479" s="443"/>
      <c r="AW479" s="443"/>
      <c r="AX479" s="771"/>
      <c r="AY479" s="771"/>
      <c r="AZ479" s="771"/>
      <c r="BA479" s="905"/>
    </row>
    <row r="480" spans="1:53" ht="45.6">
      <c r="A480" s="789">
        <v>4</v>
      </c>
      <c r="B480" s="905"/>
      <c r="C480" s="905"/>
      <c r="D480" s="905"/>
      <c r="E480" s="905"/>
      <c r="F480" s="905"/>
      <c r="G480" s="905"/>
      <c r="H480" s="905"/>
      <c r="I480" s="905"/>
      <c r="J480" s="905"/>
      <c r="K480" s="905"/>
      <c r="L480" s="931" t="s">
        <v>127</v>
      </c>
      <c r="M480" s="954" t="s">
        <v>1228</v>
      </c>
      <c r="N480" s="933" t="s">
        <v>370</v>
      </c>
      <c r="O480" s="790"/>
      <c r="P480" s="790"/>
      <c r="Q480" s="790"/>
      <c r="R480" s="940">
        <v>0</v>
      </c>
      <c r="S480" s="790"/>
      <c r="T480" s="790">
        <v>0</v>
      </c>
      <c r="U480" s="790"/>
      <c r="V480" s="790"/>
      <c r="W480" s="790"/>
      <c r="X480" s="790"/>
      <c r="Y480" s="790"/>
      <c r="Z480" s="790"/>
      <c r="AA480" s="790"/>
      <c r="AB480" s="790"/>
      <c r="AC480" s="790"/>
      <c r="AD480" s="790">
        <v>0</v>
      </c>
      <c r="AE480" s="790"/>
      <c r="AF480" s="790"/>
      <c r="AG480" s="790"/>
      <c r="AH480" s="790"/>
      <c r="AI480" s="790"/>
      <c r="AJ480" s="790"/>
      <c r="AK480" s="790"/>
      <c r="AL480" s="790"/>
      <c r="AM480" s="790"/>
      <c r="AN480" s="443"/>
      <c r="AO480" s="443"/>
      <c r="AP480" s="443"/>
      <c r="AQ480" s="443"/>
      <c r="AR480" s="443"/>
      <c r="AS480" s="443"/>
      <c r="AT480" s="443"/>
      <c r="AU480" s="443"/>
      <c r="AV480" s="443"/>
      <c r="AW480" s="443"/>
      <c r="AX480" s="771"/>
      <c r="AY480" s="771"/>
      <c r="AZ480" s="771"/>
      <c r="BA480" s="905"/>
    </row>
    <row r="481" spans="1:53" ht="11.4">
      <c r="A481" s="789">
        <v>4</v>
      </c>
      <c r="B481" s="905"/>
      <c r="C481" s="905"/>
      <c r="D481" s="905"/>
      <c r="E481" s="905"/>
      <c r="F481" s="905"/>
      <c r="G481" s="905"/>
      <c r="H481" s="905"/>
      <c r="I481" s="905"/>
      <c r="J481" s="905"/>
      <c r="K481" s="905"/>
      <c r="L481" s="931" t="s">
        <v>128</v>
      </c>
      <c r="M481" s="955" t="s">
        <v>668</v>
      </c>
      <c r="N481" s="933" t="s">
        <v>370</v>
      </c>
      <c r="O481" s="790"/>
      <c r="P481" s="790"/>
      <c r="Q481" s="790"/>
      <c r="R481" s="940">
        <v>0</v>
      </c>
      <c r="S481" s="790"/>
      <c r="T481" s="790"/>
      <c r="U481" s="790"/>
      <c r="V481" s="790"/>
      <c r="W481" s="790"/>
      <c r="X481" s="790"/>
      <c r="Y481" s="790"/>
      <c r="Z481" s="790"/>
      <c r="AA481" s="790"/>
      <c r="AB481" s="790"/>
      <c r="AC481" s="790"/>
      <c r="AD481" s="790">
        <v>-8.34</v>
      </c>
      <c r="AE481" s="790"/>
      <c r="AF481" s="790"/>
      <c r="AG481" s="790"/>
      <c r="AH481" s="790"/>
      <c r="AI481" s="790"/>
      <c r="AJ481" s="790"/>
      <c r="AK481" s="790"/>
      <c r="AL481" s="790"/>
      <c r="AM481" s="790"/>
      <c r="AN481" s="443"/>
      <c r="AO481" s="443"/>
      <c r="AP481" s="443"/>
      <c r="AQ481" s="443"/>
      <c r="AR481" s="443"/>
      <c r="AS481" s="443"/>
      <c r="AT481" s="443"/>
      <c r="AU481" s="443"/>
      <c r="AV481" s="443"/>
      <c r="AW481" s="443"/>
      <c r="AX481" s="771"/>
      <c r="AY481" s="771"/>
      <c r="AZ481" s="771"/>
      <c r="BA481" s="905"/>
    </row>
    <row r="482" spans="1:53" ht="11.4">
      <c r="A482" s="789">
        <v>4</v>
      </c>
      <c r="B482" s="905"/>
      <c r="C482" s="905"/>
      <c r="D482" s="905"/>
      <c r="E482" s="905"/>
      <c r="F482" s="905"/>
      <c r="G482" s="905"/>
      <c r="H482" s="905"/>
      <c r="I482" s="905"/>
      <c r="J482" s="905"/>
      <c r="K482" s="905"/>
      <c r="L482" s="931" t="s">
        <v>1237</v>
      </c>
      <c r="M482" s="932" t="s">
        <v>1238</v>
      </c>
      <c r="N482" s="933" t="s">
        <v>145</v>
      </c>
      <c r="O482" s="443">
        <v>0</v>
      </c>
      <c r="P482" s="443">
        <v>0</v>
      </c>
      <c r="Q482" s="443">
        <v>0</v>
      </c>
      <c r="R482" s="940">
        <v>0</v>
      </c>
      <c r="S482" s="443">
        <v>0</v>
      </c>
      <c r="T482" s="443">
        <v>0</v>
      </c>
      <c r="U482" s="443">
        <v>0</v>
      </c>
      <c r="V482" s="443">
        <v>0</v>
      </c>
      <c r="W482" s="443">
        <v>0</v>
      </c>
      <c r="X482" s="443">
        <v>0</v>
      </c>
      <c r="Y482" s="443">
        <v>0</v>
      </c>
      <c r="Z482" s="443">
        <v>0</v>
      </c>
      <c r="AA482" s="443">
        <v>0</v>
      </c>
      <c r="AB482" s="443">
        <v>0</v>
      </c>
      <c r="AC482" s="443">
        <v>0</v>
      </c>
      <c r="AD482" s="443">
        <v>-2.2575953870042604</v>
      </c>
      <c r="AE482" s="443">
        <v>0</v>
      </c>
      <c r="AF482" s="443">
        <v>0</v>
      </c>
      <c r="AG482" s="443">
        <v>0</v>
      </c>
      <c r="AH482" s="443">
        <v>0</v>
      </c>
      <c r="AI482" s="443">
        <v>0</v>
      </c>
      <c r="AJ482" s="443">
        <v>0</v>
      </c>
      <c r="AK482" s="443">
        <v>0</v>
      </c>
      <c r="AL482" s="443">
        <v>0</v>
      </c>
      <c r="AM482" s="443">
        <v>0</v>
      </c>
      <c r="AN482" s="443"/>
      <c r="AO482" s="443"/>
      <c r="AP482" s="443"/>
      <c r="AQ482" s="443"/>
      <c r="AR482" s="443"/>
      <c r="AS482" s="443"/>
      <c r="AT482" s="443"/>
      <c r="AU482" s="443"/>
      <c r="AV482" s="443"/>
      <c r="AW482" s="443"/>
      <c r="AX482" s="771"/>
      <c r="AY482" s="771"/>
      <c r="AZ482" s="771"/>
      <c r="BA482" s="905"/>
    </row>
    <row r="483" spans="1:53" s="116" customFormat="1" ht="11.4">
      <c r="A483" s="789">
        <v>4</v>
      </c>
      <c r="B483" s="946"/>
      <c r="C483" s="946"/>
      <c r="D483" s="946"/>
      <c r="E483" s="946"/>
      <c r="F483" s="946"/>
      <c r="G483" s="946"/>
      <c r="H483" s="946"/>
      <c r="I483" s="946"/>
      <c r="J483" s="946"/>
      <c r="K483" s="946"/>
      <c r="L483" s="947" t="s">
        <v>129</v>
      </c>
      <c r="M483" s="953" t="s">
        <v>669</v>
      </c>
      <c r="N483" s="927" t="s">
        <v>370</v>
      </c>
      <c r="O483" s="928">
        <v>320.42399999999998</v>
      </c>
      <c r="P483" s="928">
        <v>1169.8600000000001</v>
      </c>
      <c r="Q483" s="928">
        <v>0</v>
      </c>
      <c r="R483" s="928">
        <v>-1169.8600000000001</v>
      </c>
      <c r="S483" s="928">
        <v>353.52800000000002</v>
      </c>
      <c r="T483" s="928">
        <v>1433.54</v>
      </c>
      <c r="U483" s="928">
        <v>833.13</v>
      </c>
      <c r="V483" s="928">
        <v>833.13</v>
      </c>
      <c r="W483" s="928">
        <v>833.13</v>
      </c>
      <c r="X483" s="928">
        <v>833.13</v>
      </c>
      <c r="Y483" s="928">
        <v>833.13</v>
      </c>
      <c r="Z483" s="928">
        <v>833.13</v>
      </c>
      <c r="AA483" s="928">
        <v>833.13</v>
      </c>
      <c r="AB483" s="928">
        <v>833.13</v>
      </c>
      <c r="AC483" s="928">
        <v>833.13</v>
      </c>
      <c r="AD483" s="928">
        <v>369.41960671999999</v>
      </c>
      <c r="AE483" s="928">
        <v>122.01960672</v>
      </c>
      <c r="AF483" s="928">
        <v>122.01960672</v>
      </c>
      <c r="AG483" s="928">
        <v>122.01960672</v>
      </c>
      <c r="AH483" s="928">
        <v>122.01960672</v>
      </c>
      <c r="AI483" s="928">
        <v>122.01960672</v>
      </c>
      <c r="AJ483" s="928">
        <v>122.01960672</v>
      </c>
      <c r="AK483" s="928">
        <v>122.01960672</v>
      </c>
      <c r="AL483" s="928">
        <v>122.01960672</v>
      </c>
      <c r="AM483" s="928">
        <v>122.01960672</v>
      </c>
      <c r="AN483" s="928">
        <v>4.4951479713063662</v>
      </c>
      <c r="AO483" s="928">
        <v>-66.969915916649143</v>
      </c>
      <c r="AP483" s="928">
        <v>0</v>
      </c>
      <c r="AQ483" s="928">
        <v>0</v>
      </c>
      <c r="AR483" s="928">
        <v>0</v>
      </c>
      <c r="AS483" s="928">
        <v>0</v>
      </c>
      <c r="AT483" s="928">
        <v>0</v>
      </c>
      <c r="AU483" s="928">
        <v>0</v>
      </c>
      <c r="AV483" s="928">
        <v>0</v>
      </c>
      <c r="AW483" s="928">
        <v>0</v>
      </c>
      <c r="AX483" s="771"/>
      <c r="AY483" s="771"/>
      <c r="AZ483" s="771"/>
      <c r="BA483" s="946"/>
    </row>
    <row r="484" spans="1:53" ht="79.8">
      <c r="A484" s="789">
        <v>4</v>
      </c>
      <c r="B484" s="905"/>
      <c r="C484" s="905"/>
      <c r="D484" s="905"/>
      <c r="E484" s="905"/>
      <c r="F484" s="905"/>
      <c r="G484" s="905"/>
      <c r="H484" s="905"/>
      <c r="I484" s="905"/>
      <c r="J484" s="905"/>
      <c r="K484" s="905"/>
      <c r="L484" s="931" t="s">
        <v>130</v>
      </c>
      <c r="M484" s="955" t="s">
        <v>1183</v>
      </c>
      <c r="N484" s="943" t="s">
        <v>370</v>
      </c>
      <c r="O484" s="790"/>
      <c r="P484" s="790"/>
      <c r="Q484" s="790"/>
      <c r="R484" s="940">
        <v>0</v>
      </c>
      <c r="S484" s="790"/>
      <c r="T484" s="790"/>
      <c r="U484" s="790"/>
      <c r="V484" s="790"/>
      <c r="W484" s="790"/>
      <c r="X484" s="790"/>
      <c r="Y484" s="790"/>
      <c r="Z484" s="790"/>
      <c r="AA484" s="790"/>
      <c r="AB484" s="790"/>
      <c r="AC484" s="790"/>
      <c r="AD484" s="790">
        <v>0</v>
      </c>
      <c r="AE484" s="790"/>
      <c r="AF484" s="790"/>
      <c r="AG484" s="790"/>
      <c r="AH484" s="790"/>
      <c r="AI484" s="790"/>
      <c r="AJ484" s="790"/>
      <c r="AK484" s="790"/>
      <c r="AL484" s="790"/>
      <c r="AM484" s="790"/>
      <c r="AN484" s="443"/>
      <c r="AO484" s="443"/>
      <c r="AP484" s="443"/>
      <c r="AQ484" s="443"/>
      <c r="AR484" s="443"/>
      <c r="AS484" s="443"/>
      <c r="AT484" s="443"/>
      <c r="AU484" s="443"/>
      <c r="AV484" s="443"/>
      <c r="AW484" s="443"/>
      <c r="AX484" s="771"/>
      <c r="AY484" s="771"/>
      <c r="AZ484" s="771"/>
      <c r="BA484" s="905"/>
    </row>
    <row r="485" spans="1:53" ht="57">
      <c r="A485" s="789">
        <v>4</v>
      </c>
      <c r="B485" s="905"/>
      <c r="C485" s="905"/>
      <c r="D485" s="905"/>
      <c r="E485" s="905"/>
      <c r="F485" s="905"/>
      <c r="G485" s="905"/>
      <c r="H485" s="905"/>
      <c r="I485" s="905"/>
      <c r="J485" s="905"/>
      <c r="K485" s="905"/>
      <c r="L485" s="931" t="s">
        <v>131</v>
      </c>
      <c r="M485" s="955" t="s">
        <v>670</v>
      </c>
      <c r="N485" s="943" t="s">
        <v>370</v>
      </c>
      <c r="O485" s="790"/>
      <c r="P485" s="790"/>
      <c r="Q485" s="790"/>
      <c r="R485" s="940">
        <v>0</v>
      </c>
      <c r="S485" s="790"/>
      <c r="T485" s="790"/>
      <c r="U485" s="790"/>
      <c r="V485" s="790"/>
      <c r="W485" s="790"/>
      <c r="X485" s="790"/>
      <c r="Y485" s="790"/>
      <c r="Z485" s="790"/>
      <c r="AA485" s="790"/>
      <c r="AB485" s="790"/>
      <c r="AC485" s="790"/>
      <c r="AD485" s="790">
        <v>0</v>
      </c>
      <c r="AE485" s="790"/>
      <c r="AF485" s="790"/>
      <c r="AG485" s="790"/>
      <c r="AH485" s="790"/>
      <c r="AI485" s="790"/>
      <c r="AJ485" s="790"/>
      <c r="AK485" s="790"/>
      <c r="AL485" s="790"/>
      <c r="AM485" s="790"/>
      <c r="AN485" s="443"/>
      <c r="AO485" s="443"/>
      <c r="AP485" s="443"/>
      <c r="AQ485" s="443"/>
      <c r="AR485" s="443"/>
      <c r="AS485" s="443"/>
      <c r="AT485" s="443"/>
      <c r="AU485" s="443"/>
      <c r="AV485" s="443"/>
      <c r="AW485" s="443"/>
      <c r="AX485" s="771"/>
      <c r="AY485" s="771"/>
      <c r="AZ485" s="771"/>
      <c r="BA485" s="905"/>
    </row>
    <row r="486" spans="1:53" ht="11.4">
      <c r="A486" s="789">
        <v>4</v>
      </c>
      <c r="B486" s="905"/>
      <c r="C486" s="905"/>
      <c r="D486" s="905"/>
      <c r="E486" s="905"/>
      <c r="F486" s="905"/>
      <c r="G486" s="905"/>
      <c r="H486" s="905"/>
      <c r="I486" s="905"/>
      <c r="J486" s="905"/>
      <c r="K486" s="905"/>
      <c r="L486" s="931" t="s">
        <v>132</v>
      </c>
      <c r="M486" s="955" t="s">
        <v>671</v>
      </c>
      <c r="N486" s="933" t="s">
        <v>370</v>
      </c>
      <c r="O486" s="790"/>
      <c r="P486" s="790"/>
      <c r="Q486" s="790"/>
      <c r="R486" s="940">
        <v>0</v>
      </c>
      <c r="S486" s="790"/>
      <c r="T486" s="790"/>
      <c r="U486" s="790"/>
      <c r="V486" s="790"/>
      <c r="W486" s="790"/>
      <c r="X486" s="790"/>
      <c r="Y486" s="790"/>
      <c r="Z486" s="790"/>
      <c r="AA486" s="790"/>
      <c r="AB486" s="790"/>
      <c r="AC486" s="790"/>
      <c r="AD486" s="790"/>
      <c r="AE486" s="790"/>
      <c r="AF486" s="790"/>
      <c r="AG486" s="790"/>
      <c r="AH486" s="790"/>
      <c r="AI486" s="790"/>
      <c r="AJ486" s="790"/>
      <c r="AK486" s="790"/>
      <c r="AL486" s="790"/>
      <c r="AM486" s="790"/>
      <c r="AN486" s="443"/>
      <c r="AO486" s="443"/>
      <c r="AP486" s="443"/>
      <c r="AQ486" s="443"/>
      <c r="AR486" s="443"/>
      <c r="AS486" s="443"/>
      <c r="AT486" s="443"/>
      <c r="AU486" s="443"/>
      <c r="AV486" s="443"/>
      <c r="AW486" s="443"/>
      <c r="AX486" s="771"/>
      <c r="AY486" s="771"/>
      <c r="AZ486" s="771"/>
      <c r="BA486" s="905"/>
    </row>
    <row r="487" spans="1:53" s="116" customFormat="1" ht="11.4">
      <c r="A487" s="789">
        <v>4</v>
      </c>
      <c r="B487" s="946"/>
      <c r="C487" s="946"/>
      <c r="D487" s="946"/>
      <c r="E487" s="946"/>
      <c r="F487" s="946"/>
      <c r="G487" s="946"/>
      <c r="H487" s="946"/>
      <c r="I487" s="946"/>
      <c r="J487" s="946"/>
      <c r="K487" s="946"/>
      <c r="L487" s="947" t="s">
        <v>133</v>
      </c>
      <c r="M487" s="953" t="s">
        <v>672</v>
      </c>
      <c r="N487" s="949" t="s">
        <v>370</v>
      </c>
      <c r="O487" s="929">
        <v>0</v>
      </c>
      <c r="P487" s="929">
        <v>0</v>
      </c>
      <c r="Q487" s="929">
        <v>0</v>
      </c>
      <c r="R487" s="928">
        <v>0</v>
      </c>
      <c r="S487" s="929">
        <v>0</v>
      </c>
      <c r="T487" s="929">
        <v>0</v>
      </c>
      <c r="U487" s="929">
        <v>0</v>
      </c>
      <c r="V487" s="929">
        <v>0</v>
      </c>
      <c r="W487" s="929">
        <v>0</v>
      </c>
      <c r="X487" s="929">
        <v>0</v>
      </c>
      <c r="Y487" s="929">
        <v>0</v>
      </c>
      <c r="Z487" s="929">
        <v>0</v>
      </c>
      <c r="AA487" s="929">
        <v>0</v>
      </c>
      <c r="AB487" s="929">
        <v>0</v>
      </c>
      <c r="AC487" s="929">
        <v>0</v>
      </c>
      <c r="AD487" s="929">
        <v>0</v>
      </c>
      <c r="AE487" s="929">
        <v>0</v>
      </c>
      <c r="AF487" s="929">
        <v>0</v>
      </c>
      <c r="AG487" s="929">
        <v>0</v>
      </c>
      <c r="AH487" s="929">
        <v>0</v>
      </c>
      <c r="AI487" s="929">
        <v>0</v>
      </c>
      <c r="AJ487" s="929">
        <v>0</v>
      </c>
      <c r="AK487" s="929">
        <v>0</v>
      </c>
      <c r="AL487" s="929">
        <v>0</v>
      </c>
      <c r="AM487" s="929">
        <v>0</v>
      </c>
      <c r="AN487" s="928">
        <v>0</v>
      </c>
      <c r="AO487" s="928">
        <v>0</v>
      </c>
      <c r="AP487" s="928">
        <v>0</v>
      </c>
      <c r="AQ487" s="928">
        <v>0</v>
      </c>
      <c r="AR487" s="928">
        <v>0</v>
      </c>
      <c r="AS487" s="928">
        <v>0</v>
      </c>
      <c r="AT487" s="928">
        <v>0</v>
      </c>
      <c r="AU487" s="928">
        <v>0</v>
      </c>
      <c r="AV487" s="928">
        <v>0</v>
      </c>
      <c r="AW487" s="928">
        <v>0</v>
      </c>
      <c r="AX487" s="771"/>
      <c r="AY487" s="771"/>
      <c r="AZ487" s="771"/>
      <c r="BA487" s="946"/>
    </row>
    <row r="488" spans="1:53" ht="22.8">
      <c r="A488" s="789">
        <v>4</v>
      </c>
      <c r="B488" s="905"/>
      <c r="C488" s="905"/>
      <c r="D488" s="905"/>
      <c r="E488" s="905"/>
      <c r="F488" s="905"/>
      <c r="G488" s="905"/>
      <c r="H488" s="905"/>
      <c r="I488" s="905"/>
      <c r="J488" s="905"/>
      <c r="K488" s="905"/>
      <c r="L488" s="931" t="s">
        <v>200</v>
      </c>
      <c r="M488" s="956" t="s">
        <v>673</v>
      </c>
      <c r="N488" s="933" t="s">
        <v>370</v>
      </c>
      <c r="O488" s="790"/>
      <c r="P488" s="790"/>
      <c r="Q488" s="790"/>
      <c r="R488" s="940">
        <v>0</v>
      </c>
      <c r="S488" s="790"/>
      <c r="T488" s="790"/>
      <c r="U488" s="790"/>
      <c r="V488" s="790"/>
      <c r="W488" s="790"/>
      <c r="X488" s="790"/>
      <c r="Y488" s="790"/>
      <c r="Z488" s="790"/>
      <c r="AA488" s="790"/>
      <c r="AB488" s="790"/>
      <c r="AC488" s="790"/>
      <c r="AD488" s="790"/>
      <c r="AE488" s="790"/>
      <c r="AF488" s="790"/>
      <c r="AG488" s="790"/>
      <c r="AH488" s="790"/>
      <c r="AI488" s="790"/>
      <c r="AJ488" s="790"/>
      <c r="AK488" s="790"/>
      <c r="AL488" s="790"/>
      <c r="AM488" s="790"/>
      <c r="AN488" s="443"/>
      <c r="AO488" s="443"/>
      <c r="AP488" s="443"/>
      <c r="AQ488" s="443"/>
      <c r="AR488" s="443"/>
      <c r="AS488" s="443"/>
      <c r="AT488" s="443"/>
      <c r="AU488" s="443"/>
      <c r="AV488" s="443"/>
      <c r="AW488" s="443"/>
      <c r="AX488" s="771"/>
      <c r="AY488" s="771"/>
      <c r="AZ488" s="771"/>
      <c r="BA488" s="905"/>
    </row>
    <row r="489" spans="1:53" ht="22.8">
      <c r="A489" s="789">
        <v>4</v>
      </c>
      <c r="B489" s="905"/>
      <c r="C489" s="905"/>
      <c r="D489" s="905"/>
      <c r="E489" s="905"/>
      <c r="F489" s="905"/>
      <c r="G489" s="905"/>
      <c r="H489" s="905"/>
      <c r="I489" s="905"/>
      <c r="J489" s="905"/>
      <c r="K489" s="905"/>
      <c r="L489" s="931" t="s">
        <v>201</v>
      </c>
      <c r="M489" s="932" t="s">
        <v>674</v>
      </c>
      <c r="N489" s="933" t="s">
        <v>370</v>
      </c>
      <c r="O489" s="790"/>
      <c r="P489" s="790"/>
      <c r="Q489" s="790"/>
      <c r="R489" s="940">
        <v>0</v>
      </c>
      <c r="S489" s="790"/>
      <c r="T489" s="790"/>
      <c r="U489" s="790"/>
      <c r="V489" s="790"/>
      <c r="W489" s="790"/>
      <c r="X489" s="790"/>
      <c r="Y489" s="790"/>
      <c r="Z489" s="790"/>
      <c r="AA489" s="790"/>
      <c r="AB489" s="790"/>
      <c r="AC489" s="790"/>
      <c r="AD489" s="790"/>
      <c r="AE489" s="790"/>
      <c r="AF489" s="790"/>
      <c r="AG489" s="790"/>
      <c r="AH489" s="790"/>
      <c r="AI489" s="790"/>
      <c r="AJ489" s="790"/>
      <c r="AK489" s="790"/>
      <c r="AL489" s="790"/>
      <c r="AM489" s="790"/>
      <c r="AN489" s="443"/>
      <c r="AO489" s="443"/>
      <c r="AP489" s="443"/>
      <c r="AQ489" s="443"/>
      <c r="AR489" s="443"/>
      <c r="AS489" s="443"/>
      <c r="AT489" s="443"/>
      <c r="AU489" s="443"/>
      <c r="AV489" s="443"/>
      <c r="AW489" s="443"/>
      <c r="AX489" s="771"/>
      <c r="AY489" s="771"/>
      <c r="AZ489" s="771"/>
      <c r="BA489" s="905"/>
    </row>
    <row r="490" spans="1:53" ht="11.4">
      <c r="A490" s="789">
        <v>4</v>
      </c>
      <c r="B490" s="905"/>
      <c r="C490" s="905"/>
      <c r="D490" s="905"/>
      <c r="E490" s="905"/>
      <c r="F490" s="905"/>
      <c r="G490" s="905"/>
      <c r="H490" s="905"/>
      <c r="I490" s="905"/>
      <c r="J490" s="905"/>
      <c r="K490" s="905"/>
      <c r="L490" s="931" t="s">
        <v>134</v>
      </c>
      <c r="M490" s="955" t="s">
        <v>675</v>
      </c>
      <c r="N490" s="933" t="s">
        <v>370</v>
      </c>
      <c r="O490" s="790"/>
      <c r="P490" s="790"/>
      <c r="Q490" s="790"/>
      <c r="R490" s="940">
        <v>0</v>
      </c>
      <c r="S490" s="790"/>
      <c r="T490" s="790"/>
      <c r="U490" s="790"/>
      <c r="V490" s="790"/>
      <c r="W490" s="790"/>
      <c r="X490" s="790"/>
      <c r="Y490" s="790"/>
      <c r="Z490" s="790"/>
      <c r="AA490" s="790"/>
      <c r="AB490" s="790"/>
      <c r="AC490" s="790"/>
      <c r="AD490" s="790"/>
      <c r="AE490" s="790"/>
      <c r="AF490" s="790"/>
      <c r="AG490" s="790"/>
      <c r="AH490" s="790"/>
      <c r="AI490" s="790"/>
      <c r="AJ490" s="790"/>
      <c r="AK490" s="790"/>
      <c r="AL490" s="790"/>
      <c r="AM490" s="790"/>
      <c r="AN490" s="443"/>
      <c r="AO490" s="443"/>
      <c r="AP490" s="443"/>
      <c r="AQ490" s="443"/>
      <c r="AR490" s="443"/>
      <c r="AS490" s="443"/>
      <c r="AT490" s="443"/>
      <c r="AU490" s="443"/>
      <c r="AV490" s="443"/>
      <c r="AW490" s="443"/>
      <c r="AX490" s="771"/>
      <c r="AY490" s="771"/>
      <c r="AZ490" s="771"/>
      <c r="BA490" s="905"/>
    </row>
    <row r="491" spans="1:53" ht="11.4">
      <c r="A491" s="789">
        <v>4</v>
      </c>
      <c r="B491" s="905"/>
      <c r="C491" s="905"/>
      <c r="D491" s="905"/>
      <c r="E491" s="905"/>
      <c r="F491" s="905"/>
      <c r="G491" s="905"/>
      <c r="H491" s="905"/>
      <c r="I491" s="905"/>
      <c r="J491" s="905"/>
      <c r="K491" s="905"/>
      <c r="L491" s="931" t="s">
        <v>135</v>
      </c>
      <c r="M491" s="955" t="s">
        <v>676</v>
      </c>
      <c r="N491" s="933" t="s">
        <v>370</v>
      </c>
      <c r="O491" s="790"/>
      <c r="P491" s="790"/>
      <c r="Q491" s="790"/>
      <c r="R491" s="940">
        <v>0</v>
      </c>
      <c r="S491" s="790"/>
      <c r="T491" s="790"/>
      <c r="U491" s="790"/>
      <c r="V491" s="790"/>
      <c r="W491" s="790"/>
      <c r="X491" s="790"/>
      <c r="Y491" s="790"/>
      <c r="Z491" s="790"/>
      <c r="AA491" s="790"/>
      <c r="AB491" s="790"/>
      <c r="AC491" s="790"/>
      <c r="AD491" s="790"/>
      <c r="AE491" s="790"/>
      <c r="AF491" s="790"/>
      <c r="AG491" s="790"/>
      <c r="AH491" s="790"/>
      <c r="AI491" s="790"/>
      <c r="AJ491" s="790"/>
      <c r="AK491" s="790"/>
      <c r="AL491" s="790"/>
      <c r="AM491" s="790"/>
      <c r="AN491" s="443"/>
      <c r="AO491" s="443"/>
      <c r="AP491" s="443"/>
      <c r="AQ491" s="443"/>
      <c r="AR491" s="443"/>
      <c r="AS491" s="443"/>
      <c r="AT491" s="443"/>
      <c r="AU491" s="443"/>
      <c r="AV491" s="443"/>
      <c r="AW491" s="443"/>
      <c r="AX491" s="771"/>
      <c r="AY491" s="771"/>
      <c r="AZ491" s="771"/>
      <c r="BA491" s="905"/>
    </row>
    <row r="492" spans="1:53" s="116" customFormat="1" ht="11.4">
      <c r="A492" s="789">
        <v>4</v>
      </c>
      <c r="B492" s="946"/>
      <c r="C492" s="946"/>
      <c r="D492" s="946"/>
      <c r="E492" s="946"/>
      <c r="F492" s="946"/>
      <c r="G492" s="946"/>
      <c r="H492" s="946"/>
      <c r="I492" s="946"/>
      <c r="J492" s="946"/>
      <c r="K492" s="946"/>
      <c r="L492" s="947" t="s">
        <v>138</v>
      </c>
      <c r="M492" s="953" t="s">
        <v>677</v>
      </c>
      <c r="N492" s="949" t="s">
        <v>370</v>
      </c>
      <c r="O492" s="928">
        <v>320.42399999999998</v>
      </c>
      <c r="P492" s="928">
        <v>1169.8600000000001</v>
      </c>
      <c r="Q492" s="928">
        <v>0</v>
      </c>
      <c r="R492" s="928">
        <v>-1169.8600000000001</v>
      </c>
      <c r="S492" s="928">
        <v>353.52800000000002</v>
      </c>
      <c r="T492" s="928">
        <v>1433.54</v>
      </c>
      <c r="U492" s="928">
        <v>833.13</v>
      </c>
      <c r="V492" s="928">
        <v>833.13</v>
      </c>
      <c r="W492" s="928">
        <v>833.13</v>
      </c>
      <c r="X492" s="928">
        <v>833.13</v>
      </c>
      <c r="Y492" s="928">
        <v>833.13</v>
      </c>
      <c r="Z492" s="928">
        <v>833.13</v>
      </c>
      <c r="AA492" s="928">
        <v>833.13</v>
      </c>
      <c r="AB492" s="928">
        <v>833.13</v>
      </c>
      <c r="AC492" s="928">
        <v>833.13</v>
      </c>
      <c r="AD492" s="928">
        <v>369.41960671999999</v>
      </c>
      <c r="AE492" s="928">
        <v>122.01960672</v>
      </c>
      <c r="AF492" s="928">
        <v>122.01960672</v>
      </c>
      <c r="AG492" s="928">
        <v>122.01960672</v>
      </c>
      <c r="AH492" s="928">
        <v>122.01960672</v>
      </c>
      <c r="AI492" s="928">
        <v>122.01960672</v>
      </c>
      <c r="AJ492" s="928">
        <v>122.01960672</v>
      </c>
      <c r="AK492" s="928">
        <v>122.01960672</v>
      </c>
      <c r="AL492" s="928">
        <v>122.01960672</v>
      </c>
      <c r="AM492" s="928">
        <v>122.01960672</v>
      </c>
      <c r="AN492" s="928">
        <v>4.4951479713063662</v>
      </c>
      <c r="AO492" s="928">
        <v>-66.969915916649143</v>
      </c>
      <c r="AP492" s="928">
        <v>0</v>
      </c>
      <c r="AQ492" s="928">
        <v>0</v>
      </c>
      <c r="AR492" s="928">
        <v>0</v>
      </c>
      <c r="AS492" s="928">
        <v>0</v>
      </c>
      <c r="AT492" s="928">
        <v>0</v>
      </c>
      <c r="AU492" s="928">
        <v>0</v>
      </c>
      <c r="AV492" s="928">
        <v>0</v>
      </c>
      <c r="AW492" s="928">
        <v>0</v>
      </c>
      <c r="AX492" s="771"/>
      <c r="AY492" s="771"/>
      <c r="AZ492" s="771"/>
      <c r="BA492" s="946"/>
    </row>
    <row r="493" spans="1:53" ht="14.4">
      <c r="A493" s="789">
        <v>4</v>
      </c>
      <c r="B493" s="905"/>
      <c r="C493" s="957" t="b">
        <v>0</v>
      </c>
      <c r="D493" s="905"/>
      <c r="E493" s="905"/>
      <c r="F493" s="905"/>
      <c r="G493" s="905"/>
      <c r="H493" s="905"/>
      <c r="I493" s="905"/>
      <c r="J493" s="905"/>
      <c r="K493" s="905"/>
      <c r="L493" s="931" t="s">
        <v>1240</v>
      </c>
      <c r="M493" s="932" t="s">
        <v>1336</v>
      </c>
      <c r="N493" s="933" t="s">
        <v>370</v>
      </c>
      <c r="O493" s="790"/>
      <c r="P493" s="790"/>
      <c r="Q493" s="790"/>
      <c r="R493" s="940">
        <v>0</v>
      </c>
      <c r="S493" s="790"/>
      <c r="T493" s="790"/>
      <c r="U493" s="790"/>
      <c r="V493" s="790"/>
      <c r="W493" s="790"/>
      <c r="X493" s="790"/>
      <c r="Y493" s="790"/>
      <c r="Z493" s="790"/>
      <c r="AA493" s="790"/>
      <c r="AB493" s="790"/>
      <c r="AC493" s="790"/>
      <c r="AD493" s="790"/>
      <c r="AE493" s="790"/>
      <c r="AF493" s="790"/>
      <c r="AG493" s="790"/>
      <c r="AH493" s="790"/>
      <c r="AI493" s="790"/>
      <c r="AJ493" s="790"/>
      <c r="AK493" s="790"/>
      <c r="AL493" s="790"/>
      <c r="AM493" s="790"/>
      <c r="AN493" s="443"/>
      <c r="AO493" s="443"/>
      <c r="AP493" s="443"/>
      <c r="AQ493" s="443"/>
      <c r="AR493" s="443"/>
      <c r="AS493" s="443"/>
      <c r="AT493" s="443"/>
      <c r="AU493" s="443"/>
      <c r="AV493" s="443"/>
      <c r="AW493" s="443"/>
      <c r="AX493" s="771"/>
      <c r="AY493" s="771"/>
      <c r="AZ493" s="771"/>
      <c r="BA493" s="905"/>
    </row>
    <row r="494" spans="1:53" ht="14.4">
      <c r="A494" s="789">
        <v>4</v>
      </c>
      <c r="B494" s="905"/>
      <c r="C494" s="957" t="b">
        <v>0</v>
      </c>
      <c r="D494" s="905"/>
      <c r="E494" s="905"/>
      <c r="F494" s="905"/>
      <c r="G494" s="905"/>
      <c r="H494" s="905"/>
      <c r="I494" s="905"/>
      <c r="J494" s="905"/>
      <c r="K494" s="905"/>
      <c r="L494" s="931" t="s">
        <v>1241</v>
      </c>
      <c r="M494" s="932" t="s">
        <v>1337</v>
      </c>
      <c r="N494" s="933" t="s">
        <v>370</v>
      </c>
      <c r="O494" s="790"/>
      <c r="P494" s="790"/>
      <c r="Q494" s="790"/>
      <c r="R494" s="940">
        <v>0</v>
      </c>
      <c r="S494" s="790"/>
      <c r="T494" s="790"/>
      <c r="U494" s="790"/>
      <c r="V494" s="790"/>
      <c r="W494" s="790"/>
      <c r="X494" s="790"/>
      <c r="Y494" s="790"/>
      <c r="Z494" s="790"/>
      <c r="AA494" s="790"/>
      <c r="AB494" s="790"/>
      <c r="AC494" s="790"/>
      <c r="AD494" s="790"/>
      <c r="AE494" s="790"/>
      <c r="AF494" s="790"/>
      <c r="AG494" s="790"/>
      <c r="AH494" s="790"/>
      <c r="AI494" s="790"/>
      <c r="AJ494" s="790"/>
      <c r="AK494" s="790"/>
      <c r="AL494" s="790"/>
      <c r="AM494" s="790"/>
      <c r="AN494" s="443"/>
      <c r="AO494" s="443"/>
      <c r="AP494" s="443"/>
      <c r="AQ494" s="443"/>
      <c r="AR494" s="443"/>
      <c r="AS494" s="443"/>
      <c r="AT494" s="443"/>
      <c r="AU494" s="443"/>
      <c r="AV494" s="443"/>
      <c r="AW494" s="443"/>
      <c r="AX494" s="771"/>
      <c r="AY494" s="771"/>
      <c r="AZ494" s="771"/>
      <c r="BA494" s="905"/>
    </row>
    <row r="495" spans="1:53" s="116" customFormat="1" ht="11.4">
      <c r="A495" s="789">
        <v>4</v>
      </c>
      <c r="B495" s="905" t="s">
        <v>1217</v>
      </c>
      <c r="C495" s="946"/>
      <c r="D495" s="946"/>
      <c r="E495" s="946"/>
      <c r="F495" s="946"/>
      <c r="G495" s="946"/>
      <c r="H495" s="946"/>
      <c r="I495" s="946"/>
      <c r="J495" s="946"/>
      <c r="K495" s="946"/>
      <c r="L495" s="947" t="s">
        <v>139</v>
      </c>
      <c r="M495" s="953" t="s">
        <v>678</v>
      </c>
      <c r="N495" s="949" t="s">
        <v>329</v>
      </c>
      <c r="O495" s="958">
        <v>12</v>
      </c>
      <c r="P495" s="958">
        <v>0</v>
      </c>
      <c r="Q495" s="958">
        <v>0</v>
      </c>
      <c r="R495" s="958">
        <v>0</v>
      </c>
      <c r="S495" s="958">
        <v>12</v>
      </c>
      <c r="T495" s="958">
        <v>9.2799999999999994</v>
      </c>
      <c r="U495" s="958">
        <v>0</v>
      </c>
      <c r="V495" s="958">
        <v>0</v>
      </c>
      <c r="W495" s="958">
        <v>0</v>
      </c>
      <c r="X495" s="958">
        <v>0</v>
      </c>
      <c r="Y495" s="958">
        <v>0</v>
      </c>
      <c r="Z495" s="958">
        <v>0</v>
      </c>
      <c r="AA495" s="958">
        <v>0</v>
      </c>
      <c r="AB495" s="958">
        <v>0</v>
      </c>
      <c r="AC495" s="958">
        <v>0</v>
      </c>
      <c r="AD495" s="958">
        <v>12</v>
      </c>
      <c r="AE495" s="958">
        <v>0</v>
      </c>
      <c r="AF495" s="958">
        <v>0</v>
      </c>
      <c r="AG495" s="958">
        <v>0</v>
      </c>
      <c r="AH495" s="958">
        <v>0</v>
      </c>
      <c r="AI495" s="958">
        <v>0</v>
      </c>
      <c r="AJ495" s="958">
        <v>0</v>
      </c>
      <c r="AK495" s="958">
        <v>0</v>
      </c>
      <c r="AL495" s="958">
        <v>0</v>
      </c>
      <c r="AM495" s="958">
        <v>0</v>
      </c>
      <c r="AN495" s="537"/>
      <c r="AO495" s="537"/>
      <c r="AP495" s="537"/>
      <c r="AQ495" s="537"/>
      <c r="AR495" s="537"/>
      <c r="AS495" s="537"/>
      <c r="AT495" s="537"/>
      <c r="AU495" s="537"/>
      <c r="AV495" s="537"/>
      <c r="AW495" s="537"/>
      <c r="AX495" s="771"/>
      <c r="AY495" s="771"/>
      <c r="AZ495" s="771"/>
      <c r="BA495" s="946"/>
    </row>
    <row r="496" spans="1:53" ht="11.4">
      <c r="A496" s="789">
        <v>4</v>
      </c>
      <c r="B496" s="905" t="s">
        <v>1213</v>
      </c>
      <c r="C496" s="905"/>
      <c r="D496" s="905"/>
      <c r="E496" s="905"/>
      <c r="F496" s="905"/>
      <c r="G496" s="905"/>
      <c r="H496" s="905"/>
      <c r="I496" s="905"/>
      <c r="J496" s="905"/>
      <c r="K496" s="905"/>
      <c r="L496" s="931" t="s">
        <v>150</v>
      </c>
      <c r="M496" s="956" t="s">
        <v>1136</v>
      </c>
      <c r="N496" s="933" t="s">
        <v>329</v>
      </c>
      <c r="O496" s="959">
        <v>6.2</v>
      </c>
      <c r="P496" s="959">
        <v>0</v>
      </c>
      <c r="Q496" s="959">
        <v>0</v>
      </c>
      <c r="R496" s="935">
        <v>0</v>
      </c>
      <c r="S496" s="959">
        <v>6</v>
      </c>
      <c r="T496" s="959">
        <v>4.5</v>
      </c>
      <c r="U496" s="959">
        <v>0</v>
      </c>
      <c r="V496" s="959">
        <v>0</v>
      </c>
      <c r="W496" s="959">
        <v>0</v>
      </c>
      <c r="X496" s="959">
        <v>0</v>
      </c>
      <c r="Y496" s="959">
        <v>0</v>
      </c>
      <c r="Z496" s="959">
        <v>0</v>
      </c>
      <c r="AA496" s="959">
        <v>0</v>
      </c>
      <c r="AB496" s="959">
        <v>0</v>
      </c>
      <c r="AC496" s="959">
        <v>0</v>
      </c>
      <c r="AD496" s="959">
        <v>6</v>
      </c>
      <c r="AE496" s="959">
        <v>0</v>
      </c>
      <c r="AF496" s="959">
        <v>0</v>
      </c>
      <c r="AG496" s="959">
        <v>0</v>
      </c>
      <c r="AH496" s="959">
        <v>0</v>
      </c>
      <c r="AI496" s="959">
        <v>0</v>
      </c>
      <c r="AJ496" s="959">
        <v>0</v>
      </c>
      <c r="AK496" s="959">
        <v>0</v>
      </c>
      <c r="AL496" s="959">
        <v>0</v>
      </c>
      <c r="AM496" s="959">
        <v>0</v>
      </c>
      <c r="AN496" s="443"/>
      <c r="AO496" s="443"/>
      <c r="AP496" s="443"/>
      <c r="AQ496" s="443"/>
      <c r="AR496" s="443"/>
      <c r="AS496" s="443"/>
      <c r="AT496" s="443"/>
      <c r="AU496" s="443"/>
      <c r="AV496" s="443"/>
      <c r="AW496" s="443"/>
      <c r="AX496" s="771"/>
      <c r="AY496" s="771"/>
      <c r="AZ496" s="771"/>
      <c r="BA496" s="905"/>
    </row>
    <row r="497" spans="1:53" ht="11.4">
      <c r="A497" s="789">
        <v>4</v>
      </c>
      <c r="B497" s="905" t="s">
        <v>1208</v>
      </c>
      <c r="C497" s="905"/>
      <c r="D497" s="905"/>
      <c r="E497" s="905"/>
      <c r="F497" s="905"/>
      <c r="G497" s="905"/>
      <c r="H497" s="905"/>
      <c r="I497" s="905"/>
      <c r="J497" s="905"/>
      <c r="K497" s="905"/>
      <c r="L497" s="931" t="s">
        <v>151</v>
      </c>
      <c r="M497" s="956" t="s">
        <v>1135</v>
      </c>
      <c r="N497" s="933" t="s">
        <v>679</v>
      </c>
      <c r="O497" s="790">
        <v>26.27</v>
      </c>
      <c r="P497" s="790"/>
      <c r="Q497" s="790"/>
      <c r="R497" s="940">
        <v>0</v>
      </c>
      <c r="S497" s="790">
        <v>29.46</v>
      </c>
      <c r="T497" s="790">
        <v>151.32</v>
      </c>
      <c r="U497" s="790"/>
      <c r="V497" s="790"/>
      <c r="W497" s="790"/>
      <c r="X497" s="790"/>
      <c r="Y497" s="790"/>
      <c r="Z497" s="790"/>
      <c r="AA497" s="790"/>
      <c r="AB497" s="790"/>
      <c r="AC497" s="790"/>
      <c r="AD497" s="790">
        <v>29.46</v>
      </c>
      <c r="AE497" s="790"/>
      <c r="AF497" s="790"/>
      <c r="AG497" s="790"/>
      <c r="AH497" s="790"/>
      <c r="AI497" s="790"/>
      <c r="AJ497" s="790"/>
      <c r="AK497" s="790"/>
      <c r="AL497" s="790"/>
      <c r="AM497" s="790"/>
      <c r="AN497" s="443"/>
      <c r="AO497" s="443"/>
      <c r="AP497" s="443"/>
      <c r="AQ497" s="443"/>
      <c r="AR497" s="443"/>
      <c r="AS497" s="443"/>
      <c r="AT497" s="443"/>
      <c r="AU497" s="443"/>
      <c r="AV497" s="443"/>
      <c r="AW497" s="443"/>
      <c r="AX497" s="771"/>
      <c r="AY497" s="771"/>
      <c r="AZ497" s="771"/>
      <c r="BA497" s="905"/>
    </row>
    <row r="498" spans="1:53" ht="11.4">
      <c r="A498" s="789">
        <v>4</v>
      </c>
      <c r="B498" s="905" t="s">
        <v>1214</v>
      </c>
      <c r="C498" s="905"/>
      <c r="D498" s="905"/>
      <c r="E498" s="905"/>
      <c r="F498" s="905"/>
      <c r="G498" s="905"/>
      <c r="H498" s="905"/>
      <c r="I498" s="905"/>
      <c r="J498" s="905"/>
      <c r="K498" s="905"/>
      <c r="L498" s="931" t="s">
        <v>152</v>
      </c>
      <c r="M498" s="956" t="s">
        <v>1137</v>
      </c>
      <c r="N498" s="933" t="s">
        <v>329</v>
      </c>
      <c r="O498" s="960">
        <v>5.8</v>
      </c>
      <c r="P498" s="960">
        <v>0</v>
      </c>
      <c r="Q498" s="960">
        <v>0</v>
      </c>
      <c r="R498" s="935">
        <v>0</v>
      </c>
      <c r="S498" s="960">
        <v>6</v>
      </c>
      <c r="T498" s="960">
        <v>4.7799999999999994</v>
      </c>
      <c r="U498" s="960">
        <v>0</v>
      </c>
      <c r="V498" s="960">
        <v>0</v>
      </c>
      <c r="W498" s="960">
        <v>0</v>
      </c>
      <c r="X498" s="960">
        <v>0</v>
      </c>
      <c r="Y498" s="960">
        <v>0</v>
      </c>
      <c r="Z498" s="960">
        <v>0</v>
      </c>
      <c r="AA498" s="960">
        <v>0</v>
      </c>
      <c r="AB498" s="960">
        <v>0</v>
      </c>
      <c r="AC498" s="960">
        <v>0</v>
      </c>
      <c r="AD498" s="960">
        <v>6</v>
      </c>
      <c r="AE498" s="960">
        <v>0</v>
      </c>
      <c r="AF498" s="960">
        <v>0</v>
      </c>
      <c r="AG498" s="960">
        <v>0</v>
      </c>
      <c r="AH498" s="960">
        <v>0</v>
      </c>
      <c r="AI498" s="960">
        <v>0</v>
      </c>
      <c r="AJ498" s="960">
        <v>0</v>
      </c>
      <c r="AK498" s="960">
        <v>0</v>
      </c>
      <c r="AL498" s="960">
        <v>0</v>
      </c>
      <c r="AM498" s="960">
        <v>0</v>
      </c>
      <c r="AN498" s="443"/>
      <c r="AO498" s="443"/>
      <c r="AP498" s="443"/>
      <c r="AQ498" s="443"/>
      <c r="AR498" s="443"/>
      <c r="AS498" s="443"/>
      <c r="AT498" s="443"/>
      <c r="AU498" s="443"/>
      <c r="AV498" s="443"/>
      <c r="AW498" s="443"/>
      <c r="AX498" s="771"/>
      <c r="AY498" s="771"/>
      <c r="AZ498" s="771"/>
      <c r="BA498" s="905"/>
    </row>
    <row r="499" spans="1:53" ht="11.4">
      <c r="A499" s="789">
        <v>4</v>
      </c>
      <c r="B499" s="905" t="s">
        <v>1209</v>
      </c>
      <c r="C499" s="905"/>
      <c r="D499" s="905"/>
      <c r="E499" s="905"/>
      <c r="F499" s="905"/>
      <c r="G499" s="905"/>
      <c r="H499" s="905"/>
      <c r="I499" s="905"/>
      <c r="J499" s="905"/>
      <c r="K499" s="905"/>
      <c r="L499" s="931" t="s">
        <v>153</v>
      </c>
      <c r="M499" s="956" t="s">
        <v>1138</v>
      </c>
      <c r="N499" s="933" t="s">
        <v>679</v>
      </c>
      <c r="O499" s="961">
        <v>27.163793103448274</v>
      </c>
      <c r="P499" s="961">
        <v>0</v>
      </c>
      <c r="Q499" s="961">
        <v>0</v>
      </c>
      <c r="R499" s="940">
        <v>0</v>
      </c>
      <c r="S499" s="961">
        <v>29.461333333333339</v>
      </c>
      <c r="T499" s="961">
        <v>157.44769874476989</v>
      </c>
      <c r="U499" s="961">
        <v>0</v>
      </c>
      <c r="V499" s="961">
        <v>0</v>
      </c>
      <c r="W499" s="961">
        <v>0</v>
      </c>
      <c r="X499" s="961">
        <v>0</v>
      </c>
      <c r="Y499" s="961">
        <v>0</v>
      </c>
      <c r="Z499" s="961">
        <v>0</v>
      </c>
      <c r="AA499" s="961">
        <v>0</v>
      </c>
      <c r="AB499" s="961">
        <v>0</v>
      </c>
      <c r="AC499" s="961">
        <v>0</v>
      </c>
      <c r="AD499" s="961">
        <v>32.109934453333331</v>
      </c>
      <c r="AE499" s="961">
        <v>0</v>
      </c>
      <c r="AF499" s="961">
        <v>0</v>
      </c>
      <c r="AG499" s="961">
        <v>0</v>
      </c>
      <c r="AH499" s="961">
        <v>0</v>
      </c>
      <c r="AI499" s="961">
        <v>0</v>
      </c>
      <c r="AJ499" s="961">
        <v>0</v>
      </c>
      <c r="AK499" s="961">
        <v>0</v>
      </c>
      <c r="AL499" s="961">
        <v>0</v>
      </c>
      <c r="AM499" s="961">
        <v>0</v>
      </c>
      <c r="AN499" s="443"/>
      <c r="AO499" s="443"/>
      <c r="AP499" s="443"/>
      <c r="AQ499" s="443"/>
      <c r="AR499" s="443"/>
      <c r="AS499" s="443"/>
      <c r="AT499" s="443"/>
      <c r="AU499" s="443"/>
      <c r="AV499" s="443"/>
      <c r="AW499" s="443"/>
      <c r="AX499" s="771"/>
      <c r="AY499" s="771"/>
      <c r="AZ499" s="771"/>
      <c r="BA499" s="905"/>
    </row>
    <row r="500" spans="1:53" ht="11.4">
      <c r="A500" s="789">
        <v>4</v>
      </c>
      <c r="B500" s="905"/>
      <c r="C500" s="905"/>
      <c r="D500" s="905"/>
      <c r="E500" s="905"/>
      <c r="F500" s="905"/>
      <c r="G500" s="905"/>
      <c r="H500" s="905"/>
      <c r="I500" s="905"/>
      <c r="J500" s="905"/>
      <c r="K500" s="905"/>
      <c r="L500" s="931" t="s">
        <v>680</v>
      </c>
      <c r="M500" s="932" t="s">
        <v>681</v>
      </c>
      <c r="N500" s="933" t="s">
        <v>145</v>
      </c>
      <c r="O500" s="962">
        <v>103.40233385400941</v>
      </c>
      <c r="P500" s="962">
        <v>0</v>
      </c>
      <c r="Q500" s="962">
        <v>0</v>
      </c>
      <c r="R500" s="443"/>
      <c r="S500" s="962">
        <v>100.00452591083958</v>
      </c>
      <c r="T500" s="962">
        <v>104.04949692358572</v>
      </c>
      <c r="U500" s="962">
        <v>0</v>
      </c>
      <c r="V500" s="962">
        <v>0</v>
      </c>
      <c r="W500" s="962">
        <v>0</v>
      </c>
      <c r="X500" s="962">
        <v>0</v>
      </c>
      <c r="Y500" s="962">
        <v>0</v>
      </c>
      <c r="Z500" s="962">
        <v>0</v>
      </c>
      <c r="AA500" s="962">
        <v>0</v>
      </c>
      <c r="AB500" s="962">
        <v>0</v>
      </c>
      <c r="AC500" s="962">
        <v>0</v>
      </c>
      <c r="AD500" s="962">
        <v>108.99502529984157</v>
      </c>
      <c r="AE500" s="962">
        <v>0</v>
      </c>
      <c r="AF500" s="962">
        <v>0</v>
      </c>
      <c r="AG500" s="962">
        <v>0</v>
      </c>
      <c r="AH500" s="962">
        <v>0</v>
      </c>
      <c r="AI500" s="962">
        <v>0</v>
      </c>
      <c r="AJ500" s="962">
        <v>0</v>
      </c>
      <c r="AK500" s="962">
        <v>0</v>
      </c>
      <c r="AL500" s="962">
        <v>0</v>
      </c>
      <c r="AM500" s="962">
        <v>0</v>
      </c>
      <c r="AN500" s="443"/>
      <c r="AO500" s="443"/>
      <c r="AP500" s="443"/>
      <c r="AQ500" s="443"/>
      <c r="AR500" s="443"/>
      <c r="AS500" s="443"/>
      <c r="AT500" s="443"/>
      <c r="AU500" s="443"/>
      <c r="AV500" s="443"/>
      <c r="AW500" s="443"/>
      <c r="AX500" s="771"/>
      <c r="AY500" s="771"/>
      <c r="AZ500" s="771"/>
      <c r="BA500" s="905"/>
    </row>
    <row r="501" spans="1:53" ht="11.4">
      <c r="A501" s="789">
        <v>4</v>
      </c>
      <c r="B501" s="905"/>
      <c r="C501" s="905"/>
      <c r="D501" s="905"/>
      <c r="E501" s="905"/>
      <c r="F501" s="905"/>
      <c r="G501" s="905"/>
      <c r="H501" s="905"/>
      <c r="I501" s="905"/>
      <c r="J501" s="905"/>
      <c r="K501" s="905"/>
      <c r="L501" s="931" t="s">
        <v>682</v>
      </c>
      <c r="M501" s="932" t="s">
        <v>683</v>
      </c>
      <c r="N501" s="933" t="s">
        <v>679</v>
      </c>
      <c r="O501" s="790">
        <v>26.701999999999998</v>
      </c>
      <c r="P501" s="790">
        <v>0</v>
      </c>
      <c r="Q501" s="790">
        <v>0</v>
      </c>
      <c r="R501" s="940">
        <v>0</v>
      </c>
      <c r="S501" s="790">
        <v>29.460666666666668</v>
      </c>
      <c r="T501" s="790">
        <v>154.47629310344828</v>
      </c>
      <c r="U501" s="790">
        <v>0</v>
      </c>
      <c r="V501" s="790">
        <v>0</v>
      </c>
      <c r="W501" s="790">
        <v>0</v>
      </c>
      <c r="X501" s="790">
        <v>0</v>
      </c>
      <c r="Y501" s="790">
        <v>0</v>
      </c>
      <c r="Z501" s="790">
        <v>0</v>
      </c>
      <c r="AA501" s="790">
        <v>0</v>
      </c>
      <c r="AB501" s="790">
        <v>0</v>
      </c>
      <c r="AC501" s="790">
        <v>0</v>
      </c>
      <c r="AD501" s="790">
        <v>30.784967226666666</v>
      </c>
      <c r="AE501" s="790">
        <v>0</v>
      </c>
      <c r="AF501" s="790">
        <v>0</v>
      </c>
      <c r="AG501" s="790">
        <v>0</v>
      </c>
      <c r="AH501" s="790">
        <v>0</v>
      </c>
      <c r="AI501" s="790">
        <v>0</v>
      </c>
      <c r="AJ501" s="790">
        <v>0</v>
      </c>
      <c r="AK501" s="790">
        <v>0</v>
      </c>
      <c r="AL501" s="790">
        <v>0</v>
      </c>
      <c r="AM501" s="790">
        <v>0</v>
      </c>
      <c r="AN501" s="443"/>
      <c r="AO501" s="443"/>
      <c r="AP501" s="443"/>
      <c r="AQ501" s="443"/>
      <c r="AR501" s="443"/>
      <c r="AS501" s="443"/>
      <c r="AT501" s="443"/>
      <c r="AU501" s="443"/>
      <c r="AV501" s="443"/>
      <c r="AW501" s="443"/>
      <c r="AX501" s="771"/>
      <c r="AY501" s="771"/>
      <c r="AZ501" s="771"/>
      <c r="BA501" s="905"/>
    </row>
    <row r="502" spans="1:53" s="116" customFormat="1" ht="11.4">
      <c r="A502" s="789">
        <v>4</v>
      </c>
      <c r="B502" s="946"/>
      <c r="C502" s="946"/>
      <c r="D502" s="946"/>
      <c r="E502" s="946"/>
      <c r="F502" s="946"/>
      <c r="G502" s="946"/>
      <c r="H502" s="946"/>
      <c r="I502" s="946"/>
      <c r="J502" s="946"/>
      <c r="K502" s="946"/>
      <c r="L502" s="947" t="s">
        <v>140</v>
      </c>
      <c r="M502" s="953" t="s">
        <v>1342</v>
      </c>
      <c r="N502" s="949" t="s">
        <v>370</v>
      </c>
      <c r="O502" s="963">
        <v>304.40280000000001</v>
      </c>
      <c r="P502" s="963">
        <v>0</v>
      </c>
      <c r="Q502" s="963">
        <v>0</v>
      </c>
      <c r="R502" s="928">
        <v>0</v>
      </c>
      <c r="S502" s="963">
        <v>335.85160000000002</v>
      </c>
      <c r="T502" s="963">
        <v>1382.562823275862</v>
      </c>
      <c r="U502" s="963">
        <v>0</v>
      </c>
      <c r="V502" s="963">
        <v>0</v>
      </c>
      <c r="W502" s="963">
        <v>0</v>
      </c>
      <c r="X502" s="963">
        <v>0</v>
      </c>
      <c r="Y502" s="963">
        <v>0</v>
      </c>
      <c r="Z502" s="963">
        <v>0</v>
      </c>
      <c r="AA502" s="963">
        <v>0</v>
      </c>
      <c r="AB502" s="963">
        <v>0</v>
      </c>
      <c r="AC502" s="963">
        <v>0</v>
      </c>
      <c r="AD502" s="963">
        <v>350.94862638400002</v>
      </c>
      <c r="AE502" s="963">
        <v>0</v>
      </c>
      <c r="AF502" s="963">
        <v>0</v>
      </c>
      <c r="AG502" s="963">
        <v>0</v>
      </c>
      <c r="AH502" s="963">
        <v>0</v>
      </c>
      <c r="AI502" s="963">
        <v>0</v>
      </c>
      <c r="AJ502" s="963">
        <v>0</v>
      </c>
      <c r="AK502" s="963">
        <v>0</v>
      </c>
      <c r="AL502" s="963">
        <v>0</v>
      </c>
      <c r="AM502" s="963">
        <v>0</v>
      </c>
      <c r="AN502" s="928">
        <v>4.4951479713063751</v>
      </c>
      <c r="AO502" s="928">
        <v>-100</v>
      </c>
      <c r="AP502" s="928">
        <v>0</v>
      </c>
      <c r="AQ502" s="928">
        <v>0</v>
      </c>
      <c r="AR502" s="928">
        <v>0</v>
      </c>
      <c r="AS502" s="928">
        <v>0</v>
      </c>
      <c r="AT502" s="928">
        <v>0</v>
      </c>
      <c r="AU502" s="928">
        <v>0</v>
      </c>
      <c r="AV502" s="928">
        <v>0</v>
      </c>
      <c r="AW502" s="928">
        <v>0</v>
      </c>
      <c r="AX502" s="771"/>
      <c r="AY502" s="771"/>
      <c r="AZ502" s="771"/>
      <c r="BA502" s="946"/>
    </row>
    <row r="503" spans="1:53" s="116" customFormat="1" ht="11.4">
      <c r="A503" s="789">
        <v>4</v>
      </c>
      <c r="B503" s="905" t="s">
        <v>1218</v>
      </c>
      <c r="C503" s="946"/>
      <c r="D503" s="946"/>
      <c r="E503" s="946"/>
      <c r="F503" s="946"/>
      <c r="G503" s="946"/>
      <c r="H503" s="946"/>
      <c r="I503" s="946"/>
      <c r="J503" s="946"/>
      <c r="K503" s="946"/>
      <c r="L503" s="947" t="s">
        <v>141</v>
      </c>
      <c r="M503" s="953" t="s">
        <v>684</v>
      </c>
      <c r="N503" s="949" t="s">
        <v>329</v>
      </c>
      <c r="O503" s="958">
        <v>11.4</v>
      </c>
      <c r="P503" s="958">
        <v>0</v>
      </c>
      <c r="Q503" s="958">
        <v>0</v>
      </c>
      <c r="R503" s="958">
        <v>0</v>
      </c>
      <c r="S503" s="958">
        <v>11.4</v>
      </c>
      <c r="T503" s="958">
        <v>8.9499999999999993</v>
      </c>
      <c r="U503" s="958">
        <v>0</v>
      </c>
      <c r="V503" s="958">
        <v>0</v>
      </c>
      <c r="W503" s="958">
        <v>0</v>
      </c>
      <c r="X503" s="958">
        <v>0</v>
      </c>
      <c r="Y503" s="958">
        <v>0</v>
      </c>
      <c r="Z503" s="958">
        <v>0</v>
      </c>
      <c r="AA503" s="958">
        <v>0</v>
      </c>
      <c r="AB503" s="958">
        <v>0</v>
      </c>
      <c r="AC503" s="958">
        <v>0</v>
      </c>
      <c r="AD503" s="958">
        <v>11.4</v>
      </c>
      <c r="AE503" s="958">
        <v>0</v>
      </c>
      <c r="AF503" s="958">
        <v>0</v>
      </c>
      <c r="AG503" s="958">
        <v>0</v>
      </c>
      <c r="AH503" s="958">
        <v>0</v>
      </c>
      <c r="AI503" s="958">
        <v>0</v>
      </c>
      <c r="AJ503" s="958">
        <v>0</v>
      </c>
      <c r="AK503" s="958">
        <v>0</v>
      </c>
      <c r="AL503" s="958">
        <v>0</v>
      </c>
      <c r="AM503" s="958">
        <v>0</v>
      </c>
      <c r="AN503" s="537"/>
      <c r="AO503" s="537"/>
      <c r="AP503" s="537"/>
      <c r="AQ503" s="537"/>
      <c r="AR503" s="537"/>
      <c r="AS503" s="537"/>
      <c r="AT503" s="537"/>
      <c r="AU503" s="537"/>
      <c r="AV503" s="537"/>
      <c r="AW503" s="537"/>
      <c r="AX503" s="771"/>
      <c r="AY503" s="771"/>
      <c r="AZ503" s="771"/>
      <c r="BA503" s="946"/>
    </row>
    <row r="504" spans="1:53" ht="11.4">
      <c r="A504" s="789">
        <v>4</v>
      </c>
      <c r="B504" s="905" t="s">
        <v>1215</v>
      </c>
      <c r="C504" s="905"/>
      <c r="D504" s="905"/>
      <c r="E504" s="905"/>
      <c r="F504" s="905"/>
      <c r="G504" s="905"/>
      <c r="H504" s="905"/>
      <c r="I504" s="905"/>
      <c r="J504" s="905"/>
      <c r="K504" s="905"/>
      <c r="L504" s="964" t="s">
        <v>154</v>
      </c>
      <c r="M504" s="956" t="s">
        <v>1200</v>
      </c>
      <c r="N504" s="965" t="s">
        <v>329</v>
      </c>
      <c r="O504" s="959">
        <v>5.7</v>
      </c>
      <c r="P504" s="959">
        <v>0</v>
      </c>
      <c r="Q504" s="959">
        <v>0</v>
      </c>
      <c r="R504" s="935">
        <v>0</v>
      </c>
      <c r="S504" s="959">
        <v>5.7</v>
      </c>
      <c r="T504" s="959">
        <v>4.4749999999999996</v>
      </c>
      <c r="U504" s="959">
        <v>0</v>
      </c>
      <c r="V504" s="959">
        <v>0</v>
      </c>
      <c r="W504" s="959">
        <v>0</v>
      </c>
      <c r="X504" s="959">
        <v>0</v>
      </c>
      <c r="Y504" s="959">
        <v>0</v>
      </c>
      <c r="Z504" s="959">
        <v>0</v>
      </c>
      <c r="AA504" s="959">
        <v>0</v>
      </c>
      <c r="AB504" s="959">
        <v>0</v>
      </c>
      <c r="AC504" s="959">
        <v>0</v>
      </c>
      <c r="AD504" s="959">
        <v>5.7</v>
      </c>
      <c r="AE504" s="959">
        <v>0</v>
      </c>
      <c r="AF504" s="959">
        <v>0</v>
      </c>
      <c r="AG504" s="959">
        <v>0</v>
      </c>
      <c r="AH504" s="959">
        <v>0</v>
      </c>
      <c r="AI504" s="959">
        <v>0</v>
      </c>
      <c r="AJ504" s="959">
        <v>0</v>
      </c>
      <c r="AK504" s="959">
        <v>0</v>
      </c>
      <c r="AL504" s="959">
        <v>0</v>
      </c>
      <c r="AM504" s="959">
        <v>0</v>
      </c>
      <c r="AN504" s="443"/>
      <c r="AO504" s="443"/>
      <c r="AP504" s="443"/>
      <c r="AQ504" s="443"/>
      <c r="AR504" s="443"/>
      <c r="AS504" s="443"/>
      <c r="AT504" s="443"/>
      <c r="AU504" s="443"/>
      <c r="AV504" s="443"/>
      <c r="AW504" s="443"/>
      <c r="AX504" s="771"/>
      <c r="AY504" s="771"/>
      <c r="AZ504" s="771"/>
      <c r="BA504" s="905"/>
    </row>
    <row r="505" spans="1:53" ht="11.4">
      <c r="A505" s="789">
        <v>4</v>
      </c>
      <c r="B505" s="905" t="s">
        <v>1211</v>
      </c>
      <c r="C505" s="905"/>
      <c r="D505" s="905"/>
      <c r="E505" s="905"/>
      <c r="F505" s="905"/>
      <c r="G505" s="905"/>
      <c r="H505" s="905"/>
      <c r="I505" s="905"/>
      <c r="J505" s="905"/>
      <c r="K505" s="905"/>
      <c r="L505" s="964" t="s">
        <v>155</v>
      </c>
      <c r="M505" s="956" t="s">
        <v>1201</v>
      </c>
      <c r="N505" s="965" t="s">
        <v>679</v>
      </c>
      <c r="O505" s="961">
        <v>26.27</v>
      </c>
      <c r="P505" s="961">
        <v>0</v>
      </c>
      <c r="Q505" s="961">
        <v>0</v>
      </c>
      <c r="R505" s="940">
        <v>0</v>
      </c>
      <c r="S505" s="961">
        <v>29.46</v>
      </c>
      <c r="T505" s="961">
        <v>151.32</v>
      </c>
      <c r="U505" s="961">
        <v>0</v>
      </c>
      <c r="V505" s="961">
        <v>0</v>
      </c>
      <c r="W505" s="961">
        <v>0</v>
      </c>
      <c r="X505" s="961">
        <v>0</v>
      </c>
      <c r="Y505" s="961">
        <v>0</v>
      </c>
      <c r="Z505" s="961">
        <v>0</v>
      </c>
      <c r="AA505" s="961">
        <v>0</v>
      </c>
      <c r="AB505" s="961">
        <v>0</v>
      </c>
      <c r="AC505" s="961">
        <v>0</v>
      </c>
      <c r="AD505" s="961">
        <v>29.46</v>
      </c>
      <c r="AE505" s="961">
        <v>0</v>
      </c>
      <c r="AF505" s="961">
        <v>0</v>
      </c>
      <c r="AG505" s="961">
        <v>0</v>
      </c>
      <c r="AH505" s="961">
        <v>0</v>
      </c>
      <c r="AI505" s="961">
        <v>0</v>
      </c>
      <c r="AJ505" s="961">
        <v>0</v>
      </c>
      <c r="AK505" s="961">
        <v>0</v>
      </c>
      <c r="AL505" s="961">
        <v>0</v>
      </c>
      <c r="AM505" s="961">
        <v>0</v>
      </c>
      <c r="AN505" s="443"/>
      <c r="AO505" s="443"/>
      <c r="AP505" s="443"/>
      <c r="AQ505" s="443"/>
      <c r="AR505" s="443"/>
      <c r="AS505" s="443"/>
      <c r="AT505" s="443"/>
      <c r="AU505" s="443"/>
      <c r="AV505" s="443"/>
      <c r="AW505" s="443"/>
      <c r="AX505" s="771"/>
      <c r="AY505" s="771"/>
      <c r="AZ505" s="771"/>
      <c r="BA505" s="905"/>
    </row>
    <row r="506" spans="1:53" ht="11.4">
      <c r="A506" s="789">
        <v>4</v>
      </c>
      <c r="B506" s="905" t="s">
        <v>1216</v>
      </c>
      <c r="C506" s="905"/>
      <c r="D506" s="905"/>
      <c r="E506" s="905"/>
      <c r="F506" s="905"/>
      <c r="G506" s="905"/>
      <c r="H506" s="905"/>
      <c r="I506" s="905"/>
      <c r="J506" s="905"/>
      <c r="K506" s="905"/>
      <c r="L506" s="964" t="s">
        <v>156</v>
      </c>
      <c r="M506" s="956" t="s">
        <v>1202</v>
      </c>
      <c r="N506" s="965" t="s">
        <v>329</v>
      </c>
      <c r="O506" s="960">
        <v>5.7</v>
      </c>
      <c r="P506" s="960">
        <v>0</v>
      </c>
      <c r="Q506" s="960">
        <v>0</v>
      </c>
      <c r="R506" s="935">
        <v>0</v>
      </c>
      <c r="S506" s="960">
        <v>5.7</v>
      </c>
      <c r="T506" s="960">
        <v>4.4749999999999996</v>
      </c>
      <c r="U506" s="960">
        <v>0</v>
      </c>
      <c r="V506" s="960">
        <v>0</v>
      </c>
      <c r="W506" s="960">
        <v>0</v>
      </c>
      <c r="X506" s="960">
        <v>0</v>
      </c>
      <c r="Y506" s="960">
        <v>0</v>
      </c>
      <c r="Z506" s="960">
        <v>0</v>
      </c>
      <c r="AA506" s="960">
        <v>0</v>
      </c>
      <c r="AB506" s="960">
        <v>0</v>
      </c>
      <c r="AC506" s="960">
        <v>0</v>
      </c>
      <c r="AD506" s="960">
        <v>5.7</v>
      </c>
      <c r="AE506" s="960">
        <v>0</v>
      </c>
      <c r="AF506" s="960">
        <v>0</v>
      </c>
      <c r="AG506" s="960">
        <v>0</v>
      </c>
      <c r="AH506" s="960">
        <v>0</v>
      </c>
      <c r="AI506" s="960">
        <v>0</v>
      </c>
      <c r="AJ506" s="960">
        <v>0</v>
      </c>
      <c r="AK506" s="960">
        <v>0</v>
      </c>
      <c r="AL506" s="960">
        <v>0</v>
      </c>
      <c r="AM506" s="960">
        <v>0</v>
      </c>
      <c r="AN506" s="443"/>
      <c r="AO506" s="443"/>
      <c r="AP506" s="443"/>
      <c r="AQ506" s="443"/>
      <c r="AR506" s="443"/>
      <c r="AS506" s="443"/>
      <c r="AT506" s="443"/>
      <c r="AU506" s="443"/>
      <c r="AV506" s="443"/>
      <c r="AW506" s="443"/>
      <c r="AX506" s="771"/>
      <c r="AY506" s="771"/>
      <c r="AZ506" s="771"/>
      <c r="BA506" s="905"/>
    </row>
    <row r="507" spans="1:53" ht="11.4">
      <c r="A507" s="789">
        <v>4</v>
      </c>
      <c r="B507" s="905" t="s">
        <v>1210</v>
      </c>
      <c r="C507" s="905"/>
      <c r="D507" s="905"/>
      <c r="E507" s="905"/>
      <c r="F507" s="905"/>
      <c r="G507" s="905"/>
      <c r="H507" s="905"/>
      <c r="I507" s="905"/>
      <c r="J507" s="905"/>
      <c r="K507" s="905"/>
      <c r="L507" s="964" t="s">
        <v>157</v>
      </c>
      <c r="M507" s="956" t="s">
        <v>1203</v>
      </c>
      <c r="N507" s="965" t="s">
        <v>679</v>
      </c>
      <c r="O507" s="961">
        <v>27.163793103448274</v>
      </c>
      <c r="P507" s="961">
        <v>0</v>
      </c>
      <c r="Q507" s="961">
        <v>0</v>
      </c>
      <c r="R507" s="940">
        <v>0</v>
      </c>
      <c r="S507" s="961">
        <v>29.461333333333339</v>
      </c>
      <c r="T507" s="961">
        <v>157.44769874476989</v>
      </c>
      <c r="U507" s="961">
        <v>0</v>
      </c>
      <c r="V507" s="961">
        <v>0</v>
      </c>
      <c r="W507" s="961">
        <v>0</v>
      </c>
      <c r="X507" s="961">
        <v>0</v>
      </c>
      <c r="Y507" s="961">
        <v>0</v>
      </c>
      <c r="Z507" s="961">
        <v>0</v>
      </c>
      <c r="AA507" s="961">
        <v>0</v>
      </c>
      <c r="AB507" s="961">
        <v>0</v>
      </c>
      <c r="AC507" s="961">
        <v>0</v>
      </c>
      <c r="AD507" s="961">
        <v>32.109934453333331</v>
      </c>
      <c r="AE507" s="961">
        <v>0</v>
      </c>
      <c r="AF507" s="961">
        <v>0</v>
      </c>
      <c r="AG507" s="961">
        <v>0</v>
      </c>
      <c r="AH507" s="961">
        <v>0</v>
      </c>
      <c r="AI507" s="961">
        <v>0</v>
      </c>
      <c r="AJ507" s="961">
        <v>0</v>
      </c>
      <c r="AK507" s="961">
        <v>0</v>
      </c>
      <c r="AL507" s="961">
        <v>0</v>
      </c>
      <c r="AM507" s="961">
        <v>0</v>
      </c>
      <c r="AN507" s="443"/>
      <c r="AO507" s="443"/>
      <c r="AP507" s="443"/>
      <c r="AQ507" s="443"/>
      <c r="AR507" s="443"/>
      <c r="AS507" s="443"/>
      <c r="AT507" s="443"/>
      <c r="AU507" s="443"/>
      <c r="AV507" s="443"/>
      <c r="AW507" s="443"/>
      <c r="AX507" s="771"/>
      <c r="AY507" s="771"/>
      <c r="AZ507" s="771"/>
      <c r="BA507" s="905"/>
    </row>
    <row r="508" spans="1:53" s="82" customFormat="1" ht="11.4">
      <c r="A508" s="764" t="s">
        <v>120</v>
      </c>
      <c r="B508" s="921" t="s">
        <v>1026</v>
      </c>
      <c r="C508" s="752"/>
      <c r="D508" s="752"/>
      <c r="E508" s="752"/>
      <c r="F508" s="752"/>
      <c r="G508" s="752"/>
      <c r="H508" s="752"/>
      <c r="I508" s="752"/>
      <c r="J508" s="752"/>
      <c r="K508" s="752"/>
      <c r="L508" s="922" t="s">
        <v>2425</v>
      </c>
      <c r="M508" s="923"/>
      <c r="N508" s="923"/>
      <c r="O508" s="923"/>
      <c r="P508" s="923"/>
      <c r="Q508" s="923"/>
      <c r="R508" s="923"/>
      <c r="S508" s="923"/>
      <c r="T508" s="923"/>
      <c r="U508" s="923"/>
      <c r="V508" s="923"/>
      <c r="W508" s="923"/>
      <c r="X508" s="923"/>
      <c r="Y508" s="923"/>
      <c r="Z508" s="923"/>
      <c r="AA508" s="923"/>
      <c r="AB508" s="923"/>
      <c r="AC508" s="923"/>
      <c r="AD508" s="923"/>
      <c r="AE508" s="923"/>
      <c r="AF508" s="923"/>
      <c r="AG508" s="923"/>
      <c r="AH508" s="923"/>
      <c r="AI508" s="923"/>
      <c r="AJ508" s="923"/>
      <c r="AK508" s="923"/>
      <c r="AL508" s="923"/>
      <c r="AM508" s="923"/>
      <c r="AN508" s="923"/>
      <c r="AO508" s="923"/>
      <c r="AP508" s="923"/>
      <c r="AQ508" s="923"/>
      <c r="AR508" s="923"/>
      <c r="AS508" s="923"/>
      <c r="AT508" s="923"/>
      <c r="AU508" s="923"/>
      <c r="AV508" s="923"/>
      <c r="AW508" s="923"/>
      <c r="AX508" s="923"/>
      <c r="AY508" s="923"/>
      <c r="AZ508" s="923"/>
      <c r="BA508" s="752"/>
    </row>
    <row r="509" spans="1:53" s="114" customFormat="1" ht="11.4">
      <c r="A509" s="789">
        <v>5</v>
      </c>
      <c r="B509" s="924"/>
      <c r="C509" s="924"/>
      <c r="D509" s="924"/>
      <c r="E509" s="924"/>
      <c r="F509" s="924"/>
      <c r="G509" s="924"/>
      <c r="H509" s="924"/>
      <c r="I509" s="924"/>
      <c r="J509" s="924"/>
      <c r="K509" s="924"/>
      <c r="L509" s="925" t="s">
        <v>18</v>
      </c>
      <c r="M509" s="926" t="s">
        <v>531</v>
      </c>
      <c r="N509" s="927" t="s">
        <v>370</v>
      </c>
      <c r="O509" s="537">
        <v>30.55</v>
      </c>
      <c r="P509" s="928">
        <v>18.72</v>
      </c>
      <c r="Q509" s="928">
        <v>0</v>
      </c>
      <c r="R509" s="928">
        <v>-18.72</v>
      </c>
      <c r="S509" s="929">
        <v>35.314</v>
      </c>
      <c r="T509" s="929">
        <v>217.44</v>
      </c>
      <c r="U509" s="929">
        <v>217.44</v>
      </c>
      <c r="V509" s="929">
        <v>217.44</v>
      </c>
      <c r="W509" s="929">
        <v>217.44</v>
      </c>
      <c r="X509" s="929">
        <v>217.44</v>
      </c>
      <c r="Y509" s="929">
        <v>217.44</v>
      </c>
      <c r="Z509" s="929">
        <v>217.44</v>
      </c>
      <c r="AA509" s="929">
        <v>217.44</v>
      </c>
      <c r="AB509" s="929">
        <v>217.44</v>
      </c>
      <c r="AC509" s="929">
        <v>217.44</v>
      </c>
      <c r="AD509" s="929">
        <v>37.478041920000003</v>
      </c>
      <c r="AE509" s="929">
        <v>37.478041920000003</v>
      </c>
      <c r="AF509" s="929">
        <v>37.478041920000003</v>
      </c>
      <c r="AG509" s="929">
        <v>37.478041920000003</v>
      </c>
      <c r="AH509" s="929">
        <v>37.478041920000003</v>
      </c>
      <c r="AI509" s="929">
        <v>37.478041920000003</v>
      </c>
      <c r="AJ509" s="929">
        <v>37.478041920000003</v>
      </c>
      <c r="AK509" s="929">
        <v>37.478041920000003</v>
      </c>
      <c r="AL509" s="929">
        <v>37.478041920000003</v>
      </c>
      <c r="AM509" s="929">
        <v>37.478041920000003</v>
      </c>
      <c r="AN509" s="928">
        <v>6.1280000000000072</v>
      </c>
      <c r="AO509" s="928">
        <v>0</v>
      </c>
      <c r="AP509" s="928">
        <v>0</v>
      </c>
      <c r="AQ509" s="928">
        <v>0</v>
      </c>
      <c r="AR509" s="928">
        <v>0</v>
      </c>
      <c r="AS509" s="928">
        <v>0</v>
      </c>
      <c r="AT509" s="928">
        <v>0</v>
      </c>
      <c r="AU509" s="928">
        <v>0</v>
      </c>
      <c r="AV509" s="928">
        <v>0</v>
      </c>
      <c r="AW509" s="928">
        <v>0</v>
      </c>
      <c r="AX509" s="771"/>
      <c r="AY509" s="771"/>
      <c r="AZ509" s="771"/>
      <c r="BA509" s="930"/>
    </row>
    <row r="510" spans="1:53" ht="11.4">
      <c r="A510" s="789">
        <v>5</v>
      </c>
      <c r="B510" s="905"/>
      <c r="C510" s="905"/>
      <c r="D510" s="905"/>
      <c r="E510" s="905"/>
      <c r="F510" s="905"/>
      <c r="G510" s="905"/>
      <c r="H510" s="905"/>
      <c r="I510" s="905"/>
      <c r="J510" s="905"/>
      <c r="K510" s="905"/>
      <c r="L510" s="931" t="s">
        <v>165</v>
      </c>
      <c r="M510" s="932" t="s">
        <v>532</v>
      </c>
      <c r="N510" s="933"/>
      <c r="O510" s="934"/>
      <c r="P510" s="934"/>
      <c r="Q510" s="934"/>
      <c r="R510" s="935">
        <v>0</v>
      </c>
      <c r="S510" s="934">
        <v>1.0494000000000001</v>
      </c>
      <c r="T510" s="934">
        <v>1</v>
      </c>
      <c r="U510" s="934">
        <v>1</v>
      </c>
      <c r="V510" s="934">
        <v>1</v>
      </c>
      <c r="W510" s="934">
        <v>1</v>
      </c>
      <c r="X510" s="934">
        <v>1</v>
      </c>
      <c r="Y510" s="934">
        <v>1</v>
      </c>
      <c r="Z510" s="934">
        <v>1</v>
      </c>
      <c r="AA510" s="934">
        <v>1</v>
      </c>
      <c r="AB510" s="934">
        <v>1</v>
      </c>
      <c r="AC510" s="934">
        <v>1</v>
      </c>
      <c r="AD510" s="934">
        <v>1.06128</v>
      </c>
      <c r="AE510" s="934">
        <v>1</v>
      </c>
      <c r="AF510" s="934">
        <v>1</v>
      </c>
      <c r="AG510" s="934">
        <v>1</v>
      </c>
      <c r="AH510" s="934">
        <v>1</v>
      </c>
      <c r="AI510" s="934">
        <v>1</v>
      </c>
      <c r="AJ510" s="934">
        <v>1</v>
      </c>
      <c r="AK510" s="934">
        <v>1</v>
      </c>
      <c r="AL510" s="934">
        <v>1</v>
      </c>
      <c r="AM510" s="934">
        <v>1</v>
      </c>
      <c r="AN510" s="443"/>
      <c r="AO510" s="443"/>
      <c r="AP510" s="443"/>
      <c r="AQ510" s="443"/>
      <c r="AR510" s="443"/>
      <c r="AS510" s="443"/>
      <c r="AT510" s="443"/>
      <c r="AU510" s="443"/>
      <c r="AV510" s="443"/>
      <c r="AW510" s="443"/>
      <c r="AX510" s="771"/>
      <c r="AY510" s="771"/>
      <c r="AZ510" s="771"/>
      <c r="BA510" s="905"/>
    </row>
    <row r="511" spans="1:53" s="113" customFormat="1" ht="11.4">
      <c r="A511" s="936">
        <v>5</v>
      </c>
      <c r="B511" s="930"/>
      <c r="C511" s="930"/>
      <c r="D511" s="930"/>
      <c r="E511" s="930"/>
      <c r="F511" s="930"/>
      <c r="G511" s="930"/>
      <c r="H511" s="930"/>
      <c r="I511" s="930"/>
      <c r="J511" s="930"/>
      <c r="K511" s="930"/>
      <c r="L511" s="925" t="s">
        <v>166</v>
      </c>
      <c r="M511" s="937" t="s">
        <v>533</v>
      </c>
      <c r="N511" s="927" t="s">
        <v>370</v>
      </c>
      <c r="O511" s="928">
        <v>30.55</v>
      </c>
      <c r="P511" s="928">
        <v>4.5199999999999996</v>
      </c>
      <c r="Q511" s="928">
        <v>0</v>
      </c>
      <c r="R511" s="928">
        <v>-4.5199999999999996</v>
      </c>
      <c r="S511" s="537"/>
      <c r="T511" s="537"/>
      <c r="U511" s="537"/>
      <c r="V511" s="537"/>
      <c r="W511" s="537"/>
      <c r="X511" s="537"/>
      <c r="Y511" s="537"/>
      <c r="Z511" s="537"/>
      <c r="AA511" s="537"/>
      <c r="AB511" s="537"/>
      <c r="AC511" s="537"/>
      <c r="AD511" s="537"/>
      <c r="AE511" s="537"/>
      <c r="AF511" s="537"/>
      <c r="AG511" s="537"/>
      <c r="AH511" s="537"/>
      <c r="AI511" s="537"/>
      <c r="AJ511" s="537"/>
      <c r="AK511" s="537"/>
      <c r="AL511" s="537"/>
      <c r="AM511" s="537"/>
      <c r="AN511" s="537"/>
      <c r="AO511" s="537"/>
      <c r="AP511" s="537"/>
      <c r="AQ511" s="537"/>
      <c r="AR511" s="537"/>
      <c r="AS511" s="537"/>
      <c r="AT511" s="537"/>
      <c r="AU511" s="537"/>
      <c r="AV511" s="537"/>
      <c r="AW511" s="537"/>
      <c r="AX511" s="938"/>
      <c r="AY511" s="938"/>
      <c r="AZ511" s="938"/>
      <c r="BA511" s="930"/>
    </row>
    <row r="512" spans="1:53" ht="22.8">
      <c r="A512" s="789">
        <v>5</v>
      </c>
      <c r="B512" s="905"/>
      <c r="C512" s="905"/>
      <c r="D512" s="905"/>
      <c r="E512" s="905"/>
      <c r="F512" s="905"/>
      <c r="G512" s="905"/>
      <c r="H512" s="905"/>
      <c r="I512" s="905"/>
      <c r="J512" s="905"/>
      <c r="K512" s="905"/>
      <c r="L512" s="931" t="s">
        <v>534</v>
      </c>
      <c r="M512" s="939" t="s">
        <v>535</v>
      </c>
      <c r="N512" s="856" t="s">
        <v>370</v>
      </c>
      <c r="O512" s="940">
        <v>0</v>
      </c>
      <c r="P512" s="940">
        <v>4.34</v>
      </c>
      <c r="Q512" s="940">
        <v>0</v>
      </c>
      <c r="R512" s="940">
        <v>-4.34</v>
      </c>
      <c r="S512" s="443"/>
      <c r="T512" s="443"/>
      <c r="U512" s="443"/>
      <c r="V512" s="443"/>
      <c r="W512" s="443"/>
      <c r="X512" s="443"/>
      <c r="Y512" s="443"/>
      <c r="Z512" s="443"/>
      <c r="AA512" s="443"/>
      <c r="AB512" s="443"/>
      <c r="AC512" s="443"/>
      <c r="AD512" s="443"/>
      <c r="AE512" s="443"/>
      <c r="AF512" s="443"/>
      <c r="AG512" s="443"/>
      <c r="AH512" s="443"/>
      <c r="AI512" s="443"/>
      <c r="AJ512" s="443"/>
      <c r="AK512" s="443"/>
      <c r="AL512" s="443"/>
      <c r="AM512" s="443"/>
      <c r="AN512" s="443"/>
      <c r="AO512" s="443"/>
      <c r="AP512" s="443"/>
      <c r="AQ512" s="443"/>
      <c r="AR512" s="443"/>
      <c r="AS512" s="443"/>
      <c r="AT512" s="443"/>
      <c r="AU512" s="443"/>
      <c r="AV512" s="443"/>
      <c r="AW512" s="443"/>
      <c r="AX512" s="771"/>
      <c r="AY512" s="771"/>
      <c r="AZ512" s="771"/>
      <c r="BA512" s="941"/>
    </row>
    <row r="513" spans="1:53" ht="11.4">
      <c r="A513" s="789">
        <v>5</v>
      </c>
      <c r="B513" s="905"/>
      <c r="C513" s="905"/>
      <c r="D513" s="905"/>
      <c r="E513" s="905"/>
      <c r="F513" s="905"/>
      <c r="G513" s="905"/>
      <c r="H513" s="905"/>
      <c r="I513" s="905"/>
      <c r="J513" s="905"/>
      <c r="K513" s="905"/>
      <c r="L513" s="931" t="s">
        <v>536</v>
      </c>
      <c r="M513" s="942" t="s">
        <v>537</v>
      </c>
      <c r="N513" s="943" t="s">
        <v>370</v>
      </c>
      <c r="O513" s="790"/>
      <c r="P513" s="790">
        <v>2.0299999999999998</v>
      </c>
      <c r="Q513" s="790"/>
      <c r="R513" s="940">
        <v>-2.0299999999999998</v>
      </c>
      <c r="S513" s="443"/>
      <c r="T513" s="443"/>
      <c r="U513" s="443"/>
      <c r="V513" s="443"/>
      <c r="W513" s="443"/>
      <c r="X513" s="443"/>
      <c r="Y513" s="443"/>
      <c r="Z513" s="443"/>
      <c r="AA513" s="443"/>
      <c r="AB513" s="443"/>
      <c r="AC513" s="443"/>
      <c r="AD513" s="443"/>
      <c r="AE513" s="443"/>
      <c r="AF513" s="443"/>
      <c r="AG513" s="443"/>
      <c r="AH513" s="443"/>
      <c r="AI513" s="443"/>
      <c r="AJ513" s="443"/>
      <c r="AK513" s="443"/>
      <c r="AL513" s="443"/>
      <c r="AM513" s="443"/>
      <c r="AN513" s="443"/>
      <c r="AO513" s="443"/>
      <c r="AP513" s="443"/>
      <c r="AQ513" s="443"/>
      <c r="AR513" s="443"/>
      <c r="AS513" s="443"/>
      <c r="AT513" s="443"/>
      <c r="AU513" s="443"/>
      <c r="AV513" s="443"/>
      <c r="AW513" s="443"/>
      <c r="AX513" s="771"/>
      <c r="AY513" s="771"/>
      <c r="AZ513" s="771"/>
      <c r="BA513" s="905"/>
    </row>
    <row r="514" spans="1:53" ht="11.4">
      <c r="A514" s="789">
        <v>5</v>
      </c>
      <c r="B514" s="905"/>
      <c r="C514" s="905"/>
      <c r="D514" s="905"/>
      <c r="E514" s="905"/>
      <c r="F514" s="905"/>
      <c r="G514" s="905"/>
      <c r="H514" s="905"/>
      <c r="I514" s="905"/>
      <c r="J514" s="905"/>
      <c r="K514" s="905"/>
      <c r="L514" s="931" t="s">
        <v>538</v>
      </c>
      <c r="M514" s="944" t="s">
        <v>539</v>
      </c>
      <c r="N514" s="943" t="s">
        <v>370</v>
      </c>
      <c r="O514" s="790"/>
      <c r="P514" s="790">
        <v>2.31</v>
      </c>
      <c r="Q514" s="790"/>
      <c r="R514" s="940">
        <v>-2.31</v>
      </c>
      <c r="S514" s="443"/>
      <c r="T514" s="443"/>
      <c r="U514" s="443"/>
      <c r="V514" s="443"/>
      <c r="W514" s="443"/>
      <c r="X514" s="443"/>
      <c r="Y514" s="443"/>
      <c r="Z514" s="443"/>
      <c r="AA514" s="443"/>
      <c r="AB514" s="443"/>
      <c r="AC514" s="443"/>
      <c r="AD514" s="443"/>
      <c r="AE514" s="443"/>
      <c r="AF514" s="443"/>
      <c r="AG514" s="443"/>
      <c r="AH514" s="443"/>
      <c r="AI514" s="443"/>
      <c r="AJ514" s="443"/>
      <c r="AK514" s="443"/>
      <c r="AL514" s="443"/>
      <c r="AM514" s="443"/>
      <c r="AN514" s="443"/>
      <c r="AO514" s="443"/>
      <c r="AP514" s="443"/>
      <c r="AQ514" s="443"/>
      <c r="AR514" s="443"/>
      <c r="AS514" s="443"/>
      <c r="AT514" s="443"/>
      <c r="AU514" s="443"/>
      <c r="AV514" s="443"/>
      <c r="AW514" s="443"/>
      <c r="AX514" s="771"/>
      <c r="AY514" s="771"/>
      <c r="AZ514" s="771"/>
      <c r="BA514" s="905"/>
    </row>
    <row r="515" spans="1:53" ht="22.8">
      <c r="A515" s="789">
        <v>5</v>
      </c>
      <c r="B515" s="905"/>
      <c r="C515" s="905"/>
      <c r="D515" s="905"/>
      <c r="E515" s="905"/>
      <c r="F515" s="905"/>
      <c r="G515" s="905"/>
      <c r="H515" s="905"/>
      <c r="I515" s="905"/>
      <c r="J515" s="905"/>
      <c r="K515" s="905"/>
      <c r="L515" s="931" t="s">
        <v>540</v>
      </c>
      <c r="M515" s="939" t="s">
        <v>541</v>
      </c>
      <c r="N515" s="856" t="s">
        <v>370</v>
      </c>
      <c r="O515" s="790"/>
      <c r="P515" s="790"/>
      <c r="Q515" s="790"/>
      <c r="R515" s="940">
        <v>0</v>
      </c>
      <c r="S515" s="443"/>
      <c r="T515" s="443"/>
      <c r="U515" s="443"/>
      <c r="V515" s="443"/>
      <c r="W515" s="443"/>
      <c r="X515" s="443"/>
      <c r="Y515" s="443"/>
      <c r="Z515" s="443"/>
      <c r="AA515" s="443"/>
      <c r="AB515" s="443"/>
      <c r="AC515" s="443"/>
      <c r="AD515" s="443"/>
      <c r="AE515" s="443"/>
      <c r="AF515" s="443"/>
      <c r="AG515" s="443"/>
      <c r="AH515" s="443"/>
      <c r="AI515" s="443"/>
      <c r="AJ515" s="443"/>
      <c r="AK515" s="443"/>
      <c r="AL515" s="443"/>
      <c r="AM515" s="443"/>
      <c r="AN515" s="443"/>
      <c r="AO515" s="443"/>
      <c r="AP515" s="443"/>
      <c r="AQ515" s="443"/>
      <c r="AR515" s="443"/>
      <c r="AS515" s="443"/>
      <c r="AT515" s="443"/>
      <c r="AU515" s="443"/>
      <c r="AV515" s="443"/>
      <c r="AW515" s="443"/>
      <c r="AX515" s="771"/>
      <c r="AY515" s="771"/>
      <c r="AZ515" s="771"/>
      <c r="BA515" s="905"/>
    </row>
    <row r="516" spans="1:53" ht="22.8">
      <c r="A516" s="789">
        <v>5</v>
      </c>
      <c r="B516" s="905"/>
      <c r="C516" s="905"/>
      <c r="D516" s="905"/>
      <c r="E516" s="905"/>
      <c r="F516" s="905"/>
      <c r="G516" s="905"/>
      <c r="H516" s="905"/>
      <c r="I516" s="905"/>
      <c r="J516" s="905"/>
      <c r="K516" s="905"/>
      <c r="L516" s="931" t="s">
        <v>542</v>
      </c>
      <c r="M516" s="939" t="s">
        <v>543</v>
      </c>
      <c r="N516" s="943" t="s">
        <v>370</v>
      </c>
      <c r="O516" s="443">
        <v>0</v>
      </c>
      <c r="P516" s="443">
        <v>0</v>
      </c>
      <c r="Q516" s="443">
        <v>0</v>
      </c>
      <c r="R516" s="940">
        <v>0</v>
      </c>
      <c r="S516" s="443"/>
      <c r="T516" s="443"/>
      <c r="U516" s="443"/>
      <c r="V516" s="443"/>
      <c r="W516" s="443"/>
      <c r="X516" s="443"/>
      <c r="Y516" s="443"/>
      <c r="Z516" s="443"/>
      <c r="AA516" s="443"/>
      <c r="AB516" s="443"/>
      <c r="AC516" s="443"/>
      <c r="AD516" s="443"/>
      <c r="AE516" s="443"/>
      <c r="AF516" s="443"/>
      <c r="AG516" s="443"/>
      <c r="AH516" s="443"/>
      <c r="AI516" s="443"/>
      <c r="AJ516" s="443"/>
      <c r="AK516" s="443"/>
      <c r="AL516" s="443"/>
      <c r="AM516" s="443"/>
      <c r="AN516" s="443"/>
      <c r="AO516" s="443"/>
      <c r="AP516" s="443"/>
      <c r="AQ516" s="443"/>
      <c r="AR516" s="443"/>
      <c r="AS516" s="443"/>
      <c r="AT516" s="443"/>
      <c r="AU516" s="443"/>
      <c r="AV516" s="443"/>
      <c r="AW516" s="443"/>
      <c r="AX516" s="771"/>
      <c r="AY516" s="771"/>
      <c r="AZ516" s="771"/>
      <c r="BA516" s="905"/>
    </row>
    <row r="517" spans="1:53" ht="11.4">
      <c r="A517" s="789">
        <v>5</v>
      </c>
      <c r="B517" s="905"/>
      <c r="C517" s="905"/>
      <c r="D517" s="905"/>
      <c r="E517" s="905"/>
      <c r="F517" s="905"/>
      <c r="G517" s="905"/>
      <c r="H517" s="905"/>
      <c r="I517" s="905"/>
      <c r="J517" s="905"/>
      <c r="K517" s="905"/>
      <c r="L517" s="931" t="s">
        <v>544</v>
      </c>
      <c r="M517" s="942" t="s">
        <v>545</v>
      </c>
      <c r="N517" s="856" t="s">
        <v>370</v>
      </c>
      <c r="O517" s="790"/>
      <c r="P517" s="790"/>
      <c r="Q517" s="790"/>
      <c r="R517" s="940">
        <v>0</v>
      </c>
      <c r="S517" s="443"/>
      <c r="T517" s="443"/>
      <c r="U517" s="443"/>
      <c r="V517" s="443"/>
      <c r="W517" s="443"/>
      <c r="X517" s="443"/>
      <c r="Y517" s="443"/>
      <c r="Z517" s="443"/>
      <c r="AA517" s="443"/>
      <c r="AB517" s="443"/>
      <c r="AC517" s="443"/>
      <c r="AD517" s="443"/>
      <c r="AE517" s="443"/>
      <c r="AF517" s="443"/>
      <c r="AG517" s="443"/>
      <c r="AH517" s="443"/>
      <c r="AI517" s="443"/>
      <c r="AJ517" s="443"/>
      <c r="AK517" s="443"/>
      <c r="AL517" s="443"/>
      <c r="AM517" s="443"/>
      <c r="AN517" s="443"/>
      <c r="AO517" s="443"/>
      <c r="AP517" s="443"/>
      <c r="AQ517" s="443"/>
      <c r="AR517" s="443"/>
      <c r="AS517" s="443"/>
      <c r="AT517" s="443"/>
      <c r="AU517" s="443"/>
      <c r="AV517" s="443"/>
      <c r="AW517" s="443"/>
      <c r="AX517" s="771"/>
      <c r="AY517" s="771"/>
      <c r="AZ517" s="771"/>
      <c r="BA517" s="905"/>
    </row>
    <row r="518" spans="1:53" ht="22.8">
      <c r="A518" s="789">
        <v>5</v>
      </c>
      <c r="B518" s="905"/>
      <c r="C518" s="905"/>
      <c r="D518" s="905"/>
      <c r="E518" s="905"/>
      <c r="F518" s="905"/>
      <c r="G518" s="905"/>
      <c r="H518" s="905"/>
      <c r="I518" s="905"/>
      <c r="J518" s="905"/>
      <c r="K518" s="905"/>
      <c r="L518" s="931" t="s">
        <v>546</v>
      </c>
      <c r="M518" s="942" t="s">
        <v>1196</v>
      </c>
      <c r="N518" s="943" t="s">
        <v>370</v>
      </c>
      <c r="O518" s="790">
        <v>0</v>
      </c>
      <c r="P518" s="790">
        <v>0</v>
      </c>
      <c r="Q518" s="790">
        <v>0</v>
      </c>
      <c r="R518" s="940">
        <v>0</v>
      </c>
      <c r="S518" s="443"/>
      <c r="T518" s="443"/>
      <c r="U518" s="443"/>
      <c r="V518" s="443"/>
      <c r="W518" s="443"/>
      <c r="X518" s="443"/>
      <c r="Y518" s="443"/>
      <c r="Z518" s="443"/>
      <c r="AA518" s="443"/>
      <c r="AB518" s="443"/>
      <c r="AC518" s="443"/>
      <c r="AD518" s="443"/>
      <c r="AE518" s="443"/>
      <c r="AF518" s="443"/>
      <c r="AG518" s="443"/>
      <c r="AH518" s="443"/>
      <c r="AI518" s="443"/>
      <c r="AJ518" s="443"/>
      <c r="AK518" s="443"/>
      <c r="AL518" s="443"/>
      <c r="AM518" s="443"/>
      <c r="AN518" s="443"/>
      <c r="AO518" s="443"/>
      <c r="AP518" s="443"/>
      <c r="AQ518" s="443"/>
      <c r="AR518" s="443"/>
      <c r="AS518" s="443"/>
      <c r="AT518" s="443"/>
      <c r="AU518" s="443"/>
      <c r="AV518" s="443"/>
      <c r="AW518" s="443"/>
      <c r="AX518" s="771"/>
      <c r="AY518" s="771"/>
      <c r="AZ518" s="771"/>
      <c r="BA518" s="905"/>
    </row>
    <row r="519" spans="1:53" ht="11.4">
      <c r="A519" s="789">
        <v>5</v>
      </c>
      <c r="B519" s="905"/>
      <c r="C519" s="905"/>
      <c r="D519" s="905"/>
      <c r="E519" s="905"/>
      <c r="F519" s="905"/>
      <c r="G519" s="905"/>
      <c r="H519" s="905"/>
      <c r="I519" s="905"/>
      <c r="J519" s="905"/>
      <c r="K519" s="905"/>
      <c r="L519" s="931" t="s">
        <v>547</v>
      </c>
      <c r="M519" s="939" t="s">
        <v>548</v>
      </c>
      <c r="N519" s="856" t="s">
        <v>370</v>
      </c>
      <c r="O519" s="790"/>
      <c r="P519" s="790"/>
      <c r="Q519" s="790"/>
      <c r="R519" s="940">
        <v>0</v>
      </c>
      <c r="S519" s="443"/>
      <c r="T519" s="443"/>
      <c r="U519" s="443"/>
      <c r="V519" s="443"/>
      <c r="W519" s="443"/>
      <c r="X519" s="443"/>
      <c r="Y519" s="443"/>
      <c r="Z519" s="443"/>
      <c r="AA519" s="443"/>
      <c r="AB519" s="443"/>
      <c r="AC519" s="443"/>
      <c r="AD519" s="443"/>
      <c r="AE519" s="443"/>
      <c r="AF519" s="443"/>
      <c r="AG519" s="443"/>
      <c r="AH519" s="443"/>
      <c r="AI519" s="443"/>
      <c r="AJ519" s="443"/>
      <c r="AK519" s="443"/>
      <c r="AL519" s="443"/>
      <c r="AM519" s="443"/>
      <c r="AN519" s="443"/>
      <c r="AO519" s="443"/>
      <c r="AP519" s="443"/>
      <c r="AQ519" s="443"/>
      <c r="AR519" s="443"/>
      <c r="AS519" s="443"/>
      <c r="AT519" s="443"/>
      <c r="AU519" s="443"/>
      <c r="AV519" s="443"/>
      <c r="AW519" s="443"/>
      <c r="AX519" s="771"/>
      <c r="AY519" s="771"/>
      <c r="AZ519" s="771"/>
      <c r="BA519" s="905"/>
    </row>
    <row r="520" spans="1:53" ht="11.4">
      <c r="A520" s="789">
        <v>5</v>
      </c>
      <c r="B520" s="905"/>
      <c r="C520" s="905"/>
      <c r="D520" s="905"/>
      <c r="E520" s="905"/>
      <c r="F520" s="905"/>
      <c r="G520" s="905"/>
      <c r="H520" s="905"/>
      <c r="I520" s="905"/>
      <c r="J520" s="905"/>
      <c r="K520" s="905"/>
      <c r="L520" s="931" t="s">
        <v>549</v>
      </c>
      <c r="M520" s="945" t="s">
        <v>550</v>
      </c>
      <c r="N520" s="933" t="s">
        <v>370</v>
      </c>
      <c r="O520" s="940">
        <v>30.55</v>
      </c>
      <c r="P520" s="940">
        <v>0.18</v>
      </c>
      <c r="Q520" s="940">
        <v>0</v>
      </c>
      <c r="R520" s="940">
        <v>-0.18</v>
      </c>
      <c r="S520" s="443"/>
      <c r="T520" s="443"/>
      <c r="U520" s="443"/>
      <c r="V520" s="443"/>
      <c r="W520" s="443"/>
      <c r="X520" s="443"/>
      <c r="Y520" s="443"/>
      <c r="Z520" s="443"/>
      <c r="AA520" s="443"/>
      <c r="AB520" s="443"/>
      <c r="AC520" s="443"/>
      <c r="AD520" s="443"/>
      <c r="AE520" s="443"/>
      <c r="AF520" s="443"/>
      <c r="AG520" s="443"/>
      <c r="AH520" s="443"/>
      <c r="AI520" s="443"/>
      <c r="AJ520" s="443"/>
      <c r="AK520" s="443"/>
      <c r="AL520" s="443"/>
      <c r="AM520" s="443"/>
      <c r="AN520" s="443"/>
      <c r="AO520" s="443"/>
      <c r="AP520" s="443"/>
      <c r="AQ520" s="443"/>
      <c r="AR520" s="443"/>
      <c r="AS520" s="443"/>
      <c r="AT520" s="443"/>
      <c r="AU520" s="443"/>
      <c r="AV520" s="443"/>
      <c r="AW520" s="443"/>
      <c r="AX520" s="771"/>
      <c r="AY520" s="771"/>
      <c r="AZ520" s="771"/>
      <c r="BA520" s="905"/>
    </row>
    <row r="521" spans="1:53" ht="11.4">
      <c r="A521" s="789">
        <v>5</v>
      </c>
      <c r="B521" s="905"/>
      <c r="C521" s="905"/>
      <c r="D521" s="905"/>
      <c r="E521" s="905"/>
      <c r="F521" s="905"/>
      <c r="G521" s="905"/>
      <c r="H521" s="905"/>
      <c r="I521" s="905"/>
      <c r="J521" s="905"/>
      <c r="K521" s="905"/>
      <c r="L521" s="931" t="s">
        <v>551</v>
      </c>
      <c r="M521" s="944" t="s">
        <v>552</v>
      </c>
      <c r="N521" s="933" t="s">
        <v>370</v>
      </c>
      <c r="O521" s="790"/>
      <c r="P521" s="790"/>
      <c r="Q521" s="790"/>
      <c r="R521" s="940">
        <v>0</v>
      </c>
      <c r="S521" s="443"/>
      <c r="T521" s="443"/>
      <c r="U521" s="443"/>
      <c r="V521" s="443"/>
      <c r="W521" s="443"/>
      <c r="X521" s="443"/>
      <c r="Y521" s="443"/>
      <c r="Z521" s="443"/>
      <c r="AA521" s="443"/>
      <c r="AB521" s="443"/>
      <c r="AC521" s="443"/>
      <c r="AD521" s="443"/>
      <c r="AE521" s="443"/>
      <c r="AF521" s="443"/>
      <c r="AG521" s="443"/>
      <c r="AH521" s="443"/>
      <c r="AI521" s="443"/>
      <c r="AJ521" s="443"/>
      <c r="AK521" s="443"/>
      <c r="AL521" s="443"/>
      <c r="AM521" s="443"/>
      <c r="AN521" s="443"/>
      <c r="AO521" s="443"/>
      <c r="AP521" s="443"/>
      <c r="AQ521" s="443"/>
      <c r="AR521" s="443"/>
      <c r="AS521" s="443"/>
      <c r="AT521" s="443"/>
      <c r="AU521" s="443"/>
      <c r="AV521" s="443"/>
      <c r="AW521" s="443"/>
      <c r="AX521" s="771"/>
      <c r="AY521" s="771"/>
      <c r="AZ521" s="771"/>
      <c r="BA521" s="905"/>
    </row>
    <row r="522" spans="1:53" ht="22.8">
      <c r="A522" s="789">
        <v>5</v>
      </c>
      <c r="B522" s="905"/>
      <c r="C522" s="905"/>
      <c r="D522" s="905"/>
      <c r="E522" s="905"/>
      <c r="F522" s="905"/>
      <c r="G522" s="905"/>
      <c r="H522" s="905"/>
      <c r="I522" s="905"/>
      <c r="J522" s="905"/>
      <c r="K522" s="905"/>
      <c r="L522" s="931" t="s">
        <v>553</v>
      </c>
      <c r="M522" s="944" t="s">
        <v>554</v>
      </c>
      <c r="N522" s="933" t="s">
        <v>370</v>
      </c>
      <c r="O522" s="790"/>
      <c r="P522" s="790"/>
      <c r="Q522" s="790"/>
      <c r="R522" s="940">
        <v>0</v>
      </c>
      <c r="S522" s="443"/>
      <c r="T522" s="443"/>
      <c r="U522" s="443"/>
      <c r="V522" s="443"/>
      <c r="W522" s="443"/>
      <c r="X522" s="443"/>
      <c r="Y522" s="443"/>
      <c r="Z522" s="443"/>
      <c r="AA522" s="443"/>
      <c r="AB522" s="443"/>
      <c r="AC522" s="443"/>
      <c r="AD522" s="443"/>
      <c r="AE522" s="443"/>
      <c r="AF522" s="443"/>
      <c r="AG522" s="443"/>
      <c r="AH522" s="443"/>
      <c r="AI522" s="443"/>
      <c r="AJ522" s="443"/>
      <c r="AK522" s="443"/>
      <c r="AL522" s="443"/>
      <c r="AM522" s="443"/>
      <c r="AN522" s="443"/>
      <c r="AO522" s="443"/>
      <c r="AP522" s="443"/>
      <c r="AQ522" s="443"/>
      <c r="AR522" s="443"/>
      <c r="AS522" s="443"/>
      <c r="AT522" s="443"/>
      <c r="AU522" s="443"/>
      <c r="AV522" s="443"/>
      <c r="AW522" s="443"/>
      <c r="AX522" s="771"/>
      <c r="AY522" s="771"/>
      <c r="AZ522" s="771"/>
      <c r="BA522" s="905"/>
    </row>
    <row r="523" spans="1:53" ht="22.8">
      <c r="A523" s="789">
        <v>5</v>
      </c>
      <c r="B523" s="905"/>
      <c r="C523" s="905"/>
      <c r="D523" s="905"/>
      <c r="E523" s="905"/>
      <c r="F523" s="905"/>
      <c r="G523" s="905"/>
      <c r="H523" s="905"/>
      <c r="I523" s="905"/>
      <c r="J523" s="905"/>
      <c r="K523" s="905"/>
      <c r="L523" s="931" t="s">
        <v>555</v>
      </c>
      <c r="M523" s="944" t="s">
        <v>556</v>
      </c>
      <c r="N523" s="933" t="s">
        <v>370</v>
      </c>
      <c r="O523" s="790"/>
      <c r="P523" s="790"/>
      <c r="Q523" s="790"/>
      <c r="R523" s="940">
        <v>0</v>
      </c>
      <c r="S523" s="443"/>
      <c r="T523" s="443"/>
      <c r="U523" s="443"/>
      <c r="V523" s="443"/>
      <c r="W523" s="443"/>
      <c r="X523" s="443"/>
      <c r="Y523" s="443"/>
      <c r="Z523" s="443"/>
      <c r="AA523" s="443"/>
      <c r="AB523" s="443"/>
      <c r="AC523" s="443"/>
      <c r="AD523" s="443"/>
      <c r="AE523" s="443"/>
      <c r="AF523" s="443"/>
      <c r="AG523" s="443"/>
      <c r="AH523" s="443"/>
      <c r="AI523" s="443"/>
      <c r="AJ523" s="443"/>
      <c r="AK523" s="443"/>
      <c r="AL523" s="443"/>
      <c r="AM523" s="443"/>
      <c r="AN523" s="443"/>
      <c r="AO523" s="443"/>
      <c r="AP523" s="443"/>
      <c r="AQ523" s="443"/>
      <c r="AR523" s="443"/>
      <c r="AS523" s="443"/>
      <c r="AT523" s="443"/>
      <c r="AU523" s="443"/>
      <c r="AV523" s="443"/>
      <c r="AW523" s="443"/>
      <c r="AX523" s="771"/>
      <c r="AY523" s="771"/>
      <c r="AZ523" s="771"/>
      <c r="BA523" s="905"/>
    </row>
    <row r="524" spans="1:53" ht="22.8">
      <c r="A524" s="789">
        <v>5</v>
      </c>
      <c r="B524" s="905"/>
      <c r="C524" s="905"/>
      <c r="D524" s="905"/>
      <c r="E524" s="905"/>
      <c r="F524" s="905"/>
      <c r="G524" s="905"/>
      <c r="H524" s="905"/>
      <c r="I524" s="905"/>
      <c r="J524" s="905"/>
      <c r="K524" s="905"/>
      <c r="L524" s="931" t="s">
        <v>557</v>
      </c>
      <c r="M524" s="944" t="s">
        <v>558</v>
      </c>
      <c r="N524" s="933" t="s">
        <v>370</v>
      </c>
      <c r="O524" s="790"/>
      <c r="P524" s="790"/>
      <c r="Q524" s="790"/>
      <c r="R524" s="940">
        <v>0</v>
      </c>
      <c r="S524" s="443"/>
      <c r="T524" s="443"/>
      <c r="U524" s="443"/>
      <c r="V524" s="443"/>
      <c r="W524" s="443"/>
      <c r="X524" s="443"/>
      <c r="Y524" s="443"/>
      <c r="Z524" s="443"/>
      <c r="AA524" s="443"/>
      <c r="AB524" s="443"/>
      <c r="AC524" s="443"/>
      <c r="AD524" s="443"/>
      <c r="AE524" s="443"/>
      <c r="AF524" s="443"/>
      <c r="AG524" s="443"/>
      <c r="AH524" s="443"/>
      <c r="AI524" s="443"/>
      <c r="AJ524" s="443"/>
      <c r="AK524" s="443"/>
      <c r="AL524" s="443"/>
      <c r="AM524" s="443"/>
      <c r="AN524" s="443"/>
      <c r="AO524" s="443"/>
      <c r="AP524" s="443"/>
      <c r="AQ524" s="443"/>
      <c r="AR524" s="443"/>
      <c r="AS524" s="443"/>
      <c r="AT524" s="443"/>
      <c r="AU524" s="443"/>
      <c r="AV524" s="443"/>
      <c r="AW524" s="443"/>
      <c r="AX524" s="771"/>
      <c r="AY524" s="771"/>
      <c r="AZ524" s="771"/>
      <c r="BA524" s="905"/>
    </row>
    <row r="525" spans="1:53" ht="45.6">
      <c r="A525" s="789">
        <v>5</v>
      </c>
      <c r="B525" s="905"/>
      <c r="C525" s="905"/>
      <c r="D525" s="905"/>
      <c r="E525" s="905"/>
      <c r="F525" s="905"/>
      <c r="G525" s="905"/>
      <c r="H525" s="905"/>
      <c r="I525" s="905"/>
      <c r="J525" s="905"/>
      <c r="K525" s="905"/>
      <c r="L525" s="931" t="s">
        <v>559</v>
      </c>
      <c r="M525" s="944" t="s">
        <v>560</v>
      </c>
      <c r="N525" s="933" t="s">
        <v>370</v>
      </c>
      <c r="O525" s="790"/>
      <c r="P525" s="790">
        <v>0.18</v>
      </c>
      <c r="Q525" s="790"/>
      <c r="R525" s="940">
        <v>-0.18</v>
      </c>
      <c r="S525" s="443"/>
      <c r="T525" s="443"/>
      <c r="U525" s="443"/>
      <c r="V525" s="443"/>
      <c r="W525" s="443"/>
      <c r="X525" s="443"/>
      <c r="Y525" s="443"/>
      <c r="Z525" s="443"/>
      <c r="AA525" s="443"/>
      <c r="AB525" s="443"/>
      <c r="AC525" s="443"/>
      <c r="AD525" s="443"/>
      <c r="AE525" s="443"/>
      <c r="AF525" s="443"/>
      <c r="AG525" s="443"/>
      <c r="AH525" s="443"/>
      <c r="AI525" s="443"/>
      <c r="AJ525" s="443"/>
      <c r="AK525" s="443"/>
      <c r="AL525" s="443"/>
      <c r="AM525" s="443"/>
      <c r="AN525" s="443"/>
      <c r="AO525" s="443"/>
      <c r="AP525" s="443"/>
      <c r="AQ525" s="443"/>
      <c r="AR525" s="443"/>
      <c r="AS525" s="443"/>
      <c r="AT525" s="443"/>
      <c r="AU525" s="443"/>
      <c r="AV525" s="443"/>
      <c r="AW525" s="443"/>
      <c r="AX525" s="771"/>
      <c r="AY525" s="771"/>
      <c r="AZ525" s="771"/>
      <c r="BA525" s="905"/>
    </row>
    <row r="526" spans="1:53" ht="11.4">
      <c r="A526" s="789">
        <v>5</v>
      </c>
      <c r="B526" s="905"/>
      <c r="C526" s="905"/>
      <c r="D526" s="905"/>
      <c r="E526" s="905"/>
      <c r="F526" s="905"/>
      <c r="G526" s="905"/>
      <c r="H526" s="905"/>
      <c r="I526" s="905"/>
      <c r="J526" s="905"/>
      <c r="K526" s="905"/>
      <c r="L526" s="931" t="s">
        <v>561</v>
      </c>
      <c r="M526" s="944" t="s">
        <v>562</v>
      </c>
      <c r="N526" s="933" t="s">
        <v>370</v>
      </c>
      <c r="O526" s="790"/>
      <c r="P526" s="790"/>
      <c r="Q526" s="790"/>
      <c r="R526" s="940">
        <v>0</v>
      </c>
      <c r="S526" s="443"/>
      <c r="T526" s="443"/>
      <c r="U526" s="443"/>
      <c r="V526" s="443"/>
      <c r="W526" s="443"/>
      <c r="X526" s="443"/>
      <c r="Y526" s="443"/>
      <c r="Z526" s="443"/>
      <c r="AA526" s="443"/>
      <c r="AB526" s="443"/>
      <c r="AC526" s="443"/>
      <c r="AD526" s="443"/>
      <c r="AE526" s="443"/>
      <c r="AF526" s="443"/>
      <c r="AG526" s="443"/>
      <c r="AH526" s="443"/>
      <c r="AI526" s="443"/>
      <c r="AJ526" s="443"/>
      <c r="AK526" s="443"/>
      <c r="AL526" s="443"/>
      <c r="AM526" s="443"/>
      <c r="AN526" s="443"/>
      <c r="AO526" s="443"/>
      <c r="AP526" s="443"/>
      <c r="AQ526" s="443"/>
      <c r="AR526" s="443"/>
      <c r="AS526" s="443"/>
      <c r="AT526" s="443"/>
      <c r="AU526" s="443"/>
      <c r="AV526" s="443"/>
      <c r="AW526" s="443"/>
      <c r="AX526" s="771"/>
      <c r="AY526" s="771"/>
      <c r="AZ526" s="771"/>
      <c r="BA526" s="905"/>
    </row>
    <row r="527" spans="1:53" ht="11.4">
      <c r="A527" s="789">
        <v>5</v>
      </c>
      <c r="B527" s="905"/>
      <c r="C527" s="905"/>
      <c r="D527" s="905"/>
      <c r="E527" s="905"/>
      <c r="F527" s="905"/>
      <c r="G527" s="905"/>
      <c r="H527" s="905"/>
      <c r="I527" s="905"/>
      <c r="J527" s="905"/>
      <c r="K527" s="905"/>
      <c r="L527" s="931" t="s">
        <v>1438</v>
      </c>
      <c r="M527" s="944" t="s">
        <v>1439</v>
      </c>
      <c r="N527" s="933" t="s">
        <v>370</v>
      </c>
      <c r="O527" s="790">
        <v>30.55</v>
      </c>
      <c r="P527" s="790"/>
      <c r="Q527" s="790"/>
      <c r="R527" s="940">
        <v>0</v>
      </c>
      <c r="S527" s="443"/>
      <c r="T527" s="443"/>
      <c r="U527" s="443"/>
      <c r="V527" s="443"/>
      <c r="W527" s="443"/>
      <c r="X527" s="443"/>
      <c r="Y527" s="443"/>
      <c r="Z527" s="443"/>
      <c r="AA527" s="443"/>
      <c r="AB527" s="443"/>
      <c r="AC527" s="443"/>
      <c r="AD527" s="443"/>
      <c r="AE527" s="443"/>
      <c r="AF527" s="443"/>
      <c r="AG527" s="443"/>
      <c r="AH527" s="443"/>
      <c r="AI527" s="443"/>
      <c r="AJ527" s="443"/>
      <c r="AK527" s="443"/>
      <c r="AL527" s="443"/>
      <c r="AM527" s="443"/>
      <c r="AN527" s="443"/>
      <c r="AO527" s="443"/>
      <c r="AP527" s="443"/>
      <c r="AQ527" s="443"/>
      <c r="AR527" s="443"/>
      <c r="AS527" s="443"/>
      <c r="AT527" s="443"/>
      <c r="AU527" s="443"/>
      <c r="AV527" s="443"/>
      <c r="AW527" s="443"/>
      <c r="AX527" s="771"/>
      <c r="AY527" s="771"/>
      <c r="AZ527" s="771"/>
      <c r="BA527" s="905"/>
    </row>
    <row r="528" spans="1:53" s="116" customFormat="1" ht="11.4">
      <c r="A528" s="936">
        <v>5</v>
      </c>
      <c r="B528" s="946"/>
      <c r="C528" s="946"/>
      <c r="D528" s="946"/>
      <c r="E528" s="946"/>
      <c r="F528" s="946"/>
      <c r="G528" s="946"/>
      <c r="H528" s="946"/>
      <c r="I528" s="946"/>
      <c r="J528" s="946"/>
      <c r="K528" s="946"/>
      <c r="L528" s="947" t="s">
        <v>378</v>
      </c>
      <c r="M528" s="948" t="s">
        <v>563</v>
      </c>
      <c r="N528" s="949" t="s">
        <v>370</v>
      </c>
      <c r="O528" s="537">
        <v>0</v>
      </c>
      <c r="P528" s="537">
        <v>0</v>
      </c>
      <c r="Q528" s="537">
        <v>0</v>
      </c>
      <c r="R528" s="928">
        <v>0</v>
      </c>
      <c r="S528" s="537"/>
      <c r="T528" s="537"/>
      <c r="U528" s="537"/>
      <c r="V528" s="537"/>
      <c r="W528" s="537"/>
      <c r="X528" s="537"/>
      <c r="Y528" s="537"/>
      <c r="Z528" s="537"/>
      <c r="AA528" s="537"/>
      <c r="AB528" s="537"/>
      <c r="AC528" s="537"/>
      <c r="AD528" s="537"/>
      <c r="AE528" s="537"/>
      <c r="AF528" s="537"/>
      <c r="AG528" s="537"/>
      <c r="AH528" s="537"/>
      <c r="AI528" s="537"/>
      <c r="AJ528" s="537"/>
      <c r="AK528" s="537"/>
      <c r="AL528" s="537"/>
      <c r="AM528" s="537"/>
      <c r="AN528" s="537"/>
      <c r="AO528" s="537"/>
      <c r="AP528" s="537"/>
      <c r="AQ528" s="537"/>
      <c r="AR528" s="537"/>
      <c r="AS528" s="537"/>
      <c r="AT528" s="537"/>
      <c r="AU528" s="537"/>
      <c r="AV528" s="537"/>
      <c r="AW528" s="537"/>
      <c r="AX528" s="938"/>
      <c r="AY528" s="938"/>
      <c r="AZ528" s="938"/>
      <c r="BA528" s="946"/>
    </row>
    <row r="529" spans="1:53" ht="22.8">
      <c r="A529" s="789">
        <v>5</v>
      </c>
      <c r="B529" s="905"/>
      <c r="C529" s="905"/>
      <c r="D529" s="905"/>
      <c r="E529" s="905"/>
      <c r="F529" s="905"/>
      <c r="G529" s="905"/>
      <c r="H529" s="905"/>
      <c r="I529" s="905"/>
      <c r="J529" s="905"/>
      <c r="K529" s="905"/>
      <c r="L529" s="931" t="s">
        <v>564</v>
      </c>
      <c r="M529" s="939" t="s">
        <v>565</v>
      </c>
      <c r="N529" s="933" t="s">
        <v>370</v>
      </c>
      <c r="O529" s="790"/>
      <c r="P529" s="790"/>
      <c r="Q529" s="790"/>
      <c r="R529" s="940">
        <v>0</v>
      </c>
      <c r="S529" s="443"/>
      <c r="T529" s="443"/>
      <c r="U529" s="443"/>
      <c r="V529" s="443"/>
      <c r="W529" s="443"/>
      <c r="X529" s="443"/>
      <c r="Y529" s="443"/>
      <c r="Z529" s="443"/>
      <c r="AA529" s="443"/>
      <c r="AB529" s="443"/>
      <c r="AC529" s="443"/>
      <c r="AD529" s="443"/>
      <c r="AE529" s="443"/>
      <c r="AF529" s="443"/>
      <c r="AG529" s="443"/>
      <c r="AH529" s="443"/>
      <c r="AI529" s="443"/>
      <c r="AJ529" s="443"/>
      <c r="AK529" s="443"/>
      <c r="AL529" s="443"/>
      <c r="AM529" s="443"/>
      <c r="AN529" s="443"/>
      <c r="AO529" s="443"/>
      <c r="AP529" s="443"/>
      <c r="AQ529" s="443"/>
      <c r="AR529" s="443"/>
      <c r="AS529" s="443"/>
      <c r="AT529" s="443"/>
      <c r="AU529" s="443"/>
      <c r="AV529" s="443"/>
      <c r="AW529" s="443"/>
      <c r="AX529" s="771"/>
      <c r="AY529" s="771"/>
      <c r="AZ529" s="771"/>
      <c r="BA529" s="905"/>
    </row>
    <row r="530" spans="1:53" ht="34.200000000000003">
      <c r="A530" s="789">
        <v>5</v>
      </c>
      <c r="B530" s="905"/>
      <c r="C530" s="905"/>
      <c r="D530" s="905"/>
      <c r="E530" s="905"/>
      <c r="F530" s="905"/>
      <c r="G530" s="905"/>
      <c r="H530" s="905"/>
      <c r="I530" s="905"/>
      <c r="J530" s="905"/>
      <c r="K530" s="905"/>
      <c r="L530" s="931" t="s">
        <v>566</v>
      </c>
      <c r="M530" s="945" t="s">
        <v>567</v>
      </c>
      <c r="N530" s="933" t="s">
        <v>370</v>
      </c>
      <c r="O530" s="790"/>
      <c r="P530" s="790"/>
      <c r="Q530" s="790"/>
      <c r="R530" s="940">
        <v>0</v>
      </c>
      <c r="S530" s="443"/>
      <c r="T530" s="443"/>
      <c r="U530" s="443"/>
      <c r="V530" s="443"/>
      <c r="W530" s="443"/>
      <c r="X530" s="443"/>
      <c r="Y530" s="443"/>
      <c r="Z530" s="443"/>
      <c r="AA530" s="443"/>
      <c r="AB530" s="443"/>
      <c r="AC530" s="443"/>
      <c r="AD530" s="443"/>
      <c r="AE530" s="443"/>
      <c r="AF530" s="443"/>
      <c r="AG530" s="443"/>
      <c r="AH530" s="443"/>
      <c r="AI530" s="443"/>
      <c r="AJ530" s="443"/>
      <c r="AK530" s="443"/>
      <c r="AL530" s="443"/>
      <c r="AM530" s="443"/>
      <c r="AN530" s="443"/>
      <c r="AO530" s="443"/>
      <c r="AP530" s="443"/>
      <c r="AQ530" s="443"/>
      <c r="AR530" s="443"/>
      <c r="AS530" s="443"/>
      <c r="AT530" s="443"/>
      <c r="AU530" s="443"/>
      <c r="AV530" s="443"/>
      <c r="AW530" s="443"/>
      <c r="AX530" s="771"/>
      <c r="AY530" s="771"/>
      <c r="AZ530" s="771"/>
      <c r="BA530" s="905"/>
    </row>
    <row r="531" spans="1:53" ht="22.8">
      <c r="A531" s="789">
        <v>5</v>
      </c>
      <c r="B531" s="905"/>
      <c r="C531" s="905"/>
      <c r="D531" s="905"/>
      <c r="E531" s="905"/>
      <c r="F531" s="905"/>
      <c r="G531" s="905"/>
      <c r="H531" s="905"/>
      <c r="I531" s="905"/>
      <c r="J531" s="905"/>
      <c r="K531" s="905"/>
      <c r="L531" s="931" t="s">
        <v>568</v>
      </c>
      <c r="M531" s="945" t="s">
        <v>569</v>
      </c>
      <c r="N531" s="933" t="s">
        <v>370</v>
      </c>
      <c r="O531" s="790"/>
      <c r="P531" s="790"/>
      <c r="Q531" s="790"/>
      <c r="R531" s="940">
        <v>0</v>
      </c>
      <c r="S531" s="443"/>
      <c r="T531" s="443"/>
      <c r="U531" s="443"/>
      <c r="V531" s="443"/>
      <c r="W531" s="443"/>
      <c r="X531" s="443"/>
      <c r="Y531" s="443"/>
      <c r="Z531" s="443"/>
      <c r="AA531" s="443"/>
      <c r="AB531" s="443"/>
      <c r="AC531" s="443"/>
      <c r="AD531" s="443"/>
      <c r="AE531" s="443"/>
      <c r="AF531" s="443"/>
      <c r="AG531" s="443"/>
      <c r="AH531" s="443"/>
      <c r="AI531" s="443"/>
      <c r="AJ531" s="443"/>
      <c r="AK531" s="443"/>
      <c r="AL531" s="443"/>
      <c r="AM531" s="443"/>
      <c r="AN531" s="443"/>
      <c r="AO531" s="443"/>
      <c r="AP531" s="443"/>
      <c r="AQ531" s="443"/>
      <c r="AR531" s="443"/>
      <c r="AS531" s="443"/>
      <c r="AT531" s="443"/>
      <c r="AU531" s="443"/>
      <c r="AV531" s="443"/>
      <c r="AW531" s="443"/>
      <c r="AX531" s="771"/>
      <c r="AY531" s="771"/>
      <c r="AZ531" s="771"/>
      <c r="BA531" s="905"/>
    </row>
    <row r="532" spans="1:53" ht="11.4">
      <c r="A532" s="789">
        <v>5</v>
      </c>
      <c r="B532" s="905"/>
      <c r="C532" s="905"/>
      <c r="D532" s="905"/>
      <c r="E532" s="905"/>
      <c r="F532" s="905"/>
      <c r="G532" s="905"/>
      <c r="H532" s="905"/>
      <c r="I532" s="905"/>
      <c r="J532" s="905"/>
      <c r="K532" s="905"/>
      <c r="L532" s="931" t="s">
        <v>1184</v>
      </c>
      <c r="M532" s="942" t="s">
        <v>570</v>
      </c>
      <c r="N532" s="933" t="s">
        <v>370</v>
      </c>
      <c r="O532" s="790"/>
      <c r="P532" s="790"/>
      <c r="Q532" s="790"/>
      <c r="R532" s="940">
        <v>0</v>
      </c>
      <c r="S532" s="443"/>
      <c r="T532" s="443"/>
      <c r="U532" s="443"/>
      <c r="V532" s="443"/>
      <c r="W532" s="443"/>
      <c r="X532" s="443"/>
      <c r="Y532" s="443"/>
      <c r="Z532" s="443"/>
      <c r="AA532" s="443"/>
      <c r="AB532" s="443"/>
      <c r="AC532" s="443"/>
      <c r="AD532" s="443"/>
      <c r="AE532" s="443"/>
      <c r="AF532" s="443"/>
      <c r="AG532" s="443"/>
      <c r="AH532" s="443"/>
      <c r="AI532" s="443"/>
      <c r="AJ532" s="443"/>
      <c r="AK532" s="443"/>
      <c r="AL532" s="443"/>
      <c r="AM532" s="443"/>
      <c r="AN532" s="443"/>
      <c r="AO532" s="443"/>
      <c r="AP532" s="443"/>
      <c r="AQ532" s="443"/>
      <c r="AR532" s="443"/>
      <c r="AS532" s="443"/>
      <c r="AT532" s="443"/>
      <c r="AU532" s="443"/>
      <c r="AV532" s="443"/>
      <c r="AW532" s="443"/>
      <c r="AX532" s="771"/>
      <c r="AY532" s="771"/>
      <c r="AZ532" s="771"/>
      <c r="BA532" s="905"/>
    </row>
    <row r="533" spans="1:53" ht="11.4">
      <c r="A533" s="789">
        <v>5</v>
      </c>
      <c r="B533" s="905"/>
      <c r="C533" s="905"/>
      <c r="D533" s="905"/>
      <c r="E533" s="905"/>
      <c r="F533" s="905"/>
      <c r="G533" s="905"/>
      <c r="H533" s="905"/>
      <c r="I533" s="905"/>
      <c r="J533" s="905"/>
      <c r="K533" s="905"/>
      <c r="L533" s="931" t="s">
        <v>1185</v>
      </c>
      <c r="M533" s="942" t="s">
        <v>571</v>
      </c>
      <c r="N533" s="933" t="s">
        <v>370</v>
      </c>
      <c r="O533" s="790">
        <v>0</v>
      </c>
      <c r="P533" s="790">
        <v>0</v>
      </c>
      <c r="Q533" s="790">
        <v>0</v>
      </c>
      <c r="R533" s="940">
        <v>0</v>
      </c>
      <c r="S533" s="443"/>
      <c r="T533" s="443"/>
      <c r="U533" s="443"/>
      <c r="V533" s="443"/>
      <c r="W533" s="443"/>
      <c r="X533" s="443"/>
      <c r="Y533" s="443"/>
      <c r="Z533" s="443"/>
      <c r="AA533" s="443"/>
      <c r="AB533" s="443"/>
      <c r="AC533" s="443"/>
      <c r="AD533" s="443"/>
      <c r="AE533" s="443"/>
      <c r="AF533" s="443"/>
      <c r="AG533" s="443"/>
      <c r="AH533" s="443"/>
      <c r="AI533" s="443"/>
      <c r="AJ533" s="443"/>
      <c r="AK533" s="443"/>
      <c r="AL533" s="443"/>
      <c r="AM533" s="443"/>
      <c r="AN533" s="443"/>
      <c r="AO533" s="443"/>
      <c r="AP533" s="443"/>
      <c r="AQ533" s="443"/>
      <c r="AR533" s="443"/>
      <c r="AS533" s="443"/>
      <c r="AT533" s="443"/>
      <c r="AU533" s="443"/>
      <c r="AV533" s="443"/>
      <c r="AW533" s="443"/>
      <c r="AX533" s="771"/>
      <c r="AY533" s="771"/>
      <c r="AZ533" s="771"/>
      <c r="BA533" s="905"/>
    </row>
    <row r="534" spans="1:53" s="116" customFormat="1" ht="11.4">
      <c r="A534" s="936">
        <v>5</v>
      </c>
      <c r="B534" s="946"/>
      <c r="C534" s="946"/>
      <c r="D534" s="946"/>
      <c r="E534" s="946"/>
      <c r="F534" s="946"/>
      <c r="G534" s="946"/>
      <c r="H534" s="946"/>
      <c r="I534" s="946"/>
      <c r="J534" s="946"/>
      <c r="K534" s="946"/>
      <c r="L534" s="947" t="s">
        <v>380</v>
      </c>
      <c r="M534" s="948" t="s">
        <v>572</v>
      </c>
      <c r="N534" s="949" t="s">
        <v>370</v>
      </c>
      <c r="O534" s="537">
        <v>0</v>
      </c>
      <c r="P534" s="537">
        <v>14.2</v>
      </c>
      <c r="Q534" s="537">
        <v>0</v>
      </c>
      <c r="R534" s="928">
        <v>-14.2</v>
      </c>
      <c r="S534" s="537"/>
      <c r="T534" s="537"/>
      <c r="U534" s="537"/>
      <c r="V534" s="537"/>
      <c r="W534" s="537"/>
      <c r="X534" s="537"/>
      <c r="Y534" s="537"/>
      <c r="Z534" s="537"/>
      <c r="AA534" s="537"/>
      <c r="AB534" s="537"/>
      <c r="AC534" s="537"/>
      <c r="AD534" s="537"/>
      <c r="AE534" s="537"/>
      <c r="AF534" s="537"/>
      <c r="AG534" s="537"/>
      <c r="AH534" s="537"/>
      <c r="AI534" s="537"/>
      <c r="AJ534" s="537"/>
      <c r="AK534" s="537"/>
      <c r="AL534" s="537"/>
      <c r="AM534" s="537"/>
      <c r="AN534" s="537"/>
      <c r="AO534" s="537"/>
      <c r="AP534" s="537"/>
      <c r="AQ534" s="537"/>
      <c r="AR534" s="537"/>
      <c r="AS534" s="537"/>
      <c r="AT534" s="537"/>
      <c r="AU534" s="537"/>
      <c r="AV534" s="537"/>
      <c r="AW534" s="537"/>
      <c r="AX534" s="938"/>
      <c r="AY534" s="938"/>
      <c r="AZ534" s="938"/>
      <c r="BA534" s="946"/>
    </row>
    <row r="535" spans="1:53" ht="22.8">
      <c r="A535" s="789">
        <v>5</v>
      </c>
      <c r="B535" s="905"/>
      <c r="C535" s="905"/>
      <c r="D535" s="905"/>
      <c r="E535" s="905"/>
      <c r="F535" s="905"/>
      <c r="G535" s="905"/>
      <c r="H535" s="905"/>
      <c r="I535" s="905"/>
      <c r="J535" s="905"/>
      <c r="K535" s="905"/>
      <c r="L535" s="931" t="s">
        <v>573</v>
      </c>
      <c r="M535" s="939" t="s">
        <v>574</v>
      </c>
      <c r="N535" s="933" t="s">
        <v>370</v>
      </c>
      <c r="O535" s="443">
        <v>0</v>
      </c>
      <c r="P535" s="443">
        <v>2.61</v>
      </c>
      <c r="Q535" s="443">
        <v>0</v>
      </c>
      <c r="R535" s="940">
        <v>-2.61</v>
      </c>
      <c r="S535" s="443"/>
      <c r="T535" s="443"/>
      <c r="U535" s="443"/>
      <c r="V535" s="443"/>
      <c r="W535" s="443"/>
      <c r="X535" s="443"/>
      <c r="Y535" s="443"/>
      <c r="Z535" s="443"/>
      <c r="AA535" s="443"/>
      <c r="AB535" s="443"/>
      <c r="AC535" s="443"/>
      <c r="AD535" s="443"/>
      <c r="AE535" s="443"/>
      <c r="AF535" s="443"/>
      <c r="AG535" s="443"/>
      <c r="AH535" s="443"/>
      <c r="AI535" s="443"/>
      <c r="AJ535" s="443"/>
      <c r="AK535" s="443"/>
      <c r="AL535" s="443"/>
      <c r="AM535" s="443"/>
      <c r="AN535" s="443"/>
      <c r="AO535" s="443"/>
      <c r="AP535" s="443"/>
      <c r="AQ535" s="443"/>
      <c r="AR535" s="443"/>
      <c r="AS535" s="443"/>
      <c r="AT535" s="443"/>
      <c r="AU535" s="443"/>
      <c r="AV535" s="443"/>
      <c r="AW535" s="443"/>
      <c r="AX535" s="771"/>
      <c r="AY535" s="771"/>
      <c r="AZ535" s="771"/>
      <c r="BA535" s="905"/>
    </row>
    <row r="536" spans="1:53" ht="11.4">
      <c r="A536" s="789">
        <v>5</v>
      </c>
      <c r="B536" s="905"/>
      <c r="C536" s="905"/>
      <c r="D536" s="905"/>
      <c r="E536" s="905"/>
      <c r="F536" s="905"/>
      <c r="G536" s="905"/>
      <c r="H536" s="905"/>
      <c r="I536" s="905"/>
      <c r="J536" s="905"/>
      <c r="K536" s="905"/>
      <c r="L536" s="931" t="s">
        <v>575</v>
      </c>
      <c r="M536" s="942" t="s">
        <v>576</v>
      </c>
      <c r="N536" s="933" t="s">
        <v>370</v>
      </c>
      <c r="O536" s="790"/>
      <c r="P536" s="790">
        <v>0.2</v>
      </c>
      <c r="Q536" s="790"/>
      <c r="R536" s="940">
        <v>-0.2</v>
      </c>
      <c r="S536" s="443"/>
      <c r="T536" s="443"/>
      <c r="U536" s="443"/>
      <c r="V536" s="443"/>
      <c r="W536" s="443"/>
      <c r="X536" s="443"/>
      <c r="Y536" s="443"/>
      <c r="Z536" s="443"/>
      <c r="AA536" s="443"/>
      <c r="AB536" s="443"/>
      <c r="AC536" s="443"/>
      <c r="AD536" s="443"/>
      <c r="AE536" s="443"/>
      <c r="AF536" s="443"/>
      <c r="AG536" s="443"/>
      <c r="AH536" s="443"/>
      <c r="AI536" s="443"/>
      <c r="AJ536" s="443"/>
      <c r="AK536" s="443"/>
      <c r="AL536" s="443"/>
      <c r="AM536" s="443"/>
      <c r="AN536" s="443"/>
      <c r="AO536" s="443"/>
      <c r="AP536" s="443"/>
      <c r="AQ536" s="443"/>
      <c r="AR536" s="443"/>
      <c r="AS536" s="443"/>
      <c r="AT536" s="443"/>
      <c r="AU536" s="443"/>
      <c r="AV536" s="443"/>
      <c r="AW536" s="443"/>
      <c r="AX536" s="771"/>
      <c r="AY536" s="771"/>
      <c r="AZ536" s="771"/>
      <c r="BA536" s="905"/>
    </row>
    <row r="537" spans="1:53" ht="11.4">
      <c r="A537" s="789">
        <v>5</v>
      </c>
      <c r="B537" s="905"/>
      <c r="C537" s="905"/>
      <c r="D537" s="905"/>
      <c r="E537" s="905"/>
      <c r="F537" s="905"/>
      <c r="G537" s="905"/>
      <c r="H537" s="905"/>
      <c r="I537" s="905"/>
      <c r="J537" s="905"/>
      <c r="K537" s="905"/>
      <c r="L537" s="931" t="s">
        <v>577</v>
      </c>
      <c r="M537" s="942" t="s">
        <v>578</v>
      </c>
      <c r="N537" s="933" t="s">
        <v>370</v>
      </c>
      <c r="O537" s="790"/>
      <c r="P537" s="790"/>
      <c r="Q537" s="790"/>
      <c r="R537" s="940">
        <v>0</v>
      </c>
      <c r="S537" s="443"/>
      <c r="T537" s="443"/>
      <c r="U537" s="443"/>
      <c r="V537" s="443"/>
      <c r="W537" s="443"/>
      <c r="X537" s="443"/>
      <c r="Y537" s="443"/>
      <c r="Z537" s="443"/>
      <c r="AA537" s="443"/>
      <c r="AB537" s="443"/>
      <c r="AC537" s="443"/>
      <c r="AD537" s="443"/>
      <c r="AE537" s="443"/>
      <c r="AF537" s="443"/>
      <c r="AG537" s="443"/>
      <c r="AH537" s="443"/>
      <c r="AI537" s="443"/>
      <c r="AJ537" s="443"/>
      <c r="AK537" s="443"/>
      <c r="AL537" s="443"/>
      <c r="AM537" s="443"/>
      <c r="AN537" s="443"/>
      <c r="AO537" s="443"/>
      <c r="AP537" s="443"/>
      <c r="AQ537" s="443"/>
      <c r="AR537" s="443"/>
      <c r="AS537" s="443"/>
      <c r="AT537" s="443"/>
      <c r="AU537" s="443"/>
      <c r="AV537" s="443"/>
      <c r="AW537" s="443"/>
      <c r="AX537" s="771"/>
      <c r="AY537" s="771"/>
      <c r="AZ537" s="771"/>
      <c r="BA537" s="905"/>
    </row>
    <row r="538" spans="1:53" ht="11.4">
      <c r="A538" s="789">
        <v>5</v>
      </c>
      <c r="B538" s="905"/>
      <c r="C538" s="905"/>
      <c r="D538" s="905"/>
      <c r="E538" s="905"/>
      <c r="F538" s="905"/>
      <c r="G538" s="905"/>
      <c r="H538" s="905"/>
      <c r="I538" s="905"/>
      <c r="J538" s="905"/>
      <c r="K538" s="905"/>
      <c r="L538" s="931" t="s">
        <v>579</v>
      </c>
      <c r="M538" s="942" t="s">
        <v>580</v>
      </c>
      <c r="N538" s="933" t="s">
        <v>370</v>
      </c>
      <c r="O538" s="790"/>
      <c r="P538" s="790"/>
      <c r="Q538" s="790"/>
      <c r="R538" s="940">
        <v>0</v>
      </c>
      <c r="S538" s="443"/>
      <c r="T538" s="443"/>
      <c r="U538" s="443"/>
      <c r="V538" s="443"/>
      <c r="W538" s="443"/>
      <c r="X538" s="443"/>
      <c r="Y538" s="443"/>
      <c r="Z538" s="443"/>
      <c r="AA538" s="443"/>
      <c r="AB538" s="443"/>
      <c r="AC538" s="443"/>
      <c r="AD538" s="443"/>
      <c r="AE538" s="443"/>
      <c r="AF538" s="443"/>
      <c r="AG538" s="443"/>
      <c r="AH538" s="443"/>
      <c r="AI538" s="443"/>
      <c r="AJ538" s="443"/>
      <c r="AK538" s="443"/>
      <c r="AL538" s="443"/>
      <c r="AM538" s="443"/>
      <c r="AN538" s="443"/>
      <c r="AO538" s="443"/>
      <c r="AP538" s="443"/>
      <c r="AQ538" s="443"/>
      <c r="AR538" s="443"/>
      <c r="AS538" s="443"/>
      <c r="AT538" s="443"/>
      <c r="AU538" s="443"/>
      <c r="AV538" s="443"/>
      <c r="AW538" s="443"/>
      <c r="AX538" s="771"/>
      <c r="AY538" s="771"/>
      <c r="AZ538" s="771"/>
      <c r="BA538" s="905"/>
    </row>
    <row r="539" spans="1:53" ht="11.4">
      <c r="A539" s="789">
        <v>5</v>
      </c>
      <c r="B539" s="905"/>
      <c r="C539" s="905"/>
      <c r="D539" s="905"/>
      <c r="E539" s="905"/>
      <c r="F539" s="905"/>
      <c r="G539" s="905"/>
      <c r="H539" s="905"/>
      <c r="I539" s="905"/>
      <c r="J539" s="905"/>
      <c r="K539" s="905"/>
      <c r="L539" s="931" t="s">
        <v>581</v>
      </c>
      <c r="M539" s="942" t="s">
        <v>582</v>
      </c>
      <c r="N539" s="933" t="s">
        <v>370</v>
      </c>
      <c r="O539" s="790"/>
      <c r="P539" s="790"/>
      <c r="Q539" s="790"/>
      <c r="R539" s="940">
        <v>0</v>
      </c>
      <c r="S539" s="443"/>
      <c r="T539" s="443"/>
      <c r="U539" s="443"/>
      <c r="V539" s="443"/>
      <c r="W539" s="443"/>
      <c r="X539" s="443"/>
      <c r="Y539" s="443"/>
      <c r="Z539" s="443"/>
      <c r="AA539" s="443"/>
      <c r="AB539" s="443"/>
      <c r="AC539" s="443"/>
      <c r="AD539" s="443"/>
      <c r="AE539" s="443"/>
      <c r="AF539" s="443"/>
      <c r="AG539" s="443"/>
      <c r="AH539" s="443"/>
      <c r="AI539" s="443"/>
      <c r="AJ539" s="443"/>
      <c r="AK539" s="443"/>
      <c r="AL539" s="443"/>
      <c r="AM539" s="443"/>
      <c r="AN539" s="443"/>
      <c r="AO539" s="443"/>
      <c r="AP539" s="443"/>
      <c r="AQ539" s="443"/>
      <c r="AR539" s="443"/>
      <c r="AS539" s="443"/>
      <c r="AT539" s="443"/>
      <c r="AU539" s="443"/>
      <c r="AV539" s="443"/>
      <c r="AW539" s="443"/>
      <c r="AX539" s="771"/>
      <c r="AY539" s="771"/>
      <c r="AZ539" s="771"/>
      <c r="BA539" s="905"/>
    </row>
    <row r="540" spans="1:53" ht="11.4">
      <c r="A540" s="789">
        <v>5</v>
      </c>
      <c r="B540" s="905"/>
      <c r="C540" s="905"/>
      <c r="D540" s="905"/>
      <c r="E540" s="905"/>
      <c r="F540" s="905"/>
      <c r="G540" s="905"/>
      <c r="H540" s="905"/>
      <c r="I540" s="905"/>
      <c r="J540" s="905"/>
      <c r="K540" s="905"/>
      <c r="L540" s="931" t="s">
        <v>583</v>
      </c>
      <c r="M540" s="942" t="s">
        <v>584</v>
      </c>
      <c r="N540" s="933" t="s">
        <v>370</v>
      </c>
      <c r="O540" s="790"/>
      <c r="P540" s="790"/>
      <c r="Q540" s="790"/>
      <c r="R540" s="940">
        <v>0</v>
      </c>
      <c r="S540" s="443"/>
      <c r="T540" s="443"/>
      <c r="U540" s="443"/>
      <c r="V540" s="443"/>
      <c r="W540" s="443"/>
      <c r="X540" s="443"/>
      <c r="Y540" s="443"/>
      <c r="Z540" s="443"/>
      <c r="AA540" s="443"/>
      <c r="AB540" s="443"/>
      <c r="AC540" s="443"/>
      <c r="AD540" s="443"/>
      <c r="AE540" s="443"/>
      <c r="AF540" s="443"/>
      <c r="AG540" s="443"/>
      <c r="AH540" s="443"/>
      <c r="AI540" s="443"/>
      <c r="AJ540" s="443"/>
      <c r="AK540" s="443"/>
      <c r="AL540" s="443"/>
      <c r="AM540" s="443"/>
      <c r="AN540" s="443"/>
      <c r="AO540" s="443"/>
      <c r="AP540" s="443"/>
      <c r="AQ540" s="443"/>
      <c r="AR540" s="443"/>
      <c r="AS540" s="443"/>
      <c r="AT540" s="443"/>
      <c r="AU540" s="443"/>
      <c r="AV540" s="443"/>
      <c r="AW540" s="443"/>
      <c r="AX540" s="771"/>
      <c r="AY540" s="771"/>
      <c r="AZ540" s="771"/>
      <c r="BA540" s="905"/>
    </row>
    <row r="541" spans="1:53" ht="11.4">
      <c r="A541" s="789">
        <v>5</v>
      </c>
      <c r="B541" s="905"/>
      <c r="C541" s="905"/>
      <c r="D541" s="905"/>
      <c r="E541" s="905"/>
      <c r="F541" s="905"/>
      <c r="G541" s="905"/>
      <c r="H541" s="905"/>
      <c r="I541" s="905"/>
      <c r="J541" s="905"/>
      <c r="K541" s="905"/>
      <c r="L541" s="931" t="s">
        <v>585</v>
      </c>
      <c r="M541" s="942" t="s">
        <v>586</v>
      </c>
      <c r="N541" s="933" t="s">
        <v>370</v>
      </c>
      <c r="O541" s="790"/>
      <c r="P541" s="790">
        <v>0.43</v>
      </c>
      <c r="Q541" s="790"/>
      <c r="R541" s="940">
        <v>-0.43</v>
      </c>
      <c r="S541" s="443"/>
      <c r="T541" s="443"/>
      <c r="U541" s="443"/>
      <c r="V541" s="443"/>
      <c r="W541" s="443"/>
      <c r="X541" s="443"/>
      <c r="Y541" s="443"/>
      <c r="Z541" s="443"/>
      <c r="AA541" s="443"/>
      <c r="AB541" s="443"/>
      <c r="AC541" s="443"/>
      <c r="AD541" s="443"/>
      <c r="AE541" s="443"/>
      <c r="AF541" s="443"/>
      <c r="AG541" s="443"/>
      <c r="AH541" s="443"/>
      <c r="AI541" s="443"/>
      <c r="AJ541" s="443"/>
      <c r="AK541" s="443"/>
      <c r="AL541" s="443"/>
      <c r="AM541" s="443"/>
      <c r="AN541" s="443"/>
      <c r="AO541" s="443"/>
      <c r="AP541" s="443"/>
      <c r="AQ541" s="443"/>
      <c r="AR541" s="443"/>
      <c r="AS541" s="443"/>
      <c r="AT541" s="443"/>
      <c r="AU541" s="443"/>
      <c r="AV541" s="443"/>
      <c r="AW541" s="443"/>
      <c r="AX541" s="771"/>
      <c r="AY541" s="771"/>
      <c r="AZ541" s="771"/>
      <c r="BA541" s="905"/>
    </row>
    <row r="542" spans="1:53" ht="11.4">
      <c r="A542" s="789">
        <v>5</v>
      </c>
      <c r="B542" s="905"/>
      <c r="C542" s="905"/>
      <c r="D542" s="905"/>
      <c r="E542" s="905"/>
      <c r="F542" s="905"/>
      <c r="G542" s="905"/>
      <c r="H542" s="905"/>
      <c r="I542" s="905"/>
      <c r="J542" s="905"/>
      <c r="K542" s="905"/>
      <c r="L542" s="931" t="s">
        <v>1436</v>
      </c>
      <c r="M542" s="942" t="s">
        <v>1437</v>
      </c>
      <c r="N542" s="933" t="s">
        <v>370</v>
      </c>
      <c r="O542" s="790"/>
      <c r="P542" s="790">
        <v>1.98</v>
      </c>
      <c r="Q542" s="790"/>
      <c r="R542" s="940">
        <v>-1.98</v>
      </c>
      <c r="S542" s="443"/>
      <c r="T542" s="443"/>
      <c r="U542" s="443"/>
      <c r="V542" s="443"/>
      <c r="W542" s="443"/>
      <c r="X542" s="443"/>
      <c r="Y542" s="443"/>
      <c r="Z542" s="443"/>
      <c r="AA542" s="443"/>
      <c r="AB542" s="443"/>
      <c r="AC542" s="443"/>
      <c r="AD542" s="443"/>
      <c r="AE542" s="443"/>
      <c r="AF542" s="443"/>
      <c r="AG542" s="443"/>
      <c r="AH542" s="443"/>
      <c r="AI542" s="443"/>
      <c r="AJ542" s="443"/>
      <c r="AK542" s="443"/>
      <c r="AL542" s="443"/>
      <c r="AM542" s="443"/>
      <c r="AN542" s="443"/>
      <c r="AO542" s="443"/>
      <c r="AP542" s="443"/>
      <c r="AQ542" s="443"/>
      <c r="AR542" s="443"/>
      <c r="AS542" s="443"/>
      <c r="AT542" s="443"/>
      <c r="AU542" s="443"/>
      <c r="AV542" s="443"/>
      <c r="AW542" s="443"/>
      <c r="AX542" s="771"/>
      <c r="AY542" s="771"/>
      <c r="AZ542" s="771"/>
      <c r="BA542" s="905"/>
    </row>
    <row r="543" spans="1:53" ht="22.8">
      <c r="A543" s="789">
        <v>5</v>
      </c>
      <c r="B543" s="905"/>
      <c r="C543" s="905"/>
      <c r="D543" s="905"/>
      <c r="E543" s="905"/>
      <c r="F543" s="905"/>
      <c r="G543" s="905"/>
      <c r="H543" s="905"/>
      <c r="I543" s="905"/>
      <c r="J543" s="905"/>
      <c r="K543" s="905"/>
      <c r="L543" s="931" t="s">
        <v>587</v>
      </c>
      <c r="M543" s="939" t="s">
        <v>588</v>
      </c>
      <c r="N543" s="933" t="s">
        <v>370</v>
      </c>
      <c r="O543" s="443">
        <v>0</v>
      </c>
      <c r="P543" s="443">
        <v>11.59</v>
      </c>
      <c r="Q543" s="443">
        <v>0</v>
      </c>
      <c r="R543" s="940">
        <v>-11.59</v>
      </c>
      <c r="S543" s="443"/>
      <c r="T543" s="443"/>
      <c r="U543" s="443"/>
      <c r="V543" s="443"/>
      <c r="W543" s="443"/>
      <c r="X543" s="443"/>
      <c r="Y543" s="443"/>
      <c r="Z543" s="443"/>
      <c r="AA543" s="443"/>
      <c r="AB543" s="443"/>
      <c r="AC543" s="443"/>
      <c r="AD543" s="443"/>
      <c r="AE543" s="443"/>
      <c r="AF543" s="443"/>
      <c r="AG543" s="443"/>
      <c r="AH543" s="443"/>
      <c r="AI543" s="443"/>
      <c r="AJ543" s="443"/>
      <c r="AK543" s="443"/>
      <c r="AL543" s="443"/>
      <c r="AM543" s="443"/>
      <c r="AN543" s="443"/>
      <c r="AO543" s="443"/>
      <c r="AP543" s="443"/>
      <c r="AQ543" s="443"/>
      <c r="AR543" s="443"/>
      <c r="AS543" s="443"/>
      <c r="AT543" s="443"/>
      <c r="AU543" s="443"/>
      <c r="AV543" s="443"/>
      <c r="AW543" s="443"/>
      <c r="AX543" s="771"/>
      <c r="AY543" s="771"/>
      <c r="AZ543" s="771"/>
      <c r="BA543" s="905"/>
    </row>
    <row r="544" spans="1:53" ht="11.4">
      <c r="A544" s="789">
        <v>5</v>
      </c>
      <c r="B544" s="905"/>
      <c r="C544" s="905"/>
      <c r="D544" s="905"/>
      <c r="E544" s="905"/>
      <c r="F544" s="905"/>
      <c r="G544" s="905"/>
      <c r="H544" s="905"/>
      <c r="I544" s="905"/>
      <c r="J544" s="905"/>
      <c r="K544" s="905"/>
      <c r="L544" s="931" t="s">
        <v>589</v>
      </c>
      <c r="M544" s="942" t="s">
        <v>590</v>
      </c>
      <c r="N544" s="933" t="s">
        <v>370</v>
      </c>
      <c r="O544" s="790"/>
      <c r="P544" s="790">
        <v>8.9</v>
      </c>
      <c r="Q544" s="790"/>
      <c r="R544" s="940">
        <v>-8.9</v>
      </c>
      <c r="S544" s="443"/>
      <c r="T544" s="443"/>
      <c r="U544" s="443"/>
      <c r="V544" s="443"/>
      <c r="W544" s="443"/>
      <c r="X544" s="443"/>
      <c r="Y544" s="443"/>
      <c r="Z544" s="443"/>
      <c r="AA544" s="443"/>
      <c r="AB544" s="443"/>
      <c r="AC544" s="443"/>
      <c r="AD544" s="443"/>
      <c r="AE544" s="443"/>
      <c r="AF544" s="443"/>
      <c r="AG544" s="443"/>
      <c r="AH544" s="443"/>
      <c r="AI544" s="443"/>
      <c r="AJ544" s="443"/>
      <c r="AK544" s="443"/>
      <c r="AL544" s="443"/>
      <c r="AM544" s="443"/>
      <c r="AN544" s="443"/>
      <c r="AO544" s="443"/>
      <c r="AP544" s="443"/>
      <c r="AQ544" s="443"/>
      <c r="AR544" s="443"/>
      <c r="AS544" s="443"/>
      <c r="AT544" s="443"/>
      <c r="AU544" s="443"/>
      <c r="AV544" s="443"/>
      <c r="AW544" s="443"/>
      <c r="AX544" s="771"/>
      <c r="AY544" s="771"/>
      <c r="AZ544" s="771"/>
      <c r="BA544" s="905"/>
    </row>
    <row r="545" spans="1:53" ht="22.8">
      <c r="A545" s="789">
        <v>5</v>
      </c>
      <c r="B545" s="905"/>
      <c r="C545" s="905"/>
      <c r="D545" s="905"/>
      <c r="E545" s="905"/>
      <c r="F545" s="905"/>
      <c r="G545" s="905"/>
      <c r="H545" s="905"/>
      <c r="I545" s="905"/>
      <c r="J545" s="905"/>
      <c r="K545" s="905"/>
      <c r="L545" s="931" t="s">
        <v>591</v>
      </c>
      <c r="M545" s="942" t="s">
        <v>592</v>
      </c>
      <c r="N545" s="933" t="s">
        <v>370</v>
      </c>
      <c r="O545" s="790">
        <v>0</v>
      </c>
      <c r="P545" s="790">
        <v>2.69</v>
      </c>
      <c r="Q545" s="790">
        <v>0</v>
      </c>
      <c r="R545" s="940">
        <v>-2.69</v>
      </c>
      <c r="S545" s="443"/>
      <c r="T545" s="443"/>
      <c r="U545" s="443"/>
      <c r="V545" s="443"/>
      <c r="W545" s="443"/>
      <c r="X545" s="443"/>
      <c r="Y545" s="443"/>
      <c r="Z545" s="443"/>
      <c r="AA545" s="443"/>
      <c r="AB545" s="443"/>
      <c r="AC545" s="443"/>
      <c r="AD545" s="443"/>
      <c r="AE545" s="443"/>
      <c r="AF545" s="443"/>
      <c r="AG545" s="443"/>
      <c r="AH545" s="443"/>
      <c r="AI545" s="443"/>
      <c r="AJ545" s="443"/>
      <c r="AK545" s="443"/>
      <c r="AL545" s="443"/>
      <c r="AM545" s="443"/>
      <c r="AN545" s="443"/>
      <c r="AO545" s="443"/>
      <c r="AP545" s="443"/>
      <c r="AQ545" s="443"/>
      <c r="AR545" s="443"/>
      <c r="AS545" s="443"/>
      <c r="AT545" s="443"/>
      <c r="AU545" s="443"/>
      <c r="AV545" s="443"/>
      <c r="AW545" s="443"/>
      <c r="AX545" s="771"/>
      <c r="AY545" s="771"/>
      <c r="AZ545" s="771"/>
      <c r="BA545" s="905"/>
    </row>
    <row r="546" spans="1:53" ht="34.200000000000003">
      <c r="A546" s="789">
        <v>5</v>
      </c>
      <c r="B546" s="905"/>
      <c r="C546" s="905"/>
      <c r="D546" s="905"/>
      <c r="E546" s="905"/>
      <c r="F546" s="905"/>
      <c r="G546" s="905"/>
      <c r="H546" s="905"/>
      <c r="I546" s="905"/>
      <c r="J546" s="905"/>
      <c r="K546" s="905"/>
      <c r="L546" s="931" t="s">
        <v>593</v>
      </c>
      <c r="M546" s="939" t="s">
        <v>594</v>
      </c>
      <c r="N546" s="933" t="s">
        <v>370</v>
      </c>
      <c r="O546" s="790"/>
      <c r="P546" s="790"/>
      <c r="Q546" s="790"/>
      <c r="R546" s="940">
        <v>0</v>
      </c>
      <c r="S546" s="443"/>
      <c r="T546" s="443"/>
      <c r="U546" s="443"/>
      <c r="V546" s="443"/>
      <c r="W546" s="443"/>
      <c r="X546" s="443"/>
      <c r="Y546" s="443"/>
      <c r="Z546" s="443"/>
      <c r="AA546" s="443"/>
      <c r="AB546" s="443"/>
      <c r="AC546" s="443"/>
      <c r="AD546" s="443"/>
      <c r="AE546" s="443"/>
      <c r="AF546" s="443"/>
      <c r="AG546" s="443"/>
      <c r="AH546" s="443"/>
      <c r="AI546" s="443"/>
      <c r="AJ546" s="443"/>
      <c r="AK546" s="443"/>
      <c r="AL546" s="443"/>
      <c r="AM546" s="443"/>
      <c r="AN546" s="443"/>
      <c r="AO546" s="443"/>
      <c r="AP546" s="443"/>
      <c r="AQ546" s="443"/>
      <c r="AR546" s="443"/>
      <c r="AS546" s="443"/>
      <c r="AT546" s="443"/>
      <c r="AU546" s="443"/>
      <c r="AV546" s="443"/>
      <c r="AW546" s="443"/>
      <c r="AX546" s="771"/>
      <c r="AY546" s="771"/>
      <c r="AZ546" s="771"/>
      <c r="BA546" s="905"/>
    </row>
    <row r="547" spans="1:53" ht="11.4">
      <c r="A547" s="789">
        <v>5</v>
      </c>
      <c r="B547" s="905"/>
      <c r="C547" s="905"/>
      <c r="D547" s="905"/>
      <c r="E547" s="905"/>
      <c r="F547" s="905"/>
      <c r="G547" s="905"/>
      <c r="H547" s="905"/>
      <c r="I547" s="905"/>
      <c r="J547" s="905"/>
      <c r="K547" s="905"/>
      <c r="L547" s="931" t="s">
        <v>595</v>
      </c>
      <c r="M547" s="939" t="s">
        <v>596</v>
      </c>
      <c r="N547" s="933" t="s">
        <v>370</v>
      </c>
      <c r="O547" s="790"/>
      <c r="P547" s="790"/>
      <c r="Q547" s="790"/>
      <c r="R547" s="940">
        <v>0</v>
      </c>
      <c r="S547" s="443"/>
      <c r="T547" s="443"/>
      <c r="U547" s="443"/>
      <c r="V547" s="443"/>
      <c r="W547" s="443"/>
      <c r="X547" s="443"/>
      <c r="Y547" s="443"/>
      <c r="Z547" s="443"/>
      <c r="AA547" s="443"/>
      <c r="AB547" s="443"/>
      <c r="AC547" s="443"/>
      <c r="AD547" s="443"/>
      <c r="AE547" s="443"/>
      <c r="AF547" s="443"/>
      <c r="AG547" s="443"/>
      <c r="AH547" s="443"/>
      <c r="AI547" s="443"/>
      <c r="AJ547" s="443"/>
      <c r="AK547" s="443"/>
      <c r="AL547" s="443"/>
      <c r="AM547" s="443"/>
      <c r="AN547" s="443"/>
      <c r="AO547" s="443"/>
      <c r="AP547" s="443"/>
      <c r="AQ547" s="443"/>
      <c r="AR547" s="443"/>
      <c r="AS547" s="443"/>
      <c r="AT547" s="443"/>
      <c r="AU547" s="443"/>
      <c r="AV547" s="443"/>
      <c r="AW547" s="443"/>
      <c r="AX547" s="771"/>
      <c r="AY547" s="771"/>
      <c r="AZ547" s="771"/>
      <c r="BA547" s="905"/>
    </row>
    <row r="548" spans="1:53" ht="11.4">
      <c r="A548" s="789">
        <v>5</v>
      </c>
      <c r="B548" s="905"/>
      <c r="C548" s="905"/>
      <c r="D548" s="905"/>
      <c r="E548" s="905"/>
      <c r="F548" s="905"/>
      <c r="G548" s="905"/>
      <c r="H548" s="905"/>
      <c r="I548" s="905"/>
      <c r="J548" s="905"/>
      <c r="K548" s="905"/>
      <c r="L548" s="931" t="s">
        <v>597</v>
      </c>
      <c r="M548" s="939" t="s">
        <v>598</v>
      </c>
      <c r="N548" s="933" t="s">
        <v>370</v>
      </c>
      <c r="O548" s="790"/>
      <c r="P548" s="790"/>
      <c r="Q548" s="790"/>
      <c r="R548" s="940">
        <v>0</v>
      </c>
      <c r="S548" s="443"/>
      <c r="T548" s="443"/>
      <c r="U548" s="443"/>
      <c r="V548" s="443"/>
      <c r="W548" s="443"/>
      <c r="X548" s="443"/>
      <c r="Y548" s="443"/>
      <c r="Z548" s="443"/>
      <c r="AA548" s="443"/>
      <c r="AB548" s="443"/>
      <c r="AC548" s="443"/>
      <c r="AD548" s="443"/>
      <c r="AE548" s="443"/>
      <c r="AF548" s="443"/>
      <c r="AG548" s="443"/>
      <c r="AH548" s="443"/>
      <c r="AI548" s="443"/>
      <c r="AJ548" s="443"/>
      <c r="AK548" s="443"/>
      <c r="AL548" s="443"/>
      <c r="AM548" s="443"/>
      <c r="AN548" s="443"/>
      <c r="AO548" s="443"/>
      <c r="AP548" s="443"/>
      <c r="AQ548" s="443"/>
      <c r="AR548" s="443"/>
      <c r="AS548" s="443"/>
      <c r="AT548" s="443"/>
      <c r="AU548" s="443"/>
      <c r="AV548" s="443"/>
      <c r="AW548" s="443"/>
      <c r="AX548" s="771"/>
      <c r="AY548" s="771"/>
      <c r="AZ548" s="771"/>
      <c r="BA548" s="905"/>
    </row>
    <row r="549" spans="1:53" ht="11.4">
      <c r="A549" s="789">
        <v>5</v>
      </c>
      <c r="B549" s="905"/>
      <c r="C549" s="905"/>
      <c r="D549" s="905"/>
      <c r="E549" s="905"/>
      <c r="F549" s="905"/>
      <c r="G549" s="905"/>
      <c r="H549" s="905"/>
      <c r="I549" s="905"/>
      <c r="J549" s="905"/>
      <c r="K549" s="905"/>
      <c r="L549" s="931" t="s">
        <v>599</v>
      </c>
      <c r="M549" s="939" t="s">
        <v>600</v>
      </c>
      <c r="N549" s="933" t="s">
        <v>370</v>
      </c>
      <c r="O549" s="790"/>
      <c r="P549" s="790"/>
      <c r="Q549" s="790"/>
      <c r="R549" s="940">
        <v>0</v>
      </c>
      <c r="S549" s="443"/>
      <c r="T549" s="443"/>
      <c r="U549" s="443"/>
      <c r="V549" s="443"/>
      <c r="W549" s="443"/>
      <c r="X549" s="443"/>
      <c r="Y549" s="443"/>
      <c r="Z549" s="443"/>
      <c r="AA549" s="443"/>
      <c r="AB549" s="443"/>
      <c r="AC549" s="443"/>
      <c r="AD549" s="443"/>
      <c r="AE549" s="443"/>
      <c r="AF549" s="443"/>
      <c r="AG549" s="443"/>
      <c r="AH549" s="443"/>
      <c r="AI549" s="443"/>
      <c r="AJ549" s="443"/>
      <c r="AK549" s="443"/>
      <c r="AL549" s="443"/>
      <c r="AM549" s="443"/>
      <c r="AN549" s="443"/>
      <c r="AO549" s="443"/>
      <c r="AP549" s="443"/>
      <c r="AQ549" s="443"/>
      <c r="AR549" s="443"/>
      <c r="AS549" s="443"/>
      <c r="AT549" s="443"/>
      <c r="AU549" s="443"/>
      <c r="AV549" s="443"/>
      <c r="AW549" s="443"/>
      <c r="AX549" s="771"/>
      <c r="AY549" s="771"/>
      <c r="AZ549" s="771"/>
      <c r="BA549" s="905"/>
    </row>
    <row r="550" spans="1:53" ht="11.4">
      <c r="A550" s="789">
        <v>5</v>
      </c>
      <c r="B550" s="905"/>
      <c r="C550" s="905"/>
      <c r="D550" s="905"/>
      <c r="E550" s="905"/>
      <c r="F550" s="905"/>
      <c r="G550" s="905"/>
      <c r="H550" s="905"/>
      <c r="I550" s="905"/>
      <c r="J550" s="905"/>
      <c r="K550" s="905"/>
      <c r="L550" s="931" t="s">
        <v>601</v>
      </c>
      <c r="M550" s="939" t="s">
        <v>602</v>
      </c>
      <c r="N550" s="933" t="s">
        <v>370</v>
      </c>
      <c r="O550" s="443">
        <v>0</v>
      </c>
      <c r="P550" s="443">
        <v>0</v>
      </c>
      <c r="Q550" s="443">
        <v>0</v>
      </c>
      <c r="R550" s="940">
        <v>0</v>
      </c>
      <c r="S550" s="443"/>
      <c r="T550" s="443"/>
      <c r="U550" s="443"/>
      <c r="V550" s="443"/>
      <c r="W550" s="443"/>
      <c r="X550" s="443"/>
      <c r="Y550" s="443"/>
      <c r="Z550" s="443"/>
      <c r="AA550" s="443"/>
      <c r="AB550" s="443"/>
      <c r="AC550" s="443"/>
      <c r="AD550" s="443"/>
      <c r="AE550" s="443"/>
      <c r="AF550" s="443"/>
      <c r="AG550" s="443"/>
      <c r="AH550" s="443"/>
      <c r="AI550" s="443"/>
      <c r="AJ550" s="443"/>
      <c r="AK550" s="443"/>
      <c r="AL550" s="443"/>
      <c r="AM550" s="443"/>
      <c r="AN550" s="443"/>
      <c r="AO550" s="443"/>
      <c r="AP550" s="443"/>
      <c r="AQ550" s="443"/>
      <c r="AR550" s="443"/>
      <c r="AS550" s="443"/>
      <c r="AT550" s="443"/>
      <c r="AU550" s="443"/>
      <c r="AV550" s="443"/>
      <c r="AW550" s="443"/>
      <c r="AX550" s="771"/>
      <c r="AY550" s="771"/>
      <c r="AZ550" s="771"/>
      <c r="BA550" s="905"/>
    </row>
    <row r="551" spans="1:53" ht="11.4">
      <c r="A551" s="789">
        <v>5</v>
      </c>
      <c r="B551" s="905"/>
      <c r="C551" s="905"/>
      <c r="D551" s="905"/>
      <c r="E551" s="905"/>
      <c r="F551" s="905"/>
      <c r="G551" s="905"/>
      <c r="H551" s="905"/>
      <c r="I551" s="905"/>
      <c r="J551" s="905"/>
      <c r="K551" s="905"/>
      <c r="L551" s="931" t="s">
        <v>1343</v>
      </c>
      <c r="M551" s="944" t="s">
        <v>603</v>
      </c>
      <c r="N551" s="933" t="s">
        <v>370</v>
      </c>
      <c r="O551" s="790"/>
      <c r="P551" s="790"/>
      <c r="Q551" s="790"/>
      <c r="R551" s="940">
        <v>0</v>
      </c>
      <c r="S551" s="443"/>
      <c r="T551" s="443"/>
      <c r="U551" s="443"/>
      <c r="V551" s="443"/>
      <c r="W551" s="443"/>
      <c r="X551" s="443"/>
      <c r="Y551" s="443"/>
      <c r="Z551" s="443"/>
      <c r="AA551" s="443"/>
      <c r="AB551" s="443"/>
      <c r="AC551" s="443"/>
      <c r="AD551" s="443"/>
      <c r="AE551" s="443"/>
      <c r="AF551" s="443"/>
      <c r="AG551" s="443"/>
      <c r="AH551" s="443"/>
      <c r="AI551" s="443"/>
      <c r="AJ551" s="443"/>
      <c r="AK551" s="443"/>
      <c r="AL551" s="443"/>
      <c r="AM551" s="443"/>
      <c r="AN551" s="443"/>
      <c r="AO551" s="443"/>
      <c r="AP551" s="443"/>
      <c r="AQ551" s="443"/>
      <c r="AR551" s="443"/>
      <c r="AS551" s="443"/>
      <c r="AT551" s="443"/>
      <c r="AU551" s="443"/>
      <c r="AV551" s="443"/>
      <c r="AW551" s="443"/>
      <c r="AX551" s="771"/>
      <c r="AY551" s="771"/>
      <c r="AZ551" s="771"/>
      <c r="BA551" s="905"/>
    </row>
    <row r="552" spans="1:53" ht="11.4">
      <c r="A552" s="789">
        <v>5</v>
      </c>
      <c r="B552" s="905"/>
      <c r="C552" s="905"/>
      <c r="D552" s="905"/>
      <c r="E552" s="905"/>
      <c r="F552" s="905"/>
      <c r="G552" s="905"/>
      <c r="H552" s="905"/>
      <c r="I552" s="905"/>
      <c r="J552" s="905"/>
      <c r="K552" s="905"/>
      <c r="L552" s="931" t="s">
        <v>1344</v>
      </c>
      <c r="M552" s="944" t="s">
        <v>604</v>
      </c>
      <c r="N552" s="933" t="s">
        <v>370</v>
      </c>
      <c r="O552" s="790"/>
      <c r="P552" s="790"/>
      <c r="Q552" s="790"/>
      <c r="R552" s="940">
        <v>0</v>
      </c>
      <c r="S552" s="443"/>
      <c r="T552" s="443"/>
      <c r="U552" s="443"/>
      <c r="V552" s="443"/>
      <c r="W552" s="443"/>
      <c r="X552" s="443"/>
      <c r="Y552" s="443"/>
      <c r="Z552" s="443"/>
      <c r="AA552" s="443"/>
      <c r="AB552" s="443"/>
      <c r="AC552" s="443"/>
      <c r="AD552" s="443"/>
      <c r="AE552" s="443"/>
      <c r="AF552" s="443"/>
      <c r="AG552" s="443"/>
      <c r="AH552" s="443"/>
      <c r="AI552" s="443"/>
      <c r="AJ552" s="443"/>
      <c r="AK552" s="443"/>
      <c r="AL552" s="443"/>
      <c r="AM552" s="443"/>
      <c r="AN552" s="443"/>
      <c r="AO552" s="443"/>
      <c r="AP552" s="443"/>
      <c r="AQ552" s="443"/>
      <c r="AR552" s="443"/>
      <c r="AS552" s="443"/>
      <c r="AT552" s="443"/>
      <c r="AU552" s="443"/>
      <c r="AV552" s="443"/>
      <c r="AW552" s="443"/>
      <c r="AX552" s="771"/>
      <c r="AY552" s="771"/>
      <c r="AZ552" s="771"/>
      <c r="BA552" s="905"/>
    </row>
    <row r="553" spans="1:53" ht="11.4">
      <c r="A553" s="789">
        <v>5</v>
      </c>
      <c r="B553" s="905"/>
      <c r="C553" s="905"/>
      <c r="D553" s="905"/>
      <c r="E553" s="905"/>
      <c r="F553" s="905"/>
      <c r="G553" s="905"/>
      <c r="H553" s="905"/>
      <c r="I553" s="905"/>
      <c r="J553" s="905"/>
      <c r="K553" s="905"/>
      <c r="L553" s="931" t="s">
        <v>1434</v>
      </c>
      <c r="M553" s="942" t="s">
        <v>1435</v>
      </c>
      <c r="N553" s="933" t="s">
        <v>370</v>
      </c>
      <c r="O553" s="790"/>
      <c r="P553" s="790"/>
      <c r="Q553" s="790"/>
      <c r="R553" s="940">
        <v>0</v>
      </c>
      <c r="S553" s="443"/>
      <c r="T553" s="443"/>
      <c r="U553" s="443"/>
      <c r="V553" s="443"/>
      <c r="W553" s="443"/>
      <c r="X553" s="443"/>
      <c r="Y553" s="443"/>
      <c r="Z553" s="443"/>
      <c r="AA553" s="443"/>
      <c r="AB553" s="443"/>
      <c r="AC553" s="443"/>
      <c r="AD553" s="443"/>
      <c r="AE553" s="443"/>
      <c r="AF553" s="443"/>
      <c r="AG553" s="443"/>
      <c r="AH553" s="443"/>
      <c r="AI553" s="443"/>
      <c r="AJ553" s="443"/>
      <c r="AK553" s="443"/>
      <c r="AL553" s="443"/>
      <c r="AM553" s="443"/>
      <c r="AN553" s="443"/>
      <c r="AO553" s="443"/>
      <c r="AP553" s="443"/>
      <c r="AQ553" s="443"/>
      <c r="AR553" s="443"/>
      <c r="AS553" s="443"/>
      <c r="AT553" s="443"/>
      <c r="AU553" s="443"/>
      <c r="AV553" s="443"/>
      <c r="AW553" s="443"/>
      <c r="AX553" s="771"/>
      <c r="AY553" s="771"/>
      <c r="AZ553" s="771"/>
      <c r="BA553" s="905"/>
    </row>
    <row r="554" spans="1:53" ht="22.8">
      <c r="A554" s="789">
        <v>5</v>
      </c>
      <c r="B554" s="905"/>
      <c r="C554" s="905"/>
      <c r="D554" s="905"/>
      <c r="E554" s="905"/>
      <c r="F554" s="905"/>
      <c r="G554" s="905"/>
      <c r="H554" s="905"/>
      <c r="I554" s="905"/>
      <c r="J554" s="905"/>
      <c r="K554" s="905"/>
      <c r="L554" s="931" t="s">
        <v>382</v>
      </c>
      <c r="M554" s="932" t="s">
        <v>605</v>
      </c>
      <c r="N554" s="933" t="s">
        <v>370</v>
      </c>
      <c r="O554" s="790"/>
      <c r="P554" s="790"/>
      <c r="Q554" s="790"/>
      <c r="R554" s="940">
        <v>0</v>
      </c>
      <c r="S554" s="443"/>
      <c r="T554" s="443"/>
      <c r="U554" s="443"/>
      <c r="V554" s="443"/>
      <c r="W554" s="443"/>
      <c r="X554" s="443"/>
      <c r="Y554" s="443"/>
      <c r="Z554" s="443"/>
      <c r="AA554" s="443"/>
      <c r="AB554" s="443"/>
      <c r="AC554" s="443"/>
      <c r="AD554" s="443"/>
      <c r="AE554" s="443"/>
      <c r="AF554" s="443"/>
      <c r="AG554" s="443"/>
      <c r="AH554" s="443"/>
      <c r="AI554" s="443"/>
      <c r="AJ554" s="443"/>
      <c r="AK554" s="443"/>
      <c r="AL554" s="443"/>
      <c r="AM554" s="443"/>
      <c r="AN554" s="443"/>
      <c r="AO554" s="443"/>
      <c r="AP554" s="443"/>
      <c r="AQ554" s="443"/>
      <c r="AR554" s="443"/>
      <c r="AS554" s="443"/>
      <c r="AT554" s="443"/>
      <c r="AU554" s="443"/>
      <c r="AV554" s="443"/>
      <c r="AW554" s="443"/>
      <c r="AX554" s="771"/>
      <c r="AY554" s="771"/>
      <c r="AZ554" s="771"/>
      <c r="BA554" s="905"/>
    </row>
    <row r="555" spans="1:53" ht="11.4">
      <c r="A555" s="789">
        <v>5</v>
      </c>
      <c r="B555" s="905"/>
      <c r="C555" s="905"/>
      <c r="D555" s="905"/>
      <c r="E555" s="905"/>
      <c r="F555" s="905"/>
      <c r="G555" s="905"/>
      <c r="H555" s="905"/>
      <c r="I555" s="905"/>
      <c r="J555" s="905"/>
      <c r="K555" s="905"/>
      <c r="L555" s="931" t="s">
        <v>1242</v>
      </c>
      <c r="M555" s="932" t="s">
        <v>1243</v>
      </c>
      <c r="N555" s="933" t="s">
        <v>370</v>
      </c>
      <c r="O555" s="790"/>
      <c r="P555" s="790"/>
      <c r="Q555" s="790"/>
      <c r="R555" s="940">
        <v>0</v>
      </c>
      <c r="S555" s="443"/>
      <c r="T555" s="443"/>
      <c r="U555" s="443"/>
      <c r="V555" s="443"/>
      <c r="W555" s="443"/>
      <c r="X555" s="443"/>
      <c r="Y555" s="443"/>
      <c r="Z555" s="443"/>
      <c r="AA555" s="443"/>
      <c r="AB555" s="443"/>
      <c r="AC555" s="443"/>
      <c r="AD555" s="443"/>
      <c r="AE555" s="443"/>
      <c r="AF555" s="443"/>
      <c r="AG555" s="443"/>
      <c r="AH555" s="443"/>
      <c r="AI555" s="443"/>
      <c r="AJ555" s="443"/>
      <c r="AK555" s="443"/>
      <c r="AL555" s="443"/>
      <c r="AM555" s="443"/>
      <c r="AN555" s="443"/>
      <c r="AO555" s="443"/>
      <c r="AP555" s="443"/>
      <c r="AQ555" s="443"/>
      <c r="AR555" s="443"/>
      <c r="AS555" s="443"/>
      <c r="AT555" s="443"/>
      <c r="AU555" s="443"/>
      <c r="AV555" s="443"/>
      <c r="AW555" s="443"/>
      <c r="AX555" s="771"/>
      <c r="AY555" s="771"/>
      <c r="AZ555" s="771"/>
      <c r="BA555" s="905"/>
    </row>
    <row r="556" spans="1:53" s="116" customFormat="1" ht="11.4">
      <c r="A556" s="789">
        <v>5</v>
      </c>
      <c r="B556" s="946"/>
      <c r="C556" s="946"/>
      <c r="D556" s="946"/>
      <c r="E556" s="946"/>
      <c r="F556" s="946"/>
      <c r="G556" s="946"/>
      <c r="H556" s="946"/>
      <c r="I556" s="946"/>
      <c r="J556" s="946"/>
      <c r="K556" s="946"/>
      <c r="L556" s="947" t="s">
        <v>1359</v>
      </c>
      <c r="M556" s="948" t="s">
        <v>1360</v>
      </c>
      <c r="N556" s="949" t="s">
        <v>370</v>
      </c>
      <c r="O556" s="928">
        <v>0</v>
      </c>
      <c r="P556" s="928">
        <v>0</v>
      </c>
      <c r="Q556" s="928">
        <v>0</v>
      </c>
      <c r="R556" s="928">
        <v>0</v>
      </c>
      <c r="S556" s="443"/>
      <c r="T556" s="443"/>
      <c r="U556" s="928"/>
      <c r="V556" s="928"/>
      <c r="W556" s="928"/>
      <c r="X556" s="928"/>
      <c r="Y556" s="928"/>
      <c r="Z556" s="928"/>
      <c r="AA556" s="928"/>
      <c r="AB556" s="928"/>
      <c r="AC556" s="928"/>
      <c r="AD556" s="443"/>
      <c r="AE556" s="443"/>
      <c r="AF556" s="928"/>
      <c r="AG556" s="928"/>
      <c r="AH556" s="928"/>
      <c r="AI556" s="928"/>
      <c r="AJ556" s="928"/>
      <c r="AK556" s="928"/>
      <c r="AL556" s="928"/>
      <c r="AM556" s="928"/>
      <c r="AN556" s="928"/>
      <c r="AO556" s="928"/>
      <c r="AP556" s="928"/>
      <c r="AQ556" s="928"/>
      <c r="AR556" s="928"/>
      <c r="AS556" s="928"/>
      <c r="AT556" s="928"/>
      <c r="AU556" s="928"/>
      <c r="AV556" s="928"/>
      <c r="AW556" s="928"/>
      <c r="AX556" s="938"/>
      <c r="AY556" s="938"/>
      <c r="AZ556" s="938"/>
      <c r="BA556" s="946"/>
    </row>
    <row r="557" spans="1:53" ht="11.4">
      <c r="A557" s="789">
        <v>5</v>
      </c>
      <c r="B557" s="905"/>
      <c r="C557" s="905"/>
      <c r="D557" s="905"/>
      <c r="E557" s="905"/>
      <c r="F557" s="905"/>
      <c r="G557" s="905"/>
      <c r="H557" s="905"/>
      <c r="I557" s="905"/>
      <c r="J557" s="905"/>
      <c r="K557" s="905"/>
      <c r="L557" s="931" t="s">
        <v>1361</v>
      </c>
      <c r="M557" s="932"/>
      <c r="N557" s="933"/>
      <c r="O557" s="940"/>
      <c r="P557" s="940"/>
      <c r="Q557" s="940"/>
      <c r="R557" s="940"/>
      <c r="S557" s="940"/>
      <c r="T557" s="940"/>
      <c r="U557" s="940"/>
      <c r="V557" s="940"/>
      <c r="W557" s="940"/>
      <c r="X557" s="940"/>
      <c r="Y557" s="940"/>
      <c r="Z557" s="940"/>
      <c r="AA557" s="940"/>
      <c r="AB557" s="940"/>
      <c r="AC557" s="940"/>
      <c r="AD557" s="940"/>
      <c r="AE557" s="940"/>
      <c r="AF557" s="940"/>
      <c r="AG557" s="940"/>
      <c r="AH557" s="940"/>
      <c r="AI557" s="940"/>
      <c r="AJ557" s="940"/>
      <c r="AK557" s="940"/>
      <c r="AL557" s="940"/>
      <c r="AM557" s="940"/>
      <c r="AN557" s="940"/>
      <c r="AO557" s="940"/>
      <c r="AP557" s="940"/>
      <c r="AQ557" s="940"/>
      <c r="AR557" s="940"/>
      <c r="AS557" s="940"/>
      <c r="AT557" s="940"/>
      <c r="AU557" s="940"/>
      <c r="AV557" s="940"/>
      <c r="AW557" s="940"/>
      <c r="AX557" s="950"/>
      <c r="AY557" s="950"/>
      <c r="AZ557" s="950"/>
      <c r="BA557" s="905"/>
    </row>
    <row r="558" spans="1:53" s="116" customFormat="1" ht="11.4">
      <c r="A558" s="789">
        <v>5</v>
      </c>
      <c r="B558" s="946"/>
      <c r="C558" s="946"/>
      <c r="D558" s="946"/>
      <c r="E558" s="946"/>
      <c r="F558" s="946"/>
      <c r="G558" s="946"/>
      <c r="H558" s="946"/>
      <c r="I558" s="946"/>
      <c r="J558" s="946"/>
      <c r="K558" s="946"/>
      <c r="L558" s="925" t="s">
        <v>102</v>
      </c>
      <c r="M558" s="926" t="s">
        <v>606</v>
      </c>
      <c r="N558" s="927" t="s">
        <v>370</v>
      </c>
      <c r="O558" s="928">
        <v>1.7</v>
      </c>
      <c r="P558" s="928">
        <v>0.84000000000000008</v>
      </c>
      <c r="Q558" s="928">
        <v>0</v>
      </c>
      <c r="R558" s="928">
        <v>-0.84000000000000008</v>
      </c>
      <c r="S558" s="928">
        <v>1.7000000000000002</v>
      </c>
      <c r="T558" s="928">
        <v>3.08</v>
      </c>
      <c r="U558" s="928">
        <v>0</v>
      </c>
      <c r="V558" s="928">
        <v>0</v>
      </c>
      <c r="W558" s="928">
        <v>0</v>
      </c>
      <c r="X558" s="928">
        <v>0</v>
      </c>
      <c r="Y558" s="928">
        <v>0</v>
      </c>
      <c r="Z558" s="928">
        <v>0</v>
      </c>
      <c r="AA558" s="928">
        <v>0</v>
      </c>
      <c r="AB558" s="928">
        <v>0</v>
      </c>
      <c r="AC558" s="928">
        <v>0</v>
      </c>
      <c r="AD558" s="928">
        <v>2.9899999999999998</v>
      </c>
      <c r="AE558" s="928">
        <v>0</v>
      </c>
      <c r="AF558" s="928">
        <v>0</v>
      </c>
      <c r="AG558" s="928">
        <v>0</v>
      </c>
      <c r="AH558" s="928">
        <v>0</v>
      </c>
      <c r="AI558" s="928">
        <v>0</v>
      </c>
      <c r="AJ558" s="928">
        <v>0</v>
      </c>
      <c r="AK558" s="928">
        <v>0</v>
      </c>
      <c r="AL558" s="928">
        <v>0</v>
      </c>
      <c r="AM558" s="928">
        <v>0</v>
      </c>
      <c r="AN558" s="928">
        <v>75.882352941176435</v>
      </c>
      <c r="AO558" s="928">
        <v>-100</v>
      </c>
      <c r="AP558" s="928">
        <v>0</v>
      </c>
      <c r="AQ558" s="928">
        <v>0</v>
      </c>
      <c r="AR558" s="928">
        <v>0</v>
      </c>
      <c r="AS558" s="928">
        <v>0</v>
      </c>
      <c r="AT558" s="928">
        <v>0</v>
      </c>
      <c r="AU558" s="928">
        <v>0</v>
      </c>
      <c r="AV558" s="928">
        <v>0</v>
      </c>
      <c r="AW558" s="928">
        <v>0</v>
      </c>
      <c r="AX558" s="771"/>
      <c r="AY558" s="771"/>
      <c r="AZ558" s="771"/>
      <c r="BA558" s="930"/>
    </row>
    <row r="559" spans="1:53" s="116" customFormat="1" ht="22.8">
      <c r="A559" s="936">
        <v>5</v>
      </c>
      <c r="B559" s="946"/>
      <c r="C559" s="946"/>
      <c r="D559" s="946"/>
      <c r="E559" s="946"/>
      <c r="F559" s="946"/>
      <c r="G559" s="946"/>
      <c r="H559" s="946"/>
      <c r="I559" s="946"/>
      <c r="J559" s="946"/>
      <c r="K559" s="946"/>
      <c r="L559" s="947" t="s">
        <v>17</v>
      </c>
      <c r="M559" s="948" t="s">
        <v>607</v>
      </c>
      <c r="N559" s="949" t="s">
        <v>370</v>
      </c>
      <c r="O559" s="928">
        <v>0</v>
      </c>
      <c r="P559" s="928">
        <v>0</v>
      </c>
      <c r="Q559" s="928">
        <v>0</v>
      </c>
      <c r="R559" s="928">
        <v>0</v>
      </c>
      <c r="S559" s="928">
        <v>0</v>
      </c>
      <c r="T559" s="928">
        <v>0</v>
      </c>
      <c r="U559" s="928">
        <v>0</v>
      </c>
      <c r="V559" s="928">
        <v>0</v>
      </c>
      <c r="W559" s="928">
        <v>0</v>
      </c>
      <c r="X559" s="928">
        <v>0</v>
      </c>
      <c r="Y559" s="928">
        <v>0</v>
      </c>
      <c r="Z559" s="928">
        <v>0</v>
      </c>
      <c r="AA559" s="928">
        <v>0</v>
      </c>
      <c r="AB559" s="928">
        <v>0</v>
      </c>
      <c r="AC559" s="928">
        <v>0</v>
      </c>
      <c r="AD559" s="928">
        <v>0</v>
      </c>
      <c r="AE559" s="928">
        <v>0</v>
      </c>
      <c r="AF559" s="928">
        <v>0</v>
      </c>
      <c r="AG559" s="928">
        <v>0</v>
      </c>
      <c r="AH559" s="928">
        <v>0</v>
      </c>
      <c r="AI559" s="928">
        <v>0</v>
      </c>
      <c r="AJ559" s="928">
        <v>0</v>
      </c>
      <c r="AK559" s="928">
        <v>0</v>
      </c>
      <c r="AL559" s="928">
        <v>0</v>
      </c>
      <c r="AM559" s="928">
        <v>0</v>
      </c>
      <c r="AN559" s="928">
        <v>0</v>
      </c>
      <c r="AO559" s="928">
        <v>0</v>
      </c>
      <c r="AP559" s="928">
        <v>0</v>
      </c>
      <c r="AQ559" s="928">
        <v>0</v>
      </c>
      <c r="AR559" s="928">
        <v>0</v>
      </c>
      <c r="AS559" s="928">
        <v>0</v>
      </c>
      <c r="AT559" s="928">
        <v>0</v>
      </c>
      <c r="AU559" s="928">
        <v>0</v>
      </c>
      <c r="AV559" s="928">
        <v>0</v>
      </c>
      <c r="AW559" s="928">
        <v>0</v>
      </c>
      <c r="AX559" s="938"/>
      <c r="AY559" s="938"/>
      <c r="AZ559" s="938"/>
      <c r="BA559" s="946"/>
    </row>
    <row r="560" spans="1:53" ht="11.4">
      <c r="A560" s="789">
        <v>5</v>
      </c>
      <c r="B560" s="905" t="s">
        <v>426</v>
      </c>
      <c r="C560" s="905"/>
      <c r="D560" s="905"/>
      <c r="E560" s="905"/>
      <c r="F560" s="905"/>
      <c r="G560" s="905"/>
      <c r="H560" s="905"/>
      <c r="I560" s="905"/>
      <c r="J560" s="905"/>
      <c r="K560" s="905"/>
      <c r="L560" s="931" t="s">
        <v>144</v>
      </c>
      <c r="M560" s="939" t="s">
        <v>608</v>
      </c>
      <c r="N560" s="933" t="s">
        <v>370</v>
      </c>
      <c r="O560" s="443">
        <v>0</v>
      </c>
      <c r="P560" s="443">
        <v>0</v>
      </c>
      <c r="Q560" s="443">
        <v>0</v>
      </c>
      <c r="R560" s="940">
        <v>0</v>
      </c>
      <c r="S560" s="443">
        <v>0</v>
      </c>
      <c r="T560" s="443">
        <v>0</v>
      </c>
      <c r="U560" s="443">
        <v>0</v>
      </c>
      <c r="V560" s="443">
        <v>0</v>
      </c>
      <c r="W560" s="443">
        <v>0</v>
      </c>
      <c r="X560" s="443">
        <v>0</v>
      </c>
      <c r="Y560" s="443">
        <v>0</v>
      </c>
      <c r="Z560" s="443">
        <v>0</v>
      </c>
      <c r="AA560" s="443">
        <v>0</v>
      </c>
      <c r="AB560" s="443">
        <v>0</v>
      </c>
      <c r="AC560" s="443">
        <v>0</v>
      </c>
      <c r="AD560" s="443">
        <v>0</v>
      </c>
      <c r="AE560" s="443">
        <v>0</v>
      </c>
      <c r="AF560" s="443">
        <v>0</v>
      </c>
      <c r="AG560" s="443">
        <v>0</v>
      </c>
      <c r="AH560" s="443">
        <v>0</v>
      </c>
      <c r="AI560" s="443">
        <v>0</v>
      </c>
      <c r="AJ560" s="443">
        <v>0</v>
      </c>
      <c r="AK560" s="443">
        <v>0</v>
      </c>
      <c r="AL560" s="443">
        <v>0</v>
      </c>
      <c r="AM560" s="443">
        <v>0</v>
      </c>
      <c r="AN560" s="940">
        <v>0</v>
      </c>
      <c r="AO560" s="940">
        <v>0</v>
      </c>
      <c r="AP560" s="940">
        <v>0</v>
      </c>
      <c r="AQ560" s="940">
        <v>0</v>
      </c>
      <c r="AR560" s="940">
        <v>0</v>
      </c>
      <c r="AS560" s="940">
        <v>0</v>
      </c>
      <c r="AT560" s="940">
        <v>0</v>
      </c>
      <c r="AU560" s="940">
        <v>0</v>
      </c>
      <c r="AV560" s="940">
        <v>0</v>
      </c>
      <c r="AW560" s="940">
        <v>0</v>
      </c>
      <c r="AX560" s="771"/>
      <c r="AY560" s="771"/>
      <c r="AZ560" s="771"/>
      <c r="BA560" s="905"/>
    </row>
    <row r="561" spans="1:53" ht="11.4">
      <c r="A561" s="789">
        <v>5</v>
      </c>
      <c r="B561" s="905" t="s">
        <v>427</v>
      </c>
      <c r="C561" s="905"/>
      <c r="D561" s="905"/>
      <c r="E561" s="905"/>
      <c r="F561" s="905"/>
      <c r="G561" s="905"/>
      <c r="H561" s="905"/>
      <c r="I561" s="905"/>
      <c r="J561" s="905"/>
      <c r="K561" s="905"/>
      <c r="L561" s="931" t="s">
        <v>609</v>
      </c>
      <c r="M561" s="939" t="s">
        <v>610</v>
      </c>
      <c r="N561" s="933" t="s">
        <v>370</v>
      </c>
      <c r="O561" s="443">
        <v>0</v>
      </c>
      <c r="P561" s="443">
        <v>0</v>
      </c>
      <c r="Q561" s="443">
        <v>0</v>
      </c>
      <c r="R561" s="940">
        <v>0</v>
      </c>
      <c r="S561" s="443">
        <v>0</v>
      </c>
      <c r="T561" s="443">
        <v>0</v>
      </c>
      <c r="U561" s="443">
        <v>0</v>
      </c>
      <c r="V561" s="443">
        <v>0</v>
      </c>
      <c r="W561" s="443">
        <v>0</v>
      </c>
      <c r="X561" s="443">
        <v>0</v>
      </c>
      <c r="Y561" s="443">
        <v>0</v>
      </c>
      <c r="Z561" s="443">
        <v>0</v>
      </c>
      <c r="AA561" s="443">
        <v>0</v>
      </c>
      <c r="AB561" s="443">
        <v>0</v>
      </c>
      <c r="AC561" s="443">
        <v>0</v>
      </c>
      <c r="AD561" s="443">
        <v>0</v>
      </c>
      <c r="AE561" s="443">
        <v>0</v>
      </c>
      <c r="AF561" s="443">
        <v>0</v>
      </c>
      <c r="AG561" s="443">
        <v>0</v>
      </c>
      <c r="AH561" s="443">
        <v>0</v>
      </c>
      <c r="AI561" s="443">
        <v>0</v>
      </c>
      <c r="AJ561" s="443">
        <v>0</v>
      </c>
      <c r="AK561" s="443">
        <v>0</v>
      </c>
      <c r="AL561" s="443">
        <v>0</v>
      </c>
      <c r="AM561" s="443">
        <v>0</v>
      </c>
      <c r="AN561" s="940">
        <v>0</v>
      </c>
      <c r="AO561" s="940">
        <v>0</v>
      </c>
      <c r="AP561" s="940">
        <v>0</v>
      </c>
      <c r="AQ561" s="940">
        <v>0</v>
      </c>
      <c r="AR561" s="940">
        <v>0</v>
      </c>
      <c r="AS561" s="940">
        <v>0</v>
      </c>
      <c r="AT561" s="940">
        <v>0</v>
      </c>
      <c r="AU561" s="940">
        <v>0</v>
      </c>
      <c r="AV561" s="940">
        <v>0</v>
      </c>
      <c r="AW561" s="940">
        <v>0</v>
      </c>
      <c r="AX561" s="771"/>
      <c r="AY561" s="771"/>
      <c r="AZ561" s="771"/>
      <c r="BA561" s="905"/>
    </row>
    <row r="562" spans="1:53" ht="11.4">
      <c r="A562" s="789">
        <v>5</v>
      </c>
      <c r="B562" s="905" t="s">
        <v>422</v>
      </c>
      <c r="C562" s="905"/>
      <c r="D562" s="905"/>
      <c r="E562" s="905"/>
      <c r="F562" s="905"/>
      <c r="G562" s="905"/>
      <c r="H562" s="905"/>
      <c r="I562" s="905"/>
      <c r="J562" s="905"/>
      <c r="K562" s="905"/>
      <c r="L562" s="931" t="s">
        <v>611</v>
      </c>
      <c r="M562" s="939" t="s">
        <v>612</v>
      </c>
      <c r="N562" s="933" t="s">
        <v>370</v>
      </c>
      <c r="O562" s="443">
        <v>0</v>
      </c>
      <c r="P562" s="443">
        <v>0</v>
      </c>
      <c r="Q562" s="443">
        <v>0</v>
      </c>
      <c r="R562" s="940">
        <v>0</v>
      </c>
      <c r="S562" s="443">
        <v>0</v>
      </c>
      <c r="T562" s="443">
        <v>0</v>
      </c>
      <c r="U562" s="443">
        <v>0</v>
      </c>
      <c r="V562" s="443">
        <v>0</v>
      </c>
      <c r="W562" s="443">
        <v>0</v>
      </c>
      <c r="X562" s="443">
        <v>0</v>
      </c>
      <c r="Y562" s="443">
        <v>0</v>
      </c>
      <c r="Z562" s="443">
        <v>0</v>
      </c>
      <c r="AA562" s="443">
        <v>0</v>
      </c>
      <c r="AB562" s="443">
        <v>0</v>
      </c>
      <c r="AC562" s="443">
        <v>0</v>
      </c>
      <c r="AD562" s="443">
        <v>0</v>
      </c>
      <c r="AE562" s="443">
        <v>0</v>
      </c>
      <c r="AF562" s="443">
        <v>0</v>
      </c>
      <c r="AG562" s="443">
        <v>0</v>
      </c>
      <c r="AH562" s="443">
        <v>0</v>
      </c>
      <c r="AI562" s="443">
        <v>0</v>
      </c>
      <c r="AJ562" s="443">
        <v>0</v>
      </c>
      <c r="AK562" s="443">
        <v>0</v>
      </c>
      <c r="AL562" s="443">
        <v>0</v>
      </c>
      <c r="AM562" s="443">
        <v>0</v>
      </c>
      <c r="AN562" s="940">
        <v>0</v>
      </c>
      <c r="AO562" s="940">
        <v>0</v>
      </c>
      <c r="AP562" s="940">
        <v>0</v>
      </c>
      <c r="AQ562" s="940">
        <v>0</v>
      </c>
      <c r="AR562" s="940">
        <v>0</v>
      </c>
      <c r="AS562" s="940">
        <v>0</v>
      </c>
      <c r="AT562" s="940">
        <v>0</v>
      </c>
      <c r="AU562" s="940">
        <v>0</v>
      </c>
      <c r="AV562" s="940">
        <v>0</v>
      </c>
      <c r="AW562" s="940">
        <v>0</v>
      </c>
      <c r="AX562" s="771"/>
      <c r="AY562" s="771"/>
      <c r="AZ562" s="771"/>
      <c r="BA562" s="905"/>
    </row>
    <row r="563" spans="1:53" ht="11.4">
      <c r="A563" s="789">
        <v>5</v>
      </c>
      <c r="B563" s="905" t="s">
        <v>420</v>
      </c>
      <c r="C563" s="905"/>
      <c r="D563" s="905"/>
      <c r="E563" s="905"/>
      <c r="F563" s="905"/>
      <c r="G563" s="905"/>
      <c r="H563" s="905"/>
      <c r="I563" s="905"/>
      <c r="J563" s="905"/>
      <c r="K563" s="905"/>
      <c r="L563" s="931" t="s">
        <v>613</v>
      </c>
      <c r="M563" s="939" t="s">
        <v>614</v>
      </c>
      <c r="N563" s="933" t="s">
        <v>370</v>
      </c>
      <c r="O563" s="443">
        <v>0</v>
      </c>
      <c r="P563" s="443">
        <v>0</v>
      </c>
      <c r="Q563" s="443">
        <v>0</v>
      </c>
      <c r="R563" s="940">
        <v>0</v>
      </c>
      <c r="S563" s="443">
        <v>0</v>
      </c>
      <c r="T563" s="443">
        <v>0</v>
      </c>
      <c r="U563" s="443">
        <v>0</v>
      </c>
      <c r="V563" s="443">
        <v>0</v>
      </c>
      <c r="W563" s="443">
        <v>0</v>
      </c>
      <c r="X563" s="443">
        <v>0</v>
      </c>
      <c r="Y563" s="443">
        <v>0</v>
      </c>
      <c r="Z563" s="443">
        <v>0</v>
      </c>
      <c r="AA563" s="443">
        <v>0</v>
      </c>
      <c r="AB563" s="443">
        <v>0</v>
      </c>
      <c r="AC563" s="443">
        <v>0</v>
      </c>
      <c r="AD563" s="443">
        <v>0</v>
      </c>
      <c r="AE563" s="443">
        <v>0</v>
      </c>
      <c r="AF563" s="443">
        <v>0</v>
      </c>
      <c r="AG563" s="443">
        <v>0</v>
      </c>
      <c r="AH563" s="443">
        <v>0</v>
      </c>
      <c r="AI563" s="443">
        <v>0</v>
      </c>
      <c r="AJ563" s="443">
        <v>0</v>
      </c>
      <c r="AK563" s="443">
        <v>0</v>
      </c>
      <c r="AL563" s="443">
        <v>0</v>
      </c>
      <c r="AM563" s="443">
        <v>0</v>
      </c>
      <c r="AN563" s="940">
        <v>0</v>
      </c>
      <c r="AO563" s="940">
        <v>0</v>
      </c>
      <c r="AP563" s="940">
        <v>0</v>
      </c>
      <c r="AQ563" s="940">
        <v>0</v>
      </c>
      <c r="AR563" s="940">
        <v>0</v>
      </c>
      <c r="AS563" s="940">
        <v>0</v>
      </c>
      <c r="AT563" s="940">
        <v>0</v>
      </c>
      <c r="AU563" s="940">
        <v>0</v>
      </c>
      <c r="AV563" s="940">
        <v>0</v>
      </c>
      <c r="AW563" s="940">
        <v>0</v>
      </c>
      <c r="AX563" s="771"/>
      <c r="AY563" s="771"/>
      <c r="AZ563" s="771"/>
      <c r="BA563" s="905"/>
    </row>
    <row r="564" spans="1:53" ht="11.4">
      <c r="A564" s="789">
        <v>5</v>
      </c>
      <c r="B564" s="905" t="s">
        <v>428</v>
      </c>
      <c r="C564" s="905"/>
      <c r="D564" s="905"/>
      <c r="E564" s="905"/>
      <c r="F564" s="905"/>
      <c r="G564" s="905"/>
      <c r="H564" s="905"/>
      <c r="I564" s="905"/>
      <c r="J564" s="905"/>
      <c r="K564" s="905"/>
      <c r="L564" s="931" t="s">
        <v>615</v>
      </c>
      <c r="M564" s="939" t="s">
        <v>616</v>
      </c>
      <c r="N564" s="933" t="s">
        <v>370</v>
      </c>
      <c r="O564" s="443">
        <v>0</v>
      </c>
      <c r="P564" s="443">
        <v>0</v>
      </c>
      <c r="Q564" s="443">
        <v>0</v>
      </c>
      <c r="R564" s="940">
        <v>0</v>
      </c>
      <c r="S564" s="443">
        <v>0</v>
      </c>
      <c r="T564" s="443">
        <v>0</v>
      </c>
      <c r="U564" s="443">
        <v>0</v>
      </c>
      <c r="V564" s="443">
        <v>0</v>
      </c>
      <c r="W564" s="443">
        <v>0</v>
      </c>
      <c r="X564" s="443">
        <v>0</v>
      </c>
      <c r="Y564" s="443">
        <v>0</v>
      </c>
      <c r="Z564" s="443">
        <v>0</v>
      </c>
      <c r="AA564" s="443">
        <v>0</v>
      </c>
      <c r="AB564" s="443">
        <v>0</v>
      </c>
      <c r="AC564" s="443">
        <v>0</v>
      </c>
      <c r="AD564" s="443">
        <v>0</v>
      </c>
      <c r="AE564" s="443">
        <v>0</v>
      </c>
      <c r="AF564" s="443">
        <v>0</v>
      </c>
      <c r="AG564" s="443">
        <v>0</v>
      </c>
      <c r="AH564" s="443">
        <v>0</v>
      </c>
      <c r="AI564" s="443">
        <v>0</v>
      </c>
      <c r="AJ564" s="443">
        <v>0</v>
      </c>
      <c r="AK564" s="443">
        <v>0</v>
      </c>
      <c r="AL564" s="443">
        <v>0</v>
      </c>
      <c r="AM564" s="443">
        <v>0</v>
      </c>
      <c r="AN564" s="940">
        <v>0</v>
      </c>
      <c r="AO564" s="940">
        <v>0</v>
      </c>
      <c r="AP564" s="940">
        <v>0</v>
      </c>
      <c r="AQ564" s="940">
        <v>0</v>
      </c>
      <c r="AR564" s="940">
        <v>0</v>
      </c>
      <c r="AS564" s="940">
        <v>0</v>
      </c>
      <c r="AT564" s="940">
        <v>0</v>
      </c>
      <c r="AU564" s="940">
        <v>0</v>
      </c>
      <c r="AV564" s="940">
        <v>0</v>
      </c>
      <c r="AW564" s="940">
        <v>0</v>
      </c>
      <c r="AX564" s="771"/>
      <c r="AY564" s="771"/>
      <c r="AZ564" s="771"/>
      <c r="BA564" s="905"/>
    </row>
    <row r="565" spans="1:53" ht="11.4">
      <c r="A565" s="789">
        <v>5</v>
      </c>
      <c r="B565" s="905"/>
      <c r="C565" s="905"/>
      <c r="D565" s="905"/>
      <c r="E565" s="905"/>
      <c r="F565" s="905"/>
      <c r="G565" s="905"/>
      <c r="H565" s="905"/>
      <c r="I565" s="905"/>
      <c r="J565" s="905"/>
      <c r="K565" s="905"/>
      <c r="L565" s="931" t="s">
        <v>617</v>
      </c>
      <c r="M565" s="939" t="s">
        <v>618</v>
      </c>
      <c r="N565" s="933" t="s">
        <v>370</v>
      </c>
      <c r="O565" s="790"/>
      <c r="P565" s="790"/>
      <c r="Q565" s="790"/>
      <c r="R565" s="940">
        <v>0</v>
      </c>
      <c r="S565" s="790"/>
      <c r="T565" s="790"/>
      <c r="U565" s="790"/>
      <c r="V565" s="790"/>
      <c r="W565" s="790"/>
      <c r="X565" s="790"/>
      <c r="Y565" s="790"/>
      <c r="Z565" s="790"/>
      <c r="AA565" s="790"/>
      <c r="AB565" s="790"/>
      <c r="AC565" s="790"/>
      <c r="AD565" s="790"/>
      <c r="AE565" s="790"/>
      <c r="AF565" s="790"/>
      <c r="AG565" s="790"/>
      <c r="AH565" s="790"/>
      <c r="AI565" s="790"/>
      <c r="AJ565" s="790"/>
      <c r="AK565" s="790"/>
      <c r="AL565" s="790"/>
      <c r="AM565" s="790"/>
      <c r="AN565" s="940">
        <v>0</v>
      </c>
      <c r="AO565" s="940">
        <v>0</v>
      </c>
      <c r="AP565" s="940">
        <v>0</v>
      </c>
      <c r="AQ565" s="940">
        <v>0</v>
      </c>
      <c r="AR565" s="940">
        <v>0</v>
      </c>
      <c r="AS565" s="940">
        <v>0</v>
      </c>
      <c r="AT565" s="940">
        <v>0</v>
      </c>
      <c r="AU565" s="940">
        <v>0</v>
      </c>
      <c r="AV565" s="940">
        <v>0</v>
      </c>
      <c r="AW565" s="940">
        <v>0</v>
      </c>
      <c r="AX565" s="771"/>
      <c r="AY565" s="771"/>
      <c r="AZ565" s="771"/>
      <c r="BA565" s="905"/>
    </row>
    <row r="566" spans="1:53" ht="11.4">
      <c r="A566" s="789">
        <v>5</v>
      </c>
      <c r="B566" s="905"/>
      <c r="C566" s="905"/>
      <c r="D566" s="905"/>
      <c r="E566" s="905"/>
      <c r="F566" s="905"/>
      <c r="G566" s="905"/>
      <c r="H566" s="905"/>
      <c r="I566" s="905"/>
      <c r="J566" s="905"/>
      <c r="K566" s="905"/>
      <c r="L566" s="931" t="s">
        <v>619</v>
      </c>
      <c r="M566" s="939" t="s">
        <v>620</v>
      </c>
      <c r="N566" s="933" t="s">
        <v>370</v>
      </c>
      <c r="O566" s="790"/>
      <c r="P566" s="790"/>
      <c r="Q566" s="790"/>
      <c r="R566" s="940">
        <v>0</v>
      </c>
      <c r="S566" s="790"/>
      <c r="T566" s="790"/>
      <c r="U566" s="790"/>
      <c r="V566" s="790"/>
      <c r="W566" s="790"/>
      <c r="X566" s="790"/>
      <c r="Y566" s="790"/>
      <c r="Z566" s="790"/>
      <c r="AA566" s="790"/>
      <c r="AB566" s="790"/>
      <c r="AC566" s="790"/>
      <c r="AD566" s="790"/>
      <c r="AE566" s="790"/>
      <c r="AF566" s="790"/>
      <c r="AG566" s="790"/>
      <c r="AH566" s="790"/>
      <c r="AI566" s="790"/>
      <c r="AJ566" s="790"/>
      <c r="AK566" s="790"/>
      <c r="AL566" s="790"/>
      <c r="AM566" s="790"/>
      <c r="AN566" s="940">
        <v>0</v>
      </c>
      <c r="AO566" s="940">
        <v>0</v>
      </c>
      <c r="AP566" s="940">
        <v>0</v>
      </c>
      <c r="AQ566" s="940">
        <v>0</v>
      </c>
      <c r="AR566" s="940">
        <v>0</v>
      </c>
      <c r="AS566" s="940">
        <v>0</v>
      </c>
      <c r="AT566" s="940">
        <v>0</v>
      </c>
      <c r="AU566" s="940">
        <v>0</v>
      </c>
      <c r="AV566" s="940">
        <v>0</v>
      </c>
      <c r="AW566" s="940">
        <v>0</v>
      </c>
      <c r="AX566" s="771"/>
      <c r="AY566" s="771"/>
      <c r="AZ566" s="771"/>
      <c r="BA566" s="905"/>
    </row>
    <row r="567" spans="1:53" ht="11.4">
      <c r="A567" s="789">
        <v>5</v>
      </c>
      <c r="B567" s="905" t="s">
        <v>424</v>
      </c>
      <c r="C567" s="905"/>
      <c r="D567" s="905"/>
      <c r="E567" s="905"/>
      <c r="F567" s="905"/>
      <c r="G567" s="905"/>
      <c r="H567" s="905"/>
      <c r="I567" s="905"/>
      <c r="J567" s="905"/>
      <c r="K567" s="905"/>
      <c r="L567" s="931" t="s">
        <v>621</v>
      </c>
      <c r="M567" s="939" t="s">
        <v>622</v>
      </c>
      <c r="N567" s="933" t="s">
        <v>370</v>
      </c>
      <c r="O567" s="443">
        <v>0</v>
      </c>
      <c r="P567" s="443">
        <v>0</v>
      </c>
      <c r="Q567" s="443">
        <v>0</v>
      </c>
      <c r="R567" s="940">
        <v>0</v>
      </c>
      <c r="S567" s="443">
        <v>0</v>
      </c>
      <c r="T567" s="443">
        <v>0</v>
      </c>
      <c r="U567" s="443">
        <v>0</v>
      </c>
      <c r="V567" s="443">
        <v>0</v>
      </c>
      <c r="W567" s="443">
        <v>0</v>
      </c>
      <c r="X567" s="443">
        <v>0</v>
      </c>
      <c r="Y567" s="443">
        <v>0</v>
      </c>
      <c r="Z567" s="443">
        <v>0</v>
      </c>
      <c r="AA567" s="443">
        <v>0</v>
      </c>
      <c r="AB567" s="443">
        <v>0</v>
      </c>
      <c r="AC567" s="443">
        <v>0</v>
      </c>
      <c r="AD567" s="443">
        <v>0</v>
      </c>
      <c r="AE567" s="443">
        <v>0</v>
      </c>
      <c r="AF567" s="443">
        <v>0</v>
      </c>
      <c r="AG567" s="443">
        <v>0</v>
      </c>
      <c r="AH567" s="443">
        <v>0</v>
      </c>
      <c r="AI567" s="443">
        <v>0</v>
      </c>
      <c r="AJ567" s="443">
        <v>0</v>
      </c>
      <c r="AK567" s="443">
        <v>0</v>
      </c>
      <c r="AL567" s="443">
        <v>0</v>
      </c>
      <c r="AM567" s="443">
        <v>0</v>
      </c>
      <c r="AN567" s="940">
        <v>0</v>
      </c>
      <c r="AO567" s="940">
        <v>0</v>
      </c>
      <c r="AP567" s="940">
        <v>0</v>
      </c>
      <c r="AQ567" s="940">
        <v>0</v>
      </c>
      <c r="AR567" s="940">
        <v>0</v>
      </c>
      <c r="AS567" s="940">
        <v>0</v>
      </c>
      <c r="AT567" s="940">
        <v>0</v>
      </c>
      <c r="AU567" s="940">
        <v>0</v>
      </c>
      <c r="AV567" s="940">
        <v>0</v>
      </c>
      <c r="AW567" s="940">
        <v>0</v>
      </c>
      <c r="AX567" s="771"/>
      <c r="AY567" s="771"/>
      <c r="AZ567" s="771"/>
      <c r="BA567" s="905"/>
    </row>
    <row r="568" spans="1:53" ht="11.4">
      <c r="A568" s="789">
        <v>5</v>
      </c>
      <c r="B568" s="905" t="s">
        <v>425</v>
      </c>
      <c r="C568" s="905"/>
      <c r="D568" s="905"/>
      <c r="E568" s="905"/>
      <c r="F568" s="905"/>
      <c r="G568" s="905"/>
      <c r="H568" s="905"/>
      <c r="I568" s="905"/>
      <c r="J568" s="905"/>
      <c r="K568" s="905"/>
      <c r="L568" s="931" t="s">
        <v>623</v>
      </c>
      <c r="M568" s="939" t="s">
        <v>624</v>
      </c>
      <c r="N568" s="933" t="s">
        <v>370</v>
      </c>
      <c r="O568" s="443">
        <v>0</v>
      </c>
      <c r="P568" s="443">
        <v>0</v>
      </c>
      <c r="Q568" s="443">
        <v>0</v>
      </c>
      <c r="R568" s="940">
        <v>0</v>
      </c>
      <c r="S568" s="443">
        <v>0</v>
      </c>
      <c r="T568" s="443">
        <v>0</v>
      </c>
      <c r="U568" s="443">
        <v>0</v>
      </c>
      <c r="V568" s="443">
        <v>0</v>
      </c>
      <c r="W568" s="443">
        <v>0</v>
      </c>
      <c r="X568" s="443">
        <v>0</v>
      </c>
      <c r="Y568" s="443">
        <v>0</v>
      </c>
      <c r="Z568" s="443">
        <v>0</v>
      </c>
      <c r="AA568" s="443">
        <v>0</v>
      </c>
      <c r="AB568" s="443">
        <v>0</v>
      </c>
      <c r="AC568" s="443">
        <v>0</v>
      </c>
      <c r="AD568" s="443">
        <v>0</v>
      </c>
      <c r="AE568" s="443">
        <v>0</v>
      </c>
      <c r="AF568" s="443">
        <v>0</v>
      </c>
      <c r="AG568" s="443">
        <v>0</v>
      </c>
      <c r="AH568" s="443">
        <v>0</v>
      </c>
      <c r="AI568" s="443">
        <v>0</v>
      </c>
      <c r="AJ568" s="443">
        <v>0</v>
      </c>
      <c r="AK568" s="443">
        <v>0</v>
      </c>
      <c r="AL568" s="443">
        <v>0</v>
      </c>
      <c r="AM568" s="443">
        <v>0</v>
      </c>
      <c r="AN568" s="940">
        <v>0</v>
      </c>
      <c r="AO568" s="940">
        <v>0</v>
      </c>
      <c r="AP568" s="940">
        <v>0</v>
      </c>
      <c r="AQ568" s="940">
        <v>0</v>
      </c>
      <c r="AR568" s="940">
        <v>0</v>
      </c>
      <c r="AS568" s="940">
        <v>0</v>
      </c>
      <c r="AT568" s="940">
        <v>0</v>
      </c>
      <c r="AU568" s="940">
        <v>0</v>
      </c>
      <c r="AV568" s="940">
        <v>0</v>
      </c>
      <c r="AW568" s="940">
        <v>0</v>
      </c>
      <c r="AX568" s="771"/>
      <c r="AY568" s="771"/>
      <c r="AZ568" s="771"/>
      <c r="BA568" s="905"/>
    </row>
    <row r="569" spans="1:53" ht="11.4">
      <c r="A569" s="789">
        <v>5</v>
      </c>
      <c r="B569" s="905" t="s">
        <v>1328</v>
      </c>
      <c r="C569" s="905"/>
      <c r="D569" s="905"/>
      <c r="E569" s="905"/>
      <c r="F569" s="905"/>
      <c r="G569" s="905"/>
      <c r="H569" s="905"/>
      <c r="I569" s="905"/>
      <c r="J569" s="905"/>
      <c r="K569" s="905"/>
      <c r="L569" s="931" t="s">
        <v>1340</v>
      </c>
      <c r="M569" s="939" t="s">
        <v>1341</v>
      </c>
      <c r="N569" s="933" t="s">
        <v>370</v>
      </c>
      <c r="O569" s="443">
        <v>0</v>
      </c>
      <c r="P569" s="443">
        <v>0</v>
      </c>
      <c r="Q569" s="443">
        <v>0</v>
      </c>
      <c r="R569" s="940">
        <v>0</v>
      </c>
      <c r="S569" s="443">
        <v>0</v>
      </c>
      <c r="T569" s="443">
        <v>0</v>
      </c>
      <c r="U569" s="443">
        <v>0</v>
      </c>
      <c r="V569" s="443">
        <v>0</v>
      </c>
      <c r="W569" s="443">
        <v>0</v>
      </c>
      <c r="X569" s="443">
        <v>0</v>
      </c>
      <c r="Y569" s="443">
        <v>0</v>
      </c>
      <c r="Z569" s="443">
        <v>0</v>
      </c>
      <c r="AA569" s="443">
        <v>0</v>
      </c>
      <c r="AB569" s="443">
        <v>0</v>
      </c>
      <c r="AC569" s="443">
        <v>0</v>
      </c>
      <c r="AD569" s="443">
        <v>0</v>
      </c>
      <c r="AE569" s="443">
        <v>0</v>
      </c>
      <c r="AF569" s="443">
        <v>0</v>
      </c>
      <c r="AG569" s="443">
        <v>0</v>
      </c>
      <c r="AH569" s="443">
        <v>0</v>
      </c>
      <c r="AI569" s="443">
        <v>0</v>
      </c>
      <c r="AJ569" s="443">
        <v>0</v>
      </c>
      <c r="AK569" s="443">
        <v>0</v>
      </c>
      <c r="AL569" s="443">
        <v>0</v>
      </c>
      <c r="AM569" s="443">
        <v>0</v>
      </c>
      <c r="AN569" s="940">
        <v>0</v>
      </c>
      <c r="AO569" s="940">
        <v>0</v>
      </c>
      <c r="AP569" s="940">
        <v>0</v>
      </c>
      <c r="AQ569" s="940">
        <v>0</v>
      </c>
      <c r="AR569" s="940">
        <v>0</v>
      </c>
      <c r="AS569" s="940">
        <v>0</v>
      </c>
      <c r="AT569" s="940">
        <v>0</v>
      </c>
      <c r="AU569" s="940">
        <v>0</v>
      </c>
      <c r="AV569" s="940">
        <v>0</v>
      </c>
      <c r="AW569" s="940">
        <v>0</v>
      </c>
      <c r="AX569" s="771"/>
      <c r="AY569" s="771"/>
      <c r="AZ569" s="771"/>
      <c r="BA569" s="905"/>
    </row>
    <row r="570" spans="1:53" ht="11.4">
      <c r="A570" s="789">
        <v>5</v>
      </c>
      <c r="B570" s="905"/>
      <c r="C570" s="905"/>
      <c r="D570" s="905"/>
      <c r="E570" s="905"/>
      <c r="F570" s="905"/>
      <c r="G570" s="905"/>
      <c r="H570" s="905"/>
      <c r="I570" s="905"/>
      <c r="J570" s="905"/>
      <c r="K570" s="905"/>
      <c r="L570" s="931" t="s">
        <v>146</v>
      </c>
      <c r="M570" s="932" t="s">
        <v>625</v>
      </c>
      <c r="N570" s="856" t="s">
        <v>370</v>
      </c>
      <c r="O570" s="443">
        <v>0</v>
      </c>
      <c r="P570" s="443">
        <v>0</v>
      </c>
      <c r="Q570" s="443">
        <v>0</v>
      </c>
      <c r="R570" s="940">
        <v>0</v>
      </c>
      <c r="S570" s="443">
        <v>0</v>
      </c>
      <c r="T570" s="443">
        <v>1.6</v>
      </c>
      <c r="U570" s="443">
        <v>0</v>
      </c>
      <c r="V570" s="443">
        <v>0</v>
      </c>
      <c r="W570" s="443">
        <v>0</v>
      </c>
      <c r="X570" s="443">
        <v>0</v>
      </c>
      <c r="Y570" s="443">
        <v>0</v>
      </c>
      <c r="Z570" s="443">
        <v>0</v>
      </c>
      <c r="AA570" s="443">
        <v>0</v>
      </c>
      <c r="AB570" s="443">
        <v>0</v>
      </c>
      <c r="AC570" s="443">
        <v>0</v>
      </c>
      <c r="AD570" s="443">
        <v>0</v>
      </c>
      <c r="AE570" s="443">
        <v>0</v>
      </c>
      <c r="AF570" s="443">
        <v>0</v>
      </c>
      <c r="AG570" s="443">
        <v>0</v>
      </c>
      <c r="AH570" s="443">
        <v>0</v>
      </c>
      <c r="AI570" s="443">
        <v>0</v>
      </c>
      <c r="AJ570" s="443">
        <v>0</v>
      </c>
      <c r="AK570" s="443">
        <v>0</v>
      </c>
      <c r="AL570" s="443">
        <v>0</v>
      </c>
      <c r="AM570" s="443">
        <v>0</v>
      </c>
      <c r="AN570" s="940">
        <v>0</v>
      </c>
      <c r="AO570" s="940">
        <v>0</v>
      </c>
      <c r="AP570" s="940">
        <v>0</v>
      </c>
      <c r="AQ570" s="940">
        <v>0</v>
      </c>
      <c r="AR570" s="940">
        <v>0</v>
      </c>
      <c r="AS570" s="940">
        <v>0</v>
      </c>
      <c r="AT570" s="940">
        <v>0</v>
      </c>
      <c r="AU570" s="940">
        <v>0</v>
      </c>
      <c r="AV570" s="940">
        <v>0</v>
      </c>
      <c r="AW570" s="940">
        <v>0</v>
      </c>
      <c r="AX570" s="771"/>
      <c r="AY570" s="771"/>
      <c r="AZ570" s="771"/>
      <c r="BA570" s="905"/>
    </row>
    <row r="571" spans="1:53" s="116" customFormat="1" ht="11.4">
      <c r="A571" s="936">
        <v>5</v>
      </c>
      <c r="B571" s="946"/>
      <c r="C571" s="946"/>
      <c r="D571" s="946"/>
      <c r="E571" s="946"/>
      <c r="F571" s="946"/>
      <c r="G571" s="946"/>
      <c r="H571" s="946"/>
      <c r="I571" s="946"/>
      <c r="J571" s="946"/>
      <c r="K571" s="946"/>
      <c r="L571" s="947" t="s">
        <v>167</v>
      </c>
      <c r="M571" s="948" t="s">
        <v>626</v>
      </c>
      <c r="N571" s="949" t="s">
        <v>370</v>
      </c>
      <c r="O571" s="928">
        <v>1.7</v>
      </c>
      <c r="P571" s="928">
        <v>0.84000000000000008</v>
      </c>
      <c r="Q571" s="928">
        <v>0</v>
      </c>
      <c r="R571" s="928">
        <v>-0.84000000000000008</v>
      </c>
      <c r="S571" s="928">
        <v>1.7000000000000002</v>
      </c>
      <c r="T571" s="928">
        <v>1.48</v>
      </c>
      <c r="U571" s="928">
        <v>0</v>
      </c>
      <c r="V571" s="928">
        <v>0</v>
      </c>
      <c r="W571" s="928">
        <v>0</v>
      </c>
      <c r="X571" s="928">
        <v>0</v>
      </c>
      <c r="Y571" s="928">
        <v>0</v>
      </c>
      <c r="Z571" s="928">
        <v>0</v>
      </c>
      <c r="AA571" s="928">
        <v>0</v>
      </c>
      <c r="AB571" s="928">
        <v>0</v>
      </c>
      <c r="AC571" s="928">
        <v>0</v>
      </c>
      <c r="AD571" s="928">
        <v>2.9899999999999998</v>
      </c>
      <c r="AE571" s="928">
        <v>0</v>
      </c>
      <c r="AF571" s="928">
        <v>0</v>
      </c>
      <c r="AG571" s="928">
        <v>0</v>
      </c>
      <c r="AH571" s="928">
        <v>0</v>
      </c>
      <c r="AI571" s="928">
        <v>0</v>
      </c>
      <c r="AJ571" s="928">
        <v>0</v>
      </c>
      <c r="AK571" s="928">
        <v>0</v>
      </c>
      <c r="AL571" s="928">
        <v>0</v>
      </c>
      <c r="AM571" s="928">
        <v>0</v>
      </c>
      <c r="AN571" s="928">
        <v>75.882352941176435</v>
      </c>
      <c r="AO571" s="928">
        <v>-100</v>
      </c>
      <c r="AP571" s="928">
        <v>0</v>
      </c>
      <c r="AQ571" s="928">
        <v>0</v>
      </c>
      <c r="AR571" s="928">
        <v>0</v>
      </c>
      <c r="AS571" s="928">
        <v>0</v>
      </c>
      <c r="AT571" s="928">
        <v>0</v>
      </c>
      <c r="AU571" s="928">
        <v>0</v>
      </c>
      <c r="AV571" s="928">
        <v>0</v>
      </c>
      <c r="AW571" s="928">
        <v>0</v>
      </c>
      <c r="AX571" s="938"/>
      <c r="AY571" s="938"/>
      <c r="AZ571" s="938"/>
      <c r="BA571" s="946"/>
    </row>
    <row r="572" spans="1:53" ht="11.4">
      <c r="A572" s="789">
        <v>5</v>
      </c>
      <c r="B572" s="905" t="s">
        <v>136</v>
      </c>
      <c r="C572" s="905"/>
      <c r="D572" s="905"/>
      <c r="E572" s="905"/>
      <c r="F572" s="905"/>
      <c r="G572" s="905"/>
      <c r="H572" s="905"/>
      <c r="I572" s="905"/>
      <c r="J572" s="905"/>
      <c r="K572" s="905"/>
      <c r="L572" s="931" t="s">
        <v>168</v>
      </c>
      <c r="M572" s="939" t="s">
        <v>627</v>
      </c>
      <c r="N572" s="933" t="s">
        <v>370</v>
      </c>
      <c r="O572" s="443">
        <v>0</v>
      </c>
      <c r="P572" s="443">
        <v>0</v>
      </c>
      <c r="Q572" s="443">
        <v>0</v>
      </c>
      <c r="R572" s="940">
        <v>0</v>
      </c>
      <c r="S572" s="443">
        <v>0</v>
      </c>
      <c r="T572" s="443">
        <v>0</v>
      </c>
      <c r="U572" s="443">
        <v>0</v>
      </c>
      <c r="V572" s="443">
        <v>0</v>
      </c>
      <c r="W572" s="443">
        <v>0</v>
      </c>
      <c r="X572" s="443">
        <v>0</v>
      </c>
      <c r="Y572" s="443">
        <v>0</v>
      </c>
      <c r="Z572" s="443">
        <v>0</v>
      </c>
      <c r="AA572" s="443">
        <v>0</v>
      </c>
      <c r="AB572" s="443">
        <v>0</v>
      </c>
      <c r="AC572" s="443">
        <v>0</v>
      </c>
      <c r="AD572" s="443">
        <v>0</v>
      </c>
      <c r="AE572" s="443">
        <v>0</v>
      </c>
      <c r="AF572" s="443">
        <v>0</v>
      </c>
      <c r="AG572" s="443">
        <v>0</v>
      </c>
      <c r="AH572" s="443">
        <v>0</v>
      </c>
      <c r="AI572" s="443">
        <v>0</v>
      </c>
      <c r="AJ572" s="443">
        <v>0</v>
      </c>
      <c r="AK572" s="443">
        <v>0</v>
      </c>
      <c r="AL572" s="443">
        <v>0</v>
      </c>
      <c r="AM572" s="443">
        <v>0</v>
      </c>
      <c r="AN572" s="940">
        <v>0</v>
      </c>
      <c r="AO572" s="940">
        <v>0</v>
      </c>
      <c r="AP572" s="940">
        <v>0</v>
      </c>
      <c r="AQ572" s="940">
        <v>0</v>
      </c>
      <c r="AR572" s="940">
        <v>0</v>
      </c>
      <c r="AS572" s="940">
        <v>0</v>
      </c>
      <c r="AT572" s="940">
        <v>0</v>
      </c>
      <c r="AU572" s="940">
        <v>0</v>
      </c>
      <c r="AV572" s="940">
        <v>0</v>
      </c>
      <c r="AW572" s="940">
        <v>0</v>
      </c>
      <c r="AX572" s="771"/>
      <c r="AY572" s="771"/>
      <c r="AZ572" s="771"/>
      <c r="BA572" s="905"/>
    </row>
    <row r="573" spans="1:53" ht="11.4">
      <c r="A573" s="789">
        <v>5</v>
      </c>
      <c r="B573" s="905" t="s">
        <v>137</v>
      </c>
      <c r="C573" s="905"/>
      <c r="D573" s="905"/>
      <c r="E573" s="905"/>
      <c r="F573" s="905"/>
      <c r="G573" s="905"/>
      <c r="H573" s="905"/>
      <c r="I573" s="905"/>
      <c r="J573" s="905"/>
      <c r="K573" s="905"/>
      <c r="L573" s="931" t="s">
        <v>628</v>
      </c>
      <c r="M573" s="939" t="s">
        <v>629</v>
      </c>
      <c r="N573" s="933" t="s">
        <v>370</v>
      </c>
      <c r="O573" s="443">
        <v>0</v>
      </c>
      <c r="P573" s="443">
        <v>0</v>
      </c>
      <c r="Q573" s="443">
        <v>0</v>
      </c>
      <c r="R573" s="940">
        <v>0</v>
      </c>
      <c r="S573" s="443">
        <v>0</v>
      </c>
      <c r="T573" s="443">
        <v>0</v>
      </c>
      <c r="U573" s="443">
        <v>0</v>
      </c>
      <c r="V573" s="443">
        <v>0</v>
      </c>
      <c r="W573" s="443">
        <v>0</v>
      </c>
      <c r="X573" s="443">
        <v>0</v>
      </c>
      <c r="Y573" s="443">
        <v>0</v>
      </c>
      <c r="Z573" s="443">
        <v>0</v>
      </c>
      <c r="AA573" s="443">
        <v>0</v>
      </c>
      <c r="AB573" s="443">
        <v>0</v>
      </c>
      <c r="AC573" s="443">
        <v>0</v>
      </c>
      <c r="AD573" s="443">
        <v>0</v>
      </c>
      <c r="AE573" s="443">
        <v>0</v>
      </c>
      <c r="AF573" s="443">
        <v>0</v>
      </c>
      <c r="AG573" s="443">
        <v>0</v>
      </c>
      <c r="AH573" s="443">
        <v>0</v>
      </c>
      <c r="AI573" s="443">
        <v>0</v>
      </c>
      <c r="AJ573" s="443">
        <v>0</v>
      </c>
      <c r="AK573" s="443">
        <v>0</v>
      </c>
      <c r="AL573" s="443">
        <v>0</v>
      </c>
      <c r="AM573" s="443">
        <v>0</v>
      </c>
      <c r="AN573" s="940">
        <v>0</v>
      </c>
      <c r="AO573" s="940">
        <v>0</v>
      </c>
      <c r="AP573" s="940">
        <v>0</v>
      </c>
      <c r="AQ573" s="940">
        <v>0</v>
      </c>
      <c r="AR573" s="940">
        <v>0</v>
      </c>
      <c r="AS573" s="940">
        <v>0</v>
      </c>
      <c r="AT573" s="940">
        <v>0</v>
      </c>
      <c r="AU573" s="940">
        <v>0</v>
      </c>
      <c r="AV573" s="940">
        <v>0</v>
      </c>
      <c r="AW573" s="940">
        <v>0</v>
      </c>
      <c r="AX573" s="771"/>
      <c r="AY573" s="771"/>
      <c r="AZ573" s="771"/>
      <c r="BA573" s="905"/>
    </row>
    <row r="574" spans="1:53" ht="11.4">
      <c r="A574" s="789">
        <v>5</v>
      </c>
      <c r="B574" s="905" t="s">
        <v>431</v>
      </c>
      <c r="C574" s="905"/>
      <c r="D574" s="905"/>
      <c r="E574" s="905"/>
      <c r="F574" s="905"/>
      <c r="G574" s="905"/>
      <c r="H574" s="905"/>
      <c r="I574" s="905"/>
      <c r="J574" s="905"/>
      <c r="K574" s="905"/>
      <c r="L574" s="931" t="s">
        <v>630</v>
      </c>
      <c r="M574" s="939" t="s">
        <v>631</v>
      </c>
      <c r="N574" s="933" t="s">
        <v>370</v>
      </c>
      <c r="O574" s="443">
        <v>0</v>
      </c>
      <c r="P574" s="443">
        <v>0</v>
      </c>
      <c r="Q574" s="443">
        <v>0</v>
      </c>
      <c r="R574" s="940">
        <v>0</v>
      </c>
      <c r="S574" s="443">
        <v>0</v>
      </c>
      <c r="T574" s="443">
        <v>0</v>
      </c>
      <c r="U574" s="443">
        <v>0</v>
      </c>
      <c r="V574" s="443">
        <v>0</v>
      </c>
      <c r="W574" s="443">
        <v>0</v>
      </c>
      <c r="X574" s="443">
        <v>0</v>
      </c>
      <c r="Y574" s="443">
        <v>0</v>
      </c>
      <c r="Z574" s="443">
        <v>0</v>
      </c>
      <c r="AA574" s="443">
        <v>0</v>
      </c>
      <c r="AB574" s="443">
        <v>0</v>
      </c>
      <c r="AC574" s="443">
        <v>0</v>
      </c>
      <c r="AD574" s="443">
        <v>0</v>
      </c>
      <c r="AE574" s="443">
        <v>0</v>
      </c>
      <c r="AF574" s="443">
        <v>0</v>
      </c>
      <c r="AG574" s="443">
        <v>0</v>
      </c>
      <c r="AH574" s="443">
        <v>0</v>
      </c>
      <c r="AI574" s="443">
        <v>0</v>
      </c>
      <c r="AJ574" s="443">
        <v>0</v>
      </c>
      <c r="AK574" s="443">
        <v>0</v>
      </c>
      <c r="AL574" s="443">
        <v>0</v>
      </c>
      <c r="AM574" s="443">
        <v>0</v>
      </c>
      <c r="AN574" s="940">
        <v>0</v>
      </c>
      <c r="AO574" s="940">
        <v>0</v>
      </c>
      <c r="AP574" s="940">
        <v>0</v>
      </c>
      <c r="AQ574" s="940">
        <v>0</v>
      </c>
      <c r="AR574" s="940">
        <v>0</v>
      </c>
      <c r="AS574" s="940">
        <v>0</v>
      </c>
      <c r="AT574" s="940">
        <v>0</v>
      </c>
      <c r="AU574" s="940">
        <v>0</v>
      </c>
      <c r="AV574" s="940">
        <v>0</v>
      </c>
      <c r="AW574" s="940">
        <v>0</v>
      </c>
      <c r="AX574" s="771"/>
      <c r="AY574" s="771"/>
      <c r="AZ574" s="771"/>
      <c r="BA574" s="905"/>
    </row>
    <row r="575" spans="1:53" ht="11.4">
      <c r="A575" s="789">
        <v>5</v>
      </c>
      <c r="B575" s="905" t="s">
        <v>432</v>
      </c>
      <c r="C575" s="905"/>
      <c r="D575" s="905"/>
      <c r="E575" s="905"/>
      <c r="F575" s="905"/>
      <c r="G575" s="905"/>
      <c r="H575" s="905"/>
      <c r="I575" s="905"/>
      <c r="J575" s="905"/>
      <c r="K575" s="905"/>
      <c r="L575" s="931" t="s">
        <v>632</v>
      </c>
      <c r="M575" s="939" t="s">
        <v>633</v>
      </c>
      <c r="N575" s="933" t="s">
        <v>370</v>
      </c>
      <c r="O575" s="443">
        <v>1</v>
      </c>
      <c r="P575" s="443">
        <v>0.64</v>
      </c>
      <c r="Q575" s="443">
        <v>0</v>
      </c>
      <c r="R575" s="940">
        <v>-0.64</v>
      </c>
      <c r="S575" s="443">
        <v>1.1000000000000001</v>
      </c>
      <c r="T575" s="443">
        <v>0.73</v>
      </c>
      <c r="U575" s="443">
        <v>0</v>
      </c>
      <c r="V575" s="443">
        <v>0</v>
      </c>
      <c r="W575" s="443">
        <v>0</v>
      </c>
      <c r="X575" s="443">
        <v>0</v>
      </c>
      <c r="Y575" s="443">
        <v>0</v>
      </c>
      <c r="Z575" s="443">
        <v>0</v>
      </c>
      <c r="AA575" s="443">
        <v>0</v>
      </c>
      <c r="AB575" s="443">
        <v>0</v>
      </c>
      <c r="AC575" s="443">
        <v>0</v>
      </c>
      <c r="AD575" s="443">
        <v>2.09</v>
      </c>
      <c r="AE575" s="443">
        <v>0</v>
      </c>
      <c r="AF575" s="443">
        <v>0</v>
      </c>
      <c r="AG575" s="443">
        <v>0</v>
      </c>
      <c r="AH575" s="443">
        <v>0</v>
      </c>
      <c r="AI575" s="443">
        <v>0</v>
      </c>
      <c r="AJ575" s="443">
        <v>0</v>
      </c>
      <c r="AK575" s="443">
        <v>0</v>
      </c>
      <c r="AL575" s="443">
        <v>0</v>
      </c>
      <c r="AM575" s="443">
        <v>0</v>
      </c>
      <c r="AN575" s="940">
        <v>89.999999999999972</v>
      </c>
      <c r="AO575" s="940">
        <v>-100</v>
      </c>
      <c r="AP575" s="940">
        <v>0</v>
      </c>
      <c r="AQ575" s="940">
        <v>0</v>
      </c>
      <c r="AR575" s="940">
        <v>0</v>
      </c>
      <c r="AS575" s="940">
        <v>0</v>
      </c>
      <c r="AT575" s="940">
        <v>0</v>
      </c>
      <c r="AU575" s="940">
        <v>0</v>
      </c>
      <c r="AV575" s="940">
        <v>0</v>
      </c>
      <c r="AW575" s="940">
        <v>0</v>
      </c>
      <c r="AX575" s="771"/>
      <c r="AY575" s="771"/>
      <c r="AZ575" s="771"/>
      <c r="BA575" s="905"/>
    </row>
    <row r="576" spans="1:53" ht="11.4">
      <c r="A576" s="789">
        <v>5</v>
      </c>
      <c r="B576" s="905" t="s">
        <v>433</v>
      </c>
      <c r="C576" s="905"/>
      <c r="D576" s="905"/>
      <c r="E576" s="905"/>
      <c r="F576" s="905"/>
      <c r="G576" s="905"/>
      <c r="H576" s="905"/>
      <c r="I576" s="905"/>
      <c r="J576" s="905"/>
      <c r="K576" s="905"/>
      <c r="L576" s="931" t="s">
        <v>634</v>
      </c>
      <c r="M576" s="939" t="s">
        <v>635</v>
      </c>
      <c r="N576" s="933" t="s">
        <v>370</v>
      </c>
      <c r="O576" s="443">
        <v>0</v>
      </c>
      <c r="P576" s="443">
        <v>0</v>
      </c>
      <c r="Q576" s="443">
        <v>0</v>
      </c>
      <c r="R576" s="940">
        <v>0</v>
      </c>
      <c r="S576" s="443">
        <v>0</v>
      </c>
      <c r="T576" s="443">
        <v>0</v>
      </c>
      <c r="U576" s="443">
        <v>0</v>
      </c>
      <c r="V576" s="443">
        <v>0</v>
      </c>
      <c r="W576" s="443">
        <v>0</v>
      </c>
      <c r="X576" s="443">
        <v>0</v>
      </c>
      <c r="Y576" s="443">
        <v>0</v>
      </c>
      <c r="Z576" s="443">
        <v>0</v>
      </c>
      <c r="AA576" s="443">
        <v>0</v>
      </c>
      <c r="AB576" s="443">
        <v>0</v>
      </c>
      <c r="AC576" s="443">
        <v>0</v>
      </c>
      <c r="AD576" s="443">
        <v>0</v>
      </c>
      <c r="AE576" s="443">
        <v>0</v>
      </c>
      <c r="AF576" s="443">
        <v>0</v>
      </c>
      <c r="AG576" s="443">
        <v>0</v>
      </c>
      <c r="AH576" s="443">
        <v>0</v>
      </c>
      <c r="AI576" s="443">
        <v>0</v>
      </c>
      <c r="AJ576" s="443">
        <v>0</v>
      </c>
      <c r="AK576" s="443">
        <v>0</v>
      </c>
      <c r="AL576" s="443">
        <v>0</v>
      </c>
      <c r="AM576" s="443">
        <v>0</v>
      </c>
      <c r="AN576" s="940">
        <v>0</v>
      </c>
      <c r="AO576" s="940">
        <v>0</v>
      </c>
      <c r="AP576" s="940">
        <v>0</v>
      </c>
      <c r="AQ576" s="940">
        <v>0</v>
      </c>
      <c r="AR576" s="940">
        <v>0</v>
      </c>
      <c r="AS576" s="940">
        <v>0</v>
      </c>
      <c r="AT576" s="940">
        <v>0</v>
      </c>
      <c r="AU576" s="940">
        <v>0</v>
      </c>
      <c r="AV576" s="940">
        <v>0</v>
      </c>
      <c r="AW576" s="940">
        <v>0</v>
      </c>
      <c r="AX576" s="771"/>
      <c r="AY576" s="771"/>
      <c r="AZ576" s="771"/>
      <c r="BA576" s="905"/>
    </row>
    <row r="577" spans="1:53" ht="11.4">
      <c r="A577" s="789">
        <v>5</v>
      </c>
      <c r="B577" s="905" t="s">
        <v>430</v>
      </c>
      <c r="C577" s="905"/>
      <c r="D577" s="905"/>
      <c r="E577" s="905"/>
      <c r="F577" s="905"/>
      <c r="G577" s="905"/>
      <c r="H577" s="905"/>
      <c r="I577" s="905"/>
      <c r="J577" s="905"/>
      <c r="K577" s="905"/>
      <c r="L577" s="931" t="s">
        <v>636</v>
      </c>
      <c r="M577" s="939" t="s">
        <v>637</v>
      </c>
      <c r="N577" s="933" t="s">
        <v>370</v>
      </c>
      <c r="O577" s="443">
        <v>0</v>
      </c>
      <c r="P577" s="443">
        <v>0</v>
      </c>
      <c r="Q577" s="443">
        <v>0</v>
      </c>
      <c r="R577" s="940">
        <v>0</v>
      </c>
      <c r="S577" s="443">
        <v>0</v>
      </c>
      <c r="T577" s="443">
        <v>0</v>
      </c>
      <c r="U577" s="443">
        <v>0</v>
      </c>
      <c r="V577" s="443">
        <v>0</v>
      </c>
      <c r="W577" s="443">
        <v>0</v>
      </c>
      <c r="X577" s="443">
        <v>0</v>
      </c>
      <c r="Y577" s="443">
        <v>0</v>
      </c>
      <c r="Z577" s="443">
        <v>0</v>
      </c>
      <c r="AA577" s="443">
        <v>0</v>
      </c>
      <c r="AB577" s="443">
        <v>0</v>
      </c>
      <c r="AC577" s="443">
        <v>0</v>
      </c>
      <c r="AD577" s="443">
        <v>0</v>
      </c>
      <c r="AE577" s="443">
        <v>0</v>
      </c>
      <c r="AF577" s="443">
        <v>0</v>
      </c>
      <c r="AG577" s="443">
        <v>0</v>
      </c>
      <c r="AH577" s="443">
        <v>0</v>
      </c>
      <c r="AI577" s="443">
        <v>0</v>
      </c>
      <c r="AJ577" s="443">
        <v>0</v>
      </c>
      <c r="AK577" s="443">
        <v>0</v>
      </c>
      <c r="AL577" s="443">
        <v>0</v>
      </c>
      <c r="AM577" s="443">
        <v>0</v>
      </c>
      <c r="AN577" s="940">
        <v>0</v>
      </c>
      <c r="AO577" s="940">
        <v>0</v>
      </c>
      <c r="AP577" s="940">
        <v>0</v>
      </c>
      <c r="AQ577" s="940">
        <v>0</v>
      </c>
      <c r="AR577" s="940">
        <v>0</v>
      </c>
      <c r="AS577" s="940">
        <v>0</v>
      </c>
      <c r="AT577" s="940">
        <v>0</v>
      </c>
      <c r="AU577" s="940">
        <v>0</v>
      </c>
      <c r="AV577" s="940">
        <v>0</v>
      </c>
      <c r="AW577" s="940">
        <v>0</v>
      </c>
      <c r="AX577" s="771"/>
      <c r="AY577" s="771"/>
      <c r="AZ577" s="771"/>
      <c r="BA577" s="905"/>
    </row>
    <row r="578" spans="1:53" ht="11.4">
      <c r="A578" s="789">
        <v>5</v>
      </c>
      <c r="B578" s="905" t="s">
        <v>1372</v>
      </c>
      <c r="C578" s="905"/>
      <c r="D578" s="905"/>
      <c r="E578" s="905"/>
      <c r="F578" s="905"/>
      <c r="G578" s="905"/>
      <c r="H578" s="905"/>
      <c r="I578" s="905"/>
      <c r="J578" s="905"/>
      <c r="K578" s="905"/>
      <c r="L578" s="931" t="s">
        <v>638</v>
      </c>
      <c r="M578" s="939" t="s">
        <v>639</v>
      </c>
      <c r="N578" s="933" t="s">
        <v>370</v>
      </c>
      <c r="O578" s="790">
        <v>0</v>
      </c>
      <c r="P578" s="790">
        <v>0</v>
      </c>
      <c r="Q578" s="790">
        <v>0</v>
      </c>
      <c r="R578" s="940">
        <v>0</v>
      </c>
      <c r="S578" s="790">
        <v>0</v>
      </c>
      <c r="T578" s="790">
        <v>0</v>
      </c>
      <c r="U578" s="790">
        <v>0</v>
      </c>
      <c r="V578" s="790">
        <v>0</v>
      </c>
      <c r="W578" s="790">
        <v>0</v>
      </c>
      <c r="X578" s="790">
        <v>0</v>
      </c>
      <c r="Y578" s="790">
        <v>0</v>
      </c>
      <c r="Z578" s="790">
        <v>0</v>
      </c>
      <c r="AA578" s="790">
        <v>0</v>
      </c>
      <c r="AB578" s="790">
        <v>0</v>
      </c>
      <c r="AC578" s="790">
        <v>0</v>
      </c>
      <c r="AD578" s="790">
        <v>0</v>
      </c>
      <c r="AE578" s="790">
        <v>0</v>
      </c>
      <c r="AF578" s="790">
        <v>0</v>
      </c>
      <c r="AG578" s="790">
        <v>0</v>
      </c>
      <c r="AH578" s="790">
        <v>0</v>
      </c>
      <c r="AI578" s="790">
        <v>0</v>
      </c>
      <c r="AJ578" s="790">
        <v>0</v>
      </c>
      <c r="AK578" s="790">
        <v>0</v>
      </c>
      <c r="AL578" s="790">
        <v>0</v>
      </c>
      <c r="AM578" s="790">
        <v>0</v>
      </c>
      <c r="AN578" s="940">
        <v>0</v>
      </c>
      <c r="AO578" s="940">
        <v>0</v>
      </c>
      <c r="AP578" s="940">
        <v>0</v>
      </c>
      <c r="AQ578" s="940">
        <v>0</v>
      </c>
      <c r="AR578" s="940">
        <v>0</v>
      </c>
      <c r="AS578" s="940">
        <v>0</v>
      </c>
      <c r="AT578" s="940">
        <v>0</v>
      </c>
      <c r="AU578" s="940">
        <v>0</v>
      </c>
      <c r="AV578" s="940">
        <v>0</v>
      </c>
      <c r="AW578" s="940">
        <v>0</v>
      </c>
      <c r="AX578" s="771"/>
      <c r="AY578" s="771"/>
      <c r="AZ578" s="771"/>
      <c r="BA578" s="905"/>
    </row>
    <row r="579" spans="1:53" ht="11.4">
      <c r="A579" s="789">
        <v>5</v>
      </c>
      <c r="B579" s="905" t="s">
        <v>1373</v>
      </c>
      <c r="C579" s="905"/>
      <c r="D579" s="905"/>
      <c r="E579" s="905"/>
      <c r="F579" s="905"/>
      <c r="G579" s="905"/>
      <c r="H579" s="905"/>
      <c r="I579" s="905"/>
      <c r="J579" s="905"/>
      <c r="K579" s="905"/>
      <c r="L579" s="931" t="s">
        <v>640</v>
      </c>
      <c r="M579" s="939" t="s">
        <v>641</v>
      </c>
      <c r="N579" s="933" t="s">
        <v>370</v>
      </c>
      <c r="O579" s="443">
        <v>0.7</v>
      </c>
      <c r="P579" s="443">
        <v>0.2</v>
      </c>
      <c r="Q579" s="443">
        <v>0</v>
      </c>
      <c r="R579" s="940">
        <v>-0.2</v>
      </c>
      <c r="S579" s="443">
        <v>0.6</v>
      </c>
      <c r="T579" s="443">
        <v>0.75</v>
      </c>
      <c r="U579" s="443">
        <v>0</v>
      </c>
      <c r="V579" s="443">
        <v>0</v>
      </c>
      <c r="W579" s="443">
        <v>0</v>
      </c>
      <c r="X579" s="443">
        <v>0</v>
      </c>
      <c r="Y579" s="443">
        <v>0</v>
      </c>
      <c r="Z579" s="443">
        <v>0</v>
      </c>
      <c r="AA579" s="443">
        <v>0</v>
      </c>
      <c r="AB579" s="443">
        <v>0</v>
      </c>
      <c r="AC579" s="443">
        <v>0</v>
      </c>
      <c r="AD579" s="443">
        <v>0.9</v>
      </c>
      <c r="AE579" s="443">
        <v>0</v>
      </c>
      <c r="AF579" s="443">
        <v>0</v>
      </c>
      <c r="AG579" s="443">
        <v>0</v>
      </c>
      <c r="AH579" s="443">
        <v>0</v>
      </c>
      <c r="AI579" s="443">
        <v>0</v>
      </c>
      <c r="AJ579" s="443">
        <v>0</v>
      </c>
      <c r="AK579" s="443">
        <v>0</v>
      </c>
      <c r="AL579" s="443">
        <v>0</v>
      </c>
      <c r="AM579" s="443">
        <v>0</v>
      </c>
      <c r="AN579" s="940">
        <v>50.000000000000014</v>
      </c>
      <c r="AO579" s="940">
        <v>-100</v>
      </c>
      <c r="AP579" s="940">
        <v>0</v>
      </c>
      <c r="AQ579" s="940">
        <v>0</v>
      </c>
      <c r="AR579" s="940">
        <v>0</v>
      </c>
      <c r="AS579" s="940">
        <v>0</v>
      </c>
      <c r="AT579" s="940">
        <v>0</v>
      </c>
      <c r="AU579" s="940">
        <v>0</v>
      </c>
      <c r="AV579" s="940">
        <v>0</v>
      </c>
      <c r="AW579" s="940">
        <v>0</v>
      </c>
      <c r="AX579" s="771"/>
      <c r="AY579" s="771"/>
      <c r="AZ579" s="771"/>
      <c r="BA579" s="905"/>
    </row>
    <row r="580" spans="1:53" ht="11.4">
      <c r="A580" s="789">
        <v>5</v>
      </c>
      <c r="B580" s="905" t="s">
        <v>434</v>
      </c>
      <c r="C580" s="905"/>
      <c r="D580" s="905"/>
      <c r="E580" s="905"/>
      <c r="F580" s="905"/>
      <c r="G580" s="905"/>
      <c r="H580" s="905"/>
      <c r="I580" s="905"/>
      <c r="J580" s="905"/>
      <c r="K580" s="905"/>
      <c r="L580" s="931" t="s">
        <v>642</v>
      </c>
      <c r="M580" s="939" t="s">
        <v>1163</v>
      </c>
      <c r="N580" s="933" t="s">
        <v>370</v>
      </c>
      <c r="O580" s="443">
        <v>0</v>
      </c>
      <c r="P580" s="443">
        <v>0</v>
      </c>
      <c r="Q580" s="443">
        <v>0</v>
      </c>
      <c r="R580" s="940">
        <v>0</v>
      </c>
      <c r="S580" s="443">
        <v>0</v>
      </c>
      <c r="T580" s="443">
        <v>0</v>
      </c>
      <c r="U580" s="443">
        <v>0</v>
      </c>
      <c r="V580" s="443">
        <v>0</v>
      </c>
      <c r="W580" s="443">
        <v>0</v>
      </c>
      <c r="X580" s="443">
        <v>0</v>
      </c>
      <c r="Y580" s="443">
        <v>0</v>
      </c>
      <c r="Z580" s="443">
        <v>0</v>
      </c>
      <c r="AA580" s="443">
        <v>0</v>
      </c>
      <c r="AB580" s="443">
        <v>0</v>
      </c>
      <c r="AC580" s="443">
        <v>0</v>
      </c>
      <c r="AD580" s="443">
        <v>0</v>
      </c>
      <c r="AE580" s="443">
        <v>0</v>
      </c>
      <c r="AF580" s="443">
        <v>0</v>
      </c>
      <c r="AG580" s="443">
        <v>0</v>
      </c>
      <c r="AH580" s="443">
        <v>0</v>
      </c>
      <c r="AI580" s="443">
        <v>0</v>
      </c>
      <c r="AJ580" s="443">
        <v>0</v>
      </c>
      <c r="AK580" s="443">
        <v>0</v>
      </c>
      <c r="AL580" s="443">
        <v>0</v>
      </c>
      <c r="AM580" s="443">
        <v>0</v>
      </c>
      <c r="AN580" s="940">
        <v>0</v>
      </c>
      <c r="AO580" s="940">
        <v>0</v>
      </c>
      <c r="AP580" s="940">
        <v>0</v>
      </c>
      <c r="AQ580" s="940">
        <v>0</v>
      </c>
      <c r="AR580" s="940">
        <v>0</v>
      </c>
      <c r="AS580" s="940">
        <v>0</v>
      </c>
      <c r="AT580" s="940">
        <v>0</v>
      </c>
      <c r="AU580" s="940">
        <v>0</v>
      </c>
      <c r="AV580" s="940">
        <v>0</v>
      </c>
      <c r="AW580" s="940">
        <v>0</v>
      </c>
      <c r="AX580" s="771"/>
      <c r="AY580" s="771"/>
      <c r="AZ580" s="771"/>
      <c r="BA580" s="905"/>
    </row>
    <row r="581" spans="1:53" ht="68.400000000000006">
      <c r="A581" s="789">
        <v>5</v>
      </c>
      <c r="B581" s="905" t="s">
        <v>1396</v>
      </c>
      <c r="C581" s="905"/>
      <c r="D581" s="905"/>
      <c r="E581" s="905"/>
      <c r="F581" s="905"/>
      <c r="G581" s="905"/>
      <c r="H581" s="905"/>
      <c r="I581" s="905"/>
      <c r="J581" s="905"/>
      <c r="K581" s="905"/>
      <c r="L581" s="931" t="s">
        <v>169</v>
      </c>
      <c r="M581" s="932" t="s">
        <v>485</v>
      </c>
      <c r="N581" s="933" t="s">
        <v>370</v>
      </c>
      <c r="O581" s="951"/>
      <c r="P581" s="951"/>
      <c r="Q581" s="951"/>
      <c r="R581" s="940">
        <v>0</v>
      </c>
      <c r="S581" s="951"/>
      <c r="T581" s="951"/>
      <c r="U581" s="951"/>
      <c r="V581" s="951"/>
      <c r="W581" s="951"/>
      <c r="X581" s="951"/>
      <c r="Y581" s="951"/>
      <c r="Z581" s="951"/>
      <c r="AA581" s="951"/>
      <c r="AB581" s="951"/>
      <c r="AC581" s="951"/>
      <c r="AD581" s="951"/>
      <c r="AE581" s="951"/>
      <c r="AF581" s="951"/>
      <c r="AG581" s="951"/>
      <c r="AH581" s="951"/>
      <c r="AI581" s="951"/>
      <c r="AJ581" s="951"/>
      <c r="AK581" s="951"/>
      <c r="AL581" s="951"/>
      <c r="AM581" s="951"/>
      <c r="AN581" s="940">
        <v>0</v>
      </c>
      <c r="AO581" s="940">
        <v>0</v>
      </c>
      <c r="AP581" s="940">
        <v>0</v>
      </c>
      <c r="AQ581" s="940">
        <v>0</v>
      </c>
      <c r="AR581" s="940">
        <v>0</v>
      </c>
      <c r="AS581" s="940">
        <v>0</v>
      </c>
      <c r="AT581" s="940">
        <v>0</v>
      </c>
      <c r="AU581" s="940">
        <v>0</v>
      </c>
      <c r="AV581" s="940">
        <v>0</v>
      </c>
      <c r="AW581" s="940">
        <v>0</v>
      </c>
      <c r="AX581" s="771"/>
      <c r="AY581" s="771"/>
      <c r="AZ581" s="771"/>
      <c r="BA581" s="905"/>
    </row>
    <row r="582" spans="1:53" ht="11.4">
      <c r="A582" s="789">
        <v>5</v>
      </c>
      <c r="B582" s="905" t="s">
        <v>643</v>
      </c>
      <c r="C582" s="905"/>
      <c r="D582" s="905"/>
      <c r="E582" s="905"/>
      <c r="F582" s="905"/>
      <c r="G582" s="905"/>
      <c r="H582" s="905"/>
      <c r="I582" s="905"/>
      <c r="J582" s="905"/>
      <c r="K582" s="905"/>
      <c r="L582" s="931" t="s">
        <v>385</v>
      </c>
      <c r="M582" s="932" t="s">
        <v>643</v>
      </c>
      <c r="N582" s="933" t="s">
        <v>370</v>
      </c>
      <c r="O582" s="443">
        <v>0</v>
      </c>
      <c r="P582" s="443">
        <v>0</v>
      </c>
      <c r="Q582" s="443">
        <v>0</v>
      </c>
      <c r="R582" s="940">
        <v>0</v>
      </c>
      <c r="S582" s="443">
        <v>0</v>
      </c>
      <c r="T582" s="443">
        <v>0</v>
      </c>
      <c r="U582" s="443">
        <v>0</v>
      </c>
      <c r="V582" s="443">
        <v>0</v>
      </c>
      <c r="W582" s="443">
        <v>0</v>
      </c>
      <c r="X582" s="443">
        <v>0</v>
      </c>
      <c r="Y582" s="443">
        <v>0</v>
      </c>
      <c r="Z582" s="443">
        <v>0</v>
      </c>
      <c r="AA582" s="443">
        <v>0</v>
      </c>
      <c r="AB582" s="443">
        <v>0</v>
      </c>
      <c r="AC582" s="443">
        <v>0</v>
      </c>
      <c r="AD582" s="443">
        <v>0</v>
      </c>
      <c r="AE582" s="443">
        <v>0</v>
      </c>
      <c r="AF582" s="443">
        <v>0</v>
      </c>
      <c r="AG582" s="443">
        <v>0</v>
      </c>
      <c r="AH582" s="443">
        <v>0</v>
      </c>
      <c r="AI582" s="443">
        <v>0</v>
      </c>
      <c r="AJ582" s="443">
        <v>0</v>
      </c>
      <c r="AK582" s="443">
        <v>0</v>
      </c>
      <c r="AL582" s="443">
        <v>0</v>
      </c>
      <c r="AM582" s="443">
        <v>0</v>
      </c>
      <c r="AN582" s="940">
        <v>0</v>
      </c>
      <c r="AO582" s="940">
        <v>0</v>
      </c>
      <c r="AP582" s="940">
        <v>0</v>
      </c>
      <c r="AQ582" s="940">
        <v>0</v>
      </c>
      <c r="AR582" s="940">
        <v>0</v>
      </c>
      <c r="AS582" s="940">
        <v>0</v>
      </c>
      <c r="AT582" s="940">
        <v>0</v>
      </c>
      <c r="AU582" s="940">
        <v>0</v>
      </c>
      <c r="AV582" s="940">
        <v>0</v>
      </c>
      <c r="AW582" s="940">
        <v>0</v>
      </c>
      <c r="AX582" s="771"/>
      <c r="AY582" s="771"/>
      <c r="AZ582" s="771"/>
      <c r="BA582" s="905"/>
    </row>
    <row r="583" spans="1:53" ht="11.4">
      <c r="A583" s="789">
        <v>5</v>
      </c>
      <c r="B583" s="905"/>
      <c r="C583" s="905"/>
      <c r="D583" s="905"/>
      <c r="E583" s="905"/>
      <c r="F583" s="905"/>
      <c r="G583" s="905"/>
      <c r="H583" s="905"/>
      <c r="I583" s="905"/>
      <c r="J583" s="905"/>
      <c r="K583" s="905"/>
      <c r="L583" s="931" t="s">
        <v>511</v>
      </c>
      <c r="M583" s="932" t="s">
        <v>644</v>
      </c>
      <c r="N583" s="933" t="s">
        <v>370</v>
      </c>
      <c r="O583" s="790"/>
      <c r="P583" s="790"/>
      <c r="Q583" s="790"/>
      <c r="R583" s="940">
        <v>0</v>
      </c>
      <c r="S583" s="790"/>
      <c r="T583" s="790"/>
      <c r="U583" s="790"/>
      <c r="V583" s="790"/>
      <c r="W583" s="790"/>
      <c r="X583" s="790"/>
      <c r="Y583" s="790"/>
      <c r="Z583" s="790"/>
      <c r="AA583" s="790"/>
      <c r="AB583" s="790"/>
      <c r="AC583" s="790"/>
      <c r="AD583" s="790"/>
      <c r="AE583" s="790"/>
      <c r="AF583" s="790"/>
      <c r="AG583" s="790"/>
      <c r="AH583" s="790"/>
      <c r="AI583" s="790"/>
      <c r="AJ583" s="790"/>
      <c r="AK583" s="790"/>
      <c r="AL583" s="790"/>
      <c r="AM583" s="790"/>
      <c r="AN583" s="940">
        <v>0</v>
      </c>
      <c r="AO583" s="940">
        <v>0</v>
      </c>
      <c r="AP583" s="940">
        <v>0</v>
      </c>
      <c r="AQ583" s="940">
        <v>0</v>
      </c>
      <c r="AR583" s="940">
        <v>0</v>
      </c>
      <c r="AS583" s="940">
        <v>0</v>
      </c>
      <c r="AT583" s="940">
        <v>0</v>
      </c>
      <c r="AU583" s="940">
        <v>0</v>
      </c>
      <c r="AV583" s="940">
        <v>0</v>
      </c>
      <c r="AW583" s="940">
        <v>0</v>
      </c>
      <c r="AX583" s="771"/>
      <c r="AY583" s="771"/>
      <c r="AZ583" s="771"/>
      <c r="BA583" s="905"/>
    </row>
    <row r="584" spans="1:53" ht="11.4">
      <c r="A584" s="789">
        <v>5</v>
      </c>
      <c r="B584" s="905" t="s">
        <v>646</v>
      </c>
      <c r="C584" s="905"/>
      <c r="D584" s="905"/>
      <c r="E584" s="905"/>
      <c r="F584" s="905"/>
      <c r="G584" s="905"/>
      <c r="H584" s="905"/>
      <c r="I584" s="905"/>
      <c r="J584" s="905"/>
      <c r="K584" s="905"/>
      <c r="L584" s="931" t="s">
        <v>645</v>
      </c>
      <c r="M584" s="939" t="s">
        <v>646</v>
      </c>
      <c r="N584" s="933" t="s">
        <v>370</v>
      </c>
      <c r="O584" s="790"/>
      <c r="P584" s="790"/>
      <c r="Q584" s="790"/>
      <c r="R584" s="940">
        <v>0</v>
      </c>
      <c r="S584" s="790"/>
      <c r="T584" s="790"/>
      <c r="U584" s="790"/>
      <c r="V584" s="790"/>
      <c r="W584" s="790"/>
      <c r="X584" s="790"/>
      <c r="Y584" s="790"/>
      <c r="Z584" s="790"/>
      <c r="AA584" s="790"/>
      <c r="AB584" s="790"/>
      <c r="AC584" s="790"/>
      <c r="AD584" s="790"/>
      <c r="AE584" s="790"/>
      <c r="AF584" s="790"/>
      <c r="AG584" s="790"/>
      <c r="AH584" s="790"/>
      <c r="AI584" s="790"/>
      <c r="AJ584" s="790"/>
      <c r="AK584" s="790"/>
      <c r="AL584" s="790"/>
      <c r="AM584" s="790"/>
      <c r="AN584" s="940">
        <v>0</v>
      </c>
      <c r="AO584" s="940">
        <v>0</v>
      </c>
      <c r="AP584" s="940">
        <v>0</v>
      </c>
      <c r="AQ584" s="940">
        <v>0</v>
      </c>
      <c r="AR584" s="940">
        <v>0</v>
      </c>
      <c r="AS584" s="940">
        <v>0</v>
      </c>
      <c r="AT584" s="940">
        <v>0</v>
      </c>
      <c r="AU584" s="940">
        <v>0</v>
      </c>
      <c r="AV584" s="940">
        <v>0</v>
      </c>
      <c r="AW584" s="940">
        <v>0</v>
      </c>
      <c r="AX584" s="771"/>
      <c r="AY584" s="771"/>
      <c r="AZ584" s="771"/>
      <c r="BA584" s="905"/>
    </row>
    <row r="585" spans="1:53" ht="11.4">
      <c r="A585" s="789">
        <v>5</v>
      </c>
      <c r="B585" s="905" t="s">
        <v>647</v>
      </c>
      <c r="C585" s="905"/>
      <c r="D585" s="905"/>
      <c r="E585" s="905"/>
      <c r="F585" s="905"/>
      <c r="G585" s="905"/>
      <c r="H585" s="905"/>
      <c r="I585" s="905"/>
      <c r="J585" s="905"/>
      <c r="K585" s="905"/>
      <c r="L585" s="931" t="s">
        <v>513</v>
      </c>
      <c r="M585" s="932" t="s">
        <v>647</v>
      </c>
      <c r="N585" s="933" t="s">
        <v>370</v>
      </c>
      <c r="O585" s="790"/>
      <c r="P585" s="790"/>
      <c r="Q585" s="790"/>
      <c r="R585" s="940">
        <v>0</v>
      </c>
      <c r="S585" s="790"/>
      <c r="T585" s="790">
        <v>0</v>
      </c>
      <c r="U585" s="790">
        <v>0</v>
      </c>
      <c r="V585" s="790">
        <v>0</v>
      </c>
      <c r="W585" s="790">
        <v>0</v>
      </c>
      <c r="X585" s="790">
        <v>0</v>
      </c>
      <c r="Y585" s="790">
        <v>0</v>
      </c>
      <c r="Z585" s="790">
        <v>0</v>
      </c>
      <c r="AA585" s="790">
        <v>0</v>
      </c>
      <c r="AB585" s="790">
        <v>0</v>
      </c>
      <c r="AC585" s="790">
        <v>0</v>
      </c>
      <c r="AD585" s="790">
        <v>0</v>
      </c>
      <c r="AE585" s="790">
        <v>0</v>
      </c>
      <c r="AF585" s="790">
        <v>0</v>
      </c>
      <c r="AG585" s="790">
        <v>0</v>
      </c>
      <c r="AH585" s="790">
        <v>0</v>
      </c>
      <c r="AI585" s="790">
        <v>0</v>
      </c>
      <c r="AJ585" s="790">
        <v>0</v>
      </c>
      <c r="AK585" s="790">
        <v>0</v>
      </c>
      <c r="AL585" s="790">
        <v>0</v>
      </c>
      <c r="AM585" s="790">
        <v>0</v>
      </c>
      <c r="AN585" s="940">
        <v>0</v>
      </c>
      <c r="AO585" s="940">
        <v>0</v>
      </c>
      <c r="AP585" s="940">
        <v>0</v>
      </c>
      <c r="AQ585" s="940">
        <v>0</v>
      </c>
      <c r="AR585" s="940">
        <v>0</v>
      </c>
      <c r="AS585" s="940">
        <v>0</v>
      </c>
      <c r="AT585" s="940">
        <v>0</v>
      </c>
      <c r="AU585" s="940">
        <v>0</v>
      </c>
      <c r="AV585" s="940">
        <v>0</v>
      </c>
      <c r="AW585" s="940">
        <v>0</v>
      </c>
      <c r="AX585" s="771"/>
      <c r="AY585" s="771"/>
      <c r="AZ585" s="771"/>
      <c r="BA585" s="905"/>
    </row>
    <row r="586" spans="1:53" ht="11.4">
      <c r="A586" s="789">
        <v>5</v>
      </c>
      <c r="B586" s="905" t="s">
        <v>648</v>
      </c>
      <c r="C586" s="905"/>
      <c r="D586" s="905"/>
      <c r="E586" s="905"/>
      <c r="F586" s="905"/>
      <c r="G586" s="905"/>
      <c r="H586" s="905"/>
      <c r="I586" s="905"/>
      <c r="J586" s="905"/>
      <c r="K586" s="905"/>
      <c r="L586" s="931" t="s">
        <v>516</v>
      </c>
      <c r="M586" s="932" t="s">
        <v>648</v>
      </c>
      <c r="N586" s="933" t="s">
        <v>370</v>
      </c>
      <c r="O586" s="790"/>
      <c r="P586" s="790"/>
      <c r="Q586" s="790"/>
      <c r="R586" s="940">
        <v>0</v>
      </c>
      <c r="S586" s="790"/>
      <c r="T586" s="790"/>
      <c r="U586" s="790"/>
      <c r="V586" s="790"/>
      <c r="W586" s="790"/>
      <c r="X586" s="790"/>
      <c r="Y586" s="790"/>
      <c r="Z586" s="790"/>
      <c r="AA586" s="790"/>
      <c r="AB586" s="790"/>
      <c r="AC586" s="790"/>
      <c r="AD586" s="790"/>
      <c r="AE586" s="790"/>
      <c r="AF586" s="790"/>
      <c r="AG586" s="790"/>
      <c r="AH586" s="790"/>
      <c r="AI586" s="790"/>
      <c r="AJ586" s="790"/>
      <c r="AK586" s="790"/>
      <c r="AL586" s="790"/>
      <c r="AM586" s="790"/>
      <c r="AN586" s="940">
        <v>0</v>
      </c>
      <c r="AO586" s="940">
        <v>0</v>
      </c>
      <c r="AP586" s="940">
        <v>0</v>
      </c>
      <c r="AQ586" s="940">
        <v>0</v>
      </c>
      <c r="AR586" s="940">
        <v>0</v>
      </c>
      <c r="AS586" s="940">
        <v>0</v>
      </c>
      <c r="AT586" s="940">
        <v>0</v>
      </c>
      <c r="AU586" s="940">
        <v>0</v>
      </c>
      <c r="AV586" s="940">
        <v>0</v>
      </c>
      <c r="AW586" s="940">
        <v>0</v>
      </c>
      <c r="AX586" s="771"/>
      <c r="AY586" s="771"/>
      <c r="AZ586" s="771"/>
      <c r="BA586" s="905"/>
    </row>
    <row r="587" spans="1:53" ht="11.4">
      <c r="A587" s="789">
        <v>5</v>
      </c>
      <c r="B587" s="905" t="s">
        <v>649</v>
      </c>
      <c r="C587" s="905"/>
      <c r="D587" s="905"/>
      <c r="E587" s="905"/>
      <c r="F587" s="905"/>
      <c r="G587" s="905"/>
      <c r="H587" s="905"/>
      <c r="I587" s="905"/>
      <c r="J587" s="905"/>
      <c r="K587" s="905"/>
      <c r="L587" s="931" t="s">
        <v>519</v>
      </c>
      <c r="M587" s="932" t="s">
        <v>649</v>
      </c>
      <c r="N587" s="933" t="s">
        <v>370</v>
      </c>
      <c r="O587" s="790"/>
      <c r="P587" s="790"/>
      <c r="Q587" s="790"/>
      <c r="R587" s="940">
        <v>0</v>
      </c>
      <c r="S587" s="790"/>
      <c r="T587" s="790"/>
      <c r="U587" s="790"/>
      <c r="V587" s="790"/>
      <c r="W587" s="790"/>
      <c r="X587" s="790"/>
      <c r="Y587" s="790"/>
      <c r="Z587" s="790"/>
      <c r="AA587" s="790"/>
      <c r="AB587" s="790"/>
      <c r="AC587" s="790"/>
      <c r="AD587" s="790"/>
      <c r="AE587" s="790"/>
      <c r="AF587" s="790"/>
      <c r="AG587" s="790"/>
      <c r="AH587" s="790"/>
      <c r="AI587" s="790"/>
      <c r="AJ587" s="790"/>
      <c r="AK587" s="790"/>
      <c r="AL587" s="790"/>
      <c r="AM587" s="790"/>
      <c r="AN587" s="940">
        <v>0</v>
      </c>
      <c r="AO587" s="940">
        <v>0</v>
      </c>
      <c r="AP587" s="940">
        <v>0</v>
      </c>
      <c r="AQ587" s="940">
        <v>0</v>
      </c>
      <c r="AR587" s="940">
        <v>0</v>
      </c>
      <c r="AS587" s="940">
        <v>0</v>
      </c>
      <c r="AT587" s="940">
        <v>0</v>
      </c>
      <c r="AU587" s="940">
        <v>0</v>
      </c>
      <c r="AV587" s="940">
        <v>0</v>
      </c>
      <c r="AW587" s="940">
        <v>0</v>
      </c>
      <c r="AX587" s="771"/>
      <c r="AY587" s="771"/>
      <c r="AZ587" s="771"/>
      <c r="BA587" s="905"/>
    </row>
    <row r="588" spans="1:53" ht="11.4">
      <c r="A588" s="789">
        <v>5</v>
      </c>
      <c r="B588" s="905" t="s">
        <v>651</v>
      </c>
      <c r="C588" s="905"/>
      <c r="D588" s="905"/>
      <c r="E588" s="905"/>
      <c r="F588" s="905"/>
      <c r="G588" s="905"/>
      <c r="H588" s="905"/>
      <c r="I588" s="905"/>
      <c r="J588" s="905"/>
      <c r="K588" s="905"/>
      <c r="L588" s="931" t="s">
        <v>650</v>
      </c>
      <c r="M588" s="932" t="s">
        <v>651</v>
      </c>
      <c r="N588" s="933" t="s">
        <v>370</v>
      </c>
      <c r="O588" s="940">
        <v>0</v>
      </c>
      <c r="P588" s="940">
        <v>0</v>
      </c>
      <c r="Q588" s="940">
        <v>0</v>
      </c>
      <c r="R588" s="940">
        <v>0</v>
      </c>
      <c r="S588" s="940">
        <v>0</v>
      </c>
      <c r="T588" s="940">
        <v>0</v>
      </c>
      <c r="U588" s="940">
        <v>0</v>
      </c>
      <c r="V588" s="940">
        <v>0</v>
      </c>
      <c r="W588" s="940">
        <v>0</v>
      </c>
      <c r="X588" s="940">
        <v>0</v>
      </c>
      <c r="Y588" s="940">
        <v>0</v>
      </c>
      <c r="Z588" s="940">
        <v>0</v>
      </c>
      <c r="AA588" s="940">
        <v>0</v>
      </c>
      <c r="AB588" s="940">
        <v>0</v>
      </c>
      <c r="AC588" s="940">
        <v>0</v>
      </c>
      <c r="AD588" s="940">
        <v>0</v>
      </c>
      <c r="AE588" s="940">
        <v>0</v>
      </c>
      <c r="AF588" s="940">
        <v>0</v>
      </c>
      <c r="AG588" s="940">
        <v>0</v>
      </c>
      <c r="AH588" s="940">
        <v>0</v>
      </c>
      <c r="AI588" s="940">
        <v>0</v>
      </c>
      <c r="AJ588" s="940">
        <v>0</v>
      </c>
      <c r="AK588" s="940">
        <v>0</v>
      </c>
      <c r="AL588" s="940">
        <v>0</v>
      </c>
      <c r="AM588" s="940">
        <v>0</v>
      </c>
      <c r="AN588" s="940">
        <v>0</v>
      </c>
      <c r="AO588" s="940">
        <v>0</v>
      </c>
      <c r="AP588" s="940">
        <v>0</v>
      </c>
      <c r="AQ588" s="940">
        <v>0</v>
      </c>
      <c r="AR588" s="940">
        <v>0</v>
      </c>
      <c r="AS588" s="940">
        <v>0</v>
      </c>
      <c r="AT588" s="940">
        <v>0</v>
      </c>
      <c r="AU588" s="940">
        <v>0</v>
      </c>
      <c r="AV588" s="940">
        <v>0</v>
      </c>
      <c r="AW588" s="940">
        <v>0</v>
      </c>
      <c r="AX588" s="771"/>
      <c r="AY588" s="771"/>
      <c r="AZ588" s="771"/>
      <c r="BA588" s="905"/>
    </row>
    <row r="589" spans="1:53" ht="11.4">
      <c r="A589" s="789">
        <v>5</v>
      </c>
      <c r="B589" s="905"/>
      <c r="C589" s="905"/>
      <c r="D589" s="905"/>
      <c r="E589" s="905"/>
      <c r="F589" s="905"/>
      <c r="G589" s="905"/>
      <c r="H589" s="905"/>
      <c r="I589" s="905"/>
      <c r="J589" s="905"/>
      <c r="K589" s="905"/>
      <c r="L589" s="931" t="s">
        <v>652</v>
      </c>
      <c r="M589" s="939" t="s">
        <v>653</v>
      </c>
      <c r="N589" s="933" t="s">
        <v>370</v>
      </c>
      <c r="O589" s="790"/>
      <c r="P589" s="790"/>
      <c r="Q589" s="790"/>
      <c r="R589" s="940">
        <v>0</v>
      </c>
      <c r="S589" s="790"/>
      <c r="T589" s="790"/>
      <c r="U589" s="790"/>
      <c r="V589" s="790"/>
      <c r="W589" s="790"/>
      <c r="X589" s="790"/>
      <c r="Y589" s="790"/>
      <c r="Z589" s="790"/>
      <c r="AA589" s="790"/>
      <c r="AB589" s="790"/>
      <c r="AC589" s="790"/>
      <c r="AD589" s="790"/>
      <c r="AE589" s="790"/>
      <c r="AF589" s="790"/>
      <c r="AG589" s="790"/>
      <c r="AH589" s="790"/>
      <c r="AI589" s="790"/>
      <c r="AJ589" s="790"/>
      <c r="AK589" s="790"/>
      <c r="AL589" s="790"/>
      <c r="AM589" s="790"/>
      <c r="AN589" s="940">
        <v>0</v>
      </c>
      <c r="AO589" s="940">
        <v>0</v>
      </c>
      <c r="AP589" s="940">
        <v>0</v>
      </c>
      <c r="AQ589" s="940">
        <v>0</v>
      </c>
      <c r="AR589" s="940">
        <v>0</v>
      </c>
      <c r="AS589" s="940">
        <v>0</v>
      </c>
      <c r="AT589" s="940">
        <v>0</v>
      </c>
      <c r="AU589" s="940">
        <v>0</v>
      </c>
      <c r="AV589" s="940">
        <v>0</v>
      </c>
      <c r="AW589" s="940">
        <v>0</v>
      </c>
      <c r="AX589" s="771"/>
      <c r="AY589" s="771"/>
      <c r="AZ589" s="771"/>
      <c r="BA589" s="905"/>
    </row>
    <row r="590" spans="1:53" ht="11.4">
      <c r="A590" s="789">
        <v>5</v>
      </c>
      <c r="B590" s="905"/>
      <c r="C590" s="905"/>
      <c r="D590" s="905"/>
      <c r="E590" s="905"/>
      <c r="F590" s="905"/>
      <c r="G590" s="905"/>
      <c r="H590" s="905"/>
      <c r="I590" s="905"/>
      <c r="J590" s="905"/>
      <c r="K590" s="905"/>
      <c r="L590" s="931" t="s">
        <v>654</v>
      </c>
      <c r="M590" s="939" t="s">
        <v>655</v>
      </c>
      <c r="N590" s="933" t="s">
        <v>370</v>
      </c>
      <c r="O590" s="790"/>
      <c r="P590" s="790"/>
      <c r="Q590" s="790"/>
      <c r="R590" s="940">
        <v>0</v>
      </c>
      <c r="S590" s="790"/>
      <c r="T590" s="790"/>
      <c r="U590" s="790"/>
      <c r="V590" s="790"/>
      <c r="W590" s="790"/>
      <c r="X590" s="790"/>
      <c r="Y590" s="790"/>
      <c r="Z590" s="790"/>
      <c r="AA590" s="790"/>
      <c r="AB590" s="790"/>
      <c r="AC590" s="790"/>
      <c r="AD590" s="790"/>
      <c r="AE590" s="790"/>
      <c r="AF590" s="790"/>
      <c r="AG590" s="790"/>
      <c r="AH590" s="790"/>
      <c r="AI590" s="790"/>
      <c r="AJ590" s="790"/>
      <c r="AK590" s="790"/>
      <c r="AL590" s="790"/>
      <c r="AM590" s="790"/>
      <c r="AN590" s="940">
        <v>0</v>
      </c>
      <c r="AO590" s="940">
        <v>0</v>
      </c>
      <c r="AP590" s="940">
        <v>0</v>
      </c>
      <c r="AQ590" s="940">
        <v>0</v>
      </c>
      <c r="AR590" s="940">
        <v>0</v>
      </c>
      <c r="AS590" s="940">
        <v>0</v>
      </c>
      <c r="AT590" s="940">
        <v>0</v>
      </c>
      <c r="AU590" s="940">
        <v>0</v>
      </c>
      <c r="AV590" s="940">
        <v>0</v>
      </c>
      <c r="AW590" s="940">
        <v>0</v>
      </c>
      <c r="AX590" s="771"/>
      <c r="AY590" s="771"/>
      <c r="AZ590" s="771"/>
      <c r="BA590" s="905"/>
    </row>
    <row r="591" spans="1:53" ht="34.200000000000003">
      <c r="A591" s="789">
        <v>5</v>
      </c>
      <c r="B591" s="905" t="s">
        <v>1397</v>
      </c>
      <c r="C591" s="905"/>
      <c r="D591" s="905"/>
      <c r="E591" s="905"/>
      <c r="F591" s="905"/>
      <c r="G591" s="905"/>
      <c r="H591" s="905"/>
      <c r="I591" s="905"/>
      <c r="J591" s="905"/>
      <c r="K591" s="905"/>
      <c r="L591" s="931" t="s">
        <v>656</v>
      </c>
      <c r="M591" s="932" t="s">
        <v>657</v>
      </c>
      <c r="N591" s="933" t="s">
        <v>370</v>
      </c>
      <c r="O591" s="790"/>
      <c r="P591" s="790"/>
      <c r="Q591" s="790"/>
      <c r="R591" s="940">
        <v>0</v>
      </c>
      <c r="S591" s="790"/>
      <c r="T591" s="790"/>
      <c r="U591" s="790"/>
      <c r="V591" s="790"/>
      <c r="W591" s="790"/>
      <c r="X591" s="790"/>
      <c r="Y591" s="790"/>
      <c r="Z591" s="790"/>
      <c r="AA591" s="790"/>
      <c r="AB591" s="790"/>
      <c r="AC591" s="790"/>
      <c r="AD591" s="790"/>
      <c r="AE591" s="790"/>
      <c r="AF591" s="790"/>
      <c r="AG591" s="790"/>
      <c r="AH591" s="790"/>
      <c r="AI591" s="790"/>
      <c r="AJ591" s="790"/>
      <c r="AK591" s="790"/>
      <c r="AL591" s="790"/>
      <c r="AM591" s="790"/>
      <c r="AN591" s="940">
        <v>0</v>
      </c>
      <c r="AO591" s="940">
        <v>0</v>
      </c>
      <c r="AP591" s="940">
        <v>0</v>
      </c>
      <c r="AQ591" s="940">
        <v>0</v>
      </c>
      <c r="AR591" s="940">
        <v>0</v>
      </c>
      <c r="AS591" s="940">
        <v>0</v>
      </c>
      <c r="AT591" s="940">
        <v>0</v>
      </c>
      <c r="AU591" s="940">
        <v>0</v>
      </c>
      <c r="AV591" s="940">
        <v>0</v>
      </c>
      <c r="AW591" s="940">
        <v>0</v>
      </c>
      <c r="AX591" s="771"/>
      <c r="AY591" s="771"/>
      <c r="AZ591" s="771"/>
      <c r="BA591" s="905"/>
    </row>
    <row r="592" spans="1:53" s="116" customFormat="1" ht="11.4">
      <c r="A592" s="789">
        <v>5</v>
      </c>
      <c r="B592" s="905" t="s">
        <v>1105</v>
      </c>
      <c r="C592" s="946"/>
      <c r="D592" s="946"/>
      <c r="E592" s="946"/>
      <c r="F592" s="946"/>
      <c r="G592" s="946"/>
      <c r="H592" s="946"/>
      <c r="I592" s="946"/>
      <c r="J592" s="946"/>
      <c r="K592" s="946"/>
      <c r="L592" s="947" t="s">
        <v>103</v>
      </c>
      <c r="M592" s="926" t="s">
        <v>658</v>
      </c>
      <c r="N592" s="949" t="s">
        <v>370</v>
      </c>
      <c r="O592" s="537">
        <v>44.24</v>
      </c>
      <c r="P592" s="537">
        <v>551.22</v>
      </c>
      <c r="Q592" s="537">
        <v>0</v>
      </c>
      <c r="R592" s="928">
        <v>-551.22</v>
      </c>
      <c r="S592" s="537">
        <v>47.280999999999999</v>
      </c>
      <c r="T592" s="537">
        <v>492.48</v>
      </c>
      <c r="U592" s="537">
        <v>0</v>
      </c>
      <c r="V592" s="537">
        <v>0</v>
      </c>
      <c r="W592" s="537">
        <v>0</v>
      </c>
      <c r="X592" s="537">
        <v>0</v>
      </c>
      <c r="Y592" s="537">
        <v>0</v>
      </c>
      <c r="Z592" s="537">
        <v>0</v>
      </c>
      <c r="AA592" s="537">
        <v>0</v>
      </c>
      <c r="AB592" s="537">
        <v>0</v>
      </c>
      <c r="AC592" s="537">
        <v>0</v>
      </c>
      <c r="AD592" s="537">
        <v>49.56</v>
      </c>
      <c r="AE592" s="537">
        <v>0</v>
      </c>
      <c r="AF592" s="537">
        <v>0</v>
      </c>
      <c r="AG592" s="537">
        <v>0</v>
      </c>
      <c r="AH592" s="537">
        <v>0</v>
      </c>
      <c r="AI592" s="537">
        <v>0</v>
      </c>
      <c r="AJ592" s="537">
        <v>0</v>
      </c>
      <c r="AK592" s="537">
        <v>0</v>
      </c>
      <c r="AL592" s="537">
        <v>0</v>
      </c>
      <c r="AM592" s="537">
        <v>0</v>
      </c>
      <c r="AN592" s="928">
        <v>4.8201180178084293</v>
      </c>
      <c r="AO592" s="928">
        <v>-100</v>
      </c>
      <c r="AP592" s="928">
        <v>0</v>
      </c>
      <c r="AQ592" s="928">
        <v>0</v>
      </c>
      <c r="AR592" s="928">
        <v>0</v>
      </c>
      <c r="AS592" s="928">
        <v>0</v>
      </c>
      <c r="AT592" s="928">
        <v>0</v>
      </c>
      <c r="AU592" s="928">
        <v>0</v>
      </c>
      <c r="AV592" s="928">
        <v>0</v>
      </c>
      <c r="AW592" s="928">
        <v>0</v>
      </c>
      <c r="AX592" s="771"/>
      <c r="AY592" s="771"/>
      <c r="AZ592" s="771"/>
      <c r="BA592" s="946"/>
    </row>
    <row r="593" spans="1:53" s="116" customFormat="1" ht="34.200000000000003">
      <c r="A593" s="789">
        <v>5</v>
      </c>
      <c r="B593" s="905" t="s">
        <v>1106</v>
      </c>
      <c r="C593" s="946"/>
      <c r="D593" s="946"/>
      <c r="E593" s="946"/>
      <c r="F593" s="946"/>
      <c r="G593" s="946"/>
      <c r="H593" s="946"/>
      <c r="I593" s="946"/>
      <c r="J593" s="946"/>
      <c r="K593" s="946"/>
      <c r="L593" s="947" t="s">
        <v>104</v>
      </c>
      <c r="M593" s="926" t="s">
        <v>659</v>
      </c>
      <c r="N593" s="949" t="s">
        <v>370</v>
      </c>
      <c r="O593" s="537">
        <v>0</v>
      </c>
      <c r="P593" s="537">
        <v>0</v>
      </c>
      <c r="Q593" s="537">
        <v>0</v>
      </c>
      <c r="R593" s="928">
        <v>0</v>
      </c>
      <c r="S593" s="537">
        <v>0</v>
      </c>
      <c r="T593" s="537">
        <v>0</v>
      </c>
      <c r="U593" s="537">
        <v>0</v>
      </c>
      <c r="V593" s="537">
        <v>0</v>
      </c>
      <c r="W593" s="537">
        <v>0</v>
      </c>
      <c r="X593" s="537">
        <v>0</v>
      </c>
      <c r="Y593" s="537">
        <v>0</v>
      </c>
      <c r="Z593" s="537">
        <v>0</v>
      </c>
      <c r="AA593" s="537">
        <v>0</v>
      </c>
      <c r="AB593" s="537">
        <v>0</v>
      </c>
      <c r="AC593" s="537">
        <v>0</v>
      </c>
      <c r="AD593" s="537">
        <v>0</v>
      </c>
      <c r="AE593" s="537">
        <v>0</v>
      </c>
      <c r="AF593" s="537">
        <v>0</v>
      </c>
      <c r="AG593" s="537">
        <v>0</v>
      </c>
      <c r="AH593" s="537">
        <v>0</v>
      </c>
      <c r="AI593" s="537">
        <v>0</v>
      </c>
      <c r="AJ593" s="537">
        <v>0</v>
      </c>
      <c r="AK593" s="537">
        <v>0</v>
      </c>
      <c r="AL593" s="537">
        <v>0</v>
      </c>
      <c r="AM593" s="537">
        <v>0</v>
      </c>
      <c r="AN593" s="928">
        <v>0</v>
      </c>
      <c r="AO593" s="928">
        <v>0</v>
      </c>
      <c r="AP593" s="928">
        <v>0</v>
      </c>
      <c r="AQ593" s="928">
        <v>0</v>
      </c>
      <c r="AR593" s="928">
        <v>0</v>
      </c>
      <c r="AS593" s="928">
        <v>0</v>
      </c>
      <c r="AT593" s="928">
        <v>0</v>
      </c>
      <c r="AU593" s="928">
        <v>0</v>
      </c>
      <c r="AV593" s="928">
        <v>0</v>
      </c>
      <c r="AW593" s="928">
        <v>0</v>
      </c>
      <c r="AX593" s="771"/>
      <c r="AY593" s="771"/>
      <c r="AZ593" s="771"/>
      <c r="BA593" s="946"/>
    </row>
    <row r="594" spans="1:53" ht="11.4">
      <c r="A594" s="789">
        <v>5</v>
      </c>
      <c r="B594" s="905"/>
      <c r="C594" s="905"/>
      <c r="D594" s="905"/>
      <c r="E594" s="905"/>
      <c r="F594" s="905"/>
      <c r="G594" s="905"/>
      <c r="H594" s="905"/>
      <c r="I594" s="905"/>
      <c r="J594" s="905"/>
      <c r="K594" s="905"/>
      <c r="L594" s="931" t="s">
        <v>148</v>
      </c>
      <c r="M594" s="952" t="s">
        <v>1239</v>
      </c>
      <c r="N594" s="933" t="s">
        <v>370</v>
      </c>
      <c r="O594" s="790">
        <v>0</v>
      </c>
      <c r="P594" s="790">
        <v>0</v>
      </c>
      <c r="Q594" s="790">
        <v>0</v>
      </c>
      <c r="R594" s="940">
        <v>0</v>
      </c>
      <c r="S594" s="790">
        <v>0</v>
      </c>
      <c r="T594" s="790">
        <v>0</v>
      </c>
      <c r="U594" s="790">
        <v>0</v>
      </c>
      <c r="V594" s="790">
        <v>0</v>
      </c>
      <c r="W594" s="790">
        <v>0</v>
      </c>
      <c r="X594" s="790">
        <v>0</v>
      </c>
      <c r="Y594" s="790">
        <v>0</v>
      </c>
      <c r="Z594" s="790">
        <v>0</v>
      </c>
      <c r="AA594" s="790">
        <v>0</v>
      </c>
      <c r="AB594" s="790">
        <v>0</v>
      </c>
      <c r="AC594" s="790">
        <v>0</v>
      </c>
      <c r="AD594" s="790">
        <v>0</v>
      </c>
      <c r="AE594" s="790">
        <v>0</v>
      </c>
      <c r="AF594" s="790">
        <v>0</v>
      </c>
      <c r="AG594" s="790">
        <v>0</v>
      </c>
      <c r="AH594" s="790">
        <v>0</v>
      </c>
      <c r="AI594" s="790">
        <v>0</v>
      </c>
      <c r="AJ594" s="790">
        <v>0</v>
      </c>
      <c r="AK594" s="790">
        <v>0</v>
      </c>
      <c r="AL594" s="790">
        <v>0</v>
      </c>
      <c r="AM594" s="790">
        <v>0</v>
      </c>
      <c r="AN594" s="940">
        <v>0</v>
      </c>
      <c r="AO594" s="940">
        <v>0</v>
      </c>
      <c r="AP594" s="940">
        <v>0</v>
      </c>
      <c r="AQ594" s="940">
        <v>0</v>
      </c>
      <c r="AR594" s="940">
        <v>0</v>
      </c>
      <c r="AS594" s="940">
        <v>0</v>
      </c>
      <c r="AT594" s="940">
        <v>0</v>
      </c>
      <c r="AU594" s="940">
        <v>0</v>
      </c>
      <c r="AV594" s="940">
        <v>0</v>
      </c>
      <c r="AW594" s="940">
        <v>0</v>
      </c>
      <c r="AX594" s="771"/>
      <c r="AY594" s="771"/>
      <c r="AZ594" s="771"/>
      <c r="BA594" s="905"/>
    </row>
    <row r="595" spans="1:53" s="116" customFormat="1" ht="11.4">
      <c r="A595" s="789">
        <v>5</v>
      </c>
      <c r="B595" s="905" t="s">
        <v>660</v>
      </c>
      <c r="C595" s="946"/>
      <c r="D595" s="946"/>
      <c r="E595" s="946"/>
      <c r="F595" s="946"/>
      <c r="G595" s="946"/>
      <c r="H595" s="946"/>
      <c r="I595" s="946"/>
      <c r="J595" s="946"/>
      <c r="K595" s="946"/>
      <c r="L595" s="947" t="s">
        <v>120</v>
      </c>
      <c r="M595" s="953" t="s">
        <v>660</v>
      </c>
      <c r="N595" s="927" t="s">
        <v>370</v>
      </c>
      <c r="O595" s="928">
        <v>0</v>
      </c>
      <c r="P595" s="928">
        <v>0</v>
      </c>
      <c r="Q595" s="928">
        <v>0</v>
      </c>
      <c r="R595" s="537">
        <v>0</v>
      </c>
      <c r="S595" s="928">
        <v>0</v>
      </c>
      <c r="T595" s="928">
        <v>0</v>
      </c>
      <c r="U595" s="928">
        <v>0</v>
      </c>
      <c r="V595" s="928">
        <v>0</v>
      </c>
      <c r="W595" s="928">
        <v>0</v>
      </c>
      <c r="X595" s="928">
        <v>0</v>
      </c>
      <c r="Y595" s="928">
        <v>0</v>
      </c>
      <c r="Z595" s="928">
        <v>0</v>
      </c>
      <c r="AA595" s="928">
        <v>0</v>
      </c>
      <c r="AB595" s="928">
        <v>0</v>
      </c>
      <c r="AC595" s="928">
        <v>0</v>
      </c>
      <c r="AD595" s="928">
        <v>0</v>
      </c>
      <c r="AE595" s="928">
        <v>0</v>
      </c>
      <c r="AF595" s="928">
        <v>0</v>
      </c>
      <c r="AG595" s="928">
        <v>0</v>
      </c>
      <c r="AH595" s="928">
        <v>0</v>
      </c>
      <c r="AI595" s="928">
        <v>0</v>
      </c>
      <c r="AJ595" s="928">
        <v>0</v>
      </c>
      <c r="AK595" s="928">
        <v>0</v>
      </c>
      <c r="AL595" s="928">
        <v>0</v>
      </c>
      <c r="AM595" s="928">
        <v>0</v>
      </c>
      <c r="AN595" s="928">
        <v>0</v>
      </c>
      <c r="AO595" s="928">
        <v>0</v>
      </c>
      <c r="AP595" s="928">
        <v>0</v>
      </c>
      <c r="AQ595" s="928">
        <v>0</v>
      </c>
      <c r="AR595" s="928">
        <v>0</v>
      </c>
      <c r="AS595" s="928">
        <v>0</v>
      </c>
      <c r="AT595" s="928">
        <v>0</v>
      </c>
      <c r="AU595" s="928">
        <v>0</v>
      </c>
      <c r="AV595" s="928">
        <v>0</v>
      </c>
      <c r="AW595" s="928">
        <v>0</v>
      </c>
      <c r="AX595" s="771"/>
      <c r="AY595" s="771"/>
      <c r="AZ595" s="771"/>
      <c r="BA595" s="946"/>
    </row>
    <row r="596" spans="1:53" ht="11.4">
      <c r="A596" s="789">
        <v>5</v>
      </c>
      <c r="B596" s="905"/>
      <c r="C596" s="905"/>
      <c r="D596" s="905"/>
      <c r="E596" s="905"/>
      <c r="F596" s="905"/>
      <c r="G596" s="905"/>
      <c r="H596" s="905"/>
      <c r="I596" s="905"/>
      <c r="J596" s="905"/>
      <c r="K596" s="905"/>
      <c r="L596" s="931" t="s">
        <v>122</v>
      </c>
      <c r="M596" s="932" t="s">
        <v>661</v>
      </c>
      <c r="N596" s="933" t="s">
        <v>370</v>
      </c>
      <c r="O596" s="790">
        <v>0</v>
      </c>
      <c r="P596" s="790">
        <v>0</v>
      </c>
      <c r="Q596" s="790">
        <v>0</v>
      </c>
      <c r="R596" s="940">
        <v>0</v>
      </c>
      <c r="S596" s="790">
        <v>0</v>
      </c>
      <c r="T596" s="790">
        <v>0</v>
      </c>
      <c r="U596" s="790">
        <v>0</v>
      </c>
      <c r="V596" s="790">
        <v>0</v>
      </c>
      <c r="W596" s="790">
        <v>0</v>
      </c>
      <c r="X596" s="790">
        <v>0</v>
      </c>
      <c r="Y596" s="790">
        <v>0</v>
      </c>
      <c r="Z596" s="790">
        <v>0</v>
      </c>
      <c r="AA596" s="790">
        <v>0</v>
      </c>
      <c r="AB596" s="790">
        <v>0</v>
      </c>
      <c r="AC596" s="790">
        <v>0</v>
      </c>
      <c r="AD596" s="790">
        <v>0</v>
      </c>
      <c r="AE596" s="790">
        <v>0</v>
      </c>
      <c r="AF596" s="790">
        <v>0</v>
      </c>
      <c r="AG596" s="790">
        <v>0</v>
      </c>
      <c r="AH596" s="790">
        <v>0</v>
      </c>
      <c r="AI596" s="790">
        <v>0</v>
      </c>
      <c r="AJ596" s="790">
        <v>0</v>
      </c>
      <c r="AK596" s="790">
        <v>0</v>
      </c>
      <c r="AL596" s="790">
        <v>0</v>
      </c>
      <c r="AM596" s="790">
        <v>0</v>
      </c>
      <c r="AN596" s="940">
        <v>0</v>
      </c>
      <c r="AO596" s="940">
        <v>0</v>
      </c>
      <c r="AP596" s="940">
        <v>0</v>
      </c>
      <c r="AQ596" s="940">
        <v>0</v>
      </c>
      <c r="AR596" s="940">
        <v>0</v>
      </c>
      <c r="AS596" s="940">
        <v>0</v>
      </c>
      <c r="AT596" s="940">
        <v>0</v>
      </c>
      <c r="AU596" s="940">
        <v>0</v>
      </c>
      <c r="AV596" s="940">
        <v>0</v>
      </c>
      <c r="AW596" s="940">
        <v>0</v>
      </c>
      <c r="AX596" s="771"/>
      <c r="AY596" s="771"/>
      <c r="AZ596" s="771"/>
      <c r="BA596" s="905"/>
    </row>
    <row r="597" spans="1:53" ht="11.4">
      <c r="A597" s="789">
        <v>5</v>
      </c>
      <c r="B597" s="905"/>
      <c r="C597" s="905"/>
      <c r="D597" s="905"/>
      <c r="E597" s="905"/>
      <c r="F597" s="905"/>
      <c r="G597" s="905"/>
      <c r="H597" s="905"/>
      <c r="I597" s="905"/>
      <c r="J597" s="905"/>
      <c r="K597" s="905"/>
      <c r="L597" s="931" t="s">
        <v>123</v>
      </c>
      <c r="M597" s="932" t="s">
        <v>662</v>
      </c>
      <c r="N597" s="933" t="s">
        <v>370</v>
      </c>
      <c r="O597" s="790">
        <v>0</v>
      </c>
      <c r="P597" s="790">
        <v>0</v>
      </c>
      <c r="Q597" s="790">
        <v>0</v>
      </c>
      <c r="R597" s="940">
        <v>0</v>
      </c>
      <c r="S597" s="790">
        <v>0</v>
      </c>
      <c r="T597" s="790">
        <v>0</v>
      </c>
      <c r="U597" s="790">
        <v>0</v>
      </c>
      <c r="V597" s="790">
        <v>0</v>
      </c>
      <c r="W597" s="790">
        <v>0</v>
      </c>
      <c r="X597" s="790">
        <v>0</v>
      </c>
      <c r="Y597" s="790">
        <v>0</v>
      </c>
      <c r="Z597" s="790">
        <v>0</v>
      </c>
      <c r="AA597" s="790">
        <v>0</v>
      </c>
      <c r="AB597" s="790">
        <v>0</v>
      </c>
      <c r="AC597" s="790">
        <v>0</v>
      </c>
      <c r="AD597" s="790">
        <v>0</v>
      </c>
      <c r="AE597" s="790">
        <v>0</v>
      </c>
      <c r="AF597" s="790">
        <v>0</v>
      </c>
      <c r="AG597" s="790">
        <v>0</v>
      </c>
      <c r="AH597" s="790">
        <v>0</v>
      </c>
      <c r="AI597" s="790">
        <v>0</v>
      </c>
      <c r="AJ597" s="790">
        <v>0</v>
      </c>
      <c r="AK597" s="790">
        <v>0</v>
      </c>
      <c r="AL597" s="790">
        <v>0</v>
      </c>
      <c r="AM597" s="790">
        <v>0</v>
      </c>
      <c r="AN597" s="940">
        <v>0</v>
      </c>
      <c r="AO597" s="940">
        <v>0</v>
      </c>
      <c r="AP597" s="940">
        <v>0</v>
      </c>
      <c r="AQ597" s="940">
        <v>0</v>
      </c>
      <c r="AR597" s="940">
        <v>0</v>
      </c>
      <c r="AS597" s="940">
        <v>0</v>
      </c>
      <c r="AT597" s="940">
        <v>0</v>
      </c>
      <c r="AU597" s="940">
        <v>0</v>
      </c>
      <c r="AV597" s="940">
        <v>0</v>
      </c>
      <c r="AW597" s="940">
        <v>0</v>
      </c>
      <c r="AX597" s="771"/>
      <c r="AY597" s="771"/>
      <c r="AZ597" s="771"/>
      <c r="BA597" s="905"/>
    </row>
    <row r="598" spans="1:53" ht="11.4">
      <c r="A598" s="789">
        <v>5</v>
      </c>
      <c r="B598" s="905"/>
      <c r="C598" s="905"/>
      <c r="D598" s="905"/>
      <c r="E598" s="905"/>
      <c r="F598" s="905"/>
      <c r="G598" s="905"/>
      <c r="H598" s="905"/>
      <c r="I598" s="905"/>
      <c r="J598" s="905"/>
      <c r="K598" s="905"/>
      <c r="L598" s="931" t="s">
        <v>396</v>
      </c>
      <c r="M598" s="932" t="s">
        <v>663</v>
      </c>
      <c r="N598" s="933" t="s">
        <v>370</v>
      </c>
      <c r="O598" s="790">
        <v>0</v>
      </c>
      <c r="P598" s="790">
        <v>0</v>
      </c>
      <c r="Q598" s="790">
        <v>0</v>
      </c>
      <c r="R598" s="940">
        <v>0</v>
      </c>
      <c r="S598" s="790">
        <v>0</v>
      </c>
      <c r="T598" s="790">
        <v>0</v>
      </c>
      <c r="U598" s="790">
        <v>0</v>
      </c>
      <c r="V598" s="790">
        <v>0</v>
      </c>
      <c r="W598" s="790">
        <v>0</v>
      </c>
      <c r="X598" s="790">
        <v>0</v>
      </c>
      <c r="Y598" s="790">
        <v>0</v>
      </c>
      <c r="Z598" s="790">
        <v>0</v>
      </c>
      <c r="AA598" s="790">
        <v>0</v>
      </c>
      <c r="AB598" s="790">
        <v>0</v>
      </c>
      <c r="AC598" s="790">
        <v>0</v>
      </c>
      <c r="AD598" s="790">
        <v>0</v>
      </c>
      <c r="AE598" s="790">
        <v>0</v>
      </c>
      <c r="AF598" s="790">
        <v>0</v>
      </c>
      <c r="AG598" s="790">
        <v>0</v>
      </c>
      <c r="AH598" s="790">
        <v>0</v>
      </c>
      <c r="AI598" s="790">
        <v>0</v>
      </c>
      <c r="AJ598" s="790">
        <v>0</v>
      </c>
      <c r="AK598" s="790">
        <v>0</v>
      </c>
      <c r="AL598" s="790">
        <v>0</v>
      </c>
      <c r="AM598" s="790">
        <v>0</v>
      </c>
      <c r="AN598" s="940">
        <v>0</v>
      </c>
      <c r="AO598" s="940">
        <v>0</v>
      </c>
      <c r="AP598" s="940">
        <v>0</v>
      </c>
      <c r="AQ598" s="940">
        <v>0</v>
      </c>
      <c r="AR598" s="940">
        <v>0</v>
      </c>
      <c r="AS598" s="940">
        <v>0</v>
      </c>
      <c r="AT598" s="940">
        <v>0</v>
      </c>
      <c r="AU598" s="940">
        <v>0</v>
      </c>
      <c r="AV598" s="940">
        <v>0</v>
      </c>
      <c r="AW598" s="940">
        <v>0</v>
      </c>
      <c r="AX598" s="771"/>
      <c r="AY598" s="771"/>
      <c r="AZ598" s="771"/>
      <c r="BA598" s="905"/>
    </row>
    <row r="599" spans="1:53" ht="22.8">
      <c r="A599" s="789">
        <v>5</v>
      </c>
      <c r="B599" s="905" t="s">
        <v>1398</v>
      </c>
      <c r="C599" s="905"/>
      <c r="D599" s="905"/>
      <c r="E599" s="905"/>
      <c r="F599" s="905"/>
      <c r="G599" s="905"/>
      <c r="H599" s="905"/>
      <c r="I599" s="905"/>
      <c r="J599" s="905"/>
      <c r="K599" s="905"/>
      <c r="L599" s="931" t="s">
        <v>397</v>
      </c>
      <c r="M599" s="932" t="s">
        <v>664</v>
      </c>
      <c r="N599" s="933" t="s">
        <v>370</v>
      </c>
      <c r="O599" s="790"/>
      <c r="P599" s="790"/>
      <c r="Q599" s="790"/>
      <c r="R599" s="940">
        <v>0</v>
      </c>
      <c r="S599" s="790"/>
      <c r="T599" s="790"/>
      <c r="U599" s="790"/>
      <c r="V599" s="790"/>
      <c r="W599" s="790"/>
      <c r="X599" s="790"/>
      <c r="Y599" s="790"/>
      <c r="Z599" s="790"/>
      <c r="AA599" s="790"/>
      <c r="AB599" s="790"/>
      <c r="AC599" s="790"/>
      <c r="AD599" s="790"/>
      <c r="AE599" s="790"/>
      <c r="AF599" s="790"/>
      <c r="AG599" s="790"/>
      <c r="AH599" s="790"/>
      <c r="AI599" s="790"/>
      <c r="AJ599" s="790"/>
      <c r="AK599" s="790"/>
      <c r="AL599" s="790"/>
      <c r="AM599" s="790"/>
      <c r="AN599" s="940">
        <v>0</v>
      </c>
      <c r="AO599" s="940">
        <v>0</v>
      </c>
      <c r="AP599" s="940">
        <v>0</v>
      </c>
      <c r="AQ599" s="940">
        <v>0</v>
      </c>
      <c r="AR599" s="940">
        <v>0</v>
      </c>
      <c r="AS599" s="940">
        <v>0</v>
      </c>
      <c r="AT599" s="940">
        <v>0</v>
      </c>
      <c r="AU599" s="940">
        <v>0</v>
      </c>
      <c r="AV599" s="940">
        <v>0</v>
      </c>
      <c r="AW599" s="940">
        <v>0</v>
      </c>
      <c r="AX599" s="771"/>
      <c r="AY599" s="771"/>
      <c r="AZ599" s="771"/>
      <c r="BA599" s="905"/>
    </row>
    <row r="600" spans="1:53" ht="11.4">
      <c r="A600" s="789">
        <v>5</v>
      </c>
      <c r="B600" s="905" t="s">
        <v>665</v>
      </c>
      <c r="C600" s="905"/>
      <c r="D600" s="905"/>
      <c r="E600" s="905"/>
      <c r="F600" s="905"/>
      <c r="G600" s="905"/>
      <c r="H600" s="905"/>
      <c r="I600" s="905"/>
      <c r="J600" s="905"/>
      <c r="K600" s="905"/>
      <c r="L600" s="931" t="s">
        <v>124</v>
      </c>
      <c r="M600" s="954" t="s">
        <v>665</v>
      </c>
      <c r="N600" s="933" t="s">
        <v>370</v>
      </c>
      <c r="O600" s="790"/>
      <c r="P600" s="790"/>
      <c r="Q600" s="790"/>
      <c r="R600" s="940">
        <v>0</v>
      </c>
      <c r="S600" s="790"/>
      <c r="T600" s="790"/>
      <c r="U600" s="790"/>
      <c r="V600" s="790"/>
      <c r="W600" s="790"/>
      <c r="X600" s="790"/>
      <c r="Y600" s="790"/>
      <c r="Z600" s="790"/>
      <c r="AA600" s="790"/>
      <c r="AB600" s="790"/>
      <c r="AC600" s="790"/>
      <c r="AD600" s="790"/>
      <c r="AE600" s="790"/>
      <c r="AF600" s="790"/>
      <c r="AG600" s="790"/>
      <c r="AH600" s="790"/>
      <c r="AI600" s="790"/>
      <c r="AJ600" s="790"/>
      <c r="AK600" s="790"/>
      <c r="AL600" s="790"/>
      <c r="AM600" s="790"/>
      <c r="AN600" s="940">
        <v>0</v>
      </c>
      <c r="AO600" s="940">
        <v>0</v>
      </c>
      <c r="AP600" s="940">
        <v>0</v>
      </c>
      <c r="AQ600" s="940">
        <v>0</v>
      </c>
      <c r="AR600" s="940">
        <v>0</v>
      </c>
      <c r="AS600" s="940">
        <v>0</v>
      </c>
      <c r="AT600" s="940">
        <v>0</v>
      </c>
      <c r="AU600" s="940">
        <v>0</v>
      </c>
      <c r="AV600" s="940">
        <v>0</v>
      </c>
      <c r="AW600" s="940">
        <v>0</v>
      </c>
      <c r="AX600" s="771"/>
      <c r="AY600" s="771"/>
      <c r="AZ600" s="771"/>
      <c r="BA600" s="905"/>
    </row>
    <row r="601" spans="1:53" ht="22.8">
      <c r="A601" s="789">
        <v>5</v>
      </c>
      <c r="B601" s="905"/>
      <c r="C601" s="905"/>
      <c r="D601" s="905"/>
      <c r="E601" s="905"/>
      <c r="F601" s="905"/>
      <c r="G601" s="905"/>
      <c r="H601" s="905"/>
      <c r="I601" s="905"/>
      <c r="J601" s="905"/>
      <c r="K601" s="905"/>
      <c r="L601" s="931" t="s">
        <v>125</v>
      </c>
      <c r="M601" s="954" t="s">
        <v>666</v>
      </c>
      <c r="N601" s="933" t="s">
        <v>370</v>
      </c>
      <c r="O601" s="790"/>
      <c r="P601" s="790"/>
      <c r="Q601" s="790"/>
      <c r="R601" s="940">
        <v>0</v>
      </c>
      <c r="S601" s="790"/>
      <c r="T601" s="790">
        <v>0</v>
      </c>
      <c r="U601" s="790"/>
      <c r="V601" s="790"/>
      <c r="W601" s="790"/>
      <c r="X601" s="790"/>
      <c r="Y601" s="790"/>
      <c r="Z601" s="790"/>
      <c r="AA601" s="790"/>
      <c r="AB601" s="790"/>
      <c r="AC601" s="790"/>
      <c r="AD601" s="790">
        <v>0</v>
      </c>
      <c r="AE601" s="790"/>
      <c r="AF601" s="790"/>
      <c r="AG601" s="790"/>
      <c r="AH601" s="790"/>
      <c r="AI601" s="790"/>
      <c r="AJ601" s="790"/>
      <c r="AK601" s="790"/>
      <c r="AL601" s="790"/>
      <c r="AM601" s="790"/>
      <c r="AN601" s="443"/>
      <c r="AO601" s="443"/>
      <c r="AP601" s="443"/>
      <c r="AQ601" s="443"/>
      <c r="AR601" s="443"/>
      <c r="AS601" s="443"/>
      <c r="AT601" s="443"/>
      <c r="AU601" s="443"/>
      <c r="AV601" s="443"/>
      <c r="AW601" s="443"/>
      <c r="AX601" s="771"/>
      <c r="AY601" s="771"/>
      <c r="AZ601" s="771"/>
      <c r="BA601" s="905"/>
    </row>
    <row r="602" spans="1:53" ht="102.6">
      <c r="A602" s="789">
        <v>5</v>
      </c>
      <c r="B602" s="905"/>
      <c r="C602" s="905"/>
      <c r="D602" s="905"/>
      <c r="E602" s="905"/>
      <c r="F602" s="905"/>
      <c r="G602" s="905"/>
      <c r="H602" s="905"/>
      <c r="I602" s="905"/>
      <c r="J602" s="905"/>
      <c r="K602" s="905"/>
      <c r="L602" s="931" t="s">
        <v>126</v>
      </c>
      <c r="M602" s="954" t="s">
        <v>667</v>
      </c>
      <c r="N602" s="933" t="s">
        <v>370</v>
      </c>
      <c r="O602" s="790"/>
      <c r="P602" s="790"/>
      <c r="Q602" s="790"/>
      <c r="R602" s="940">
        <v>0</v>
      </c>
      <c r="S602" s="790"/>
      <c r="T602" s="790">
        <v>0</v>
      </c>
      <c r="U602" s="790"/>
      <c r="V602" s="790"/>
      <c r="W602" s="790"/>
      <c r="X602" s="790"/>
      <c r="Y602" s="790"/>
      <c r="Z602" s="790"/>
      <c r="AA602" s="790"/>
      <c r="AB602" s="790"/>
      <c r="AC602" s="790"/>
      <c r="AD602" s="790">
        <v>0</v>
      </c>
      <c r="AE602" s="790"/>
      <c r="AF602" s="790"/>
      <c r="AG602" s="790"/>
      <c r="AH602" s="790"/>
      <c r="AI602" s="790"/>
      <c r="AJ602" s="790"/>
      <c r="AK602" s="790"/>
      <c r="AL602" s="790"/>
      <c r="AM602" s="790"/>
      <c r="AN602" s="443"/>
      <c r="AO602" s="443"/>
      <c r="AP602" s="443"/>
      <c r="AQ602" s="443"/>
      <c r="AR602" s="443"/>
      <c r="AS602" s="443"/>
      <c r="AT602" s="443"/>
      <c r="AU602" s="443"/>
      <c r="AV602" s="443"/>
      <c r="AW602" s="443"/>
      <c r="AX602" s="771"/>
      <c r="AY602" s="771"/>
      <c r="AZ602" s="771"/>
      <c r="BA602" s="905"/>
    </row>
    <row r="603" spans="1:53" ht="45.6">
      <c r="A603" s="789">
        <v>5</v>
      </c>
      <c r="B603" s="905"/>
      <c r="C603" s="905"/>
      <c r="D603" s="905"/>
      <c r="E603" s="905"/>
      <c r="F603" s="905"/>
      <c r="G603" s="905"/>
      <c r="H603" s="905"/>
      <c r="I603" s="905"/>
      <c r="J603" s="905"/>
      <c r="K603" s="905"/>
      <c r="L603" s="931" t="s">
        <v>127</v>
      </c>
      <c r="M603" s="954" t="s">
        <v>1228</v>
      </c>
      <c r="N603" s="933" t="s">
        <v>370</v>
      </c>
      <c r="O603" s="790"/>
      <c r="P603" s="790"/>
      <c r="Q603" s="790"/>
      <c r="R603" s="940">
        <v>0</v>
      </c>
      <c r="S603" s="790"/>
      <c r="T603" s="790">
        <v>0</v>
      </c>
      <c r="U603" s="790"/>
      <c r="V603" s="790"/>
      <c r="W603" s="790"/>
      <c r="X603" s="790"/>
      <c r="Y603" s="790"/>
      <c r="Z603" s="790"/>
      <c r="AA603" s="790"/>
      <c r="AB603" s="790"/>
      <c r="AC603" s="790"/>
      <c r="AD603" s="790">
        <v>0</v>
      </c>
      <c r="AE603" s="790"/>
      <c r="AF603" s="790"/>
      <c r="AG603" s="790"/>
      <c r="AH603" s="790"/>
      <c r="AI603" s="790"/>
      <c r="AJ603" s="790"/>
      <c r="AK603" s="790"/>
      <c r="AL603" s="790"/>
      <c r="AM603" s="790"/>
      <c r="AN603" s="443"/>
      <c r="AO603" s="443"/>
      <c r="AP603" s="443"/>
      <c r="AQ603" s="443"/>
      <c r="AR603" s="443"/>
      <c r="AS603" s="443"/>
      <c r="AT603" s="443"/>
      <c r="AU603" s="443"/>
      <c r="AV603" s="443"/>
      <c r="AW603" s="443"/>
      <c r="AX603" s="771"/>
      <c r="AY603" s="771"/>
      <c r="AZ603" s="771"/>
      <c r="BA603" s="905"/>
    </row>
    <row r="604" spans="1:53" ht="11.4">
      <c r="A604" s="789">
        <v>5</v>
      </c>
      <c r="B604" s="905"/>
      <c r="C604" s="905"/>
      <c r="D604" s="905"/>
      <c r="E604" s="905"/>
      <c r="F604" s="905"/>
      <c r="G604" s="905"/>
      <c r="H604" s="905"/>
      <c r="I604" s="905"/>
      <c r="J604" s="905"/>
      <c r="K604" s="905"/>
      <c r="L604" s="931" t="s">
        <v>128</v>
      </c>
      <c r="M604" s="955" t="s">
        <v>668</v>
      </c>
      <c r="N604" s="933" t="s">
        <v>370</v>
      </c>
      <c r="O604" s="790"/>
      <c r="P604" s="790"/>
      <c r="Q604" s="790"/>
      <c r="R604" s="940">
        <v>0</v>
      </c>
      <c r="S604" s="790"/>
      <c r="T604" s="790"/>
      <c r="U604" s="790"/>
      <c r="V604" s="790"/>
      <c r="W604" s="790"/>
      <c r="X604" s="790"/>
      <c r="Y604" s="790"/>
      <c r="Z604" s="790"/>
      <c r="AA604" s="790"/>
      <c r="AB604" s="790"/>
      <c r="AC604" s="790"/>
      <c r="AD604" s="790">
        <v>-1.804</v>
      </c>
      <c r="AE604" s="790"/>
      <c r="AF604" s="790"/>
      <c r="AG604" s="790"/>
      <c r="AH604" s="790"/>
      <c r="AI604" s="790"/>
      <c r="AJ604" s="790"/>
      <c r="AK604" s="790"/>
      <c r="AL604" s="790"/>
      <c r="AM604" s="790"/>
      <c r="AN604" s="443"/>
      <c r="AO604" s="443"/>
      <c r="AP604" s="443"/>
      <c r="AQ604" s="443"/>
      <c r="AR604" s="443"/>
      <c r="AS604" s="443"/>
      <c r="AT604" s="443"/>
      <c r="AU604" s="443"/>
      <c r="AV604" s="443"/>
      <c r="AW604" s="443"/>
      <c r="AX604" s="771"/>
      <c r="AY604" s="771"/>
      <c r="AZ604" s="771"/>
      <c r="BA604" s="905"/>
    </row>
    <row r="605" spans="1:53" ht="11.4">
      <c r="A605" s="789">
        <v>5</v>
      </c>
      <c r="B605" s="905"/>
      <c r="C605" s="905"/>
      <c r="D605" s="905"/>
      <c r="E605" s="905"/>
      <c r="F605" s="905"/>
      <c r="G605" s="905"/>
      <c r="H605" s="905"/>
      <c r="I605" s="905"/>
      <c r="J605" s="905"/>
      <c r="K605" s="905"/>
      <c r="L605" s="931" t="s">
        <v>1237</v>
      </c>
      <c r="M605" s="932" t="s">
        <v>1238</v>
      </c>
      <c r="N605" s="933" t="s">
        <v>145</v>
      </c>
      <c r="O605" s="443">
        <v>0</v>
      </c>
      <c r="P605" s="443">
        <v>0</v>
      </c>
      <c r="Q605" s="443">
        <v>0</v>
      </c>
      <c r="R605" s="940">
        <v>0</v>
      </c>
      <c r="S605" s="443">
        <v>0</v>
      </c>
      <c r="T605" s="443">
        <v>0</v>
      </c>
      <c r="U605" s="443">
        <v>0</v>
      </c>
      <c r="V605" s="443">
        <v>0</v>
      </c>
      <c r="W605" s="443">
        <v>0</v>
      </c>
      <c r="X605" s="443">
        <v>0</v>
      </c>
      <c r="Y605" s="443">
        <v>0</v>
      </c>
      <c r="Z605" s="443">
        <v>0</v>
      </c>
      <c r="AA605" s="443">
        <v>0</v>
      </c>
      <c r="AB605" s="443">
        <v>0</v>
      </c>
      <c r="AC605" s="443">
        <v>0</v>
      </c>
      <c r="AD605" s="443">
        <v>-2.0447940955095159</v>
      </c>
      <c r="AE605" s="443">
        <v>0</v>
      </c>
      <c r="AF605" s="443">
        <v>0</v>
      </c>
      <c r="AG605" s="443">
        <v>0</v>
      </c>
      <c r="AH605" s="443">
        <v>0</v>
      </c>
      <c r="AI605" s="443">
        <v>0</v>
      </c>
      <c r="AJ605" s="443">
        <v>0</v>
      </c>
      <c r="AK605" s="443">
        <v>0</v>
      </c>
      <c r="AL605" s="443">
        <v>0</v>
      </c>
      <c r="AM605" s="443">
        <v>0</v>
      </c>
      <c r="AN605" s="443"/>
      <c r="AO605" s="443"/>
      <c r="AP605" s="443"/>
      <c r="AQ605" s="443"/>
      <c r="AR605" s="443"/>
      <c r="AS605" s="443"/>
      <c r="AT605" s="443"/>
      <c r="AU605" s="443"/>
      <c r="AV605" s="443"/>
      <c r="AW605" s="443"/>
      <c r="AX605" s="771"/>
      <c r="AY605" s="771"/>
      <c r="AZ605" s="771"/>
      <c r="BA605" s="905"/>
    </row>
    <row r="606" spans="1:53" s="116" customFormat="1" ht="11.4">
      <c r="A606" s="789">
        <v>5</v>
      </c>
      <c r="B606" s="946"/>
      <c r="C606" s="946"/>
      <c r="D606" s="946"/>
      <c r="E606" s="946"/>
      <c r="F606" s="946"/>
      <c r="G606" s="946"/>
      <c r="H606" s="946"/>
      <c r="I606" s="946"/>
      <c r="J606" s="946"/>
      <c r="K606" s="946"/>
      <c r="L606" s="947" t="s">
        <v>129</v>
      </c>
      <c r="M606" s="953" t="s">
        <v>669</v>
      </c>
      <c r="N606" s="927" t="s">
        <v>370</v>
      </c>
      <c r="O606" s="928">
        <v>76.490000000000009</v>
      </c>
      <c r="P606" s="928">
        <v>570.78</v>
      </c>
      <c r="Q606" s="928">
        <v>0</v>
      </c>
      <c r="R606" s="928">
        <v>-570.78</v>
      </c>
      <c r="S606" s="928">
        <v>84.295000000000002</v>
      </c>
      <c r="T606" s="928">
        <v>713</v>
      </c>
      <c r="U606" s="928">
        <v>217.44</v>
      </c>
      <c r="V606" s="928">
        <v>217.44</v>
      </c>
      <c r="W606" s="928">
        <v>217.44</v>
      </c>
      <c r="X606" s="928">
        <v>217.44</v>
      </c>
      <c r="Y606" s="928">
        <v>217.44</v>
      </c>
      <c r="Z606" s="928">
        <v>217.44</v>
      </c>
      <c r="AA606" s="928">
        <v>217.44</v>
      </c>
      <c r="AB606" s="928">
        <v>217.44</v>
      </c>
      <c r="AC606" s="928">
        <v>217.44</v>
      </c>
      <c r="AD606" s="928">
        <v>88.224041920000005</v>
      </c>
      <c r="AE606" s="928">
        <v>37.478041920000003</v>
      </c>
      <c r="AF606" s="928">
        <v>37.478041920000003</v>
      </c>
      <c r="AG606" s="928">
        <v>37.478041920000003</v>
      </c>
      <c r="AH606" s="928">
        <v>37.478041920000003</v>
      </c>
      <c r="AI606" s="928">
        <v>37.478041920000003</v>
      </c>
      <c r="AJ606" s="928">
        <v>37.478041920000003</v>
      </c>
      <c r="AK606" s="928">
        <v>37.478041920000003</v>
      </c>
      <c r="AL606" s="928">
        <v>37.478041920000003</v>
      </c>
      <c r="AM606" s="928">
        <v>37.478041920000003</v>
      </c>
      <c r="AN606" s="928">
        <v>4.6610616525298099</v>
      </c>
      <c r="AO606" s="928">
        <v>-57.519468498185077</v>
      </c>
      <c r="AP606" s="928">
        <v>0</v>
      </c>
      <c r="AQ606" s="928">
        <v>0</v>
      </c>
      <c r="AR606" s="928">
        <v>0</v>
      </c>
      <c r="AS606" s="928">
        <v>0</v>
      </c>
      <c r="AT606" s="928">
        <v>0</v>
      </c>
      <c r="AU606" s="928">
        <v>0</v>
      </c>
      <c r="AV606" s="928">
        <v>0</v>
      </c>
      <c r="AW606" s="928">
        <v>0</v>
      </c>
      <c r="AX606" s="771"/>
      <c r="AY606" s="771"/>
      <c r="AZ606" s="771"/>
      <c r="BA606" s="946"/>
    </row>
    <row r="607" spans="1:53" ht="79.8">
      <c r="A607" s="789">
        <v>5</v>
      </c>
      <c r="B607" s="905"/>
      <c r="C607" s="905"/>
      <c r="D607" s="905"/>
      <c r="E607" s="905"/>
      <c r="F607" s="905"/>
      <c r="G607" s="905"/>
      <c r="H607" s="905"/>
      <c r="I607" s="905"/>
      <c r="J607" s="905"/>
      <c r="K607" s="905"/>
      <c r="L607" s="931" t="s">
        <v>130</v>
      </c>
      <c r="M607" s="955" t="s">
        <v>1183</v>
      </c>
      <c r="N607" s="943" t="s">
        <v>370</v>
      </c>
      <c r="O607" s="790"/>
      <c r="P607" s="790"/>
      <c r="Q607" s="790"/>
      <c r="R607" s="940">
        <v>0</v>
      </c>
      <c r="S607" s="790"/>
      <c r="T607" s="790"/>
      <c r="U607" s="790"/>
      <c r="V607" s="790"/>
      <c r="W607" s="790"/>
      <c r="X607" s="790"/>
      <c r="Y607" s="790"/>
      <c r="Z607" s="790"/>
      <c r="AA607" s="790"/>
      <c r="AB607" s="790"/>
      <c r="AC607" s="790"/>
      <c r="AD607" s="790">
        <v>0</v>
      </c>
      <c r="AE607" s="790"/>
      <c r="AF607" s="790"/>
      <c r="AG607" s="790"/>
      <c r="AH607" s="790"/>
      <c r="AI607" s="790"/>
      <c r="AJ607" s="790"/>
      <c r="AK607" s="790"/>
      <c r="AL607" s="790"/>
      <c r="AM607" s="790"/>
      <c r="AN607" s="443"/>
      <c r="AO607" s="443"/>
      <c r="AP607" s="443"/>
      <c r="AQ607" s="443"/>
      <c r="AR607" s="443"/>
      <c r="AS607" s="443"/>
      <c r="AT607" s="443"/>
      <c r="AU607" s="443"/>
      <c r="AV607" s="443"/>
      <c r="AW607" s="443"/>
      <c r="AX607" s="771"/>
      <c r="AY607" s="771"/>
      <c r="AZ607" s="771"/>
      <c r="BA607" s="905"/>
    </row>
    <row r="608" spans="1:53" ht="57">
      <c r="A608" s="789">
        <v>5</v>
      </c>
      <c r="B608" s="905"/>
      <c r="C608" s="905"/>
      <c r="D608" s="905"/>
      <c r="E608" s="905"/>
      <c r="F608" s="905"/>
      <c r="G608" s="905"/>
      <c r="H608" s="905"/>
      <c r="I608" s="905"/>
      <c r="J608" s="905"/>
      <c r="K608" s="905"/>
      <c r="L608" s="931" t="s">
        <v>131</v>
      </c>
      <c r="M608" s="955" t="s">
        <v>670</v>
      </c>
      <c r="N608" s="943" t="s">
        <v>370</v>
      </c>
      <c r="O608" s="790"/>
      <c r="P608" s="790"/>
      <c r="Q608" s="790"/>
      <c r="R608" s="940">
        <v>0</v>
      </c>
      <c r="S608" s="790"/>
      <c r="T608" s="790"/>
      <c r="U608" s="790"/>
      <c r="V608" s="790"/>
      <c r="W608" s="790"/>
      <c r="X608" s="790"/>
      <c r="Y608" s="790"/>
      <c r="Z608" s="790"/>
      <c r="AA608" s="790"/>
      <c r="AB608" s="790"/>
      <c r="AC608" s="790"/>
      <c r="AD608" s="790">
        <v>0</v>
      </c>
      <c r="AE608" s="790"/>
      <c r="AF608" s="790"/>
      <c r="AG608" s="790"/>
      <c r="AH608" s="790"/>
      <c r="AI608" s="790"/>
      <c r="AJ608" s="790"/>
      <c r="AK608" s="790"/>
      <c r="AL608" s="790"/>
      <c r="AM608" s="790"/>
      <c r="AN608" s="443"/>
      <c r="AO608" s="443"/>
      <c r="AP608" s="443"/>
      <c r="AQ608" s="443"/>
      <c r="AR608" s="443"/>
      <c r="AS608" s="443"/>
      <c r="AT608" s="443"/>
      <c r="AU608" s="443"/>
      <c r="AV608" s="443"/>
      <c r="AW608" s="443"/>
      <c r="AX608" s="771"/>
      <c r="AY608" s="771"/>
      <c r="AZ608" s="771"/>
      <c r="BA608" s="905"/>
    </row>
    <row r="609" spans="1:53" ht="11.4">
      <c r="A609" s="789">
        <v>5</v>
      </c>
      <c r="B609" s="905"/>
      <c r="C609" s="905"/>
      <c r="D609" s="905"/>
      <c r="E609" s="905"/>
      <c r="F609" s="905"/>
      <c r="G609" s="905"/>
      <c r="H609" s="905"/>
      <c r="I609" s="905"/>
      <c r="J609" s="905"/>
      <c r="K609" s="905"/>
      <c r="L609" s="931" t="s">
        <v>132</v>
      </c>
      <c r="M609" s="955" t="s">
        <v>671</v>
      </c>
      <c r="N609" s="933" t="s">
        <v>370</v>
      </c>
      <c r="O609" s="790"/>
      <c r="P609" s="790"/>
      <c r="Q609" s="790"/>
      <c r="R609" s="940">
        <v>0</v>
      </c>
      <c r="S609" s="790"/>
      <c r="T609" s="790"/>
      <c r="U609" s="790"/>
      <c r="V609" s="790"/>
      <c r="W609" s="790"/>
      <c r="X609" s="790"/>
      <c r="Y609" s="790"/>
      <c r="Z609" s="790"/>
      <c r="AA609" s="790"/>
      <c r="AB609" s="790"/>
      <c r="AC609" s="790"/>
      <c r="AD609" s="790"/>
      <c r="AE609" s="790"/>
      <c r="AF609" s="790"/>
      <c r="AG609" s="790"/>
      <c r="AH609" s="790"/>
      <c r="AI609" s="790"/>
      <c r="AJ609" s="790"/>
      <c r="AK609" s="790"/>
      <c r="AL609" s="790"/>
      <c r="AM609" s="790"/>
      <c r="AN609" s="443"/>
      <c r="AO609" s="443"/>
      <c r="AP609" s="443"/>
      <c r="AQ609" s="443"/>
      <c r="AR609" s="443"/>
      <c r="AS609" s="443"/>
      <c r="AT609" s="443"/>
      <c r="AU609" s="443"/>
      <c r="AV609" s="443"/>
      <c r="AW609" s="443"/>
      <c r="AX609" s="771"/>
      <c r="AY609" s="771"/>
      <c r="AZ609" s="771"/>
      <c r="BA609" s="905"/>
    </row>
    <row r="610" spans="1:53" s="116" customFormat="1" ht="11.4">
      <c r="A610" s="789">
        <v>5</v>
      </c>
      <c r="B610" s="946"/>
      <c r="C610" s="946"/>
      <c r="D610" s="946"/>
      <c r="E610" s="946"/>
      <c r="F610" s="946"/>
      <c r="G610" s="946"/>
      <c r="H610" s="946"/>
      <c r="I610" s="946"/>
      <c r="J610" s="946"/>
      <c r="K610" s="946"/>
      <c r="L610" s="947" t="s">
        <v>133</v>
      </c>
      <c r="M610" s="953" t="s">
        <v>672</v>
      </c>
      <c r="N610" s="949" t="s">
        <v>370</v>
      </c>
      <c r="O610" s="929">
        <v>0</v>
      </c>
      <c r="P610" s="929">
        <v>0</v>
      </c>
      <c r="Q610" s="929">
        <v>0</v>
      </c>
      <c r="R610" s="928">
        <v>0</v>
      </c>
      <c r="S610" s="929">
        <v>0</v>
      </c>
      <c r="T610" s="929">
        <v>0</v>
      </c>
      <c r="U610" s="929">
        <v>0</v>
      </c>
      <c r="V610" s="929">
        <v>0</v>
      </c>
      <c r="W610" s="929">
        <v>0</v>
      </c>
      <c r="X610" s="929">
        <v>0</v>
      </c>
      <c r="Y610" s="929">
        <v>0</v>
      </c>
      <c r="Z610" s="929">
        <v>0</v>
      </c>
      <c r="AA610" s="929">
        <v>0</v>
      </c>
      <c r="AB610" s="929">
        <v>0</v>
      </c>
      <c r="AC610" s="929">
        <v>0</v>
      </c>
      <c r="AD610" s="929">
        <v>0</v>
      </c>
      <c r="AE610" s="929">
        <v>0</v>
      </c>
      <c r="AF610" s="929">
        <v>0</v>
      </c>
      <c r="AG610" s="929">
        <v>0</v>
      </c>
      <c r="AH610" s="929">
        <v>0</v>
      </c>
      <c r="AI610" s="929">
        <v>0</v>
      </c>
      <c r="AJ610" s="929">
        <v>0</v>
      </c>
      <c r="AK610" s="929">
        <v>0</v>
      </c>
      <c r="AL610" s="929">
        <v>0</v>
      </c>
      <c r="AM610" s="929">
        <v>0</v>
      </c>
      <c r="AN610" s="928">
        <v>0</v>
      </c>
      <c r="AO610" s="928">
        <v>0</v>
      </c>
      <c r="AP610" s="928">
        <v>0</v>
      </c>
      <c r="AQ610" s="928">
        <v>0</v>
      </c>
      <c r="AR610" s="928">
        <v>0</v>
      </c>
      <c r="AS610" s="928">
        <v>0</v>
      </c>
      <c r="AT610" s="928">
        <v>0</v>
      </c>
      <c r="AU610" s="928">
        <v>0</v>
      </c>
      <c r="AV610" s="928">
        <v>0</v>
      </c>
      <c r="AW610" s="928">
        <v>0</v>
      </c>
      <c r="AX610" s="771"/>
      <c r="AY610" s="771"/>
      <c r="AZ610" s="771"/>
      <c r="BA610" s="946"/>
    </row>
    <row r="611" spans="1:53" ht="22.8">
      <c r="A611" s="789">
        <v>5</v>
      </c>
      <c r="B611" s="905"/>
      <c r="C611" s="905"/>
      <c r="D611" s="905"/>
      <c r="E611" s="905"/>
      <c r="F611" s="905"/>
      <c r="G611" s="905"/>
      <c r="H611" s="905"/>
      <c r="I611" s="905"/>
      <c r="J611" s="905"/>
      <c r="K611" s="905"/>
      <c r="L611" s="931" t="s">
        <v>200</v>
      </c>
      <c r="M611" s="956" t="s">
        <v>673</v>
      </c>
      <c r="N611" s="933" t="s">
        <v>370</v>
      </c>
      <c r="O611" s="790"/>
      <c r="P611" s="790"/>
      <c r="Q611" s="790"/>
      <c r="R611" s="940">
        <v>0</v>
      </c>
      <c r="S611" s="790"/>
      <c r="T611" s="790"/>
      <c r="U611" s="790"/>
      <c r="V611" s="790"/>
      <c r="W611" s="790"/>
      <c r="X611" s="790"/>
      <c r="Y611" s="790"/>
      <c r="Z611" s="790"/>
      <c r="AA611" s="790"/>
      <c r="AB611" s="790"/>
      <c r="AC611" s="790"/>
      <c r="AD611" s="790"/>
      <c r="AE611" s="790"/>
      <c r="AF611" s="790"/>
      <c r="AG611" s="790"/>
      <c r="AH611" s="790"/>
      <c r="AI611" s="790"/>
      <c r="AJ611" s="790"/>
      <c r="AK611" s="790"/>
      <c r="AL611" s="790"/>
      <c r="AM611" s="790"/>
      <c r="AN611" s="443"/>
      <c r="AO611" s="443"/>
      <c r="AP611" s="443"/>
      <c r="AQ611" s="443"/>
      <c r="AR611" s="443"/>
      <c r="AS611" s="443"/>
      <c r="AT611" s="443"/>
      <c r="AU611" s="443"/>
      <c r="AV611" s="443"/>
      <c r="AW611" s="443"/>
      <c r="AX611" s="771"/>
      <c r="AY611" s="771"/>
      <c r="AZ611" s="771"/>
      <c r="BA611" s="905"/>
    </row>
    <row r="612" spans="1:53" ht="22.8">
      <c r="A612" s="789">
        <v>5</v>
      </c>
      <c r="B612" s="905"/>
      <c r="C612" s="905"/>
      <c r="D612" s="905"/>
      <c r="E612" s="905"/>
      <c r="F612" s="905"/>
      <c r="G612" s="905"/>
      <c r="H612" s="905"/>
      <c r="I612" s="905"/>
      <c r="J612" s="905"/>
      <c r="K612" s="905"/>
      <c r="L612" s="931" t="s">
        <v>201</v>
      </c>
      <c r="M612" s="932" t="s">
        <v>674</v>
      </c>
      <c r="N612" s="933" t="s">
        <v>370</v>
      </c>
      <c r="O612" s="790"/>
      <c r="P612" s="790"/>
      <c r="Q612" s="790"/>
      <c r="R612" s="940">
        <v>0</v>
      </c>
      <c r="S612" s="790"/>
      <c r="T612" s="790"/>
      <c r="U612" s="790"/>
      <c r="V612" s="790"/>
      <c r="W612" s="790"/>
      <c r="X612" s="790"/>
      <c r="Y612" s="790"/>
      <c r="Z612" s="790"/>
      <c r="AA612" s="790"/>
      <c r="AB612" s="790"/>
      <c r="AC612" s="790"/>
      <c r="AD612" s="790"/>
      <c r="AE612" s="790"/>
      <c r="AF612" s="790"/>
      <c r="AG612" s="790"/>
      <c r="AH612" s="790"/>
      <c r="AI612" s="790"/>
      <c r="AJ612" s="790"/>
      <c r="AK612" s="790"/>
      <c r="AL612" s="790"/>
      <c r="AM612" s="790"/>
      <c r="AN612" s="443"/>
      <c r="AO612" s="443"/>
      <c r="AP612" s="443"/>
      <c r="AQ612" s="443"/>
      <c r="AR612" s="443"/>
      <c r="AS612" s="443"/>
      <c r="AT612" s="443"/>
      <c r="AU612" s="443"/>
      <c r="AV612" s="443"/>
      <c r="AW612" s="443"/>
      <c r="AX612" s="771"/>
      <c r="AY612" s="771"/>
      <c r="AZ612" s="771"/>
      <c r="BA612" s="905"/>
    </row>
    <row r="613" spans="1:53" ht="11.4">
      <c r="A613" s="789">
        <v>5</v>
      </c>
      <c r="B613" s="905"/>
      <c r="C613" s="905"/>
      <c r="D613" s="905"/>
      <c r="E613" s="905"/>
      <c r="F613" s="905"/>
      <c r="G613" s="905"/>
      <c r="H613" s="905"/>
      <c r="I613" s="905"/>
      <c r="J613" s="905"/>
      <c r="K613" s="905"/>
      <c r="L613" s="931" t="s">
        <v>134</v>
      </c>
      <c r="M613" s="955" t="s">
        <v>675</v>
      </c>
      <c r="N613" s="933" t="s">
        <v>370</v>
      </c>
      <c r="O613" s="790"/>
      <c r="P613" s="790"/>
      <c r="Q613" s="790"/>
      <c r="R613" s="940">
        <v>0</v>
      </c>
      <c r="S613" s="790"/>
      <c r="T613" s="790"/>
      <c r="U613" s="790"/>
      <c r="V613" s="790"/>
      <c r="W613" s="790"/>
      <c r="X613" s="790"/>
      <c r="Y613" s="790"/>
      <c r="Z613" s="790"/>
      <c r="AA613" s="790"/>
      <c r="AB613" s="790"/>
      <c r="AC613" s="790"/>
      <c r="AD613" s="790"/>
      <c r="AE613" s="790"/>
      <c r="AF613" s="790"/>
      <c r="AG613" s="790"/>
      <c r="AH613" s="790"/>
      <c r="AI613" s="790"/>
      <c r="AJ613" s="790"/>
      <c r="AK613" s="790"/>
      <c r="AL613" s="790"/>
      <c r="AM613" s="790"/>
      <c r="AN613" s="443"/>
      <c r="AO613" s="443"/>
      <c r="AP613" s="443"/>
      <c r="AQ613" s="443"/>
      <c r="AR613" s="443"/>
      <c r="AS613" s="443"/>
      <c r="AT613" s="443"/>
      <c r="AU613" s="443"/>
      <c r="AV613" s="443"/>
      <c r="AW613" s="443"/>
      <c r="AX613" s="771"/>
      <c r="AY613" s="771"/>
      <c r="AZ613" s="771"/>
      <c r="BA613" s="905"/>
    </row>
    <row r="614" spans="1:53" ht="11.4">
      <c r="A614" s="789">
        <v>5</v>
      </c>
      <c r="B614" s="905"/>
      <c r="C614" s="905"/>
      <c r="D614" s="905"/>
      <c r="E614" s="905"/>
      <c r="F614" s="905"/>
      <c r="G614" s="905"/>
      <c r="H614" s="905"/>
      <c r="I614" s="905"/>
      <c r="J614" s="905"/>
      <c r="K614" s="905"/>
      <c r="L614" s="931" t="s">
        <v>135</v>
      </c>
      <c r="M614" s="955" t="s">
        <v>676</v>
      </c>
      <c r="N614" s="933" t="s">
        <v>370</v>
      </c>
      <c r="O614" s="790"/>
      <c r="P614" s="790"/>
      <c r="Q614" s="790"/>
      <c r="R614" s="940">
        <v>0</v>
      </c>
      <c r="S614" s="790"/>
      <c r="T614" s="790"/>
      <c r="U614" s="790"/>
      <c r="V614" s="790"/>
      <c r="W614" s="790"/>
      <c r="X614" s="790"/>
      <c r="Y614" s="790"/>
      <c r="Z614" s="790"/>
      <c r="AA614" s="790"/>
      <c r="AB614" s="790"/>
      <c r="AC614" s="790"/>
      <c r="AD614" s="790"/>
      <c r="AE614" s="790"/>
      <c r="AF614" s="790"/>
      <c r="AG614" s="790"/>
      <c r="AH614" s="790"/>
      <c r="AI614" s="790"/>
      <c r="AJ614" s="790"/>
      <c r="AK614" s="790"/>
      <c r="AL614" s="790"/>
      <c r="AM614" s="790"/>
      <c r="AN614" s="443"/>
      <c r="AO614" s="443"/>
      <c r="AP614" s="443"/>
      <c r="AQ614" s="443"/>
      <c r="AR614" s="443"/>
      <c r="AS614" s="443"/>
      <c r="AT614" s="443"/>
      <c r="AU614" s="443"/>
      <c r="AV614" s="443"/>
      <c r="AW614" s="443"/>
      <c r="AX614" s="771"/>
      <c r="AY614" s="771"/>
      <c r="AZ614" s="771"/>
      <c r="BA614" s="905"/>
    </row>
    <row r="615" spans="1:53" s="116" customFormat="1" ht="11.4">
      <c r="A615" s="789">
        <v>5</v>
      </c>
      <c r="B615" s="946"/>
      <c r="C615" s="946"/>
      <c r="D615" s="946"/>
      <c r="E615" s="946"/>
      <c r="F615" s="946"/>
      <c r="G615" s="946"/>
      <c r="H615" s="946"/>
      <c r="I615" s="946"/>
      <c r="J615" s="946"/>
      <c r="K615" s="946"/>
      <c r="L615" s="947" t="s">
        <v>138</v>
      </c>
      <c r="M615" s="953" t="s">
        <v>677</v>
      </c>
      <c r="N615" s="949" t="s">
        <v>370</v>
      </c>
      <c r="O615" s="928">
        <v>76.490000000000009</v>
      </c>
      <c r="P615" s="928">
        <v>570.78</v>
      </c>
      <c r="Q615" s="928">
        <v>0</v>
      </c>
      <c r="R615" s="928">
        <v>-570.78</v>
      </c>
      <c r="S615" s="928">
        <v>84.295000000000002</v>
      </c>
      <c r="T615" s="928">
        <v>713</v>
      </c>
      <c r="U615" s="928">
        <v>217.44</v>
      </c>
      <c r="V615" s="928">
        <v>217.44</v>
      </c>
      <c r="W615" s="928">
        <v>217.44</v>
      </c>
      <c r="X615" s="928">
        <v>217.44</v>
      </c>
      <c r="Y615" s="928">
        <v>217.44</v>
      </c>
      <c r="Z615" s="928">
        <v>217.44</v>
      </c>
      <c r="AA615" s="928">
        <v>217.44</v>
      </c>
      <c r="AB615" s="928">
        <v>217.44</v>
      </c>
      <c r="AC615" s="928">
        <v>217.44</v>
      </c>
      <c r="AD615" s="928">
        <v>88.224041920000005</v>
      </c>
      <c r="AE615" s="928">
        <v>37.478041920000003</v>
      </c>
      <c r="AF615" s="928">
        <v>37.478041920000003</v>
      </c>
      <c r="AG615" s="928">
        <v>37.478041920000003</v>
      </c>
      <c r="AH615" s="928">
        <v>37.478041920000003</v>
      </c>
      <c r="AI615" s="928">
        <v>37.478041920000003</v>
      </c>
      <c r="AJ615" s="928">
        <v>37.478041920000003</v>
      </c>
      <c r="AK615" s="928">
        <v>37.478041920000003</v>
      </c>
      <c r="AL615" s="928">
        <v>37.478041920000003</v>
      </c>
      <c r="AM615" s="928">
        <v>37.478041920000003</v>
      </c>
      <c r="AN615" s="928">
        <v>4.6610616525298099</v>
      </c>
      <c r="AO615" s="928">
        <v>-57.519468498185077</v>
      </c>
      <c r="AP615" s="928">
        <v>0</v>
      </c>
      <c r="AQ615" s="928">
        <v>0</v>
      </c>
      <c r="AR615" s="928">
        <v>0</v>
      </c>
      <c r="AS615" s="928">
        <v>0</v>
      </c>
      <c r="AT615" s="928">
        <v>0</v>
      </c>
      <c r="AU615" s="928">
        <v>0</v>
      </c>
      <c r="AV615" s="928">
        <v>0</v>
      </c>
      <c r="AW615" s="928">
        <v>0</v>
      </c>
      <c r="AX615" s="771"/>
      <c r="AY615" s="771"/>
      <c r="AZ615" s="771"/>
      <c r="BA615" s="946"/>
    </row>
    <row r="616" spans="1:53" ht="14.4">
      <c r="A616" s="789">
        <v>5</v>
      </c>
      <c r="B616" s="905"/>
      <c r="C616" s="957" t="b">
        <v>0</v>
      </c>
      <c r="D616" s="905"/>
      <c r="E616" s="905"/>
      <c r="F616" s="905"/>
      <c r="G616" s="905"/>
      <c r="H616" s="905"/>
      <c r="I616" s="905"/>
      <c r="J616" s="905"/>
      <c r="K616" s="905"/>
      <c r="L616" s="931" t="s">
        <v>1240</v>
      </c>
      <c r="M616" s="932" t="s">
        <v>1336</v>
      </c>
      <c r="N616" s="933" t="s">
        <v>370</v>
      </c>
      <c r="O616" s="790"/>
      <c r="P616" s="790"/>
      <c r="Q616" s="790"/>
      <c r="R616" s="940">
        <v>0</v>
      </c>
      <c r="S616" s="790"/>
      <c r="T616" s="790"/>
      <c r="U616" s="790"/>
      <c r="V616" s="790"/>
      <c r="W616" s="790"/>
      <c r="X616" s="790"/>
      <c r="Y616" s="790"/>
      <c r="Z616" s="790"/>
      <c r="AA616" s="790"/>
      <c r="AB616" s="790"/>
      <c r="AC616" s="790"/>
      <c r="AD616" s="790"/>
      <c r="AE616" s="790"/>
      <c r="AF616" s="790"/>
      <c r="AG616" s="790"/>
      <c r="AH616" s="790"/>
      <c r="AI616" s="790"/>
      <c r="AJ616" s="790"/>
      <c r="AK616" s="790"/>
      <c r="AL616" s="790"/>
      <c r="AM616" s="790"/>
      <c r="AN616" s="443"/>
      <c r="AO616" s="443"/>
      <c r="AP616" s="443"/>
      <c r="AQ616" s="443"/>
      <c r="AR616" s="443"/>
      <c r="AS616" s="443"/>
      <c r="AT616" s="443"/>
      <c r="AU616" s="443"/>
      <c r="AV616" s="443"/>
      <c r="AW616" s="443"/>
      <c r="AX616" s="771"/>
      <c r="AY616" s="771"/>
      <c r="AZ616" s="771"/>
      <c r="BA616" s="905"/>
    </row>
    <row r="617" spans="1:53" ht="14.4">
      <c r="A617" s="789">
        <v>5</v>
      </c>
      <c r="B617" s="905"/>
      <c r="C617" s="957" t="b">
        <v>0</v>
      </c>
      <c r="D617" s="905"/>
      <c r="E617" s="905"/>
      <c r="F617" s="905"/>
      <c r="G617" s="905"/>
      <c r="H617" s="905"/>
      <c r="I617" s="905"/>
      <c r="J617" s="905"/>
      <c r="K617" s="905"/>
      <c r="L617" s="931" t="s">
        <v>1241</v>
      </c>
      <c r="M617" s="932" t="s">
        <v>1337</v>
      </c>
      <c r="N617" s="933" t="s">
        <v>370</v>
      </c>
      <c r="O617" s="790"/>
      <c r="P617" s="790"/>
      <c r="Q617" s="790"/>
      <c r="R617" s="940">
        <v>0</v>
      </c>
      <c r="S617" s="790"/>
      <c r="T617" s="790"/>
      <c r="U617" s="790"/>
      <c r="V617" s="790"/>
      <c r="W617" s="790"/>
      <c r="X617" s="790"/>
      <c r="Y617" s="790"/>
      <c r="Z617" s="790"/>
      <c r="AA617" s="790"/>
      <c r="AB617" s="790"/>
      <c r="AC617" s="790"/>
      <c r="AD617" s="790"/>
      <c r="AE617" s="790"/>
      <c r="AF617" s="790"/>
      <c r="AG617" s="790"/>
      <c r="AH617" s="790"/>
      <c r="AI617" s="790"/>
      <c r="AJ617" s="790"/>
      <c r="AK617" s="790"/>
      <c r="AL617" s="790"/>
      <c r="AM617" s="790"/>
      <c r="AN617" s="443"/>
      <c r="AO617" s="443"/>
      <c r="AP617" s="443"/>
      <c r="AQ617" s="443"/>
      <c r="AR617" s="443"/>
      <c r="AS617" s="443"/>
      <c r="AT617" s="443"/>
      <c r="AU617" s="443"/>
      <c r="AV617" s="443"/>
      <c r="AW617" s="443"/>
      <c r="AX617" s="771"/>
      <c r="AY617" s="771"/>
      <c r="AZ617" s="771"/>
      <c r="BA617" s="905"/>
    </row>
    <row r="618" spans="1:53" s="116" customFormat="1" ht="11.4">
      <c r="A618" s="789">
        <v>5</v>
      </c>
      <c r="B618" s="905" t="s">
        <v>1217</v>
      </c>
      <c r="C618" s="946"/>
      <c r="D618" s="946"/>
      <c r="E618" s="946"/>
      <c r="F618" s="946"/>
      <c r="G618" s="946"/>
      <c r="H618" s="946"/>
      <c r="I618" s="946"/>
      <c r="J618" s="946"/>
      <c r="K618" s="946"/>
      <c r="L618" s="947" t="s">
        <v>139</v>
      </c>
      <c r="M618" s="953" t="s">
        <v>678</v>
      </c>
      <c r="N618" s="949" t="s">
        <v>329</v>
      </c>
      <c r="O618" s="958">
        <v>3</v>
      </c>
      <c r="P618" s="958">
        <v>0</v>
      </c>
      <c r="Q618" s="958">
        <v>0</v>
      </c>
      <c r="R618" s="958">
        <v>0</v>
      </c>
      <c r="S618" s="958">
        <v>3</v>
      </c>
      <c r="T618" s="958">
        <v>2.4499999999999997</v>
      </c>
      <c r="U618" s="958">
        <v>0</v>
      </c>
      <c r="V618" s="958">
        <v>0</v>
      </c>
      <c r="W618" s="958">
        <v>0</v>
      </c>
      <c r="X618" s="958">
        <v>0</v>
      </c>
      <c r="Y618" s="958">
        <v>0</v>
      </c>
      <c r="Z618" s="958">
        <v>0</v>
      </c>
      <c r="AA618" s="958">
        <v>0</v>
      </c>
      <c r="AB618" s="958">
        <v>0</v>
      </c>
      <c r="AC618" s="958">
        <v>0</v>
      </c>
      <c r="AD618" s="958">
        <v>3</v>
      </c>
      <c r="AE618" s="958">
        <v>0</v>
      </c>
      <c r="AF618" s="958">
        <v>0</v>
      </c>
      <c r="AG618" s="958">
        <v>0</v>
      </c>
      <c r="AH618" s="958">
        <v>0</v>
      </c>
      <c r="AI618" s="958">
        <v>0</v>
      </c>
      <c r="AJ618" s="958">
        <v>0</v>
      </c>
      <c r="AK618" s="958">
        <v>0</v>
      </c>
      <c r="AL618" s="958">
        <v>0</v>
      </c>
      <c r="AM618" s="958">
        <v>0</v>
      </c>
      <c r="AN618" s="537"/>
      <c r="AO618" s="537"/>
      <c r="AP618" s="537"/>
      <c r="AQ618" s="537"/>
      <c r="AR618" s="537"/>
      <c r="AS618" s="537"/>
      <c r="AT618" s="537"/>
      <c r="AU618" s="537"/>
      <c r="AV618" s="537"/>
      <c r="AW618" s="537"/>
      <c r="AX618" s="771"/>
      <c r="AY618" s="771"/>
      <c r="AZ618" s="771"/>
      <c r="BA618" s="946"/>
    </row>
    <row r="619" spans="1:53" ht="11.4">
      <c r="A619" s="789">
        <v>5</v>
      </c>
      <c r="B619" s="905" t="s">
        <v>1213</v>
      </c>
      <c r="C619" s="905"/>
      <c r="D619" s="905"/>
      <c r="E619" s="905"/>
      <c r="F619" s="905"/>
      <c r="G619" s="905"/>
      <c r="H619" s="905"/>
      <c r="I619" s="905"/>
      <c r="J619" s="905"/>
      <c r="K619" s="905"/>
      <c r="L619" s="931" t="s">
        <v>150</v>
      </c>
      <c r="M619" s="956" t="s">
        <v>1136</v>
      </c>
      <c r="N619" s="933" t="s">
        <v>329</v>
      </c>
      <c r="O619" s="959">
        <v>1.44</v>
      </c>
      <c r="P619" s="959">
        <v>0</v>
      </c>
      <c r="Q619" s="959">
        <v>0</v>
      </c>
      <c r="R619" s="935">
        <v>0</v>
      </c>
      <c r="S619" s="959">
        <v>1.45</v>
      </c>
      <c r="T619" s="959">
        <v>1.22</v>
      </c>
      <c r="U619" s="959">
        <v>0</v>
      </c>
      <c r="V619" s="959">
        <v>0</v>
      </c>
      <c r="W619" s="959">
        <v>0</v>
      </c>
      <c r="X619" s="959">
        <v>0</v>
      </c>
      <c r="Y619" s="959">
        <v>0</v>
      </c>
      <c r="Z619" s="959">
        <v>0</v>
      </c>
      <c r="AA619" s="959">
        <v>0</v>
      </c>
      <c r="AB619" s="959">
        <v>0</v>
      </c>
      <c r="AC619" s="959">
        <v>0</v>
      </c>
      <c r="AD619" s="959">
        <v>1.45</v>
      </c>
      <c r="AE619" s="959">
        <v>0</v>
      </c>
      <c r="AF619" s="959">
        <v>0</v>
      </c>
      <c r="AG619" s="959">
        <v>0</v>
      </c>
      <c r="AH619" s="959">
        <v>0</v>
      </c>
      <c r="AI619" s="959">
        <v>0</v>
      </c>
      <c r="AJ619" s="959">
        <v>0</v>
      </c>
      <c r="AK619" s="959">
        <v>0</v>
      </c>
      <c r="AL619" s="959">
        <v>0</v>
      </c>
      <c r="AM619" s="959">
        <v>0</v>
      </c>
      <c r="AN619" s="443"/>
      <c r="AO619" s="443"/>
      <c r="AP619" s="443"/>
      <c r="AQ619" s="443"/>
      <c r="AR619" s="443"/>
      <c r="AS619" s="443"/>
      <c r="AT619" s="443"/>
      <c r="AU619" s="443"/>
      <c r="AV619" s="443"/>
      <c r="AW619" s="443"/>
      <c r="AX619" s="771"/>
      <c r="AY619" s="771"/>
      <c r="AZ619" s="771"/>
      <c r="BA619" s="905"/>
    </row>
    <row r="620" spans="1:53" ht="11.4">
      <c r="A620" s="789">
        <v>5</v>
      </c>
      <c r="B620" s="905" t="s">
        <v>1208</v>
      </c>
      <c r="C620" s="905"/>
      <c r="D620" s="905"/>
      <c r="E620" s="905"/>
      <c r="F620" s="905"/>
      <c r="G620" s="905"/>
      <c r="H620" s="905"/>
      <c r="I620" s="905"/>
      <c r="J620" s="905"/>
      <c r="K620" s="905"/>
      <c r="L620" s="931" t="s">
        <v>151</v>
      </c>
      <c r="M620" s="956" t="s">
        <v>1135</v>
      </c>
      <c r="N620" s="933" t="s">
        <v>679</v>
      </c>
      <c r="O620" s="790">
        <v>25.06</v>
      </c>
      <c r="P620" s="790"/>
      <c r="Q620" s="790"/>
      <c r="R620" s="940">
        <v>0</v>
      </c>
      <c r="S620" s="790">
        <v>28.1</v>
      </c>
      <c r="T620" s="790">
        <v>268.83999999999997</v>
      </c>
      <c r="U620" s="790"/>
      <c r="V620" s="790"/>
      <c r="W620" s="790"/>
      <c r="X620" s="790"/>
      <c r="Y620" s="790"/>
      <c r="Z620" s="790"/>
      <c r="AA620" s="790"/>
      <c r="AB620" s="790"/>
      <c r="AC620" s="790"/>
      <c r="AD620" s="790">
        <v>28.1</v>
      </c>
      <c r="AE620" s="790"/>
      <c r="AF620" s="790"/>
      <c r="AG620" s="790"/>
      <c r="AH620" s="790"/>
      <c r="AI620" s="790"/>
      <c r="AJ620" s="790"/>
      <c r="AK620" s="790"/>
      <c r="AL620" s="790"/>
      <c r="AM620" s="790"/>
      <c r="AN620" s="443"/>
      <c r="AO620" s="443"/>
      <c r="AP620" s="443"/>
      <c r="AQ620" s="443"/>
      <c r="AR620" s="443"/>
      <c r="AS620" s="443"/>
      <c r="AT620" s="443"/>
      <c r="AU620" s="443"/>
      <c r="AV620" s="443"/>
      <c r="AW620" s="443"/>
      <c r="AX620" s="771"/>
      <c r="AY620" s="771"/>
      <c r="AZ620" s="771"/>
      <c r="BA620" s="905"/>
    </row>
    <row r="621" spans="1:53" ht="11.4">
      <c r="A621" s="789">
        <v>5</v>
      </c>
      <c r="B621" s="905" t="s">
        <v>1214</v>
      </c>
      <c r="C621" s="905"/>
      <c r="D621" s="905"/>
      <c r="E621" s="905"/>
      <c r="F621" s="905"/>
      <c r="G621" s="905"/>
      <c r="H621" s="905"/>
      <c r="I621" s="905"/>
      <c r="J621" s="905"/>
      <c r="K621" s="905"/>
      <c r="L621" s="931" t="s">
        <v>152</v>
      </c>
      <c r="M621" s="956" t="s">
        <v>1137</v>
      </c>
      <c r="N621" s="933" t="s">
        <v>329</v>
      </c>
      <c r="O621" s="960">
        <v>1.56</v>
      </c>
      <c r="P621" s="960">
        <v>0</v>
      </c>
      <c r="Q621" s="960">
        <v>0</v>
      </c>
      <c r="R621" s="935">
        <v>0</v>
      </c>
      <c r="S621" s="960">
        <v>1.55</v>
      </c>
      <c r="T621" s="960">
        <v>1.2299999999999998</v>
      </c>
      <c r="U621" s="960">
        <v>0</v>
      </c>
      <c r="V621" s="960">
        <v>0</v>
      </c>
      <c r="W621" s="960">
        <v>0</v>
      </c>
      <c r="X621" s="960">
        <v>0</v>
      </c>
      <c r="Y621" s="960">
        <v>0</v>
      </c>
      <c r="Z621" s="960">
        <v>0</v>
      </c>
      <c r="AA621" s="960">
        <v>0</v>
      </c>
      <c r="AB621" s="960">
        <v>0</v>
      </c>
      <c r="AC621" s="960">
        <v>0</v>
      </c>
      <c r="AD621" s="960">
        <v>1.55</v>
      </c>
      <c r="AE621" s="960">
        <v>0</v>
      </c>
      <c r="AF621" s="960">
        <v>0</v>
      </c>
      <c r="AG621" s="960">
        <v>0</v>
      </c>
      <c r="AH621" s="960">
        <v>0</v>
      </c>
      <c r="AI621" s="960">
        <v>0</v>
      </c>
      <c r="AJ621" s="960">
        <v>0</v>
      </c>
      <c r="AK621" s="960">
        <v>0</v>
      </c>
      <c r="AL621" s="960">
        <v>0</v>
      </c>
      <c r="AM621" s="960">
        <v>0</v>
      </c>
      <c r="AN621" s="443"/>
      <c r="AO621" s="443"/>
      <c r="AP621" s="443"/>
      <c r="AQ621" s="443"/>
      <c r="AR621" s="443"/>
      <c r="AS621" s="443"/>
      <c r="AT621" s="443"/>
      <c r="AU621" s="443"/>
      <c r="AV621" s="443"/>
      <c r="AW621" s="443"/>
      <c r="AX621" s="771"/>
      <c r="AY621" s="771"/>
      <c r="AZ621" s="771"/>
      <c r="BA621" s="905"/>
    </row>
    <row r="622" spans="1:53" ht="11.4">
      <c r="A622" s="789">
        <v>5</v>
      </c>
      <c r="B622" s="905" t="s">
        <v>1209</v>
      </c>
      <c r="C622" s="905"/>
      <c r="D622" s="905"/>
      <c r="E622" s="905"/>
      <c r="F622" s="905"/>
      <c r="G622" s="905"/>
      <c r="H622" s="905"/>
      <c r="I622" s="905"/>
      <c r="J622" s="905"/>
      <c r="K622" s="905"/>
      <c r="L622" s="931" t="s">
        <v>153</v>
      </c>
      <c r="M622" s="956" t="s">
        <v>1138</v>
      </c>
      <c r="N622" s="933" t="s">
        <v>679</v>
      </c>
      <c r="O622" s="961">
        <v>25.899743589743597</v>
      </c>
      <c r="P622" s="961">
        <v>0</v>
      </c>
      <c r="Q622" s="961">
        <v>0</v>
      </c>
      <c r="R622" s="940">
        <v>0</v>
      </c>
      <c r="S622" s="961">
        <v>28.096774193548388</v>
      </c>
      <c r="T622" s="961">
        <v>313.02048780487814</v>
      </c>
      <c r="U622" s="961">
        <v>0</v>
      </c>
      <c r="V622" s="961">
        <v>0</v>
      </c>
      <c r="W622" s="961">
        <v>0</v>
      </c>
      <c r="X622" s="961">
        <v>0</v>
      </c>
      <c r="Y622" s="961">
        <v>0</v>
      </c>
      <c r="Z622" s="961">
        <v>0</v>
      </c>
      <c r="AA622" s="961">
        <v>0</v>
      </c>
      <c r="AB622" s="961">
        <v>0</v>
      </c>
      <c r="AC622" s="961">
        <v>0</v>
      </c>
      <c r="AD622" s="961">
        <v>30.6316399483871</v>
      </c>
      <c r="AE622" s="961">
        <v>0</v>
      </c>
      <c r="AF622" s="961">
        <v>0</v>
      </c>
      <c r="AG622" s="961">
        <v>0</v>
      </c>
      <c r="AH622" s="961">
        <v>0</v>
      </c>
      <c r="AI622" s="961">
        <v>0</v>
      </c>
      <c r="AJ622" s="961">
        <v>0</v>
      </c>
      <c r="AK622" s="961">
        <v>0</v>
      </c>
      <c r="AL622" s="961">
        <v>0</v>
      </c>
      <c r="AM622" s="961">
        <v>0</v>
      </c>
      <c r="AN622" s="443"/>
      <c r="AO622" s="443"/>
      <c r="AP622" s="443"/>
      <c r="AQ622" s="443"/>
      <c r="AR622" s="443"/>
      <c r="AS622" s="443"/>
      <c r="AT622" s="443"/>
      <c r="AU622" s="443"/>
      <c r="AV622" s="443"/>
      <c r="AW622" s="443"/>
      <c r="AX622" s="771"/>
      <c r="AY622" s="771"/>
      <c r="AZ622" s="771"/>
      <c r="BA622" s="905"/>
    </row>
    <row r="623" spans="1:53" ht="11.4">
      <c r="A623" s="789">
        <v>5</v>
      </c>
      <c r="B623" s="905"/>
      <c r="C623" s="905"/>
      <c r="D623" s="905"/>
      <c r="E623" s="905"/>
      <c r="F623" s="905"/>
      <c r="G623" s="905"/>
      <c r="H623" s="905"/>
      <c r="I623" s="905"/>
      <c r="J623" s="905"/>
      <c r="K623" s="905"/>
      <c r="L623" s="931" t="s">
        <v>680</v>
      </c>
      <c r="M623" s="932" t="s">
        <v>681</v>
      </c>
      <c r="N623" s="933" t="s">
        <v>145</v>
      </c>
      <c r="O623" s="962">
        <v>103.35093212188187</v>
      </c>
      <c r="P623" s="962">
        <v>0</v>
      </c>
      <c r="Q623" s="962">
        <v>0</v>
      </c>
      <c r="R623" s="443"/>
      <c r="S623" s="962">
        <v>99.988520261738032</v>
      </c>
      <c r="T623" s="962">
        <v>116.43374788159433</v>
      </c>
      <c r="U623" s="962">
        <v>0</v>
      </c>
      <c r="V623" s="962">
        <v>0</v>
      </c>
      <c r="W623" s="962">
        <v>0</v>
      </c>
      <c r="X623" s="962">
        <v>0</v>
      </c>
      <c r="Y623" s="962">
        <v>0</v>
      </c>
      <c r="Z623" s="962">
        <v>0</v>
      </c>
      <c r="AA623" s="962">
        <v>0</v>
      </c>
      <c r="AB623" s="962">
        <v>0</v>
      </c>
      <c r="AC623" s="962">
        <v>0</v>
      </c>
      <c r="AD623" s="962">
        <v>109.00939483411778</v>
      </c>
      <c r="AE623" s="962">
        <v>0</v>
      </c>
      <c r="AF623" s="962">
        <v>0</v>
      </c>
      <c r="AG623" s="962">
        <v>0</v>
      </c>
      <c r="AH623" s="962">
        <v>0</v>
      </c>
      <c r="AI623" s="962">
        <v>0</v>
      </c>
      <c r="AJ623" s="962">
        <v>0</v>
      </c>
      <c r="AK623" s="962">
        <v>0</v>
      </c>
      <c r="AL623" s="962">
        <v>0</v>
      </c>
      <c r="AM623" s="962">
        <v>0</v>
      </c>
      <c r="AN623" s="443"/>
      <c r="AO623" s="443"/>
      <c r="AP623" s="443"/>
      <c r="AQ623" s="443"/>
      <c r="AR623" s="443"/>
      <c r="AS623" s="443"/>
      <c r="AT623" s="443"/>
      <c r="AU623" s="443"/>
      <c r="AV623" s="443"/>
      <c r="AW623" s="443"/>
      <c r="AX623" s="771"/>
      <c r="AY623" s="771"/>
      <c r="AZ623" s="771"/>
      <c r="BA623" s="905"/>
    </row>
    <row r="624" spans="1:53" ht="11.4">
      <c r="A624" s="789">
        <v>5</v>
      </c>
      <c r="B624" s="905"/>
      <c r="C624" s="905"/>
      <c r="D624" s="905"/>
      <c r="E624" s="905"/>
      <c r="F624" s="905"/>
      <c r="G624" s="905"/>
      <c r="H624" s="905"/>
      <c r="I624" s="905"/>
      <c r="J624" s="905"/>
      <c r="K624" s="905"/>
      <c r="L624" s="931" t="s">
        <v>682</v>
      </c>
      <c r="M624" s="932" t="s">
        <v>683</v>
      </c>
      <c r="N624" s="933" t="s">
        <v>679</v>
      </c>
      <c r="O624" s="790">
        <v>25.49666666666667</v>
      </c>
      <c r="P624" s="790">
        <v>0</v>
      </c>
      <c r="Q624" s="790">
        <v>0</v>
      </c>
      <c r="R624" s="940">
        <v>0</v>
      </c>
      <c r="S624" s="790">
        <v>28.098333333333333</v>
      </c>
      <c r="T624" s="790">
        <v>291.02040816326536</v>
      </c>
      <c r="U624" s="790">
        <v>0</v>
      </c>
      <c r="V624" s="790">
        <v>0</v>
      </c>
      <c r="W624" s="790">
        <v>0</v>
      </c>
      <c r="X624" s="790">
        <v>0</v>
      </c>
      <c r="Y624" s="790">
        <v>0</v>
      </c>
      <c r="Z624" s="790">
        <v>0</v>
      </c>
      <c r="AA624" s="790">
        <v>0</v>
      </c>
      <c r="AB624" s="790">
        <v>0</v>
      </c>
      <c r="AC624" s="790">
        <v>0</v>
      </c>
      <c r="AD624" s="790">
        <v>29.408013973333336</v>
      </c>
      <c r="AE624" s="790">
        <v>0</v>
      </c>
      <c r="AF624" s="790">
        <v>0</v>
      </c>
      <c r="AG624" s="790">
        <v>0</v>
      </c>
      <c r="AH624" s="790">
        <v>0</v>
      </c>
      <c r="AI624" s="790">
        <v>0</v>
      </c>
      <c r="AJ624" s="790">
        <v>0</v>
      </c>
      <c r="AK624" s="790">
        <v>0</v>
      </c>
      <c r="AL624" s="790">
        <v>0</v>
      </c>
      <c r="AM624" s="790">
        <v>0</v>
      </c>
      <c r="AN624" s="443"/>
      <c r="AO624" s="443"/>
      <c r="AP624" s="443"/>
      <c r="AQ624" s="443"/>
      <c r="AR624" s="443"/>
      <c r="AS624" s="443"/>
      <c r="AT624" s="443"/>
      <c r="AU624" s="443"/>
      <c r="AV624" s="443"/>
      <c r="AW624" s="443"/>
      <c r="AX624" s="771"/>
      <c r="AY624" s="771"/>
      <c r="AZ624" s="771"/>
      <c r="BA624" s="905"/>
    </row>
    <row r="625" spans="1:53" s="116" customFormat="1" ht="11.4">
      <c r="A625" s="789">
        <v>5</v>
      </c>
      <c r="B625" s="946"/>
      <c r="C625" s="946"/>
      <c r="D625" s="946"/>
      <c r="E625" s="946"/>
      <c r="F625" s="946"/>
      <c r="G625" s="946"/>
      <c r="H625" s="946"/>
      <c r="I625" s="946"/>
      <c r="J625" s="946"/>
      <c r="K625" s="946"/>
      <c r="L625" s="947" t="s">
        <v>140</v>
      </c>
      <c r="M625" s="953" t="s">
        <v>1342</v>
      </c>
      <c r="N625" s="949" t="s">
        <v>370</v>
      </c>
      <c r="O625" s="963">
        <v>74.960200000000015</v>
      </c>
      <c r="P625" s="963">
        <v>0</v>
      </c>
      <c r="Q625" s="963">
        <v>0</v>
      </c>
      <c r="R625" s="928">
        <v>0</v>
      </c>
      <c r="S625" s="963">
        <v>82.609099999999998</v>
      </c>
      <c r="T625" s="963">
        <v>704.26938775510212</v>
      </c>
      <c r="U625" s="963">
        <v>0</v>
      </c>
      <c r="V625" s="963">
        <v>0</v>
      </c>
      <c r="W625" s="963">
        <v>0</v>
      </c>
      <c r="X625" s="963">
        <v>0</v>
      </c>
      <c r="Y625" s="963">
        <v>0</v>
      </c>
      <c r="Z625" s="963">
        <v>0</v>
      </c>
      <c r="AA625" s="963">
        <v>0</v>
      </c>
      <c r="AB625" s="963">
        <v>0</v>
      </c>
      <c r="AC625" s="963">
        <v>0</v>
      </c>
      <c r="AD625" s="963">
        <v>86.4595610816</v>
      </c>
      <c r="AE625" s="963">
        <v>0</v>
      </c>
      <c r="AF625" s="963">
        <v>0</v>
      </c>
      <c r="AG625" s="963">
        <v>0</v>
      </c>
      <c r="AH625" s="963">
        <v>0</v>
      </c>
      <c r="AI625" s="963">
        <v>0</v>
      </c>
      <c r="AJ625" s="963">
        <v>0</v>
      </c>
      <c r="AK625" s="963">
        <v>0</v>
      </c>
      <c r="AL625" s="963">
        <v>0</v>
      </c>
      <c r="AM625" s="963">
        <v>0</v>
      </c>
      <c r="AN625" s="928">
        <v>4.661061652529809</v>
      </c>
      <c r="AO625" s="928">
        <v>-100</v>
      </c>
      <c r="AP625" s="928">
        <v>0</v>
      </c>
      <c r="AQ625" s="928">
        <v>0</v>
      </c>
      <c r="AR625" s="928">
        <v>0</v>
      </c>
      <c r="AS625" s="928">
        <v>0</v>
      </c>
      <c r="AT625" s="928">
        <v>0</v>
      </c>
      <c r="AU625" s="928">
        <v>0</v>
      </c>
      <c r="AV625" s="928">
        <v>0</v>
      </c>
      <c r="AW625" s="928">
        <v>0</v>
      </c>
      <c r="AX625" s="771"/>
      <c r="AY625" s="771"/>
      <c r="AZ625" s="771"/>
      <c r="BA625" s="946"/>
    </row>
    <row r="626" spans="1:53" s="116" customFormat="1" ht="11.4">
      <c r="A626" s="789">
        <v>5</v>
      </c>
      <c r="B626" s="905" t="s">
        <v>1218</v>
      </c>
      <c r="C626" s="946"/>
      <c r="D626" s="946"/>
      <c r="E626" s="946"/>
      <c r="F626" s="946"/>
      <c r="G626" s="946"/>
      <c r="H626" s="946"/>
      <c r="I626" s="946"/>
      <c r="J626" s="946"/>
      <c r="K626" s="946"/>
      <c r="L626" s="947" t="s">
        <v>141</v>
      </c>
      <c r="M626" s="953" t="s">
        <v>684</v>
      </c>
      <c r="N626" s="949" t="s">
        <v>329</v>
      </c>
      <c r="O626" s="958">
        <v>2.94</v>
      </c>
      <c r="P626" s="958">
        <v>0</v>
      </c>
      <c r="Q626" s="958">
        <v>0</v>
      </c>
      <c r="R626" s="958">
        <v>0</v>
      </c>
      <c r="S626" s="958">
        <v>2.94</v>
      </c>
      <c r="T626" s="958">
        <v>2.42</v>
      </c>
      <c r="U626" s="958">
        <v>0</v>
      </c>
      <c r="V626" s="958">
        <v>0</v>
      </c>
      <c r="W626" s="958">
        <v>0</v>
      </c>
      <c r="X626" s="958">
        <v>0</v>
      </c>
      <c r="Y626" s="958">
        <v>0</v>
      </c>
      <c r="Z626" s="958">
        <v>0</v>
      </c>
      <c r="AA626" s="958">
        <v>0</v>
      </c>
      <c r="AB626" s="958">
        <v>0</v>
      </c>
      <c r="AC626" s="958">
        <v>0</v>
      </c>
      <c r="AD626" s="958">
        <v>2.94</v>
      </c>
      <c r="AE626" s="958">
        <v>0</v>
      </c>
      <c r="AF626" s="958">
        <v>0</v>
      </c>
      <c r="AG626" s="958">
        <v>0</v>
      </c>
      <c r="AH626" s="958">
        <v>0</v>
      </c>
      <c r="AI626" s="958">
        <v>0</v>
      </c>
      <c r="AJ626" s="958">
        <v>0</v>
      </c>
      <c r="AK626" s="958">
        <v>0</v>
      </c>
      <c r="AL626" s="958">
        <v>0</v>
      </c>
      <c r="AM626" s="958">
        <v>0</v>
      </c>
      <c r="AN626" s="537"/>
      <c r="AO626" s="537"/>
      <c r="AP626" s="537"/>
      <c r="AQ626" s="537"/>
      <c r="AR626" s="537"/>
      <c r="AS626" s="537"/>
      <c r="AT626" s="537"/>
      <c r="AU626" s="537"/>
      <c r="AV626" s="537"/>
      <c r="AW626" s="537"/>
      <c r="AX626" s="771"/>
      <c r="AY626" s="771"/>
      <c r="AZ626" s="771"/>
      <c r="BA626" s="946"/>
    </row>
    <row r="627" spans="1:53" ht="11.4">
      <c r="A627" s="789">
        <v>5</v>
      </c>
      <c r="B627" s="905" t="s">
        <v>1215</v>
      </c>
      <c r="C627" s="905"/>
      <c r="D627" s="905"/>
      <c r="E627" s="905"/>
      <c r="F627" s="905"/>
      <c r="G627" s="905"/>
      <c r="H627" s="905"/>
      <c r="I627" s="905"/>
      <c r="J627" s="905"/>
      <c r="K627" s="905"/>
      <c r="L627" s="964" t="s">
        <v>154</v>
      </c>
      <c r="M627" s="956" t="s">
        <v>1200</v>
      </c>
      <c r="N627" s="965" t="s">
        <v>329</v>
      </c>
      <c r="O627" s="959">
        <v>1.47</v>
      </c>
      <c r="P627" s="959">
        <v>0</v>
      </c>
      <c r="Q627" s="959">
        <v>0</v>
      </c>
      <c r="R627" s="935">
        <v>0</v>
      </c>
      <c r="S627" s="959">
        <v>1.47</v>
      </c>
      <c r="T627" s="959">
        <v>1.21</v>
      </c>
      <c r="U627" s="959">
        <v>0</v>
      </c>
      <c r="V627" s="959">
        <v>0</v>
      </c>
      <c r="W627" s="959">
        <v>0</v>
      </c>
      <c r="X627" s="959">
        <v>0</v>
      </c>
      <c r="Y627" s="959">
        <v>0</v>
      </c>
      <c r="Z627" s="959">
        <v>0</v>
      </c>
      <c r="AA627" s="959">
        <v>0</v>
      </c>
      <c r="AB627" s="959">
        <v>0</v>
      </c>
      <c r="AC627" s="959">
        <v>0</v>
      </c>
      <c r="AD627" s="959">
        <v>1.47</v>
      </c>
      <c r="AE627" s="959">
        <v>0</v>
      </c>
      <c r="AF627" s="959">
        <v>0</v>
      </c>
      <c r="AG627" s="959">
        <v>0</v>
      </c>
      <c r="AH627" s="959">
        <v>0</v>
      </c>
      <c r="AI627" s="959">
        <v>0</v>
      </c>
      <c r="AJ627" s="959">
        <v>0</v>
      </c>
      <c r="AK627" s="959">
        <v>0</v>
      </c>
      <c r="AL627" s="959">
        <v>0</v>
      </c>
      <c r="AM627" s="959">
        <v>0</v>
      </c>
      <c r="AN627" s="443"/>
      <c r="AO627" s="443"/>
      <c r="AP627" s="443"/>
      <c r="AQ627" s="443"/>
      <c r="AR627" s="443"/>
      <c r="AS627" s="443"/>
      <c r="AT627" s="443"/>
      <c r="AU627" s="443"/>
      <c r="AV627" s="443"/>
      <c r="AW627" s="443"/>
      <c r="AX627" s="771"/>
      <c r="AY627" s="771"/>
      <c r="AZ627" s="771"/>
      <c r="BA627" s="905"/>
    </row>
    <row r="628" spans="1:53" ht="11.4">
      <c r="A628" s="789">
        <v>5</v>
      </c>
      <c r="B628" s="905" t="s">
        <v>1211</v>
      </c>
      <c r="C628" s="905"/>
      <c r="D628" s="905"/>
      <c r="E628" s="905"/>
      <c r="F628" s="905"/>
      <c r="G628" s="905"/>
      <c r="H628" s="905"/>
      <c r="I628" s="905"/>
      <c r="J628" s="905"/>
      <c r="K628" s="905"/>
      <c r="L628" s="964" t="s">
        <v>155</v>
      </c>
      <c r="M628" s="956" t="s">
        <v>1201</v>
      </c>
      <c r="N628" s="965" t="s">
        <v>679</v>
      </c>
      <c r="O628" s="961">
        <v>25.06</v>
      </c>
      <c r="P628" s="961">
        <v>0</v>
      </c>
      <c r="Q628" s="961">
        <v>0</v>
      </c>
      <c r="R628" s="940">
        <v>0</v>
      </c>
      <c r="S628" s="961">
        <v>28.1</v>
      </c>
      <c r="T628" s="961">
        <v>268.83999999999997</v>
      </c>
      <c r="U628" s="961">
        <v>0</v>
      </c>
      <c r="V628" s="961">
        <v>0</v>
      </c>
      <c r="W628" s="961">
        <v>0</v>
      </c>
      <c r="X628" s="961">
        <v>0</v>
      </c>
      <c r="Y628" s="961">
        <v>0</v>
      </c>
      <c r="Z628" s="961">
        <v>0</v>
      </c>
      <c r="AA628" s="961">
        <v>0</v>
      </c>
      <c r="AB628" s="961">
        <v>0</v>
      </c>
      <c r="AC628" s="961">
        <v>0</v>
      </c>
      <c r="AD628" s="961">
        <v>28.1</v>
      </c>
      <c r="AE628" s="961">
        <v>0</v>
      </c>
      <c r="AF628" s="961">
        <v>0</v>
      </c>
      <c r="AG628" s="961">
        <v>0</v>
      </c>
      <c r="AH628" s="961">
        <v>0</v>
      </c>
      <c r="AI628" s="961">
        <v>0</v>
      </c>
      <c r="AJ628" s="961">
        <v>0</v>
      </c>
      <c r="AK628" s="961">
        <v>0</v>
      </c>
      <c r="AL628" s="961">
        <v>0</v>
      </c>
      <c r="AM628" s="961">
        <v>0</v>
      </c>
      <c r="AN628" s="443"/>
      <c r="AO628" s="443"/>
      <c r="AP628" s="443"/>
      <c r="AQ628" s="443"/>
      <c r="AR628" s="443"/>
      <c r="AS628" s="443"/>
      <c r="AT628" s="443"/>
      <c r="AU628" s="443"/>
      <c r="AV628" s="443"/>
      <c r="AW628" s="443"/>
      <c r="AX628" s="771"/>
      <c r="AY628" s="771"/>
      <c r="AZ628" s="771"/>
      <c r="BA628" s="905"/>
    </row>
    <row r="629" spans="1:53" ht="11.4">
      <c r="A629" s="789">
        <v>5</v>
      </c>
      <c r="B629" s="905" t="s">
        <v>1216</v>
      </c>
      <c r="C629" s="905"/>
      <c r="D629" s="905"/>
      <c r="E629" s="905"/>
      <c r="F629" s="905"/>
      <c r="G629" s="905"/>
      <c r="H629" s="905"/>
      <c r="I629" s="905"/>
      <c r="J629" s="905"/>
      <c r="K629" s="905"/>
      <c r="L629" s="964" t="s">
        <v>156</v>
      </c>
      <c r="M629" s="956" t="s">
        <v>1202</v>
      </c>
      <c r="N629" s="965" t="s">
        <v>329</v>
      </c>
      <c r="O629" s="960">
        <v>1.47</v>
      </c>
      <c r="P629" s="960">
        <v>0</v>
      </c>
      <c r="Q629" s="960">
        <v>0</v>
      </c>
      <c r="R629" s="935">
        <v>0</v>
      </c>
      <c r="S629" s="960">
        <v>1.47</v>
      </c>
      <c r="T629" s="960">
        <v>1.21</v>
      </c>
      <c r="U629" s="960">
        <v>0</v>
      </c>
      <c r="V629" s="960">
        <v>0</v>
      </c>
      <c r="W629" s="960">
        <v>0</v>
      </c>
      <c r="X629" s="960">
        <v>0</v>
      </c>
      <c r="Y629" s="960">
        <v>0</v>
      </c>
      <c r="Z629" s="960">
        <v>0</v>
      </c>
      <c r="AA629" s="960">
        <v>0</v>
      </c>
      <c r="AB629" s="960">
        <v>0</v>
      </c>
      <c r="AC629" s="960">
        <v>0</v>
      </c>
      <c r="AD629" s="960">
        <v>1.47</v>
      </c>
      <c r="AE629" s="960">
        <v>0</v>
      </c>
      <c r="AF629" s="960">
        <v>0</v>
      </c>
      <c r="AG629" s="960">
        <v>0</v>
      </c>
      <c r="AH629" s="960">
        <v>0</v>
      </c>
      <c r="AI629" s="960">
        <v>0</v>
      </c>
      <c r="AJ629" s="960">
        <v>0</v>
      </c>
      <c r="AK629" s="960">
        <v>0</v>
      </c>
      <c r="AL629" s="960">
        <v>0</v>
      </c>
      <c r="AM629" s="960">
        <v>0</v>
      </c>
      <c r="AN629" s="443"/>
      <c r="AO629" s="443"/>
      <c r="AP629" s="443"/>
      <c r="AQ629" s="443"/>
      <c r="AR629" s="443"/>
      <c r="AS629" s="443"/>
      <c r="AT629" s="443"/>
      <c r="AU629" s="443"/>
      <c r="AV629" s="443"/>
      <c r="AW629" s="443"/>
      <c r="AX629" s="771"/>
      <c r="AY629" s="771"/>
      <c r="AZ629" s="771"/>
      <c r="BA629" s="905"/>
    </row>
    <row r="630" spans="1:53" ht="11.4">
      <c r="A630" s="789">
        <v>5</v>
      </c>
      <c r="B630" s="905" t="s">
        <v>1210</v>
      </c>
      <c r="C630" s="905"/>
      <c r="D630" s="905"/>
      <c r="E630" s="905"/>
      <c r="F630" s="905"/>
      <c r="G630" s="905"/>
      <c r="H630" s="905"/>
      <c r="I630" s="905"/>
      <c r="J630" s="905"/>
      <c r="K630" s="905"/>
      <c r="L630" s="964" t="s">
        <v>157</v>
      </c>
      <c r="M630" s="956" t="s">
        <v>1203</v>
      </c>
      <c r="N630" s="965" t="s">
        <v>679</v>
      </c>
      <c r="O630" s="961">
        <v>25.899743589743597</v>
      </c>
      <c r="P630" s="961">
        <v>0</v>
      </c>
      <c r="Q630" s="961">
        <v>0</v>
      </c>
      <c r="R630" s="940">
        <v>0</v>
      </c>
      <c r="S630" s="961">
        <v>28.096774193548388</v>
      </c>
      <c r="T630" s="961">
        <v>313.02048780487814</v>
      </c>
      <c r="U630" s="961">
        <v>0</v>
      </c>
      <c r="V630" s="961">
        <v>0</v>
      </c>
      <c r="W630" s="961">
        <v>0</v>
      </c>
      <c r="X630" s="961">
        <v>0</v>
      </c>
      <c r="Y630" s="961">
        <v>0</v>
      </c>
      <c r="Z630" s="961">
        <v>0</v>
      </c>
      <c r="AA630" s="961">
        <v>0</v>
      </c>
      <c r="AB630" s="961">
        <v>0</v>
      </c>
      <c r="AC630" s="961">
        <v>0</v>
      </c>
      <c r="AD630" s="961">
        <v>30.6316399483871</v>
      </c>
      <c r="AE630" s="961">
        <v>0</v>
      </c>
      <c r="AF630" s="961">
        <v>0</v>
      </c>
      <c r="AG630" s="961">
        <v>0</v>
      </c>
      <c r="AH630" s="961">
        <v>0</v>
      </c>
      <c r="AI630" s="961">
        <v>0</v>
      </c>
      <c r="AJ630" s="961">
        <v>0</v>
      </c>
      <c r="AK630" s="961">
        <v>0</v>
      </c>
      <c r="AL630" s="961">
        <v>0</v>
      </c>
      <c r="AM630" s="961">
        <v>0</v>
      </c>
      <c r="AN630" s="443"/>
      <c r="AO630" s="443"/>
      <c r="AP630" s="443"/>
      <c r="AQ630" s="443"/>
      <c r="AR630" s="443"/>
      <c r="AS630" s="443"/>
      <c r="AT630" s="443"/>
      <c r="AU630" s="443"/>
      <c r="AV630" s="443"/>
      <c r="AW630" s="443"/>
      <c r="AX630" s="771"/>
      <c r="AY630" s="771"/>
      <c r="AZ630" s="771"/>
      <c r="BA630" s="905"/>
    </row>
    <row r="631" spans="1:53" s="82" customFormat="1" ht="11.4">
      <c r="A631" s="764" t="s">
        <v>124</v>
      </c>
      <c r="B631" s="921" t="s">
        <v>1026</v>
      </c>
      <c r="C631" s="752"/>
      <c r="D631" s="752"/>
      <c r="E631" s="752"/>
      <c r="F631" s="752"/>
      <c r="G631" s="752"/>
      <c r="H631" s="752"/>
      <c r="I631" s="752"/>
      <c r="J631" s="752"/>
      <c r="K631" s="752"/>
      <c r="L631" s="922" t="s">
        <v>2427</v>
      </c>
      <c r="M631" s="923"/>
      <c r="N631" s="923"/>
      <c r="O631" s="923"/>
      <c r="P631" s="923"/>
      <c r="Q631" s="923"/>
      <c r="R631" s="923"/>
      <c r="S631" s="923"/>
      <c r="T631" s="923"/>
      <c r="U631" s="923"/>
      <c r="V631" s="923"/>
      <c r="W631" s="923"/>
      <c r="X631" s="923"/>
      <c r="Y631" s="923"/>
      <c r="Z631" s="923"/>
      <c r="AA631" s="923"/>
      <c r="AB631" s="923"/>
      <c r="AC631" s="923"/>
      <c r="AD631" s="923"/>
      <c r="AE631" s="923"/>
      <c r="AF631" s="923"/>
      <c r="AG631" s="923"/>
      <c r="AH631" s="923"/>
      <c r="AI631" s="923"/>
      <c r="AJ631" s="923"/>
      <c r="AK631" s="923"/>
      <c r="AL631" s="923"/>
      <c r="AM631" s="923"/>
      <c r="AN631" s="923"/>
      <c r="AO631" s="923"/>
      <c r="AP631" s="923"/>
      <c r="AQ631" s="923"/>
      <c r="AR631" s="923"/>
      <c r="AS631" s="923"/>
      <c r="AT631" s="923"/>
      <c r="AU631" s="923"/>
      <c r="AV631" s="923"/>
      <c r="AW631" s="923"/>
      <c r="AX631" s="923"/>
      <c r="AY631" s="923"/>
      <c r="AZ631" s="923"/>
      <c r="BA631" s="752"/>
    </row>
    <row r="632" spans="1:53" s="114" customFormat="1" ht="11.4">
      <c r="A632" s="789">
        <v>6</v>
      </c>
      <c r="B632" s="924"/>
      <c r="C632" s="924"/>
      <c r="D632" s="924"/>
      <c r="E632" s="924"/>
      <c r="F632" s="924"/>
      <c r="G632" s="924"/>
      <c r="H632" s="924"/>
      <c r="I632" s="924"/>
      <c r="J632" s="924"/>
      <c r="K632" s="924"/>
      <c r="L632" s="925" t="s">
        <v>18</v>
      </c>
      <c r="M632" s="926" t="s">
        <v>531</v>
      </c>
      <c r="N632" s="927" t="s">
        <v>370</v>
      </c>
      <c r="O632" s="537">
        <v>298.19</v>
      </c>
      <c r="P632" s="928">
        <v>580.69000000000005</v>
      </c>
      <c r="Q632" s="928">
        <v>0</v>
      </c>
      <c r="R632" s="928">
        <v>-580.69000000000005</v>
      </c>
      <c r="S632" s="929">
        <v>333.1</v>
      </c>
      <c r="T632" s="929">
        <v>1051.08</v>
      </c>
      <c r="U632" s="929">
        <v>1051.08</v>
      </c>
      <c r="V632" s="929">
        <v>1051.08</v>
      </c>
      <c r="W632" s="929">
        <v>1051.08</v>
      </c>
      <c r="X632" s="929">
        <v>1051.08</v>
      </c>
      <c r="Y632" s="929">
        <v>1051.08</v>
      </c>
      <c r="Z632" s="929">
        <v>1051.08</v>
      </c>
      <c r="AA632" s="929">
        <v>1051.08</v>
      </c>
      <c r="AB632" s="929">
        <v>1051.08</v>
      </c>
      <c r="AC632" s="929">
        <v>1051.08</v>
      </c>
      <c r="AD632" s="929">
        <v>353.51236800000004</v>
      </c>
      <c r="AE632" s="929">
        <v>353.51236800000004</v>
      </c>
      <c r="AF632" s="929">
        <v>353.51236800000004</v>
      </c>
      <c r="AG632" s="929">
        <v>353.51236800000004</v>
      </c>
      <c r="AH632" s="929">
        <v>353.51236800000004</v>
      </c>
      <c r="AI632" s="929">
        <v>353.51236800000004</v>
      </c>
      <c r="AJ632" s="929">
        <v>353.51236800000004</v>
      </c>
      <c r="AK632" s="929">
        <v>353.51236800000004</v>
      </c>
      <c r="AL632" s="929">
        <v>353.51236800000004</v>
      </c>
      <c r="AM632" s="929">
        <v>353.51236800000004</v>
      </c>
      <c r="AN632" s="928">
        <v>6.1280000000000046</v>
      </c>
      <c r="AO632" s="928">
        <v>0</v>
      </c>
      <c r="AP632" s="928">
        <v>0</v>
      </c>
      <c r="AQ632" s="928">
        <v>0</v>
      </c>
      <c r="AR632" s="928">
        <v>0</v>
      </c>
      <c r="AS632" s="928">
        <v>0</v>
      </c>
      <c r="AT632" s="928">
        <v>0</v>
      </c>
      <c r="AU632" s="928">
        <v>0</v>
      </c>
      <c r="AV632" s="928">
        <v>0</v>
      </c>
      <c r="AW632" s="928">
        <v>0</v>
      </c>
      <c r="AX632" s="771"/>
      <c r="AY632" s="771"/>
      <c r="AZ632" s="771"/>
      <c r="BA632" s="930"/>
    </row>
    <row r="633" spans="1:53" ht="11.4">
      <c r="A633" s="789">
        <v>6</v>
      </c>
      <c r="B633" s="905"/>
      <c r="C633" s="905"/>
      <c r="D633" s="905"/>
      <c r="E633" s="905"/>
      <c r="F633" s="905"/>
      <c r="G633" s="905"/>
      <c r="H633" s="905"/>
      <c r="I633" s="905"/>
      <c r="J633" s="905"/>
      <c r="K633" s="905"/>
      <c r="L633" s="931" t="s">
        <v>165</v>
      </c>
      <c r="M633" s="932" t="s">
        <v>532</v>
      </c>
      <c r="N633" s="933"/>
      <c r="O633" s="934"/>
      <c r="P633" s="934"/>
      <c r="Q633" s="934"/>
      <c r="R633" s="935">
        <v>0</v>
      </c>
      <c r="S633" s="934"/>
      <c r="T633" s="934"/>
      <c r="U633" s="934">
        <v>1</v>
      </c>
      <c r="V633" s="934">
        <v>1</v>
      </c>
      <c r="W633" s="934">
        <v>1</v>
      </c>
      <c r="X633" s="934">
        <v>1</v>
      </c>
      <c r="Y633" s="934">
        <v>1</v>
      </c>
      <c r="Z633" s="934">
        <v>1</v>
      </c>
      <c r="AA633" s="934">
        <v>1</v>
      </c>
      <c r="AB633" s="934">
        <v>1</v>
      </c>
      <c r="AC633" s="934">
        <v>1</v>
      </c>
      <c r="AD633" s="934">
        <v>1.06128</v>
      </c>
      <c r="AE633" s="934">
        <v>1</v>
      </c>
      <c r="AF633" s="934">
        <v>1</v>
      </c>
      <c r="AG633" s="934">
        <v>1</v>
      </c>
      <c r="AH633" s="934">
        <v>1</v>
      </c>
      <c r="AI633" s="934">
        <v>1</v>
      </c>
      <c r="AJ633" s="934">
        <v>1</v>
      </c>
      <c r="AK633" s="934">
        <v>1</v>
      </c>
      <c r="AL633" s="934">
        <v>1</v>
      </c>
      <c r="AM633" s="934">
        <v>1</v>
      </c>
      <c r="AN633" s="443"/>
      <c r="AO633" s="443"/>
      <c r="AP633" s="443"/>
      <c r="AQ633" s="443"/>
      <c r="AR633" s="443"/>
      <c r="AS633" s="443"/>
      <c r="AT633" s="443"/>
      <c r="AU633" s="443"/>
      <c r="AV633" s="443"/>
      <c r="AW633" s="443"/>
      <c r="AX633" s="771"/>
      <c r="AY633" s="771"/>
      <c r="AZ633" s="771"/>
      <c r="BA633" s="905"/>
    </row>
    <row r="634" spans="1:53" s="113" customFormat="1" ht="11.4">
      <c r="A634" s="936">
        <v>6</v>
      </c>
      <c r="B634" s="930"/>
      <c r="C634" s="930"/>
      <c r="D634" s="930"/>
      <c r="E634" s="930"/>
      <c r="F634" s="930"/>
      <c r="G634" s="930"/>
      <c r="H634" s="930"/>
      <c r="I634" s="930"/>
      <c r="J634" s="930"/>
      <c r="K634" s="930"/>
      <c r="L634" s="925" t="s">
        <v>166</v>
      </c>
      <c r="M634" s="937" t="s">
        <v>533</v>
      </c>
      <c r="N634" s="927" t="s">
        <v>370</v>
      </c>
      <c r="O634" s="928">
        <v>298.19</v>
      </c>
      <c r="P634" s="928">
        <v>24.04</v>
      </c>
      <c r="Q634" s="928">
        <v>0</v>
      </c>
      <c r="R634" s="928">
        <v>-24.04</v>
      </c>
      <c r="S634" s="537"/>
      <c r="T634" s="537"/>
      <c r="U634" s="537"/>
      <c r="V634" s="537"/>
      <c r="W634" s="537"/>
      <c r="X634" s="537"/>
      <c r="Y634" s="537"/>
      <c r="Z634" s="537"/>
      <c r="AA634" s="537"/>
      <c r="AB634" s="537"/>
      <c r="AC634" s="537"/>
      <c r="AD634" s="537"/>
      <c r="AE634" s="537"/>
      <c r="AF634" s="537"/>
      <c r="AG634" s="537"/>
      <c r="AH634" s="537"/>
      <c r="AI634" s="537"/>
      <c r="AJ634" s="537"/>
      <c r="AK634" s="537"/>
      <c r="AL634" s="537"/>
      <c r="AM634" s="537"/>
      <c r="AN634" s="537"/>
      <c r="AO634" s="537"/>
      <c r="AP634" s="537"/>
      <c r="AQ634" s="537"/>
      <c r="AR634" s="537"/>
      <c r="AS634" s="537"/>
      <c r="AT634" s="537"/>
      <c r="AU634" s="537"/>
      <c r="AV634" s="537"/>
      <c r="AW634" s="537"/>
      <c r="AX634" s="938"/>
      <c r="AY634" s="938"/>
      <c r="AZ634" s="938"/>
      <c r="BA634" s="930"/>
    </row>
    <row r="635" spans="1:53" ht="22.8">
      <c r="A635" s="789">
        <v>6</v>
      </c>
      <c r="B635" s="905"/>
      <c r="C635" s="905"/>
      <c r="D635" s="905"/>
      <c r="E635" s="905"/>
      <c r="F635" s="905"/>
      <c r="G635" s="905"/>
      <c r="H635" s="905"/>
      <c r="I635" s="905"/>
      <c r="J635" s="905"/>
      <c r="K635" s="905"/>
      <c r="L635" s="931" t="s">
        <v>534</v>
      </c>
      <c r="M635" s="939" t="s">
        <v>535</v>
      </c>
      <c r="N635" s="856" t="s">
        <v>370</v>
      </c>
      <c r="O635" s="940">
        <v>0</v>
      </c>
      <c r="P635" s="940">
        <v>23.29</v>
      </c>
      <c r="Q635" s="940">
        <v>0</v>
      </c>
      <c r="R635" s="940">
        <v>-23.29</v>
      </c>
      <c r="S635" s="443"/>
      <c r="T635" s="443"/>
      <c r="U635" s="443"/>
      <c r="V635" s="443"/>
      <c r="W635" s="443"/>
      <c r="X635" s="443"/>
      <c r="Y635" s="443"/>
      <c r="Z635" s="443"/>
      <c r="AA635" s="443"/>
      <c r="AB635" s="443"/>
      <c r="AC635" s="443"/>
      <c r="AD635" s="443"/>
      <c r="AE635" s="443"/>
      <c r="AF635" s="443"/>
      <c r="AG635" s="443"/>
      <c r="AH635" s="443"/>
      <c r="AI635" s="443"/>
      <c r="AJ635" s="443"/>
      <c r="AK635" s="443"/>
      <c r="AL635" s="443"/>
      <c r="AM635" s="443"/>
      <c r="AN635" s="443"/>
      <c r="AO635" s="443"/>
      <c r="AP635" s="443"/>
      <c r="AQ635" s="443"/>
      <c r="AR635" s="443"/>
      <c r="AS635" s="443"/>
      <c r="AT635" s="443"/>
      <c r="AU635" s="443"/>
      <c r="AV635" s="443"/>
      <c r="AW635" s="443"/>
      <c r="AX635" s="771"/>
      <c r="AY635" s="771"/>
      <c r="AZ635" s="771"/>
      <c r="BA635" s="941"/>
    </row>
    <row r="636" spans="1:53" ht="11.4">
      <c r="A636" s="789">
        <v>6</v>
      </c>
      <c r="B636" s="905"/>
      <c r="C636" s="905"/>
      <c r="D636" s="905"/>
      <c r="E636" s="905"/>
      <c r="F636" s="905"/>
      <c r="G636" s="905"/>
      <c r="H636" s="905"/>
      <c r="I636" s="905"/>
      <c r="J636" s="905"/>
      <c r="K636" s="905"/>
      <c r="L636" s="931" t="s">
        <v>536</v>
      </c>
      <c r="M636" s="942" t="s">
        <v>537</v>
      </c>
      <c r="N636" s="943" t="s">
        <v>370</v>
      </c>
      <c r="O636" s="790"/>
      <c r="P636" s="790">
        <v>10.9</v>
      </c>
      <c r="Q636" s="790"/>
      <c r="R636" s="940">
        <v>-10.9</v>
      </c>
      <c r="S636" s="443"/>
      <c r="T636" s="443"/>
      <c r="U636" s="443"/>
      <c r="V636" s="443"/>
      <c r="W636" s="443"/>
      <c r="X636" s="443"/>
      <c r="Y636" s="443"/>
      <c r="Z636" s="443"/>
      <c r="AA636" s="443"/>
      <c r="AB636" s="443"/>
      <c r="AC636" s="443"/>
      <c r="AD636" s="443"/>
      <c r="AE636" s="443"/>
      <c r="AF636" s="443"/>
      <c r="AG636" s="443"/>
      <c r="AH636" s="443"/>
      <c r="AI636" s="443"/>
      <c r="AJ636" s="443"/>
      <c r="AK636" s="443"/>
      <c r="AL636" s="443"/>
      <c r="AM636" s="443"/>
      <c r="AN636" s="443"/>
      <c r="AO636" s="443"/>
      <c r="AP636" s="443"/>
      <c r="AQ636" s="443"/>
      <c r="AR636" s="443"/>
      <c r="AS636" s="443"/>
      <c r="AT636" s="443"/>
      <c r="AU636" s="443"/>
      <c r="AV636" s="443"/>
      <c r="AW636" s="443"/>
      <c r="AX636" s="771"/>
      <c r="AY636" s="771"/>
      <c r="AZ636" s="771"/>
      <c r="BA636" s="905"/>
    </row>
    <row r="637" spans="1:53" ht="11.4">
      <c r="A637" s="789">
        <v>6</v>
      </c>
      <c r="B637" s="905"/>
      <c r="C637" s="905"/>
      <c r="D637" s="905"/>
      <c r="E637" s="905"/>
      <c r="F637" s="905"/>
      <c r="G637" s="905"/>
      <c r="H637" s="905"/>
      <c r="I637" s="905"/>
      <c r="J637" s="905"/>
      <c r="K637" s="905"/>
      <c r="L637" s="931" t="s">
        <v>538</v>
      </c>
      <c r="M637" s="944" t="s">
        <v>539</v>
      </c>
      <c r="N637" s="943" t="s">
        <v>370</v>
      </c>
      <c r="O637" s="790"/>
      <c r="P637" s="790">
        <v>12.39</v>
      </c>
      <c r="Q637" s="790"/>
      <c r="R637" s="940">
        <v>-12.39</v>
      </c>
      <c r="S637" s="443"/>
      <c r="T637" s="443"/>
      <c r="U637" s="443"/>
      <c r="V637" s="443"/>
      <c r="W637" s="443"/>
      <c r="X637" s="443"/>
      <c r="Y637" s="443"/>
      <c r="Z637" s="443"/>
      <c r="AA637" s="443"/>
      <c r="AB637" s="443"/>
      <c r="AC637" s="443"/>
      <c r="AD637" s="443"/>
      <c r="AE637" s="443"/>
      <c r="AF637" s="443"/>
      <c r="AG637" s="443"/>
      <c r="AH637" s="443"/>
      <c r="AI637" s="443"/>
      <c r="AJ637" s="443"/>
      <c r="AK637" s="443"/>
      <c r="AL637" s="443"/>
      <c r="AM637" s="443"/>
      <c r="AN637" s="443"/>
      <c r="AO637" s="443"/>
      <c r="AP637" s="443"/>
      <c r="AQ637" s="443"/>
      <c r="AR637" s="443"/>
      <c r="AS637" s="443"/>
      <c r="AT637" s="443"/>
      <c r="AU637" s="443"/>
      <c r="AV637" s="443"/>
      <c r="AW637" s="443"/>
      <c r="AX637" s="771"/>
      <c r="AY637" s="771"/>
      <c r="AZ637" s="771"/>
      <c r="BA637" s="905"/>
    </row>
    <row r="638" spans="1:53" ht="22.8">
      <c r="A638" s="789">
        <v>6</v>
      </c>
      <c r="B638" s="905"/>
      <c r="C638" s="905"/>
      <c r="D638" s="905"/>
      <c r="E638" s="905"/>
      <c r="F638" s="905"/>
      <c r="G638" s="905"/>
      <c r="H638" s="905"/>
      <c r="I638" s="905"/>
      <c r="J638" s="905"/>
      <c r="K638" s="905"/>
      <c r="L638" s="931" t="s">
        <v>540</v>
      </c>
      <c r="M638" s="939" t="s">
        <v>541</v>
      </c>
      <c r="N638" s="856" t="s">
        <v>370</v>
      </c>
      <c r="O638" s="790"/>
      <c r="P638" s="790"/>
      <c r="Q638" s="790"/>
      <c r="R638" s="940">
        <v>0</v>
      </c>
      <c r="S638" s="443"/>
      <c r="T638" s="443"/>
      <c r="U638" s="443"/>
      <c r="V638" s="443"/>
      <c r="W638" s="443"/>
      <c r="X638" s="443"/>
      <c r="Y638" s="443"/>
      <c r="Z638" s="443"/>
      <c r="AA638" s="443"/>
      <c r="AB638" s="443"/>
      <c r="AC638" s="443"/>
      <c r="AD638" s="443"/>
      <c r="AE638" s="443"/>
      <c r="AF638" s="443"/>
      <c r="AG638" s="443"/>
      <c r="AH638" s="443"/>
      <c r="AI638" s="443"/>
      <c r="AJ638" s="443"/>
      <c r="AK638" s="443"/>
      <c r="AL638" s="443"/>
      <c r="AM638" s="443"/>
      <c r="AN638" s="443"/>
      <c r="AO638" s="443"/>
      <c r="AP638" s="443"/>
      <c r="AQ638" s="443"/>
      <c r="AR638" s="443"/>
      <c r="AS638" s="443"/>
      <c r="AT638" s="443"/>
      <c r="AU638" s="443"/>
      <c r="AV638" s="443"/>
      <c r="AW638" s="443"/>
      <c r="AX638" s="771"/>
      <c r="AY638" s="771"/>
      <c r="AZ638" s="771"/>
      <c r="BA638" s="905"/>
    </row>
    <row r="639" spans="1:53" ht="22.8">
      <c r="A639" s="789">
        <v>6</v>
      </c>
      <c r="B639" s="905"/>
      <c r="C639" s="905"/>
      <c r="D639" s="905"/>
      <c r="E639" s="905"/>
      <c r="F639" s="905"/>
      <c r="G639" s="905"/>
      <c r="H639" s="905"/>
      <c r="I639" s="905"/>
      <c r="J639" s="905"/>
      <c r="K639" s="905"/>
      <c r="L639" s="931" t="s">
        <v>542</v>
      </c>
      <c r="M639" s="939" t="s">
        <v>543</v>
      </c>
      <c r="N639" s="943" t="s">
        <v>370</v>
      </c>
      <c r="O639" s="443">
        <v>0</v>
      </c>
      <c r="P639" s="443">
        <v>0</v>
      </c>
      <c r="Q639" s="443">
        <v>0</v>
      </c>
      <c r="R639" s="940">
        <v>0</v>
      </c>
      <c r="S639" s="443"/>
      <c r="T639" s="443"/>
      <c r="U639" s="443"/>
      <c r="V639" s="443"/>
      <c r="W639" s="443"/>
      <c r="X639" s="443"/>
      <c r="Y639" s="443"/>
      <c r="Z639" s="443"/>
      <c r="AA639" s="443"/>
      <c r="AB639" s="443"/>
      <c r="AC639" s="443"/>
      <c r="AD639" s="443"/>
      <c r="AE639" s="443"/>
      <c r="AF639" s="443"/>
      <c r="AG639" s="443"/>
      <c r="AH639" s="443"/>
      <c r="AI639" s="443"/>
      <c r="AJ639" s="443"/>
      <c r="AK639" s="443"/>
      <c r="AL639" s="443"/>
      <c r="AM639" s="443"/>
      <c r="AN639" s="443"/>
      <c r="AO639" s="443"/>
      <c r="AP639" s="443"/>
      <c r="AQ639" s="443"/>
      <c r="AR639" s="443"/>
      <c r="AS639" s="443"/>
      <c r="AT639" s="443"/>
      <c r="AU639" s="443"/>
      <c r="AV639" s="443"/>
      <c r="AW639" s="443"/>
      <c r="AX639" s="771"/>
      <c r="AY639" s="771"/>
      <c r="AZ639" s="771"/>
      <c r="BA639" s="905"/>
    </row>
    <row r="640" spans="1:53" ht="11.4">
      <c r="A640" s="789">
        <v>6</v>
      </c>
      <c r="B640" s="905"/>
      <c r="C640" s="905"/>
      <c r="D640" s="905"/>
      <c r="E640" s="905"/>
      <c r="F640" s="905"/>
      <c r="G640" s="905"/>
      <c r="H640" s="905"/>
      <c r="I640" s="905"/>
      <c r="J640" s="905"/>
      <c r="K640" s="905"/>
      <c r="L640" s="931" t="s">
        <v>544</v>
      </c>
      <c r="M640" s="942" t="s">
        <v>545</v>
      </c>
      <c r="N640" s="856" t="s">
        <v>370</v>
      </c>
      <c r="O640" s="790"/>
      <c r="P640" s="790"/>
      <c r="Q640" s="790"/>
      <c r="R640" s="940">
        <v>0</v>
      </c>
      <c r="S640" s="443"/>
      <c r="T640" s="443"/>
      <c r="U640" s="443"/>
      <c r="V640" s="443"/>
      <c r="W640" s="443"/>
      <c r="X640" s="443"/>
      <c r="Y640" s="443"/>
      <c r="Z640" s="443"/>
      <c r="AA640" s="443"/>
      <c r="AB640" s="443"/>
      <c r="AC640" s="443"/>
      <c r="AD640" s="443"/>
      <c r="AE640" s="443"/>
      <c r="AF640" s="443"/>
      <c r="AG640" s="443"/>
      <c r="AH640" s="443"/>
      <c r="AI640" s="443"/>
      <c r="AJ640" s="443"/>
      <c r="AK640" s="443"/>
      <c r="AL640" s="443"/>
      <c r="AM640" s="443"/>
      <c r="AN640" s="443"/>
      <c r="AO640" s="443"/>
      <c r="AP640" s="443"/>
      <c r="AQ640" s="443"/>
      <c r="AR640" s="443"/>
      <c r="AS640" s="443"/>
      <c r="AT640" s="443"/>
      <c r="AU640" s="443"/>
      <c r="AV640" s="443"/>
      <c r="AW640" s="443"/>
      <c r="AX640" s="771"/>
      <c r="AY640" s="771"/>
      <c r="AZ640" s="771"/>
      <c r="BA640" s="905"/>
    </row>
    <row r="641" spans="1:53" ht="22.8">
      <c r="A641" s="789">
        <v>6</v>
      </c>
      <c r="B641" s="905"/>
      <c r="C641" s="905"/>
      <c r="D641" s="905"/>
      <c r="E641" s="905"/>
      <c r="F641" s="905"/>
      <c r="G641" s="905"/>
      <c r="H641" s="905"/>
      <c r="I641" s="905"/>
      <c r="J641" s="905"/>
      <c r="K641" s="905"/>
      <c r="L641" s="931" t="s">
        <v>546</v>
      </c>
      <c r="M641" s="942" t="s">
        <v>1196</v>
      </c>
      <c r="N641" s="943" t="s">
        <v>370</v>
      </c>
      <c r="O641" s="790">
        <v>0</v>
      </c>
      <c r="P641" s="790">
        <v>0</v>
      </c>
      <c r="Q641" s="790">
        <v>0</v>
      </c>
      <c r="R641" s="940">
        <v>0</v>
      </c>
      <c r="S641" s="443"/>
      <c r="T641" s="443"/>
      <c r="U641" s="443"/>
      <c r="V641" s="443"/>
      <c r="W641" s="443"/>
      <c r="X641" s="443"/>
      <c r="Y641" s="443"/>
      <c r="Z641" s="443"/>
      <c r="AA641" s="443"/>
      <c r="AB641" s="443"/>
      <c r="AC641" s="443"/>
      <c r="AD641" s="443"/>
      <c r="AE641" s="443"/>
      <c r="AF641" s="443"/>
      <c r="AG641" s="443"/>
      <c r="AH641" s="443"/>
      <c r="AI641" s="443"/>
      <c r="AJ641" s="443"/>
      <c r="AK641" s="443"/>
      <c r="AL641" s="443"/>
      <c r="AM641" s="443"/>
      <c r="AN641" s="443"/>
      <c r="AO641" s="443"/>
      <c r="AP641" s="443"/>
      <c r="AQ641" s="443"/>
      <c r="AR641" s="443"/>
      <c r="AS641" s="443"/>
      <c r="AT641" s="443"/>
      <c r="AU641" s="443"/>
      <c r="AV641" s="443"/>
      <c r="AW641" s="443"/>
      <c r="AX641" s="771"/>
      <c r="AY641" s="771"/>
      <c r="AZ641" s="771"/>
      <c r="BA641" s="905"/>
    </row>
    <row r="642" spans="1:53" ht="11.4">
      <c r="A642" s="789">
        <v>6</v>
      </c>
      <c r="B642" s="905"/>
      <c r="C642" s="905"/>
      <c r="D642" s="905"/>
      <c r="E642" s="905"/>
      <c r="F642" s="905"/>
      <c r="G642" s="905"/>
      <c r="H642" s="905"/>
      <c r="I642" s="905"/>
      <c r="J642" s="905"/>
      <c r="K642" s="905"/>
      <c r="L642" s="931" t="s">
        <v>547</v>
      </c>
      <c r="M642" s="939" t="s">
        <v>548</v>
      </c>
      <c r="N642" s="856" t="s">
        <v>370</v>
      </c>
      <c r="O642" s="790"/>
      <c r="P642" s="790"/>
      <c r="Q642" s="790"/>
      <c r="R642" s="940">
        <v>0</v>
      </c>
      <c r="S642" s="443"/>
      <c r="T642" s="443"/>
      <c r="U642" s="443"/>
      <c r="V642" s="443"/>
      <c r="W642" s="443"/>
      <c r="X642" s="443"/>
      <c r="Y642" s="443"/>
      <c r="Z642" s="443"/>
      <c r="AA642" s="443"/>
      <c r="AB642" s="443"/>
      <c r="AC642" s="443"/>
      <c r="AD642" s="443"/>
      <c r="AE642" s="443"/>
      <c r="AF642" s="443"/>
      <c r="AG642" s="443"/>
      <c r="AH642" s="443"/>
      <c r="AI642" s="443"/>
      <c r="AJ642" s="443"/>
      <c r="AK642" s="443"/>
      <c r="AL642" s="443"/>
      <c r="AM642" s="443"/>
      <c r="AN642" s="443"/>
      <c r="AO642" s="443"/>
      <c r="AP642" s="443"/>
      <c r="AQ642" s="443"/>
      <c r="AR642" s="443"/>
      <c r="AS642" s="443"/>
      <c r="AT642" s="443"/>
      <c r="AU642" s="443"/>
      <c r="AV642" s="443"/>
      <c r="AW642" s="443"/>
      <c r="AX642" s="771"/>
      <c r="AY642" s="771"/>
      <c r="AZ642" s="771"/>
      <c r="BA642" s="905"/>
    </row>
    <row r="643" spans="1:53" ht="11.4">
      <c r="A643" s="789">
        <v>6</v>
      </c>
      <c r="B643" s="905"/>
      <c r="C643" s="905"/>
      <c r="D643" s="905"/>
      <c r="E643" s="905"/>
      <c r="F643" s="905"/>
      <c r="G643" s="905"/>
      <c r="H643" s="905"/>
      <c r="I643" s="905"/>
      <c r="J643" s="905"/>
      <c r="K643" s="905"/>
      <c r="L643" s="931" t="s">
        <v>549</v>
      </c>
      <c r="M643" s="945" t="s">
        <v>550</v>
      </c>
      <c r="N643" s="933" t="s">
        <v>370</v>
      </c>
      <c r="O643" s="940">
        <v>298.19</v>
      </c>
      <c r="P643" s="940">
        <v>0.75</v>
      </c>
      <c r="Q643" s="940">
        <v>0</v>
      </c>
      <c r="R643" s="940">
        <v>-0.75</v>
      </c>
      <c r="S643" s="443"/>
      <c r="T643" s="443"/>
      <c r="U643" s="443"/>
      <c r="V643" s="443"/>
      <c r="W643" s="443"/>
      <c r="X643" s="443"/>
      <c r="Y643" s="443"/>
      <c r="Z643" s="443"/>
      <c r="AA643" s="443"/>
      <c r="AB643" s="443"/>
      <c r="AC643" s="443"/>
      <c r="AD643" s="443"/>
      <c r="AE643" s="443"/>
      <c r="AF643" s="443"/>
      <c r="AG643" s="443"/>
      <c r="AH643" s="443"/>
      <c r="AI643" s="443"/>
      <c r="AJ643" s="443"/>
      <c r="AK643" s="443"/>
      <c r="AL643" s="443"/>
      <c r="AM643" s="443"/>
      <c r="AN643" s="443"/>
      <c r="AO643" s="443"/>
      <c r="AP643" s="443"/>
      <c r="AQ643" s="443"/>
      <c r="AR643" s="443"/>
      <c r="AS643" s="443"/>
      <c r="AT643" s="443"/>
      <c r="AU643" s="443"/>
      <c r="AV643" s="443"/>
      <c r="AW643" s="443"/>
      <c r="AX643" s="771"/>
      <c r="AY643" s="771"/>
      <c r="AZ643" s="771"/>
      <c r="BA643" s="905"/>
    </row>
    <row r="644" spans="1:53" ht="11.4">
      <c r="A644" s="789">
        <v>6</v>
      </c>
      <c r="B644" s="905"/>
      <c r="C644" s="905"/>
      <c r="D644" s="905"/>
      <c r="E644" s="905"/>
      <c r="F644" s="905"/>
      <c r="G644" s="905"/>
      <c r="H644" s="905"/>
      <c r="I644" s="905"/>
      <c r="J644" s="905"/>
      <c r="K644" s="905"/>
      <c r="L644" s="931" t="s">
        <v>551</v>
      </c>
      <c r="M644" s="944" t="s">
        <v>552</v>
      </c>
      <c r="N644" s="933" t="s">
        <v>370</v>
      </c>
      <c r="O644" s="790"/>
      <c r="P644" s="790"/>
      <c r="Q644" s="790"/>
      <c r="R644" s="940">
        <v>0</v>
      </c>
      <c r="S644" s="443"/>
      <c r="T644" s="443"/>
      <c r="U644" s="443"/>
      <c r="V644" s="443"/>
      <c r="W644" s="443"/>
      <c r="X644" s="443"/>
      <c r="Y644" s="443"/>
      <c r="Z644" s="443"/>
      <c r="AA644" s="443"/>
      <c r="AB644" s="443"/>
      <c r="AC644" s="443"/>
      <c r="AD644" s="443"/>
      <c r="AE644" s="443"/>
      <c r="AF644" s="443"/>
      <c r="AG644" s="443"/>
      <c r="AH644" s="443"/>
      <c r="AI644" s="443"/>
      <c r="AJ644" s="443"/>
      <c r="AK644" s="443"/>
      <c r="AL644" s="443"/>
      <c r="AM644" s="443"/>
      <c r="AN644" s="443"/>
      <c r="AO644" s="443"/>
      <c r="AP644" s="443"/>
      <c r="AQ644" s="443"/>
      <c r="AR644" s="443"/>
      <c r="AS644" s="443"/>
      <c r="AT644" s="443"/>
      <c r="AU644" s="443"/>
      <c r="AV644" s="443"/>
      <c r="AW644" s="443"/>
      <c r="AX644" s="771"/>
      <c r="AY644" s="771"/>
      <c r="AZ644" s="771"/>
      <c r="BA644" s="905"/>
    </row>
    <row r="645" spans="1:53" ht="22.8">
      <c r="A645" s="789">
        <v>6</v>
      </c>
      <c r="B645" s="905"/>
      <c r="C645" s="905"/>
      <c r="D645" s="905"/>
      <c r="E645" s="905"/>
      <c r="F645" s="905"/>
      <c r="G645" s="905"/>
      <c r="H645" s="905"/>
      <c r="I645" s="905"/>
      <c r="J645" s="905"/>
      <c r="K645" s="905"/>
      <c r="L645" s="931" t="s">
        <v>553</v>
      </c>
      <c r="M645" s="944" t="s">
        <v>554</v>
      </c>
      <c r="N645" s="933" t="s">
        <v>370</v>
      </c>
      <c r="O645" s="790"/>
      <c r="P645" s="790"/>
      <c r="Q645" s="790"/>
      <c r="R645" s="940">
        <v>0</v>
      </c>
      <c r="S645" s="443"/>
      <c r="T645" s="443"/>
      <c r="U645" s="443"/>
      <c r="V645" s="443"/>
      <c r="W645" s="443"/>
      <c r="X645" s="443"/>
      <c r="Y645" s="443"/>
      <c r="Z645" s="443"/>
      <c r="AA645" s="443"/>
      <c r="AB645" s="443"/>
      <c r="AC645" s="443"/>
      <c r="AD645" s="443"/>
      <c r="AE645" s="443"/>
      <c r="AF645" s="443"/>
      <c r="AG645" s="443"/>
      <c r="AH645" s="443"/>
      <c r="AI645" s="443"/>
      <c r="AJ645" s="443"/>
      <c r="AK645" s="443"/>
      <c r="AL645" s="443"/>
      <c r="AM645" s="443"/>
      <c r="AN645" s="443"/>
      <c r="AO645" s="443"/>
      <c r="AP645" s="443"/>
      <c r="AQ645" s="443"/>
      <c r="AR645" s="443"/>
      <c r="AS645" s="443"/>
      <c r="AT645" s="443"/>
      <c r="AU645" s="443"/>
      <c r="AV645" s="443"/>
      <c r="AW645" s="443"/>
      <c r="AX645" s="771"/>
      <c r="AY645" s="771"/>
      <c r="AZ645" s="771"/>
      <c r="BA645" s="905"/>
    </row>
    <row r="646" spans="1:53" ht="22.8">
      <c r="A646" s="789">
        <v>6</v>
      </c>
      <c r="B646" s="905"/>
      <c r="C646" s="905"/>
      <c r="D646" s="905"/>
      <c r="E646" s="905"/>
      <c r="F646" s="905"/>
      <c r="G646" s="905"/>
      <c r="H646" s="905"/>
      <c r="I646" s="905"/>
      <c r="J646" s="905"/>
      <c r="K646" s="905"/>
      <c r="L646" s="931" t="s">
        <v>555</v>
      </c>
      <c r="M646" s="944" t="s">
        <v>556</v>
      </c>
      <c r="N646" s="933" t="s">
        <v>370</v>
      </c>
      <c r="O646" s="790"/>
      <c r="P646" s="790"/>
      <c r="Q646" s="790"/>
      <c r="R646" s="940">
        <v>0</v>
      </c>
      <c r="S646" s="443"/>
      <c r="T646" s="443"/>
      <c r="U646" s="443"/>
      <c r="V646" s="443"/>
      <c r="W646" s="443"/>
      <c r="X646" s="443"/>
      <c r="Y646" s="443"/>
      <c r="Z646" s="443"/>
      <c r="AA646" s="443"/>
      <c r="AB646" s="443"/>
      <c r="AC646" s="443"/>
      <c r="AD646" s="443"/>
      <c r="AE646" s="443"/>
      <c r="AF646" s="443"/>
      <c r="AG646" s="443"/>
      <c r="AH646" s="443"/>
      <c r="AI646" s="443"/>
      <c r="AJ646" s="443"/>
      <c r="AK646" s="443"/>
      <c r="AL646" s="443"/>
      <c r="AM646" s="443"/>
      <c r="AN646" s="443"/>
      <c r="AO646" s="443"/>
      <c r="AP646" s="443"/>
      <c r="AQ646" s="443"/>
      <c r="AR646" s="443"/>
      <c r="AS646" s="443"/>
      <c r="AT646" s="443"/>
      <c r="AU646" s="443"/>
      <c r="AV646" s="443"/>
      <c r="AW646" s="443"/>
      <c r="AX646" s="771"/>
      <c r="AY646" s="771"/>
      <c r="AZ646" s="771"/>
      <c r="BA646" s="905"/>
    </row>
    <row r="647" spans="1:53" ht="22.8">
      <c r="A647" s="789">
        <v>6</v>
      </c>
      <c r="B647" s="905"/>
      <c r="C647" s="905"/>
      <c r="D647" s="905"/>
      <c r="E647" s="905"/>
      <c r="F647" s="905"/>
      <c r="G647" s="905"/>
      <c r="H647" s="905"/>
      <c r="I647" s="905"/>
      <c r="J647" s="905"/>
      <c r="K647" s="905"/>
      <c r="L647" s="931" t="s">
        <v>557</v>
      </c>
      <c r="M647" s="944" t="s">
        <v>558</v>
      </c>
      <c r="N647" s="933" t="s">
        <v>370</v>
      </c>
      <c r="O647" s="790"/>
      <c r="P647" s="790"/>
      <c r="Q647" s="790"/>
      <c r="R647" s="940">
        <v>0</v>
      </c>
      <c r="S647" s="443"/>
      <c r="T647" s="443"/>
      <c r="U647" s="443"/>
      <c r="V647" s="443"/>
      <c r="W647" s="443"/>
      <c r="X647" s="443"/>
      <c r="Y647" s="443"/>
      <c r="Z647" s="443"/>
      <c r="AA647" s="443"/>
      <c r="AB647" s="443"/>
      <c r="AC647" s="443"/>
      <c r="AD647" s="443"/>
      <c r="AE647" s="443"/>
      <c r="AF647" s="443"/>
      <c r="AG647" s="443"/>
      <c r="AH647" s="443"/>
      <c r="AI647" s="443"/>
      <c r="AJ647" s="443"/>
      <c r="AK647" s="443"/>
      <c r="AL647" s="443"/>
      <c r="AM647" s="443"/>
      <c r="AN647" s="443"/>
      <c r="AO647" s="443"/>
      <c r="AP647" s="443"/>
      <c r="AQ647" s="443"/>
      <c r="AR647" s="443"/>
      <c r="AS647" s="443"/>
      <c r="AT647" s="443"/>
      <c r="AU647" s="443"/>
      <c r="AV647" s="443"/>
      <c r="AW647" s="443"/>
      <c r="AX647" s="771"/>
      <c r="AY647" s="771"/>
      <c r="AZ647" s="771"/>
      <c r="BA647" s="905"/>
    </row>
    <row r="648" spans="1:53" ht="45.6">
      <c r="A648" s="789">
        <v>6</v>
      </c>
      <c r="B648" s="905"/>
      <c r="C648" s="905"/>
      <c r="D648" s="905"/>
      <c r="E648" s="905"/>
      <c r="F648" s="905"/>
      <c r="G648" s="905"/>
      <c r="H648" s="905"/>
      <c r="I648" s="905"/>
      <c r="J648" s="905"/>
      <c r="K648" s="905"/>
      <c r="L648" s="931" t="s">
        <v>559</v>
      </c>
      <c r="M648" s="944" t="s">
        <v>560</v>
      </c>
      <c r="N648" s="933" t="s">
        <v>370</v>
      </c>
      <c r="O648" s="790"/>
      <c r="P648" s="790">
        <v>0.75</v>
      </c>
      <c r="Q648" s="790"/>
      <c r="R648" s="940">
        <v>-0.75</v>
      </c>
      <c r="S648" s="443"/>
      <c r="T648" s="443"/>
      <c r="U648" s="443"/>
      <c r="V648" s="443"/>
      <c r="W648" s="443"/>
      <c r="X648" s="443"/>
      <c r="Y648" s="443"/>
      <c r="Z648" s="443"/>
      <c r="AA648" s="443"/>
      <c r="AB648" s="443"/>
      <c r="AC648" s="443"/>
      <c r="AD648" s="443"/>
      <c r="AE648" s="443"/>
      <c r="AF648" s="443"/>
      <c r="AG648" s="443"/>
      <c r="AH648" s="443"/>
      <c r="AI648" s="443"/>
      <c r="AJ648" s="443"/>
      <c r="AK648" s="443"/>
      <c r="AL648" s="443"/>
      <c r="AM648" s="443"/>
      <c r="AN648" s="443"/>
      <c r="AO648" s="443"/>
      <c r="AP648" s="443"/>
      <c r="AQ648" s="443"/>
      <c r="AR648" s="443"/>
      <c r="AS648" s="443"/>
      <c r="AT648" s="443"/>
      <c r="AU648" s="443"/>
      <c r="AV648" s="443"/>
      <c r="AW648" s="443"/>
      <c r="AX648" s="771"/>
      <c r="AY648" s="771"/>
      <c r="AZ648" s="771"/>
      <c r="BA648" s="905"/>
    </row>
    <row r="649" spans="1:53" ht="11.4">
      <c r="A649" s="789">
        <v>6</v>
      </c>
      <c r="B649" s="905"/>
      <c r="C649" s="905"/>
      <c r="D649" s="905"/>
      <c r="E649" s="905"/>
      <c r="F649" s="905"/>
      <c r="G649" s="905"/>
      <c r="H649" s="905"/>
      <c r="I649" s="905"/>
      <c r="J649" s="905"/>
      <c r="K649" s="905"/>
      <c r="L649" s="931" t="s">
        <v>561</v>
      </c>
      <c r="M649" s="944" t="s">
        <v>562</v>
      </c>
      <c r="N649" s="933" t="s">
        <v>370</v>
      </c>
      <c r="O649" s="790"/>
      <c r="P649" s="790"/>
      <c r="Q649" s="790"/>
      <c r="R649" s="940">
        <v>0</v>
      </c>
      <c r="S649" s="443"/>
      <c r="T649" s="443"/>
      <c r="U649" s="443"/>
      <c r="V649" s="443"/>
      <c r="W649" s="443"/>
      <c r="X649" s="443"/>
      <c r="Y649" s="443"/>
      <c r="Z649" s="443"/>
      <c r="AA649" s="443"/>
      <c r="AB649" s="443"/>
      <c r="AC649" s="443"/>
      <c r="AD649" s="443"/>
      <c r="AE649" s="443"/>
      <c r="AF649" s="443"/>
      <c r="AG649" s="443"/>
      <c r="AH649" s="443"/>
      <c r="AI649" s="443"/>
      <c r="AJ649" s="443"/>
      <c r="AK649" s="443"/>
      <c r="AL649" s="443"/>
      <c r="AM649" s="443"/>
      <c r="AN649" s="443"/>
      <c r="AO649" s="443"/>
      <c r="AP649" s="443"/>
      <c r="AQ649" s="443"/>
      <c r="AR649" s="443"/>
      <c r="AS649" s="443"/>
      <c r="AT649" s="443"/>
      <c r="AU649" s="443"/>
      <c r="AV649" s="443"/>
      <c r="AW649" s="443"/>
      <c r="AX649" s="771"/>
      <c r="AY649" s="771"/>
      <c r="AZ649" s="771"/>
      <c r="BA649" s="905"/>
    </row>
    <row r="650" spans="1:53" ht="11.4">
      <c r="A650" s="789">
        <v>6</v>
      </c>
      <c r="B650" s="905"/>
      <c r="C650" s="905"/>
      <c r="D650" s="905"/>
      <c r="E650" s="905"/>
      <c r="F650" s="905"/>
      <c r="G650" s="905"/>
      <c r="H650" s="905"/>
      <c r="I650" s="905"/>
      <c r="J650" s="905"/>
      <c r="K650" s="905"/>
      <c r="L650" s="931" t="s">
        <v>1438</v>
      </c>
      <c r="M650" s="944" t="s">
        <v>1439</v>
      </c>
      <c r="N650" s="933" t="s">
        <v>370</v>
      </c>
      <c r="O650" s="790">
        <v>298.19</v>
      </c>
      <c r="P650" s="790"/>
      <c r="Q650" s="790"/>
      <c r="R650" s="940">
        <v>0</v>
      </c>
      <c r="S650" s="443"/>
      <c r="T650" s="443"/>
      <c r="U650" s="443"/>
      <c r="V650" s="443"/>
      <c r="W650" s="443"/>
      <c r="X650" s="443"/>
      <c r="Y650" s="443"/>
      <c r="Z650" s="443"/>
      <c r="AA650" s="443"/>
      <c r="AB650" s="443"/>
      <c r="AC650" s="443"/>
      <c r="AD650" s="443"/>
      <c r="AE650" s="443"/>
      <c r="AF650" s="443"/>
      <c r="AG650" s="443"/>
      <c r="AH650" s="443"/>
      <c r="AI650" s="443"/>
      <c r="AJ650" s="443"/>
      <c r="AK650" s="443"/>
      <c r="AL650" s="443"/>
      <c r="AM650" s="443"/>
      <c r="AN650" s="443"/>
      <c r="AO650" s="443"/>
      <c r="AP650" s="443"/>
      <c r="AQ650" s="443"/>
      <c r="AR650" s="443"/>
      <c r="AS650" s="443"/>
      <c r="AT650" s="443"/>
      <c r="AU650" s="443"/>
      <c r="AV650" s="443"/>
      <c r="AW650" s="443"/>
      <c r="AX650" s="771"/>
      <c r="AY650" s="771"/>
      <c r="AZ650" s="771"/>
      <c r="BA650" s="905"/>
    </row>
    <row r="651" spans="1:53" s="116" customFormat="1" ht="11.4">
      <c r="A651" s="936">
        <v>6</v>
      </c>
      <c r="B651" s="946"/>
      <c r="C651" s="946"/>
      <c r="D651" s="946"/>
      <c r="E651" s="946"/>
      <c r="F651" s="946"/>
      <c r="G651" s="946"/>
      <c r="H651" s="946"/>
      <c r="I651" s="946"/>
      <c r="J651" s="946"/>
      <c r="K651" s="946"/>
      <c r="L651" s="947" t="s">
        <v>378</v>
      </c>
      <c r="M651" s="948" t="s">
        <v>563</v>
      </c>
      <c r="N651" s="949" t="s">
        <v>370</v>
      </c>
      <c r="O651" s="537">
        <v>0</v>
      </c>
      <c r="P651" s="537">
        <v>288.47000000000003</v>
      </c>
      <c r="Q651" s="537">
        <v>0</v>
      </c>
      <c r="R651" s="928">
        <v>-288.47000000000003</v>
      </c>
      <c r="S651" s="537"/>
      <c r="T651" s="537"/>
      <c r="U651" s="537"/>
      <c r="V651" s="537"/>
      <c r="W651" s="537"/>
      <c r="X651" s="537"/>
      <c r="Y651" s="537"/>
      <c r="Z651" s="537"/>
      <c r="AA651" s="537"/>
      <c r="AB651" s="537"/>
      <c r="AC651" s="537"/>
      <c r="AD651" s="537"/>
      <c r="AE651" s="537"/>
      <c r="AF651" s="537"/>
      <c r="AG651" s="537"/>
      <c r="AH651" s="537"/>
      <c r="AI651" s="537"/>
      <c r="AJ651" s="537"/>
      <c r="AK651" s="537"/>
      <c r="AL651" s="537"/>
      <c r="AM651" s="537"/>
      <c r="AN651" s="537"/>
      <c r="AO651" s="537"/>
      <c r="AP651" s="537"/>
      <c r="AQ651" s="537"/>
      <c r="AR651" s="537"/>
      <c r="AS651" s="537"/>
      <c r="AT651" s="537"/>
      <c r="AU651" s="537"/>
      <c r="AV651" s="537"/>
      <c r="AW651" s="537"/>
      <c r="AX651" s="938"/>
      <c r="AY651" s="938"/>
      <c r="AZ651" s="938"/>
      <c r="BA651" s="946"/>
    </row>
    <row r="652" spans="1:53" ht="22.8">
      <c r="A652" s="789">
        <v>6</v>
      </c>
      <c r="B652" s="905"/>
      <c r="C652" s="905"/>
      <c r="D652" s="905"/>
      <c r="E652" s="905"/>
      <c r="F652" s="905"/>
      <c r="G652" s="905"/>
      <c r="H652" s="905"/>
      <c r="I652" s="905"/>
      <c r="J652" s="905"/>
      <c r="K652" s="905"/>
      <c r="L652" s="931" t="s">
        <v>564</v>
      </c>
      <c r="M652" s="939" t="s">
        <v>565</v>
      </c>
      <c r="N652" s="933" t="s">
        <v>370</v>
      </c>
      <c r="O652" s="790"/>
      <c r="P652" s="790"/>
      <c r="Q652" s="790"/>
      <c r="R652" s="940">
        <v>0</v>
      </c>
      <c r="S652" s="443"/>
      <c r="T652" s="443"/>
      <c r="U652" s="443"/>
      <c r="V652" s="443"/>
      <c r="W652" s="443"/>
      <c r="X652" s="443"/>
      <c r="Y652" s="443"/>
      <c r="Z652" s="443"/>
      <c r="AA652" s="443"/>
      <c r="AB652" s="443"/>
      <c r="AC652" s="443"/>
      <c r="AD652" s="443"/>
      <c r="AE652" s="443"/>
      <c r="AF652" s="443"/>
      <c r="AG652" s="443"/>
      <c r="AH652" s="443"/>
      <c r="AI652" s="443"/>
      <c r="AJ652" s="443"/>
      <c r="AK652" s="443"/>
      <c r="AL652" s="443"/>
      <c r="AM652" s="443"/>
      <c r="AN652" s="443"/>
      <c r="AO652" s="443"/>
      <c r="AP652" s="443"/>
      <c r="AQ652" s="443"/>
      <c r="AR652" s="443"/>
      <c r="AS652" s="443"/>
      <c r="AT652" s="443"/>
      <c r="AU652" s="443"/>
      <c r="AV652" s="443"/>
      <c r="AW652" s="443"/>
      <c r="AX652" s="771"/>
      <c r="AY652" s="771"/>
      <c r="AZ652" s="771"/>
      <c r="BA652" s="905"/>
    </row>
    <row r="653" spans="1:53" ht="34.200000000000003">
      <c r="A653" s="789">
        <v>6</v>
      </c>
      <c r="B653" s="905"/>
      <c r="C653" s="905"/>
      <c r="D653" s="905"/>
      <c r="E653" s="905"/>
      <c r="F653" s="905"/>
      <c r="G653" s="905"/>
      <c r="H653" s="905"/>
      <c r="I653" s="905"/>
      <c r="J653" s="905"/>
      <c r="K653" s="905"/>
      <c r="L653" s="931" t="s">
        <v>566</v>
      </c>
      <c r="M653" s="945" t="s">
        <v>567</v>
      </c>
      <c r="N653" s="933" t="s">
        <v>370</v>
      </c>
      <c r="O653" s="790"/>
      <c r="P653" s="790"/>
      <c r="Q653" s="790"/>
      <c r="R653" s="940">
        <v>0</v>
      </c>
      <c r="S653" s="443"/>
      <c r="T653" s="443"/>
      <c r="U653" s="443"/>
      <c r="V653" s="443"/>
      <c r="W653" s="443"/>
      <c r="X653" s="443"/>
      <c r="Y653" s="443"/>
      <c r="Z653" s="443"/>
      <c r="AA653" s="443"/>
      <c r="AB653" s="443"/>
      <c r="AC653" s="443"/>
      <c r="AD653" s="443"/>
      <c r="AE653" s="443"/>
      <c r="AF653" s="443"/>
      <c r="AG653" s="443"/>
      <c r="AH653" s="443"/>
      <c r="AI653" s="443"/>
      <c r="AJ653" s="443"/>
      <c r="AK653" s="443"/>
      <c r="AL653" s="443"/>
      <c r="AM653" s="443"/>
      <c r="AN653" s="443"/>
      <c r="AO653" s="443"/>
      <c r="AP653" s="443"/>
      <c r="AQ653" s="443"/>
      <c r="AR653" s="443"/>
      <c r="AS653" s="443"/>
      <c r="AT653" s="443"/>
      <c r="AU653" s="443"/>
      <c r="AV653" s="443"/>
      <c r="AW653" s="443"/>
      <c r="AX653" s="771"/>
      <c r="AY653" s="771"/>
      <c r="AZ653" s="771"/>
      <c r="BA653" s="905"/>
    </row>
    <row r="654" spans="1:53" ht="22.8">
      <c r="A654" s="789">
        <v>6</v>
      </c>
      <c r="B654" s="905"/>
      <c r="C654" s="905"/>
      <c r="D654" s="905"/>
      <c r="E654" s="905"/>
      <c r="F654" s="905"/>
      <c r="G654" s="905"/>
      <c r="H654" s="905"/>
      <c r="I654" s="905"/>
      <c r="J654" s="905"/>
      <c r="K654" s="905"/>
      <c r="L654" s="931" t="s">
        <v>568</v>
      </c>
      <c r="M654" s="945" t="s">
        <v>569</v>
      </c>
      <c r="N654" s="933" t="s">
        <v>370</v>
      </c>
      <c r="O654" s="790"/>
      <c r="P654" s="790">
        <v>288.47000000000003</v>
      </c>
      <c r="Q654" s="790"/>
      <c r="R654" s="940">
        <v>-288.47000000000003</v>
      </c>
      <c r="S654" s="443"/>
      <c r="T654" s="443"/>
      <c r="U654" s="443"/>
      <c r="V654" s="443"/>
      <c r="W654" s="443"/>
      <c r="X654" s="443"/>
      <c r="Y654" s="443"/>
      <c r="Z654" s="443"/>
      <c r="AA654" s="443"/>
      <c r="AB654" s="443"/>
      <c r="AC654" s="443"/>
      <c r="AD654" s="443"/>
      <c r="AE654" s="443"/>
      <c r="AF654" s="443"/>
      <c r="AG654" s="443"/>
      <c r="AH654" s="443"/>
      <c r="AI654" s="443"/>
      <c r="AJ654" s="443"/>
      <c r="AK654" s="443"/>
      <c r="AL654" s="443"/>
      <c r="AM654" s="443"/>
      <c r="AN654" s="443"/>
      <c r="AO654" s="443"/>
      <c r="AP654" s="443"/>
      <c r="AQ654" s="443"/>
      <c r="AR654" s="443"/>
      <c r="AS654" s="443"/>
      <c r="AT654" s="443"/>
      <c r="AU654" s="443"/>
      <c r="AV654" s="443"/>
      <c r="AW654" s="443"/>
      <c r="AX654" s="771"/>
      <c r="AY654" s="771"/>
      <c r="AZ654" s="771"/>
      <c r="BA654" s="905"/>
    </row>
    <row r="655" spans="1:53" ht="11.4">
      <c r="A655" s="789">
        <v>6</v>
      </c>
      <c r="B655" s="905"/>
      <c r="C655" s="905"/>
      <c r="D655" s="905"/>
      <c r="E655" s="905"/>
      <c r="F655" s="905"/>
      <c r="G655" s="905"/>
      <c r="H655" s="905"/>
      <c r="I655" s="905"/>
      <c r="J655" s="905"/>
      <c r="K655" s="905"/>
      <c r="L655" s="931" t="s">
        <v>1184</v>
      </c>
      <c r="M655" s="942" t="s">
        <v>570</v>
      </c>
      <c r="N655" s="933" t="s">
        <v>370</v>
      </c>
      <c r="O655" s="790"/>
      <c r="P655" s="790">
        <v>221.9</v>
      </c>
      <c r="Q655" s="790"/>
      <c r="R655" s="940">
        <v>-221.9</v>
      </c>
      <c r="S655" s="443"/>
      <c r="T655" s="443"/>
      <c r="U655" s="443"/>
      <c r="V655" s="443"/>
      <c r="W655" s="443"/>
      <c r="X655" s="443"/>
      <c r="Y655" s="443"/>
      <c r="Z655" s="443"/>
      <c r="AA655" s="443"/>
      <c r="AB655" s="443"/>
      <c r="AC655" s="443"/>
      <c r="AD655" s="443"/>
      <c r="AE655" s="443"/>
      <c r="AF655" s="443"/>
      <c r="AG655" s="443"/>
      <c r="AH655" s="443"/>
      <c r="AI655" s="443"/>
      <c r="AJ655" s="443"/>
      <c r="AK655" s="443"/>
      <c r="AL655" s="443"/>
      <c r="AM655" s="443"/>
      <c r="AN655" s="443"/>
      <c r="AO655" s="443"/>
      <c r="AP655" s="443"/>
      <c r="AQ655" s="443"/>
      <c r="AR655" s="443"/>
      <c r="AS655" s="443"/>
      <c r="AT655" s="443"/>
      <c r="AU655" s="443"/>
      <c r="AV655" s="443"/>
      <c r="AW655" s="443"/>
      <c r="AX655" s="771"/>
      <c r="AY655" s="771"/>
      <c r="AZ655" s="771"/>
      <c r="BA655" s="905"/>
    </row>
    <row r="656" spans="1:53" ht="11.4">
      <c r="A656" s="789">
        <v>6</v>
      </c>
      <c r="B656" s="905"/>
      <c r="C656" s="905"/>
      <c r="D656" s="905"/>
      <c r="E656" s="905"/>
      <c r="F656" s="905"/>
      <c r="G656" s="905"/>
      <c r="H656" s="905"/>
      <c r="I656" s="905"/>
      <c r="J656" s="905"/>
      <c r="K656" s="905"/>
      <c r="L656" s="931" t="s">
        <v>1185</v>
      </c>
      <c r="M656" s="942" t="s">
        <v>571</v>
      </c>
      <c r="N656" s="933" t="s">
        <v>370</v>
      </c>
      <c r="O656" s="790">
        <v>0</v>
      </c>
      <c r="P656" s="790">
        <v>66.569999999999993</v>
      </c>
      <c r="Q656" s="790">
        <v>0</v>
      </c>
      <c r="R656" s="940">
        <v>-66.569999999999993</v>
      </c>
      <c r="S656" s="443"/>
      <c r="T656" s="443"/>
      <c r="U656" s="443"/>
      <c r="V656" s="443"/>
      <c r="W656" s="443"/>
      <c r="X656" s="443"/>
      <c r="Y656" s="443"/>
      <c r="Z656" s="443"/>
      <c r="AA656" s="443"/>
      <c r="AB656" s="443"/>
      <c r="AC656" s="443"/>
      <c r="AD656" s="443"/>
      <c r="AE656" s="443"/>
      <c r="AF656" s="443"/>
      <c r="AG656" s="443"/>
      <c r="AH656" s="443"/>
      <c r="AI656" s="443"/>
      <c r="AJ656" s="443"/>
      <c r="AK656" s="443"/>
      <c r="AL656" s="443"/>
      <c r="AM656" s="443"/>
      <c r="AN656" s="443"/>
      <c r="AO656" s="443"/>
      <c r="AP656" s="443"/>
      <c r="AQ656" s="443"/>
      <c r="AR656" s="443"/>
      <c r="AS656" s="443"/>
      <c r="AT656" s="443"/>
      <c r="AU656" s="443"/>
      <c r="AV656" s="443"/>
      <c r="AW656" s="443"/>
      <c r="AX656" s="771"/>
      <c r="AY656" s="771"/>
      <c r="AZ656" s="771"/>
      <c r="BA656" s="905"/>
    </row>
    <row r="657" spans="1:53" s="116" customFormat="1" ht="11.4">
      <c r="A657" s="936">
        <v>6</v>
      </c>
      <c r="B657" s="946"/>
      <c r="C657" s="946"/>
      <c r="D657" s="946"/>
      <c r="E657" s="946"/>
      <c r="F657" s="946"/>
      <c r="G657" s="946"/>
      <c r="H657" s="946"/>
      <c r="I657" s="946"/>
      <c r="J657" s="946"/>
      <c r="K657" s="946"/>
      <c r="L657" s="947" t="s">
        <v>380</v>
      </c>
      <c r="M657" s="948" t="s">
        <v>572</v>
      </c>
      <c r="N657" s="949" t="s">
        <v>370</v>
      </c>
      <c r="O657" s="537">
        <v>0</v>
      </c>
      <c r="P657" s="537">
        <v>268.18</v>
      </c>
      <c r="Q657" s="537">
        <v>0</v>
      </c>
      <c r="R657" s="928">
        <v>-268.18</v>
      </c>
      <c r="S657" s="537"/>
      <c r="T657" s="537"/>
      <c r="U657" s="537"/>
      <c r="V657" s="537"/>
      <c r="W657" s="537"/>
      <c r="X657" s="537"/>
      <c r="Y657" s="537"/>
      <c r="Z657" s="537"/>
      <c r="AA657" s="537"/>
      <c r="AB657" s="537"/>
      <c r="AC657" s="537"/>
      <c r="AD657" s="537"/>
      <c r="AE657" s="537"/>
      <c r="AF657" s="537"/>
      <c r="AG657" s="537"/>
      <c r="AH657" s="537"/>
      <c r="AI657" s="537"/>
      <c r="AJ657" s="537"/>
      <c r="AK657" s="537"/>
      <c r="AL657" s="537"/>
      <c r="AM657" s="537"/>
      <c r="AN657" s="537"/>
      <c r="AO657" s="537"/>
      <c r="AP657" s="537"/>
      <c r="AQ657" s="537"/>
      <c r="AR657" s="537"/>
      <c r="AS657" s="537"/>
      <c r="AT657" s="537"/>
      <c r="AU657" s="537"/>
      <c r="AV657" s="537"/>
      <c r="AW657" s="537"/>
      <c r="AX657" s="938"/>
      <c r="AY657" s="938"/>
      <c r="AZ657" s="938"/>
      <c r="BA657" s="946"/>
    </row>
    <row r="658" spans="1:53" ht="22.8">
      <c r="A658" s="789">
        <v>6</v>
      </c>
      <c r="B658" s="905"/>
      <c r="C658" s="905"/>
      <c r="D658" s="905"/>
      <c r="E658" s="905"/>
      <c r="F658" s="905"/>
      <c r="G658" s="905"/>
      <c r="H658" s="905"/>
      <c r="I658" s="905"/>
      <c r="J658" s="905"/>
      <c r="K658" s="905"/>
      <c r="L658" s="931" t="s">
        <v>573</v>
      </c>
      <c r="M658" s="939" t="s">
        <v>574</v>
      </c>
      <c r="N658" s="933" t="s">
        <v>370</v>
      </c>
      <c r="O658" s="443">
        <v>0</v>
      </c>
      <c r="P658" s="443">
        <v>16.670000000000002</v>
      </c>
      <c r="Q658" s="443">
        <v>0</v>
      </c>
      <c r="R658" s="940">
        <v>-16.670000000000002</v>
      </c>
      <c r="S658" s="443"/>
      <c r="T658" s="443"/>
      <c r="U658" s="443"/>
      <c r="V658" s="443"/>
      <c r="W658" s="443"/>
      <c r="X658" s="443"/>
      <c r="Y658" s="443"/>
      <c r="Z658" s="443"/>
      <c r="AA658" s="443"/>
      <c r="AB658" s="443"/>
      <c r="AC658" s="443"/>
      <c r="AD658" s="443"/>
      <c r="AE658" s="443"/>
      <c r="AF658" s="443"/>
      <c r="AG658" s="443"/>
      <c r="AH658" s="443"/>
      <c r="AI658" s="443"/>
      <c r="AJ658" s="443"/>
      <c r="AK658" s="443"/>
      <c r="AL658" s="443"/>
      <c r="AM658" s="443"/>
      <c r="AN658" s="443"/>
      <c r="AO658" s="443"/>
      <c r="AP658" s="443"/>
      <c r="AQ658" s="443"/>
      <c r="AR658" s="443"/>
      <c r="AS658" s="443"/>
      <c r="AT658" s="443"/>
      <c r="AU658" s="443"/>
      <c r="AV658" s="443"/>
      <c r="AW658" s="443"/>
      <c r="AX658" s="771"/>
      <c r="AY658" s="771"/>
      <c r="AZ658" s="771"/>
      <c r="BA658" s="905"/>
    </row>
    <row r="659" spans="1:53" ht="11.4">
      <c r="A659" s="789">
        <v>6</v>
      </c>
      <c r="B659" s="905"/>
      <c r="C659" s="905"/>
      <c r="D659" s="905"/>
      <c r="E659" s="905"/>
      <c r="F659" s="905"/>
      <c r="G659" s="905"/>
      <c r="H659" s="905"/>
      <c r="I659" s="905"/>
      <c r="J659" s="905"/>
      <c r="K659" s="905"/>
      <c r="L659" s="931" t="s">
        <v>575</v>
      </c>
      <c r="M659" s="942" t="s">
        <v>576</v>
      </c>
      <c r="N659" s="933" t="s">
        <v>370</v>
      </c>
      <c r="O659" s="790"/>
      <c r="P659" s="790">
        <v>0.8</v>
      </c>
      <c r="Q659" s="790"/>
      <c r="R659" s="940">
        <v>-0.8</v>
      </c>
      <c r="S659" s="443"/>
      <c r="T659" s="443"/>
      <c r="U659" s="443"/>
      <c r="V659" s="443"/>
      <c r="W659" s="443"/>
      <c r="X659" s="443"/>
      <c r="Y659" s="443"/>
      <c r="Z659" s="443"/>
      <c r="AA659" s="443"/>
      <c r="AB659" s="443"/>
      <c r="AC659" s="443"/>
      <c r="AD659" s="443"/>
      <c r="AE659" s="443"/>
      <c r="AF659" s="443"/>
      <c r="AG659" s="443"/>
      <c r="AH659" s="443"/>
      <c r="AI659" s="443"/>
      <c r="AJ659" s="443"/>
      <c r="AK659" s="443"/>
      <c r="AL659" s="443"/>
      <c r="AM659" s="443"/>
      <c r="AN659" s="443"/>
      <c r="AO659" s="443"/>
      <c r="AP659" s="443"/>
      <c r="AQ659" s="443"/>
      <c r="AR659" s="443"/>
      <c r="AS659" s="443"/>
      <c r="AT659" s="443"/>
      <c r="AU659" s="443"/>
      <c r="AV659" s="443"/>
      <c r="AW659" s="443"/>
      <c r="AX659" s="771"/>
      <c r="AY659" s="771"/>
      <c r="AZ659" s="771"/>
      <c r="BA659" s="905"/>
    </row>
    <row r="660" spans="1:53" ht="11.4">
      <c r="A660" s="789">
        <v>6</v>
      </c>
      <c r="B660" s="905"/>
      <c r="C660" s="905"/>
      <c r="D660" s="905"/>
      <c r="E660" s="905"/>
      <c r="F660" s="905"/>
      <c r="G660" s="905"/>
      <c r="H660" s="905"/>
      <c r="I660" s="905"/>
      <c r="J660" s="905"/>
      <c r="K660" s="905"/>
      <c r="L660" s="931" t="s">
        <v>577</v>
      </c>
      <c r="M660" s="942" t="s">
        <v>578</v>
      </c>
      <c r="N660" s="933" t="s">
        <v>370</v>
      </c>
      <c r="O660" s="790"/>
      <c r="P660" s="790"/>
      <c r="Q660" s="790"/>
      <c r="R660" s="940">
        <v>0</v>
      </c>
      <c r="S660" s="443"/>
      <c r="T660" s="443"/>
      <c r="U660" s="443"/>
      <c r="V660" s="443"/>
      <c r="W660" s="443"/>
      <c r="X660" s="443"/>
      <c r="Y660" s="443"/>
      <c r="Z660" s="443"/>
      <c r="AA660" s="443"/>
      <c r="AB660" s="443"/>
      <c r="AC660" s="443"/>
      <c r="AD660" s="443"/>
      <c r="AE660" s="443"/>
      <c r="AF660" s="443"/>
      <c r="AG660" s="443"/>
      <c r="AH660" s="443"/>
      <c r="AI660" s="443"/>
      <c r="AJ660" s="443"/>
      <c r="AK660" s="443"/>
      <c r="AL660" s="443"/>
      <c r="AM660" s="443"/>
      <c r="AN660" s="443"/>
      <c r="AO660" s="443"/>
      <c r="AP660" s="443"/>
      <c r="AQ660" s="443"/>
      <c r="AR660" s="443"/>
      <c r="AS660" s="443"/>
      <c r="AT660" s="443"/>
      <c r="AU660" s="443"/>
      <c r="AV660" s="443"/>
      <c r="AW660" s="443"/>
      <c r="AX660" s="771"/>
      <c r="AY660" s="771"/>
      <c r="AZ660" s="771"/>
      <c r="BA660" s="905"/>
    </row>
    <row r="661" spans="1:53" ht="11.4">
      <c r="A661" s="789">
        <v>6</v>
      </c>
      <c r="B661" s="905"/>
      <c r="C661" s="905"/>
      <c r="D661" s="905"/>
      <c r="E661" s="905"/>
      <c r="F661" s="905"/>
      <c r="G661" s="905"/>
      <c r="H661" s="905"/>
      <c r="I661" s="905"/>
      <c r="J661" s="905"/>
      <c r="K661" s="905"/>
      <c r="L661" s="931" t="s">
        <v>579</v>
      </c>
      <c r="M661" s="942" t="s">
        <v>580</v>
      </c>
      <c r="N661" s="933" t="s">
        <v>370</v>
      </c>
      <c r="O661" s="790"/>
      <c r="P661" s="790"/>
      <c r="Q661" s="790"/>
      <c r="R661" s="940">
        <v>0</v>
      </c>
      <c r="S661" s="443"/>
      <c r="T661" s="443"/>
      <c r="U661" s="443"/>
      <c r="V661" s="443"/>
      <c r="W661" s="443"/>
      <c r="X661" s="443"/>
      <c r="Y661" s="443"/>
      <c r="Z661" s="443"/>
      <c r="AA661" s="443"/>
      <c r="AB661" s="443"/>
      <c r="AC661" s="443"/>
      <c r="AD661" s="443"/>
      <c r="AE661" s="443"/>
      <c r="AF661" s="443"/>
      <c r="AG661" s="443"/>
      <c r="AH661" s="443"/>
      <c r="AI661" s="443"/>
      <c r="AJ661" s="443"/>
      <c r="AK661" s="443"/>
      <c r="AL661" s="443"/>
      <c r="AM661" s="443"/>
      <c r="AN661" s="443"/>
      <c r="AO661" s="443"/>
      <c r="AP661" s="443"/>
      <c r="AQ661" s="443"/>
      <c r="AR661" s="443"/>
      <c r="AS661" s="443"/>
      <c r="AT661" s="443"/>
      <c r="AU661" s="443"/>
      <c r="AV661" s="443"/>
      <c r="AW661" s="443"/>
      <c r="AX661" s="771"/>
      <c r="AY661" s="771"/>
      <c r="AZ661" s="771"/>
      <c r="BA661" s="905"/>
    </row>
    <row r="662" spans="1:53" ht="11.4">
      <c r="A662" s="789">
        <v>6</v>
      </c>
      <c r="B662" s="905"/>
      <c r="C662" s="905"/>
      <c r="D662" s="905"/>
      <c r="E662" s="905"/>
      <c r="F662" s="905"/>
      <c r="G662" s="905"/>
      <c r="H662" s="905"/>
      <c r="I662" s="905"/>
      <c r="J662" s="905"/>
      <c r="K662" s="905"/>
      <c r="L662" s="931" t="s">
        <v>581</v>
      </c>
      <c r="M662" s="942" t="s">
        <v>582</v>
      </c>
      <c r="N662" s="933" t="s">
        <v>370</v>
      </c>
      <c r="O662" s="790"/>
      <c r="P662" s="790"/>
      <c r="Q662" s="790"/>
      <c r="R662" s="940">
        <v>0</v>
      </c>
      <c r="S662" s="443"/>
      <c r="T662" s="443"/>
      <c r="U662" s="443"/>
      <c r="V662" s="443"/>
      <c r="W662" s="443"/>
      <c r="X662" s="443"/>
      <c r="Y662" s="443"/>
      <c r="Z662" s="443"/>
      <c r="AA662" s="443"/>
      <c r="AB662" s="443"/>
      <c r="AC662" s="443"/>
      <c r="AD662" s="443"/>
      <c r="AE662" s="443"/>
      <c r="AF662" s="443"/>
      <c r="AG662" s="443"/>
      <c r="AH662" s="443"/>
      <c r="AI662" s="443"/>
      <c r="AJ662" s="443"/>
      <c r="AK662" s="443"/>
      <c r="AL662" s="443"/>
      <c r="AM662" s="443"/>
      <c r="AN662" s="443"/>
      <c r="AO662" s="443"/>
      <c r="AP662" s="443"/>
      <c r="AQ662" s="443"/>
      <c r="AR662" s="443"/>
      <c r="AS662" s="443"/>
      <c r="AT662" s="443"/>
      <c r="AU662" s="443"/>
      <c r="AV662" s="443"/>
      <c r="AW662" s="443"/>
      <c r="AX662" s="771"/>
      <c r="AY662" s="771"/>
      <c r="AZ662" s="771"/>
      <c r="BA662" s="905"/>
    </row>
    <row r="663" spans="1:53" ht="11.4">
      <c r="A663" s="789">
        <v>6</v>
      </c>
      <c r="B663" s="905"/>
      <c r="C663" s="905"/>
      <c r="D663" s="905"/>
      <c r="E663" s="905"/>
      <c r="F663" s="905"/>
      <c r="G663" s="905"/>
      <c r="H663" s="905"/>
      <c r="I663" s="905"/>
      <c r="J663" s="905"/>
      <c r="K663" s="905"/>
      <c r="L663" s="931" t="s">
        <v>583</v>
      </c>
      <c r="M663" s="942" t="s">
        <v>584</v>
      </c>
      <c r="N663" s="933" t="s">
        <v>370</v>
      </c>
      <c r="O663" s="790"/>
      <c r="P663" s="790"/>
      <c r="Q663" s="790"/>
      <c r="R663" s="940">
        <v>0</v>
      </c>
      <c r="S663" s="443"/>
      <c r="T663" s="443"/>
      <c r="U663" s="443"/>
      <c r="V663" s="443"/>
      <c r="W663" s="443"/>
      <c r="X663" s="443"/>
      <c r="Y663" s="443"/>
      <c r="Z663" s="443"/>
      <c r="AA663" s="443"/>
      <c r="AB663" s="443"/>
      <c r="AC663" s="443"/>
      <c r="AD663" s="443"/>
      <c r="AE663" s="443"/>
      <c r="AF663" s="443"/>
      <c r="AG663" s="443"/>
      <c r="AH663" s="443"/>
      <c r="AI663" s="443"/>
      <c r="AJ663" s="443"/>
      <c r="AK663" s="443"/>
      <c r="AL663" s="443"/>
      <c r="AM663" s="443"/>
      <c r="AN663" s="443"/>
      <c r="AO663" s="443"/>
      <c r="AP663" s="443"/>
      <c r="AQ663" s="443"/>
      <c r="AR663" s="443"/>
      <c r="AS663" s="443"/>
      <c r="AT663" s="443"/>
      <c r="AU663" s="443"/>
      <c r="AV663" s="443"/>
      <c r="AW663" s="443"/>
      <c r="AX663" s="771"/>
      <c r="AY663" s="771"/>
      <c r="AZ663" s="771"/>
      <c r="BA663" s="905"/>
    </row>
    <row r="664" spans="1:53" ht="11.4">
      <c r="A664" s="789">
        <v>6</v>
      </c>
      <c r="B664" s="905"/>
      <c r="C664" s="905"/>
      <c r="D664" s="905"/>
      <c r="E664" s="905"/>
      <c r="F664" s="905"/>
      <c r="G664" s="905"/>
      <c r="H664" s="905"/>
      <c r="I664" s="905"/>
      <c r="J664" s="905"/>
      <c r="K664" s="905"/>
      <c r="L664" s="931" t="s">
        <v>585</v>
      </c>
      <c r="M664" s="942" t="s">
        <v>586</v>
      </c>
      <c r="N664" s="933" t="s">
        <v>370</v>
      </c>
      <c r="O664" s="790"/>
      <c r="P664" s="790">
        <v>2.86</v>
      </c>
      <c r="Q664" s="790"/>
      <c r="R664" s="940">
        <v>-2.86</v>
      </c>
      <c r="S664" s="443"/>
      <c r="T664" s="443"/>
      <c r="U664" s="443"/>
      <c r="V664" s="443"/>
      <c r="W664" s="443"/>
      <c r="X664" s="443"/>
      <c r="Y664" s="443"/>
      <c r="Z664" s="443"/>
      <c r="AA664" s="443"/>
      <c r="AB664" s="443"/>
      <c r="AC664" s="443"/>
      <c r="AD664" s="443"/>
      <c r="AE664" s="443"/>
      <c r="AF664" s="443"/>
      <c r="AG664" s="443"/>
      <c r="AH664" s="443"/>
      <c r="AI664" s="443"/>
      <c r="AJ664" s="443"/>
      <c r="AK664" s="443"/>
      <c r="AL664" s="443"/>
      <c r="AM664" s="443"/>
      <c r="AN664" s="443"/>
      <c r="AO664" s="443"/>
      <c r="AP664" s="443"/>
      <c r="AQ664" s="443"/>
      <c r="AR664" s="443"/>
      <c r="AS664" s="443"/>
      <c r="AT664" s="443"/>
      <c r="AU664" s="443"/>
      <c r="AV664" s="443"/>
      <c r="AW664" s="443"/>
      <c r="AX664" s="771"/>
      <c r="AY664" s="771"/>
      <c r="AZ664" s="771"/>
      <c r="BA664" s="905"/>
    </row>
    <row r="665" spans="1:53" ht="11.4">
      <c r="A665" s="789">
        <v>6</v>
      </c>
      <c r="B665" s="905"/>
      <c r="C665" s="905"/>
      <c r="D665" s="905"/>
      <c r="E665" s="905"/>
      <c r="F665" s="905"/>
      <c r="G665" s="905"/>
      <c r="H665" s="905"/>
      <c r="I665" s="905"/>
      <c r="J665" s="905"/>
      <c r="K665" s="905"/>
      <c r="L665" s="931" t="s">
        <v>1436</v>
      </c>
      <c r="M665" s="942" t="s">
        <v>1437</v>
      </c>
      <c r="N665" s="933" t="s">
        <v>370</v>
      </c>
      <c r="O665" s="790"/>
      <c r="P665" s="790">
        <v>13.01</v>
      </c>
      <c r="Q665" s="790"/>
      <c r="R665" s="940">
        <v>-13.01</v>
      </c>
      <c r="S665" s="443"/>
      <c r="T665" s="443"/>
      <c r="U665" s="443"/>
      <c r="V665" s="443"/>
      <c r="W665" s="443"/>
      <c r="X665" s="443"/>
      <c r="Y665" s="443"/>
      <c r="Z665" s="443"/>
      <c r="AA665" s="443"/>
      <c r="AB665" s="443"/>
      <c r="AC665" s="443"/>
      <c r="AD665" s="443"/>
      <c r="AE665" s="443"/>
      <c r="AF665" s="443"/>
      <c r="AG665" s="443"/>
      <c r="AH665" s="443"/>
      <c r="AI665" s="443"/>
      <c r="AJ665" s="443"/>
      <c r="AK665" s="443"/>
      <c r="AL665" s="443"/>
      <c r="AM665" s="443"/>
      <c r="AN665" s="443"/>
      <c r="AO665" s="443"/>
      <c r="AP665" s="443"/>
      <c r="AQ665" s="443"/>
      <c r="AR665" s="443"/>
      <c r="AS665" s="443"/>
      <c r="AT665" s="443"/>
      <c r="AU665" s="443"/>
      <c r="AV665" s="443"/>
      <c r="AW665" s="443"/>
      <c r="AX665" s="771"/>
      <c r="AY665" s="771"/>
      <c r="AZ665" s="771"/>
      <c r="BA665" s="905"/>
    </row>
    <row r="666" spans="1:53" ht="22.8">
      <c r="A666" s="789">
        <v>6</v>
      </c>
      <c r="B666" s="905"/>
      <c r="C666" s="905"/>
      <c r="D666" s="905"/>
      <c r="E666" s="905"/>
      <c r="F666" s="905"/>
      <c r="G666" s="905"/>
      <c r="H666" s="905"/>
      <c r="I666" s="905"/>
      <c r="J666" s="905"/>
      <c r="K666" s="905"/>
      <c r="L666" s="931" t="s">
        <v>587</v>
      </c>
      <c r="M666" s="939" t="s">
        <v>588</v>
      </c>
      <c r="N666" s="933" t="s">
        <v>370</v>
      </c>
      <c r="O666" s="443">
        <v>0</v>
      </c>
      <c r="P666" s="443">
        <v>251.51</v>
      </c>
      <c r="Q666" s="443">
        <v>0</v>
      </c>
      <c r="R666" s="940">
        <v>-251.51</v>
      </c>
      <c r="S666" s="443"/>
      <c r="T666" s="443"/>
      <c r="U666" s="443"/>
      <c r="V666" s="443"/>
      <c r="W666" s="443"/>
      <c r="X666" s="443"/>
      <c r="Y666" s="443"/>
      <c r="Z666" s="443"/>
      <c r="AA666" s="443"/>
      <c r="AB666" s="443"/>
      <c r="AC666" s="443"/>
      <c r="AD666" s="443"/>
      <c r="AE666" s="443"/>
      <c r="AF666" s="443"/>
      <c r="AG666" s="443"/>
      <c r="AH666" s="443"/>
      <c r="AI666" s="443"/>
      <c r="AJ666" s="443"/>
      <c r="AK666" s="443"/>
      <c r="AL666" s="443"/>
      <c r="AM666" s="443"/>
      <c r="AN666" s="443"/>
      <c r="AO666" s="443"/>
      <c r="AP666" s="443"/>
      <c r="AQ666" s="443"/>
      <c r="AR666" s="443"/>
      <c r="AS666" s="443"/>
      <c r="AT666" s="443"/>
      <c r="AU666" s="443"/>
      <c r="AV666" s="443"/>
      <c r="AW666" s="443"/>
      <c r="AX666" s="771"/>
      <c r="AY666" s="771"/>
      <c r="AZ666" s="771"/>
      <c r="BA666" s="905"/>
    </row>
    <row r="667" spans="1:53" ht="11.4">
      <c r="A667" s="789">
        <v>6</v>
      </c>
      <c r="B667" s="905"/>
      <c r="C667" s="905"/>
      <c r="D667" s="905"/>
      <c r="E667" s="905"/>
      <c r="F667" s="905"/>
      <c r="G667" s="905"/>
      <c r="H667" s="905"/>
      <c r="I667" s="905"/>
      <c r="J667" s="905"/>
      <c r="K667" s="905"/>
      <c r="L667" s="931" t="s">
        <v>589</v>
      </c>
      <c r="M667" s="942" t="s">
        <v>590</v>
      </c>
      <c r="N667" s="933" t="s">
        <v>370</v>
      </c>
      <c r="O667" s="790"/>
      <c r="P667" s="790">
        <v>193.4</v>
      </c>
      <c r="Q667" s="790"/>
      <c r="R667" s="940">
        <v>-193.4</v>
      </c>
      <c r="S667" s="443"/>
      <c r="T667" s="443"/>
      <c r="U667" s="443"/>
      <c r="V667" s="443"/>
      <c r="W667" s="443"/>
      <c r="X667" s="443"/>
      <c r="Y667" s="443"/>
      <c r="Z667" s="443"/>
      <c r="AA667" s="443"/>
      <c r="AB667" s="443"/>
      <c r="AC667" s="443"/>
      <c r="AD667" s="443"/>
      <c r="AE667" s="443"/>
      <c r="AF667" s="443"/>
      <c r="AG667" s="443"/>
      <c r="AH667" s="443"/>
      <c r="AI667" s="443"/>
      <c r="AJ667" s="443"/>
      <c r="AK667" s="443"/>
      <c r="AL667" s="443"/>
      <c r="AM667" s="443"/>
      <c r="AN667" s="443"/>
      <c r="AO667" s="443"/>
      <c r="AP667" s="443"/>
      <c r="AQ667" s="443"/>
      <c r="AR667" s="443"/>
      <c r="AS667" s="443"/>
      <c r="AT667" s="443"/>
      <c r="AU667" s="443"/>
      <c r="AV667" s="443"/>
      <c r="AW667" s="443"/>
      <c r="AX667" s="771"/>
      <c r="AY667" s="771"/>
      <c r="AZ667" s="771"/>
      <c r="BA667" s="905"/>
    </row>
    <row r="668" spans="1:53" ht="22.8">
      <c r="A668" s="789">
        <v>6</v>
      </c>
      <c r="B668" s="905"/>
      <c r="C668" s="905"/>
      <c r="D668" s="905"/>
      <c r="E668" s="905"/>
      <c r="F668" s="905"/>
      <c r="G668" s="905"/>
      <c r="H668" s="905"/>
      <c r="I668" s="905"/>
      <c r="J668" s="905"/>
      <c r="K668" s="905"/>
      <c r="L668" s="931" t="s">
        <v>591</v>
      </c>
      <c r="M668" s="942" t="s">
        <v>592</v>
      </c>
      <c r="N668" s="933" t="s">
        <v>370</v>
      </c>
      <c r="O668" s="790">
        <v>0</v>
      </c>
      <c r="P668" s="790">
        <v>58.11</v>
      </c>
      <c r="Q668" s="790">
        <v>0</v>
      </c>
      <c r="R668" s="940">
        <v>-58.11</v>
      </c>
      <c r="S668" s="443"/>
      <c r="T668" s="443"/>
      <c r="U668" s="443"/>
      <c r="V668" s="443"/>
      <c r="W668" s="443"/>
      <c r="X668" s="443"/>
      <c r="Y668" s="443"/>
      <c r="Z668" s="443"/>
      <c r="AA668" s="443"/>
      <c r="AB668" s="443"/>
      <c r="AC668" s="443"/>
      <c r="AD668" s="443"/>
      <c r="AE668" s="443"/>
      <c r="AF668" s="443"/>
      <c r="AG668" s="443"/>
      <c r="AH668" s="443"/>
      <c r="AI668" s="443"/>
      <c r="AJ668" s="443"/>
      <c r="AK668" s="443"/>
      <c r="AL668" s="443"/>
      <c r="AM668" s="443"/>
      <c r="AN668" s="443"/>
      <c r="AO668" s="443"/>
      <c r="AP668" s="443"/>
      <c r="AQ668" s="443"/>
      <c r="AR668" s="443"/>
      <c r="AS668" s="443"/>
      <c r="AT668" s="443"/>
      <c r="AU668" s="443"/>
      <c r="AV668" s="443"/>
      <c r="AW668" s="443"/>
      <c r="AX668" s="771"/>
      <c r="AY668" s="771"/>
      <c r="AZ668" s="771"/>
      <c r="BA668" s="905"/>
    </row>
    <row r="669" spans="1:53" ht="34.200000000000003">
      <c r="A669" s="789">
        <v>6</v>
      </c>
      <c r="B669" s="905"/>
      <c r="C669" s="905"/>
      <c r="D669" s="905"/>
      <c r="E669" s="905"/>
      <c r="F669" s="905"/>
      <c r="G669" s="905"/>
      <c r="H669" s="905"/>
      <c r="I669" s="905"/>
      <c r="J669" s="905"/>
      <c r="K669" s="905"/>
      <c r="L669" s="931" t="s">
        <v>593</v>
      </c>
      <c r="M669" s="939" t="s">
        <v>594</v>
      </c>
      <c r="N669" s="933" t="s">
        <v>370</v>
      </c>
      <c r="O669" s="790"/>
      <c r="P669" s="790"/>
      <c r="Q669" s="790"/>
      <c r="R669" s="940">
        <v>0</v>
      </c>
      <c r="S669" s="443"/>
      <c r="T669" s="443"/>
      <c r="U669" s="443"/>
      <c r="V669" s="443"/>
      <c r="W669" s="443"/>
      <c r="X669" s="443"/>
      <c r="Y669" s="443"/>
      <c r="Z669" s="443"/>
      <c r="AA669" s="443"/>
      <c r="AB669" s="443"/>
      <c r="AC669" s="443"/>
      <c r="AD669" s="443"/>
      <c r="AE669" s="443"/>
      <c r="AF669" s="443"/>
      <c r="AG669" s="443"/>
      <c r="AH669" s="443"/>
      <c r="AI669" s="443"/>
      <c r="AJ669" s="443"/>
      <c r="AK669" s="443"/>
      <c r="AL669" s="443"/>
      <c r="AM669" s="443"/>
      <c r="AN669" s="443"/>
      <c r="AO669" s="443"/>
      <c r="AP669" s="443"/>
      <c r="AQ669" s="443"/>
      <c r="AR669" s="443"/>
      <c r="AS669" s="443"/>
      <c r="AT669" s="443"/>
      <c r="AU669" s="443"/>
      <c r="AV669" s="443"/>
      <c r="AW669" s="443"/>
      <c r="AX669" s="771"/>
      <c r="AY669" s="771"/>
      <c r="AZ669" s="771"/>
      <c r="BA669" s="905"/>
    </row>
    <row r="670" spans="1:53" ht="11.4">
      <c r="A670" s="789">
        <v>6</v>
      </c>
      <c r="B670" s="905"/>
      <c r="C670" s="905"/>
      <c r="D670" s="905"/>
      <c r="E670" s="905"/>
      <c r="F670" s="905"/>
      <c r="G670" s="905"/>
      <c r="H670" s="905"/>
      <c r="I670" s="905"/>
      <c r="J670" s="905"/>
      <c r="K670" s="905"/>
      <c r="L670" s="931" t="s">
        <v>595</v>
      </c>
      <c r="M670" s="939" t="s">
        <v>596</v>
      </c>
      <c r="N670" s="933" t="s">
        <v>370</v>
      </c>
      <c r="O670" s="790"/>
      <c r="P670" s="790"/>
      <c r="Q670" s="790"/>
      <c r="R670" s="940">
        <v>0</v>
      </c>
      <c r="S670" s="443"/>
      <c r="T670" s="443"/>
      <c r="U670" s="443"/>
      <c r="V670" s="443"/>
      <c r="W670" s="443"/>
      <c r="X670" s="443"/>
      <c r="Y670" s="443"/>
      <c r="Z670" s="443"/>
      <c r="AA670" s="443"/>
      <c r="AB670" s="443"/>
      <c r="AC670" s="443"/>
      <c r="AD670" s="443"/>
      <c r="AE670" s="443"/>
      <c r="AF670" s="443"/>
      <c r="AG670" s="443"/>
      <c r="AH670" s="443"/>
      <c r="AI670" s="443"/>
      <c r="AJ670" s="443"/>
      <c r="AK670" s="443"/>
      <c r="AL670" s="443"/>
      <c r="AM670" s="443"/>
      <c r="AN670" s="443"/>
      <c r="AO670" s="443"/>
      <c r="AP670" s="443"/>
      <c r="AQ670" s="443"/>
      <c r="AR670" s="443"/>
      <c r="AS670" s="443"/>
      <c r="AT670" s="443"/>
      <c r="AU670" s="443"/>
      <c r="AV670" s="443"/>
      <c r="AW670" s="443"/>
      <c r="AX670" s="771"/>
      <c r="AY670" s="771"/>
      <c r="AZ670" s="771"/>
      <c r="BA670" s="905"/>
    </row>
    <row r="671" spans="1:53" ht="11.4">
      <c r="A671" s="789">
        <v>6</v>
      </c>
      <c r="B671" s="905"/>
      <c r="C671" s="905"/>
      <c r="D671" s="905"/>
      <c r="E671" s="905"/>
      <c r="F671" s="905"/>
      <c r="G671" s="905"/>
      <c r="H671" s="905"/>
      <c r="I671" s="905"/>
      <c r="J671" s="905"/>
      <c r="K671" s="905"/>
      <c r="L671" s="931" t="s">
        <v>597</v>
      </c>
      <c r="M671" s="939" t="s">
        <v>598</v>
      </c>
      <c r="N671" s="933" t="s">
        <v>370</v>
      </c>
      <c r="O671" s="790"/>
      <c r="P671" s="790"/>
      <c r="Q671" s="790"/>
      <c r="R671" s="940">
        <v>0</v>
      </c>
      <c r="S671" s="443"/>
      <c r="T671" s="443"/>
      <c r="U671" s="443"/>
      <c r="V671" s="443"/>
      <c r="W671" s="443"/>
      <c r="X671" s="443"/>
      <c r="Y671" s="443"/>
      <c r="Z671" s="443"/>
      <c r="AA671" s="443"/>
      <c r="AB671" s="443"/>
      <c r="AC671" s="443"/>
      <c r="AD671" s="443"/>
      <c r="AE671" s="443"/>
      <c r="AF671" s="443"/>
      <c r="AG671" s="443"/>
      <c r="AH671" s="443"/>
      <c r="AI671" s="443"/>
      <c r="AJ671" s="443"/>
      <c r="AK671" s="443"/>
      <c r="AL671" s="443"/>
      <c r="AM671" s="443"/>
      <c r="AN671" s="443"/>
      <c r="AO671" s="443"/>
      <c r="AP671" s="443"/>
      <c r="AQ671" s="443"/>
      <c r="AR671" s="443"/>
      <c r="AS671" s="443"/>
      <c r="AT671" s="443"/>
      <c r="AU671" s="443"/>
      <c r="AV671" s="443"/>
      <c r="AW671" s="443"/>
      <c r="AX671" s="771"/>
      <c r="AY671" s="771"/>
      <c r="AZ671" s="771"/>
      <c r="BA671" s="905"/>
    </row>
    <row r="672" spans="1:53" ht="11.4">
      <c r="A672" s="789">
        <v>6</v>
      </c>
      <c r="B672" s="905"/>
      <c r="C672" s="905"/>
      <c r="D672" s="905"/>
      <c r="E672" s="905"/>
      <c r="F672" s="905"/>
      <c r="G672" s="905"/>
      <c r="H672" s="905"/>
      <c r="I672" s="905"/>
      <c r="J672" s="905"/>
      <c r="K672" s="905"/>
      <c r="L672" s="931" t="s">
        <v>599</v>
      </c>
      <c r="M672" s="939" t="s">
        <v>600</v>
      </c>
      <c r="N672" s="933" t="s">
        <v>370</v>
      </c>
      <c r="O672" s="790"/>
      <c r="P672" s="790"/>
      <c r="Q672" s="790"/>
      <c r="R672" s="940">
        <v>0</v>
      </c>
      <c r="S672" s="443"/>
      <c r="T672" s="443"/>
      <c r="U672" s="443"/>
      <c r="V672" s="443"/>
      <c r="W672" s="443"/>
      <c r="X672" s="443"/>
      <c r="Y672" s="443"/>
      <c r="Z672" s="443"/>
      <c r="AA672" s="443"/>
      <c r="AB672" s="443"/>
      <c r="AC672" s="443"/>
      <c r="AD672" s="443"/>
      <c r="AE672" s="443"/>
      <c r="AF672" s="443"/>
      <c r="AG672" s="443"/>
      <c r="AH672" s="443"/>
      <c r="AI672" s="443"/>
      <c r="AJ672" s="443"/>
      <c r="AK672" s="443"/>
      <c r="AL672" s="443"/>
      <c r="AM672" s="443"/>
      <c r="AN672" s="443"/>
      <c r="AO672" s="443"/>
      <c r="AP672" s="443"/>
      <c r="AQ672" s="443"/>
      <c r="AR672" s="443"/>
      <c r="AS672" s="443"/>
      <c r="AT672" s="443"/>
      <c r="AU672" s="443"/>
      <c r="AV672" s="443"/>
      <c r="AW672" s="443"/>
      <c r="AX672" s="771"/>
      <c r="AY672" s="771"/>
      <c r="AZ672" s="771"/>
      <c r="BA672" s="905"/>
    </row>
    <row r="673" spans="1:53" ht="11.4">
      <c r="A673" s="789">
        <v>6</v>
      </c>
      <c r="B673" s="905"/>
      <c r="C673" s="905"/>
      <c r="D673" s="905"/>
      <c r="E673" s="905"/>
      <c r="F673" s="905"/>
      <c r="G673" s="905"/>
      <c r="H673" s="905"/>
      <c r="I673" s="905"/>
      <c r="J673" s="905"/>
      <c r="K673" s="905"/>
      <c r="L673" s="931" t="s">
        <v>601</v>
      </c>
      <c r="M673" s="939" t="s">
        <v>602</v>
      </c>
      <c r="N673" s="933" t="s">
        <v>370</v>
      </c>
      <c r="O673" s="443">
        <v>0</v>
      </c>
      <c r="P673" s="443">
        <v>0</v>
      </c>
      <c r="Q673" s="443">
        <v>0</v>
      </c>
      <c r="R673" s="940">
        <v>0</v>
      </c>
      <c r="S673" s="443"/>
      <c r="T673" s="443"/>
      <c r="U673" s="443"/>
      <c r="V673" s="443"/>
      <c r="W673" s="443"/>
      <c r="X673" s="443"/>
      <c r="Y673" s="443"/>
      <c r="Z673" s="443"/>
      <c r="AA673" s="443"/>
      <c r="AB673" s="443"/>
      <c r="AC673" s="443"/>
      <c r="AD673" s="443"/>
      <c r="AE673" s="443"/>
      <c r="AF673" s="443"/>
      <c r="AG673" s="443"/>
      <c r="AH673" s="443"/>
      <c r="AI673" s="443"/>
      <c r="AJ673" s="443"/>
      <c r="AK673" s="443"/>
      <c r="AL673" s="443"/>
      <c r="AM673" s="443"/>
      <c r="AN673" s="443"/>
      <c r="AO673" s="443"/>
      <c r="AP673" s="443"/>
      <c r="AQ673" s="443"/>
      <c r="AR673" s="443"/>
      <c r="AS673" s="443"/>
      <c r="AT673" s="443"/>
      <c r="AU673" s="443"/>
      <c r="AV673" s="443"/>
      <c r="AW673" s="443"/>
      <c r="AX673" s="771"/>
      <c r="AY673" s="771"/>
      <c r="AZ673" s="771"/>
      <c r="BA673" s="905"/>
    </row>
    <row r="674" spans="1:53" ht="11.4">
      <c r="A674" s="789">
        <v>6</v>
      </c>
      <c r="B674" s="905"/>
      <c r="C674" s="905"/>
      <c r="D674" s="905"/>
      <c r="E674" s="905"/>
      <c r="F674" s="905"/>
      <c r="G674" s="905"/>
      <c r="H674" s="905"/>
      <c r="I674" s="905"/>
      <c r="J674" s="905"/>
      <c r="K674" s="905"/>
      <c r="L674" s="931" t="s">
        <v>1343</v>
      </c>
      <c r="M674" s="944" t="s">
        <v>603</v>
      </c>
      <c r="N674" s="933" t="s">
        <v>370</v>
      </c>
      <c r="O674" s="790"/>
      <c r="P674" s="790"/>
      <c r="Q674" s="790"/>
      <c r="R674" s="940">
        <v>0</v>
      </c>
      <c r="S674" s="443"/>
      <c r="T674" s="443"/>
      <c r="U674" s="443"/>
      <c r="V674" s="443"/>
      <c r="W674" s="443"/>
      <c r="X674" s="443"/>
      <c r="Y674" s="443"/>
      <c r="Z674" s="443"/>
      <c r="AA674" s="443"/>
      <c r="AB674" s="443"/>
      <c r="AC674" s="443"/>
      <c r="AD674" s="443"/>
      <c r="AE674" s="443"/>
      <c r="AF674" s="443"/>
      <c r="AG674" s="443"/>
      <c r="AH674" s="443"/>
      <c r="AI674" s="443"/>
      <c r="AJ674" s="443"/>
      <c r="AK674" s="443"/>
      <c r="AL674" s="443"/>
      <c r="AM674" s="443"/>
      <c r="AN674" s="443"/>
      <c r="AO674" s="443"/>
      <c r="AP674" s="443"/>
      <c r="AQ674" s="443"/>
      <c r="AR674" s="443"/>
      <c r="AS674" s="443"/>
      <c r="AT674" s="443"/>
      <c r="AU674" s="443"/>
      <c r="AV674" s="443"/>
      <c r="AW674" s="443"/>
      <c r="AX674" s="771"/>
      <c r="AY674" s="771"/>
      <c r="AZ674" s="771"/>
      <c r="BA674" s="905"/>
    </row>
    <row r="675" spans="1:53" ht="11.4">
      <c r="A675" s="789">
        <v>6</v>
      </c>
      <c r="B675" s="905"/>
      <c r="C675" s="905"/>
      <c r="D675" s="905"/>
      <c r="E675" s="905"/>
      <c r="F675" s="905"/>
      <c r="G675" s="905"/>
      <c r="H675" s="905"/>
      <c r="I675" s="905"/>
      <c r="J675" s="905"/>
      <c r="K675" s="905"/>
      <c r="L675" s="931" t="s">
        <v>1344</v>
      </c>
      <c r="M675" s="944" t="s">
        <v>604</v>
      </c>
      <c r="N675" s="933" t="s">
        <v>370</v>
      </c>
      <c r="O675" s="790"/>
      <c r="P675" s="790"/>
      <c r="Q675" s="790"/>
      <c r="R675" s="940">
        <v>0</v>
      </c>
      <c r="S675" s="443"/>
      <c r="T675" s="443"/>
      <c r="U675" s="443"/>
      <c r="V675" s="443"/>
      <c r="W675" s="443"/>
      <c r="X675" s="443"/>
      <c r="Y675" s="443"/>
      <c r="Z675" s="443"/>
      <c r="AA675" s="443"/>
      <c r="AB675" s="443"/>
      <c r="AC675" s="443"/>
      <c r="AD675" s="443"/>
      <c r="AE675" s="443"/>
      <c r="AF675" s="443"/>
      <c r="AG675" s="443"/>
      <c r="AH675" s="443"/>
      <c r="AI675" s="443"/>
      <c r="AJ675" s="443"/>
      <c r="AK675" s="443"/>
      <c r="AL675" s="443"/>
      <c r="AM675" s="443"/>
      <c r="AN675" s="443"/>
      <c r="AO675" s="443"/>
      <c r="AP675" s="443"/>
      <c r="AQ675" s="443"/>
      <c r="AR675" s="443"/>
      <c r="AS675" s="443"/>
      <c r="AT675" s="443"/>
      <c r="AU675" s="443"/>
      <c r="AV675" s="443"/>
      <c r="AW675" s="443"/>
      <c r="AX675" s="771"/>
      <c r="AY675" s="771"/>
      <c r="AZ675" s="771"/>
      <c r="BA675" s="905"/>
    </row>
    <row r="676" spans="1:53" ht="11.4">
      <c r="A676" s="789">
        <v>6</v>
      </c>
      <c r="B676" s="905"/>
      <c r="C676" s="905"/>
      <c r="D676" s="905"/>
      <c r="E676" s="905"/>
      <c r="F676" s="905"/>
      <c r="G676" s="905"/>
      <c r="H676" s="905"/>
      <c r="I676" s="905"/>
      <c r="J676" s="905"/>
      <c r="K676" s="905"/>
      <c r="L676" s="931" t="s">
        <v>1434</v>
      </c>
      <c r="M676" s="942" t="s">
        <v>1435</v>
      </c>
      <c r="N676" s="933" t="s">
        <v>370</v>
      </c>
      <c r="O676" s="790"/>
      <c r="P676" s="790"/>
      <c r="Q676" s="790"/>
      <c r="R676" s="940">
        <v>0</v>
      </c>
      <c r="S676" s="443"/>
      <c r="T676" s="443"/>
      <c r="U676" s="443"/>
      <c r="V676" s="443"/>
      <c r="W676" s="443"/>
      <c r="X676" s="443"/>
      <c r="Y676" s="443"/>
      <c r="Z676" s="443"/>
      <c r="AA676" s="443"/>
      <c r="AB676" s="443"/>
      <c r="AC676" s="443"/>
      <c r="AD676" s="443"/>
      <c r="AE676" s="443"/>
      <c r="AF676" s="443"/>
      <c r="AG676" s="443"/>
      <c r="AH676" s="443"/>
      <c r="AI676" s="443"/>
      <c r="AJ676" s="443"/>
      <c r="AK676" s="443"/>
      <c r="AL676" s="443"/>
      <c r="AM676" s="443"/>
      <c r="AN676" s="443"/>
      <c r="AO676" s="443"/>
      <c r="AP676" s="443"/>
      <c r="AQ676" s="443"/>
      <c r="AR676" s="443"/>
      <c r="AS676" s="443"/>
      <c r="AT676" s="443"/>
      <c r="AU676" s="443"/>
      <c r="AV676" s="443"/>
      <c r="AW676" s="443"/>
      <c r="AX676" s="771"/>
      <c r="AY676" s="771"/>
      <c r="AZ676" s="771"/>
      <c r="BA676" s="905"/>
    </row>
    <row r="677" spans="1:53" ht="22.8">
      <c r="A677" s="789">
        <v>6</v>
      </c>
      <c r="B677" s="905"/>
      <c r="C677" s="905"/>
      <c r="D677" s="905"/>
      <c r="E677" s="905"/>
      <c r="F677" s="905"/>
      <c r="G677" s="905"/>
      <c r="H677" s="905"/>
      <c r="I677" s="905"/>
      <c r="J677" s="905"/>
      <c r="K677" s="905"/>
      <c r="L677" s="931" t="s">
        <v>382</v>
      </c>
      <c r="M677" s="932" t="s">
        <v>605</v>
      </c>
      <c r="N677" s="933" t="s">
        <v>370</v>
      </c>
      <c r="O677" s="790"/>
      <c r="P677" s="790"/>
      <c r="Q677" s="790"/>
      <c r="R677" s="940">
        <v>0</v>
      </c>
      <c r="S677" s="443"/>
      <c r="T677" s="443"/>
      <c r="U677" s="443"/>
      <c r="V677" s="443"/>
      <c r="W677" s="443"/>
      <c r="X677" s="443"/>
      <c r="Y677" s="443"/>
      <c r="Z677" s="443"/>
      <c r="AA677" s="443"/>
      <c r="AB677" s="443"/>
      <c r="AC677" s="443"/>
      <c r="AD677" s="443"/>
      <c r="AE677" s="443"/>
      <c r="AF677" s="443"/>
      <c r="AG677" s="443"/>
      <c r="AH677" s="443"/>
      <c r="AI677" s="443"/>
      <c r="AJ677" s="443"/>
      <c r="AK677" s="443"/>
      <c r="AL677" s="443"/>
      <c r="AM677" s="443"/>
      <c r="AN677" s="443"/>
      <c r="AO677" s="443"/>
      <c r="AP677" s="443"/>
      <c r="AQ677" s="443"/>
      <c r="AR677" s="443"/>
      <c r="AS677" s="443"/>
      <c r="AT677" s="443"/>
      <c r="AU677" s="443"/>
      <c r="AV677" s="443"/>
      <c r="AW677" s="443"/>
      <c r="AX677" s="771"/>
      <c r="AY677" s="771"/>
      <c r="AZ677" s="771"/>
      <c r="BA677" s="905"/>
    </row>
    <row r="678" spans="1:53" ht="11.4">
      <c r="A678" s="789">
        <v>6</v>
      </c>
      <c r="B678" s="905"/>
      <c r="C678" s="905"/>
      <c r="D678" s="905"/>
      <c r="E678" s="905"/>
      <c r="F678" s="905"/>
      <c r="G678" s="905"/>
      <c r="H678" s="905"/>
      <c r="I678" s="905"/>
      <c r="J678" s="905"/>
      <c r="K678" s="905"/>
      <c r="L678" s="931" t="s">
        <v>1242</v>
      </c>
      <c r="M678" s="932" t="s">
        <v>1243</v>
      </c>
      <c r="N678" s="933" t="s">
        <v>370</v>
      </c>
      <c r="O678" s="790"/>
      <c r="P678" s="790"/>
      <c r="Q678" s="790"/>
      <c r="R678" s="940">
        <v>0</v>
      </c>
      <c r="S678" s="443"/>
      <c r="T678" s="443"/>
      <c r="U678" s="443"/>
      <c r="V678" s="443"/>
      <c r="W678" s="443"/>
      <c r="X678" s="443"/>
      <c r="Y678" s="443"/>
      <c r="Z678" s="443"/>
      <c r="AA678" s="443"/>
      <c r="AB678" s="443"/>
      <c r="AC678" s="443"/>
      <c r="AD678" s="443"/>
      <c r="AE678" s="443"/>
      <c r="AF678" s="443"/>
      <c r="AG678" s="443"/>
      <c r="AH678" s="443"/>
      <c r="AI678" s="443"/>
      <c r="AJ678" s="443"/>
      <c r="AK678" s="443"/>
      <c r="AL678" s="443"/>
      <c r="AM678" s="443"/>
      <c r="AN678" s="443"/>
      <c r="AO678" s="443"/>
      <c r="AP678" s="443"/>
      <c r="AQ678" s="443"/>
      <c r="AR678" s="443"/>
      <c r="AS678" s="443"/>
      <c r="AT678" s="443"/>
      <c r="AU678" s="443"/>
      <c r="AV678" s="443"/>
      <c r="AW678" s="443"/>
      <c r="AX678" s="771"/>
      <c r="AY678" s="771"/>
      <c r="AZ678" s="771"/>
      <c r="BA678" s="905"/>
    </row>
    <row r="679" spans="1:53" s="116" customFormat="1" ht="11.4">
      <c r="A679" s="789">
        <v>6</v>
      </c>
      <c r="B679" s="946"/>
      <c r="C679" s="946"/>
      <c r="D679" s="946"/>
      <c r="E679" s="946"/>
      <c r="F679" s="946"/>
      <c r="G679" s="946"/>
      <c r="H679" s="946"/>
      <c r="I679" s="946"/>
      <c r="J679" s="946"/>
      <c r="K679" s="946"/>
      <c r="L679" s="947" t="s">
        <v>1359</v>
      </c>
      <c r="M679" s="948" t="s">
        <v>1360</v>
      </c>
      <c r="N679" s="949" t="s">
        <v>370</v>
      </c>
      <c r="O679" s="928">
        <v>0</v>
      </c>
      <c r="P679" s="928">
        <v>0</v>
      </c>
      <c r="Q679" s="928">
        <v>0</v>
      </c>
      <c r="R679" s="928">
        <v>0</v>
      </c>
      <c r="S679" s="443"/>
      <c r="T679" s="443"/>
      <c r="U679" s="928"/>
      <c r="V679" s="928"/>
      <c r="W679" s="928"/>
      <c r="X679" s="928"/>
      <c r="Y679" s="928"/>
      <c r="Z679" s="928"/>
      <c r="AA679" s="928"/>
      <c r="AB679" s="928"/>
      <c r="AC679" s="928"/>
      <c r="AD679" s="443"/>
      <c r="AE679" s="443"/>
      <c r="AF679" s="928"/>
      <c r="AG679" s="928"/>
      <c r="AH679" s="928"/>
      <c r="AI679" s="928"/>
      <c r="AJ679" s="928"/>
      <c r="AK679" s="928"/>
      <c r="AL679" s="928"/>
      <c r="AM679" s="928"/>
      <c r="AN679" s="928"/>
      <c r="AO679" s="928"/>
      <c r="AP679" s="928"/>
      <c r="AQ679" s="928"/>
      <c r="AR679" s="928"/>
      <c r="AS679" s="928"/>
      <c r="AT679" s="928"/>
      <c r="AU679" s="928"/>
      <c r="AV679" s="928"/>
      <c r="AW679" s="928"/>
      <c r="AX679" s="938"/>
      <c r="AY679" s="938"/>
      <c r="AZ679" s="938"/>
      <c r="BA679" s="946"/>
    </row>
    <row r="680" spans="1:53" ht="11.4">
      <c r="A680" s="789">
        <v>6</v>
      </c>
      <c r="B680" s="905"/>
      <c r="C680" s="905"/>
      <c r="D680" s="905"/>
      <c r="E680" s="905"/>
      <c r="F680" s="905"/>
      <c r="G680" s="905"/>
      <c r="H680" s="905"/>
      <c r="I680" s="905"/>
      <c r="J680" s="905"/>
      <c r="K680" s="905"/>
      <c r="L680" s="931" t="s">
        <v>1361</v>
      </c>
      <c r="M680" s="932"/>
      <c r="N680" s="933"/>
      <c r="O680" s="940"/>
      <c r="P680" s="940"/>
      <c r="Q680" s="940"/>
      <c r="R680" s="940"/>
      <c r="S680" s="940"/>
      <c r="T680" s="940"/>
      <c r="U680" s="940"/>
      <c r="V680" s="940"/>
      <c r="W680" s="940"/>
      <c r="X680" s="940"/>
      <c r="Y680" s="940"/>
      <c r="Z680" s="940"/>
      <c r="AA680" s="940"/>
      <c r="AB680" s="940"/>
      <c r="AC680" s="940"/>
      <c r="AD680" s="940"/>
      <c r="AE680" s="940"/>
      <c r="AF680" s="940"/>
      <c r="AG680" s="940"/>
      <c r="AH680" s="940"/>
      <c r="AI680" s="940"/>
      <c r="AJ680" s="940"/>
      <c r="AK680" s="940"/>
      <c r="AL680" s="940"/>
      <c r="AM680" s="940"/>
      <c r="AN680" s="940"/>
      <c r="AO680" s="940"/>
      <c r="AP680" s="940"/>
      <c r="AQ680" s="940"/>
      <c r="AR680" s="940"/>
      <c r="AS680" s="940"/>
      <c r="AT680" s="940"/>
      <c r="AU680" s="940"/>
      <c r="AV680" s="940"/>
      <c r="AW680" s="940"/>
      <c r="AX680" s="950"/>
      <c r="AY680" s="950"/>
      <c r="AZ680" s="950"/>
      <c r="BA680" s="905"/>
    </row>
    <row r="681" spans="1:53" s="116" customFormat="1" ht="11.4">
      <c r="A681" s="789">
        <v>6</v>
      </c>
      <c r="B681" s="946"/>
      <c r="C681" s="946"/>
      <c r="D681" s="946"/>
      <c r="E681" s="946"/>
      <c r="F681" s="946"/>
      <c r="G681" s="946"/>
      <c r="H681" s="946"/>
      <c r="I681" s="946"/>
      <c r="J681" s="946"/>
      <c r="K681" s="946"/>
      <c r="L681" s="925" t="s">
        <v>102</v>
      </c>
      <c r="M681" s="926" t="s">
        <v>606</v>
      </c>
      <c r="N681" s="927" t="s">
        <v>370</v>
      </c>
      <c r="O681" s="928">
        <v>6.83</v>
      </c>
      <c r="P681" s="928">
        <v>4.96</v>
      </c>
      <c r="Q681" s="928">
        <v>0</v>
      </c>
      <c r="R681" s="928">
        <v>-4.96</v>
      </c>
      <c r="S681" s="928">
        <v>6.8</v>
      </c>
      <c r="T681" s="928">
        <v>10.26</v>
      </c>
      <c r="U681" s="928">
        <v>0</v>
      </c>
      <c r="V681" s="928">
        <v>0</v>
      </c>
      <c r="W681" s="928">
        <v>0</v>
      </c>
      <c r="X681" s="928">
        <v>0</v>
      </c>
      <c r="Y681" s="928">
        <v>0</v>
      </c>
      <c r="Z681" s="928">
        <v>0</v>
      </c>
      <c r="AA681" s="928">
        <v>0</v>
      </c>
      <c r="AB681" s="928">
        <v>0</v>
      </c>
      <c r="AC681" s="928">
        <v>0</v>
      </c>
      <c r="AD681" s="928">
        <v>17.46</v>
      </c>
      <c r="AE681" s="928">
        <v>0</v>
      </c>
      <c r="AF681" s="928">
        <v>0</v>
      </c>
      <c r="AG681" s="928">
        <v>0</v>
      </c>
      <c r="AH681" s="928">
        <v>0</v>
      </c>
      <c r="AI681" s="928">
        <v>0</v>
      </c>
      <c r="AJ681" s="928">
        <v>0</v>
      </c>
      <c r="AK681" s="928">
        <v>0</v>
      </c>
      <c r="AL681" s="928">
        <v>0</v>
      </c>
      <c r="AM681" s="928">
        <v>0</v>
      </c>
      <c r="AN681" s="928">
        <v>156.76470588235293</v>
      </c>
      <c r="AO681" s="928">
        <v>-100</v>
      </c>
      <c r="AP681" s="928">
        <v>0</v>
      </c>
      <c r="AQ681" s="928">
        <v>0</v>
      </c>
      <c r="AR681" s="928">
        <v>0</v>
      </c>
      <c r="AS681" s="928">
        <v>0</v>
      </c>
      <c r="AT681" s="928">
        <v>0</v>
      </c>
      <c r="AU681" s="928">
        <v>0</v>
      </c>
      <c r="AV681" s="928">
        <v>0</v>
      </c>
      <c r="AW681" s="928">
        <v>0</v>
      </c>
      <c r="AX681" s="771"/>
      <c r="AY681" s="771"/>
      <c r="AZ681" s="771"/>
      <c r="BA681" s="930"/>
    </row>
    <row r="682" spans="1:53" s="116" customFormat="1" ht="22.8">
      <c r="A682" s="936">
        <v>6</v>
      </c>
      <c r="B682" s="946"/>
      <c r="C682" s="946"/>
      <c r="D682" s="946"/>
      <c r="E682" s="946"/>
      <c r="F682" s="946"/>
      <c r="G682" s="946"/>
      <c r="H682" s="946"/>
      <c r="I682" s="946"/>
      <c r="J682" s="946"/>
      <c r="K682" s="946"/>
      <c r="L682" s="947" t="s">
        <v>17</v>
      </c>
      <c r="M682" s="948" t="s">
        <v>607</v>
      </c>
      <c r="N682" s="949" t="s">
        <v>370</v>
      </c>
      <c r="O682" s="928">
        <v>0</v>
      </c>
      <c r="P682" s="928">
        <v>0</v>
      </c>
      <c r="Q682" s="928">
        <v>0</v>
      </c>
      <c r="R682" s="928">
        <v>0</v>
      </c>
      <c r="S682" s="928">
        <v>0</v>
      </c>
      <c r="T682" s="928">
        <v>0</v>
      </c>
      <c r="U682" s="928">
        <v>0</v>
      </c>
      <c r="V682" s="928">
        <v>0</v>
      </c>
      <c r="W682" s="928">
        <v>0</v>
      </c>
      <c r="X682" s="928">
        <v>0</v>
      </c>
      <c r="Y682" s="928">
        <v>0</v>
      </c>
      <c r="Z682" s="928">
        <v>0</v>
      </c>
      <c r="AA682" s="928">
        <v>0</v>
      </c>
      <c r="AB682" s="928">
        <v>0</v>
      </c>
      <c r="AC682" s="928">
        <v>0</v>
      </c>
      <c r="AD682" s="928">
        <v>0</v>
      </c>
      <c r="AE682" s="928">
        <v>0</v>
      </c>
      <c r="AF682" s="928">
        <v>0</v>
      </c>
      <c r="AG682" s="928">
        <v>0</v>
      </c>
      <c r="AH682" s="928">
        <v>0</v>
      </c>
      <c r="AI682" s="928">
        <v>0</v>
      </c>
      <c r="AJ682" s="928">
        <v>0</v>
      </c>
      <c r="AK682" s="928">
        <v>0</v>
      </c>
      <c r="AL682" s="928">
        <v>0</v>
      </c>
      <c r="AM682" s="928">
        <v>0</v>
      </c>
      <c r="AN682" s="928">
        <v>0</v>
      </c>
      <c r="AO682" s="928">
        <v>0</v>
      </c>
      <c r="AP682" s="928">
        <v>0</v>
      </c>
      <c r="AQ682" s="928">
        <v>0</v>
      </c>
      <c r="AR682" s="928">
        <v>0</v>
      </c>
      <c r="AS682" s="928">
        <v>0</v>
      </c>
      <c r="AT682" s="928">
        <v>0</v>
      </c>
      <c r="AU682" s="928">
        <v>0</v>
      </c>
      <c r="AV682" s="928">
        <v>0</v>
      </c>
      <c r="AW682" s="928">
        <v>0</v>
      </c>
      <c r="AX682" s="938"/>
      <c r="AY682" s="938"/>
      <c r="AZ682" s="938"/>
      <c r="BA682" s="946"/>
    </row>
    <row r="683" spans="1:53" ht="11.4">
      <c r="A683" s="789">
        <v>6</v>
      </c>
      <c r="B683" s="905" t="s">
        <v>426</v>
      </c>
      <c r="C683" s="905"/>
      <c r="D683" s="905"/>
      <c r="E683" s="905"/>
      <c r="F683" s="905"/>
      <c r="G683" s="905"/>
      <c r="H683" s="905"/>
      <c r="I683" s="905"/>
      <c r="J683" s="905"/>
      <c r="K683" s="905"/>
      <c r="L683" s="931" t="s">
        <v>144</v>
      </c>
      <c r="M683" s="939" t="s">
        <v>608</v>
      </c>
      <c r="N683" s="933" t="s">
        <v>370</v>
      </c>
      <c r="O683" s="443">
        <v>0</v>
      </c>
      <c r="P683" s="443">
        <v>0</v>
      </c>
      <c r="Q683" s="443">
        <v>0</v>
      </c>
      <c r="R683" s="940">
        <v>0</v>
      </c>
      <c r="S683" s="443">
        <v>0</v>
      </c>
      <c r="T683" s="443">
        <v>0</v>
      </c>
      <c r="U683" s="443">
        <v>0</v>
      </c>
      <c r="V683" s="443">
        <v>0</v>
      </c>
      <c r="W683" s="443">
        <v>0</v>
      </c>
      <c r="X683" s="443">
        <v>0</v>
      </c>
      <c r="Y683" s="443">
        <v>0</v>
      </c>
      <c r="Z683" s="443">
        <v>0</v>
      </c>
      <c r="AA683" s="443">
        <v>0</v>
      </c>
      <c r="AB683" s="443">
        <v>0</v>
      </c>
      <c r="AC683" s="443">
        <v>0</v>
      </c>
      <c r="AD683" s="443">
        <v>0</v>
      </c>
      <c r="AE683" s="443">
        <v>0</v>
      </c>
      <c r="AF683" s="443">
        <v>0</v>
      </c>
      <c r="AG683" s="443">
        <v>0</v>
      </c>
      <c r="AH683" s="443">
        <v>0</v>
      </c>
      <c r="AI683" s="443">
        <v>0</v>
      </c>
      <c r="AJ683" s="443">
        <v>0</v>
      </c>
      <c r="AK683" s="443">
        <v>0</v>
      </c>
      <c r="AL683" s="443">
        <v>0</v>
      </c>
      <c r="AM683" s="443">
        <v>0</v>
      </c>
      <c r="AN683" s="940">
        <v>0</v>
      </c>
      <c r="AO683" s="940">
        <v>0</v>
      </c>
      <c r="AP683" s="940">
        <v>0</v>
      </c>
      <c r="AQ683" s="940">
        <v>0</v>
      </c>
      <c r="AR683" s="940">
        <v>0</v>
      </c>
      <c r="AS683" s="940">
        <v>0</v>
      </c>
      <c r="AT683" s="940">
        <v>0</v>
      </c>
      <c r="AU683" s="940">
        <v>0</v>
      </c>
      <c r="AV683" s="940">
        <v>0</v>
      </c>
      <c r="AW683" s="940">
        <v>0</v>
      </c>
      <c r="AX683" s="771"/>
      <c r="AY683" s="771"/>
      <c r="AZ683" s="771"/>
      <c r="BA683" s="905"/>
    </row>
    <row r="684" spans="1:53" ht="11.4">
      <c r="A684" s="789">
        <v>6</v>
      </c>
      <c r="B684" s="905" t="s">
        <v>427</v>
      </c>
      <c r="C684" s="905"/>
      <c r="D684" s="905"/>
      <c r="E684" s="905"/>
      <c r="F684" s="905"/>
      <c r="G684" s="905"/>
      <c r="H684" s="905"/>
      <c r="I684" s="905"/>
      <c r="J684" s="905"/>
      <c r="K684" s="905"/>
      <c r="L684" s="931" t="s">
        <v>609</v>
      </c>
      <c r="M684" s="939" t="s">
        <v>610</v>
      </c>
      <c r="N684" s="933" t="s">
        <v>370</v>
      </c>
      <c r="O684" s="443">
        <v>0</v>
      </c>
      <c r="P684" s="443">
        <v>0</v>
      </c>
      <c r="Q684" s="443">
        <v>0</v>
      </c>
      <c r="R684" s="940">
        <v>0</v>
      </c>
      <c r="S684" s="443">
        <v>0</v>
      </c>
      <c r="T684" s="443">
        <v>0</v>
      </c>
      <c r="U684" s="443">
        <v>0</v>
      </c>
      <c r="V684" s="443">
        <v>0</v>
      </c>
      <c r="W684" s="443">
        <v>0</v>
      </c>
      <c r="X684" s="443">
        <v>0</v>
      </c>
      <c r="Y684" s="443">
        <v>0</v>
      </c>
      <c r="Z684" s="443">
        <v>0</v>
      </c>
      <c r="AA684" s="443">
        <v>0</v>
      </c>
      <c r="AB684" s="443">
        <v>0</v>
      </c>
      <c r="AC684" s="443">
        <v>0</v>
      </c>
      <c r="AD684" s="443">
        <v>0</v>
      </c>
      <c r="AE684" s="443">
        <v>0</v>
      </c>
      <c r="AF684" s="443">
        <v>0</v>
      </c>
      <c r="AG684" s="443">
        <v>0</v>
      </c>
      <c r="AH684" s="443">
        <v>0</v>
      </c>
      <c r="AI684" s="443">
        <v>0</v>
      </c>
      <c r="AJ684" s="443">
        <v>0</v>
      </c>
      <c r="AK684" s="443">
        <v>0</v>
      </c>
      <c r="AL684" s="443">
        <v>0</v>
      </c>
      <c r="AM684" s="443">
        <v>0</v>
      </c>
      <c r="AN684" s="940">
        <v>0</v>
      </c>
      <c r="AO684" s="940">
        <v>0</v>
      </c>
      <c r="AP684" s="940">
        <v>0</v>
      </c>
      <c r="AQ684" s="940">
        <v>0</v>
      </c>
      <c r="AR684" s="940">
        <v>0</v>
      </c>
      <c r="AS684" s="940">
        <v>0</v>
      </c>
      <c r="AT684" s="940">
        <v>0</v>
      </c>
      <c r="AU684" s="940">
        <v>0</v>
      </c>
      <c r="AV684" s="940">
        <v>0</v>
      </c>
      <c r="AW684" s="940">
        <v>0</v>
      </c>
      <c r="AX684" s="771"/>
      <c r="AY684" s="771"/>
      <c r="AZ684" s="771"/>
      <c r="BA684" s="905"/>
    </row>
    <row r="685" spans="1:53" ht="11.4">
      <c r="A685" s="789">
        <v>6</v>
      </c>
      <c r="B685" s="905" t="s">
        <v>422</v>
      </c>
      <c r="C685" s="905"/>
      <c r="D685" s="905"/>
      <c r="E685" s="905"/>
      <c r="F685" s="905"/>
      <c r="G685" s="905"/>
      <c r="H685" s="905"/>
      <c r="I685" s="905"/>
      <c r="J685" s="905"/>
      <c r="K685" s="905"/>
      <c r="L685" s="931" t="s">
        <v>611</v>
      </c>
      <c r="M685" s="939" t="s">
        <v>612</v>
      </c>
      <c r="N685" s="933" t="s">
        <v>370</v>
      </c>
      <c r="O685" s="443">
        <v>0</v>
      </c>
      <c r="P685" s="443">
        <v>0</v>
      </c>
      <c r="Q685" s="443">
        <v>0</v>
      </c>
      <c r="R685" s="940">
        <v>0</v>
      </c>
      <c r="S685" s="443">
        <v>0</v>
      </c>
      <c r="T685" s="443">
        <v>0</v>
      </c>
      <c r="U685" s="443">
        <v>0</v>
      </c>
      <c r="V685" s="443">
        <v>0</v>
      </c>
      <c r="W685" s="443">
        <v>0</v>
      </c>
      <c r="X685" s="443">
        <v>0</v>
      </c>
      <c r="Y685" s="443">
        <v>0</v>
      </c>
      <c r="Z685" s="443">
        <v>0</v>
      </c>
      <c r="AA685" s="443">
        <v>0</v>
      </c>
      <c r="AB685" s="443">
        <v>0</v>
      </c>
      <c r="AC685" s="443">
        <v>0</v>
      </c>
      <c r="AD685" s="443">
        <v>0</v>
      </c>
      <c r="AE685" s="443">
        <v>0</v>
      </c>
      <c r="AF685" s="443">
        <v>0</v>
      </c>
      <c r="AG685" s="443">
        <v>0</v>
      </c>
      <c r="AH685" s="443">
        <v>0</v>
      </c>
      <c r="AI685" s="443">
        <v>0</v>
      </c>
      <c r="AJ685" s="443">
        <v>0</v>
      </c>
      <c r="AK685" s="443">
        <v>0</v>
      </c>
      <c r="AL685" s="443">
        <v>0</v>
      </c>
      <c r="AM685" s="443">
        <v>0</v>
      </c>
      <c r="AN685" s="940">
        <v>0</v>
      </c>
      <c r="AO685" s="940">
        <v>0</v>
      </c>
      <c r="AP685" s="940">
        <v>0</v>
      </c>
      <c r="AQ685" s="940">
        <v>0</v>
      </c>
      <c r="AR685" s="940">
        <v>0</v>
      </c>
      <c r="AS685" s="940">
        <v>0</v>
      </c>
      <c r="AT685" s="940">
        <v>0</v>
      </c>
      <c r="AU685" s="940">
        <v>0</v>
      </c>
      <c r="AV685" s="940">
        <v>0</v>
      </c>
      <c r="AW685" s="940">
        <v>0</v>
      </c>
      <c r="AX685" s="771"/>
      <c r="AY685" s="771"/>
      <c r="AZ685" s="771"/>
      <c r="BA685" s="905"/>
    </row>
    <row r="686" spans="1:53" ht="11.4">
      <c r="A686" s="789">
        <v>6</v>
      </c>
      <c r="B686" s="905" t="s">
        <v>420</v>
      </c>
      <c r="C686" s="905"/>
      <c r="D686" s="905"/>
      <c r="E686" s="905"/>
      <c r="F686" s="905"/>
      <c r="G686" s="905"/>
      <c r="H686" s="905"/>
      <c r="I686" s="905"/>
      <c r="J686" s="905"/>
      <c r="K686" s="905"/>
      <c r="L686" s="931" t="s">
        <v>613</v>
      </c>
      <c r="M686" s="939" t="s">
        <v>614</v>
      </c>
      <c r="N686" s="933" t="s">
        <v>370</v>
      </c>
      <c r="O686" s="443">
        <v>0</v>
      </c>
      <c r="P686" s="443">
        <v>0</v>
      </c>
      <c r="Q686" s="443">
        <v>0</v>
      </c>
      <c r="R686" s="940">
        <v>0</v>
      </c>
      <c r="S686" s="443">
        <v>0</v>
      </c>
      <c r="T686" s="443">
        <v>0</v>
      </c>
      <c r="U686" s="443">
        <v>0</v>
      </c>
      <c r="V686" s="443">
        <v>0</v>
      </c>
      <c r="W686" s="443">
        <v>0</v>
      </c>
      <c r="X686" s="443">
        <v>0</v>
      </c>
      <c r="Y686" s="443">
        <v>0</v>
      </c>
      <c r="Z686" s="443">
        <v>0</v>
      </c>
      <c r="AA686" s="443">
        <v>0</v>
      </c>
      <c r="AB686" s="443">
        <v>0</v>
      </c>
      <c r="AC686" s="443">
        <v>0</v>
      </c>
      <c r="AD686" s="443">
        <v>0</v>
      </c>
      <c r="AE686" s="443">
        <v>0</v>
      </c>
      <c r="AF686" s="443">
        <v>0</v>
      </c>
      <c r="AG686" s="443">
        <v>0</v>
      </c>
      <c r="AH686" s="443">
        <v>0</v>
      </c>
      <c r="AI686" s="443">
        <v>0</v>
      </c>
      <c r="AJ686" s="443">
        <v>0</v>
      </c>
      <c r="AK686" s="443">
        <v>0</v>
      </c>
      <c r="AL686" s="443">
        <v>0</v>
      </c>
      <c r="AM686" s="443">
        <v>0</v>
      </c>
      <c r="AN686" s="940">
        <v>0</v>
      </c>
      <c r="AO686" s="940">
        <v>0</v>
      </c>
      <c r="AP686" s="940">
        <v>0</v>
      </c>
      <c r="AQ686" s="940">
        <v>0</v>
      </c>
      <c r="AR686" s="940">
        <v>0</v>
      </c>
      <c r="AS686" s="940">
        <v>0</v>
      </c>
      <c r="AT686" s="940">
        <v>0</v>
      </c>
      <c r="AU686" s="940">
        <v>0</v>
      </c>
      <c r="AV686" s="940">
        <v>0</v>
      </c>
      <c r="AW686" s="940">
        <v>0</v>
      </c>
      <c r="AX686" s="771"/>
      <c r="AY686" s="771"/>
      <c r="AZ686" s="771"/>
      <c r="BA686" s="905"/>
    </row>
    <row r="687" spans="1:53" ht="11.4">
      <c r="A687" s="789">
        <v>6</v>
      </c>
      <c r="B687" s="905" t="s">
        <v>428</v>
      </c>
      <c r="C687" s="905"/>
      <c r="D687" s="905"/>
      <c r="E687" s="905"/>
      <c r="F687" s="905"/>
      <c r="G687" s="905"/>
      <c r="H687" s="905"/>
      <c r="I687" s="905"/>
      <c r="J687" s="905"/>
      <c r="K687" s="905"/>
      <c r="L687" s="931" t="s">
        <v>615</v>
      </c>
      <c r="M687" s="939" t="s">
        <v>616</v>
      </c>
      <c r="N687" s="933" t="s">
        <v>370</v>
      </c>
      <c r="O687" s="443">
        <v>0</v>
      </c>
      <c r="P687" s="443">
        <v>0</v>
      </c>
      <c r="Q687" s="443">
        <v>0</v>
      </c>
      <c r="R687" s="940">
        <v>0</v>
      </c>
      <c r="S687" s="443">
        <v>0</v>
      </c>
      <c r="T687" s="443">
        <v>0</v>
      </c>
      <c r="U687" s="443">
        <v>0</v>
      </c>
      <c r="V687" s="443">
        <v>0</v>
      </c>
      <c r="W687" s="443">
        <v>0</v>
      </c>
      <c r="X687" s="443">
        <v>0</v>
      </c>
      <c r="Y687" s="443">
        <v>0</v>
      </c>
      <c r="Z687" s="443">
        <v>0</v>
      </c>
      <c r="AA687" s="443">
        <v>0</v>
      </c>
      <c r="AB687" s="443">
        <v>0</v>
      </c>
      <c r="AC687" s="443">
        <v>0</v>
      </c>
      <c r="AD687" s="443">
        <v>0</v>
      </c>
      <c r="AE687" s="443">
        <v>0</v>
      </c>
      <c r="AF687" s="443">
        <v>0</v>
      </c>
      <c r="AG687" s="443">
        <v>0</v>
      </c>
      <c r="AH687" s="443">
        <v>0</v>
      </c>
      <c r="AI687" s="443">
        <v>0</v>
      </c>
      <c r="AJ687" s="443">
        <v>0</v>
      </c>
      <c r="AK687" s="443">
        <v>0</v>
      </c>
      <c r="AL687" s="443">
        <v>0</v>
      </c>
      <c r="AM687" s="443">
        <v>0</v>
      </c>
      <c r="AN687" s="940">
        <v>0</v>
      </c>
      <c r="AO687" s="940">
        <v>0</v>
      </c>
      <c r="AP687" s="940">
        <v>0</v>
      </c>
      <c r="AQ687" s="940">
        <v>0</v>
      </c>
      <c r="AR687" s="940">
        <v>0</v>
      </c>
      <c r="AS687" s="940">
        <v>0</v>
      </c>
      <c r="AT687" s="940">
        <v>0</v>
      </c>
      <c r="AU687" s="940">
        <v>0</v>
      </c>
      <c r="AV687" s="940">
        <v>0</v>
      </c>
      <c r="AW687" s="940">
        <v>0</v>
      </c>
      <c r="AX687" s="771"/>
      <c r="AY687" s="771"/>
      <c r="AZ687" s="771"/>
      <c r="BA687" s="905"/>
    </row>
    <row r="688" spans="1:53" ht="11.4">
      <c r="A688" s="789">
        <v>6</v>
      </c>
      <c r="B688" s="905"/>
      <c r="C688" s="905"/>
      <c r="D688" s="905"/>
      <c r="E688" s="905"/>
      <c r="F688" s="905"/>
      <c r="G688" s="905"/>
      <c r="H688" s="905"/>
      <c r="I688" s="905"/>
      <c r="J688" s="905"/>
      <c r="K688" s="905"/>
      <c r="L688" s="931" t="s">
        <v>617</v>
      </c>
      <c r="M688" s="939" t="s">
        <v>618</v>
      </c>
      <c r="N688" s="933" t="s">
        <v>370</v>
      </c>
      <c r="O688" s="790"/>
      <c r="P688" s="790"/>
      <c r="Q688" s="790"/>
      <c r="R688" s="940">
        <v>0</v>
      </c>
      <c r="S688" s="790"/>
      <c r="T688" s="790"/>
      <c r="U688" s="790"/>
      <c r="V688" s="790"/>
      <c r="W688" s="790"/>
      <c r="X688" s="790"/>
      <c r="Y688" s="790"/>
      <c r="Z688" s="790"/>
      <c r="AA688" s="790"/>
      <c r="AB688" s="790"/>
      <c r="AC688" s="790"/>
      <c r="AD688" s="790"/>
      <c r="AE688" s="790"/>
      <c r="AF688" s="790"/>
      <c r="AG688" s="790"/>
      <c r="AH688" s="790"/>
      <c r="AI688" s="790"/>
      <c r="AJ688" s="790"/>
      <c r="AK688" s="790"/>
      <c r="AL688" s="790"/>
      <c r="AM688" s="790"/>
      <c r="AN688" s="940">
        <v>0</v>
      </c>
      <c r="AO688" s="940">
        <v>0</v>
      </c>
      <c r="AP688" s="940">
        <v>0</v>
      </c>
      <c r="AQ688" s="940">
        <v>0</v>
      </c>
      <c r="AR688" s="940">
        <v>0</v>
      </c>
      <c r="AS688" s="940">
        <v>0</v>
      </c>
      <c r="AT688" s="940">
        <v>0</v>
      </c>
      <c r="AU688" s="940">
        <v>0</v>
      </c>
      <c r="AV688" s="940">
        <v>0</v>
      </c>
      <c r="AW688" s="940">
        <v>0</v>
      </c>
      <c r="AX688" s="771"/>
      <c r="AY688" s="771"/>
      <c r="AZ688" s="771"/>
      <c r="BA688" s="905"/>
    </row>
    <row r="689" spans="1:53" ht="11.4">
      <c r="A689" s="789">
        <v>6</v>
      </c>
      <c r="B689" s="905"/>
      <c r="C689" s="905"/>
      <c r="D689" s="905"/>
      <c r="E689" s="905"/>
      <c r="F689" s="905"/>
      <c r="G689" s="905"/>
      <c r="H689" s="905"/>
      <c r="I689" s="905"/>
      <c r="J689" s="905"/>
      <c r="K689" s="905"/>
      <c r="L689" s="931" t="s">
        <v>619</v>
      </c>
      <c r="M689" s="939" t="s">
        <v>620</v>
      </c>
      <c r="N689" s="933" t="s">
        <v>370</v>
      </c>
      <c r="O689" s="790"/>
      <c r="P689" s="790"/>
      <c r="Q689" s="790"/>
      <c r="R689" s="940">
        <v>0</v>
      </c>
      <c r="S689" s="790"/>
      <c r="T689" s="790"/>
      <c r="U689" s="790"/>
      <c r="V689" s="790"/>
      <c r="W689" s="790"/>
      <c r="X689" s="790"/>
      <c r="Y689" s="790"/>
      <c r="Z689" s="790"/>
      <c r="AA689" s="790"/>
      <c r="AB689" s="790"/>
      <c r="AC689" s="790"/>
      <c r="AD689" s="790"/>
      <c r="AE689" s="790"/>
      <c r="AF689" s="790"/>
      <c r="AG689" s="790"/>
      <c r="AH689" s="790"/>
      <c r="AI689" s="790"/>
      <c r="AJ689" s="790"/>
      <c r="AK689" s="790"/>
      <c r="AL689" s="790"/>
      <c r="AM689" s="790"/>
      <c r="AN689" s="940">
        <v>0</v>
      </c>
      <c r="AO689" s="940">
        <v>0</v>
      </c>
      <c r="AP689" s="940">
        <v>0</v>
      </c>
      <c r="AQ689" s="940">
        <v>0</v>
      </c>
      <c r="AR689" s="940">
        <v>0</v>
      </c>
      <c r="AS689" s="940">
        <v>0</v>
      </c>
      <c r="AT689" s="940">
        <v>0</v>
      </c>
      <c r="AU689" s="940">
        <v>0</v>
      </c>
      <c r="AV689" s="940">
        <v>0</v>
      </c>
      <c r="AW689" s="940">
        <v>0</v>
      </c>
      <c r="AX689" s="771"/>
      <c r="AY689" s="771"/>
      <c r="AZ689" s="771"/>
      <c r="BA689" s="905"/>
    </row>
    <row r="690" spans="1:53" ht="11.4">
      <c r="A690" s="789">
        <v>6</v>
      </c>
      <c r="B690" s="905" t="s">
        <v>424</v>
      </c>
      <c r="C690" s="905"/>
      <c r="D690" s="905"/>
      <c r="E690" s="905"/>
      <c r="F690" s="905"/>
      <c r="G690" s="905"/>
      <c r="H690" s="905"/>
      <c r="I690" s="905"/>
      <c r="J690" s="905"/>
      <c r="K690" s="905"/>
      <c r="L690" s="931" t="s">
        <v>621</v>
      </c>
      <c r="M690" s="939" t="s">
        <v>622</v>
      </c>
      <c r="N690" s="933" t="s">
        <v>370</v>
      </c>
      <c r="O690" s="443">
        <v>0</v>
      </c>
      <c r="P690" s="443">
        <v>0</v>
      </c>
      <c r="Q690" s="443">
        <v>0</v>
      </c>
      <c r="R690" s="940">
        <v>0</v>
      </c>
      <c r="S690" s="443">
        <v>0</v>
      </c>
      <c r="T690" s="443">
        <v>0</v>
      </c>
      <c r="U690" s="443">
        <v>0</v>
      </c>
      <c r="V690" s="443">
        <v>0</v>
      </c>
      <c r="W690" s="443">
        <v>0</v>
      </c>
      <c r="X690" s="443">
        <v>0</v>
      </c>
      <c r="Y690" s="443">
        <v>0</v>
      </c>
      <c r="Z690" s="443">
        <v>0</v>
      </c>
      <c r="AA690" s="443">
        <v>0</v>
      </c>
      <c r="AB690" s="443">
        <v>0</v>
      </c>
      <c r="AC690" s="443">
        <v>0</v>
      </c>
      <c r="AD690" s="443">
        <v>0</v>
      </c>
      <c r="AE690" s="443">
        <v>0</v>
      </c>
      <c r="AF690" s="443">
        <v>0</v>
      </c>
      <c r="AG690" s="443">
        <v>0</v>
      </c>
      <c r="AH690" s="443">
        <v>0</v>
      </c>
      <c r="AI690" s="443">
        <v>0</v>
      </c>
      <c r="AJ690" s="443">
        <v>0</v>
      </c>
      <c r="AK690" s="443">
        <v>0</v>
      </c>
      <c r="AL690" s="443">
        <v>0</v>
      </c>
      <c r="AM690" s="443">
        <v>0</v>
      </c>
      <c r="AN690" s="940">
        <v>0</v>
      </c>
      <c r="AO690" s="940">
        <v>0</v>
      </c>
      <c r="AP690" s="940">
        <v>0</v>
      </c>
      <c r="AQ690" s="940">
        <v>0</v>
      </c>
      <c r="AR690" s="940">
        <v>0</v>
      </c>
      <c r="AS690" s="940">
        <v>0</v>
      </c>
      <c r="AT690" s="940">
        <v>0</v>
      </c>
      <c r="AU690" s="940">
        <v>0</v>
      </c>
      <c r="AV690" s="940">
        <v>0</v>
      </c>
      <c r="AW690" s="940">
        <v>0</v>
      </c>
      <c r="AX690" s="771"/>
      <c r="AY690" s="771"/>
      <c r="AZ690" s="771"/>
      <c r="BA690" s="905"/>
    </row>
    <row r="691" spans="1:53" ht="11.4">
      <c r="A691" s="789">
        <v>6</v>
      </c>
      <c r="B691" s="905" t="s">
        <v>425</v>
      </c>
      <c r="C691" s="905"/>
      <c r="D691" s="905"/>
      <c r="E691" s="905"/>
      <c r="F691" s="905"/>
      <c r="G691" s="905"/>
      <c r="H691" s="905"/>
      <c r="I691" s="905"/>
      <c r="J691" s="905"/>
      <c r="K691" s="905"/>
      <c r="L691" s="931" t="s">
        <v>623</v>
      </c>
      <c r="M691" s="939" t="s">
        <v>624</v>
      </c>
      <c r="N691" s="933" t="s">
        <v>370</v>
      </c>
      <c r="O691" s="443">
        <v>0</v>
      </c>
      <c r="P691" s="443">
        <v>0</v>
      </c>
      <c r="Q691" s="443">
        <v>0</v>
      </c>
      <c r="R691" s="940">
        <v>0</v>
      </c>
      <c r="S691" s="443">
        <v>0</v>
      </c>
      <c r="T691" s="443">
        <v>0</v>
      </c>
      <c r="U691" s="443">
        <v>0</v>
      </c>
      <c r="V691" s="443">
        <v>0</v>
      </c>
      <c r="W691" s="443">
        <v>0</v>
      </c>
      <c r="X691" s="443">
        <v>0</v>
      </c>
      <c r="Y691" s="443">
        <v>0</v>
      </c>
      <c r="Z691" s="443">
        <v>0</v>
      </c>
      <c r="AA691" s="443">
        <v>0</v>
      </c>
      <c r="AB691" s="443">
        <v>0</v>
      </c>
      <c r="AC691" s="443">
        <v>0</v>
      </c>
      <c r="AD691" s="443">
        <v>0</v>
      </c>
      <c r="AE691" s="443">
        <v>0</v>
      </c>
      <c r="AF691" s="443">
        <v>0</v>
      </c>
      <c r="AG691" s="443">
        <v>0</v>
      </c>
      <c r="AH691" s="443">
        <v>0</v>
      </c>
      <c r="AI691" s="443">
        <v>0</v>
      </c>
      <c r="AJ691" s="443">
        <v>0</v>
      </c>
      <c r="AK691" s="443">
        <v>0</v>
      </c>
      <c r="AL691" s="443">
        <v>0</v>
      </c>
      <c r="AM691" s="443">
        <v>0</v>
      </c>
      <c r="AN691" s="940">
        <v>0</v>
      </c>
      <c r="AO691" s="940">
        <v>0</v>
      </c>
      <c r="AP691" s="940">
        <v>0</v>
      </c>
      <c r="AQ691" s="940">
        <v>0</v>
      </c>
      <c r="AR691" s="940">
        <v>0</v>
      </c>
      <c r="AS691" s="940">
        <v>0</v>
      </c>
      <c r="AT691" s="940">
        <v>0</v>
      </c>
      <c r="AU691" s="940">
        <v>0</v>
      </c>
      <c r="AV691" s="940">
        <v>0</v>
      </c>
      <c r="AW691" s="940">
        <v>0</v>
      </c>
      <c r="AX691" s="771"/>
      <c r="AY691" s="771"/>
      <c r="AZ691" s="771"/>
      <c r="BA691" s="905"/>
    </row>
    <row r="692" spans="1:53" ht="11.4">
      <c r="A692" s="789">
        <v>6</v>
      </c>
      <c r="B692" s="905" t="s">
        <v>1328</v>
      </c>
      <c r="C692" s="905"/>
      <c r="D692" s="905"/>
      <c r="E692" s="905"/>
      <c r="F692" s="905"/>
      <c r="G692" s="905"/>
      <c r="H692" s="905"/>
      <c r="I692" s="905"/>
      <c r="J692" s="905"/>
      <c r="K692" s="905"/>
      <c r="L692" s="931" t="s">
        <v>1340</v>
      </c>
      <c r="M692" s="939" t="s">
        <v>1341</v>
      </c>
      <c r="N692" s="933" t="s">
        <v>370</v>
      </c>
      <c r="O692" s="443">
        <v>0</v>
      </c>
      <c r="P692" s="443">
        <v>0</v>
      </c>
      <c r="Q692" s="443">
        <v>0</v>
      </c>
      <c r="R692" s="940">
        <v>0</v>
      </c>
      <c r="S692" s="443">
        <v>0</v>
      </c>
      <c r="T692" s="443">
        <v>0</v>
      </c>
      <c r="U692" s="443">
        <v>0</v>
      </c>
      <c r="V692" s="443">
        <v>0</v>
      </c>
      <c r="W692" s="443">
        <v>0</v>
      </c>
      <c r="X692" s="443">
        <v>0</v>
      </c>
      <c r="Y692" s="443">
        <v>0</v>
      </c>
      <c r="Z692" s="443">
        <v>0</v>
      </c>
      <c r="AA692" s="443">
        <v>0</v>
      </c>
      <c r="AB692" s="443">
        <v>0</v>
      </c>
      <c r="AC692" s="443">
        <v>0</v>
      </c>
      <c r="AD692" s="443">
        <v>0</v>
      </c>
      <c r="AE692" s="443">
        <v>0</v>
      </c>
      <c r="AF692" s="443">
        <v>0</v>
      </c>
      <c r="AG692" s="443">
        <v>0</v>
      </c>
      <c r="AH692" s="443">
        <v>0</v>
      </c>
      <c r="AI692" s="443">
        <v>0</v>
      </c>
      <c r="AJ692" s="443">
        <v>0</v>
      </c>
      <c r="AK692" s="443">
        <v>0</v>
      </c>
      <c r="AL692" s="443">
        <v>0</v>
      </c>
      <c r="AM692" s="443">
        <v>0</v>
      </c>
      <c r="AN692" s="940">
        <v>0</v>
      </c>
      <c r="AO692" s="940">
        <v>0</v>
      </c>
      <c r="AP692" s="940">
        <v>0</v>
      </c>
      <c r="AQ692" s="940">
        <v>0</v>
      </c>
      <c r="AR692" s="940">
        <v>0</v>
      </c>
      <c r="AS692" s="940">
        <v>0</v>
      </c>
      <c r="AT692" s="940">
        <v>0</v>
      </c>
      <c r="AU692" s="940">
        <v>0</v>
      </c>
      <c r="AV692" s="940">
        <v>0</v>
      </c>
      <c r="AW692" s="940">
        <v>0</v>
      </c>
      <c r="AX692" s="771"/>
      <c r="AY692" s="771"/>
      <c r="AZ692" s="771"/>
      <c r="BA692" s="905"/>
    </row>
    <row r="693" spans="1:53" ht="11.4">
      <c r="A693" s="789">
        <v>6</v>
      </c>
      <c r="B693" s="905"/>
      <c r="C693" s="905"/>
      <c r="D693" s="905"/>
      <c r="E693" s="905"/>
      <c r="F693" s="905"/>
      <c r="G693" s="905"/>
      <c r="H693" s="905"/>
      <c r="I693" s="905"/>
      <c r="J693" s="905"/>
      <c r="K693" s="905"/>
      <c r="L693" s="931" t="s">
        <v>146</v>
      </c>
      <c r="M693" s="932" t="s">
        <v>625</v>
      </c>
      <c r="N693" s="856" t="s">
        <v>370</v>
      </c>
      <c r="O693" s="443">
        <v>0</v>
      </c>
      <c r="P693" s="443">
        <v>0</v>
      </c>
      <c r="Q693" s="443">
        <v>0</v>
      </c>
      <c r="R693" s="940">
        <v>0</v>
      </c>
      <c r="S693" s="443">
        <v>0</v>
      </c>
      <c r="T693" s="443">
        <v>1.6</v>
      </c>
      <c r="U693" s="443">
        <v>0</v>
      </c>
      <c r="V693" s="443">
        <v>0</v>
      </c>
      <c r="W693" s="443">
        <v>0</v>
      </c>
      <c r="X693" s="443">
        <v>0</v>
      </c>
      <c r="Y693" s="443">
        <v>0</v>
      </c>
      <c r="Z693" s="443">
        <v>0</v>
      </c>
      <c r="AA693" s="443">
        <v>0</v>
      </c>
      <c r="AB693" s="443">
        <v>0</v>
      </c>
      <c r="AC693" s="443">
        <v>0</v>
      </c>
      <c r="AD693" s="443">
        <v>0</v>
      </c>
      <c r="AE693" s="443">
        <v>0</v>
      </c>
      <c r="AF693" s="443">
        <v>0</v>
      </c>
      <c r="AG693" s="443">
        <v>0</v>
      </c>
      <c r="AH693" s="443">
        <v>0</v>
      </c>
      <c r="AI693" s="443">
        <v>0</v>
      </c>
      <c r="AJ693" s="443">
        <v>0</v>
      </c>
      <c r="AK693" s="443">
        <v>0</v>
      </c>
      <c r="AL693" s="443">
        <v>0</v>
      </c>
      <c r="AM693" s="443">
        <v>0</v>
      </c>
      <c r="AN693" s="940">
        <v>0</v>
      </c>
      <c r="AO693" s="940">
        <v>0</v>
      </c>
      <c r="AP693" s="940">
        <v>0</v>
      </c>
      <c r="AQ693" s="940">
        <v>0</v>
      </c>
      <c r="AR693" s="940">
        <v>0</v>
      </c>
      <c r="AS693" s="940">
        <v>0</v>
      </c>
      <c r="AT693" s="940">
        <v>0</v>
      </c>
      <c r="AU693" s="940">
        <v>0</v>
      </c>
      <c r="AV693" s="940">
        <v>0</v>
      </c>
      <c r="AW693" s="940">
        <v>0</v>
      </c>
      <c r="AX693" s="771"/>
      <c r="AY693" s="771"/>
      <c r="AZ693" s="771"/>
      <c r="BA693" s="905"/>
    </row>
    <row r="694" spans="1:53" s="116" customFormat="1" ht="11.4">
      <c r="A694" s="936">
        <v>6</v>
      </c>
      <c r="B694" s="946"/>
      <c r="C694" s="946"/>
      <c r="D694" s="946"/>
      <c r="E694" s="946"/>
      <c r="F694" s="946"/>
      <c r="G694" s="946"/>
      <c r="H694" s="946"/>
      <c r="I694" s="946"/>
      <c r="J694" s="946"/>
      <c r="K694" s="946"/>
      <c r="L694" s="947" t="s">
        <v>167</v>
      </c>
      <c r="M694" s="948" t="s">
        <v>626</v>
      </c>
      <c r="N694" s="949" t="s">
        <v>370</v>
      </c>
      <c r="O694" s="928">
        <v>6.83</v>
      </c>
      <c r="P694" s="928">
        <v>4.96</v>
      </c>
      <c r="Q694" s="928">
        <v>0</v>
      </c>
      <c r="R694" s="928">
        <v>-4.96</v>
      </c>
      <c r="S694" s="928">
        <v>6.8</v>
      </c>
      <c r="T694" s="928">
        <v>8.66</v>
      </c>
      <c r="U694" s="928">
        <v>0</v>
      </c>
      <c r="V694" s="928">
        <v>0</v>
      </c>
      <c r="W694" s="928">
        <v>0</v>
      </c>
      <c r="X694" s="928">
        <v>0</v>
      </c>
      <c r="Y694" s="928">
        <v>0</v>
      </c>
      <c r="Z694" s="928">
        <v>0</v>
      </c>
      <c r="AA694" s="928">
        <v>0</v>
      </c>
      <c r="AB694" s="928">
        <v>0</v>
      </c>
      <c r="AC694" s="928">
        <v>0</v>
      </c>
      <c r="AD694" s="928">
        <v>17.46</v>
      </c>
      <c r="AE694" s="928">
        <v>0</v>
      </c>
      <c r="AF694" s="928">
        <v>0</v>
      </c>
      <c r="AG694" s="928">
        <v>0</v>
      </c>
      <c r="AH694" s="928">
        <v>0</v>
      </c>
      <c r="AI694" s="928">
        <v>0</v>
      </c>
      <c r="AJ694" s="928">
        <v>0</v>
      </c>
      <c r="AK694" s="928">
        <v>0</v>
      </c>
      <c r="AL694" s="928">
        <v>0</v>
      </c>
      <c r="AM694" s="928">
        <v>0</v>
      </c>
      <c r="AN694" s="928">
        <v>156.76470588235293</v>
      </c>
      <c r="AO694" s="928">
        <v>-100</v>
      </c>
      <c r="AP694" s="928">
        <v>0</v>
      </c>
      <c r="AQ694" s="928">
        <v>0</v>
      </c>
      <c r="AR694" s="928">
        <v>0</v>
      </c>
      <c r="AS694" s="928">
        <v>0</v>
      </c>
      <c r="AT694" s="928">
        <v>0</v>
      </c>
      <c r="AU694" s="928">
        <v>0</v>
      </c>
      <c r="AV694" s="928">
        <v>0</v>
      </c>
      <c r="AW694" s="928">
        <v>0</v>
      </c>
      <c r="AX694" s="938"/>
      <c r="AY694" s="938"/>
      <c r="AZ694" s="938"/>
      <c r="BA694" s="946"/>
    </row>
    <row r="695" spans="1:53" ht="11.4">
      <c r="A695" s="789">
        <v>6</v>
      </c>
      <c r="B695" s="905" t="s">
        <v>136</v>
      </c>
      <c r="C695" s="905"/>
      <c r="D695" s="905"/>
      <c r="E695" s="905"/>
      <c r="F695" s="905"/>
      <c r="G695" s="905"/>
      <c r="H695" s="905"/>
      <c r="I695" s="905"/>
      <c r="J695" s="905"/>
      <c r="K695" s="905"/>
      <c r="L695" s="931" t="s">
        <v>168</v>
      </c>
      <c r="M695" s="939" t="s">
        <v>627</v>
      </c>
      <c r="N695" s="933" t="s">
        <v>370</v>
      </c>
      <c r="O695" s="443">
        <v>0</v>
      </c>
      <c r="P695" s="443">
        <v>0</v>
      </c>
      <c r="Q695" s="443">
        <v>0</v>
      </c>
      <c r="R695" s="940">
        <v>0</v>
      </c>
      <c r="S695" s="443">
        <v>0</v>
      </c>
      <c r="T695" s="443">
        <v>0</v>
      </c>
      <c r="U695" s="443">
        <v>0</v>
      </c>
      <c r="V695" s="443">
        <v>0</v>
      </c>
      <c r="W695" s="443">
        <v>0</v>
      </c>
      <c r="X695" s="443">
        <v>0</v>
      </c>
      <c r="Y695" s="443">
        <v>0</v>
      </c>
      <c r="Z695" s="443">
        <v>0</v>
      </c>
      <c r="AA695" s="443">
        <v>0</v>
      </c>
      <c r="AB695" s="443">
        <v>0</v>
      </c>
      <c r="AC695" s="443">
        <v>0</v>
      </c>
      <c r="AD695" s="443">
        <v>0</v>
      </c>
      <c r="AE695" s="443">
        <v>0</v>
      </c>
      <c r="AF695" s="443">
        <v>0</v>
      </c>
      <c r="AG695" s="443">
        <v>0</v>
      </c>
      <c r="AH695" s="443">
        <v>0</v>
      </c>
      <c r="AI695" s="443">
        <v>0</v>
      </c>
      <c r="AJ695" s="443">
        <v>0</v>
      </c>
      <c r="AK695" s="443">
        <v>0</v>
      </c>
      <c r="AL695" s="443">
        <v>0</v>
      </c>
      <c r="AM695" s="443">
        <v>0</v>
      </c>
      <c r="AN695" s="940">
        <v>0</v>
      </c>
      <c r="AO695" s="940">
        <v>0</v>
      </c>
      <c r="AP695" s="940">
        <v>0</v>
      </c>
      <c r="AQ695" s="940">
        <v>0</v>
      </c>
      <c r="AR695" s="940">
        <v>0</v>
      </c>
      <c r="AS695" s="940">
        <v>0</v>
      </c>
      <c r="AT695" s="940">
        <v>0</v>
      </c>
      <c r="AU695" s="940">
        <v>0</v>
      </c>
      <c r="AV695" s="940">
        <v>0</v>
      </c>
      <c r="AW695" s="940">
        <v>0</v>
      </c>
      <c r="AX695" s="771"/>
      <c r="AY695" s="771"/>
      <c r="AZ695" s="771"/>
      <c r="BA695" s="905"/>
    </row>
    <row r="696" spans="1:53" ht="11.4">
      <c r="A696" s="789">
        <v>6</v>
      </c>
      <c r="B696" s="905" t="s">
        <v>137</v>
      </c>
      <c r="C696" s="905"/>
      <c r="D696" s="905"/>
      <c r="E696" s="905"/>
      <c r="F696" s="905"/>
      <c r="G696" s="905"/>
      <c r="H696" s="905"/>
      <c r="I696" s="905"/>
      <c r="J696" s="905"/>
      <c r="K696" s="905"/>
      <c r="L696" s="931" t="s">
        <v>628</v>
      </c>
      <c r="M696" s="939" t="s">
        <v>629</v>
      </c>
      <c r="N696" s="933" t="s">
        <v>370</v>
      </c>
      <c r="O696" s="443">
        <v>0</v>
      </c>
      <c r="P696" s="443">
        <v>0</v>
      </c>
      <c r="Q696" s="443">
        <v>0</v>
      </c>
      <c r="R696" s="940">
        <v>0</v>
      </c>
      <c r="S696" s="443">
        <v>0</v>
      </c>
      <c r="T696" s="443">
        <v>0</v>
      </c>
      <c r="U696" s="443">
        <v>0</v>
      </c>
      <c r="V696" s="443">
        <v>0</v>
      </c>
      <c r="W696" s="443">
        <v>0</v>
      </c>
      <c r="X696" s="443">
        <v>0</v>
      </c>
      <c r="Y696" s="443">
        <v>0</v>
      </c>
      <c r="Z696" s="443">
        <v>0</v>
      </c>
      <c r="AA696" s="443">
        <v>0</v>
      </c>
      <c r="AB696" s="443">
        <v>0</v>
      </c>
      <c r="AC696" s="443">
        <v>0</v>
      </c>
      <c r="AD696" s="443">
        <v>0</v>
      </c>
      <c r="AE696" s="443">
        <v>0</v>
      </c>
      <c r="AF696" s="443">
        <v>0</v>
      </c>
      <c r="AG696" s="443">
        <v>0</v>
      </c>
      <c r="AH696" s="443">
        <v>0</v>
      </c>
      <c r="AI696" s="443">
        <v>0</v>
      </c>
      <c r="AJ696" s="443">
        <v>0</v>
      </c>
      <c r="AK696" s="443">
        <v>0</v>
      </c>
      <c r="AL696" s="443">
        <v>0</v>
      </c>
      <c r="AM696" s="443">
        <v>0</v>
      </c>
      <c r="AN696" s="940">
        <v>0</v>
      </c>
      <c r="AO696" s="940">
        <v>0</v>
      </c>
      <c r="AP696" s="940">
        <v>0</v>
      </c>
      <c r="AQ696" s="940">
        <v>0</v>
      </c>
      <c r="AR696" s="940">
        <v>0</v>
      </c>
      <c r="AS696" s="940">
        <v>0</v>
      </c>
      <c r="AT696" s="940">
        <v>0</v>
      </c>
      <c r="AU696" s="940">
        <v>0</v>
      </c>
      <c r="AV696" s="940">
        <v>0</v>
      </c>
      <c r="AW696" s="940">
        <v>0</v>
      </c>
      <c r="AX696" s="771"/>
      <c r="AY696" s="771"/>
      <c r="AZ696" s="771"/>
      <c r="BA696" s="905"/>
    </row>
    <row r="697" spans="1:53" ht="11.4">
      <c r="A697" s="789">
        <v>6</v>
      </c>
      <c r="B697" s="905" t="s">
        <v>431</v>
      </c>
      <c r="C697" s="905"/>
      <c r="D697" s="905"/>
      <c r="E697" s="905"/>
      <c r="F697" s="905"/>
      <c r="G697" s="905"/>
      <c r="H697" s="905"/>
      <c r="I697" s="905"/>
      <c r="J697" s="905"/>
      <c r="K697" s="905"/>
      <c r="L697" s="931" t="s">
        <v>630</v>
      </c>
      <c r="M697" s="939" t="s">
        <v>631</v>
      </c>
      <c r="N697" s="933" t="s">
        <v>370</v>
      </c>
      <c r="O697" s="443">
        <v>0</v>
      </c>
      <c r="P697" s="443">
        <v>0</v>
      </c>
      <c r="Q697" s="443">
        <v>0</v>
      </c>
      <c r="R697" s="940">
        <v>0</v>
      </c>
      <c r="S697" s="443">
        <v>0</v>
      </c>
      <c r="T697" s="443">
        <v>0</v>
      </c>
      <c r="U697" s="443">
        <v>0</v>
      </c>
      <c r="V697" s="443">
        <v>0</v>
      </c>
      <c r="W697" s="443">
        <v>0</v>
      </c>
      <c r="X697" s="443">
        <v>0</v>
      </c>
      <c r="Y697" s="443">
        <v>0</v>
      </c>
      <c r="Z697" s="443">
        <v>0</v>
      </c>
      <c r="AA697" s="443">
        <v>0</v>
      </c>
      <c r="AB697" s="443">
        <v>0</v>
      </c>
      <c r="AC697" s="443">
        <v>0</v>
      </c>
      <c r="AD697" s="443">
        <v>0</v>
      </c>
      <c r="AE697" s="443">
        <v>0</v>
      </c>
      <c r="AF697" s="443">
        <v>0</v>
      </c>
      <c r="AG697" s="443">
        <v>0</v>
      </c>
      <c r="AH697" s="443">
        <v>0</v>
      </c>
      <c r="AI697" s="443">
        <v>0</v>
      </c>
      <c r="AJ697" s="443">
        <v>0</v>
      </c>
      <c r="AK697" s="443">
        <v>0</v>
      </c>
      <c r="AL697" s="443">
        <v>0</v>
      </c>
      <c r="AM697" s="443">
        <v>0</v>
      </c>
      <c r="AN697" s="940">
        <v>0</v>
      </c>
      <c r="AO697" s="940">
        <v>0</v>
      </c>
      <c r="AP697" s="940">
        <v>0</v>
      </c>
      <c r="AQ697" s="940">
        <v>0</v>
      </c>
      <c r="AR697" s="940">
        <v>0</v>
      </c>
      <c r="AS697" s="940">
        <v>0</v>
      </c>
      <c r="AT697" s="940">
        <v>0</v>
      </c>
      <c r="AU697" s="940">
        <v>0</v>
      </c>
      <c r="AV697" s="940">
        <v>0</v>
      </c>
      <c r="AW697" s="940">
        <v>0</v>
      </c>
      <c r="AX697" s="771"/>
      <c r="AY697" s="771"/>
      <c r="AZ697" s="771"/>
      <c r="BA697" s="905"/>
    </row>
    <row r="698" spans="1:53" ht="11.4">
      <c r="A698" s="789">
        <v>6</v>
      </c>
      <c r="B698" s="905" t="s">
        <v>432</v>
      </c>
      <c r="C698" s="905"/>
      <c r="D698" s="905"/>
      <c r="E698" s="905"/>
      <c r="F698" s="905"/>
      <c r="G698" s="905"/>
      <c r="H698" s="905"/>
      <c r="I698" s="905"/>
      <c r="J698" s="905"/>
      <c r="K698" s="905"/>
      <c r="L698" s="931" t="s">
        <v>632</v>
      </c>
      <c r="M698" s="939" t="s">
        <v>633</v>
      </c>
      <c r="N698" s="933" t="s">
        <v>370</v>
      </c>
      <c r="O698" s="443">
        <v>3.2</v>
      </c>
      <c r="P698" s="443">
        <v>3.66</v>
      </c>
      <c r="Q698" s="443">
        <v>0</v>
      </c>
      <c r="R698" s="940">
        <v>-3.66</v>
      </c>
      <c r="S698" s="443">
        <v>3.3</v>
      </c>
      <c r="T698" s="443">
        <v>4.32</v>
      </c>
      <c r="U698" s="443">
        <v>0</v>
      </c>
      <c r="V698" s="443">
        <v>0</v>
      </c>
      <c r="W698" s="443">
        <v>0</v>
      </c>
      <c r="X698" s="443">
        <v>0</v>
      </c>
      <c r="Y698" s="443">
        <v>0</v>
      </c>
      <c r="Z698" s="443">
        <v>0</v>
      </c>
      <c r="AA698" s="443">
        <v>0</v>
      </c>
      <c r="AB698" s="443">
        <v>0</v>
      </c>
      <c r="AC698" s="443">
        <v>0</v>
      </c>
      <c r="AD698" s="443">
        <v>12.66</v>
      </c>
      <c r="AE698" s="443">
        <v>0</v>
      </c>
      <c r="AF698" s="443">
        <v>0</v>
      </c>
      <c r="AG698" s="443">
        <v>0</v>
      </c>
      <c r="AH698" s="443">
        <v>0</v>
      </c>
      <c r="AI698" s="443">
        <v>0</v>
      </c>
      <c r="AJ698" s="443">
        <v>0</v>
      </c>
      <c r="AK698" s="443">
        <v>0</v>
      </c>
      <c r="AL698" s="443">
        <v>0</v>
      </c>
      <c r="AM698" s="443">
        <v>0</v>
      </c>
      <c r="AN698" s="940">
        <v>283.63636363636363</v>
      </c>
      <c r="AO698" s="940">
        <v>-100</v>
      </c>
      <c r="AP698" s="940">
        <v>0</v>
      </c>
      <c r="AQ698" s="940">
        <v>0</v>
      </c>
      <c r="AR698" s="940">
        <v>0</v>
      </c>
      <c r="AS698" s="940">
        <v>0</v>
      </c>
      <c r="AT698" s="940">
        <v>0</v>
      </c>
      <c r="AU698" s="940">
        <v>0</v>
      </c>
      <c r="AV698" s="940">
        <v>0</v>
      </c>
      <c r="AW698" s="940">
        <v>0</v>
      </c>
      <c r="AX698" s="771"/>
      <c r="AY698" s="771"/>
      <c r="AZ698" s="771"/>
      <c r="BA698" s="905"/>
    </row>
    <row r="699" spans="1:53" ht="11.4">
      <c r="A699" s="789">
        <v>6</v>
      </c>
      <c r="B699" s="905" t="s">
        <v>433</v>
      </c>
      <c r="C699" s="905"/>
      <c r="D699" s="905"/>
      <c r="E699" s="905"/>
      <c r="F699" s="905"/>
      <c r="G699" s="905"/>
      <c r="H699" s="905"/>
      <c r="I699" s="905"/>
      <c r="J699" s="905"/>
      <c r="K699" s="905"/>
      <c r="L699" s="931" t="s">
        <v>634</v>
      </c>
      <c r="M699" s="939" t="s">
        <v>635</v>
      </c>
      <c r="N699" s="933" t="s">
        <v>370</v>
      </c>
      <c r="O699" s="443">
        <v>0</v>
      </c>
      <c r="P699" s="443">
        <v>0</v>
      </c>
      <c r="Q699" s="443">
        <v>0</v>
      </c>
      <c r="R699" s="940">
        <v>0</v>
      </c>
      <c r="S699" s="443">
        <v>0</v>
      </c>
      <c r="T699" s="443">
        <v>0</v>
      </c>
      <c r="U699" s="443">
        <v>0</v>
      </c>
      <c r="V699" s="443">
        <v>0</v>
      </c>
      <c r="W699" s="443">
        <v>0</v>
      </c>
      <c r="X699" s="443">
        <v>0</v>
      </c>
      <c r="Y699" s="443">
        <v>0</v>
      </c>
      <c r="Z699" s="443">
        <v>0</v>
      </c>
      <c r="AA699" s="443">
        <v>0</v>
      </c>
      <c r="AB699" s="443">
        <v>0</v>
      </c>
      <c r="AC699" s="443">
        <v>0</v>
      </c>
      <c r="AD699" s="443">
        <v>0</v>
      </c>
      <c r="AE699" s="443">
        <v>0</v>
      </c>
      <c r="AF699" s="443">
        <v>0</v>
      </c>
      <c r="AG699" s="443">
        <v>0</v>
      </c>
      <c r="AH699" s="443">
        <v>0</v>
      </c>
      <c r="AI699" s="443">
        <v>0</v>
      </c>
      <c r="AJ699" s="443">
        <v>0</v>
      </c>
      <c r="AK699" s="443">
        <v>0</v>
      </c>
      <c r="AL699" s="443">
        <v>0</v>
      </c>
      <c r="AM699" s="443">
        <v>0</v>
      </c>
      <c r="AN699" s="940">
        <v>0</v>
      </c>
      <c r="AO699" s="940">
        <v>0</v>
      </c>
      <c r="AP699" s="940">
        <v>0</v>
      </c>
      <c r="AQ699" s="940">
        <v>0</v>
      </c>
      <c r="AR699" s="940">
        <v>0</v>
      </c>
      <c r="AS699" s="940">
        <v>0</v>
      </c>
      <c r="AT699" s="940">
        <v>0</v>
      </c>
      <c r="AU699" s="940">
        <v>0</v>
      </c>
      <c r="AV699" s="940">
        <v>0</v>
      </c>
      <c r="AW699" s="940">
        <v>0</v>
      </c>
      <c r="AX699" s="771"/>
      <c r="AY699" s="771"/>
      <c r="AZ699" s="771"/>
      <c r="BA699" s="905"/>
    </row>
    <row r="700" spans="1:53" ht="11.4">
      <c r="A700" s="789">
        <v>6</v>
      </c>
      <c r="B700" s="905" t="s">
        <v>430</v>
      </c>
      <c r="C700" s="905"/>
      <c r="D700" s="905"/>
      <c r="E700" s="905"/>
      <c r="F700" s="905"/>
      <c r="G700" s="905"/>
      <c r="H700" s="905"/>
      <c r="I700" s="905"/>
      <c r="J700" s="905"/>
      <c r="K700" s="905"/>
      <c r="L700" s="931" t="s">
        <v>636</v>
      </c>
      <c r="M700" s="939" t="s">
        <v>637</v>
      </c>
      <c r="N700" s="933" t="s">
        <v>370</v>
      </c>
      <c r="O700" s="443">
        <v>0</v>
      </c>
      <c r="P700" s="443">
        <v>0</v>
      </c>
      <c r="Q700" s="443">
        <v>0</v>
      </c>
      <c r="R700" s="940">
        <v>0</v>
      </c>
      <c r="S700" s="443">
        <v>0</v>
      </c>
      <c r="T700" s="443">
        <v>0</v>
      </c>
      <c r="U700" s="443">
        <v>0</v>
      </c>
      <c r="V700" s="443">
        <v>0</v>
      </c>
      <c r="W700" s="443">
        <v>0</v>
      </c>
      <c r="X700" s="443">
        <v>0</v>
      </c>
      <c r="Y700" s="443">
        <v>0</v>
      </c>
      <c r="Z700" s="443">
        <v>0</v>
      </c>
      <c r="AA700" s="443">
        <v>0</v>
      </c>
      <c r="AB700" s="443">
        <v>0</v>
      </c>
      <c r="AC700" s="443">
        <v>0</v>
      </c>
      <c r="AD700" s="443">
        <v>0</v>
      </c>
      <c r="AE700" s="443">
        <v>0</v>
      </c>
      <c r="AF700" s="443">
        <v>0</v>
      </c>
      <c r="AG700" s="443">
        <v>0</v>
      </c>
      <c r="AH700" s="443">
        <v>0</v>
      </c>
      <c r="AI700" s="443">
        <v>0</v>
      </c>
      <c r="AJ700" s="443">
        <v>0</v>
      </c>
      <c r="AK700" s="443">
        <v>0</v>
      </c>
      <c r="AL700" s="443">
        <v>0</v>
      </c>
      <c r="AM700" s="443">
        <v>0</v>
      </c>
      <c r="AN700" s="940">
        <v>0</v>
      </c>
      <c r="AO700" s="940">
        <v>0</v>
      </c>
      <c r="AP700" s="940">
        <v>0</v>
      </c>
      <c r="AQ700" s="940">
        <v>0</v>
      </c>
      <c r="AR700" s="940">
        <v>0</v>
      </c>
      <c r="AS700" s="940">
        <v>0</v>
      </c>
      <c r="AT700" s="940">
        <v>0</v>
      </c>
      <c r="AU700" s="940">
        <v>0</v>
      </c>
      <c r="AV700" s="940">
        <v>0</v>
      </c>
      <c r="AW700" s="940">
        <v>0</v>
      </c>
      <c r="AX700" s="771"/>
      <c r="AY700" s="771"/>
      <c r="AZ700" s="771"/>
      <c r="BA700" s="905"/>
    </row>
    <row r="701" spans="1:53" ht="11.4">
      <c r="A701" s="789">
        <v>6</v>
      </c>
      <c r="B701" s="905" t="s">
        <v>1372</v>
      </c>
      <c r="C701" s="905"/>
      <c r="D701" s="905"/>
      <c r="E701" s="905"/>
      <c r="F701" s="905"/>
      <c r="G701" s="905"/>
      <c r="H701" s="905"/>
      <c r="I701" s="905"/>
      <c r="J701" s="905"/>
      <c r="K701" s="905"/>
      <c r="L701" s="931" t="s">
        <v>638</v>
      </c>
      <c r="M701" s="939" t="s">
        <v>639</v>
      </c>
      <c r="N701" s="933" t="s">
        <v>370</v>
      </c>
      <c r="O701" s="790">
        <v>0</v>
      </c>
      <c r="P701" s="790">
        <v>0</v>
      </c>
      <c r="Q701" s="790">
        <v>0</v>
      </c>
      <c r="R701" s="940">
        <v>0</v>
      </c>
      <c r="S701" s="790">
        <v>0</v>
      </c>
      <c r="T701" s="790">
        <v>0</v>
      </c>
      <c r="U701" s="790">
        <v>0</v>
      </c>
      <c r="V701" s="790">
        <v>0</v>
      </c>
      <c r="W701" s="790">
        <v>0</v>
      </c>
      <c r="X701" s="790">
        <v>0</v>
      </c>
      <c r="Y701" s="790">
        <v>0</v>
      </c>
      <c r="Z701" s="790">
        <v>0</v>
      </c>
      <c r="AA701" s="790">
        <v>0</v>
      </c>
      <c r="AB701" s="790">
        <v>0</v>
      </c>
      <c r="AC701" s="790">
        <v>0</v>
      </c>
      <c r="AD701" s="790">
        <v>0</v>
      </c>
      <c r="AE701" s="790">
        <v>0</v>
      </c>
      <c r="AF701" s="790">
        <v>0</v>
      </c>
      <c r="AG701" s="790">
        <v>0</v>
      </c>
      <c r="AH701" s="790">
        <v>0</v>
      </c>
      <c r="AI701" s="790">
        <v>0</v>
      </c>
      <c r="AJ701" s="790">
        <v>0</v>
      </c>
      <c r="AK701" s="790">
        <v>0</v>
      </c>
      <c r="AL701" s="790">
        <v>0</v>
      </c>
      <c r="AM701" s="790">
        <v>0</v>
      </c>
      <c r="AN701" s="940">
        <v>0</v>
      </c>
      <c r="AO701" s="940">
        <v>0</v>
      </c>
      <c r="AP701" s="940">
        <v>0</v>
      </c>
      <c r="AQ701" s="940">
        <v>0</v>
      </c>
      <c r="AR701" s="940">
        <v>0</v>
      </c>
      <c r="AS701" s="940">
        <v>0</v>
      </c>
      <c r="AT701" s="940">
        <v>0</v>
      </c>
      <c r="AU701" s="940">
        <v>0</v>
      </c>
      <c r="AV701" s="940">
        <v>0</v>
      </c>
      <c r="AW701" s="940">
        <v>0</v>
      </c>
      <c r="AX701" s="771"/>
      <c r="AY701" s="771"/>
      <c r="AZ701" s="771"/>
      <c r="BA701" s="905"/>
    </row>
    <row r="702" spans="1:53" ht="11.4">
      <c r="A702" s="789">
        <v>6</v>
      </c>
      <c r="B702" s="905" t="s">
        <v>1373</v>
      </c>
      <c r="C702" s="905"/>
      <c r="D702" s="905"/>
      <c r="E702" s="905"/>
      <c r="F702" s="905"/>
      <c r="G702" s="905"/>
      <c r="H702" s="905"/>
      <c r="I702" s="905"/>
      <c r="J702" s="905"/>
      <c r="K702" s="905"/>
      <c r="L702" s="931" t="s">
        <v>640</v>
      </c>
      <c r="M702" s="939" t="s">
        <v>641</v>
      </c>
      <c r="N702" s="933" t="s">
        <v>370</v>
      </c>
      <c r="O702" s="443">
        <v>3.63</v>
      </c>
      <c r="P702" s="443">
        <v>1.3</v>
      </c>
      <c r="Q702" s="443">
        <v>0</v>
      </c>
      <c r="R702" s="940">
        <v>-1.3</v>
      </c>
      <c r="S702" s="443">
        <v>3.5</v>
      </c>
      <c r="T702" s="443">
        <v>4.34</v>
      </c>
      <c r="U702" s="443">
        <v>0</v>
      </c>
      <c r="V702" s="443">
        <v>0</v>
      </c>
      <c r="W702" s="443">
        <v>0</v>
      </c>
      <c r="X702" s="443">
        <v>0</v>
      </c>
      <c r="Y702" s="443">
        <v>0</v>
      </c>
      <c r="Z702" s="443">
        <v>0</v>
      </c>
      <c r="AA702" s="443">
        <v>0</v>
      </c>
      <c r="AB702" s="443">
        <v>0</v>
      </c>
      <c r="AC702" s="443">
        <v>0</v>
      </c>
      <c r="AD702" s="443">
        <v>4.8</v>
      </c>
      <c r="AE702" s="443">
        <v>0</v>
      </c>
      <c r="AF702" s="443">
        <v>0</v>
      </c>
      <c r="AG702" s="443">
        <v>0</v>
      </c>
      <c r="AH702" s="443">
        <v>0</v>
      </c>
      <c r="AI702" s="443">
        <v>0</v>
      </c>
      <c r="AJ702" s="443">
        <v>0</v>
      </c>
      <c r="AK702" s="443">
        <v>0</v>
      </c>
      <c r="AL702" s="443">
        <v>0</v>
      </c>
      <c r="AM702" s="443">
        <v>0</v>
      </c>
      <c r="AN702" s="940">
        <v>37.142857142857139</v>
      </c>
      <c r="AO702" s="940">
        <v>-100</v>
      </c>
      <c r="AP702" s="940">
        <v>0</v>
      </c>
      <c r="AQ702" s="940">
        <v>0</v>
      </c>
      <c r="AR702" s="940">
        <v>0</v>
      </c>
      <c r="AS702" s="940">
        <v>0</v>
      </c>
      <c r="AT702" s="940">
        <v>0</v>
      </c>
      <c r="AU702" s="940">
        <v>0</v>
      </c>
      <c r="AV702" s="940">
        <v>0</v>
      </c>
      <c r="AW702" s="940">
        <v>0</v>
      </c>
      <c r="AX702" s="771"/>
      <c r="AY702" s="771"/>
      <c r="AZ702" s="771"/>
      <c r="BA702" s="905"/>
    </row>
    <row r="703" spans="1:53" ht="11.4">
      <c r="A703" s="789">
        <v>6</v>
      </c>
      <c r="B703" s="905" t="s">
        <v>434</v>
      </c>
      <c r="C703" s="905"/>
      <c r="D703" s="905"/>
      <c r="E703" s="905"/>
      <c r="F703" s="905"/>
      <c r="G703" s="905"/>
      <c r="H703" s="905"/>
      <c r="I703" s="905"/>
      <c r="J703" s="905"/>
      <c r="K703" s="905"/>
      <c r="L703" s="931" t="s">
        <v>642</v>
      </c>
      <c r="M703" s="939" t="s">
        <v>1163</v>
      </c>
      <c r="N703" s="933" t="s">
        <v>370</v>
      </c>
      <c r="O703" s="443">
        <v>0</v>
      </c>
      <c r="P703" s="443">
        <v>0</v>
      </c>
      <c r="Q703" s="443">
        <v>0</v>
      </c>
      <c r="R703" s="940">
        <v>0</v>
      </c>
      <c r="S703" s="443">
        <v>0</v>
      </c>
      <c r="T703" s="443">
        <v>0</v>
      </c>
      <c r="U703" s="443">
        <v>0</v>
      </c>
      <c r="V703" s="443">
        <v>0</v>
      </c>
      <c r="W703" s="443">
        <v>0</v>
      </c>
      <c r="X703" s="443">
        <v>0</v>
      </c>
      <c r="Y703" s="443">
        <v>0</v>
      </c>
      <c r="Z703" s="443">
        <v>0</v>
      </c>
      <c r="AA703" s="443">
        <v>0</v>
      </c>
      <c r="AB703" s="443">
        <v>0</v>
      </c>
      <c r="AC703" s="443">
        <v>0</v>
      </c>
      <c r="AD703" s="443">
        <v>0</v>
      </c>
      <c r="AE703" s="443">
        <v>0</v>
      </c>
      <c r="AF703" s="443">
        <v>0</v>
      </c>
      <c r="AG703" s="443">
        <v>0</v>
      </c>
      <c r="AH703" s="443">
        <v>0</v>
      </c>
      <c r="AI703" s="443">
        <v>0</v>
      </c>
      <c r="AJ703" s="443">
        <v>0</v>
      </c>
      <c r="AK703" s="443">
        <v>0</v>
      </c>
      <c r="AL703" s="443">
        <v>0</v>
      </c>
      <c r="AM703" s="443">
        <v>0</v>
      </c>
      <c r="AN703" s="940">
        <v>0</v>
      </c>
      <c r="AO703" s="940">
        <v>0</v>
      </c>
      <c r="AP703" s="940">
        <v>0</v>
      </c>
      <c r="AQ703" s="940">
        <v>0</v>
      </c>
      <c r="AR703" s="940">
        <v>0</v>
      </c>
      <c r="AS703" s="940">
        <v>0</v>
      </c>
      <c r="AT703" s="940">
        <v>0</v>
      </c>
      <c r="AU703" s="940">
        <v>0</v>
      </c>
      <c r="AV703" s="940">
        <v>0</v>
      </c>
      <c r="AW703" s="940">
        <v>0</v>
      </c>
      <c r="AX703" s="771"/>
      <c r="AY703" s="771"/>
      <c r="AZ703" s="771"/>
      <c r="BA703" s="905"/>
    </row>
    <row r="704" spans="1:53" ht="68.400000000000006">
      <c r="A704" s="789">
        <v>6</v>
      </c>
      <c r="B704" s="905" t="s">
        <v>1396</v>
      </c>
      <c r="C704" s="905"/>
      <c r="D704" s="905"/>
      <c r="E704" s="905"/>
      <c r="F704" s="905"/>
      <c r="G704" s="905"/>
      <c r="H704" s="905"/>
      <c r="I704" s="905"/>
      <c r="J704" s="905"/>
      <c r="K704" s="905"/>
      <c r="L704" s="931" t="s">
        <v>169</v>
      </c>
      <c r="M704" s="932" t="s">
        <v>485</v>
      </c>
      <c r="N704" s="933" t="s">
        <v>370</v>
      </c>
      <c r="O704" s="951"/>
      <c r="P704" s="951"/>
      <c r="Q704" s="951"/>
      <c r="R704" s="940">
        <v>0</v>
      </c>
      <c r="S704" s="951"/>
      <c r="T704" s="951"/>
      <c r="U704" s="951"/>
      <c r="V704" s="951"/>
      <c r="W704" s="951"/>
      <c r="X704" s="951"/>
      <c r="Y704" s="951"/>
      <c r="Z704" s="951"/>
      <c r="AA704" s="951"/>
      <c r="AB704" s="951"/>
      <c r="AC704" s="951"/>
      <c r="AD704" s="951"/>
      <c r="AE704" s="951"/>
      <c r="AF704" s="951"/>
      <c r="AG704" s="951"/>
      <c r="AH704" s="951"/>
      <c r="AI704" s="951"/>
      <c r="AJ704" s="951"/>
      <c r="AK704" s="951"/>
      <c r="AL704" s="951"/>
      <c r="AM704" s="951"/>
      <c r="AN704" s="940">
        <v>0</v>
      </c>
      <c r="AO704" s="940">
        <v>0</v>
      </c>
      <c r="AP704" s="940">
        <v>0</v>
      </c>
      <c r="AQ704" s="940">
        <v>0</v>
      </c>
      <c r="AR704" s="940">
        <v>0</v>
      </c>
      <c r="AS704" s="940">
        <v>0</v>
      </c>
      <c r="AT704" s="940">
        <v>0</v>
      </c>
      <c r="AU704" s="940">
        <v>0</v>
      </c>
      <c r="AV704" s="940">
        <v>0</v>
      </c>
      <c r="AW704" s="940">
        <v>0</v>
      </c>
      <c r="AX704" s="771"/>
      <c r="AY704" s="771"/>
      <c r="AZ704" s="771"/>
      <c r="BA704" s="905"/>
    </row>
    <row r="705" spans="1:53" ht="11.4">
      <c r="A705" s="789">
        <v>6</v>
      </c>
      <c r="B705" s="905" t="s">
        <v>643</v>
      </c>
      <c r="C705" s="905"/>
      <c r="D705" s="905"/>
      <c r="E705" s="905"/>
      <c r="F705" s="905"/>
      <c r="G705" s="905"/>
      <c r="H705" s="905"/>
      <c r="I705" s="905"/>
      <c r="J705" s="905"/>
      <c r="K705" s="905"/>
      <c r="L705" s="931" t="s">
        <v>385</v>
      </c>
      <c r="M705" s="932" t="s">
        <v>643</v>
      </c>
      <c r="N705" s="933" t="s">
        <v>370</v>
      </c>
      <c r="O705" s="443">
        <v>0</v>
      </c>
      <c r="P705" s="443">
        <v>0</v>
      </c>
      <c r="Q705" s="443">
        <v>0</v>
      </c>
      <c r="R705" s="940">
        <v>0</v>
      </c>
      <c r="S705" s="443">
        <v>0</v>
      </c>
      <c r="T705" s="443">
        <v>0</v>
      </c>
      <c r="U705" s="443">
        <v>0</v>
      </c>
      <c r="V705" s="443">
        <v>0</v>
      </c>
      <c r="W705" s="443">
        <v>0</v>
      </c>
      <c r="X705" s="443">
        <v>0</v>
      </c>
      <c r="Y705" s="443">
        <v>0</v>
      </c>
      <c r="Z705" s="443">
        <v>0</v>
      </c>
      <c r="AA705" s="443">
        <v>0</v>
      </c>
      <c r="AB705" s="443">
        <v>0</v>
      </c>
      <c r="AC705" s="443">
        <v>0</v>
      </c>
      <c r="AD705" s="443">
        <v>0</v>
      </c>
      <c r="AE705" s="443">
        <v>0</v>
      </c>
      <c r="AF705" s="443">
        <v>0</v>
      </c>
      <c r="AG705" s="443">
        <v>0</v>
      </c>
      <c r="AH705" s="443">
        <v>0</v>
      </c>
      <c r="AI705" s="443">
        <v>0</v>
      </c>
      <c r="AJ705" s="443">
        <v>0</v>
      </c>
      <c r="AK705" s="443">
        <v>0</v>
      </c>
      <c r="AL705" s="443">
        <v>0</v>
      </c>
      <c r="AM705" s="443">
        <v>0</v>
      </c>
      <c r="AN705" s="940">
        <v>0</v>
      </c>
      <c r="AO705" s="940">
        <v>0</v>
      </c>
      <c r="AP705" s="940">
        <v>0</v>
      </c>
      <c r="AQ705" s="940">
        <v>0</v>
      </c>
      <c r="AR705" s="940">
        <v>0</v>
      </c>
      <c r="AS705" s="940">
        <v>0</v>
      </c>
      <c r="AT705" s="940">
        <v>0</v>
      </c>
      <c r="AU705" s="940">
        <v>0</v>
      </c>
      <c r="AV705" s="940">
        <v>0</v>
      </c>
      <c r="AW705" s="940">
        <v>0</v>
      </c>
      <c r="AX705" s="771"/>
      <c r="AY705" s="771"/>
      <c r="AZ705" s="771"/>
      <c r="BA705" s="905"/>
    </row>
    <row r="706" spans="1:53" ht="11.4">
      <c r="A706" s="789">
        <v>6</v>
      </c>
      <c r="B706" s="905"/>
      <c r="C706" s="905"/>
      <c r="D706" s="905"/>
      <c r="E706" s="905"/>
      <c r="F706" s="905"/>
      <c r="G706" s="905"/>
      <c r="H706" s="905"/>
      <c r="I706" s="905"/>
      <c r="J706" s="905"/>
      <c r="K706" s="905"/>
      <c r="L706" s="931" t="s">
        <v>511</v>
      </c>
      <c r="M706" s="932" t="s">
        <v>644</v>
      </c>
      <c r="N706" s="933" t="s">
        <v>370</v>
      </c>
      <c r="O706" s="790"/>
      <c r="P706" s="790"/>
      <c r="Q706" s="790"/>
      <c r="R706" s="940">
        <v>0</v>
      </c>
      <c r="S706" s="790"/>
      <c r="T706" s="790"/>
      <c r="U706" s="790"/>
      <c r="V706" s="790"/>
      <c r="W706" s="790"/>
      <c r="X706" s="790"/>
      <c r="Y706" s="790"/>
      <c r="Z706" s="790"/>
      <c r="AA706" s="790"/>
      <c r="AB706" s="790"/>
      <c r="AC706" s="790"/>
      <c r="AD706" s="790"/>
      <c r="AE706" s="790"/>
      <c r="AF706" s="790"/>
      <c r="AG706" s="790"/>
      <c r="AH706" s="790"/>
      <c r="AI706" s="790"/>
      <c r="AJ706" s="790"/>
      <c r="AK706" s="790"/>
      <c r="AL706" s="790"/>
      <c r="AM706" s="790"/>
      <c r="AN706" s="940">
        <v>0</v>
      </c>
      <c r="AO706" s="940">
        <v>0</v>
      </c>
      <c r="AP706" s="940">
        <v>0</v>
      </c>
      <c r="AQ706" s="940">
        <v>0</v>
      </c>
      <c r="AR706" s="940">
        <v>0</v>
      </c>
      <c r="AS706" s="940">
        <v>0</v>
      </c>
      <c r="AT706" s="940">
        <v>0</v>
      </c>
      <c r="AU706" s="940">
        <v>0</v>
      </c>
      <c r="AV706" s="940">
        <v>0</v>
      </c>
      <c r="AW706" s="940">
        <v>0</v>
      </c>
      <c r="AX706" s="771"/>
      <c r="AY706" s="771"/>
      <c r="AZ706" s="771"/>
      <c r="BA706" s="905"/>
    </row>
    <row r="707" spans="1:53" ht="11.4">
      <c r="A707" s="789">
        <v>6</v>
      </c>
      <c r="B707" s="905" t="s">
        <v>646</v>
      </c>
      <c r="C707" s="905"/>
      <c r="D707" s="905"/>
      <c r="E707" s="905"/>
      <c r="F707" s="905"/>
      <c r="G707" s="905"/>
      <c r="H707" s="905"/>
      <c r="I707" s="905"/>
      <c r="J707" s="905"/>
      <c r="K707" s="905"/>
      <c r="L707" s="931" t="s">
        <v>645</v>
      </c>
      <c r="M707" s="939" t="s">
        <v>646</v>
      </c>
      <c r="N707" s="933" t="s">
        <v>370</v>
      </c>
      <c r="O707" s="790"/>
      <c r="P707" s="790"/>
      <c r="Q707" s="790"/>
      <c r="R707" s="940">
        <v>0</v>
      </c>
      <c r="S707" s="790"/>
      <c r="T707" s="790"/>
      <c r="U707" s="790"/>
      <c r="V707" s="790"/>
      <c r="W707" s="790"/>
      <c r="X707" s="790"/>
      <c r="Y707" s="790"/>
      <c r="Z707" s="790"/>
      <c r="AA707" s="790"/>
      <c r="AB707" s="790"/>
      <c r="AC707" s="790"/>
      <c r="AD707" s="790"/>
      <c r="AE707" s="790"/>
      <c r="AF707" s="790"/>
      <c r="AG707" s="790"/>
      <c r="AH707" s="790"/>
      <c r="AI707" s="790"/>
      <c r="AJ707" s="790"/>
      <c r="AK707" s="790"/>
      <c r="AL707" s="790"/>
      <c r="AM707" s="790"/>
      <c r="AN707" s="940">
        <v>0</v>
      </c>
      <c r="AO707" s="940">
        <v>0</v>
      </c>
      <c r="AP707" s="940">
        <v>0</v>
      </c>
      <c r="AQ707" s="940">
        <v>0</v>
      </c>
      <c r="AR707" s="940">
        <v>0</v>
      </c>
      <c r="AS707" s="940">
        <v>0</v>
      </c>
      <c r="AT707" s="940">
        <v>0</v>
      </c>
      <c r="AU707" s="940">
        <v>0</v>
      </c>
      <c r="AV707" s="940">
        <v>0</v>
      </c>
      <c r="AW707" s="940">
        <v>0</v>
      </c>
      <c r="AX707" s="771"/>
      <c r="AY707" s="771"/>
      <c r="AZ707" s="771"/>
      <c r="BA707" s="905"/>
    </row>
    <row r="708" spans="1:53" ht="11.4">
      <c r="A708" s="789">
        <v>6</v>
      </c>
      <c r="B708" s="905" t="s">
        <v>647</v>
      </c>
      <c r="C708" s="905"/>
      <c r="D708" s="905"/>
      <c r="E708" s="905"/>
      <c r="F708" s="905"/>
      <c r="G708" s="905"/>
      <c r="H708" s="905"/>
      <c r="I708" s="905"/>
      <c r="J708" s="905"/>
      <c r="K708" s="905"/>
      <c r="L708" s="931" t="s">
        <v>513</v>
      </c>
      <c r="M708" s="932" t="s">
        <v>647</v>
      </c>
      <c r="N708" s="933" t="s">
        <v>370</v>
      </c>
      <c r="O708" s="790"/>
      <c r="P708" s="790"/>
      <c r="Q708" s="790"/>
      <c r="R708" s="940">
        <v>0</v>
      </c>
      <c r="S708" s="790"/>
      <c r="T708" s="790">
        <v>0</v>
      </c>
      <c r="U708" s="790">
        <v>0</v>
      </c>
      <c r="V708" s="790">
        <v>0</v>
      </c>
      <c r="W708" s="790">
        <v>0</v>
      </c>
      <c r="X708" s="790">
        <v>0</v>
      </c>
      <c r="Y708" s="790">
        <v>0</v>
      </c>
      <c r="Z708" s="790">
        <v>0</v>
      </c>
      <c r="AA708" s="790">
        <v>0</v>
      </c>
      <c r="AB708" s="790">
        <v>0</v>
      </c>
      <c r="AC708" s="790">
        <v>0</v>
      </c>
      <c r="AD708" s="790">
        <v>0</v>
      </c>
      <c r="AE708" s="790">
        <v>0</v>
      </c>
      <c r="AF708" s="790">
        <v>0</v>
      </c>
      <c r="AG708" s="790">
        <v>0</v>
      </c>
      <c r="AH708" s="790">
        <v>0</v>
      </c>
      <c r="AI708" s="790">
        <v>0</v>
      </c>
      <c r="AJ708" s="790">
        <v>0</v>
      </c>
      <c r="AK708" s="790">
        <v>0</v>
      </c>
      <c r="AL708" s="790">
        <v>0</v>
      </c>
      <c r="AM708" s="790">
        <v>0</v>
      </c>
      <c r="AN708" s="940">
        <v>0</v>
      </c>
      <c r="AO708" s="940">
        <v>0</v>
      </c>
      <c r="AP708" s="940">
        <v>0</v>
      </c>
      <c r="AQ708" s="940">
        <v>0</v>
      </c>
      <c r="AR708" s="940">
        <v>0</v>
      </c>
      <c r="AS708" s="940">
        <v>0</v>
      </c>
      <c r="AT708" s="940">
        <v>0</v>
      </c>
      <c r="AU708" s="940">
        <v>0</v>
      </c>
      <c r="AV708" s="940">
        <v>0</v>
      </c>
      <c r="AW708" s="940">
        <v>0</v>
      </c>
      <c r="AX708" s="771"/>
      <c r="AY708" s="771"/>
      <c r="AZ708" s="771"/>
      <c r="BA708" s="905"/>
    </row>
    <row r="709" spans="1:53" ht="11.4">
      <c r="A709" s="789">
        <v>6</v>
      </c>
      <c r="B709" s="905" t="s">
        <v>648</v>
      </c>
      <c r="C709" s="905"/>
      <c r="D709" s="905"/>
      <c r="E709" s="905"/>
      <c r="F709" s="905"/>
      <c r="G709" s="905"/>
      <c r="H709" s="905"/>
      <c r="I709" s="905"/>
      <c r="J709" s="905"/>
      <c r="K709" s="905"/>
      <c r="L709" s="931" t="s">
        <v>516</v>
      </c>
      <c r="M709" s="932" t="s">
        <v>648</v>
      </c>
      <c r="N709" s="933" t="s">
        <v>370</v>
      </c>
      <c r="O709" s="790"/>
      <c r="P709" s="790"/>
      <c r="Q709" s="790"/>
      <c r="R709" s="940">
        <v>0</v>
      </c>
      <c r="S709" s="790"/>
      <c r="T709" s="790"/>
      <c r="U709" s="790"/>
      <c r="V709" s="790"/>
      <c r="W709" s="790"/>
      <c r="X709" s="790"/>
      <c r="Y709" s="790"/>
      <c r="Z709" s="790"/>
      <c r="AA709" s="790"/>
      <c r="AB709" s="790"/>
      <c r="AC709" s="790"/>
      <c r="AD709" s="790"/>
      <c r="AE709" s="790"/>
      <c r="AF709" s="790"/>
      <c r="AG709" s="790"/>
      <c r="AH709" s="790"/>
      <c r="AI709" s="790"/>
      <c r="AJ709" s="790"/>
      <c r="AK709" s="790"/>
      <c r="AL709" s="790"/>
      <c r="AM709" s="790"/>
      <c r="AN709" s="940">
        <v>0</v>
      </c>
      <c r="AO709" s="940">
        <v>0</v>
      </c>
      <c r="AP709" s="940">
        <v>0</v>
      </c>
      <c r="AQ709" s="940">
        <v>0</v>
      </c>
      <c r="AR709" s="940">
        <v>0</v>
      </c>
      <c r="AS709" s="940">
        <v>0</v>
      </c>
      <c r="AT709" s="940">
        <v>0</v>
      </c>
      <c r="AU709" s="940">
        <v>0</v>
      </c>
      <c r="AV709" s="940">
        <v>0</v>
      </c>
      <c r="AW709" s="940">
        <v>0</v>
      </c>
      <c r="AX709" s="771"/>
      <c r="AY709" s="771"/>
      <c r="AZ709" s="771"/>
      <c r="BA709" s="905"/>
    </row>
    <row r="710" spans="1:53" ht="11.4">
      <c r="A710" s="789">
        <v>6</v>
      </c>
      <c r="B710" s="905" t="s">
        <v>649</v>
      </c>
      <c r="C710" s="905"/>
      <c r="D710" s="905"/>
      <c r="E710" s="905"/>
      <c r="F710" s="905"/>
      <c r="G710" s="905"/>
      <c r="H710" s="905"/>
      <c r="I710" s="905"/>
      <c r="J710" s="905"/>
      <c r="K710" s="905"/>
      <c r="L710" s="931" t="s">
        <v>519</v>
      </c>
      <c r="M710" s="932" t="s">
        <v>649</v>
      </c>
      <c r="N710" s="933" t="s">
        <v>370</v>
      </c>
      <c r="O710" s="790"/>
      <c r="P710" s="790"/>
      <c r="Q710" s="790"/>
      <c r="R710" s="940">
        <v>0</v>
      </c>
      <c r="S710" s="790"/>
      <c r="T710" s="790"/>
      <c r="U710" s="790"/>
      <c r="V710" s="790"/>
      <c r="W710" s="790"/>
      <c r="X710" s="790"/>
      <c r="Y710" s="790"/>
      <c r="Z710" s="790"/>
      <c r="AA710" s="790"/>
      <c r="AB710" s="790"/>
      <c r="AC710" s="790"/>
      <c r="AD710" s="790"/>
      <c r="AE710" s="790"/>
      <c r="AF710" s="790"/>
      <c r="AG710" s="790"/>
      <c r="AH710" s="790"/>
      <c r="AI710" s="790"/>
      <c r="AJ710" s="790"/>
      <c r="AK710" s="790"/>
      <c r="AL710" s="790"/>
      <c r="AM710" s="790"/>
      <c r="AN710" s="940">
        <v>0</v>
      </c>
      <c r="AO710" s="940">
        <v>0</v>
      </c>
      <c r="AP710" s="940">
        <v>0</v>
      </c>
      <c r="AQ710" s="940">
        <v>0</v>
      </c>
      <c r="AR710" s="940">
        <v>0</v>
      </c>
      <c r="AS710" s="940">
        <v>0</v>
      </c>
      <c r="AT710" s="940">
        <v>0</v>
      </c>
      <c r="AU710" s="940">
        <v>0</v>
      </c>
      <c r="AV710" s="940">
        <v>0</v>
      </c>
      <c r="AW710" s="940">
        <v>0</v>
      </c>
      <c r="AX710" s="771"/>
      <c r="AY710" s="771"/>
      <c r="AZ710" s="771"/>
      <c r="BA710" s="905"/>
    </row>
    <row r="711" spans="1:53" ht="11.4">
      <c r="A711" s="789">
        <v>6</v>
      </c>
      <c r="B711" s="905" t="s">
        <v>651</v>
      </c>
      <c r="C711" s="905"/>
      <c r="D711" s="905"/>
      <c r="E711" s="905"/>
      <c r="F711" s="905"/>
      <c r="G711" s="905"/>
      <c r="H711" s="905"/>
      <c r="I711" s="905"/>
      <c r="J711" s="905"/>
      <c r="K711" s="905"/>
      <c r="L711" s="931" t="s">
        <v>650</v>
      </c>
      <c r="M711" s="932" t="s">
        <v>651</v>
      </c>
      <c r="N711" s="933" t="s">
        <v>370</v>
      </c>
      <c r="O711" s="940">
        <v>0</v>
      </c>
      <c r="P711" s="940">
        <v>0</v>
      </c>
      <c r="Q711" s="940">
        <v>0</v>
      </c>
      <c r="R711" s="940">
        <v>0</v>
      </c>
      <c r="S711" s="940">
        <v>0</v>
      </c>
      <c r="T711" s="940">
        <v>0</v>
      </c>
      <c r="U711" s="940">
        <v>0</v>
      </c>
      <c r="V711" s="940">
        <v>0</v>
      </c>
      <c r="W711" s="940">
        <v>0</v>
      </c>
      <c r="X711" s="940">
        <v>0</v>
      </c>
      <c r="Y711" s="940">
        <v>0</v>
      </c>
      <c r="Z711" s="940">
        <v>0</v>
      </c>
      <c r="AA711" s="940">
        <v>0</v>
      </c>
      <c r="AB711" s="940">
        <v>0</v>
      </c>
      <c r="AC711" s="940">
        <v>0</v>
      </c>
      <c r="AD711" s="940">
        <v>0</v>
      </c>
      <c r="AE711" s="940">
        <v>0</v>
      </c>
      <c r="AF711" s="940">
        <v>0</v>
      </c>
      <c r="AG711" s="940">
        <v>0</v>
      </c>
      <c r="AH711" s="940">
        <v>0</v>
      </c>
      <c r="AI711" s="940">
        <v>0</v>
      </c>
      <c r="AJ711" s="940">
        <v>0</v>
      </c>
      <c r="AK711" s="940">
        <v>0</v>
      </c>
      <c r="AL711" s="940">
        <v>0</v>
      </c>
      <c r="AM711" s="940">
        <v>0</v>
      </c>
      <c r="AN711" s="940">
        <v>0</v>
      </c>
      <c r="AO711" s="940">
        <v>0</v>
      </c>
      <c r="AP711" s="940">
        <v>0</v>
      </c>
      <c r="AQ711" s="940">
        <v>0</v>
      </c>
      <c r="AR711" s="940">
        <v>0</v>
      </c>
      <c r="AS711" s="940">
        <v>0</v>
      </c>
      <c r="AT711" s="940">
        <v>0</v>
      </c>
      <c r="AU711" s="940">
        <v>0</v>
      </c>
      <c r="AV711" s="940">
        <v>0</v>
      </c>
      <c r="AW711" s="940">
        <v>0</v>
      </c>
      <c r="AX711" s="771"/>
      <c r="AY711" s="771"/>
      <c r="AZ711" s="771"/>
      <c r="BA711" s="905"/>
    </row>
    <row r="712" spans="1:53" ht="11.4">
      <c r="A712" s="789">
        <v>6</v>
      </c>
      <c r="B712" s="905"/>
      <c r="C712" s="905"/>
      <c r="D712" s="905"/>
      <c r="E712" s="905"/>
      <c r="F712" s="905"/>
      <c r="G712" s="905"/>
      <c r="H712" s="905"/>
      <c r="I712" s="905"/>
      <c r="J712" s="905"/>
      <c r="K712" s="905"/>
      <c r="L712" s="931" t="s">
        <v>652</v>
      </c>
      <c r="M712" s="939" t="s">
        <v>653</v>
      </c>
      <c r="N712" s="933" t="s">
        <v>370</v>
      </c>
      <c r="O712" s="790"/>
      <c r="P712" s="790"/>
      <c r="Q712" s="790"/>
      <c r="R712" s="940">
        <v>0</v>
      </c>
      <c r="S712" s="790"/>
      <c r="T712" s="790"/>
      <c r="U712" s="790"/>
      <c r="V712" s="790"/>
      <c r="W712" s="790"/>
      <c r="X712" s="790"/>
      <c r="Y712" s="790"/>
      <c r="Z712" s="790"/>
      <c r="AA712" s="790"/>
      <c r="AB712" s="790"/>
      <c r="AC712" s="790"/>
      <c r="AD712" s="790"/>
      <c r="AE712" s="790"/>
      <c r="AF712" s="790"/>
      <c r="AG712" s="790"/>
      <c r="AH712" s="790"/>
      <c r="AI712" s="790"/>
      <c r="AJ712" s="790"/>
      <c r="AK712" s="790"/>
      <c r="AL712" s="790"/>
      <c r="AM712" s="790"/>
      <c r="AN712" s="940">
        <v>0</v>
      </c>
      <c r="AO712" s="940">
        <v>0</v>
      </c>
      <c r="AP712" s="940">
        <v>0</v>
      </c>
      <c r="AQ712" s="940">
        <v>0</v>
      </c>
      <c r="AR712" s="940">
        <v>0</v>
      </c>
      <c r="AS712" s="940">
        <v>0</v>
      </c>
      <c r="AT712" s="940">
        <v>0</v>
      </c>
      <c r="AU712" s="940">
        <v>0</v>
      </c>
      <c r="AV712" s="940">
        <v>0</v>
      </c>
      <c r="AW712" s="940">
        <v>0</v>
      </c>
      <c r="AX712" s="771"/>
      <c r="AY712" s="771"/>
      <c r="AZ712" s="771"/>
      <c r="BA712" s="905"/>
    </row>
    <row r="713" spans="1:53" ht="11.4">
      <c r="A713" s="789">
        <v>6</v>
      </c>
      <c r="B713" s="905"/>
      <c r="C713" s="905"/>
      <c r="D713" s="905"/>
      <c r="E713" s="905"/>
      <c r="F713" s="905"/>
      <c r="G713" s="905"/>
      <c r="H713" s="905"/>
      <c r="I713" s="905"/>
      <c r="J713" s="905"/>
      <c r="K713" s="905"/>
      <c r="L713" s="931" t="s">
        <v>654</v>
      </c>
      <c r="M713" s="939" t="s">
        <v>655</v>
      </c>
      <c r="N713" s="933" t="s">
        <v>370</v>
      </c>
      <c r="O713" s="790"/>
      <c r="P713" s="790"/>
      <c r="Q713" s="790"/>
      <c r="R713" s="940">
        <v>0</v>
      </c>
      <c r="S713" s="790"/>
      <c r="T713" s="790"/>
      <c r="U713" s="790"/>
      <c r="V713" s="790"/>
      <c r="W713" s="790"/>
      <c r="X713" s="790"/>
      <c r="Y713" s="790"/>
      <c r="Z713" s="790"/>
      <c r="AA713" s="790"/>
      <c r="AB713" s="790"/>
      <c r="AC713" s="790"/>
      <c r="AD713" s="790"/>
      <c r="AE713" s="790"/>
      <c r="AF713" s="790"/>
      <c r="AG713" s="790"/>
      <c r="AH713" s="790"/>
      <c r="AI713" s="790"/>
      <c r="AJ713" s="790"/>
      <c r="AK713" s="790"/>
      <c r="AL713" s="790"/>
      <c r="AM713" s="790"/>
      <c r="AN713" s="940">
        <v>0</v>
      </c>
      <c r="AO713" s="940">
        <v>0</v>
      </c>
      <c r="AP713" s="940">
        <v>0</v>
      </c>
      <c r="AQ713" s="940">
        <v>0</v>
      </c>
      <c r="AR713" s="940">
        <v>0</v>
      </c>
      <c r="AS713" s="940">
        <v>0</v>
      </c>
      <c r="AT713" s="940">
        <v>0</v>
      </c>
      <c r="AU713" s="940">
        <v>0</v>
      </c>
      <c r="AV713" s="940">
        <v>0</v>
      </c>
      <c r="AW713" s="940">
        <v>0</v>
      </c>
      <c r="AX713" s="771"/>
      <c r="AY713" s="771"/>
      <c r="AZ713" s="771"/>
      <c r="BA713" s="905"/>
    </row>
    <row r="714" spans="1:53" ht="34.200000000000003">
      <c r="A714" s="789">
        <v>6</v>
      </c>
      <c r="B714" s="905" t="s">
        <v>1397</v>
      </c>
      <c r="C714" s="905"/>
      <c r="D714" s="905"/>
      <c r="E714" s="905"/>
      <c r="F714" s="905"/>
      <c r="G714" s="905"/>
      <c r="H714" s="905"/>
      <c r="I714" s="905"/>
      <c r="J714" s="905"/>
      <c r="K714" s="905"/>
      <c r="L714" s="931" t="s">
        <v>656</v>
      </c>
      <c r="M714" s="932" t="s">
        <v>657</v>
      </c>
      <c r="N714" s="933" t="s">
        <v>370</v>
      </c>
      <c r="O714" s="790"/>
      <c r="P714" s="790"/>
      <c r="Q714" s="790"/>
      <c r="R714" s="940">
        <v>0</v>
      </c>
      <c r="S714" s="790"/>
      <c r="T714" s="790"/>
      <c r="U714" s="790"/>
      <c r="V714" s="790"/>
      <c r="W714" s="790"/>
      <c r="X714" s="790"/>
      <c r="Y714" s="790"/>
      <c r="Z714" s="790"/>
      <c r="AA714" s="790"/>
      <c r="AB714" s="790"/>
      <c r="AC714" s="790"/>
      <c r="AD714" s="790"/>
      <c r="AE714" s="790"/>
      <c r="AF714" s="790"/>
      <c r="AG714" s="790"/>
      <c r="AH714" s="790"/>
      <c r="AI714" s="790"/>
      <c r="AJ714" s="790"/>
      <c r="AK714" s="790"/>
      <c r="AL714" s="790"/>
      <c r="AM714" s="790"/>
      <c r="AN714" s="940">
        <v>0</v>
      </c>
      <c r="AO714" s="940">
        <v>0</v>
      </c>
      <c r="AP714" s="940">
        <v>0</v>
      </c>
      <c r="AQ714" s="940">
        <v>0</v>
      </c>
      <c r="AR714" s="940">
        <v>0</v>
      </c>
      <c r="AS714" s="940">
        <v>0</v>
      </c>
      <c r="AT714" s="940">
        <v>0</v>
      </c>
      <c r="AU714" s="940">
        <v>0</v>
      </c>
      <c r="AV714" s="940">
        <v>0</v>
      </c>
      <c r="AW714" s="940">
        <v>0</v>
      </c>
      <c r="AX714" s="771"/>
      <c r="AY714" s="771"/>
      <c r="AZ714" s="771"/>
      <c r="BA714" s="905"/>
    </row>
    <row r="715" spans="1:53" s="116" customFormat="1" ht="11.4">
      <c r="A715" s="789">
        <v>6</v>
      </c>
      <c r="B715" s="905" t="s">
        <v>1105</v>
      </c>
      <c r="C715" s="946"/>
      <c r="D715" s="946"/>
      <c r="E715" s="946"/>
      <c r="F715" s="946"/>
      <c r="G715" s="946"/>
      <c r="H715" s="946"/>
      <c r="I715" s="946"/>
      <c r="J715" s="946"/>
      <c r="K715" s="946"/>
      <c r="L715" s="947" t="s">
        <v>103</v>
      </c>
      <c r="M715" s="926" t="s">
        <v>658</v>
      </c>
      <c r="N715" s="949" t="s">
        <v>370</v>
      </c>
      <c r="O715" s="537">
        <v>109.33</v>
      </c>
      <c r="P715" s="537">
        <v>326.45</v>
      </c>
      <c r="Q715" s="537">
        <v>0</v>
      </c>
      <c r="R715" s="928">
        <v>-326.45</v>
      </c>
      <c r="S715" s="537">
        <v>116.85</v>
      </c>
      <c r="T715" s="537">
        <v>127.68</v>
      </c>
      <c r="U715" s="537">
        <v>0</v>
      </c>
      <c r="V715" s="537">
        <v>0</v>
      </c>
      <c r="W715" s="537">
        <v>0</v>
      </c>
      <c r="X715" s="537">
        <v>0</v>
      </c>
      <c r="Y715" s="537">
        <v>0</v>
      </c>
      <c r="Z715" s="537">
        <v>0</v>
      </c>
      <c r="AA715" s="537">
        <v>0</v>
      </c>
      <c r="AB715" s="537">
        <v>0</v>
      </c>
      <c r="AC715" s="537">
        <v>0</v>
      </c>
      <c r="AD715" s="537">
        <v>122.52</v>
      </c>
      <c r="AE715" s="537">
        <v>0</v>
      </c>
      <c r="AF715" s="537">
        <v>0</v>
      </c>
      <c r="AG715" s="537">
        <v>0</v>
      </c>
      <c r="AH715" s="537">
        <v>0</v>
      </c>
      <c r="AI715" s="537">
        <v>0</v>
      </c>
      <c r="AJ715" s="537">
        <v>0</v>
      </c>
      <c r="AK715" s="537">
        <v>0</v>
      </c>
      <c r="AL715" s="537">
        <v>0</v>
      </c>
      <c r="AM715" s="537">
        <v>0</v>
      </c>
      <c r="AN715" s="928">
        <v>4.8523748395378705</v>
      </c>
      <c r="AO715" s="928">
        <v>-100</v>
      </c>
      <c r="AP715" s="928">
        <v>0</v>
      </c>
      <c r="AQ715" s="928">
        <v>0</v>
      </c>
      <c r="AR715" s="928">
        <v>0</v>
      </c>
      <c r="AS715" s="928">
        <v>0</v>
      </c>
      <c r="AT715" s="928">
        <v>0</v>
      </c>
      <c r="AU715" s="928">
        <v>0</v>
      </c>
      <c r="AV715" s="928">
        <v>0</v>
      </c>
      <c r="AW715" s="928">
        <v>0</v>
      </c>
      <c r="AX715" s="771"/>
      <c r="AY715" s="771"/>
      <c r="AZ715" s="771"/>
      <c r="BA715" s="946"/>
    </row>
    <row r="716" spans="1:53" s="116" customFormat="1" ht="34.200000000000003">
      <c r="A716" s="789">
        <v>6</v>
      </c>
      <c r="B716" s="905" t="s">
        <v>1106</v>
      </c>
      <c r="C716" s="946"/>
      <c r="D716" s="946"/>
      <c r="E716" s="946"/>
      <c r="F716" s="946"/>
      <c r="G716" s="946"/>
      <c r="H716" s="946"/>
      <c r="I716" s="946"/>
      <c r="J716" s="946"/>
      <c r="K716" s="946"/>
      <c r="L716" s="947" t="s">
        <v>104</v>
      </c>
      <c r="M716" s="926" t="s">
        <v>659</v>
      </c>
      <c r="N716" s="949" t="s">
        <v>370</v>
      </c>
      <c r="O716" s="537">
        <v>0</v>
      </c>
      <c r="P716" s="537">
        <v>0</v>
      </c>
      <c r="Q716" s="537">
        <v>0</v>
      </c>
      <c r="R716" s="928">
        <v>0</v>
      </c>
      <c r="S716" s="537">
        <v>0</v>
      </c>
      <c r="T716" s="537">
        <v>0</v>
      </c>
      <c r="U716" s="537">
        <v>0</v>
      </c>
      <c r="V716" s="537">
        <v>0</v>
      </c>
      <c r="W716" s="537">
        <v>0</v>
      </c>
      <c r="X716" s="537">
        <v>0</v>
      </c>
      <c r="Y716" s="537">
        <v>0</v>
      </c>
      <c r="Z716" s="537">
        <v>0</v>
      </c>
      <c r="AA716" s="537">
        <v>0</v>
      </c>
      <c r="AB716" s="537">
        <v>0</v>
      </c>
      <c r="AC716" s="537">
        <v>0</v>
      </c>
      <c r="AD716" s="537">
        <v>0</v>
      </c>
      <c r="AE716" s="537">
        <v>0</v>
      </c>
      <c r="AF716" s="537">
        <v>0</v>
      </c>
      <c r="AG716" s="537">
        <v>0</v>
      </c>
      <c r="AH716" s="537">
        <v>0</v>
      </c>
      <c r="AI716" s="537">
        <v>0</v>
      </c>
      <c r="AJ716" s="537">
        <v>0</v>
      </c>
      <c r="AK716" s="537">
        <v>0</v>
      </c>
      <c r="AL716" s="537">
        <v>0</v>
      </c>
      <c r="AM716" s="537">
        <v>0</v>
      </c>
      <c r="AN716" s="928">
        <v>0</v>
      </c>
      <c r="AO716" s="928">
        <v>0</v>
      </c>
      <c r="AP716" s="928">
        <v>0</v>
      </c>
      <c r="AQ716" s="928">
        <v>0</v>
      </c>
      <c r="AR716" s="928">
        <v>0</v>
      </c>
      <c r="AS716" s="928">
        <v>0</v>
      </c>
      <c r="AT716" s="928">
        <v>0</v>
      </c>
      <c r="AU716" s="928">
        <v>0</v>
      </c>
      <c r="AV716" s="928">
        <v>0</v>
      </c>
      <c r="AW716" s="928">
        <v>0</v>
      </c>
      <c r="AX716" s="771"/>
      <c r="AY716" s="771"/>
      <c r="AZ716" s="771"/>
      <c r="BA716" s="946"/>
    </row>
    <row r="717" spans="1:53" ht="11.4">
      <c r="A717" s="789">
        <v>6</v>
      </c>
      <c r="B717" s="905"/>
      <c r="C717" s="905"/>
      <c r="D717" s="905"/>
      <c r="E717" s="905"/>
      <c r="F717" s="905"/>
      <c r="G717" s="905"/>
      <c r="H717" s="905"/>
      <c r="I717" s="905"/>
      <c r="J717" s="905"/>
      <c r="K717" s="905"/>
      <c r="L717" s="931" t="s">
        <v>148</v>
      </c>
      <c r="M717" s="952" t="s">
        <v>1239</v>
      </c>
      <c r="N717" s="933" t="s">
        <v>370</v>
      </c>
      <c r="O717" s="790">
        <v>0</v>
      </c>
      <c r="P717" s="790">
        <v>0</v>
      </c>
      <c r="Q717" s="790">
        <v>0</v>
      </c>
      <c r="R717" s="940">
        <v>0</v>
      </c>
      <c r="S717" s="790">
        <v>0</v>
      </c>
      <c r="T717" s="790">
        <v>0</v>
      </c>
      <c r="U717" s="790">
        <v>0</v>
      </c>
      <c r="V717" s="790">
        <v>0</v>
      </c>
      <c r="W717" s="790">
        <v>0</v>
      </c>
      <c r="X717" s="790">
        <v>0</v>
      </c>
      <c r="Y717" s="790">
        <v>0</v>
      </c>
      <c r="Z717" s="790">
        <v>0</v>
      </c>
      <c r="AA717" s="790">
        <v>0</v>
      </c>
      <c r="AB717" s="790">
        <v>0</v>
      </c>
      <c r="AC717" s="790">
        <v>0</v>
      </c>
      <c r="AD717" s="790">
        <v>0</v>
      </c>
      <c r="AE717" s="790">
        <v>0</v>
      </c>
      <c r="AF717" s="790">
        <v>0</v>
      </c>
      <c r="AG717" s="790">
        <v>0</v>
      </c>
      <c r="AH717" s="790">
        <v>0</v>
      </c>
      <c r="AI717" s="790">
        <v>0</v>
      </c>
      <c r="AJ717" s="790">
        <v>0</v>
      </c>
      <c r="AK717" s="790">
        <v>0</v>
      </c>
      <c r="AL717" s="790">
        <v>0</v>
      </c>
      <c r="AM717" s="790">
        <v>0</v>
      </c>
      <c r="AN717" s="940">
        <v>0</v>
      </c>
      <c r="AO717" s="940">
        <v>0</v>
      </c>
      <c r="AP717" s="940">
        <v>0</v>
      </c>
      <c r="AQ717" s="940">
        <v>0</v>
      </c>
      <c r="AR717" s="940">
        <v>0</v>
      </c>
      <c r="AS717" s="940">
        <v>0</v>
      </c>
      <c r="AT717" s="940">
        <v>0</v>
      </c>
      <c r="AU717" s="940">
        <v>0</v>
      </c>
      <c r="AV717" s="940">
        <v>0</v>
      </c>
      <c r="AW717" s="940">
        <v>0</v>
      </c>
      <c r="AX717" s="771"/>
      <c r="AY717" s="771"/>
      <c r="AZ717" s="771"/>
      <c r="BA717" s="905"/>
    </row>
    <row r="718" spans="1:53" s="116" customFormat="1" ht="11.4">
      <c r="A718" s="789">
        <v>6</v>
      </c>
      <c r="B718" s="905" t="s">
        <v>660</v>
      </c>
      <c r="C718" s="946"/>
      <c r="D718" s="946"/>
      <c r="E718" s="946"/>
      <c r="F718" s="946"/>
      <c r="G718" s="946"/>
      <c r="H718" s="946"/>
      <c r="I718" s="946"/>
      <c r="J718" s="946"/>
      <c r="K718" s="946"/>
      <c r="L718" s="947" t="s">
        <v>120</v>
      </c>
      <c r="M718" s="953" t="s">
        <v>660</v>
      </c>
      <c r="N718" s="927" t="s">
        <v>370</v>
      </c>
      <c r="O718" s="928">
        <v>0</v>
      </c>
      <c r="P718" s="928">
        <v>0</v>
      </c>
      <c r="Q718" s="928">
        <v>0</v>
      </c>
      <c r="R718" s="537">
        <v>0</v>
      </c>
      <c r="S718" s="928">
        <v>0</v>
      </c>
      <c r="T718" s="928">
        <v>0</v>
      </c>
      <c r="U718" s="928">
        <v>0</v>
      </c>
      <c r="V718" s="928">
        <v>0</v>
      </c>
      <c r="W718" s="928">
        <v>0</v>
      </c>
      <c r="X718" s="928">
        <v>0</v>
      </c>
      <c r="Y718" s="928">
        <v>0</v>
      </c>
      <c r="Z718" s="928">
        <v>0</v>
      </c>
      <c r="AA718" s="928">
        <v>0</v>
      </c>
      <c r="AB718" s="928">
        <v>0</v>
      </c>
      <c r="AC718" s="928">
        <v>0</v>
      </c>
      <c r="AD718" s="928">
        <v>0</v>
      </c>
      <c r="AE718" s="928">
        <v>0</v>
      </c>
      <c r="AF718" s="928">
        <v>0</v>
      </c>
      <c r="AG718" s="928">
        <v>0</v>
      </c>
      <c r="AH718" s="928">
        <v>0</v>
      </c>
      <c r="AI718" s="928">
        <v>0</v>
      </c>
      <c r="AJ718" s="928">
        <v>0</v>
      </c>
      <c r="AK718" s="928">
        <v>0</v>
      </c>
      <c r="AL718" s="928">
        <v>0</v>
      </c>
      <c r="AM718" s="928">
        <v>0</v>
      </c>
      <c r="AN718" s="928">
        <v>0</v>
      </c>
      <c r="AO718" s="928">
        <v>0</v>
      </c>
      <c r="AP718" s="928">
        <v>0</v>
      </c>
      <c r="AQ718" s="928">
        <v>0</v>
      </c>
      <c r="AR718" s="928">
        <v>0</v>
      </c>
      <c r="AS718" s="928">
        <v>0</v>
      </c>
      <c r="AT718" s="928">
        <v>0</v>
      </c>
      <c r="AU718" s="928">
        <v>0</v>
      </c>
      <c r="AV718" s="928">
        <v>0</v>
      </c>
      <c r="AW718" s="928">
        <v>0</v>
      </c>
      <c r="AX718" s="771"/>
      <c r="AY718" s="771"/>
      <c r="AZ718" s="771"/>
      <c r="BA718" s="946"/>
    </row>
    <row r="719" spans="1:53" ht="11.4">
      <c r="A719" s="789">
        <v>6</v>
      </c>
      <c r="B719" s="905"/>
      <c r="C719" s="905"/>
      <c r="D719" s="905"/>
      <c r="E719" s="905"/>
      <c r="F719" s="905"/>
      <c r="G719" s="905"/>
      <c r="H719" s="905"/>
      <c r="I719" s="905"/>
      <c r="J719" s="905"/>
      <c r="K719" s="905"/>
      <c r="L719" s="931" t="s">
        <v>122</v>
      </c>
      <c r="M719" s="932" t="s">
        <v>661</v>
      </c>
      <c r="N719" s="933" t="s">
        <v>370</v>
      </c>
      <c r="O719" s="790">
        <v>0</v>
      </c>
      <c r="P719" s="790">
        <v>0</v>
      </c>
      <c r="Q719" s="790">
        <v>0</v>
      </c>
      <c r="R719" s="940">
        <v>0</v>
      </c>
      <c r="S719" s="790">
        <v>0</v>
      </c>
      <c r="T719" s="790">
        <v>0</v>
      </c>
      <c r="U719" s="790">
        <v>0</v>
      </c>
      <c r="V719" s="790">
        <v>0</v>
      </c>
      <c r="W719" s="790">
        <v>0</v>
      </c>
      <c r="X719" s="790">
        <v>0</v>
      </c>
      <c r="Y719" s="790">
        <v>0</v>
      </c>
      <c r="Z719" s="790">
        <v>0</v>
      </c>
      <c r="AA719" s="790">
        <v>0</v>
      </c>
      <c r="AB719" s="790">
        <v>0</v>
      </c>
      <c r="AC719" s="790">
        <v>0</v>
      </c>
      <c r="AD719" s="790">
        <v>0</v>
      </c>
      <c r="AE719" s="790">
        <v>0</v>
      </c>
      <c r="AF719" s="790">
        <v>0</v>
      </c>
      <c r="AG719" s="790">
        <v>0</v>
      </c>
      <c r="AH719" s="790">
        <v>0</v>
      </c>
      <c r="AI719" s="790">
        <v>0</v>
      </c>
      <c r="AJ719" s="790">
        <v>0</v>
      </c>
      <c r="AK719" s="790">
        <v>0</v>
      </c>
      <c r="AL719" s="790">
        <v>0</v>
      </c>
      <c r="AM719" s="790">
        <v>0</v>
      </c>
      <c r="AN719" s="940">
        <v>0</v>
      </c>
      <c r="AO719" s="940">
        <v>0</v>
      </c>
      <c r="AP719" s="940">
        <v>0</v>
      </c>
      <c r="AQ719" s="940">
        <v>0</v>
      </c>
      <c r="AR719" s="940">
        <v>0</v>
      </c>
      <c r="AS719" s="940">
        <v>0</v>
      </c>
      <c r="AT719" s="940">
        <v>0</v>
      </c>
      <c r="AU719" s="940">
        <v>0</v>
      </c>
      <c r="AV719" s="940">
        <v>0</v>
      </c>
      <c r="AW719" s="940">
        <v>0</v>
      </c>
      <c r="AX719" s="771"/>
      <c r="AY719" s="771"/>
      <c r="AZ719" s="771"/>
      <c r="BA719" s="905"/>
    </row>
    <row r="720" spans="1:53" ht="11.4">
      <c r="A720" s="789">
        <v>6</v>
      </c>
      <c r="B720" s="905"/>
      <c r="C720" s="905"/>
      <c r="D720" s="905"/>
      <c r="E720" s="905"/>
      <c r="F720" s="905"/>
      <c r="G720" s="905"/>
      <c r="H720" s="905"/>
      <c r="I720" s="905"/>
      <c r="J720" s="905"/>
      <c r="K720" s="905"/>
      <c r="L720" s="931" t="s">
        <v>123</v>
      </c>
      <c r="M720" s="932" t="s">
        <v>662</v>
      </c>
      <c r="N720" s="933" t="s">
        <v>370</v>
      </c>
      <c r="O720" s="790">
        <v>0</v>
      </c>
      <c r="P720" s="790">
        <v>0</v>
      </c>
      <c r="Q720" s="790">
        <v>0</v>
      </c>
      <c r="R720" s="940">
        <v>0</v>
      </c>
      <c r="S720" s="790">
        <v>0</v>
      </c>
      <c r="T720" s="790">
        <v>0</v>
      </c>
      <c r="U720" s="790">
        <v>0</v>
      </c>
      <c r="V720" s="790">
        <v>0</v>
      </c>
      <c r="W720" s="790">
        <v>0</v>
      </c>
      <c r="X720" s="790">
        <v>0</v>
      </c>
      <c r="Y720" s="790">
        <v>0</v>
      </c>
      <c r="Z720" s="790">
        <v>0</v>
      </c>
      <c r="AA720" s="790">
        <v>0</v>
      </c>
      <c r="AB720" s="790">
        <v>0</v>
      </c>
      <c r="AC720" s="790">
        <v>0</v>
      </c>
      <c r="AD720" s="790">
        <v>0</v>
      </c>
      <c r="AE720" s="790">
        <v>0</v>
      </c>
      <c r="AF720" s="790">
        <v>0</v>
      </c>
      <c r="AG720" s="790">
        <v>0</v>
      </c>
      <c r="AH720" s="790">
        <v>0</v>
      </c>
      <c r="AI720" s="790">
        <v>0</v>
      </c>
      <c r="AJ720" s="790">
        <v>0</v>
      </c>
      <c r="AK720" s="790">
        <v>0</v>
      </c>
      <c r="AL720" s="790">
        <v>0</v>
      </c>
      <c r="AM720" s="790">
        <v>0</v>
      </c>
      <c r="AN720" s="940">
        <v>0</v>
      </c>
      <c r="AO720" s="940">
        <v>0</v>
      </c>
      <c r="AP720" s="940">
        <v>0</v>
      </c>
      <c r="AQ720" s="940">
        <v>0</v>
      </c>
      <c r="AR720" s="940">
        <v>0</v>
      </c>
      <c r="AS720" s="940">
        <v>0</v>
      </c>
      <c r="AT720" s="940">
        <v>0</v>
      </c>
      <c r="AU720" s="940">
        <v>0</v>
      </c>
      <c r="AV720" s="940">
        <v>0</v>
      </c>
      <c r="AW720" s="940">
        <v>0</v>
      </c>
      <c r="AX720" s="771"/>
      <c r="AY720" s="771"/>
      <c r="AZ720" s="771"/>
      <c r="BA720" s="905"/>
    </row>
    <row r="721" spans="1:53" ht="11.4">
      <c r="A721" s="789">
        <v>6</v>
      </c>
      <c r="B721" s="905"/>
      <c r="C721" s="905"/>
      <c r="D721" s="905"/>
      <c r="E721" s="905"/>
      <c r="F721" s="905"/>
      <c r="G721" s="905"/>
      <c r="H721" s="905"/>
      <c r="I721" s="905"/>
      <c r="J721" s="905"/>
      <c r="K721" s="905"/>
      <c r="L721" s="931" t="s">
        <v>396</v>
      </c>
      <c r="M721" s="932" t="s">
        <v>663</v>
      </c>
      <c r="N721" s="933" t="s">
        <v>370</v>
      </c>
      <c r="O721" s="790">
        <v>0</v>
      </c>
      <c r="P721" s="790">
        <v>0</v>
      </c>
      <c r="Q721" s="790">
        <v>0</v>
      </c>
      <c r="R721" s="940">
        <v>0</v>
      </c>
      <c r="S721" s="790">
        <v>0</v>
      </c>
      <c r="T721" s="790">
        <v>0</v>
      </c>
      <c r="U721" s="790">
        <v>0</v>
      </c>
      <c r="V721" s="790">
        <v>0</v>
      </c>
      <c r="W721" s="790">
        <v>0</v>
      </c>
      <c r="X721" s="790">
        <v>0</v>
      </c>
      <c r="Y721" s="790">
        <v>0</v>
      </c>
      <c r="Z721" s="790">
        <v>0</v>
      </c>
      <c r="AA721" s="790">
        <v>0</v>
      </c>
      <c r="AB721" s="790">
        <v>0</v>
      </c>
      <c r="AC721" s="790">
        <v>0</v>
      </c>
      <c r="AD721" s="790">
        <v>0</v>
      </c>
      <c r="AE721" s="790">
        <v>0</v>
      </c>
      <c r="AF721" s="790">
        <v>0</v>
      </c>
      <c r="AG721" s="790">
        <v>0</v>
      </c>
      <c r="AH721" s="790">
        <v>0</v>
      </c>
      <c r="AI721" s="790">
        <v>0</v>
      </c>
      <c r="AJ721" s="790">
        <v>0</v>
      </c>
      <c r="AK721" s="790">
        <v>0</v>
      </c>
      <c r="AL721" s="790">
        <v>0</v>
      </c>
      <c r="AM721" s="790">
        <v>0</v>
      </c>
      <c r="AN721" s="940">
        <v>0</v>
      </c>
      <c r="AO721" s="940">
        <v>0</v>
      </c>
      <c r="AP721" s="940">
        <v>0</v>
      </c>
      <c r="AQ721" s="940">
        <v>0</v>
      </c>
      <c r="AR721" s="940">
        <v>0</v>
      </c>
      <c r="AS721" s="940">
        <v>0</v>
      </c>
      <c r="AT721" s="940">
        <v>0</v>
      </c>
      <c r="AU721" s="940">
        <v>0</v>
      </c>
      <c r="AV721" s="940">
        <v>0</v>
      </c>
      <c r="AW721" s="940">
        <v>0</v>
      </c>
      <c r="AX721" s="771"/>
      <c r="AY721" s="771"/>
      <c r="AZ721" s="771"/>
      <c r="BA721" s="905"/>
    </row>
    <row r="722" spans="1:53" ht="22.8">
      <c r="A722" s="789">
        <v>6</v>
      </c>
      <c r="B722" s="905" t="s">
        <v>1398</v>
      </c>
      <c r="C722" s="905"/>
      <c r="D722" s="905"/>
      <c r="E722" s="905"/>
      <c r="F722" s="905"/>
      <c r="G722" s="905"/>
      <c r="H722" s="905"/>
      <c r="I722" s="905"/>
      <c r="J722" s="905"/>
      <c r="K722" s="905"/>
      <c r="L722" s="931" t="s">
        <v>397</v>
      </c>
      <c r="M722" s="932" t="s">
        <v>664</v>
      </c>
      <c r="N722" s="933" t="s">
        <v>370</v>
      </c>
      <c r="O722" s="790"/>
      <c r="P722" s="790"/>
      <c r="Q722" s="790"/>
      <c r="R722" s="940">
        <v>0</v>
      </c>
      <c r="S722" s="790"/>
      <c r="T722" s="790"/>
      <c r="U722" s="790"/>
      <c r="V722" s="790"/>
      <c r="W722" s="790"/>
      <c r="X722" s="790"/>
      <c r="Y722" s="790"/>
      <c r="Z722" s="790"/>
      <c r="AA722" s="790"/>
      <c r="AB722" s="790"/>
      <c r="AC722" s="790"/>
      <c r="AD722" s="790"/>
      <c r="AE722" s="790"/>
      <c r="AF722" s="790"/>
      <c r="AG722" s="790"/>
      <c r="AH722" s="790"/>
      <c r="AI722" s="790"/>
      <c r="AJ722" s="790"/>
      <c r="AK722" s="790"/>
      <c r="AL722" s="790"/>
      <c r="AM722" s="790"/>
      <c r="AN722" s="940">
        <v>0</v>
      </c>
      <c r="AO722" s="940">
        <v>0</v>
      </c>
      <c r="AP722" s="940">
        <v>0</v>
      </c>
      <c r="AQ722" s="940">
        <v>0</v>
      </c>
      <c r="AR722" s="940">
        <v>0</v>
      </c>
      <c r="AS722" s="940">
        <v>0</v>
      </c>
      <c r="AT722" s="940">
        <v>0</v>
      </c>
      <c r="AU722" s="940">
        <v>0</v>
      </c>
      <c r="AV722" s="940">
        <v>0</v>
      </c>
      <c r="AW722" s="940">
        <v>0</v>
      </c>
      <c r="AX722" s="771"/>
      <c r="AY722" s="771"/>
      <c r="AZ722" s="771"/>
      <c r="BA722" s="905"/>
    </row>
    <row r="723" spans="1:53" ht="11.4">
      <c r="A723" s="789">
        <v>6</v>
      </c>
      <c r="B723" s="905" t="s">
        <v>665</v>
      </c>
      <c r="C723" s="905"/>
      <c r="D723" s="905"/>
      <c r="E723" s="905"/>
      <c r="F723" s="905"/>
      <c r="G723" s="905"/>
      <c r="H723" s="905"/>
      <c r="I723" s="905"/>
      <c r="J723" s="905"/>
      <c r="K723" s="905"/>
      <c r="L723" s="931" t="s">
        <v>124</v>
      </c>
      <c r="M723" s="954" t="s">
        <v>665</v>
      </c>
      <c r="N723" s="933" t="s">
        <v>370</v>
      </c>
      <c r="O723" s="790"/>
      <c r="P723" s="790"/>
      <c r="Q723" s="790"/>
      <c r="R723" s="940">
        <v>0</v>
      </c>
      <c r="S723" s="790"/>
      <c r="T723" s="790"/>
      <c r="U723" s="790"/>
      <c r="V723" s="790"/>
      <c r="W723" s="790"/>
      <c r="X723" s="790"/>
      <c r="Y723" s="790"/>
      <c r="Z723" s="790"/>
      <c r="AA723" s="790"/>
      <c r="AB723" s="790"/>
      <c r="AC723" s="790"/>
      <c r="AD723" s="790"/>
      <c r="AE723" s="790"/>
      <c r="AF723" s="790"/>
      <c r="AG723" s="790"/>
      <c r="AH723" s="790"/>
      <c r="AI723" s="790"/>
      <c r="AJ723" s="790"/>
      <c r="AK723" s="790"/>
      <c r="AL723" s="790"/>
      <c r="AM723" s="790"/>
      <c r="AN723" s="940">
        <v>0</v>
      </c>
      <c r="AO723" s="940">
        <v>0</v>
      </c>
      <c r="AP723" s="940">
        <v>0</v>
      </c>
      <c r="AQ723" s="940">
        <v>0</v>
      </c>
      <c r="AR723" s="940">
        <v>0</v>
      </c>
      <c r="AS723" s="940">
        <v>0</v>
      </c>
      <c r="AT723" s="940">
        <v>0</v>
      </c>
      <c r="AU723" s="940">
        <v>0</v>
      </c>
      <c r="AV723" s="940">
        <v>0</v>
      </c>
      <c r="AW723" s="940">
        <v>0</v>
      </c>
      <c r="AX723" s="771"/>
      <c r="AY723" s="771"/>
      <c r="AZ723" s="771"/>
      <c r="BA723" s="905"/>
    </row>
    <row r="724" spans="1:53" ht="22.8">
      <c r="A724" s="789">
        <v>6</v>
      </c>
      <c r="B724" s="905"/>
      <c r="C724" s="905"/>
      <c r="D724" s="905"/>
      <c r="E724" s="905"/>
      <c r="F724" s="905"/>
      <c r="G724" s="905"/>
      <c r="H724" s="905"/>
      <c r="I724" s="905"/>
      <c r="J724" s="905"/>
      <c r="K724" s="905"/>
      <c r="L724" s="931" t="s">
        <v>125</v>
      </c>
      <c r="M724" s="954" t="s">
        <v>666</v>
      </c>
      <c r="N724" s="933" t="s">
        <v>370</v>
      </c>
      <c r="O724" s="790"/>
      <c r="P724" s="790"/>
      <c r="Q724" s="790"/>
      <c r="R724" s="940">
        <v>0</v>
      </c>
      <c r="S724" s="790"/>
      <c r="T724" s="790">
        <v>0</v>
      </c>
      <c r="U724" s="790"/>
      <c r="V724" s="790"/>
      <c r="W724" s="790"/>
      <c r="X724" s="790"/>
      <c r="Y724" s="790"/>
      <c r="Z724" s="790"/>
      <c r="AA724" s="790"/>
      <c r="AB724" s="790"/>
      <c r="AC724" s="790"/>
      <c r="AD724" s="790">
        <v>0</v>
      </c>
      <c r="AE724" s="790"/>
      <c r="AF724" s="790"/>
      <c r="AG724" s="790"/>
      <c r="AH724" s="790"/>
      <c r="AI724" s="790"/>
      <c r="AJ724" s="790"/>
      <c r="AK724" s="790"/>
      <c r="AL724" s="790"/>
      <c r="AM724" s="790"/>
      <c r="AN724" s="443"/>
      <c r="AO724" s="443"/>
      <c r="AP724" s="443"/>
      <c r="AQ724" s="443"/>
      <c r="AR724" s="443"/>
      <c r="AS724" s="443"/>
      <c r="AT724" s="443"/>
      <c r="AU724" s="443"/>
      <c r="AV724" s="443"/>
      <c r="AW724" s="443"/>
      <c r="AX724" s="771"/>
      <c r="AY724" s="771"/>
      <c r="AZ724" s="771"/>
      <c r="BA724" s="905"/>
    </row>
    <row r="725" spans="1:53" ht="102.6">
      <c r="A725" s="789">
        <v>6</v>
      </c>
      <c r="B725" s="905"/>
      <c r="C725" s="905"/>
      <c r="D725" s="905"/>
      <c r="E725" s="905"/>
      <c r="F725" s="905"/>
      <c r="G725" s="905"/>
      <c r="H725" s="905"/>
      <c r="I725" s="905"/>
      <c r="J725" s="905"/>
      <c r="K725" s="905"/>
      <c r="L725" s="931" t="s">
        <v>126</v>
      </c>
      <c r="M725" s="954" t="s">
        <v>667</v>
      </c>
      <c r="N725" s="933" t="s">
        <v>370</v>
      </c>
      <c r="O725" s="790"/>
      <c r="P725" s="790"/>
      <c r="Q725" s="790"/>
      <c r="R725" s="940">
        <v>0</v>
      </c>
      <c r="S725" s="790"/>
      <c r="T725" s="790">
        <v>0</v>
      </c>
      <c r="U725" s="790"/>
      <c r="V725" s="790"/>
      <c r="W725" s="790"/>
      <c r="X725" s="790"/>
      <c r="Y725" s="790"/>
      <c r="Z725" s="790"/>
      <c r="AA725" s="790"/>
      <c r="AB725" s="790"/>
      <c r="AC725" s="790"/>
      <c r="AD725" s="790">
        <v>0</v>
      </c>
      <c r="AE725" s="790"/>
      <c r="AF725" s="790"/>
      <c r="AG725" s="790"/>
      <c r="AH725" s="790"/>
      <c r="AI725" s="790"/>
      <c r="AJ725" s="790"/>
      <c r="AK725" s="790"/>
      <c r="AL725" s="790"/>
      <c r="AM725" s="790"/>
      <c r="AN725" s="443"/>
      <c r="AO725" s="443"/>
      <c r="AP725" s="443"/>
      <c r="AQ725" s="443"/>
      <c r="AR725" s="443"/>
      <c r="AS725" s="443"/>
      <c r="AT725" s="443"/>
      <c r="AU725" s="443"/>
      <c r="AV725" s="443"/>
      <c r="AW725" s="443"/>
      <c r="AX725" s="771"/>
      <c r="AY725" s="771"/>
      <c r="AZ725" s="771"/>
      <c r="BA725" s="905"/>
    </row>
    <row r="726" spans="1:53" ht="45.6">
      <c r="A726" s="789">
        <v>6</v>
      </c>
      <c r="B726" s="905"/>
      <c r="C726" s="905"/>
      <c r="D726" s="905"/>
      <c r="E726" s="905"/>
      <c r="F726" s="905"/>
      <c r="G726" s="905"/>
      <c r="H726" s="905"/>
      <c r="I726" s="905"/>
      <c r="J726" s="905"/>
      <c r="K726" s="905"/>
      <c r="L726" s="931" t="s">
        <v>127</v>
      </c>
      <c r="M726" s="954" t="s">
        <v>1228</v>
      </c>
      <c r="N726" s="933" t="s">
        <v>370</v>
      </c>
      <c r="O726" s="790"/>
      <c r="P726" s="790"/>
      <c r="Q726" s="790"/>
      <c r="R726" s="940">
        <v>0</v>
      </c>
      <c r="S726" s="790"/>
      <c r="T726" s="790">
        <v>0</v>
      </c>
      <c r="U726" s="790"/>
      <c r="V726" s="790"/>
      <c r="W726" s="790"/>
      <c r="X726" s="790"/>
      <c r="Y726" s="790"/>
      <c r="Z726" s="790"/>
      <c r="AA726" s="790"/>
      <c r="AB726" s="790"/>
      <c r="AC726" s="790"/>
      <c r="AD726" s="790">
        <v>0</v>
      </c>
      <c r="AE726" s="790"/>
      <c r="AF726" s="790"/>
      <c r="AG726" s="790"/>
      <c r="AH726" s="790"/>
      <c r="AI726" s="790"/>
      <c r="AJ726" s="790"/>
      <c r="AK726" s="790"/>
      <c r="AL726" s="790"/>
      <c r="AM726" s="790"/>
      <c r="AN726" s="443"/>
      <c r="AO726" s="443"/>
      <c r="AP726" s="443"/>
      <c r="AQ726" s="443"/>
      <c r="AR726" s="443"/>
      <c r="AS726" s="443"/>
      <c r="AT726" s="443"/>
      <c r="AU726" s="443"/>
      <c r="AV726" s="443"/>
      <c r="AW726" s="443"/>
      <c r="AX726" s="771"/>
      <c r="AY726" s="771"/>
      <c r="AZ726" s="771"/>
      <c r="BA726" s="905"/>
    </row>
    <row r="727" spans="1:53" ht="11.4">
      <c r="A727" s="789">
        <v>6</v>
      </c>
      <c r="B727" s="905"/>
      <c r="C727" s="905"/>
      <c r="D727" s="905"/>
      <c r="E727" s="905"/>
      <c r="F727" s="905"/>
      <c r="G727" s="905"/>
      <c r="H727" s="905"/>
      <c r="I727" s="905"/>
      <c r="J727" s="905"/>
      <c r="K727" s="905"/>
      <c r="L727" s="931" t="s">
        <v>128</v>
      </c>
      <c r="M727" s="955" t="s">
        <v>668</v>
      </c>
      <c r="N727" s="933" t="s">
        <v>370</v>
      </c>
      <c r="O727" s="790"/>
      <c r="P727" s="790"/>
      <c r="Q727" s="790"/>
      <c r="R727" s="940">
        <v>0</v>
      </c>
      <c r="S727" s="790"/>
      <c r="T727" s="790"/>
      <c r="U727" s="790"/>
      <c r="V727" s="790"/>
      <c r="W727" s="790"/>
      <c r="X727" s="790"/>
      <c r="Y727" s="790"/>
      <c r="Z727" s="790"/>
      <c r="AA727" s="790"/>
      <c r="AB727" s="790"/>
      <c r="AC727" s="790"/>
      <c r="AD727" s="790">
        <v>-16.190000000000001</v>
      </c>
      <c r="AE727" s="790"/>
      <c r="AF727" s="790"/>
      <c r="AG727" s="790"/>
      <c r="AH727" s="790"/>
      <c r="AI727" s="790"/>
      <c r="AJ727" s="790"/>
      <c r="AK727" s="790"/>
      <c r="AL727" s="790"/>
      <c r="AM727" s="790"/>
      <c r="AN727" s="443"/>
      <c r="AO727" s="443"/>
      <c r="AP727" s="443"/>
      <c r="AQ727" s="443"/>
      <c r="AR727" s="443"/>
      <c r="AS727" s="443"/>
      <c r="AT727" s="443"/>
      <c r="AU727" s="443"/>
      <c r="AV727" s="443"/>
      <c r="AW727" s="443"/>
      <c r="AX727" s="771"/>
      <c r="AY727" s="771"/>
      <c r="AZ727" s="771"/>
      <c r="BA727" s="905"/>
    </row>
    <row r="728" spans="1:53" ht="11.4">
      <c r="A728" s="789">
        <v>6</v>
      </c>
      <c r="B728" s="905"/>
      <c r="C728" s="905"/>
      <c r="D728" s="905"/>
      <c r="E728" s="905"/>
      <c r="F728" s="905"/>
      <c r="G728" s="905"/>
      <c r="H728" s="905"/>
      <c r="I728" s="905"/>
      <c r="J728" s="905"/>
      <c r="K728" s="905"/>
      <c r="L728" s="931" t="s">
        <v>1237</v>
      </c>
      <c r="M728" s="932" t="s">
        <v>1238</v>
      </c>
      <c r="N728" s="933" t="s">
        <v>145</v>
      </c>
      <c r="O728" s="443">
        <v>0</v>
      </c>
      <c r="P728" s="443">
        <v>0</v>
      </c>
      <c r="Q728" s="443">
        <v>0</v>
      </c>
      <c r="R728" s="940">
        <v>0</v>
      </c>
      <c r="S728" s="443">
        <v>0</v>
      </c>
      <c r="T728" s="443">
        <v>0</v>
      </c>
      <c r="U728" s="443">
        <v>0</v>
      </c>
      <c r="V728" s="443">
        <v>0</v>
      </c>
      <c r="W728" s="443">
        <v>0</v>
      </c>
      <c r="X728" s="443">
        <v>0</v>
      </c>
      <c r="Y728" s="443">
        <v>0</v>
      </c>
      <c r="Z728" s="443">
        <v>0</v>
      </c>
      <c r="AA728" s="443">
        <v>0</v>
      </c>
      <c r="AB728" s="443">
        <v>0</v>
      </c>
      <c r="AC728" s="443">
        <v>0</v>
      </c>
      <c r="AD728" s="443">
        <v>-3.3919798193835908</v>
      </c>
      <c r="AE728" s="443">
        <v>0</v>
      </c>
      <c r="AF728" s="443">
        <v>0</v>
      </c>
      <c r="AG728" s="443">
        <v>0</v>
      </c>
      <c r="AH728" s="443">
        <v>0</v>
      </c>
      <c r="AI728" s="443">
        <v>0</v>
      </c>
      <c r="AJ728" s="443">
        <v>0</v>
      </c>
      <c r="AK728" s="443">
        <v>0</v>
      </c>
      <c r="AL728" s="443">
        <v>0</v>
      </c>
      <c r="AM728" s="443">
        <v>0</v>
      </c>
      <c r="AN728" s="443"/>
      <c r="AO728" s="443"/>
      <c r="AP728" s="443"/>
      <c r="AQ728" s="443"/>
      <c r="AR728" s="443"/>
      <c r="AS728" s="443"/>
      <c r="AT728" s="443"/>
      <c r="AU728" s="443"/>
      <c r="AV728" s="443"/>
      <c r="AW728" s="443"/>
      <c r="AX728" s="771"/>
      <c r="AY728" s="771"/>
      <c r="AZ728" s="771"/>
      <c r="BA728" s="905"/>
    </row>
    <row r="729" spans="1:53" s="116" customFormat="1" ht="11.4">
      <c r="A729" s="789">
        <v>6</v>
      </c>
      <c r="B729" s="946"/>
      <c r="C729" s="946"/>
      <c r="D729" s="946"/>
      <c r="E729" s="946"/>
      <c r="F729" s="946"/>
      <c r="G729" s="946"/>
      <c r="H729" s="946"/>
      <c r="I729" s="946"/>
      <c r="J729" s="946"/>
      <c r="K729" s="946"/>
      <c r="L729" s="947" t="s">
        <v>129</v>
      </c>
      <c r="M729" s="953" t="s">
        <v>669</v>
      </c>
      <c r="N729" s="927" t="s">
        <v>370</v>
      </c>
      <c r="O729" s="928">
        <v>414.34999999999997</v>
      </c>
      <c r="P729" s="928">
        <v>912.10000000000014</v>
      </c>
      <c r="Q729" s="928">
        <v>0</v>
      </c>
      <c r="R729" s="928">
        <v>-912.10000000000014</v>
      </c>
      <c r="S729" s="928">
        <v>456.75</v>
      </c>
      <c r="T729" s="928">
        <v>1189.02</v>
      </c>
      <c r="U729" s="928">
        <v>1051.08</v>
      </c>
      <c r="V729" s="928">
        <v>1051.08</v>
      </c>
      <c r="W729" s="928">
        <v>1051.08</v>
      </c>
      <c r="X729" s="928">
        <v>1051.08</v>
      </c>
      <c r="Y729" s="928">
        <v>1051.08</v>
      </c>
      <c r="Z729" s="928">
        <v>1051.08</v>
      </c>
      <c r="AA729" s="928">
        <v>1051.08</v>
      </c>
      <c r="AB729" s="928">
        <v>1051.08</v>
      </c>
      <c r="AC729" s="928">
        <v>1051.08</v>
      </c>
      <c r="AD729" s="928">
        <v>477.302368</v>
      </c>
      <c r="AE729" s="928">
        <v>353.51236800000004</v>
      </c>
      <c r="AF729" s="928">
        <v>353.51236800000004</v>
      </c>
      <c r="AG729" s="928">
        <v>353.51236800000004</v>
      </c>
      <c r="AH729" s="928">
        <v>353.51236800000004</v>
      </c>
      <c r="AI729" s="928">
        <v>353.51236800000004</v>
      </c>
      <c r="AJ729" s="928">
        <v>353.51236800000004</v>
      </c>
      <c r="AK729" s="928">
        <v>353.51236800000004</v>
      </c>
      <c r="AL729" s="928">
        <v>353.51236800000004</v>
      </c>
      <c r="AM729" s="928">
        <v>353.51236800000004</v>
      </c>
      <c r="AN729" s="928">
        <v>4.4996974274767378</v>
      </c>
      <c r="AO729" s="928">
        <v>-25.935341682612385</v>
      </c>
      <c r="AP729" s="928">
        <v>0</v>
      </c>
      <c r="AQ729" s="928">
        <v>0</v>
      </c>
      <c r="AR729" s="928">
        <v>0</v>
      </c>
      <c r="AS729" s="928">
        <v>0</v>
      </c>
      <c r="AT729" s="928">
        <v>0</v>
      </c>
      <c r="AU729" s="928">
        <v>0</v>
      </c>
      <c r="AV729" s="928">
        <v>0</v>
      </c>
      <c r="AW729" s="928">
        <v>0</v>
      </c>
      <c r="AX729" s="771"/>
      <c r="AY729" s="771"/>
      <c r="AZ729" s="771"/>
      <c r="BA729" s="946"/>
    </row>
    <row r="730" spans="1:53" ht="79.8">
      <c r="A730" s="789">
        <v>6</v>
      </c>
      <c r="B730" s="905"/>
      <c r="C730" s="905"/>
      <c r="D730" s="905"/>
      <c r="E730" s="905"/>
      <c r="F730" s="905"/>
      <c r="G730" s="905"/>
      <c r="H730" s="905"/>
      <c r="I730" s="905"/>
      <c r="J730" s="905"/>
      <c r="K730" s="905"/>
      <c r="L730" s="931" t="s">
        <v>130</v>
      </c>
      <c r="M730" s="955" t="s">
        <v>1183</v>
      </c>
      <c r="N730" s="943" t="s">
        <v>370</v>
      </c>
      <c r="O730" s="790"/>
      <c r="P730" s="790"/>
      <c r="Q730" s="790"/>
      <c r="R730" s="940">
        <v>0</v>
      </c>
      <c r="S730" s="790"/>
      <c r="T730" s="790"/>
      <c r="U730" s="790"/>
      <c r="V730" s="790"/>
      <c r="W730" s="790"/>
      <c r="X730" s="790"/>
      <c r="Y730" s="790"/>
      <c r="Z730" s="790"/>
      <c r="AA730" s="790"/>
      <c r="AB730" s="790"/>
      <c r="AC730" s="790"/>
      <c r="AD730" s="790">
        <v>0</v>
      </c>
      <c r="AE730" s="790"/>
      <c r="AF730" s="790"/>
      <c r="AG730" s="790"/>
      <c r="AH730" s="790"/>
      <c r="AI730" s="790"/>
      <c r="AJ730" s="790"/>
      <c r="AK730" s="790"/>
      <c r="AL730" s="790"/>
      <c r="AM730" s="790"/>
      <c r="AN730" s="443"/>
      <c r="AO730" s="443"/>
      <c r="AP730" s="443"/>
      <c r="AQ730" s="443"/>
      <c r="AR730" s="443"/>
      <c r="AS730" s="443"/>
      <c r="AT730" s="443"/>
      <c r="AU730" s="443"/>
      <c r="AV730" s="443"/>
      <c r="AW730" s="443"/>
      <c r="AX730" s="771"/>
      <c r="AY730" s="771"/>
      <c r="AZ730" s="771"/>
      <c r="BA730" s="905"/>
    </row>
    <row r="731" spans="1:53" ht="57">
      <c r="A731" s="789">
        <v>6</v>
      </c>
      <c r="B731" s="905"/>
      <c r="C731" s="905"/>
      <c r="D731" s="905"/>
      <c r="E731" s="905"/>
      <c r="F731" s="905"/>
      <c r="G731" s="905"/>
      <c r="H731" s="905"/>
      <c r="I731" s="905"/>
      <c r="J731" s="905"/>
      <c r="K731" s="905"/>
      <c r="L731" s="931" t="s">
        <v>131</v>
      </c>
      <c r="M731" s="955" t="s">
        <v>670</v>
      </c>
      <c r="N731" s="943" t="s">
        <v>370</v>
      </c>
      <c r="O731" s="790"/>
      <c r="P731" s="790"/>
      <c r="Q731" s="790"/>
      <c r="R731" s="940">
        <v>0</v>
      </c>
      <c r="S731" s="790"/>
      <c r="T731" s="790"/>
      <c r="U731" s="790"/>
      <c r="V731" s="790"/>
      <c r="W731" s="790"/>
      <c r="X731" s="790"/>
      <c r="Y731" s="790"/>
      <c r="Z731" s="790"/>
      <c r="AA731" s="790"/>
      <c r="AB731" s="790"/>
      <c r="AC731" s="790"/>
      <c r="AD731" s="790">
        <v>0</v>
      </c>
      <c r="AE731" s="790"/>
      <c r="AF731" s="790"/>
      <c r="AG731" s="790"/>
      <c r="AH731" s="790"/>
      <c r="AI731" s="790"/>
      <c r="AJ731" s="790"/>
      <c r="AK731" s="790"/>
      <c r="AL731" s="790"/>
      <c r="AM731" s="790"/>
      <c r="AN731" s="443"/>
      <c r="AO731" s="443"/>
      <c r="AP731" s="443"/>
      <c r="AQ731" s="443"/>
      <c r="AR731" s="443"/>
      <c r="AS731" s="443"/>
      <c r="AT731" s="443"/>
      <c r="AU731" s="443"/>
      <c r="AV731" s="443"/>
      <c r="AW731" s="443"/>
      <c r="AX731" s="771"/>
      <c r="AY731" s="771"/>
      <c r="AZ731" s="771"/>
      <c r="BA731" s="905"/>
    </row>
    <row r="732" spans="1:53" ht="11.4">
      <c r="A732" s="789">
        <v>6</v>
      </c>
      <c r="B732" s="905"/>
      <c r="C732" s="905"/>
      <c r="D732" s="905"/>
      <c r="E732" s="905"/>
      <c r="F732" s="905"/>
      <c r="G732" s="905"/>
      <c r="H732" s="905"/>
      <c r="I732" s="905"/>
      <c r="J732" s="905"/>
      <c r="K732" s="905"/>
      <c r="L732" s="931" t="s">
        <v>132</v>
      </c>
      <c r="M732" s="955" t="s">
        <v>671</v>
      </c>
      <c r="N732" s="933" t="s">
        <v>370</v>
      </c>
      <c r="O732" s="790"/>
      <c r="P732" s="790"/>
      <c r="Q732" s="790"/>
      <c r="R732" s="940">
        <v>0</v>
      </c>
      <c r="S732" s="790"/>
      <c r="T732" s="790"/>
      <c r="U732" s="790"/>
      <c r="V732" s="790"/>
      <c r="W732" s="790"/>
      <c r="X732" s="790"/>
      <c r="Y732" s="790"/>
      <c r="Z732" s="790"/>
      <c r="AA732" s="790"/>
      <c r="AB732" s="790"/>
      <c r="AC732" s="790"/>
      <c r="AD732" s="790"/>
      <c r="AE732" s="790"/>
      <c r="AF732" s="790"/>
      <c r="AG732" s="790"/>
      <c r="AH732" s="790"/>
      <c r="AI732" s="790"/>
      <c r="AJ732" s="790"/>
      <c r="AK732" s="790"/>
      <c r="AL732" s="790"/>
      <c r="AM732" s="790"/>
      <c r="AN732" s="443"/>
      <c r="AO732" s="443"/>
      <c r="AP732" s="443"/>
      <c r="AQ732" s="443"/>
      <c r="AR732" s="443"/>
      <c r="AS732" s="443"/>
      <c r="AT732" s="443"/>
      <c r="AU732" s="443"/>
      <c r="AV732" s="443"/>
      <c r="AW732" s="443"/>
      <c r="AX732" s="771"/>
      <c r="AY732" s="771"/>
      <c r="AZ732" s="771"/>
      <c r="BA732" s="905"/>
    </row>
    <row r="733" spans="1:53" s="116" customFormat="1" ht="11.4">
      <c r="A733" s="789">
        <v>6</v>
      </c>
      <c r="B733" s="946"/>
      <c r="C733" s="946"/>
      <c r="D733" s="946"/>
      <c r="E733" s="946"/>
      <c r="F733" s="946"/>
      <c r="G733" s="946"/>
      <c r="H733" s="946"/>
      <c r="I733" s="946"/>
      <c r="J733" s="946"/>
      <c r="K733" s="946"/>
      <c r="L733" s="947" t="s">
        <v>133</v>
      </c>
      <c r="M733" s="953" t="s">
        <v>672</v>
      </c>
      <c r="N733" s="949" t="s">
        <v>370</v>
      </c>
      <c r="O733" s="929">
        <v>0</v>
      </c>
      <c r="P733" s="929">
        <v>0</v>
      </c>
      <c r="Q733" s="929">
        <v>0</v>
      </c>
      <c r="R733" s="928">
        <v>0</v>
      </c>
      <c r="S733" s="929">
        <v>0</v>
      </c>
      <c r="T733" s="929">
        <v>0</v>
      </c>
      <c r="U733" s="929">
        <v>0</v>
      </c>
      <c r="V733" s="929">
        <v>0</v>
      </c>
      <c r="W733" s="929">
        <v>0</v>
      </c>
      <c r="X733" s="929">
        <v>0</v>
      </c>
      <c r="Y733" s="929">
        <v>0</v>
      </c>
      <c r="Z733" s="929">
        <v>0</v>
      </c>
      <c r="AA733" s="929">
        <v>0</v>
      </c>
      <c r="AB733" s="929">
        <v>0</v>
      </c>
      <c r="AC733" s="929">
        <v>0</v>
      </c>
      <c r="AD733" s="929">
        <v>0</v>
      </c>
      <c r="AE733" s="929">
        <v>0</v>
      </c>
      <c r="AF733" s="929">
        <v>0</v>
      </c>
      <c r="AG733" s="929">
        <v>0</v>
      </c>
      <c r="AH733" s="929">
        <v>0</v>
      </c>
      <c r="AI733" s="929">
        <v>0</v>
      </c>
      <c r="AJ733" s="929">
        <v>0</v>
      </c>
      <c r="AK733" s="929">
        <v>0</v>
      </c>
      <c r="AL733" s="929">
        <v>0</v>
      </c>
      <c r="AM733" s="929">
        <v>0</v>
      </c>
      <c r="AN733" s="928">
        <v>0</v>
      </c>
      <c r="AO733" s="928">
        <v>0</v>
      </c>
      <c r="AP733" s="928">
        <v>0</v>
      </c>
      <c r="AQ733" s="928">
        <v>0</v>
      </c>
      <c r="AR733" s="928">
        <v>0</v>
      </c>
      <c r="AS733" s="928">
        <v>0</v>
      </c>
      <c r="AT733" s="928">
        <v>0</v>
      </c>
      <c r="AU733" s="928">
        <v>0</v>
      </c>
      <c r="AV733" s="928">
        <v>0</v>
      </c>
      <c r="AW733" s="928">
        <v>0</v>
      </c>
      <c r="AX733" s="771"/>
      <c r="AY733" s="771"/>
      <c r="AZ733" s="771"/>
      <c r="BA733" s="946"/>
    </row>
    <row r="734" spans="1:53" ht="22.8">
      <c r="A734" s="789">
        <v>6</v>
      </c>
      <c r="B734" s="905"/>
      <c r="C734" s="905"/>
      <c r="D734" s="905"/>
      <c r="E734" s="905"/>
      <c r="F734" s="905"/>
      <c r="G734" s="905"/>
      <c r="H734" s="905"/>
      <c r="I734" s="905"/>
      <c r="J734" s="905"/>
      <c r="K734" s="905"/>
      <c r="L734" s="931" t="s">
        <v>200</v>
      </c>
      <c r="M734" s="956" t="s">
        <v>673</v>
      </c>
      <c r="N734" s="933" t="s">
        <v>370</v>
      </c>
      <c r="O734" s="790"/>
      <c r="P734" s="790"/>
      <c r="Q734" s="790"/>
      <c r="R734" s="940">
        <v>0</v>
      </c>
      <c r="S734" s="790"/>
      <c r="T734" s="790"/>
      <c r="U734" s="790"/>
      <c r="V734" s="790"/>
      <c r="W734" s="790"/>
      <c r="X734" s="790"/>
      <c r="Y734" s="790"/>
      <c r="Z734" s="790"/>
      <c r="AA734" s="790"/>
      <c r="AB734" s="790"/>
      <c r="AC734" s="790"/>
      <c r="AD734" s="790"/>
      <c r="AE734" s="790"/>
      <c r="AF734" s="790"/>
      <c r="AG734" s="790"/>
      <c r="AH734" s="790"/>
      <c r="AI734" s="790"/>
      <c r="AJ734" s="790"/>
      <c r="AK734" s="790"/>
      <c r="AL734" s="790"/>
      <c r="AM734" s="790"/>
      <c r="AN734" s="443"/>
      <c r="AO734" s="443"/>
      <c r="AP734" s="443"/>
      <c r="AQ734" s="443"/>
      <c r="AR734" s="443"/>
      <c r="AS734" s="443"/>
      <c r="AT734" s="443"/>
      <c r="AU734" s="443"/>
      <c r="AV734" s="443"/>
      <c r="AW734" s="443"/>
      <c r="AX734" s="771"/>
      <c r="AY734" s="771"/>
      <c r="AZ734" s="771"/>
      <c r="BA734" s="905"/>
    </row>
    <row r="735" spans="1:53" ht="22.8">
      <c r="A735" s="789">
        <v>6</v>
      </c>
      <c r="B735" s="905"/>
      <c r="C735" s="905"/>
      <c r="D735" s="905"/>
      <c r="E735" s="905"/>
      <c r="F735" s="905"/>
      <c r="G735" s="905"/>
      <c r="H735" s="905"/>
      <c r="I735" s="905"/>
      <c r="J735" s="905"/>
      <c r="K735" s="905"/>
      <c r="L735" s="931" t="s">
        <v>201</v>
      </c>
      <c r="M735" s="932" t="s">
        <v>674</v>
      </c>
      <c r="N735" s="933" t="s">
        <v>370</v>
      </c>
      <c r="O735" s="790"/>
      <c r="P735" s="790"/>
      <c r="Q735" s="790"/>
      <c r="R735" s="940">
        <v>0</v>
      </c>
      <c r="S735" s="790"/>
      <c r="T735" s="790"/>
      <c r="U735" s="790"/>
      <c r="V735" s="790"/>
      <c r="W735" s="790"/>
      <c r="X735" s="790"/>
      <c r="Y735" s="790"/>
      <c r="Z735" s="790"/>
      <c r="AA735" s="790"/>
      <c r="AB735" s="790"/>
      <c r="AC735" s="790"/>
      <c r="AD735" s="790"/>
      <c r="AE735" s="790"/>
      <c r="AF735" s="790"/>
      <c r="AG735" s="790"/>
      <c r="AH735" s="790"/>
      <c r="AI735" s="790"/>
      <c r="AJ735" s="790"/>
      <c r="AK735" s="790"/>
      <c r="AL735" s="790"/>
      <c r="AM735" s="790"/>
      <c r="AN735" s="443"/>
      <c r="AO735" s="443"/>
      <c r="AP735" s="443"/>
      <c r="AQ735" s="443"/>
      <c r="AR735" s="443"/>
      <c r="AS735" s="443"/>
      <c r="AT735" s="443"/>
      <c r="AU735" s="443"/>
      <c r="AV735" s="443"/>
      <c r="AW735" s="443"/>
      <c r="AX735" s="771"/>
      <c r="AY735" s="771"/>
      <c r="AZ735" s="771"/>
      <c r="BA735" s="905"/>
    </row>
    <row r="736" spans="1:53" ht="11.4">
      <c r="A736" s="789">
        <v>6</v>
      </c>
      <c r="B736" s="905"/>
      <c r="C736" s="905"/>
      <c r="D736" s="905"/>
      <c r="E736" s="905"/>
      <c r="F736" s="905"/>
      <c r="G736" s="905"/>
      <c r="H736" s="905"/>
      <c r="I736" s="905"/>
      <c r="J736" s="905"/>
      <c r="K736" s="905"/>
      <c r="L736" s="931" t="s">
        <v>134</v>
      </c>
      <c r="M736" s="955" t="s">
        <v>675</v>
      </c>
      <c r="N736" s="933" t="s">
        <v>370</v>
      </c>
      <c r="O736" s="790"/>
      <c r="P736" s="790"/>
      <c r="Q736" s="790"/>
      <c r="R736" s="940">
        <v>0</v>
      </c>
      <c r="S736" s="790"/>
      <c r="T736" s="790"/>
      <c r="U736" s="790"/>
      <c r="V736" s="790"/>
      <c r="W736" s="790"/>
      <c r="X736" s="790"/>
      <c r="Y736" s="790"/>
      <c r="Z736" s="790"/>
      <c r="AA736" s="790"/>
      <c r="AB736" s="790"/>
      <c r="AC736" s="790"/>
      <c r="AD736" s="790"/>
      <c r="AE736" s="790"/>
      <c r="AF736" s="790"/>
      <c r="AG736" s="790"/>
      <c r="AH736" s="790"/>
      <c r="AI736" s="790"/>
      <c r="AJ736" s="790"/>
      <c r="AK736" s="790"/>
      <c r="AL736" s="790"/>
      <c r="AM736" s="790"/>
      <c r="AN736" s="443"/>
      <c r="AO736" s="443"/>
      <c r="AP736" s="443"/>
      <c r="AQ736" s="443"/>
      <c r="AR736" s="443"/>
      <c r="AS736" s="443"/>
      <c r="AT736" s="443"/>
      <c r="AU736" s="443"/>
      <c r="AV736" s="443"/>
      <c r="AW736" s="443"/>
      <c r="AX736" s="771"/>
      <c r="AY736" s="771"/>
      <c r="AZ736" s="771"/>
      <c r="BA736" s="905"/>
    </row>
    <row r="737" spans="1:53" ht="11.4">
      <c r="A737" s="789">
        <v>6</v>
      </c>
      <c r="B737" s="905"/>
      <c r="C737" s="905"/>
      <c r="D737" s="905"/>
      <c r="E737" s="905"/>
      <c r="F737" s="905"/>
      <c r="G737" s="905"/>
      <c r="H737" s="905"/>
      <c r="I737" s="905"/>
      <c r="J737" s="905"/>
      <c r="K737" s="905"/>
      <c r="L737" s="931" t="s">
        <v>135</v>
      </c>
      <c r="M737" s="955" t="s">
        <v>676</v>
      </c>
      <c r="N737" s="933" t="s">
        <v>370</v>
      </c>
      <c r="O737" s="790"/>
      <c r="P737" s="790"/>
      <c r="Q737" s="790"/>
      <c r="R737" s="940">
        <v>0</v>
      </c>
      <c r="S737" s="790"/>
      <c r="T737" s="790"/>
      <c r="U737" s="790"/>
      <c r="V737" s="790"/>
      <c r="W737" s="790"/>
      <c r="X737" s="790"/>
      <c r="Y737" s="790"/>
      <c r="Z737" s="790"/>
      <c r="AA737" s="790"/>
      <c r="AB737" s="790"/>
      <c r="AC737" s="790"/>
      <c r="AD737" s="790"/>
      <c r="AE737" s="790"/>
      <c r="AF737" s="790"/>
      <c r="AG737" s="790"/>
      <c r="AH737" s="790"/>
      <c r="AI737" s="790"/>
      <c r="AJ737" s="790"/>
      <c r="AK737" s="790"/>
      <c r="AL737" s="790"/>
      <c r="AM737" s="790"/>
      <c r="AN737" s="443"/>
      <c r="AO737" s="443"/>
      <c r="AP737" s="443"/>
      <c r="AQ737" s="443"/>
      <c r="AR737" s="443"/>
      <c r="AS737" s="443"/>
      <c r="AT737" s="443"/>
      <c r="AU737" s="443"/>
      <c r="AV737" s="443"/>
      <c r="AW737" s="443"/>
      <c r="AX737" s="771"/>
      <c r="AY737" s="771"/>
      <c r="AZ737" s="771"/>
      <c r="BA737" s="905"/>
    </row>
    <row r="738" spans="1:53" s="116" customFormat="1" ht="11.4">
      <c r="A738" s="789">
        <v>6</v>
      </c>
      <c r="B738" s="946"/>
      <c r="C738" s="946"/>
      <c r="D738" s="946"/>
      <c r="E738" s="946"/>
      <c r="F738" s="946"/>
      <c r="G738" s="946"/>
      <c r="H738" s="946"/>
      <c r="I738" s="946"/>
      <c r="J738" s="946"/>
      <c r="K738" s="946"/>
      <c r="L738" s="947" t="s">
        <v>138</v>
      </c>
      <c r="M738" s="953" t="s">
        <v>677</v>
      </c>
      <c r="N738" s="949" t="s">
        <v>370</v>
      </c>
      <c r="O738" s="928">
        <v>414.34999999999997</v>
      </c>
      <c r="P738" s="928">
        <v>912.10000000000014</v>
      </c>
      <c r="Q738" s="928">
        <v>0</v>
      </c>
      <c r="R738" s="928">
        <v>-912.10000000000014</v>
      </c>
      <c r="S738" s="928">
        <v>456.75</v>
      </c>
      <c r="T738" s="928">
        <v>1189.02</v>
      </c>
      <c r="U738" s="928">
        <v>1051.08</v>
      </c>
      <c r="V738" s="928">
        <v>1051.08</v>
      </c>
      <c r="W738" s="928">
        <v>1051.08</v>
      </c>
      <c r="X738" s="928">
        <v>1051.08</v>
      </c>
      <c r="Y738" s="928">
        <v>1051.08</v>
      </c>
      <c r="Z738" s="928">
        <v>1051.08</v>
      </c>
      <c r="AA738" s="928">
        <v>1051.08</v>
      </c>
      <c r="AB738" s="928">
        <v>1051.08</v>
      </c>
      <c r="AC738" s="928">
        <v>1051.08</v>
      </c>
      <c r="AD738" s="928">
        <v>477.302368</v>
      </c>
      <c r="AE738" s="928">
        <v>353.51236800000004</v>
      </c>
      <c r="AF738" s="928">
        <v>353.51236800000004</v>
      </c>
      <c r="AG738" s="928">
        <v>353.51236800000004</v>
      </c>
      <c r="AH738" s="928">
        <v>353.51236800000004</v>
      </c>
      <c r="AI738" s="928">
        <v>353.51236800000004</v>
      </c>
      <c r="AJ738" s="928">
        <v>353.51236800000004</v>
      </c>
      <c r="AK738" s="928">
        <v>353.51236800000004</v>
      </c>
      <c r="AL738" s="928">
        <v>353.51236800000004</v>
      </c>
      <c r="AM738" s="928">
        <v>353.51236800000004</v>
      </c>
      <c r="AN738" s="928">
        <v>4.4996974274767378</v>
      </c>
      <c r="AO738" s="928">
        <v>-25.935341682612385</v>
      </c>
      <c r="AP738" s="928">
        <v>0</v>
      </c>
      <c r="AQ738" s="928">
        <v>0</v>
      </c>
      <c r="AR738" s="928">
        <v>0</v>
      </c>
      <c r="AS738" s="928">
        <v>0</v>
      </c>
      <c r="AT738" s="928">
        <v>0</v>
      </c>
      <c r="AU738" s="928">
        <v>0</v>
      </c>
      <c r="AV738" s="928">
        <v>0</v>
      </c>
      <c r="AW738" s="928">
        <v>0</v>
      </c>
      <c r="AX738" s="771"/>
      <c r="AY738" s="771"/>
      <c r="AZ738" s="771"/>
      <c r="BA738" s="946"/>
    </row>
    <row r="739" spans="1:53" ht="14.4">
      <c r="A739" s="789">
        <v>6</v>
      </c>
      <c r="B739" s="905"/>
      <c r="C739" s="957" t="b">
        <v>0</v>
      </c>
      <c r="D739" s="905"/>
      <c r="E739" s="905"/>
      <c r="F739" s="905"/>
      <c r="G739" s="905"/>
      <c r="H739" s="905"/>
      <c r="I739" s="905"/>
      <c r="J739" s="905"/>
      <c r="K739" s="905"/>
      <c r="L739" s="931" t="s">
        <v>1240</v>
      </c>
      <c r="M739" s="932" t="s">
        <v>1336</v>
      </c>
      <c r="N739" s="933" t="s">
        <v>370</v>
      </c>
      <c r="O739" s="790"/>
      <c r="P739" s="790"/>
      <c r="Q739" s="790"/>
      <c r="R739" s="940">
        <v>0</v>
      </c>
      <c r="S739" s="790"/>
      <c r="T739" s="790"/>
      <c r="U739" s="790"/>
      <c r="V739" s="790"/>
      <c r="W739" s="790"/>
      <c r="X739" s="790"/>
      <c r="Y739" s="790"/>
      <c r="Z739" s="790"/>
      <c r="AA739" s="790"/>
      <c r="AB739" s="790"/>
      <c r="AC739" s="790"/>
      <c r="AD739" s="790"/>
      <c r="AE739" s="790"/>
      <c r="AF739" s="790"/>
      <c r="AG739" s="790"/>
      <c r="AH739" s="790"/>
      <c r="AI739" s="790"/>
      <c r="AJ739" s="790"/>
      <c r="AK739" s="790"/>
      <c r="AL739" s="790"/>
      <c r="AM739" s="790"/>
      <c r="AN739" s="443"/>
      <c r="AO739" s="443"/>
      <c r="AP739" s="443"/>
      <c r="AQ739" s="443"/>
      <c r="AR739" s="443"/>
      <c r="AS739" s="443"/>
      <c r="AT739" s="443"/>
      <c r="AU739" s="443"/>
      <c r="AV739" s="443"/>
      <c r="AW739" s="443"/>
      <c r="AX739" s="771"/>
      <c r="AY739" s="771"/>
      <c r="AZ739" s="771"/>
      <c r="BA739" s="905"/>
    </row>
    <row r="740" spans="1:53" ht="14.4">
      <c r="A740" s="789">
        <v>6</v>
      </c>
      <c r="B740" s="905"/>
      <c r="C740" s="957" t="b">
        <v>0</v>
      </c>
      <c r="D740" s="905"/>
      <c r="E740" s="905"/>
      <c r="F740" s="905"/>
      <c r="G740" s="905"/>
      <c r="H740" s="905"/>
      <c r="I740" s="905"/>
      <c r="J740" s="905"/>
      <c r="K740" s="905"/>
      <c r="L740" s="931" t="s">
        <v>1241</v>
      </c>
      <c r="M740" s="932" t="s">
        <v>1337</v>
      </c>
      <c r="N740" s="933" t="s">
        <v>370</v>
      </c>
      <c r="O740" s="790"/>
      <c r="P740" s="790"/>
      <c r="Q740" s="790"/>
      <c r="R740" s="940">
        <v>0</v>
      </c>
      <c r="S740" s="790"/>
      <c r="T740" s="790"/>
      <c r="U740" s="790"/>
      <c r="V740" s="790"/>
      <c r="W740" s="790"/>
      <c r="X740" s="790"/>
      <c r="Y740" s="790"/>
      <c r="Z740" s="790"/>
      <c r="AA740" s="790"/>
      <c r="AB740" s="790"/>
      <c r="AC740" s="790"/>
      <c r="AD740" s="790"/>
      <c r="AE740" s="790"/>
      <c r="AF740" s="790"/>
      <c r="AG740" s="790"/>
      <c r="AH740" s="790"/>
      <c r="AI740" s="790"/>
      <c r="AJ740" s="790"/>
      <c r="AK740" s="790"/>
      <c r="AL740" s="790"/>
      <c r="AM740" s="790"/>
      <c r="AN740" s="443"/>
      <c r="AO740" s="443"/>
      <c r="AP740" s="443"/>
      <c r="AQ740" s="443"/>
      <c r="AR740" s="443"/>
      <c r="AS740" s="443"/>
      <c r="AT740" s="443"/>
      <c r="AU740" s="443"/>
      <c r="AV740" s="443"/>
      <c r="AW740" s="443"/>
      <c r="AX740" s="771"/>
      <c r="AY740" s="771"/>
      <c r="AZ740" s="771"/>
      <c r="BA740" s="905"/>
    </row>
    <row r="741" spans="1:53" s="116" customFormat="1" ht="11.4">
      <c r="A741" s="789">
        <v>6</v>
      </c>
      <c r="B741" s="905" t="s">
        <v>1217</v>
      </c>
      <c r="C741" s="946"/>
      <c r="D741" s="946"/>
      <c r="E741" s="946"/>
      <c r="F741" s="946"/>
      <c r="G741" s="946"/>
      <c r="H741" s="946"/>
      <c r="I741" s="946"/>
      <c r="J741" s="946"/>
      <c r="K741" s="946"/>
      <c r="L741" s="947" t="s">
        <v>139</v>
      </c>
      <c r="M741" s="953" t="s">
        <v>678</v>
      </c>
      <c r="N741" s="949" t="s">
        <v>329</v>
      </c>
      <c r="O741" s="958">
        <v>15</v>
      </c>
      <c r="P741" s="958">
        <v>0</v>
      </c>
      <c r="Q741" s="958">
        <v>0</v>
      </c>
      <c r="R741" s="958">
        <v>0</v>
      </c>
      <c r="S741" s="958">
        <v>15</v>
      </c>
      <c r="T741" s="958">
        <v>13.169999999999998</v>
      </c>
      <c r="U741" s="958">
        <v>0</v>
      </c>
      <c r="V741" s="958">
        <v>0</v>
      </c>
      <c r="W741" s="958">
        <v>0</v>
      </c>
      <c r="X741" s="958">
        <v>0</v>
      </c>
      <c r="Y741" s="958">
        <v>0</v>
      </c>
      <c r="Z741" s="958">
        <v>0</v>
      </c>
      <c r="AA741" s="958">
        <v>0</v>
      </c>
      <c r="AB741" s="958">
        <v>0</v>
      </c>
      <c r="AC741" s="958">
        <v>0</v>
      </c>
      <c r="AD741" s="958">
        <v>15</v>
      </c>
      <c r="AE741" s="958">
        <v>0</v>
      </c>
      <c r="AF741" s="958">
        <v>0</v>
      </c>
      <c r="AG741" s="958">
        <v>0</v>
      </c>
      <c r="AH741" s="958">
        <v>0</v>
      </c>
      <c r="AI741" s="958">
        <v>0</v>
      </c>
      <c r="AJ741" s="958">
        <v>0</v>
      </c>
      <c r="AK741" s="958">
        <v>0</v>
      </c>
      <c r="AL741" s="958">
        <v>0</v>
      </c>
      <c r="AM741" s="958">
        <v>0</v>
      </c>
      <c r="AN741" s="537"/>
      <c r="AO741" s="537"/>
      <c r="AP741" s="537"/>
      <c r="AQ741" s="537"/>
      <c r="AR741" s="537"/>
      <c r="AS741" s="537"/>
      <c r="AT741" s="537"/>
      <c r="AU741" s="537"/>
      <c r="AV741" s="537"/>
      <c r="AW741" s="537"/>
      <c r="AX741" s="771"/>
      <c r="AY741" s="771"/>
      <c r="AZ741" s="771"/>
      <c r="BA741" s="946"/>
    </row>
    <row r="742" spans="1:53" ht="11.4">
      <c r="A742" s="789">
        <v>6</v>
      </c>
      <c r="B742" s="905" t="s">
        <v>1213</v>
      </c>
      <c r="C742" s="905"/>
      <c r="D742" s="905"/>
      <c r="E742" s="905"/>
      <c r="F742" s="905"/>
      <c r="G742" s="905"/>
      <c r="H742" s="905"/>
      <c r="I742" s="905"/>
      <c r="J742" s="905"/>
      <c r="K742" s="905"/>
      <c r="L742" s="931" t="s">
        <v>150</v>
      </c>
      <c r="M742" s="956" t="s">
        <v>1136</v>
      </c>
      <c r="N742" s="933" t="s">
        <v>329</v>
      </c>
      <c r="O742" s="959">
        <v>7.28</v>
      </c>
      <c r="P742" s="959">
        <v>0</v>
      </c>
      <c r="Q742" s="959">
        <v>0</v>
      </c>
      <c r="R742" s="935">
        <v>0</v>
      </c>
      <c r="S742" s="959">
        <v>7.5</v>
      </c>
      <c r="T742" s="959">
        <v>6.57</v>
      </c>
      <c r="U742" s="959">
        <v>0</v>
      </c>
      <c r="V742" s="959">
        <v>0</v>
      </c>
      <c r="W742" s="959">
        <v>0</v>
      </c>
      <c r="X742" s="959">
        <v>0</v>
      </c>
      <c r="Y742" s="959">
        <v>0</v>
      </c>
      <c r="Z742" s="959">
        <v>0</v>
      </c>
      <c r="AA742" s="959">
        <v>0</v>
      </c>
      <c r="AB742" s="959">
        <v>0</v>
      </c>
      <c r="AC742" s="959">
        <v>0</v>
      </c>
      <c r="AD742" s="959">
        <v>7.5</v>
      </c>
      <c r="AE742" s="959">
        <v>0</v>
      </c>
      <c r="AF742" s="959">
        <v>0</v>
      </c>
      <c r="AG742" s="959">
        <v>0</v>
      </c>
      <c r="AH742" s="959">
        <v>0</v>
      </c>
      <c r="AI742" s="959">
        <v>0</v>
      </c>
      <c r="AJ742" s="959">
        <v>0</v>
      </c>
      <c r="AK742" s="959">
        <v>0</v>
      </c>
      <c r="AL742" s="959">
        <v>0</v>
      </c>
      <c r="AM742" s="959">
        <v>0</v>
      </c>
      <c r="AN742" s="443"/>
      <c r="AO742" s="443"/>
      <c r="AP742" s="443"/>
      <c r="AQ742" s="443"/>
      <c r="AR742" s="443"/>
      <c r="AS742" s="443"/>
      <c r="AT742" s="443"/>
      <c r="AU742" s="443"/>
      <c r="AV742" s="443"/>
      <c r="AW742" s="443"/>
      <c r="AX742" s="771"/>
      <c r="AY742" s="771"/>
      <c r="AZ742" s="771"/>
      <c r="BA742" s="905"/>
    </row>
    <row r="743" spans="1:53" ht="11.4">
      <c r="A743" s="789">
        <v>6</v>
      </c>
      <c r="B743" s="905" t="s">
        <v>1208</v>
      </c>
      <c r="C743" s="905"/>
      <c r="D743" s="905"/>
      <c r="E743" s="905"/>
      <c r="F743" s="905"/>
      <c r="G743" s="905"/>
      <c r="H743" s="905"/>
      <c r="I743" s="905"/>
      <c r="J743" s="905"/>
      <c r="K743" s="905"/>
      <c r="L743" s="931" t="s">
        <v>151</v>
      </c>
      <c r="M743" s="956" t="s">
        <v>1135</v>
      </c>
      <c r="N743" s="933" t="s">
        <v>679</v>
      </c>
      <c r="O743" s="790">
        <v>27.15</v>
      </c>
      <c r="P743" s="790"/>
      <c r="Q743" s="790"/>
      <c r="R743" s="940">
        <v>0</v>
      </c>
      <c r="S743" s="790">
        <v>30.45</v>
      </c>
      <c r="T743" s="790">
        <v>85.96</v>
      </c>
      <c r="U743" s="790"/>
      <c r="V743" s="790"/>
      <c r="W743" s="790"/>
      <c r="X743" s="790"/>
      <c r="Y743" s="790"/>
      <c r="Z743" s="790"/>
      <c r="AA743" s="790"/>
      <c r="AB743" s="790"/>
      <c r="AC743" s="790"/>
      <c r="AD743" s="790">
        <v>30.45</v>
      </c>
      <c r="AE743" s="790"/>
      <c r="AF743" s="790"/>
      <c r="AG743" s="790"/>
      <c r="AH743" s="790"/>
      <c r="AI743" s="790"/>
      <c r="AJ743" s="790"/>
      <c r="AK743" s="790"/>
      <c r="AL743" s="790"/>
      <c r="AM743" s="790"/>
      <c r="AN743" s="443"/>
      <c r="AO743" s="443"/>
      <c r="AP743" s="443"/>
      <c r="AQ743" s="443"/>
      <c r="AR743" s="443"/>
      <c r="AS743" s="443"/>
      <c r="AT743" s="443"/>
      <c r="AU743" s="443"/>
      <c r="AV743" s="443"/>
      <c r="AW743" s="443"/>
      <c r="AX743" s="771"/>
      <c r="AY743" s="771"/>
      <c r="AZ743" s="771"/>
      <c r="BA743" s="905"/>
    </row>
    <row r="744" spans="1:53" ht="11.4">
      <c r="A744" s="789">
        <v>6</v>
      </c>
      <c r="B744" s="905" t="s">
        <v>1214</v>
      </c>
      <c r="C744" s="905"/>
      <c r="D744" s="905"/>
      <c r="E744" s="905"/>
      <c r="F744" s="905"/>
      <c r="G744" s="905"/>
      <c r="H744" s="905"/>
      <c r="I744" s="905"/>
      <c r="J744" s="905"/>
      <c r="K744" s="905"/>
      <c r="L744" s="931" t="s">
        <v>152</v>
      </c>
      <c r="M744" s="956" t="s">
        <v>1137</v>
      </c>
      <c r="N744" s="933" t="s">
        <v>329</v>
      </c>
      <c r="O744" s="960">
        <v>7.72</v>
      </c>
      <c r="P744" s="960">
        <v>0</v>
      </c>
      <c r="Q744" s="960">
        <v>0</v>
      </c>
      <c r="R744" s="935">
        <v>0</v>
      </c>
      <c r="S744" s="960">
        <v>7.5</v>
      </c>
      <c r="T744" s="960">
        <v>6.5999999999999979</v>
      </c>
      <c r="U744" s="960">
        <v>0</v>
      </c>
      <c r="V744" s="960">
        <v>0</v>
      </c>
      <c r="W744" s="960">
        <v>0</v>
      </c>
      <c r="X744" s="960">
        <v>0</v>
      </c>
      <c r="Y744" s="960">
        <v>0</v>
      </c>
      <c r="Z744" s="960">
        <v>0</v>
      </c>
      <c r="AA744" s="960">
        <v>0</v>
      </c>
      <c r="AB744" s="960">
        <v>0</v>
      </c>
      <c r="AC744" s="960">
        <v>0</v>
      </c>
      <c r="AD744" s="960">
        <v>7.5</v>
      </c>
      <c r="AE744" s="960">
        <v>0</v>
      </c>
      <c r="AF744" s="960">
        <v>0</v>
      </c>
      <c r="AG744" s="960">
        <v>0</v>
      </c>
      <c r="AH744" s="960">
        <v>0</v>
      </c>
      <c r="AI744" s="960">
        <v>0</v>
      </c>
      <c r="AJ744" s="960">
        <v>0</v>
      </c>
      <c r="AK744" s="960">
        <v>0</v>
      </c>
      <c r="AL744" s="960">
        <v>0</v>
      </c>
      <c r="AM744" s="960">
        <v>0</v>
      </c>
      <c r="AN744" s="443"/>
      <c r="AO744" s="443"/>
      <c r="AP744" s="443"/>
      <c r="AQ744" s="443"/>
      <c r="AR744" s="443"/>
      <c r="AS744" s="443"/>
      <c r="AT744" s="443"/>
      <c r="AU744" s="443"/>
      <c r="AV744" s="443"/>
      <c r="AW744" s="443"/>
      <c r="AX744" s="771"/>
      <c r="AY744" s="771"/>
      <c r="AZ744" s="771"/>
      <c r="BA744" s="905"/>
    </row>
    <row r="745" spans="1:53" ht="11.4">
      <c r="A745" s="789">
        <v>6</v>
      </c>
      <c r="B745" s="905" t="s">
        <v>1209</v>
      </c>
      <c r="C745" s="905"/>
      <c r="D745" s="905"/>
      <c r="E745" s="905"/>
      <c r="F745" s="905"/>
      <c r="G745" s="905"/>
      <c r="H745" s="905"/>
      <c r="I745" s="905"/>
      <c r="J745" s="905"/>
      <c r="K745" s="905"/>
      <c r="L745" s="931" t="s">
        <v>153</v>
      </c>
      <c r="M745" s="956" t="s">
        <v>1138</v>
      </c>
      <c r="N745" s="933" t="s">
        <v>679</v>
      </c>
      <c r="O745" s="961">
        <v>28.069689119170981</v>
      </c>
      <c r="P745" s="961">
        <v>0</v>
      </c>
      <c r="Q745" s="961">
        <v>0</v>
      </c>
      <c r="R745" s="940">
        <v>0</v>
      </c>
      <c r="S745" s="961">
        <v>30.45</v>
      </c>
      <c r="T745" s="961">
        <v>94.58</v>
      </c>
      <c r="U745" s="961">
        <v>0</v>
      </c>
      <c r="V745" s="961">
        <v>0</v>
      </c>
      <c r="W745" s="961">
        <v>0</v>
      </c>
      <c r="X745" s="961">
        <v>0</v>
      </c>
      <c r="Y745" s="961">
        <v>0</v>
      </c>
      <c r="Z745" s="961">
        <v>0</v>
      </c>
      <c r="AA745" s="961">
        <v>0</v>
      </c>
      <c r="AB745" s="961">
        <v>0</v>
      </c>
      <c r="AC745" s="961">
        <v>0</v>
      </c>
      <c r="AD745" s="961">
        <v>33.190315733333335</v>
      </c>
      <c r="AE745" s="961">
        <v>0</v>
      </c>
      <c r="AF745" s="961">
        <v>0</v>
      </c>
      <c r="AG745" s="961">
        <v>0</v>
      </c>
      <c r="AH745" s="961">
        <v>0</v>
      </c>
      <c r="AI745" s="961">
        <v>0</v>
      </c>
      <c r="AJ745" s="961">
        <v>0</v>
      </c>
      <c r="AK745" s="961">
        <v>0</v>
      </c>
      <c r="AL745" s="961">
        <v>0</v>
      </c>
      <c r="AM745" s="961">
        <v>0</v>
      </c>
      <c r="AN745" s="443"/>
      <c r="AO745" s="443"/>
      <c r="AP745" s="443"/>
      <c r="AQ745" s="443"/>
      <c r="AR745" s="443"/>
      <c r="AS745" s="443"/>
      <c r="AT745" s="443"/>
      <c r="AU745" s="443"/>
      <c r="AV745" s="443"/>
      <c r="AW745" s="443"/>
      <c r="AX745" s="771"/>
      <c r="AY745" s="771"/>
      <c r="AZ745" s="771"/>
      <c r="BA745" s="905"/>
    </row>
    <row r="746" spans="1:53" ht="11.4">
      <c r="A746" s="789">
        <v>6</v>
      </c>
      <c r="B746" s="905"/>
      <c r="C746" s="905"/>
      <c r="D746" s="905"/>
      <c r="E746" s="905"/>
      <c r="F746" s="905"/>
      <c r="G746" s="905"/>
      <c r="H746" s="905"/>
      <c r="I746" s="905"/>
      <c r="J746" s="905"/>
      <c r="K746" s="905"/>
      <c r="L746" s="931" t="s">
        <v>680</v>
      </c>
      <c r="M746" s="932" t="s">
        <v>681</v>
      </c>
      <c r="N746" s="933" t="s">
        <v>145</v>
      </c>
      <c r="O746" s="962">
        <v>103.38743690302388</v>
      </c>
      <c r="P746" s="962">
        <v>0</v>
      </c>
      <c r="Q746" s="962">
        <v>0</v>
      </c>
      <c r="R746" s="443"/>
      <c r="S746" s="962">
        <v>100</v>
      </c>
      <c r="T746" s="962">
        <v>110.0279199627734</v>
      </c>
      <c r="U746" s="962">
        <v>0</v>
      </c>
      <c r="V746" s="962">
        <v>0</v>
      </c>
      <c r="W746" s="962">
        <v>0</v>
      </c>
      <c r="X746" s="962">
        <v>0</v>
      </c>
      <c r="Y746" s="962">
        <v>0</v>
      </c>
      <c r="Z746" s="962">
        <v>0</v>
      </c>
      <c r="AA746" s="962">
        <v>0</v>
      </c>
      <c r="AB746" s="962">
        <v>0</v>
      </c>
      <c r="AC746" s="962">
        <v>0</v>
      </c>
      <c r="AD746" s="962">
        <v>108.99939485495349</v>
      </c>
      <c r="AE746" s="962">
        <v>0</v>
      </c>
      <c r="AF746" s="962">
        <v>0</v>
      </c>
      <c r="AG746" s="962">
        <v>0</v>
      </c>
      <c r="AH746" s="962">
        <v>0</v>
      </c>
      <c r="AI746" s="962">
        <v>0</v>
      </c>
      <c r="AJ746" s="962">
        <v>0</v>
      </c>
      <c r="AK746" s="962">
        <v>0</v>
      </c>
      <c r="AL746" s="962">
        <v>0</v>
      </c>
      <c r="AM746" s="962">
        <v>0</v>
      </c>
      <c r="AN746" s="443"/>
      <c r="AO746" s="443"/>
      <c r="AP746" s="443"/>
      <c r="AQ746" s="443"/>
      <c r="AR746" s="443"/>
      <c r="AS746" s="443"/>
      <c r="AT746" s="443"/>
      <c r="AU746" s="443"/>
      <c r="AV746" s="443"/>
      <c r="AW746" s="443"/>
      <c r="AX746" s="771"/>
      <c r="AY746" s="771"/>
      <c r="AZ746" s="771"/>
      <c r="BA746" s="905"/>
    </row>
    <row r="747" spans="1:53" ht="11.4">
      <c r="A747" s="789">
        <v>6</v>
      </c>
      <c r="B747" s="905"/>
      <c r="C747" s="905"/>
      <c r="D747" s="905"/>
      <c r="E747" s="905"/>
      <c r="F747" s="905"/>
      <c r="G747" s="905"/>
      <c r="H747" s="905"/>
      <c r="I747" s="905"/>
      <c r="J747" s="905"/>
      <c r="K747" s="905"/>
      <c r="L747" s="931" t="s">
        <v>682</v>
      </c>
      <c r="M747" s="932" t="s">
        <v>683</v>
      </c>
      <c r="N747" s="933" t="s">
        <v>679</v>
      </c>
      <c r="O747" s="790">
        <v>27.623333333333331</v>
      </c>
      <c r="P747" s="790">
        <v>0</v>
      </c>
      <c r="Q747" s="790">
        <v>0</v>
      </c>
      <c r="R747" s="940">
        <v>0</v>
      </c>
      <c r="S747" s="790">
        <v>30.45</v>
      </c>
      <c r="T747" s="790">
        <v>90.282460136674274</v>
      </c>
      <c r="U747" s="790">
        <v>0</v>
      </c>
      <c r="V747" s="790">
        <v>0</v>
      </c>
      <c r="W747" s="790">
        <v>0</v>
      </c>
      <c r="X747" s="790">
        <v>0</v>
      </c>
      <c r="Y747" s="790">
        <v>0</v>
      </c>
      <c r="Z747" s="790">
        <v>0</v>
      </c>
      <c r="AA747" s="790">
        <v>0</v>
      </c>
      <c r="AB747" s="790">
        <v>0</v>
      </c>
      <c r="AC747" s="790">
        <v>0</v>
      </c>
      <c r="AD747" s="790">
        <v>31.820157866666666</v>
      </c>
      <c r="AE747" s="790">
        <v>0</v>
      </c>
      <c r="AF747" s="790">
        <v>0</v>
      </c>
      <c r="AG747" s="790">
        <v>0</v>
      </c>
      <c r="AH747" s="790">
        <v>0</v>
      </c>
      <c r="AI747" s="790">
        <v>0</v>
      </c>
      <c r="AJ747" s="790">
        <v>0</v>
      </c>
      <c r="AK747" s="790">
        <v>0</v>
      </c>
      <c r="AL747" s="790">
        <v>0</v>
      </c>
      <c r="AM747" s="790">
        <v>0</v>
      </c>
      <c r="AN747" s="443"/>
      <c r="AO747" s="443"/>
      <c r="AP747" s="443"/>
      <c r="AQ747" s="443"/>
      <c r="AR747" s="443"/>
      <c r="AS747" s="443"/>
      <c r="AT747" s="443"/>
      <c r="AU747" s="443"/>
      <c r="AV747" s="443"/>
      <c r="AW747" s="443"/>
      <c r="AX747" s="771"/>
      <c r="AY747" s="771"/>
      <c r="AZ747" s="771"/>
      <c r="BA747" s="905"/>
    </row>
    <row r="748" spans="1:53" s="116" customFormat="1" ht="11.4">
      <c r="A748" s="789">
        <v>6</v>
      </c>
      <c r="B748" s="946"/>
      <c r="C748" s="946"/>
      <c r="D748" s="946"/>
      <c r="E748" s="946"/>
      <c r="F748" s="946"/>
      <c r="G748" s="946"/>
      <c r="H748" s="946"/>
      <c r="I748" s="946"/>
      <c r="J748" s="946"/>
      <c r="K748" s="946"/>
      <c r="L748" s="947" t="s">
        <v>140</v>
      </c>
      <c r="M748" s="953" t="s">
        <v>1342</v>
      </c>
      <c r="N748" s="949" t="s">
        <v>370</v>
      </c>
      <c r="O748" s="963">
        <v>356.34100000000001</v>
      </c>
      <c r="P748" s="963">
        <v>0</v>
      </c>
      <c r="Q748" s="963">
        <v>0</v>
      </c>
      <c r="R748" s="928">
        <v>0</v>
      </c>
      <c r="S748" s="963">
        <v>392.80500000000001</v>
      </c>
      <c r="T748" s="963">
        <v>1146.5872437357632</v>
      </c>
      <c r="U748" s="963">
        <v>0</v>
      </c>
      <c r="V748" s="963">
        <v>0</v>
      </c>
      <c r="W748" s="963">
        <v>0</v>
      </c>
      <c r="X748" s="963">
        <v>0</v>
      </c>
      <c r="Y748" s="963">
        <v>0</v>
      </c>
      <c r="Z748" s="963">
        <v>0</v>
      </c>
      <c r="AA748" s="963">
        <v>0</v>
      </c>
      <c r="AB748" s="963">
        <v>0</v>
      </c>
      <c r="AC748" s="963">
        <v>0</v>
      </c>
      <c r="AD748" s="963">
        <v>410.48003648000002</v>
      </c>
      <c r="AE748" s="963">
        <v>0</v>
      </c>
      <c r="AF748" s="963">
        <v>0</v>
      </c>
      <c r="AG748" s="963">
        <v>0</v>
      </c>
      <c r="AH748" s="963">
        <v>0</v>
      </c>
      <c r="AI748" s="963">
        <v>0</v>
      </c>
      <c r="AJ748" s="963">
        <v>0</v>
      </c>
      <c r="AK748" s="963">
        <v>0</v>
      </c>
      <c r="AL748" s="963">
        <v>0</v>
      </c>
      <c r="AM748" s="963">
        <v>0</v>
      </c>
      <c r="AN748" s="928">
        <v>4.4996974274767423</v>
      </c>
      <c r="AO748" s="928">
        <v>-100</v>
      </c>
      <c r="AP748" s="928">
        <v>0</v>
      </c>
      <c r="AQ748" s="928">
        <v>0</v>
      </c>
      <c r="AR748" s="928">
        <v>0</v>
      </c>
      <c r="AS748" s="928">
        <v>0</v>
      </c>
      <c r="AT748" s="928">
        <v>0</v>
      </c>
      <c r="AU748" s="928">
        <v>0</v>
      </c>
      <c r="AV748" s="928">
        <v>0</v>
      </c>
      <c r="AW748" s="928">
        <v>0</v>
      </c>
      <c r="AX748" s="771"/>
      <c r="AY748" s="771"/>
      <c r="AZ748" s="771"/>
      <c r="BA748" s="946"/>
    </row>
    <row r="749" spans="1:53" s="116" customFormat="1" ht="11.4">
      <c r="A749" s="789">
        <v>6</v>
      </c>
      <c r="B749" s="905" t="s">
        <v>1218</v>
      </c>
      <c r="C749" s="946"/>
      <c r="D749" s="946"/>
      <c r="E749" s="946"/>
      <c r="F749" s="946"/>
      <c r="G749" s="946"/>
      <c r="H749" s="946"/>
      <c r="I749" s="946"/>
      <c r="J749" s="946"/>
      <c r="K749" s="946"/>
      <c r="L749" s="947" t="s">
        <v>141</v>
      </c>
      <c r="M749" s="953" t="s">
        <v>684</v>
      </c>
      <c r="N749" s="949" t="s">
        <v>329</v>
      </c>
      <c r="O749" s="958">
        <v>12.9</v>
      </c>
      <c r="P749" s="958">
        <v>0</v>
      </c>
      <c r="Q749" s="958">
        <v>0</v>
      </c>
      <c r="R749" s="958">
        <v>0</v>
      </c>
      <c r="S749" s="958">
        <v>12.9</v>
      </c>
      <c r="T749" s="958">
        <v>12.7</v>
      </c>
      <c r="U749" s="958">
        <v>0</v>
      </c>
      <c r="V749" s="958">
        <v>0</v>
      </c>
      <c r="W749" s="958">
        <v>0</v>
      </c>
      <c r="X749" s="958">
        <v>0</v>
      </c>
      <c r="Y749" s="958">
        <v>0</v>
      </c>
      <c r="Z749" s="958">
        <v>0</v>
      </c>
      <c r="AA749" s="958">
        <v>0</v>
      </c>
      <c r="AB749" s="958">
        <v>0</v>
      </c>
      <c r="AC749" s="958">
        <v>0</v>
      </c>
      <c r="AD749" s="958">
        <v>12.9</v>
      </c>
      <c r="AE749" s="958">
        <v>0</v>
      </c>
      <c r="AF749" s="958">
        <v>0</v>
      </c>
      <c r="AG749" s="958">
        <v>0</v>
      </c>
      <c r="AH749" s="958">
        <v>0</v>
      </c>
      <c r="AI749" s="958">
        <v>0</v>
      </c>
      <c r="AJ749" s="958">
        <v>0</v>
      </c>
      <c r="AK749" s="958">
        <v>0</v>
      </c>
      <c r="AL749" s="958">
        <v>0</v>
      </c>
      <c r="AM749" s="958">
        <v>0</v>
      </c>
      <c r="AN749" s="537"/>
      <c r="AO749" s="537"/>
      <c r="AP749" s="537"/>
      <c r="AQ749" s="537"/>
      <c r="AR749" s="537"/>
      <c r="AS749" s="537"/>
      <c r="AT749" s="537"/>
      <c r="AU749" s="537"/>
      <c r="AV749" s="537"/>
      <c r="AW749" s="537"/>
      <c r="AX749" s="771"/>
      <c r="AY749" s="771"/>
      <c r="AZ749" s="771"/>
      <c r="BA749" s="946"/>
    </row>
    <row r="750" spans="1:53" ht="11.4">
      <c r="A750" s="789">
        <v>6</v>
      </c>
      <c r="B750" s="905" t="s">
        <v>1215</v>
      </c>
      <c r="C750" s="905"/>
      <c r="D750" s="905"/>
      <c r="E750" s="905"/>
      <c r="F750" s="905"/>
      <c r="G750" s="905"/>
      <c r="H750" s="905"/>
      <c r="I750" s="905"/>
      <c r="J750" s="905"/>
      <c r="K750" s="905"/>
      <c r="L750" s="964" t="s">
        <v>154</v>
      </c>
      <c r="M750" s="956" t="s">
        <v>1200</v>
      </c>
      <c r="N750" s="965" t="s">
        <v>329</v>
      </c>
      <c r="O750" s="959">
        <v>6.45</v>
      </c>
      <c r="P750" s="959">
        <v>0</v>
      </c>
      <c r="Q750" s="959">
        <v>0</v>
      </c>
      <c r="R750" s="935">
        <v>0</v>
      </c>
      <c r="S750" s="959">
        <v>6.45</v>
      </c>
      <c r="T750" s="959">
        <v>6.35</v>
      </c>
      <c r="U750" s="959">
        <v>0</v>
      </c>
      <c r="V750" s="959">
        <v>0</v>
      </c>
      <c r="W750" s="959">
        <v>0</v>
      </c>
      <c r="X750" s="959">
        <v>0</v>
      </c>
      <c r="Y750" s="959">
        <v>0</v>
      </c>
      <c r="Z750" s="959">
        <v>0</v>
      </c>
      <c r="AA750" s="959">
        <v>0</v>
      </c>
      <c r="AB750" s="959">
        <v>0</v>
      </c>
      <c r="AC750" s="959">
        <v>0</v>
      </c>
      <c r="AD750" s="959">
        <v>6.45</v>
      </c>
      <c r="AE750" s="959">
        <v>0</v>
      </c>
      <c r="AF750" s="959">
        <v>0</v>
      </c>
      <c r="AG750" s="959">
        <v>0</v>
      </c>
      <c r="AH750" s="959">
        <v>0</v>
      </c>
      <c r="AI750" s="959">
        <v>0</v>
      </c>
      <c r="AJ750" s="959">
        <v>0</v>
      </c>
      <c r="AK750" s="959">
        <v>0</v>
      </c>
      <c r="AL750" s="959">
        <v>0</v>
      </c>
      <c r="AM750" s="959">
        <v>0</v>
      </c>
      <c r="AN750" s="443"/>
      <c r="AO750" s="443"/>
      <c r="AP750" s="443"/>
      <c r="AQ750" s="443"/>
      <c r="AR750" s="443"/>
      <c r="AS750" s="443"/>
      <c r="AT750" s="443"/>
      <c r="AU750" s="443"/>
      <c r="AV750" s="443"/>
      <c r="AW750" s="443"/>
      <c r="AX750" s="771"/>
      <c r="AY750" s="771"/>
      <c r="AZ750" s="771"/>
      <c r="BA750" s="905"/>
    </row>
    <row r="751" spans="1:53" ht="11.4">
      <c r="A751" s="789">
        <v>6</v>
      </c>
      <c r="B751" s="905" t="s">
        <v>1211</v>
      </c>
      <c r="C751" s="905"/>
      <c r="D751" s="905"/>
      <c r="E751" s="905"/>
      <c r="F751" s="905"/>
      <c r="G751" s="905"/>
      <c r="H751" s="905"/>
      <c r="I751" s="905"/>
      <c r="J751" s="905"/>
      <c r="K751" s="905"/>
      <c r="L751" s="964" t="s">
        <v>155</v>
      </c>
      <c r="M751" s="956" t="s">
        <v>1201</v>
      </c>
      <c r="N751" s="965" t="s">
        <v>679</v>
      </c>
      <c r="O751" s="961">
        <v>27.15</v>
      </c>
      <c r="P751" s="961">
        <v>0</v>
      </c>
      <c r="Q751" s="961">
        <v>0</v>
      </c>
      <c r="R751" s="940">
        <v>0</v>
      </c>
      <c r="S751" s="961">
        <v>30.45</v>
      </c>
      <c r="T751" s="961">
        <v>85.96</v>
      </c>
      <c r="U751" s="961">
        <v>0</v>
      </c>
      <c r="V751" s="961">
        <v>0</v>
      </c>
      <c r="W751" s="961">
        <v>0</v>
      </c>
      <c r="X751" s="961">
        <v>0</v>
      </c>
      <c r="Y751" s="961">
        <v>0</v>
      </c>
      <c r="Z751" s="961">
        <v>0</v>
      </c>
      <c r="AA751" s="961">
        <v>0</v>
      </c>
      <c r="AB751" s="961">
        <v>0</v>
      </c>
      <c r="AC751" s="961">
        <v>0</v>
      </c>
      <c r="AD751" s="961">
        <v>30.45</v>
      </c>
      <c r="AE751" s="961">
        <v>0</v>
      </c>
      <c r="AF751" s="961">
        <v>0</v>
      </c>
      <c r="AG751" s="961">
        <v>0</v>
      </c>
      <c r="AH751" s="961">
        <v>0</v>
      </c>
      <c r="AI751" s="961">
        <v>0</v>
      </c>
      <c r="AJ751" s="961">
        <v>0</v>
      </c>
      <c r="AK751" s="961">
        <v>0</v>
      </c>
      <c r="AL751" s="961">
        <v>0</v>
      </c>
      <c r="AM751" s="961">
        <v>0</v>
      </c>
      <c r="AN751" s="443"/>
      <c r="AO751" s="443"/>
      <c r="AP751" s="443"/>
      <c r="AQ751" s="443"/>
      <c r="AR751" s="443"/>
      <c r="AS751" s="443"/>
      <c r="AT751" s="443"/>
      <c r="AU751" s="443"/>
      <c r="AV751" s="443"/>
      <c r="AW751" s="443"/>
      <c r="AX751" s="771"/>
      <c r="AY751" s="771"/>
      <c r="AZ751" s="771"/>
      <c r="BA751" s="905"/>
    </row>
    <row r="752" spans="1:53" ht="11.4">
      <c r="A752" s="789">
        <v>6</v>
      </c>
      <c r="B752" s="905" t="s">
        <v>1216</v>
      </c>
      <c r="C752" s="905"/>
      <c r="D752" s="905"/>
      <c r="E752" s="905"/>
      <c r="F752" s="905"/>
      <c r="G752" s="905"/>
      <c r="H752" s="905"/>
      <c r="I752" s="905"/>
      <c r="J752" s="905"/>
      <c r="K752" s="905"/>
      <c r="L752" s="964" t="s">
        <v>156</v>
      </c>
      <c r="M752" s="956" t="s">
        <v>1202</v>
      </c>
      <c r="N752" s="965" t="s">
        <v>329</v>
      </c>
      <c r="O752" s="960">
        <v>6.45</v>
      </c>
      <c r="P752" s="960">
        <v>0</v>
      </c>
      <c r="Q752" s="960">
        <v>0</v>
      </c>
      <c r="R752" s="935">
        <v>0</v>
      </c>
      <c r="S752" s="960">
        <v>6.45</v>
      </c>
      <c r="T752" s="960">
        <v>6.35</v>
      </c>
      <c r="U752" s="960">
        <v>0</v>
      </c>
      <c r="V752" s="960">
        <v>0</v>
      </c>
      <c r="W752" s="960">
        <v>0</v>
      </c>
      <c r="X752" s="960">
        <v>0</v>
      </c>
      <c r="Y752" s="960">
        <v>0</v>
      </c>
      <c r="Z752" s="960">
        <v>0</v>
      </c>
      <c r="AA752" s="960">
        <v>0</v>
      </c>
      <c r="AB752" s="960">
        <v>0</v>
      </c>
      <c r="AC752" s="960">
        <v>0</v>
      </c>
      <c r="AD752" s="960">
        <v>6.45</v>
      </c>
      <c r="AE752" s="960">
        <v>0</v>
      </c>
      <c r="AF752" s="960">
        <v>0</v>
      </c>
      <c r="AG752" s="960">
        <v>0</v>
      </c>
      <c r="AH752" s="960">
        <v>0</v>
      </c>
      <c r="AI752" s="960">
        <v>0</v>
      </c>
      <c r="AJ752" s="960">
        <v>0</v>
      </c>
      <c r="AK752" s="960">
        <v>0</v>
      </c>
      <c r="AL752" s="960">
        <v>0</v>
      </c>
      <c r="AM752" s="960">
        <v>0</v>
      </c>
      <c r="AN752" s="443"/>
      <c r="AO752" s="443"/>
      <c r="AP752" s="443"/>
      <c r="AQ752" s="443"/>
      <c r="AR752" s="443"/>
      <c r="AS752" s="443"/>
      <c r="AT752" s="443"/>
      <c r="AU752" s="443"/>
      <c r="AV752" s="443"/>
      <c r="AW752" s="443"/>
      <c r="AX752" s="771"/>
      <c r="AY752" s="771"/>
      <c r="AZ752" s="771"/>
      <c r="BA752" s="905"/>
    </row>
    <row r="753" spans="1:53" ht="11.4">
      <c r="A753" s="789">
        <v>6</v>
      </c>
      <c r="B753" s="905" t="s">
        <v>1210</v>
      </c>
      <c r="C753" s="905"/>
      <c r="D753" s="905"/>
      <c r="E753" s="905"/>
      <c r="F753" s="905"/>
      <c r="G753" s="905"/>
      <c r="H753" s="905"/>
      <c r="I753" s="905"/>
      <c r="J753" s="905"/>
      <c r="K753" s="905"/>
      <c r="L753" s="964" t="s">
        <v>157</v>
      </c>
      <c r="M753" s="956" t="s">
        <v>1203</v>
      </c>
      <c r="N753" s="965" t="s">
        <v>679</v>
      </c>
      <c r="O753" s="961">
        <v>28.069689119170981</v>
      </c>
      <c r="P753" s="961">
        <v>0</v>
      </c>
      <c r="Q753" s="961">
        <v>0</v>
      </c>
      <c r="R753" s="940">
        <v>0</v>
      </c>
      <c r="S753" s="961">
        <v>30.45</v>
      </c>
      <c r="T753" s="961">
        <v>94.58</v>
      </c>
      <c r="U753" s="961">
        <v>0</v>
      </c>
      <c r="V753" s="961">
        <v>0</v>
      </c>
      <c r="W753" s="961">
        <v>0</v>
      </c>
      <c r="X753" s="961">
        <v>0</v>
      </c>
      <c r="Y753" s="961">
        <v>0</v>
      </c>
      <c r="Z753" s="961">
        <v>0</v>
      </c>
      <c r="AA753" s="961">
        <v>0</v>
      </c>
      <c r="AB753" s="961">
        <v>0</v>
      </c>
      <c r="AC753" s="961">
        <v>0</v>
      </c>
      <c r="AD753" s="961">
        <v>33.190315733333335</v>
      </c>
      <c r="AE753" s="961">
        <v>0</v>
      </c>
      <c r="AF753" s="961">
        <v>0</v>
      </c>
      <c r="AG753" s="961">
        <v>0</v>
      </c>
      <c r="AH753" s="961">
        <v>0</v>
      </c>
      <c r="AI753" s="961">
        <v>0</v>
      </c>
      <c r="AJ753" s="961">
        <v>0</v>
      </c>
      <c r="AK753" s="961">
        <v>0</v>
      </c>
      <c r="AL753" s="961">
        <v>0</v>
      </c>
      <c r="AM753" s="961">
        <v>0</v>
      </c>
      <c r="AN753" s="443"/>
      <c r="AO753" s="443"/>
      <c r="AP753" s="443"/>
      <c r="AQ753" s="443"/>
      <c r="AR753" s="443"/>
      <c r="AS753" s="443"/>
      <c r="AT753" s="443"/>
      <c r="AU753" s="443"/>
      <c r="AV753" s="443"/>
      <c r="AW753" s="443"/>
      <c r="AX753" s="771"/>
      <c r="AY753" s="771"/>
      <c r="AZ753" s="771"/>
      <c r="BA753" s="905"/>
    </row>
    <row r="754" spans="1:53" s="82" customFormat="1" ht="11.4">
      <c r="A754" s="764" t="s">
        <v>125</v>
      </c>
      <c r="B754" s="921" t="s">
        <v>1026</v>
      </c>
      <c r="C754" s="752"/>
      <c r="D754" s="752"/>
      <c r="E754" s="752"/>
      <c r="F754" s="752"/>
      <c r="G754" s="752"/>
      <c r="H754" s="752"/>
      <c r="I754" s="752"/>
      <c r="J754" s="752"/>
      <c r="K754" s="752"/>
      <c r="L754" s="922" t="s">
        <v>2429</v>
      </c>
      <c r="M754" s="923"/>
      <c r="N754" s="923"/>
      <c r="O754" s="923"/>
      <c r="P754" s="923"/>
      <c r="Q754" s="923"/>
      <c r="R754" s="923"/>
      <c r="S754" s="923"/>
      <c r="T754" s="923"/>
      <c r="U754" s="923"/>
      <c r="V754" s="923"/>
      <c r="W754" s="923"/>
      <c r="X754" s="923"/>
      <c r="Y754" s="923"/>
      <c r="Z754" s="923"/>
      <c r="AA754" s="923"/>
      <c r="AB754" s="923"/>
      <c r="AC754" s="923"/>
      <c r="AD754" s="923"/>
      <c r="AE754" s="923"/>
      <c r="AF754" s="923"/>
      <c r="AG754" s="923"/>
      <c r="AH754" s="923"/>
      <c r="AI754" s="923"/>
      <c r="AJ754" s="923"/>
      <c r="AK754" s="923"/>
      <c r="AL754" s="923"/>
      <c r="AM754" s="923"/>
      <c r="AN754" s="923"/>
      <c r="AO754" s="923"/>
      <c r="AP754" s="923"/>
      <c r="AQ754" s="923"/>
      <c r="AR754" s="923"/>
      <c r="AS754" s="923"/>
      <c r="AT754" s="923"/>
      <c r="AU754" s="923"/>
      <c r="AV754" s="923"/>
      <c r="AW754" s="923"/>
      <c r="AX754" s="923"/>
      <c r="AY754" s="923"/>
      <c r="AZ754" s="923"/>
      <c r="BA754" s="752"/>
    </row>
    <row r="755" spans="1:53" s="114" customFormat="1" ht="11.4">
      <c r="A755" s="789">
        <v>7</v>
      </c>
      <c r="B755" s="924"/>
      <c r="C755" s="924"/>
      <c r="D755" s="924"/>
      <c r="E755" s="924"/>
      <c r="F755" s="924"/>
      <c r="G755" s="924"/>
      <c r="H755" s="924"/>
      <c r="I755" s="924"/>
      <c r="J755" s="924"/>
      <c r="K755" s="924"/>
      <c r="L755" s="925" t="s">
        <v>18</v>
      </c>
      <c r="M755" s="926" t="s">
        <v>531</v>
      </c>
      <c r="N755" s="927" t="s">
        <v>370</v>
      </c>
      <c r="O755" s="537">
        <v>435.89</v>
      </c>
      <c r="P755" s="928">
        <v>856.56</v>
      </c>
      <c r="Q755" s="928">
        <v>0</v>
      </c>
      <c r="R755" s="928">
        <v>-856.56</v>
      </c>
      <c r="S755" s="929">
        <v>492.49</v>
      </c>
      <c r="T755" s="929">
        <v>1525.43</v>
      </c>
      <c r="U755" s="929">
        <v>1525.43</v>
      </c>
      <c r="V755" s="929">
        <v>1525.43</v>
      </c>
      <c r="W755" s="929">
        <v>1525.43</v>
      </c>
      <c r="X755" s="929">
        <v>1525.43</v>
      </c>
      <c r="Y755" s="929">
        <v>1525.43</v>
      </c>
      <c r="Z755" s="929">
        <v>1525.43</v>
      </c>
      <c r="AA755" s="929">
        <v>1525.43</v>
      </c>
      <c r="AB755" s="929">
        <v>1525.43</v>
      </c>
      <c r="AC755" s="929">
        <v>1525.43</v>
      </c>
      <c r="AD755" s="929">
        <v>522.66978719999997</v>
      </c>
      <c r="AE755" s="929">
        <v>522.66978719999997</v>
      </c>
      <c r="AF755" s="929">
        <v>522.66978719999997</v>
      </c>
      <c r="AG755" s="929">
        <v>522.66978719999997</v>
      </c>
      <c r="AH755" s="929">
        <v>522.66978719999997</v>
      </c>
      <c r="AI755" s="929">
        <v>522.66978719999997</v>
      </c>
      <c r="AJ755" s="929">
        <v>522.66978719999997</v>
      </c>
      <c r="AK755" s="929">
        <v>522.66978719999997</v>
      </c>
      <c r="AL755" s="929">
        <v>522.66978719999997</v>
      </c>
      <c r="AM755" s="929">
        <v>522.66978719999997</v>
      </c>
      <c r="AN755" s="928">
        <v>6.1279999999999921</v>
      </c>
      <c r="AO755" s="928">
        <v>0</v>
      </c>
      <c r="AP755" s="928">
        <v>0</v>
      </c>
      <c r="AQ755" s="928">
        <v>0</v>
      </c>
      <c r="AR755" s="928">
        <v>0</v>
      </c>
      <c r="AS755" s="928">
        <v>0</v>
      </c>
      <c r="AT755" s="928">
        <v>0</v>
      </c>
      <c r="AU755" s="928">
        <v>0</v>
      </c>
      <c r="AV755" s="928">
        <v>0</v>
      </c>
      <c r="AW755" s="928">
        <v>0</v>
      </c>
      <c r="AX755" s="771"/>
      <c r="AY755" s="771"/>
      <c r="AZ755" s="771"/>
      <c r="BA755" s="930"/>
    </row>
    <row r="756" spans="1:53" ht="11.4">
      <c r="A756" s="789">
        <v>7</v>
      </c>
      <c r="B756" s="905"/>
      <c r="C756" s="905"/>
      <c r="D756" s="905"/>
      <c r="E756" s="905"/>
      <c r="F756" s="905"/>
      <c r="G756" s="905"/>
      <c r="H756" s="905"/>
      <c r="I756" s="905"/>
      <c r="J756" s="905"/>
      <c r="K756" s="905"/>
      <c r="L756" s="931" t="s">
        <v>165</v>
      </c>
      <c r="M756" s="932" t="s">
        <v>532</v>
      </c>
      <c r="N756" s="933"/>
      <c r="O756" s="934"/>
      <c r="P756" s="934"/>
      <c r="Q756" s="934"/>
      <c r="R756" s="935">
        <v>0</v>
      </c>
      <c r="S756" s="934">
        <v>1.0494000000000001</v>
      </c>
      <c r="T756" s="934"/>
      <c r="U756" s="934">
        <v>1</v>
      </c>
      <c r="V756" s="934">
        <v>1</v>
      </c>
      <c r="W756" s="934">
        <v>1</v>
      </c>
      <c r="X756" s="934">
        <v>1</v>
      </c>
      <c r="Y756" s="934">
        <v>1</v>
      </c>
      <c r="Z756" s="934">
        <v>1</v>
      </c>
      <c r="AA756" s="934">
        <v>1</v>
      </c>
      <c r="AB756" s="934">
        <v>1</v>
      </c>
      <c r="AC756" s="934">
        <v>1</v>
      </c>
      <c r="AD756" s="934">
        <v>1.06128</v>
      </c>
      <c r="AE756" s="934">
        <v>1</v>
      </c>
      <c r="AF756" s="934">
        <v>1</v>
      </c>
      <c r="AG756" s="934">
        <v>1</v>
      </c>
      <c r="AH756" s="934">
        <v>1</v>
      </c>
      <c r="AI756" s="934">
        <v>1</v>
      </c>
      <c r="AJ756" s="934">
        <v>1</v>
      </c>
      <c r="AK756" s="934">
        <v>1</v>
      </c>
      <c r="AL756" s="934">
        <v>1</v>
      </c>
      <c r="AM756" s="934">
        <v>1</v>
      </c>
      <c r="AN756" s="443"/>
      <c r="AO756" s="443"/>
      <c r="AP756" s="443"/>
      <c r="AQ756" s="443"/>
      <c r="AR756" s="443"/>
      <c r="AS756" s="443"/>
      <c r="AT756" s="443"/>
      <c r="AU756" s="443"/>
      <c r="AV756" s="443"/>
      <c r="AW756" s="443"/>
      <c r="AX756" s="771"/>
      <c r="AY756" s="771"/>
      <c r="AZ756" s="771"/>
      <c r="BA756" s="905"/>
    </row>
    <row r="757" spans="1:53" s="113" customFormat="1" ht="11.4">
      <c r="A757" s="936">
        <v>7</v>
      </c>
      <c r="B757" s="930"/>
      <c r="C757" s="930"/>
      <c r="D757" s="930"/>
      <c r="E757" s="930"/>
      <c r="F757" s="930"/>
      <c r="G757" s="930"/>
      <c r="H757" s="930"/>
      <c r="I757" s="930"/>
      <c r="J757" s="930"/>
      <c r="K757" s="930"/>
      <c r="L757" s="925" t="s">
        <v>166</v>
      </c>
      <c r="M757" s="937" t="s">
        <v>533</v>
      </c>
      <c r="N757" s="927" t="s">
        <v>370</v>
      </c>
      <c r="O757" s="928">
        <v>435.89</v>
      </c>
      <c r="P757" s="928">
        <v>37.5</v>
      </c>
      <c r="Q757" s="928">
        <v>0</v>
      </c>
      <c r="R757" s="928">
        <v>-37.5</v>
      </c>
      <c r="S757" s="537"/>
      <c r="T757" s="537"/>
      <c r="U757" s="537"/>
      <c r="V757" s="537"/>
      <c r="W757" s="537"/>
      <c r="X757" s="537"/>
      <c r="Y757" s="537"/>
      <c r="Z757" s="537"/>
      <c r="AA757" s="537"/>
      <c r="AB757" s="537"/>
      <c r="AC757" s="537"/>
      <c r="AD757" s="537"/>
      <c r="AE757" s="537"/>
      <c r="AF757" s="537"/>
      <c r="AG757" s="537"/>
      <c r="AH757" s="537"/>
      <c r="AI757" s="537"/>
      <c r="AJ757" s="537"/>
      <c r="AK757" s="537"/>
      <c r="AL757" s="537"/>
      <c r="AM757" s="537"/>
      <c r="AN757" s="537"/>
      <c r="AO757" s="537"/>
      <c r="AP757" s="537"/>
      <c r="AQ757" s="537"/>
      <c r="AR757" s="537"/>
      <c r="AS757" s="537"/>
      <c r="AT757" s="537"/>
      <c r="AU757" s="537"/>
      <c r="AV757" s="537"/>
      <c r="AW757" s="537"/>
      <c r="AX757" s="938"/>
      <c r="AY757" s="938"/>
      <c r="AZ757" s="938"/>
      <c r="BA757" s="930"/>
    </row>
    <row r="758" spans="1:53" ht="22.8">
      <c r="A758" s="789">
        <v>7</v>
      </c>
      <c r="B758" s="905"/>
      <c r="C758" s="905"/>
      <c r="D758" s="905"/>
      <c r="E758" s="905"/>
      <c r="F758" s="905"/>
      <c r="G758" s="905"/>
      <c r="H758" s="905"/>
      <c r="I758" s="905"/>
      <c r="J758" s="905"/>
      <c r="K758" s="905"/>
      <c r="L758" s="931" t="s">
        <v>534</v>
      </c>
      <c r="M758" s="939" t="s">
        <v>535</v>
      </c>
      <c r="N758" s="856" t="s">
        <v>370</v>
      </c>
      <c r="O758" s="940">
        <v>0</v>
      </c>
      <c r="P758" s="940">
        <v>37</v>
      </c>
      <c r="Q758" s="940">
        <v>0</v>
      </c>
      <c r="R758" s="940">
        <v>-37</v>
      </c>
      <c r="S758" s="443"/>
      <c r="T758" s="443"/>
      <c r="U758" s="443"/>
      <c r="V758" s="443"/>
      <c r="W758" s="443"/>
      <c r="X758" s="443"/>
      <c r="Y758" s="443"/>
      <c r="Z758" s="443"/>
      <c r="AA758" s="443"/>
      <c r="AB758" s="443"/>
      <c r="AC758" s="443"/>
      <c r="AD758" s="443"/>
      <c r="AE758" s="443"/>
      <c r="AF758" s="443"/>
      <c r="AG758" s="443"/>
      <c r="AH758" s="443"/>
      <c r="AI758" s="443"/>
      <c r="AJ758" s="443"/>
      <c r="AK758" s="443"/>
      <c r="AL758" s="443"/>
      <c r="AM758" s="443"/>
      <c r="AN758" s="443"/>
      <c r="AO758" s="443"/>
      <c r="AP758" s="443"/>
      <c r="AQ758" s="443"/>
      <c r="AR758" s="443"/>
      <c r="AS758" s="443"/>
      <c r="AT758" s="443"/>
      <c r="AU758" s="443"/>
      <c r="AV758" s="443"/>
      <c r="AW758" s="443"/>
      <c r="AX758" s="771"/>
      <c r="AY758" s="771"/>
      <c r="AZ758" s="771"/>
      <c r="BA758" s="941"/>
    </row>
    <row r="759" spans="1:53" ht="11.4">
      <c r="A759" s="789">
        <v>7</v>
      </c>
      <c r="B759" s="905"/>
      <c r="C759" s="905"/>
      <c r="D759" s="905"/>
      <c r="E759" s="905"/>
      <c r="F759" s="905"/>
      <c r="G759" s="905"/>
      <c r="H759" s="905"/>
      <c r="I759" s="905"/>
      <c r="J759" s="905"/>
      <c r="K759" s="905"/>
      <c r="L759" s="931" t="s">
        <v>536</v>
      </c>
      <c r="M759" s="942" t="s">
        <v>537</v>
      </c>
      <c r="N759" s="943" t="s">
        <v>370</v>
      </c>
      <c r="O759" s="790"/>
      <c r="P759" s="790">
        <v>17.32</v>
      </c>
      <c r="Q759" s="790"/>
      <c r="R759" s="940">
        <v>-17.32</v>
      </c>
      <c r="S759" s="443"/>
      <c r="T759" s="443"/>
      <c r="U759" s="443"/>
      <c r="V759" s="443"/>
      <c r="W759" s="443"/>
      <c r="X759" s="443"/>
      <c r="Y759" s="443"/>
      <c r="Z759" s="443"/>
      <c r="AA759" s="443"/>
      <c r="AB759" s="443"/>
      <c r="AC759" s="443"/>
      <c r="AD759" s="443"/>
      <c r="AE759" s="443"/>
      <c r="AF759" s="443"/>
      <c r="AG759" s="443"/>
      <c r="AH759" s="443"/>
      <c r="AI759" s="443"/>
      <c r="AJ759" s="443"/>
      <c r="AK759" s="443"/>
      <c r="AL759" s="443"/>
      <c r="AM759" s="443"/>
      <c r="AN759" s="443"/>
      <c r="AO759" s="443"/>
      <c r="AP759" s="443"/>
      <c r="AQ759" s="443"/>
      <c r="AR759" s="443"/>
      <c r="AS759" s="443"/>
      <c r="AT759" s="443"/>
      <c r="AU759" s="443"/>
      <c r="AV759" s="443"/>
      <c r="AW759" s="443"/>
      <c r="AX759" s="771"/>
      <c r="AY759" s="771"/>
      <c r="AZ759" s="771"/>
      <c r="BA759" s="905"/>
    </row>
    <row r="760" spans="1:53" ht="11.4">
      <c r="A760" s="789">
        <v>7</v>
      </c>
      <c r="B760" s="905"/>
      <c r="C760" s="905"/>
      <c r="D760" s="905"/>
      <c r="E760" s="905"/>
      <c r="F760" s="905"/>
      <c r="G760" s="905"/>
      <c r="H760" s="905"/>
      <c r="I760" s="905"/>
      <c r="J760" s="905"/>
      <c r="K760" s="905"/>
      <c r="L760" s="931" t="s">
        <v>538</v>
      </c>
      <c r="M760" s="944" t="s">
        <v>539</v>
      </c>
      <c r="N760" s="943" t="s">
        <v>370</v>
      </c>
      <c r="O760" s="790"/>
      <c r="P760" s="790">
        <v>19.68</v>
      </c>
      <c r="Q760" s="790"/>
      <c r="R760" s="940">
        <v>-19.68</v>
      </c>
      <c r="S760" s="443"/>
      <c r="T760" s="443"/>
      <c r="U760" s="443"/>
      <c r="V760" s="443"/>
      <c r="W760" s="443"/>
      <c r="X760" s="443"/>
      <c r="Y760" s="443"/>
      <c r="Z760" s="443"/>
      <c r="AA760" s="443"/>
      <c r="AB760" s="443"/>
      <c r="AC760" s="443"/>
      <c r="AD760" s="443"/>
      <c r="AE760" s="443"/>
      <c r="AF760" s="443"/>
      <c r="AG760" s="443"/>
      <c r="AH760" s="443"/>
      <c r="AI760" s="443"/>
      <c r="AJ760" s="443"/>
      <c r="AK760" s="443"/>
      <c r="AL760" s="443"/>
      <c r="AM760" s="443"/>
      <c r="AN760" s="443"/>
      <c r="AO760" s="443"/>
      <c r="AP760" s="443"/>
      <c r="AQ760" s="443"/>
      <c r="AR760" s="443"/>
      <c r="AS760" s="443"/>
      <c r="AT760" s="443"/>
      <c r="AU760" s="443"/>
      <c r="AV760" s="443"/>
      <c r="AW760" s="443"/>
      <c r="AX760" s="771"/>
      <c r="AY760" s="771"/>
      <c r="AZ760" s="771"/>
      <c r="BA760" s="905"/>
    </row>
    <row r="761" spans="1:53" ht="22.8">
      <c r="A761" s="789">
        <v>7</v>
      </c>
      <c r="B761" s="905"/>
      <c r="C761" s="905"/>
      <c r="D761" s="905"/>
      <c r="E761" s="905"/>
      <c r="F761" s="905"/>
      <c r="G761" s="905"/>
      <c r="H761" s="905"/>
      <c r="I761" s="905"/>
      <c r="J761" s="905"/>
      <c r="K761" s="905"/>
      <c r="L761" s="931" t="s">
        <v>540</v>
      </c>
      <c r="M761" s="939" t="s">
        <v>541</v>
      </c>
      <c r="N761" s="856" t="s">
        <v>370</v>
      </c>
      <c r="O761" s="790"/>
      <c r="P761" s="790"/>
      <c r="Q761" s="790"/>
      <c r="R761" s="940">
        <v>0</v>
      </c>
      <c r="S761" s="443"/>
      <c r="T761" s="443"/>
      <c r="U761" s="443"/>
      <c r="V761" s="443"/>
      <c r="W761" s="443"/>
      <c r="X761" s="443"/>
      <c r="Y761" s="443"/>
      <c r="Z761" s="443"/>
      <c r="AA761" s="443"/>
      <c r="AB761" s="443"/>
      <c r="AC761" s="443"/>
      <c r="AD761" s="443"/>
      <c r="AE761" s="443"/>
      <c r="AF761" s="443"/>
      <c r="AG761" s="443"/>
      <c r="AH761" s="443"/>
      <c r="AI761" s="443"/>
      <c r="AJ761" s="443"/>
      <c r="AK761" s="443"/>
      <c r="AL761" s="443"/>
      <c r="AM761" s="443"/>
      <c r="AN761" s="443"/>
      <c r="AO761" s="443"/>
      <c r="AP761" s="443"/>
      <c r="AQ761" s="443"/>
      <c r="AR761" s="443"/>
      <c r="AS761" s="443"/>
      <c r="AT761" s="443"/>
      <c r="AU761" s="443"/>
      <c r="AV761" s="443"/>
      <c r="AW761" s="443"/>
      <c r="AX761" s="771"/>
      <c r="AY761" s="771"/>
      <c r="AZ761" s="771"/>
      <c r="BA761" s="905"/>
    </row>
    <row r="762" spans="1:53" ht="22.8">
      <c r="A762" s="789">
        <v>7</v>
      </c>
      <c r="B762" s="905"/>
      <c r="C762" s="905"/>
      <c r="D762" s="905"/>
      <c r="E762" s="905"/>
      <c r="F762" s="905"/>
      <c r="G762" s="905"/>
      <c r="H762" s="905"/>
      <c r="I762" s="905"/>
      <c r="J762" s="905"/>
      <c r="K762" s="905"/>
      <c r="L762" s="931" t="s">
        <v>542</v>
      </c>
      <c r="M762" s="939" t="s">
        <v>543</v>
      </c>
      <c r="N762" s="943" t="s">
        <v>370</v>
      </c>
      <c r="O762" s="443">
        <v>0</v>
      </c>
      <c r="P762" s="443">
        <v>0</v>
      </c>
      <c r="Q762" s="443">
        <v>0</v>
      </c>
      <c r="R762" s="940">
        <v>0</v>
      </c>
      <c r="S762" s="443"/>
      <c r="T762" s="443"/>
      <c r="U762" s="443"/>
      <c r="V762" s="443"/>
      <c r="W762" s="443"/>
      <c r="X762" s="443"/>
      <c r="Y762" s="443"/>
      <c r="Z762" s="443"/>
      <c r="AA762" s="443"/>
      <c r="AB762" s="443"/>
      <c r="AC762" s="443"/>
      <c r="AD762" s="443"/>
      <c r="AE762" s="443"/>
      <c r="AF762" s="443"/>
      <c r="AG762" s="443"/>
      <c r="AH762" s="443"/>
      <c r="AI762" s="443"/>
      <c r="AJ762" s="443"/>
      <c r="AK762" s="443"/>
      <c r="AL762" s="443"/>
      <c r="AM762" s="443"/>
      <c r="AN762" s="443"/>
      <c r="AO762" s="443"/>
      <c r="AP762" s="443"/>
      <c r="AQ762" s="443"/>
      <c r="AR762" s="443"/>
      <c r="AS762" s="443"/>
      <c r="AT762" s="443"/>
      <c r="AU762" s="443"/>
      <c r="AV762" s="443"/>
      <c r="AW762" s="443"/>
      <c r="AX762" s="771"/>
      <c r="AY762" s="771"/>
      <c r="AZ762" s="771"/>
      <c r="BA762" s="905"/>
    </row>
    <row r="763" spans="1:53" ht="11.4">
      <c r="A763" s="789">
        <v>7</v>
      </c>
      <c r="B763" s="905"/>
      <c r="C763" s="905"/>
      <c r="D763" s="905"/>
      <c r="E763" s="905"/>
      <c r="F763" s="905"/>
      <c r="G763" s="905"/>
      <c r="H763" s="905"/>
      <c r="I763" s="905"/>
      <c r="J763" s="905"/>
      <c r="K763" s="905"/>
      <c r="L763" s="931" t="s">
        <v>544</v>
      </c>
      <c r="M763" s="942" t="s">
        <v>545</v>
      </c>
      <c r="N763" s="856" t="s">
        <v>370</v>
      </c>
      <c r="O763" s="790"/>
      <c r="P763" s="790"/>
      <c r="Q763" s="790"/>
      <c r="R763" s="940">
        <v>0</v>
      </c>
      <c r="S763" s="443"/>
      <c r="T763" s="443"/>
      <c r="U763" s="443"/>
      <c r="V763" s="443"/>
      <c r="W763" s="443"/>
      <c r="X763" s="443"/>
      <c r="Y763" s="443"/>
      <c r="Z763" s="443"/>
      <c r="AA763" s="443"/>
      <c r="AB763" s="443"/>
      <c r="AC763" s="443"/>
      <c r="AD763" s="443"/>
      <c r="AE763" s="443"/>
      <c r="AF763" s="443"/>
      <c r="AG763" s="443"/>
      <c r="AH763" s="443"/>
      <c r="AI763" s="443"/>
      <c r="AJ763" s="443"/>
      <c r="AK763" s="443"/>
      <c r="AL763" s="443"/>
      <c r="AM763" s="443"/>
      <c r="AN763" s="443"/>
      <c r="AO763" s="443"/>
      <c r="AP763" s="443"/>
      <c r="AQ763" s="443"/>
      <c r="AR763" s="443"/>
      <c r="AS763" s="443"/>
      <c r="AT763" s="443"/>
      <c r="AU763" s="443"/>
      <c r="AV763" s="443"/>
      <c r="AW763" s="443"/>
      <c r="AX763" s="771"/>
      <c r="AY763" s="771"/>
      <c r="AZ763" s="771"/>
      <c r="BA763" s="905"/>
    </row>
    <row r="764" spans="1:53" ht="22.8">
      <c r="A764" s="789">
        <v>7</v>
      </c>
      <c r="B764" s="905"/>
      <c r="C764" s="905"/>
      <c r="D764" s="905"/>
      <c r="E764" s="905"/>
      <c r="F764" s="905"/>
      <c r="G764" s="905"/>
      <c r="H764" s="905"/>
      <c r="I764" s="905"/>
      <c r="J764" s="905"/>
      <c r="K764" s="905"/>
      <c r="L764" s="931" t="s">
        <v>546</v>
      </c>
      <c r="M764" s="942" t="s">
        <v>1196</v>
      </c>
      <c r="N764" s="943" t="s">
        <v>370</v>
      </c>
      <c r="O764" s="790">
        <v>0</v>
      </c>
      <c r="P764" s="790">
        <v>0</v>
      </c>
      <c r="Q764" s="790">
        <v>0</v>
      </c>
      <c r="R764" s="940">
        <v>0</v>
      </c>
      <c r="S764" s="443"/>
      <c r="T764" s="443"/>
      <c r="U764" s="443"/>
      <c r="V764" s="443"/>
      <c r="W764" s="443"/>
      <c r="X764" s="443"/>
      <c r="Y764" s="443"/>
      <c r="Z764" s="443"/>
      <c r="AA764" s="443"/>
      <c r="AB764" s="443"/>
      <c r="AC764" s="443"/>
      <c r="AD764" s="443"/>
      <c r="AE764" s="443"/>
      <c r="AF764" s="443"/>
      <c r="AG764" s="443"/>
      <c r="AH764" s="443"/>
      <c r="AI764" s="443"/>
      <c r="AJ764" s="443"/>
      <c r="AK764" s="443"/>
      <c r="AL764" s="443"/>
      <c r="AM764" s="443"/>
      <c r="AN764" s="443"/>
      <c r="AO764" s="443"/>
      <c r="AP764" s="443"/>
      <c r="AQ764" s="443"/>
      <c r="AR764" s="443"/>
      <c r="AS764" s="443"/>
      <c r="AT764" s="443"/>
      <c r="AU764" s="443"/>
      <c r="AV764" s="443"/>
      <c r="AW764" s="443"/>
      <c r="AX764" s="771"/>
      <c r="AY764" s="771"/>
      <c r="AZ764" s="771"/>
      <c r="BA764" s="905"/>
    </row>
    <row r="765" spans="1:53" ht="11.4">
      <c r="A765" s="789">
        <v>7</v>
      </c>
      <c r="B765" s="905"/>
      <c r="C765" s="905"/>
      <c r="D765" s="905"/>
      <c r="E765" s="905"/>
      <c r="F765" s="905"/>
      <c r="G765" s="905"/>
      <c r="H765" s="905"/>
      <c r="I765" s="905"/>
      <c r="J765" s="905"/>
      <c r="K765" s="905"/>
      <c r="L765" s="931" t="s">
        <v>547</v>
      </c>
      <c r="M765" s="939" t="s">
        <v>548</v>
      </c>
      <c r="N765" s="856" t="s">
        <v>370</v>
      </c>
      <c r="O765" s="790"/>
      <c r="P765" s="790"/>
      <c r="Q765" s="790"/>
      <c r="R765" s="940">
        <v>0</v>
      </c>
      <c r="S765" s="443"/>
      <c r="T765" s="443"/>
      <c r="U765" s="443"/>
      <c r="V765" s="443"/>
      <c r="W765" s="443"/>
      <c r="X765" s="443"/>
      <c r="Y765" s="443"/>
      <c r="Z765" s="443"/>
      <c r="AA765" s="443"/>
      <c r="AB765" s="443"/>
      <c r="AC765" s="443"/>
      <c r="AD765" s="443"/>
      <c r="AE765" s="443"/>
      <c r="AF765" s="443"/>
      <c r="AG765" s="443"/>
      <c r="AH765" s="443"/>
      <c r="AI765" s="443"/>
      <c r="AJ765" s="443"/>
      <c r="AK765" s="443"/>
      <c r="AL765" s="443"/>
      <c r="AM765" s="443"/>
      <c r="AN765" s="443"/>
      <c r="AO765" s="443"/>
      <c r="AP765" s="443"/>
      <c r="AQ765" s="443"/>
      <c r="AR765" s="443"/>
      <c r="AS765" s="443"/>
      <c r="AT765" s="443"/>
      <c r="AU765" s="443"/>
      <c r="AV765" s="443"/>
      <c r="AW765" s="443"/>
      <c r="AX765" s="771"/>
      <c r="AY765" s="771"/>
      <c r="AZ765" s="771"/>
      <c r="BA765" s="905"/>
    </row>
    <row r="766" spans="1:53" ht="11.4">
      <c r="A766" s="789">
        <v>7</v>
      </c>
      <c r="B766" s="905"/>
      <c r="C766" s="905"/>
      <c r="D766" s="905"/>
      <c r="E766" s="905"/>
      <c r="F766" s="905"/>
      <c r="G766" s="905"/>
      <c r="H766" s="905"/>
      <c r="I766" s="905"/>
      <c r="J766" s="905"/>
      <c r="K766" s="905"/>
      <c r="L766" s="931" t="s">
        <v>549</v>
      </c>
      <c r="M766" s="945" t="s">
        <v>550</v>
      </c>
      <c r="N766" s="933" t="s">
        <v>370</v>
      </c>
      <c r="O766" s="940">
        <v>435.89</v>
      </c>
      <c r="P766" s="940">
        <v>0.5</v>
      </c>
      <c r="Q766" s="940">
        <v>0</v>
      </c>
      <c r="R766" s="940">
        <v>-0.5</v>
      </c>
      <c r="S766" s="443"/>
      <c r="T766" s="443"/>
      <c r="U766" s="443"/>
      <c r="V766" s="443"/>
      <c r="W766" s="443"/>
      <c r="X766" s="443"/>
      <c r="Y766" s="443"/>
      <c r="Z766" s="443"/>
      <c r="AA766" s="443"/>
      <c r="AB766" s="443"/>
      <c r="AC766" s="443"/>
      <c r="AD766" s="443"/>
      <c r="AE766" s="443"/>
      <c r="AF766" s="443"/>
      <c r="AG766" s="443"/>
      <c r="AH766" s="443"/>
      <c r="AI766" s="443"/>
      <c r="AJ766" s="443"/>
      <c r="AK766" s="443"/>
      <c r="AL766" s="443"/>
      <c r="AM766" s="443"/>
      <c r="AN766" s="443"/>
      <c r="AO766" s="443"/>
      <c r="AP766" s="443"/>
      <c r="AQ766" s="443"/>
      <c r="AR766" s="443"/>
      <c r="AS766" s="443"/>
      <c r="AT766" s="443"/>
      <c r="AU766" s="443"/>
      <c r="AV766" s="443"/>
      <c r="AW766" s="443"/>
      <c r="AX766" s="771"/>
      <c r="AY766" s="771"/>
      <c r="AZ766" s="771"/>
      <c r="BA766" s="905"/>
    </row>
    <row r="767" spans="1:53" ht="11.4">
      <c r="A767" s="789">
        <v>7</v>
      </c>
      <c r="B767" s="905"/>
      <c r="C767" s="905"/>
      <c r="D767" s="905"/>
      <c r="E767" s="905"/>
      <c r="F767" s="905"/>
      <c r="G767" s="905"/>
      <c r="H767" s="905"/>
      <c r="I767" s="905"/>
      <c r="J767" s="905"/>
      <c r="K767" s="905"/>
      <c r="L767" s="931" t="s">
        <v>551</v>
      </c>
      <c r="M767" s="944" t="s">
        <v>552</v>
      </c>
      <c r="N767" s="933" t="s">
        <v>370</v>
      </c>
      <c r="O767" s="790"/>
      <c r="P767" s="790"/>
      <c r="Q767" s="790"/>
      <c r="R767" s="940">
        <v>0</v>
      </c>
      <c r="S767" s="443"/>
      <c r="T767" s="443"/>
      <c r="U767" s="443"/>
      <c r="V767" s="443"/>
      <c r="W767" s="443"/>
      <c r="X767" s="443"/>
      <c r="Y767" s="443"/>
      <c r="Z767" s="443"/>
      <c r="AA767" s="443"/>
      <c r="AB767" s="443"/>
      <c r="AC767" s="443"/>
      <c r="AD767" s="443"/>
      <c r="AE767" s="443"/>
      <c r="AF767" s="443"/>
      <c r="AG767" s="443"/>
      <c r="AH767" s="443"/>
      <c r="AI767" s="443"/>
      <c r="AJ767" s="443"/>
      <c r="AK767" s="443"/>
      <c r="AL767" s="443"/>
      <c r="AM767" s="443"/>
      <c r="AN767" s="443"/>
      <c r="AO767" s="443"/>
      <c r="AP767" s="443"/>
      <c r="AQ767" s="443"/>
      <c r="AR767" s="443"/>
      <c r="AS767" s="443"/>
      <c r="AT767" s="443"/>
      <c r="AU767" s="443"/>
      <c r="AV767" s="443"/>
      <c r="AW767" s="443"/>
      <c r="AX767" s="771"/>
      <c r="AY767" s="771"/>
      <c r="AZ767" s="771"/>
      <c r="BA767" s="905"/>
    </row>
    <row r="768" spans="1:53" ht="22.8">
      <c r="A768" s="789">
        <v>7</v>
      </c>
      <c r="B768" s="905"/>
      <c r="C768" s="905"/>
      <c r="D768" s="905"/>
      <c r="E768" s="905"/>
      <c r="F768" s="905"/>
      <c r="G768" s="905"/>
      <c r="H768" s="905"/>
      <c r="I768" s="905"/>
      <c r="J768" s="905"/>
      <c r="K768" s="905"/>
      <c r="L768" s="931" t="s">
        <v>553</v>
      </c>
      <c r="M768" s="944" t="s">
        <v>554</v>
      </c>
      <c r="N768" s="933" t="s">
        <v>370</v>
      </c>
      <c r="O768" s="790"/>
      <c r="P768" s="790"/>
      <c r="Q768" s="790"/>
      <c r="R768" s="940">
        <v>0</v>
      </c>
      <c r="S768" s="443"/>
      <c r="T768" s="443"/>
      <c r="U768" s="443"/>
      <c r="V768" s="443"/>
      <c r="W768" s="443"/>
      <c r="X768" s="443"/>
      <c r="Y768" s="443"/>
      <c r="Z768" s="443"/>
      <c r="AA768" s="443"/>
      <c r="AB768" s="443"/>
      <c r="AC768" s="443"/>
      <c r="AD768" s="443"/>
      <c r="AE768" s="443"/>
      <c r="AF768" s="443"/>
      <c r="AG768" s="443"/>
      <c r="AH768" s="443"/>
      <c r="AI768" s="443"/>
      <c r="AJ768" s="443"/>
      <c r="AK768" s="443"/>
      <c r="AL768" s="443"/>
      <c r="AM768" s="443"/>
      <c r="AN768" s="443"/>
      <c r="AO768" s="443"/>
      <c r="AP768" s="443"/>
      <c r="AQ768" s="443"/>
      <c r="AR768" s="443"/>
      <c r="AS768" s="443"/>
      <c r="AT768" s="443"/>
      <c r="AU768" s="443"/>
      <c r="AV768" s="443"/>
      <c r="AW768" s="443"/>
      <c r="AX768" s="771"/>
      <c r="AY768" s="771"/>
      <c r="AZ768" s="771"/>
      <c r="BA768" s="905"/>
    </row>
    <row r="769" spans="1:53" ht="22.8">
      <c r="A769" s="789">
        <v>7</v>
      </c>
      <c r="B769" s="905"/>
      <c r="C769" s="905"/>
      <c r="D769" s="905"/>
      <c r="E769" s="905"/>
      <c r="F769" s="905"/>
      <c r="G769" s="905"/>
      <c r="H769" s="905"/>
      <c r="I769" s="905"/>
      <c r="J769" s="905"/>
      <c r="K769" s="905"/>
      <c r="L769" s="931" t="s">
        <v>555</v>
      </c>
      <c r="M769" s="944" t="s">
        <v>556</v>
      </c>
      <c r="N769" s="933" t="s">
        <v>370</v>
      </c>
      <c r="O769" s="790"/>
      <c r="P769" s="790"/>
      <c r="Q769" s="790"/>
      <c r="R769" s="940">
        <v>0</v>
      </c>
      <c r="S769" s="443"/>
      <c r="T769" s="443"/>
      <c r="U769" s="443"/>
      <c r="V769" s="443"/>
      <c r="W769" s="443"/>
      <c r="X769" s="443"/>
      <c r="Y769" s="443"/>
      <c r="Z769" s="443"/>
      <c r="AA769" s="443"/>
      <c r="AB769" s="443"/>
      <c r="AC769" s="443"/>
      <c r="AD769" s="443"/>
      <c r="AE769" s="443"/>
      <c r="AF769" s="443"/>
      <c r="AG769" s="443"/>
      <c r="AH769" s="443"/>
      <c r="AI769" s="443"/>
      <c r="AJ769" s="443"/>
      <c r="AK769" s="443"/>
      <c r="AL769" s="443"/>
      <c r="AM769" s="443"/>
      <c r="AN769" s="443"/>
      <c r="AO769" s="443"/>
      <c r="AP769" s="443"/>
      <c r="AQ769" s="443"/>
      <c r="AR769" s="443"/>
      <c r="AS769" s="443"/>
      <c r="AT769" s="443"/>
      <c r="AU769" s="443"/>
      <c r="AV769" s="443"/>
      <c r="AW769" s="443"/>
      <c r="AX769" s="771"/>
      <c r="AY769" s="771"/>
      <c r="AZ769" s="771"/>
      <c r="BA769" s="905"/>
    </row>
    <row r="770" spans="1:53" ht="22.8">
      <c r="A770" s="789">
        <v>7</v>
      </c>
      <c r="B770" s="905"/>
      <c r="C770" s="905"/>
      <c r="D770" s="905"/>
      <c r="E770" s="905"/>
      <c r="F770" s="905"/>
      <c r="G770" s="905"/>
      <c r="H770" s="905"/>
      <c r="I770" s="905"/>
      <c r="J770" s="905"/>
      <c r="K770" s="905"/>
      <c r="L770" s="931" t="s">
        <v>557</v>
      </c>
      <c r="M770" s="944" t="s">
        <v>558</v>
      </c>
      <c r="N770" s="933" t="s">
        <v>370</v>
      </c>
      <c r="O770" s="790"/>
      <c r="P770" s="790"/>
      <c r="Q770" s="790"/>
      <c r="R770" s="940">
        <v>0</v>
      </c>
      <c r="S770" s="443"/>
      <c r="T770" s="443"/>
      <c r="U770" s="443"/>
      <c r="V770" s="443"/>
      <c r="W770" s="443"/>
      <c r="X770" s="443"/>
      <c r="Y770" s="443"/>
      <c r="Z770" s="443"/>
      <c r="AA770" s="443"/>
      <c r="AB770" s="443"/>
      <c r="AC770" s="443"/>
      <c r="AD770" s="443"/>
      <c r="AE770" s="443"/>
      <c r="AF770" s="443"/>
      <c r="AG770" s="443"/>
      <c r="AH770" s="443"/>
      <c r="AI770" s="443"/>
      <c r="AJ770" s="443"/>
      <c r="AK770" s="443"/>
      <c r="AL770" s="443"/>
      <c r="AM770" s="443"/>
      <c r="AN770" s="443"/>
      <c r="AO770" s="443"/>
      <c r="AP770" s="443"/>
      <c r="AQ770" s="443"/>
      <c r="AR770" s="443"/>
      <c r="AS770" s="443"/>
      <c r="AT770" s="443"/>
      <c r="AU770" s="443"/>
      <c r="AV770" s="443"/>
      <c r="AW770" s="443"/>
      <c r="AX770" s="771"/>
      <c r="AY770" s="771"/>
      <c r="AZ770" s="771"/>
      <c r="BA770" s="905"/>
    </row>
    <row r="771" spans="1:53" ht="45.6">
      <c r="A771" s="789">
        <v>7</v>
      </c>
      <c r="B771" s="905"/>
      <c r="C771" s="905"/>
      <c r="D771" s="905"/>
      <c r="E771" s="905"/>
      <c r="F771" s="905"/>
      <c r="G771" s="905"/>
      <c r="H771" s="905"/>
      <c r="I771" s="905"/>
      <c r="J771" s="905"/>
      <c r="K771" s="905"/>
      <c r="L771" s="931" t="s">
        <v>559</v>
      </c>
      <c r="M771" s="944" t="s">
        <v>560</v>
      </c>
      <c r="N771" s="933" t="s">
        <v>370</v>
      </c>
      <c r="O771" s="790"/>
      <c r="P771" s="790">
        <v>0.5</v>
      </c>
      <c r="Q771" s="790"/>
      <c r="R771" s="940">
        <v>-0.5</v>
      </c>
      <c r="S771" s="443"/>
      <c r="T771" s="443"/>
      <c r="U771" s="443"/>
      <c r="V771" s="443"/>
      <c r="W771" s="443"/>
      <c r="X771" s="443"/>
      <c r="Y771" s="443"/>
      <c r="Z771" s="443"/>
      <c r="AA771" s="443"/>
      <c r="AB771" s="443"/>
      <c r="AC771" s="443"/>
      <c r="AD771" s="443"/>
      <c r="AE771" s="443"/>
      <c r="AF771" s="443"/>
      <c r="AG771" s="443"/>
      <c r="AH771" s="443"/>
      <c r="AI771" s="443"/>
      <c r="AJ771" s="443"/>
      <c r="AK771" s="443"/>
      <c r="AL771" s="443"/>
      <c r="AM771" s="443"/>
      <c r="AN771" s="443"/>
      <c r="AO771" s="443"/>
      <c r="AP771" s="443"/>
      <c r="AQ771" s="443"/>
      <c r="AR771" s="443"/>
      <c r="AS771" s="443"/>
      <c r="AT771" s="443"/>
      <c r="AU771" s="443"/>
      <c r="AV771" s="443"/>
      <c r="AW771" s="443"/>
      <c r="AX771" s="771"/>
      <c r="AY771" s="771"/>
      <c r="AZ771" s="771"/>
      <c r="BA771" s="905"/>
    </row>
    <row r="772" spans="1:53" ht="11.4">
      <c r="A772" s="789">
        <v>7</v>
      </c>
      <c r="B772" s="905"/>
      <c r="C772" s="905"/>
      <c r="D772" s="905"/>
      <c r="E772" s="905"/>
      <c r="F772" s="905"/>
      <c r="G772" s="905"/>
      <c r="H772" s="905"/>
      <c r="I772" s="905"/>
      <c r="J772" s="905"/>
      <c r="K772" s="905"/>
      <c r="L772" s="931" t="s">
        <v>561</v>
      </c>
      <c r="M772" s="944" t="s">
        <v>562</v>
      </c>
      <c r="N772" s="933" t="s">
        <v>370</v>
      </c>
      <c r="O772" s="790"/>
      <c r="P772" s="790"/>
      <c r="Q772" s="790"/>
      <c r="R772" s="940">
        <v>0</v>
      </c>
      <c r="S772" s="443"/>
      <c r="T772" s="443"/>
      <c r="U772" s="443"/>
      <c r="V772" s="443"/>
      <c r="W772" s="443"/>
      <c r="X772" s="443"/>
      <c r="Y772" s="443"/>
      <c r="Z772" s="443"/>
      <c r="AA772" s="443"/>
      <c r="AB772" s="443"/>
      <c r="AC772" s="443"/>
      <c r="AD772" s="443"/>
      <c r="AE772" s="443"/>
      <c r="AF772" s="443"/>
      <c r="AG772" s="443"/>
      <c r="AH772" s="443"/>
      <c r="AI772" s="443"/>
      <c r="AJ772" s="443"/>
      <c r="AK772" s="443"/>
      <c r="AL772" s="443"/>
      <c r="AM772" s="443"/>
      <c r="AN772" s="443"/>
      <c r="AO772" s="443"/>
      <c r="AP772" s="443"/>
      <c r="AQ772" s="443"/>
      <c r="AR772" s="443"/>
      <c r="AS772" s="443"/>
      <c r="AT772" s="443"/>
      <c r="AU772" s="443"/>
      <c r="AV772" s="443"/>
      <c r="AW772" s="443"/>
      <c r="AX772" s="771"/>
      <c r="AY772" s="771"/>
      <c r="AZ772" s="771"/>
      <c r="BA772" s="905"/>
    </row>
    <row r="773" spans="1:53" ht="11.4">
      <c r="A773" s="789">
        <v>7</v>
      </c>
      <c r="B773" s="905"/>
      <c r="C773" s="905"/>
      <c r="D773" s="905"/>
      <c r="E773" s="905"/>
      <c r="F773" s="905"/>
      <c r="G773" s="905"/>
      <c r="H773" s="905"/>
      <c r="I773" s="905"/>
      <c r="J773" s="905"/>
      <c r="K773" s="905"/>
      <c r="L773" s="931" t="s">
        <v>1438</v>
      </c>
      <c r="M773" s="944" t="s">
        <v>1439</v>
      </c>
      <c r="N773" s="933" t="s">
        <v>370</v>
      </c>
      <c r="O773" s="790">
        <v>435.89</v>
      </c>
      <c r="P773" s="790"/>
      <c r="Q773" s="790"/>
      <c r="R773" s="940">
        <v>0</v>
      </c>
      <c r="S773" s="443"/>
      <c r="T773" s="443"/>
      <c r="U773" s="443"/>
      <c r="V773" s="443"/>
      <c r="W773" s="443"/>
      <c r="X773" s="443"/>
      <c r="Y773" s="443"/>
      <c r="Z773" s="443"/>
      <c r="AA773" s="443"/>
      <c r="AB773" s="443"/>
      <c r="AC773" s="443"/>
      <c r="AD773" s="443"/>
      <c r="AE773" s="443"/>
      <c r="AF773" s="443"/>
      <c r="AG773" s="443"/>
      <c r="AH773" s="443"/>
      <c r="AI773" s="443"/>
      <c r="AJ773" s="443"/>
      <c r="AK773" s="443"/>
      <c r="AL773" s="443"/>
      <c r="AM773" s="443"/>
      <c r="AN773" s="443"/>
      <c r="AO773" s="443"/>
      <c r="AP773" s="443"/>
      <c r="AQ773" s="443"/>
      <c r="AR773" s="443"/>
      <c r="AS773" s="443"/>
      <c r="AT773" s="443"/>
      <c r="AU773" s="443"/>
      <c r="AV773" s="443"/>
      <c r="AW773" s="443"/>
      <c r="AX773" s="771"/>
      <c r="AY773" s="771"/>
      <c r="AZ773" s="771"/>
      <c r="BA773" s="905"/>
    </row>
    <row r="774" spans="1:53" s="116" customFormat="1" ht="11.4">
      <c r="A774" s="936">
        <v>7</v>
      </c>
      <c r="B774" s="946"/>
      <c r="C774" s="946"/>
      <c r="D774" s="946"/>
      <c r="E774" s="946"/>
      <c r="F774" s="946"/>
      <c r="G774" s="946"/>
      <c r="H774" s="946"/>
      <c r="I774" s="946"/>
      <c r="J774" s="946"/>
      <c r="K774" s="946"/>
      <c r="L774" s="947" t="s">
        <v>378</v>
      </c>
      <c r="M774" s="948" t="s">
        <v>563</v>
      </c>
      <c r="N774" s="949" t="s">
        <v>370</v>
      </c>
      <c r="O774" s="537">
        <v>0</v>
      </c>
      <c r="P774" s="537">
        <v>425.31</v>
      </c>
      <c r="Q774" s="537">
        <v>0</v>
      </c>
      <c r="R774" s="928">
        <v>-425.31</v>
      </c>
      <c r="S774" s="537"/>
      <c r="T774" s="537"/>
      <c r="U774" s="537"/>
      <c r="V774" s="537"/>
      <c r="W774" s="537"/>
      <c r="X774" s="537"/>
      <c r="Y774" s="537"/>
      <c r="Z774" s="537"/>
      <c r="AA774" s="537"/>
      <c r="AB774" s="537"/>
      <c r="AC774" s="537"/>
      <c r="AD774" s="537"/>
      <c r="AE774" s="537"/>
      <c r="AF774" s="537"/>
      <c r="AG774" s="537"/>
      <c r="AH774" s="537"/>
      <c r="AI774" s="537"/>
      <c r="AJ774" s="537"/>
      <c r="AK774" s="537"/>
      <c r="AL774" s="537"/>
      <c r="AM774" s="537"/>
      <c r="AN774" s="537"/>
      <c r="AO774" s="537"/>
      <c r="AP774" s="537"/>
      <c r="AQ774" s="537"/>
      <c r="AR774" s="537"/>
      <c r="AS774" s="537"/>
      <c r="AT774" s="537"/>
      <c r="AU774" s="537"/>
      <c r="AV774" s="537"/>
      <c r="AW774" s="537"/>
      <c r="AX774" s="938"/>
      <c r="AY774" s="938"/>
      <c r="AZ774" s="938"/>
      <c r="BA774" s="946"/>
    </row>
    <row r="775" spans="1:53" ht="22.8">
      <c r="A775" s="789">
        <v>7</v>
      </c>
      <c r="B775" s="905"/>
      <c r="C775" s="905"/>
      <c r="D775" s="905"/>
      <c r="E775" s="905"/>
      <c r="F775" s="905"/>
      <c r="G775" s="905"/>
      <c r="H775" s="905"/>
      <c r="I775" s="905"/>
      <c r="J775" s="905"/>
      <c r="K775" s="905"/>
      <c r="L775" s="931" t="s">
        <v>564</v>
      </c>
      <c r="M775" s="939" t="s">
        <v>565</v>
      </c>
      <c r="N775" s="933" t="s">
        <v>370</v>
      </c>
      <c r="O775" s="790"/>
      <c r="P775" s="790"/>
      <c r="Q775" s="790"/>
      <c r="R775" s="940">
        <v>0</v>
      </c>
      <c r="S775" s="443"/>
      <c r="T775" s="443"/>
      <c r="U775" s="443"/>
      <c r="V775" s="443"/>
      <c r="W775" s="443"/>
      <c r="X775" s="443"/>
      <c r="Y775" s="443"/>
      <c r="Z775" s="443"/>
      <c r="AA775" s="443"/>
      <c r="AB775" s="443"/>
      <c r="AC775" s="443"/>
      <c r="AD775" s="443"/>
      <c r="AE775" s="443"/>
      <c r="AF775" s="443"/>
      <c r="AG775" s="443"/>
      <c r="AH775" s="443"/>
      <c r="AI775" s="443"/>
      <c r="AJ775" s="443"/>
      <c r="AK775" s="443"/>
      <c r="AL775" s="443"/>
      <c r="AM775" s="443"/>
      <c r="AN775" s="443"/>
      <c r="AO775" s="443"/>
      <c r="AP775" s="443"/>
      <c r="AQ775" s="443"/>
      <c r="AR775" s="443"/>
      <c r="AS775" s="443"/>
      <c r="AT775" s="443"/>
      <c r="AU775" s="443"/>
      <c r="AV775" s="443"/>
      <c r="AW775" s="443"/>
      <c r="AX775" s="771"/>
      <c r="AY775" s="771"/>
      <c r="AZ775" s="771"/>
      <c r="BA775" s="905"/>
    </row>
    <row r="776" spans="1:53" ht="34.200000000000003">
      <c r="A776" s="789">
        <v>7</v>
      </c>
      <c r="B776" s="905"/>
      <c r="C776" s="905"/>
      <c r="D776" s="905"/>
      <c r="E776" s="905"/>
      <c r="F776" s="905"/>
      <c r="G776" s="905"/>
      <c r="H776" s="905"/>
      <c r="I776" s="905"/>
      <c r="J776" s="905"/>
      <c r="K776" s="905"/>
      <c r="L776" s="931" t="s">
        <v>566</v>
      </c>
      <c r="M776" s="945" t="s">
        <v>567</v>
      </c>
      <c r="N776" s="933" t="s">
        <v>370</v>
      </c>
      <c r="O776" s="790"/>
      <c r="P776" s="790"/>
      <c r="Q776" s="790"/>
      <c r="R776" s="940">
        <v>0</v>
      </c>
      <c r="S776" s="443"/>
      <c r="T776" s="443"/>
      <c r="U776" s="443"/>
      <c r="V776" s="443"/>
      <c r="W776" s="443"/>
      <c r="X776" s="443"/>
      <c r="Y776" s="443"/>
      <c r="Z776" s="443"/>
      <c r="AA776" s="443"/>
      <c r="AB776" s="443"/>
      <c r="AC776" s="443"/>
      <c r="AD776" s="443"/>
      <c r="AE776" s="443"/>
      <c r="AF776" s="443"/>
      <c r="AG776" s="443"/>
      <c r="AH776" s="443"/>
      <c r="AI776" s="443"/>
      <c r="AJ776" s="443"/>
      <c r="AK776" s="443"/>
      <c r="AL776" s="443"/>
      <c r="AM776" s="443"/>
      <c r="AN776" s="443"/>
      <c r="AO776" s="443"/>
      <c r="AP776" s="443"/>
      <c r="AQ776" s="443"/>
      <c r="AR776" s="443"/>
      <c r="AS776" s="443"/>
      <c r="AT776" s="443"/>
      <c r="AU776" s="443"/>
      <c r="AV776" s="443"/>
      <c r="AW776" s="443"/>
      <c r="AX776" s="771"/>
      <c r="AY776" s="771"/>
      <c r="AZ776" s="771"/>
      <c r="BA776" s="905"/>
    </row>
    <row r="777" spans="1:53" ht="22.8">
      <c r="A777" s="789">
        <v>7</v>
      </c>
      <c r="B777" s="905"/>
      <c r="C777" s="905"/>
      <c r="D777" s="905"/>
      <c r="E777" s="905"/>
      <c r="F777" s="905"/>
      <c r="G777" s="905"/>
      <c r="H777" s="905"/>
      <c r="I777" s="905"/>
      <c r="J777" s="905"/>
      <c r="K777" s="905"/>
      <c r="L777" s="931" t="s">
        <v>568</v>
      </c>
      <c r="M777" s="945" t="s">
        <v>569</v>
      </c>
      <c r="N777" s="933" t="s">
        <v>370</v>
      </c>
      <c r="O777" s="790"/>
      <c r="P777" s="790">
        <v>425.31</v>
      </c>
      <c r="Q777" s="790"/>
      <c r="R777" s="940">
        <v>-425.31</v>
      </c>
      <c r="S777" s="443"/>
      <c r="T777" s="443"/>
      <c r="U777" s="443"/>
      <c r="V777" s="443"/>
      <c r="W777" s="443"/>
      <c r="X777" s="443"/>
      <c r="Y777" s="443"/>
      <c r="Z777" s="443"/>
      <c r="AA777" s="443"/>
      <c r="AB777" s="443"/>
      <c r="AC777" s="443"/>
      <c r="AD777" s="443"/>
      <c r="AE777" s="443"/>
      <c r="AF777" s="443"/>
      <c r="AG777" s="443"/>
      <c r="AH777" s="443"/>
      <c r="AI777" s="443"/>
      <c r="AJ777" s="443"/>
      <c r="AK777" s="443"/>
      <c r="AL777" s="443"/>
      <c r="AM777" s="443"/>
      <c r="AN777" s="443"/>
      <c r="AO777" s="443"/>
      <c r="AP777" s="443"/>
      <c r="AQ777" s="443"/>
      <c r="AR777" s="443"/>
      <c r="AS777" s="443"/>
      <c r="AT777" s="443"/>
      <c r="AU777" s="443"/>
      <c r="AV777" s="443"/>
      <c r="AW777" s="443"/>
      <c r="AX777" s="771"/>
      <c r="AY777" s="771"/>
      <c r="AZ777" s="771"/>
      <c r="BA777" s="905"/>
    </row>
    <row r="778" spans="1:53" ht="11.4">
      <c r="A778" s="789">
        <v>7</v>
      </c>
      <c r="B778" s="905"/>
      <c r="C778" s="905"/>
      <c r="D778" s="905"/>
      <c r="E778" s="905"/>
      <c r="F778" s="905"/>
      <c r="G778" s="905"/>
      <c r="H778" s="905"/>
      <c r="I778" s="905"/>
      <c r="J778" s="905"/>
      <c r="K778" s="905"/>
      <c r="L778" s="931" t="s">
        <v>1184</v>
      </c>
      <c r="M778" s="942" t="s">
        <v>570</v>
      </c>
      <c r="N778" s="933" t="s">
        <v>370</v>
      </c>
      <c r="O778" s="790"/>
      <c r="P778" s="790">
        <v>327.16000000000003</v>
      </c>
      <c r="Q778" s="790"/>
      <c r="R778" s="940">
        <v>-327.16000000000003</v>
      </c>
      <c r="S778" s="443"/>
      <c r="T778" s="443"/>
      <c r="U778" s="443"/>
      <c r="V778" s="443"/>
      <c r="W778" s="443"/>
      <c r="X778" s="443"/>
      <c r="Y778" s="443"/>
      <c r="Z778" s="443"/>
      <c r="AA778" s="443"/>
      <c r="AB778" s="443"/>
      <c r="AC778" s="443"/>
      <c r="AD778" s="443"/>
      <c r="AE778" s="443"/>
      <c r="AF778" s="443"/>
      <c r="AG778" s="443"/>
      <c r="AH778" s="443"/>
      <c r="AI778" s="443"/>
      <c r="AJ778" s="443"/>
      <c r="AK778" s="443"/>
      <c r="AL778" s="443"/>
      <c r="AM778" s="443"/>
      <c r="AN778" s="443"/>
      <c r="AO778" s="443"/>
      <c r="AP778" s="443"/>
      <c r="AQ778" s="443"/>
      <c r="AR778" s="443"/>
      <c r="AS778" s="443"/>
      <c r="AT778" s="443"/>
      <c r="AU778" s="443"/>
      <c r="AV778" s="443"/>
      <c r="AW778" s="443"/>
      <c r="AX778" s="771"/>
      <c r="AY778" s="771"/>
      <c r="AZ778" s="771"/>
      <c r="BA778" s="905"/>
    </row>
    <row r="779" spans="1:53" ht="11.4">
      <c r="A779" s="789">
        <v>7</v>
      </c>
      <c r="B779" s="905"/>
      <c r="C779" s="905"/>
      <c r="D779" s="905"/>
      <c r="E779" s="905"/>
      <c r="F779" s="905"/>
      <c r="G779" s="905"/>
      <c r="H779" s="905"/>
      <c r="I779" s="905"/>
      <c r="J779" s="905"/>
      <c r="K779" s="905"/>
      <c r="L779" s="931" t="s">
        <v>1185</v>
      </c>
      <c r="M779" s="942" t="s">
        <v>571</v>
      </c>
      <c r="N779" s="933" t="s">
        <v>370</v>
      </c>
      <c r="O779" s="790">
        <v>0</v>
      </c>
      <c r="P779" s="790">
        <v>98.15</v>
      </c>
      <c r="Q779" s="790">
        <v>0</v>
      </c>
      <c r="R779" s="940">
        <v>-98.15</v>
      </c>
      <c r="S779" s="443"/>
      <c r="T779" s="443"/>
      <c r="U779" s="443"/>
      <c r="V779" s="443"/>
      <c r="W779" s="443"/>
      <c r="X779" s="443"/>
      <c r="Y779" s="443"/>
      <c r="Z779" s="443"/>
      <c r="AA779" s="443"/>
      <c r="AB779" s="443"/>
      <c r="AC779" s="443"/>
      <c r="AD779" s="443"/>
      <c r="AE779" s="443"/>
      <c r="AF779" s="443"/>
      <c r="AG779" s="443"/>
      <c r="AH779" s="443"/>
      <c r="AI779" s="443"/>
      <c r="AJ779" s="443"/>
      <c r="AK779" s="443"/>
      <c r="AL779" s="443"/>
      <c r="AM779" s="443"/>
      <c r="AN779" s="443"/>
      <c r="AO779" s="443"/>
      <c r="AP779" s="443"/>
      <c r="AQ779" s="443"/>
      <c r="AR779" s="443"/>
      <c r="AS779" s="443"/>
      <c r="AT779" s="443"/>
      <c r="AU779" s="443"/>
      <c r="AV779" s="443"/>
      <c r="AW779" s="443"/>
      <c r="AX779" s="771"/>
      <c r="AY779" s="771"/>
      <c r="AZ779" s="771"/>
      <c r="BA779" s="905"/>
    </row>
    <row r="780" spans="1:53" s="116" customFormat="1" ht="11.4">
      <c r="A780" s="936">
        <v>7</v>
      </c>
      <c r="B780" s="946"/>
      <c r="C780" s="946"/>
      <c r="D780" s="946"/>
      <c r="E780" s="946"/>
      <c r="F780" s="946"/>
      <c r="G780" s="946"/>
      <c r="H780" s="946"/>
      <c r="I780" s="946"/>
      <c r="J780" s="946"/>
      <c r="K780" s="946"/>
      <c r="L780" s="947" t="s">
        <v>380</v>
      </c>
      <c r="M780" s="948" t="s">
        <v>572</v>
      </c>
      <c r="N780" s="949" t="s">
        <v>370</v>
      </c>
      <c r="O780" s="537">
        <v>0</v>
      </c>
      <c r="P780" s="537">
        <v>393.75</v>
      </c>
      <c r="Q780" s="537">
        <v>0</v>
      </c>
      <c r="R780" s="928">
        <v>-393.75</v>
      </c>
      <c r="S780" s="537"/>
      <c r="T780" s="537"/>
      <c r="U780" s="537"/>
      <c r="V780" s="537"/>
      <c r="W780" s="537"/>
      <c r="X780" s="537"/>
      <c r="Y780" s="537"/>
      <c r="Z780" s="537"/>
      <c r="AA780" s="537"/>
      <c r="AB780" s="537"/>
      <c r="AC780" s="537"/>
      <c r="AD780" s="537"/>
      <c r="AE780" s="537"/>
      <c r="AF780" s="537"/>
      <c r="AG780" s="537"/>
      <c r="AH780" s="537"/>
      <c r="AI780" s="537"/>
      <c r="AJ780" s="537"/>
      <c r="AK780" s="537"/>
      <c r="AL780" s="537"/>
      <c r="AM780" s="537"/>
      <c r="AN780" s="537"/>
      <c r="AO780" s="537"/>
      <c r="AP780" s="537"/>
      <c r="AQ780" s="537"/>
      <c r="AR780" s="537"/>
      <c r="AS780" s="537"/>
      <c r="AT780" s="537"/>
      <c r="AU780" s="537"/>
      <c r="AV780" s="537"/>
      <c r="AW780" s="537"/>
      <c r="AX780" s="938"/>
      <c r="AY780" s="938"/>
      <c r="AZ780" s="938"/>
      <c r="BA780" s="946"/>
    </row>
    <row r="781" spans="1:53" ht="22.8">
      <c r="A781" s="789">
        <v>7</v>
      </c>
      <c r="B781" s="905"/>
      <c r="C781" s="905"/>
      <c r="D781" s="905"/>
      <c r="E781" s="905"/>
      <c r="F781" s="905"/>
      <c r="G781" s="905"/>
      <c r="H781" s="905"/>
      <c r="I781" s="905"/>
      <c r="J781" s="905"/>
      <c r="K781" s="905"/>
      <c r="L781" s="931" t="s">
        <v>573</v>
      </c>
      <c r="M781" s="939" t="s">
        <v>574</v>
      </c>
      <c r="N781" s="933" t="s">
        <v>370</v>
      </c>
      <c r="O781" s="443">
        <v>0</v>
      </c>
      <c r="P781" s="443">
        <v>27.29</v>
      </c>
      <c r="Q781" s="443">
        <v>0</v>
      </c>
      <c r="R781" s="940">
        <v>-27.29</v>
      </c>
      <c r="S781" s="443"/>
      <c r="T781" s="443"/>
      <c r="U781" s="443"/>
      <c r="V781" s="443"/>
      <c r="W781" s="443"/>
      <c r="X781" s="443"/>
      <c r="Y781" s="443"/>
      <c r="Z781" s="443"/>
      <c r="AA781" s="443"/>
      <c r="AB781" s="443"/>
      <c r="AC781" s="443"/>
      <c r="AD781" s="443"/>
      <c r="AE781" s="443"/>
      <c r="AF781" s="443"/>
      <c r="AG781" s="443"/>
      <c r="AH781" s="443"/>
      <c r="AI781" s="443"/>
      <c r="AJ781" s="443"/>
      <c r="AK781" s="443"/>
      <c r="AL781" s="443"/>
      <c r="AM781" s="443"/>
      <c r="AN781" s="443"/>
      <c r="AO781" s="443"/>
      <c r="AP781" s="443"/>
      <c r="AQ781" s="443"/>
      <c r="AR781" s="443"/>
      <c r="AS781" s="443"/>
      <c r="AT781" s="443"/>
      <c r="AU781" s="443"/>
      <c r="AV781" s="443"/>
      <c r="AW781" s="443"/>
      <c r="AX781" s="771"/>
      <c r="AY781" s="771"/>
      <c r="AZ781" s="771"/>
      <c r="BA781" s="905"/>
    </row>
    <row r="782" spans="1:53" ht="11.4">
      <c r="A782" s="789">
        <v>7</v>
      </c>
      <c r="B782" s="905"/>
      <c r="C782" s="905"/>
      <c r="D782" s="905"/>
      <c r="E782" s="905"/>
      <c r="F782" s="905"/>
      <c r="G782" s="905"/>
      <c r="H782" s="905"/>
      <c r="I782" s="905"/>
      <c r="J782" s="905"/>
      <c r="K782" s="905"/>
      <c r="L782" s="931" t="s">
        <v>575</v>
      </c>
      <c r="M782" s="942" t="s">
        <v>576</v>
      </c>
      <c r="N782" s="933" t="s">
        <v>370</v>
      </c>
      <c r="O782" s="790"/>
      <c r="P782" s="790">
        <v>2.5</v>
      </c>
      <c r="Q782" s="790"/>
      <c r="R782" s="940">
        <v>-2.5</v>
      </c>
      <c r="S782" s="443"/>
      <c r="T782" s="443"/>
      <c r="U782" s="443"/>
      <c r="V782" s="443"/>
      <c r="W782" s="443"/>
      <c r="X782" s="443"/>
      <c r="Y782" s="443"/>
      <c r="Z782" s="443"/>
      <c r="AA782" s="443"/>
      <c r="AB782" s="443"/>
      <c r="AC782" s="443"/>
      <c r="AD782" s="443"/>
      <c r="AE782" s="443"/>
      <c r="AF782" s="443"/>
      <c r="AG782" s="443"/>
      <c r="AH782" s="443"/>
      <c r="AI782" s="443"/>
      <c r="AJ782" s="443"/>
      <c r="AK782" s="443"/>
      <c r="AL782" s="443"/>
      <c r="AM782" s="443"/>
      <c r="AN782" s="443"/>
      <c r="AO782" s="443"/>
      <c r="AP782" s="443"/>
      <c r="AQ782" s="443"/>
      <c r="AR782" s="443"/>
      <c r="AS782" s="443"/>
      <c r="AT782" s="443"/>
      <c r="AU782" s="443"/>
      <c r="AV782" s="443"/>
      <c r="AW782" s="443"/>
      <c r="AX782" s="771"/>
      <c r="AY782" s="771"/>
      <c r="AZ782" s="771"/>
      <c r="BA782" s="905"/>
    </row>
    <row r="783" spans="1:53" ht="11.4">
      <c r="A783" s="789">
        <v>7</v>
      </c>
      <c r="B783" s="905"/>
      <c r="C783" s="905"/>
      <c r="D783" s="905"/>
      <c r="E783" s="905"/>
      <c r="F783" s="905"/>
      <c r="G783" s="905"/>
      <c r="H783" s="905"/>
      <c r="I783" s="905"/>
      <c r="J783" s="905"/>
      <c r="K783" s="905"/>
      <c r="L783" s="931" t="s">
        <v>577</v>
      </c>
      <c r="M783" s="942" t="s">
        <v>578</v>
      </c>
      <c r="N783" s="933" t="s">
        <v>370</v>
      </c>
      <c r="O783" s="790"/>
      <c r="P783" s="790"/>
      <c r="Q783" s="790"/>
      <c r="R783" s="940">
        <v>0</v>
      </c>
      <c r="S783" s="443"/>
      <c r="T783" s="443"/>
      <c r="U783" s="443"/>
      <c r="V783" s="443"/>
      <c r="W783" s="443"/>
      <c r="X783" s="443"/>
      <c r="Y783" s="443"/>
      <c r="Z783" s="443"/>
      <c r="AA783" s="443"/>
      <c r="AB783" s="443"/>
      <c r="AC783" s="443"/>
      <c r="AD783" s="443"/>
      <c r="AE783" s="443"/>
      <c r="AF783" s="443"/>
      <c r="AG783" s="443"/>
      <c r="AH783" s="443"/>
      <c r="AI783" s="443"/>
      <c r="AJ783" s="443"/>
      <c r="AK783" s="443"/>
      <c r="AL783" s="443"/>
      <c r="AM783" s="443"/>
      <c r="AN783" s="443"/>
      <c r="AO783" s="443"/>
      <c r="AP783" s="443"/>
      <c r="AQ783" s="443"/>
      <c r="AR783" s="443"/>
      <c r="AS783" s="443"/>
      <c r="AT783" s="443"/>
      <c r="AU783" s="443"/>
      <c r="AV783" s="443"/>
      <c r="AW783" s="443"/>
      <c r="AX783" s="771"/>
      <c r="AY783" s="771"/>
      <c r="AZ783" s="771"/>
      <c r="BA783" s="905"/>
    </row>
    <row r="784" spans="1:53" ht="11.4">
      <c r="A784" s="789">
        <v>7</v>
      </c>
      <c r="B784" s="905"/>
      <c r="C784" s="905"/>
      <c r="D784" s="905"/>
      <c r="E784" s="905"/>
      <c r="F784" s="905"/>
      <c r="G784" s="905"/>
      <c r="H784" s="905"/>
      <c r="I784" s="905"/>
      <c r="J784" s="905"/>
      <c r="K784" s="905"/>
      <c r="L784" s="931" t="s">
        <v>579</v>
      </c>
      <c r="M784" s="942" t="s">
        <v>580</v>
      </c>
      <c r="N784" s="933" t="s">
        <v>370</v>
      </c>
      <c r="O784" s="790"/>
      <c r="P784" s="790"/>
      <c r="Q784" s="790"/>
      <c r="R784" s="940">
        <v>0</v>
      </c>
      <c r="S784" s="443"/>
      <c r="T784" s="443"/>
      <c r="U784" s="443"/>
      <c r="V784" s="443"/>
      <c r="W784" s="443"/>
      <c r="X784" s="443"/>
      <c r="Y784" s="443"/>
      <c r="Z784" s="443"/>
      <c r="AA784" s="443"/>
      <c r="AB784" s="443"/>
      <c r="AC784" s="443"/>
      <c r="AD784" s="443"/>
      <c r="AE784" s="443"/>
      <c r="AF784" s="443"/>
      <c r="AG784" s="443"/>
      <c r="AH784" s="443"/>
      <c r="AI784" s="443"/>
      <c r="AJ784" s="443"/>
      <c r="AK784" s="443"/>
      <c r="AL784" s="443"/>
      <c r="AM784" s="443"/>
      <c r="AN784" s="443"/>
      <c r="AO784" s="443"/>
      <c r="AP784" s="443"/>
      <c r="AQ784" s="443"/>
      <c r="AR784" s="443"/>
      <c r="AS784" s="443"/>
      <c r="AT784" s="443"/>
      <c r="AU784" s="443"/>
      <c r="AV784" s="443"/>
      <c r="AW784" s="443"/>
      <c r="AX784" s="771"/>
      <c r="AY784" s="771"/>
      <c r="AZ784" s="771"/>
      <c r="BA784" s="905"/>
    </row>
    <row r="785" spans="1:53" ht="11.4">
      <c r="A785" s="789">
        <v>7</v>
      </c>
      <c r="B785" s="905"/>
      <c r="C785" s="905"/>
      <c r="D785" s="905"/>
      <c r="E785" s="905"/>
      <c r="F785" s="905"/>
      <c r="G785" s="905"/>
      <c r="H785" s="905"/>
      <c r="I785" s="905"/>
      <c r="J785" s="905"/>
      <c r="K785" s="905"/>
      <c r="L785" s="931" t="s">
        <v>581</v>
      </c>
      <c r="M785" s="942" t="s">
        <v>582</v>
      </c>
      <c r="N785" s="933" t="s">
        <v>370</v>
      </c>
      <c r="O785" s="790"/>
      <c r="P785" s="790"/>
      <c r="Q785" s="790"/>
      <c r="R785" s="940">
        <v>0</v>
      </c>
      <c r="S785" s="443"/>
      <c r="T785" s="443"/>
      <c r="U785" s="443"/>
      <c r="V785" s="443"/>
      <c r="W785" s="443"/>
      <c r="X785" s="443"/>
      <c r="Y785" s="443"/>
      <c r="Z785" s="443"/>
      <c r="AA785" s="443"/>
      <c r="AB785" s="443"/>
      <c r="AC785" s="443"/>
      <c r="AD785" s="443"/>
      <c r="AE785" s="443"/>
      <c r="AF785" s="443"/>
      <c r="AG785" s="443"/>
      <c r="AH785" s="443"/>
      <c r="AI785" s="443"/>
      <c r="AJ785" s="443"/>
      <c r="AK785" s="443"/>
      <c r="AL785" s="443"/>
      <c r="AM785" s="443"/>
      <c r="AN785" s="443"/>
      <c r="AO785" s="443"/>
      <c r="AP785" s="443"/>
      <c r="AQ785" s="443"/>
      <c r="AR785" s="443"/>
      <c r="AS785" s="443"/>
      <c r="AT785" s="443"/>
      <c r="AU785" s="443"/>
      <c r="AV785" s="443"/>
      <c r="AW785" s="443"/>
      <c r="AX785" s="771"/>
      <c r="AY785" s="771"/>
      <c r="AZ785" s="771"/>
      <c r="BA785" s="905"/>
    </row>
    <row r="786" spans="1:53" ht="11.4">
      <c r="A786" s="789">
        <v>7</v>
      </c>
      <c r="B786" s="905"/>
      <c r="C786" s="905"/>
      <c r="D786" s="905"/>
      <c r="E786" s="905"/>
      <c r="F786" s="905"/>
      <c r="G786" s="905"/>
      <c r="H786" s="905"/>
      <c r="I786" s="905"/>
      <c r="J786" s="905"/>
      <c r="K786" s="905"/>
      <c r="L786" s="931" t="s">
        <v>583</v>
      </c>
      <c r="M786" s="942" t="s">
        <v>584</v>
      </c>
      <c r="N786" s="933" t="s">
        <v>370</v>
      </c>
      <c r="O786" s="790"/>
      <c r="P786" s="790"/>
      <c r="Q786" s="790"/>
      <c r="R786" s="940">
        <v>0</v>
      </c>
      <c r="S786" s="443"/>
      <c r="T786" s="443"/>
      <c r="U786" s="443"/>
      <c r="V786" s="443"/>
      <c r="W786" s="443"/>
      <c r="X786" s="443"/>
      <c r="Y786" s="443"/>
      <c r="Z786" s="443"/>
      <c r="AA786" s="443"/>
      <c r="AB786" s="443"/>
      <c r="AC786" s="443"/>
      <c r="AD786" s="443"/>
      <c r="AE786" s="443"/>
      <c r="AF786" s="443"/>
      <c r="AG786" s="443"/>
      <c r="AH786" s="443"/>
      <c r="AI786" s="443"/>
      <c r="AJ786" s="443"/>
      <c r="AK786" s="443"/>
      <c r="AL786" s="443"/>
      <c r="AM786" s="443"/>
      <c r="AN786" s="443"/>
      <c r="AO786" s="443"/>
      <c r="AP786" s="443"/>
      <c r="AQ786" s="443"/>
      <c r="AR786" s="443"/>
      <c r="AS786" s="443"/>
      <c r="AT786" s="443"/>
      <c r="AU786" s="443"/>
      <c r="AV786" s="443"/>
      <c r="AW786" s="443"/>
      <c r="AX786" s="771"/>
      <c r="AY786" s="771"/>
      <c r="AZ786" s="771"/>
      <c r="BA786" s="905"/>
    </row>
    <row r="787" spans="1:53" ht="11.4">
      <c r="A787" s="789">
        <v>7</v>
      </c>
      <c r="B787" s="905"/>
      <c r="C787" s="905"/>
      <c r="D787" s="905"/>
      <c r="E787" s="905"/>
      <c r="F787" s="905"/>
      <c r="G787" s="905"/>
      <c r="H787" s="905"/>
      <c r="I787" s="905"/>
      <c r="J787" s="905"/>
      <c r="K787" s="905"/>
      <c r="L787" s="931" t="s">
        <v>585</v>
      </c>
      <c r="M787" s="942" t="s">
        <v>586</v>
      </c>
      <c r="N787" s="933" t="s">
        <v>370</v>
      </c>
      <c r="O787" s="790"/>
      <c r="P787" s="790">
        <v>4.17</v>
      </c>
      <c r="Q787" s="790"/>
      <c r="R787" s="940">
        <v>-4.17</v>
      </c>
      <c r="S787" s="443"/>
      <c r="T787" s="443"/>
      <c r="U787" s="443"/>
      <c r="V787" s="443"/>
      <c r="W787" s="443"/>
      <c r="X787" s="443"/>
      <c r="Y787" s="443"/>
      <c r="Z787" s="443"/>
      <c r="AA787" s="443"/>
      <c r="AB787" s="443"/>
      <c r="AC787" s="443"/>
      <c r="AD787" s="443"/>
      <c r="AE787" s="443"/>
      <c r="AF787" s="443"/>
      <c r="AG787" s="443"/>
      <c r="AH787" s="443"/>
      <c r="AI787" s="443"/>
      <c r="AJ787" s="443"/>
      <c r="AK787" s="443"/>
      <c r="AL787" s="443"/>
      <c r="AM787" s="443"/>
      <c r="AN787" s="443"/>
      <c r="AO787" s="443"/>
      <c r="AP787" s="443"/>
      <c r="AQ787" s="443"/>
      <c r="AR787" s="443"/>
      <c r="AS787" s="443"/>
      <c r="AT787" s="443"/>
      <c r="AU787" s="443"/>
      <c r="AV787" s="443"/>
      <c r="AW787" s="443"/>
      <c r="AX787" s="771"/>
      <c r="AY787" s="771"/>
      <c r="AZ787" s="771"/>
      <c r="BA787" s="905"/>
    </row>
    <row r="788" spans="1:53" ht="11.4">
      <c r="A788" s="789">
        <v>7</v>
      </c>
      <c r="B788" s="905"/>
      <c r="C788" s="905"/>
      <c r="D788" s="905"/>
      <c r="E788" s="905"/>
      <c r="F788" s="905"/>
      <c r="G788" s="905"/>
      <c r="H788" s="905"/>
      <c r="I788" s="905"/>
      <c r="J788" s="905"/>
      <c r="K788" s="905"/>
      <c r="L788" s="931" t="s">
        <v>1436</v>
      </c>
      <c r="M788" s="942" t="s">
        <v>1437</v>
      </c>
      <c r="N788" s="933" t="s">
        <v>370</v>
      </c>
      <c r="O788" s="790"/>
      <c r="P788" s="790">
        <v>20.62</v>
      </c>
      <c r="Q788" s="790"/>
      <c r="R788" s="940">
        <v>-20.62</v>
      </c>
      <c r="S788" s="443"/>
      <c r="T788" s="443"/>
      <c r="U788" s="443"/>
      <c r="V788" s="443"/>
      <c r="W788" s="443"/>
      <c r="X788" s="443"/>
      <c r="Y788" s="443"/>
      <c r="Z788" s="443"/>
      <c r="AA788" s="443"/>
      <c r="AB788" s="443"/>
      <c r="AC788" s="443"/>
      <c r="AD788" s="443"/>
      <c r="AE788" s="443"/>
      <c r="AF788" s="443"/>
      <c r="AG788" s="443"/>
      <c r="AH788" s="443"/>
      <c r="AI788" s="443"/>
      <c r="AJ788" s="443"/>
      <c r="AK788" s="443"/>
      <c r="AL788" s="443"/>
      <c r="AM788" s="443"/>
      <c r="AN788" s="443"/>
      <c r="AO788" s="443"/>
      <c r="AP788" s="443"/>
      <c r="AQ788" s="443"/>
      <c r="AR788" s="443"/>
      <c r="AS788" s="443"/>
      <c r="AT788" s="443"/>
      <c r="AU788" s="443"/>
      <c r="AV788" s="443"/>
      <c r="AW788" s="443"/>
      <c r="AX788" s="771"/>
      <c r="AY788" s="771"/>
      <c r="AZ788" s="771"/>
      <c r="BA788" s="905"/>
    </row>
    <row r="789" spans="1:53" ht="22.8">
      <c r="A789" s="789">
        <v>7</v>
      </c>
      <c r="B789" s="905"/>
      <c r="C789" s="905"/>
      <c r="D789" s="905"/>
      <c r="E789" s="905"/>
      <c r="F789" s="905"/>
      <c r="G789" s="905"/>
      <c r="H789" s="905"/>
      <c r="I789" s="905"/>
      <c r="J789" s="905"/>
      <c r="K789" s="905"/>
      <c r="L789" s="931" t="s">
        <v>587</v>
      </c>
      <c r="M789" s="939" t="s">
        <v>588</v>
      </c>
      <c r="N789" s="933" t="s">
        <v>370</v>
      </c>
      <c r="O789" s="443">
        <v>0</v>
      </c>
      <c r="P789" s="443">
        <v>366.46</v>
      </c>
      <c r="Q789" s="443">
        <v>0</v>
      </c>
      <c r="R789" s="940">
        <v>-366.46</v>
      </c>
      <c r="S789" s="443"/>
      <c r="T789" s="443"/>
      <c r="U789" s="443"/>
      <c r="V789" s="443"/>
      <c r="W789" s="443"/>
      <c r="X789" s="443"/>
      <c r="Y789" s="443"/>
      <c r="Z789" s="443"/>
      <c r="AA789" s="443"/>
      <c r="AB789" s="443"/>
      <c r="AC789" s="443"/>
      <c r="AD789" s="443"/>
      <c r="AE789" s="443"/>
      <c r="AF789" s="443"/>
      <c r="AG789" s="443"/>
      <c r="AH789" s="443"/>
      <c r="AI789" s="443"/>
      <c r="AJ789" s="443"/>
      <c r="AK789" s="443"/>
      <c r="AL789" s="443"/>
      <c r="AM789" s="443"/>
      <c r="AN789" s="443"/>
      <c r="AO789" s="443"/>
      <c r="AP789" s="443"/>
      <c r="AQ789" s="443"/>
      <c r="AR789" s="443"/>
      <c r="AS789" s="443"/>
      <c r="AT789" s="443"/>
      <c r="AU789" s="443"/>
      <c r="AV789" s="443"/>
      <c r="AW789" s="443"/>
      <c r="AX789" s="771"/>
      <c r="AY789" s="771"/>
      <c r="AZ789" s="771"/>
      <c r="BA789" s="905"/>
    </row>
    <row r="790" spans="1:53" ht="11.4">
      <c r="A790" s="789">
        <v>7</v>
      </c>
      <c r="B790" s="905"/>
      <c r="C790" s="905"/>
      <c r="D790" s="905"/>
      <c r="E790" s="905"/>
      <c r="F790" s="905"/>
      <c r="G790" s="905"/>
      <c r="H790" s="905"/>
      <c r="I790" s="905"/>
      <c r="J790" s="905"/>
      <c r="K790" s="905"/>
      <c r="L790" s="931" t="s">
        <v>589</v>
      </c>
      <c r="M790" s="942" t="s">
        <v>590</v>
      </c>
      <c r="N790" s="933" t="s">
        <v>370</v>
      </c>
      <c r="O790" s="790"/>
      <c r="P790" s="790">
        <v>281.76</v>
      </c>
      <c r="Q790" s="790"/>
      <c r="R790" s="940">
        <v>-281.76</v>
      </c>
      <c r="S790" s="443"/>
      <c r="T790" s="443"/>
      <c r="U790" s="443"/>
      <c r="V790" s="443"/>
      <c r="W790" s="443"/>
      <c r="X790" s="443"/>
      <c r="Y790" s="443"/>
      <c r="Z790" s="443"/>
      <c r="AA790" s="443"/>
      <c r="AB790" s="443"/>
      <c r="AC790" s="443"/>
      <c r="AD790" s="443"/>
      <c r="AE790" s="443"/>
      <c r="AF790" s="443"/>
      <c r="AG790" s="443"/>
      <c r="AH790" s="443"/>
      <c r="AI790" s="443"/>
      <c r="AJ790" s="443"/>
      <c r="AK790" s="443"/>
      <c r="AL790" s="443"/>
      <c r="AM790" s="443"/>
      <c r="AN790" s="443"/>
      <c r="AO790" s="443"/>
      <c r="AP790" s="443"/>
      <c r="AQ790" s="443"/>
      <c r="AR790" s="443"/>
      <c r="AS790" s="443"/>
      <c r="AT790" s="443"/>
      <c r="AU790" s="443"/>
      <c r="AV790" s="443"/>
      <c r="AW790" s="443"/>
      <c r="AX790" s="771"/>
      <c r="AY790" s="771"/>
      <c r="AZ790" s="771"/>
      <c r="BA790" s="905"/>
    </row>
    <row r="791" spans="1:53" ht="22.8">
      <c r="A791" s="789">
        <v>7</v>
      </c>
      <c r="B791" s="905"/>
      <c r="C791" s="905"/>
      <c r="D791" s="905"/>
      <c r="E791" s="905"/>
      <c r="F791" s="905"/>
      <c r="G791" s="905"/>
      <c r="H791" s="905"/>
      <c r="I791" s="905"/>
      <c r="J791" s="905"/>
      <c r="K791" s="905"/>
      <c r="L791" s="931" t="s">
        <v>591</v>
      </c>
      <c r="M791" s="942" t="s">
        <v>592</v>
      </c>
      <c r="N791" s="933" t="s">
        <v>370</v>
      </c>
      <c r="O791" s="790">
        <v>0</v>
      </c>
      <c r="P791" s="790">
        <v>84.7</v>
      </c>
      <c r="Q791" s="790">
        <v>0</v>
      </c>
      <c r="R791" s="940">
        <v>-84.7</v>
      </c>
      <c r="S791" s="443"/>
      <c r="T791" s="443"/>
      <c r="U791" s="443"/>
      <c r="V791" s="443"/>
      <c r="W791" s="443"/>
      <c r="X791" s="443"/>
      <c r="Y791" s="443"/>
      <c r="Z791" s="443"/>
      <c r="AA791" s="443"/>
      <c r="AB791" s="443"/>
      <c r="AC791" s="443"/>
      <c r="AD791" s="443"/>
      <c r="AE791" s="443"/>
      <c r="AF791" s="443"/>
      <c r="AG791" s="443"/>
      <c r="AH791" s="443"/>
      <c r="AI791" s="443"/>
      <c r="AJ791" s="443"/>
      <c r="AK791" s="443"/>
      <c r="AL791" s="443"/>
      <c r="AM791" s="443"/>
      <c r="AN791" s="443"/>
      <c r="AO791" s="443"/>
      <c r="AP791" s="443"/>
      <c r="AQ791" s="443"/>
      <c r="AR791" s="443"/>
      <c r="AS791" s="443"/>
      <c r="AT791" s="443"/>
      <c r="AU791" s="443"/>
      <c r="AV791" s="443"/>
      <c r="AW791" s="443"/>
      <c r="AX791" s="771"/>
      <c r="AY791" s="771"/>
      <c r="AZ791" s="771"/>
      <c r="BA791" s="905"/>
    </row>
    <row r="792" spans="1:53" ht="34.200000000000003">
      <c r="A792" s="789">
        <v>7</v>
      </c>
      <c r="B792" s="905"/>
      <c r="C792" s="905"/>
      <c r="D792" s="905"/>
      <c r="E792" s="905"/>
      <c r="F792" s="905"/>
      <c r="G792" s="905"/>
      <c r="H792" s="905"/>
      <c r="I792" s="905"/>
      <c r="J792" s="905"/>
      <c r="K792" s="905"/>
      <c r="L792" s="931" t="s">
        <v>593</v>
      </c>
      <c r="M792" s="939" t="s">
        <v>594</v>
      </c>
      <c r="N792" s="933" t="s">
        <v>370</v>
      </c>
      <c r="O792" s="790"/>
      <c r="P792" s="790"/>
      <c r="Q792" s="790"/>
      <c r="R792" s="940">
        <v>0</v>
      </c>
      <c r="S792" s="443"/>
      <c r="T792" s="443"/>
      <c r="U792" s="443"/>
      <c r="V792" s="443"/>
      <c r="W792" s="443"/>
      <c r="X792" s="443"/>
      <c r="Y792" s="443"/>
      <c r="Z792" s="443"/>
      <c r="AA792" s="443"/>
      <c r="AB792" s="443"/>
      <c r="AC792" s="443"/>
      <c r="AD792" s="443"/>
      <c r="AE792" s="443"/>
      <c r="AF792" s="443"/>
      <c r="AG792" s="443"/>
      <c r="AH792" s="443"/>
      <c r="AI792" s="443"/>
      <c r="AJ792" s="443"/>
      <c r="AK792" s="443"/>
      <c r="AL792" s="443"/>
      <c r="AM792" s="443"/>
      <c r="AN792" s="443"/>
      <c r="AO792" s="443"/>
      <c r="AP792" s="443"/>
      <c r="AQ792" s="443"/>
      <c r="AR792" s="443"/>
      <c r="AS792" s="443"/>
      <c r="AT792" s="443"/>
      <c r="AU792" s="443"/>
      <c r="AV792" s="443"/>
      <c r="AW792" s="443"/>
      <c r="AX792" s="771"/>
      <c r="AY792" s="771"/>
      <c r="AZ792" s="771"/>
      <c r="BA792" s="905"/>
    </row>
    <row r="793" spans="1:53" ht="11.4">
      <c r="A793" s="789">
        <v>7</v>
      </c>
      <c r="B793" s="905"/>
      <c r="C793" s="905"/>
      <c r="D793" s="905"/>
      <c r="E793" s="905"/>
      <c r="F793" s="905"/>
      <c r="G793" s="905"/>
      <c r="H793" s="905"/>
      <c r="I793" s="905"/>
      <c r="J793" s="905"/>
      <c r="K793" s="905"/>
      <c r="L793" s="931" t="s">
        <v>595</v>
      </c>
      <c r="M793" s="939" t="s">
        <v>596</v>
      </c>
      <c r="N793" s="933" t="s">
        <v>370</v>
      </c>
      <c r="O793" s="790"/>
      <c r="P793" s="790"/>
      <c r="Q793" s="790"/>
      <c r="R793" s="940">
        <v>0</v>
      </c>
      <c r="S793" s="443"/>
      <c r="T793" s="443"/>
      <c r="U793" s="443"/>
      <c r="V793" s="443"/>
      <c r="W793" s="443"/>
      <c r="X793" s="443"/>
      <c r="Y793" s="443"/>
      <c r="Z793" s="443"/>
      <c r="AA793" s="443"/>
      <c r="AB793" s="443"/>
      <c r="AC793" s="443"/>
      <c r="AD793" s="443"/>
      <c r="AE793" s="443"/>
      <c r="AF793" s="443"/>
      <c r="AG793" s="443"/>
      <c r="AH793" s="443"/>
      <c r="AI793" s="443"/>
      <c r="AJ793" s="443"/>
      <c r="AK793" s="443"/>
      <c r="AL793" s="443"/>
      <c r="AM793" s="443"/>
      <c r="AN793" s="443"/>
      <c r="AO793" s="443"/>
      <c r="AP793" s="443"/>
      <c r="AQ793" s="443"/>
      <c r="AR793" s="443"/>
      <c r="AS793" s="443"/>
      <c r="AT793" s="443"/>
      <c r="AU793" s="443"/>
      <c r="AV793" s="443"/>
      <c r="AW793" s="443"/>
      <c r="AX793" s="771"/>
      <c r="AY793" s="771"/>
      <c r="AZ793" s="771"/>
      <c r="BA793" s="905"/>
    </row>
    <row r="794" spans="1:53" ht="11.4">
      <c r="A794" s="789">
        <v>7</v>
      </c>
      <c r="B794" s="905"/>
      <c r="C794" s="905"/>
      <c r="D794" s="905"/>
      <c r="E794" s="905"/>
      <c r="F794" s="905"/>
      <c r="G794" s="905"/>
      <c r="H794" s="905"/>
      <c r="I794" s="905"/>
      <c r="J794" s="905"/>
      <c r="K794" s="905"/>
      <c r="L794" s="931" t="s">
        <v>597</v>
      </c>
      <c r="M794" s="939" t="s">
        <v>598</v>
      </c>
      <c r="N794" s="933" t="s">
        <v>370</v>
      </c>
      <c r="O794" s="790"/>
      <c r="P794" s="790"/>
      <c r="Q794" s="790"/>
      <c r="R794" s="940">
        <v>0</v>
      </c>
      <c r="S794" s="443"/>
      <c r="T794" s="443"/>
      <c r="U794" s="443"/>
      <c r="V794" s="443"/>
      <c r="W794" s="443"/>
      <c r="X794" s="443"/>
      <c r="Y794" s="443"/>
      <c r="Z794" s="443"/>
      <c r="AA794" s="443"/>
      <c r="AB794" s="443"/>
      <c r="AC794" s="443"/>
      <c r="AD794" s="443"/>
      <c r="AE794" s="443"/>
      <c r="AF794" s="443"/>
      <c r="AG794" s="443"/>
      <c r="AH794" s="443"/>
      <c r="AI794" s="443"/>
      <c r="AJ794" s="443"/>
      <c r="AK794" s="443"/>
      <c r="AL794" s="443"/>
      <c r="AM794" s="443"/>
      <c r="AN794" s="443"/>
      <c r="AO794" s="443"/>
      <c r="AP794" s="443"/>
      <c r="AQ794" s="443"/>
      <c r="AR794" s="443"/>
      <c r="AS794" s="443"/>
      <c r="AT794" s="443"/>
      <c r="AU794" s="443"/>
      <c r="AV794" s="443"/>
      <c r="AW794" s="443"/>
      <c r="AX794" s="771"/>
      <c r="AY794" s="771"/>
      <c r="AZ794" s="771"/>
      <c r="BA794" s="905"/>
    </row>
    <row r="795" spans="1:53" ht="11.4">
      <c r="A795" s="789">
        <v>7</v>
      </c>
      <c r="B795" s="905"/>
      <c r="C795" s="905"/>
      <c r="D795" s="905"/>
      <c r="E795" s="905"/>
      <c r="F795" s="905"/>
      <c r="G795" s="905"/>
      <c r="H795" s="905"/>
      <c r="I795" s="905"/>
      <c r="J795" s="905"/>
      <c r="K795" s="905"/>
      <c r="L795" s="931" t="s">
        <v>599</v>
      </c>
      <c r="M795" s="939" t="s">
        <v>600</v>
      </c>
      <c r="N795" s="933" t="s">
        <v>370</v>
      </c>
      <c r="O795" s="790"/>
      <c r="P795" s="790"/>
      <c r="Q795" s="790"/>
      <c r="R795" s="940">
        <v>0</v>
      </c>
      <c r="S795" s="443"/>
      <c r="T795" s="443"/>
      <c r="U795" s="443"/>
      <c r="V795" s="443"/>
      <c r="W795" s="443"/>
      <c r="X795" s="443"/>
      <c r="Y795" s="443"/>
      <c r="Z795" s="443"/>
      <c r="AA795" s="443"/>
      <c r="AB795" s="443"/>
      <c r="AC795" s="443"/>
      <c r="AD795" s="443"/>
      <c r="AE795" s="443"/>
      <c r="AF795" s="443"/>
      <c r="AG795" s="443"/>
      <c r="AH795" s="443"/>
      <c r="AI795" s="443"/>
      <c r="AJ795" s="443"/>
      <c r="AK795" s="443"/>
      <c r="AL795" s="443"/>
      <c r="AM795" s="443"/>
      <c r="AN795" s="443"/>
      <c r="AO795" s="443"/>
      <c r="AP795" s="443"/>
      <c r="AQ795" s="443"/>
      <c r="AR795" s="443"/>
      <c r="AS795" s="443"/>
      <c r="AT795" s="443"/>
      <c r="AU795" s="443"/>
      <c r="AV795" s="443"/>
      <c r="AW795" s="443"/>
      <c r="AX795" s="771"/>
      <c r="AY795" s="771"/>
      <c r="AZ795" s="771"/>
      <c r="BA795" s="905"/>
    </row>
    <row r="796" spans="1:53" ht="11.4">
      <c r="A796" s="789">
        <v>7</v>
      </c>
      <c r="B796" s="905"/>
      <c r="C796" s="905"/>
      <c r="D796" s="905"/>
      <c r="E796" s="905"/>
      <c r="F796" s="905"/>
      <c r="G796" s="905"/>
      <c r="H796" s="905"/>
      <c r="I796" s="905"/>
      <c r="J796" s="905"/>
      <c r="K796" s="905"/>
      <c r="L796" s="931" t="s">
        <v>601</v>
      </c>
      <c r="M796" s="939" t="s">
        <v>602</v>
      </c>
      <c r="N796" s="933" t="s">
        <v>370</v>
      </c>
      <c r="O796" s="443">
        <v>0</v>
      </c>
      <c r="P796" s="443">
        <v>0</v>
      </c>
      <c r="Q796" s="443">
        <v>0</v>
      </c>
      <c r="R796" s="940">
        <v>0</v>
      </c>
      <c r="S796" s="443"/>
      <c r="T796" s="443"/>
      <c r="U796" s="443"/>
      <c r="V796" s="443"/>
      <c r="W796" s="443"/>
      <c r="X796" s="443"/>
      <c r="Y796" s="443"/>
      <c r="Z796" s="443"/>
      <c r="AA796" s="443"/>
      <c r="AB796" s="443"/>
      <c r="AC796" s="443"/>
      <c r="AD796" s="443"/>
      <c r="AE796" s="443"/>
      <c r="AF796" s="443"/>
      <c r="AG796" s="443"/>
      <c r="AH796" s="443"/>
      <c r="AI796" s="443"/>
      <c r="AJ796" s="443"/>
      <c r="AK796" s="443"/>
      <c r="AL796" s="443"/>
      <c r="AM796" s="443"/>
      <c r="AN796" s="443"/>
      <c r="AO796" s="443"/>
      <c r="AP796" s="443"/>
      <c r="AQ796" s="443"/>
      <c r="AR796" s="443"/>
      <c r="AS796" s="443"/>
      <c r="AT796" s="443"/>
      <c r="AU796" s="443"/>
      <c r="AV796" s="443"/>
      <c r="AW796" s="443"/>
      <c r="AX796" s="771"/>
      <c r="AY796" s="771"/>
      <c r="AZ796" s="771"/>
      <c r="BA796" s="905"/>
    </row>
    <row r="797" spans="1:53" ht="11.4">
      <c r="A797" s="789">
        <v>7</v>
      </c>
      <c r="B797" s="905"/>
      <c r="C797" s="905"/>
      <c r="D797" s="905"/>
      <c r="E797" s="905"/>
      <c r="F797" s="905"/>
      <c r="G797" s="905"/>
      <c r="H797" s="905"/>
      <c r="I797" s="905"/>
      <c r="J797" s="905"/>
      <c r="K797" s="905"/>
      <c r="L797" s="931" t="s">
        <v>1343</v>
      </c>
      <c r="M797" s="944" t="s">
        <v>603</v>
      </c>
      <c r="N797" s="933" t="s">
        <v>370</v>
      </c>
      <c r="O797" s="790"/>
      <c r="P797" s="790"/>
      <c r="Q797" s="790"/>
      <c r="R797" s="940">
        <v>0</v>
      </c>
      <c r="S797" s="443"/>
      <c r="T797" s="443"/>
      <c r="U797" s="443"/>
      <c r="V797" s="443"/>
      <c r="W797" s="443"/>
      <c r="X797" s="443"/>
      <c r="Y797" s="443"/>
      <c r="Z797" s="443"/>
      <c r="AA797" s="443"/>
      <c r="AB797" s="443"/>
      <c r="AC797" s="443"/>
      <c r="AD797" s="443"/>
      <c r="AE797" s="443"/>
      <c r="AF797" s="443"/>
      <c r="AG797" s="443"/>
      <c r="AH797" s="443"/>
      <c r="AI797" s="443"/>
      <c r="AJ797" s="443"/>
      <c r="AK797" s="443"/>
      <c r="AL797" s="443"/>
      <c r="AM797" s="443"/>
      <c r="AN797" s="443"/>
      <c r="AO797" s="443"/>
      <c r="AP797" s="443"/>
      <c r="AQ797" s="443"/>
      <c r="AR797" s="443"/>
      <c r="AS797" s="443"/>
      <c r="AT797" s="443"/>
      <c r="AU797" s="443"/>
      <c r="AV797" s="443"/>
      <c r="AW797" s="443"/>
      <c r="AX797" s="771"/>
      <c r="AY797" s="771"/>
      <c r="AZ797" s="771"/>
      <c r="BA797" s="905"/>
    </row>
    <row r="798" spans="1:53" ht="11.4">
      <c r="A798" s="789">
        <v>7</v>
      </c>
      <c r="B798" s="905"/>
      <c r="C798" s="905"/>
      <c r="D798" s="905"/>
      <c r="E798" s="905"/>
      <c r="F798" s="905"/>
      <c r="G798" s="905"/>
      <c r="H798" s="905"/>
      <c r="I798" s="905"/>
      <c r="J798" s="905"/>
      <c r="K798" s="905"/>
      <c r="L798" s="931" t="s">
        <v>1344</v>
      </c>
      <c r="M798" s="944" t="s">
        <v>604</v>
      </c>
      <c r="N798" s="933" t="s">
        <v>370</v>
      </c>
      <c r="O798" s="790"/>
      <c r="P798" s="790"/>
      <c r="Q798" s="790"/>
      <c r="R798" s="940">
        <v>0</v>
      </c>
      <c r="S798" s="443"/>
      <c r="T798" s="443"/>
      <c r="U798" s="443"/>
      <c r="V798" s="443"/>
      <c r="W798" s="443"/>
      <c r="X798" s="443"/>
      <c r="Y798" s="443"/>
      <c r="Z798" s="443"/>
      <c r="AA798" s="443"/>
      <c r="AB798" s="443"/>
      <c r="AC798" s="443"/>
      <c r="AD798" s="443"/>
      <c r="AE798" s="443"/>
      <c r="AF798" s="443"/>
      <c r="AG798" s="443"/>
      <c r="AH798" s="443"/>
      <c r="AI798" s="443"/>
      <c r="AJ798" s="443"/>
      <c r="AK798" s="443"/>
      <c r="AL798" s="443"/>
      <c r="AM798" s="443"/>
      <c r="AN798" s="443"/>
      <c r="AO798" s="443"/>
      <c r="AP798" s="443"/>
      <c r="AQ798" s="443"/>
      <c r="AR798" s="443"/>
      <c r="AS798" s="443"/>
      <c r="AT798" s="443"/>
      <c r="AU798" s="443"/>
      <c r="AV798" s="443"/>
      <c r="AW798" s="443"/>
      <c r="AX798" s="771"/>
      <c r="AY798" s="771"/>
      <c r="AZ798" s="771"/>
      <c r="BA798" s="905"/>
    </row>
    <row r="799" spans="1:53" ht="11.4">
      <c r="A799" s="789">
        <v>7</v>
      </c>
      <c r="B799" s="905"/>
      <c r="C799" s="905"/>
      <c r="D799" s="905"/>
      <c r="E799" s="905"/>
      <c r="F799" s="905"/>
      <c r="G799" s="905"/>
      <c r="H799" s="905"/>
      <c r="I799" s="905"/>
      <c r="J799" s="905"/>
      <c r="K799" s="905"/>
      <c r="L799" s="931" t="s">
        <v>1434</v>
      </c>
      <c r="M799" s="942" t="s">
        <v>1435</v>
      </c>
      <c r="N799" s="933" t="s">
        <v>370</v>
      </c>
      <c r="O799" s="790"/>
      <c r="P799" s="790"/>
      <c r="Q799" s="790"/>
      <c r="R799" s="940">
        <v>0</v>
      </c>
      <c r="S799" s="443"/>
      <c r="T799" s="443"/>
      <c r="U799" s="443"/>
      <c r="V799" s="443"/>
      <c r="W799" s="443"/>
      <c r="X799" s="443"/>
      <c r="Y799" s="443"/>
      <c r="Z799" s="443"/>
      <c r="AA799" s="443"/>
      <c r="AB799" s="443"/>
      <c r="AC799" s="443"/>
      <c r="AD799" s="443"/>
      <c r="AE799" s="443"/>
      <c r="AF799" s="443"/>
      <c r="AG799" s="443"/>
      <c r="AH799" s="443"/>
      <c r="AI799" s="443"/>
      <c r="AJ799" s="443"/>
      <c r="AK799" s="443"/>
      <c r="AL799" s="443"/>
      <c r="AM799" s="443"/>
      <c r="AN799" s="443"/>
      <c r="AO799" s="443"/>
      <c r="AP799" s="443"/>
      <c r="AQ799" s="443"/>
      <c r="AR799" s="443"/>
      <c r="AS799" s="443"/>
      <c r="AT799" s="443"/>
      <c r="AU799" s="443"/>
      <c r="AV799" s="443"/>
      <c r="AW799" s="443"/>
      <c r="AX799" s="771"/>
      <c r="AY799" s="771"/>
      <c r="AZ799" s="771"/>
      <c r="BA799" s="905"/>
    </row>
    <row r="800" spans="1:53" ht="22.8">
      <c r="A800" s="789">
        <v>7</v>
      </c>
      <c r="B800" s="905"/>
      <c r="C800" s="905"/>
      <c r="D800" s="905"/>
      <c r="E800" s="905"/>
      <c r="F800" s="905"/>
      <c r="G800" s="905"/>
      <c r="H800" s="905"/>
      <c r="I800" s="905"/>
      <c r="J800" s="905"/>
      <c r="K800" s="905"/>
      <c r="L800" s="931" t="s">
        <v>382</v>
      </c>
      <c r="M800" s="932" t="s">
        <v>605</v>
      </c>
      <c r="N800" s="933" t="s">
        <v>370</v>
      </c>
      <c r="O800" s="790"/>
      <c r="P800" s="790"/>
      <c r="Q800" s="790"/>
      <c r="R800" s="940">
        <v>0</v>
      </c>
      <c r="S800" s="443"/>
      <c r="T800" s="443"/>
      <c r="U800" s="443"/>
      <c r="V800" s="443"/>
      <c r="W800" s="443"/>
      <c r="X800" s="443"/>
      <c r="Y800" s="443"/>
      <c r="Z800" s="443"/>
      <c r="AA800" s="443"/>
      <c r="AB800" s="443"/>
      <c r="AC800" s="443"/>
      <c r="AD800" s="443"/>
      <c r="AE800" s="443"/>
      <c r="AF800" s="443"/>
      <c r="AG800" s="443"/>
      <c r="AH800" s="443"/>
      <c r="AI800" s="443"/>
      <c r="AJ800" s="443"/>
      <c r="AK800" s="443"/>
      <c r="AL800" s="443"/>
      <c r="AM800" s="443"/>
      <c r="AN800" s="443"/>
      <c r="AO800" s="443"/>
      <c r="AP800" s="443"/>
      <c r="AQ800" s="443"/>
      <c r="AR800" s="443"/>
      <c r="AS800" s="443"/>
      <c r="AT800" s="443"/>
      <c r="AU800" s="443"/>
      <c r="AV800" s="443"/>
      <c r="AW800" s="443"/>
      <c r="AX800" s="771"/>
      <c r="AY800" s="771"/>
      <c r="AZ800" s="771"/>
      <c r="BA800" s="905"/>
    </row>
    <row r="801" spans="1:53" ht="11.4">
      <c r="A801" s="789">
        <v>7</v>
      </c>
      <c r="B801" s="905"/>
      <c r="C801" s="905"/>
      <c r="D801" s="905"/>
      <c r="E801" s="905"/>
      <c r="F801" s="905"/>
      <c r="G801" s="905"/>
      <c r="H801" s="905"/>
      <c r="I801" s="905"/>
      <c r="J801" s="905"/>
      <c r="K801" s="905"/>
      <c r="L801" s="931" t="s">
        <v>1242</v>
      </c>
      <c r="M801" s="932" t="s">
        <v>1243</v>
      </c>
      <c r="N801" s="933" t="s">
        <v>370</v>
      </c>
      <c r="O801" s="790"/>
      <c r="P801" s="790"/>
      <c r="Q801" s="790"/>
      <c r="R801" s="940">
        <v>0</v>
      </c>
      <c r="S801" s="443"/>
      <c r="T801" s="443"/>
      <c r="U801" s="443"/>
      <c r="V801" s="443"/>
      <c r="W801" s="443"/>
      <c r="X801" s="443"/>
      <c r="Y801" s="443"/>
      <c r="Z801" s="443"/>
      <c r="AA801" s="443"/>
      <c r="AB801" s="443"/>
      <c r="AC801" s="443"/>
      <c r="AD801" s="443"/>
      <c r="AE801" s="443"/>
      <c r="AF801" s="443"/>
      <c r="AG801" s="443"/>
      <c r="AH801" s="443"/>
      <c r="AI801" s="443"/>
      <c r="AJ801" s="443"/>
      <c r="AK801" s="443"/>
      <c r="AL801" s="443"/>
      <c r="AM801" s="443"/>
      <c r="AN801" s="443"/>
      <c r="AO801" s="443"/>
      <c r="AP801" s="443"/>
      <c r="AQ801" s="443"/>
      <c r="AR801" s="443"/>
      <c r="AS801" s="443"/>
      <c r="AT801" s="443"/>
      <c r="AU801" s="443"/>
      <c r="AV801" s="443"/>
      <c r="AW801" s="443"/>
      <c r="AX801" s="771"/>
      <c r="AY801" s="771"/>
      <c r="AZ801" s="771"/>
      <c r="BA801" s="905"/>
    </row>
    <row r="802" spans="1:53" s="116" customFormat="1" ht="11.4">
      <c r="A802" s="789">
        <v>7</v>
      </c>
      <c r="B802" s="946"/>
      <c r="C802" s="946"/>
      <c r="D802" s="946"/>
      <c r="E802" s="946"/>
      <c r="F802" s="946"/>
      <c r="G802" s="946"/>
      <c r="H802" s="946"/>
      <c r="I802" s="946"/>
      <c r="J802" s="946"/>
      <c r="K802" s="946"/>
      <c r="L802" s="947" t="s">
        <v>1359</v>
      </c>
      <c r="M802" s="948" t="s">
        <v>1360</v>
      </c>
      <c r="N802" s="949" t="s">
        <v>370</v>
      </c>
      <c r="O802" s="928">
        <v>0</v>
      </c>
      <c r="P802" s="928">
        <v>0</v>
      </c>
      <c r="Q802" s="928">
        <v>0</v>
      </c>
      <c r="R802" s="928">
        <v>0</v>
      </c>
      <c r="S802" s="443"/>
      <c r="T802" s="443"/>
      <c r="U802" s="928"/>
      <c r="V802" s="928"/>
      <c r="W802" s="928"/>
      <c r="X802" s="928"/>
      <c r="Y802" s="928"/>
      <c r="Z802" s="928"/>
      <c r="AA802" s="928"/>
      <c r="AB802" s="928"/>
      <c r="AC802" s="928"/>
      <c r="AD802" s="443"/>
      <c r="AE802" s="443"/>
      <c r="AF802" s="928"/>
      <c r="AG802" s="928"/>
      <c r="AH802" s="928"/>
      <c r="AI802" s="928"/>
      <c r="AJ802" s="928"/>
      <c r="AK802" s="928"/>
      <c r="AL802" s="928"/>
      <c r="AM802" s="928"/>
      <c r="AN802" s="928"/>
      <c r="AO802" s="928"/>
      <c r="AP802" s="928"/>
      <c r="AQ802" s="928"/>
      <c r="AR802" s="928"/>
      <c r="AS802" s="928"/>
      <c r="AT802" s="928"/>
      <c r="AU802" s="928"/>
      <c r="AV802" s="928"/>
      <c r="AW802" s="928"/>
      <c r="AX802" s="938"/>
      <c r="AY802" s="938"/>
      <c r="AZ802" s="938"/>
      <c r="BA802" s="946"/>
    </row>
    <row r="803" spans="1:53" ht="11.4">
      <c r="A803" s="789">
        <v>7</v>
      </c>
      <c r="B803" s="905"/>
      <c r="C803" s="905"/>
      <c r="D803" s="905"/>
      <c r="E803" s="905"/>
      <c r="F803" s="905"/>
      <c r="G803" s="905"/>
      <c r="H803" s="905"/>
      <c r="I803" s="905"/>
      <c r="J803" s="905"/>
      <c r="K803" s="905"/>
      <c r="L803" s="931" t="s">
        <v>1361</v>
      </c>
      <c r="M803" s="932"/>
      <c r="N803" s="933"/>
      <c r="O803" s="940"/>
      <c r="P803" s="940"/>
      <c r="Q803" s="940"/>
      <c r="R803" s="940"/>
      <c r="S803" s="940"/>
      <c r="T803" s="940"/>
      <c r="U803" s="940"/>
      <c r="V803" s="940"/>
      <c r="W803" s="940"/>
      <c r="X803" s="940"/>
      <c r="Y803" s="940"/>
      <c r="Z803" s="940"/>
      <c r="AA803" s="940"/>
      <c r="AB803" s="940"/>
      <c r="AC803" s="940"/>
      <c r="AD803" s="940"/>
      <c r="AE803" s="940"/>
      <c r="AF803" s="940"/>
      <c r="AG803" s="940"/>
      <c r="AH803" s="940"/>
      <c r="AI803" s="940"/>
      <c r="AJ803" s="940"/>
      <c r="AK803" s="940"/>
      <c r="AL803" s="940"/>
      <c r="AM803" s="940"/>
      <c r="AN803" s="940"/>
      <c r="AO803" s="940"/>
      <c r="AP803" s="940"/>
      <c r="AQ803" s="940"/>
      <c r="AR803" s="940"/>
      <c r="AS803" s="940"/>
      <c r="AT803" s="940"/>
      <c r="AU803" s="940"/>
      <c r="AV803" s="940"/>
      <c r="AW803" s="940"/>
      <c r="AX803" s="950"/>
      <c r="AY803" s="950"/>
      <c r="AZ803" s="950"/>
      <c r="BA803" s="905"/>
    </row>
    <row r="804" spans="1:53" s="116" customFormat="1" ht="11.4">
      <c r="A804" s="789">
        <v>7</v>
      </c>
      <c r="B804" s="946"/>
      <c r="C804" s="946"/>
      <c r="D804" s="946"/>
      <c r="E804" s="946"/>
      <c r="F804" s="946"/>
      <c r="G804" s="946"/>
      <c r="H804" s="946"/>
      <c r="I804" s="946"/>
      <c r="J804" s="946"/>
      <c r="K804" s="946"/>
      <c r="L804" s="925" t="s">
        <v>102</v>
      </c>
      <c r="M804" s="926" t="s">
        <v>606</v>
      </c>
      <c r="N804" s="927" t="s">
        <v>370</v>
      </c>
      <c r="O804" s="928">
        <v>9.5599999999999987</v>
      </c>
      <c r="P804" s="928">
        <v>9.1</v>
      </c>
      <c r="Q804" s="928">
        <v>0</v>
      </c>
      <c r="R804" s="928">
        <v>-9.1</v>
      </c>
      <c r="S804" s="928">
        <v>9.5599999999999987</v>
      </c>
      <c r="T804" s="928">
        <v>17.190000000000001</v>
      </c>
      <c r="U804" s="928">
        <v>0</v>
      </c>
      <c r="V804" s="928">
        <v>0</v>
      </c>
      <c r="W804" s="928">
        <v>0</v>
      </c>
      <c r="X804" s="928">
        <v>0</v>
      </c>
      <c r="Y804" s="928">
        <v>0</v>
      </c>
      <c r="Z804" s="928">
        <v>0</v>
      </c>
      <c r="AA804" s="928">
        <v>0</v>
      </c>
      <c r="AB804" s="928">
        <v>0</v>
      </c>
      <c r="AC804" s="928">
        <v>0</v>
      </c>
      <c r="AD804" s="928">
        <v>26.51</v>
      </c>
      <c r="AE804" s="928">
        <v>0</v>
      </c>
      <c r="AF804" s="928">
        <v>0</v>
      </c>
      <c r="AG804" s="928">
        <v>0</v>
      </c>
      <c r="AH804" s="928">
        <v>0</v>
      </c>
      <c r="AI804" s="928">
        <v>0</v>
      </c>
      <c r="AJ804" s="928">
        <v>0</v>
      </c>
      <c r="AK804" s="928">
        <v>0</v>
      </c>
      <c r="AL804" s="928">
        <v>0</v>
      </c>
      <c r="AM804" s="928">
        <v>0</v>
      </c>
      <c r="AN804" s="928">
        <v>177.30125523012558</v>
      </c>
      <c r="AO804" s="928">
        <v>-100</v>
      </c>
      <c r="AP804" s="928">
        <v>0</v>
      </c>
      <c r="AQ804" s="928">
        <v>0</v>
      </c>
      <c r="AR804" s="928">
        <v>0</v>
      </c>
      <c r="AS804" s="928">
        <v>0</v>
      </c>
      <c r="AT804" s="928">
        <v>0</v>
      </c>
      <c r="AU804" s="928">
        <v>0</v>
      </c>
      <c r="AV804" s="928">
        <v>0</v>
      </c>
      <c r="AW804" s="928">
        <v>0</v>
      </c>
      <c r="AX804" s="771"/>
      <c r="AY804" s="771"/>
      <c r="AZ804" s="771"/>
      <c r="BA804" s="930"/>
    </row>
    <row r="805" spans="1:53" s="116" customFormat="1" ht="22.8">
      <c r="A805" s="936">
        <v>7</v>
      </c>
      <c r="B805" s="946"/>
      <c r="C805" s="946"/>
      <c r="D805" s="946"/>
      <c r="E805" s="946"/>
      <c r="F805" s="946"/>
      <c r="G805" s="946"/>
      <c r="H805" s="946"/>
      <c r="I805" s="946"/>
      <c r="J805" s="946"/>
      <c r="K805" s="946"/>
      <c r="L805" s="947" t="s">
        <v>17</v>
      </c>
      <c r="M805" s="948" t="s">
        <v>607</v>
      </c>
      <c r="N805" s="949" t="s">
        <v>370</v>
      </c>
      <c r="O805" s="928">
        <v>0</v>
      </c>
      <c r="P805" s="928">
        <v>0</v>
      </c>
      <c r="Q805" s="928">
        <v>0</v>
      </c>
      <c r="R805" s="928">
        <v>0</v>
      </c>
      <c r="S805" s="928">
        <v>0</v>
      </c>
      <c r="T805" s="928">
        <v>0</v>
      </c>
      <c r="U805" s="928">
        <v>0</v>
      </c>
      <c r="V805" s="928">
        <v>0</v>
      </c>
      <c r="W805" s="928">
        <v>0</v>
      </c>
      <c r="X805" s="928">
        <v>0</v>
      </c>
      <c r="Y805" s="928">
        <v>0</v>
      </c>
      <c r="Z805" s="928">
        <v>0</v>
      </c>
      <c r="AA805" s="928">
        <v>0</v>
      </c>
      <c r="AB805" s="928">
        <v>0</v>
      </c>
      <c r="AC805" s="928">
        <v>0</v>
      </c>
      <c r="AD805" s="928">
        <v>0</v>
      </c>
      <c r="AE805" s="928">
        <v>0</v>
      </c>
      <c r="AF805" s="928">
        <v>0</v>
      </c>
      <c r="AG805" s="928">
        <v>0</v>
      </c>
      <c r="AH805" s="928">
        <v>0</v>
      </c>
      <c r="AI805" s="928">
        <v>0</v>
      </c>
      <c r="AJ805" s="928">
        <v>0</v>
      </c>
      <c r="AK805" s="928">
        <v>0</v>
      </c>
      <c r="AL805" s="928">
        <v>0</v>
      </c>
      <c r="AM805" s="928">
        <v>0</v>
      </c>
      <c r="AN805" s="928">
        <v>0</v>
      </c>
      <c r="AO805" s="928">
        <v>0</v>
      </c>
      <c r="AP805" s="928">
        <v>0</v>
      </c>
      <c r="AQ805" s="928">
        <v>0</v>
      </c>
      <c r="AR805" s="928">
        <v>0</v>
      </c>
      <c r="AS805" s="928">
        <v>0</v>
      </c>
      <c r="AT805" s="928">
        <v>0</v>
      </c>
      <c r="AU805" s="928">
        <v>0</v>
      </c>
      <c r="AV805" s="928">
        <v>0</v>
      </c>
      <c r="AW805" s="928">
        <v>0</v>
      </c>
      <c r="AX805" s="938"/>
      <c r="AY805" s="938"/>
      <c r="AZ805" s="938"/>
      <c r="BA805" s="946"/>
    </row>
    <row r="806" spans="1:53" ht="11.4">
      <c r="A806" s="789">
        <v>7</v>
      </c>
      <c r="B806" s="905" t="s">
        <v>426</v>
      </c>
      <c r="C806" s="905"/>
      <c r="D806" s="905"/>
      <c r="E806" s="905"/>
      <c r="F806" s="905"/>
      <c r="G806" s="905"/>
      <c r="H806" s="905"/>
      <c r="I806" s="905"/>
      <c r="J806" s="905"/>
      <c r="K806" s="905"/>
      <c r="L806" s="931" t="s">
        <v>144</v>
      </c>
      <c r="M806" s="939" t="s">
        <v>608</v>
      </c>
      <c r="N806" s="933" t="s">
        <v>370</v>
      </c>
      <c r="O806" s="443">
        <v>0</v>
      </c>
      <c r="P806" s="443">
        <v>0</v>
      </c>
      <c r="Q806" s="443">
        <v>0</v>
      </c>
      <c r="R806" s="940">
        <v>0</v>
      </c>
      <c r="S806" s="443">
        <v>0</v>
      </c>
      <c r="T806" s="443">
        <v>0</v>
      </c>
      <c r="U806" s="443">
        <v>0</v>
      </c>
      <c r="V806" s="443">
        <v>0</v>
      </c>
      <c r="W806" s="443">
        <v>0</v>
      </c>
      <c r="X806" s="443">
        <v>0</v>
      </c>
      <c r="Y806" s="443">
        <v>0</v>
      </c>
      <c r="Z806" s="443">
        <v>0</v>
      </c>
      <c r="AA806" s="443">
        <v>0</v>
      </c>
      <c r="AB806" s="443">
        <v>0</v>
      </c>
      <c r="AC806" s="443">
        <v>0</v>
      </c>
      <c r="AD806" s="443">
        <v>0</v>
      </c>
      <c r="AE806" s="443">
        <v>0</v>
      </c>
      <c r="AF806" s="443">
        <v>0</v>
      </c>
      <c r="AG806" s="443">
        <v>0</v>
      </c>
      <c r="AH806" s="443">
        <v>0</v>
      </c>
      <c r="AI806" s="443">
        <v>0</v>
      </c>
      <c r="AJ806" s="443">
        <v>0</v>
      </c>
      <c r="AK806" s="443">
        <v>0</v>
      </c>
      <c r="AL806" s="443">
        <v>0</v>
      </c>
      <c r="AM806" s="443">
        <v>0</v>
      </c>
      <c r="AN806" s="940">
        <v>0</v>
      </c>
      <c r="AO806" s="940">
        <v>0</v>
      </c>
      <c r="AP806" s="940">
        <v>0</v>
      </c>
      <c r="AQ806" s="940">
        <v>0</v>
      </c>
      <c r="AR806" s="940">
        <v>0</v>
      </c>
      <c r="AS806" s="940">
        <v>0</v>
      </c>
      <c r="AT806" s="940">
        <v>0</v>
      </c>
      <c r="AU806" s="940">
        <v>0</v>
      </c>
      <c r="AV806" s="940">
        <v>0</v>
      </c>
      <c r="AW806" s="940">
        <v>0</v>
      </c>
      <c r="AX806" s="771"/>
      <c r="AY806" s="771"/>
      <c r="AZ806" s="771"/>
      <c r="BA806" s="905"/>
    </row>
    <row r="807" spans="1:53" ht="11.4">
      <c r="A807" s="789">
        <v>7</v>
      </c>
      <c r="B807" s="905" t="s">
        <v>427</v>
      </c>
      <c r="C807" s="905"/>
      <c r="D807" s="905"/>
      <c r="E807" s="905"/>
      <c r="F807" s="905"/>
      <c r="G807" s="905"/>
      <c r="H807" s="905"/>
      <c r="I807" s="905"/>
      <c r="J807" s="905"/>
      <c r="K807" s="905"/>
      <c r="L807" s="931" t="s">
        <v>609</v>
      </c>
      <c r="M807" s="939" t="s">
        <v>610</v>
      </c>
      <c r="N807" s="933" t="s">
        <v>370</v>
      </c>
      <c r="O807" s="443">
        <v>0</v>
      </c>
      <c r="P807" s="443">
        <v>0</v>
      </c>
      <c r="Q807" s="443">
        <v>0</v>
      </c>
      <c r="R807" s="940">
        <v>0</v>
      </c>
      <c r="S807" s="443">
        <v>0</v>
      </c>
      <c r="T807" s="443">
        <v>0</v>
      </c>
      <c r="U807" s="443">
        <v>0</v>
      </c>
      <c r="V807" s="443">
        <v>0</v>
      </c>
      <c r="W807" s="443">
        <v>0</v>
      </c>
      <c r="X807" s="443">
        <v>0</v>
      </c>
      <c r="Y807" s="443">
        <v>0</v>
      </c>
      <c r="Z807" s="443">
        <v>0</v>
      </c>
      <c r="AA807" s="443">
        <v>0</v>
      </c>
      <c r="AB807" s="443">
        <v>0</v>
      </c>
      <c r="AC807" s="443">
        <v>0</v>
      </c>
      <c r="AD807" s="443">
        <v>0</v>
      </c>
      <c r="AE807" s="443">
        <v>0</v>
      </c>
      <c r="AF807" s="443">
        <v>0</v>
      </c>
      <c r="AG807" s="443">
        <v>0</v>
      </c>
      <c r="AH807" s="443">
        <v>0</v>
      </c>
      <c r="AI807" s="443">
        <v>0</v>
      </c>
      <c r="AJ807" s="443">
        <v>0</v>
      </c>
      <c r="AK807" s="443">
        <v>0</v>
      </c>
      <c r="AL807" s="443">
        <v>0</v>
      </c>
      <c r="AM807" s="443">
        <v>0</v>
      </c>
      <c r="AN807" s="940">
        <v>0</v>
      </c>
      <c r="AO807" s="940">
        <v>0</v>
      </c>
      <c r="AP807" s="940">
        <v>0</v>
      </c>
      <c r="AQ807" s="940">
        <v>0</v>
      </c>
      <c r="AR807" s="940">
        <v>0</v>
      </c>
      <c r="AS807" s="940">
        <v>0</v>
      </c>
      <c r="AT807" s="940">
        <v>0</v>
      </c>
      <c r="AU807" s="940">
        <v>0</v>
      </c>
      <c r="AV807" s="940">
        <v>0</v>
      </c>
      <c r="AW807" s="940">
        <v>0</v>
      </c>
      <c r="AX807" s="771"/>
      <c r="AY807" s="771"/>
      <c r="AZ807" s="771"/>
      <c r="BA807" s="905"/>
    </row>
    <row r="808" spans="1:53" ht="11.4">
      <c r="A808" s="789">
        <v>7</v>
      </c>
      <c r="B808" s="905" t="s">
        <v>422</v>
      </c>
      <c r="C808" s="905"/>
      <c r="D808" s="905"/>
      <c r="E808" s="905"/>
      <c r="F808" s="905"/>
      <c r="G808" s="905"/>
      <c r="H808" s="905"/>
      <c r="I808" s="905"/>
      <c r="J808" s="905"/>
      <c r="K808" s="905"/>
      <c r="L808" s="931" t="s">
        <v>611</v>
      </c>
      <c r="M808" s="939" t="s">
        <v>612</v>
      </c>
      <c r="N808" s="933" t="s">
        <v>370</v>
      </c>
      <c r="O808" s="443">
        <v>0</v>
      </c>
      <c r="P808" s="443">
        <v>0</v>
      </c>
      <c r="Q808" s="443">
        <v>0</v>
      </c>
      <c r="R808" s="940">
        <v>0</v>
      </c>
      <c r="S808" s="443">
        <v>0</v>
      </c>
      <c r="T808" s="443">
        <v>0</v>
      </c>
      <c r="U808" s="443">
        <v>0</v>
      </c>
      <c r="V808" s="443">
        <v>0</v>
      </c>
      <c r="W808" s="443">
        <v>0</v>
      </c>
      <c r="X808" s="443">
        <v>0</v>
      </c>
      <c r="Y808" s="443">
        <v>0</v>
      </c>
      <c r="Z808" s="443">
        <v>0</v>
      </c>
      <c r="AA808" s="443">
        <v>0</v>
      </c>
      <c r="AB808" s="443">
        <v>0</v>
      </c>
      <c r="AC808" s="443">
        <v>0</v>
      </c>
      <c r="AD808" s="443">
        <v>0</v>
      </c>
      <c r="AE808" s="443">
        <v>0</v>
      </c>
      <c r="AF808" s="443">
        <v>0</v>
      </c>
      <c r="AG808" s="443">
        <v>0</v>
      </c>
      <c r="AH808" s="443">
        <v>0</v>
      </c>
      <c r="AI808" s="443">
        <v>0</v>
      </c>
      <c r="AJ808" s="443">
        <v>0</v>
      </c>
      <c r="AK808" s="443">
        <v>0</v>
      </c>
      <c r="AL808" s="443">
        <v>0</v>
      </c>
      <c r="AM808" s="443">
        <v>0</v>
      </c>
      <c r="AN808" s="940">
        <v>0</v>
      </c>
      <c r="AO808" s="940">
        <v>0</v>
      </c>
      <c r="AP808" s="940">
        <v>0</v>
      </c>
      <c r="AQ808" s="940">
        <v>0</v>
      </c>
      <c r="AR808" s="940">
        <v>0</v>
      </c>
      <c r="AS808" s="940">
        <v>0</v>
      </c>
      <c r="AT808" s="940">
        <v>0</v>
      </c>
      <c r="AU808" s="940">
        <v>0</v>
      </c>
      <c r="AV808" s="940">
        <v>0</v>
      </c>
      <c r="AW808" s="940">
        <v>0</v>
      </c>
      <c r="AX808" s="771"/>
      <c r="AY808" s="771"/>
      <c r="AZ808" s="771"/>
      <c r="BA808" s="905"/>
    </row>
    <row r="809" spans="1:53" ht="11.4">
      <c r="A809" s="789">
        <v>7</v>
      </c>
      <c r="B809" s="905" t="s">
        <v>420</v>
      </c>
      <c r="C809" s="905"/>
      <c r="D809" s="905"/>
      <c r="E809" s="905"/>
      <c r="F809" s="905"/>
      <c r="G809" s="905"/>
      <c r="H809" s="905"/>
      <c r="I809" s="905"/>
      <c r="J809" s="905"/>
      <c r="K809" s="905"/>
      <c r="L809" s="931" t="s">
        <v>613</v>
      </c>
      <c r="M809" s="939" t="s">
        <v>614</v>
      </c>
      <c r="N809" s="933" t="s">
        <v>370</v>
      </c>
      <c r="O809" s="443">
        <v>0</v>
      </c>
      <c r="P809" s="443">
        <v>0</v>
      </c>
      <c r="Q809" s="443">
        <v>0</v>
      </c>
      <c r="R809" s="940">
        <v>0</v>
      </c>
      <c r="S809" s="443">
        <v>0</v>
      </c>
      <c r="T809" s="443">
        <v>0</v>
      </c>
      <c r="U809" s="443">
        <v>0</v>
      </c>
      <c r="V809" s="443">
        <v>0</v>
      </c>
      <c r="W809" s="443">
        <v>0</v>
      </c>
      <c r="X809" s="443">
        <v>0</v>
      </c>
      <c r="Y809" s="443">
        <v>0</v>
      </c>
      <c r="Z809" s="443">
        <v>0</v>
      </c>
      <c r="AA809" s="443">
        <v>0</v>
      </c>
      <c r="AB809" s="443">
        <v>0</v>
      </c>
      <c r="AC809" s="443">
        <v>0</v>
      </c>
      <c r="AD809" s="443">
        <v>0</v>
      </c>
      <c r="AE809" s="443">
        <v>0</v>
      </c>
      <c r="AF809" s="443">
        <v>0</v>
      </c>
      <c r="AG809" s="443">
        <v>0</v>
      </c>
      <c r="AH809" s="443">
        <v>0</v>
      </c>
      <c r="AI809" s="443">
        <v>0</v>
      </c>
      <c r="AJ809" s="443">
        <v>0</v>
      </c>
      <c r="AK809" s="443">
        <v>0</v>
      </c>
      <c r="AL809" s="443">
        <v>0</v>
      </c>
      <c r="AM809" s="443">
        <v>0</v>
      </c>
      <c r="AN809" s="940">
        <v>0</v>
      </c>
      <c r="AO809" s="940">
        <v>0</v>
      </c>
      <c r="AP809" s="940">
        <v>0</v>
      </c>
      <c r="AQ809" s="940">
        <v>0</v>
      </c>
      <c r="AR809" s="940">
        <v>0</v>
      </c>
      <c r="AS809" s="940">
        <v>0</v>
      </c>
      <c r="AT809" s="940">
        <v>0</v>
      </c>
      <c r="AU809" s="940">
        <v>0</v>
      </c>
      <c r="AV809" s="940">
        <v>0</v>
      </c>
      <c r="AW809" s="940">
        <v>0</v>
      </c>
      <c r="AX809" s="771"/>
      <c r="AY809" s="771"/>
      <c r="AZ809" s="771"/>
      <c r="BA809" s="905"/>
    </row>
    <row r="810" spans="1:53" ht="11.4">
      <c r="A810" s="789">
        <v>7</v>
      </c>
      <c r="B810" s="905" t="s">
        <v>428</v>
      </c>
      <c r="C810" s="905"/>
      <c r="D810" s="905"/>
      <c r="E810" s="905"/>
      <c r="F810" s="905"/>
      <c r="G810" s="905"/>
      <c r="H810" s="905"/>
      <c r="I810" s="905"/>
      <c r="J810" s="905"/>
      <c r="K810" s="905"/>
      <c r="L810" s="931" t="s">
        <v>615</v>
      </c>
      <c r="M810" s="939" t="s">
        <v>616</v>
      </c>
      <c r="N810" s="933" t="s">
        <v>370</v>
      </c>
      <c r="O810" s="443">
        <v>0</v>
      </c>
      <c r="P810" s="443">
        <v>0</v>
      </c>
      <c r="Q810" s="443">
        <v>0</v>
      </c>
      <c r="R810" s="940">
        <v>0</v>
      </c>
      <c r="S810" s="443">
        <v>0</v>
      </c>
      <c r="T810" s="443">
        <v>0</v>
      </c>
      <c r="U810" s="443">
        <v>0</v>
      </c>
      <c r="V810" s="443">
        <v>0</v>
      </c>
      <c r="W810" s="443">
        <v>0</v>
      </c>
      <c r="X810" s="443">
        <v>0</v>
      </c>
      <c r="Y810" s="443">
        <v>0</v>
      </c>
      <c r="Z810" s="443">
        <v>0</v>
      </c>
      <c r="AA810" s="443">
        <v>0</v>
      </c>
      <c r="AB810" s="443">
        <v>0</v>
      </c>
      <c r="AC810" s="443">
        <v>0</v>
      </c>
      <c r="AD810" s="443">
        <v>0</v>
      </c>
      <c r="AE810" s="443">
        <v>0</v>
      </c>
      <c r="AF810" s="443">
        <v>0</v>
      </c>
      <c r="AG810" s="443">
        <v>0</v>
      </c>
      <c r="AH810" s="443">
        <v>0</v>
      </c>
      <c r="AI810" s="443">
        <v>0</v>
      </c>
      <c r="AJ810" s="443">
        <v>0</v>
      </c>
      <c r="AK810" s="443">
        <v>0</v>
      </c>
      <c r="AL810" s="443">
        <v>0</v>
      </c>
      <c r="AM810" s="443">
        <v>0</v>
      </c>
      <c r="AN810" s="940">
        <v>0</v>
      </c>
      <c r="AO810" s="940">
        <v>0</v>
      </c>
      <c r="AP810" s="940">
        <v>0</v>
      </c>
      <c r="AQ810" s="940">
        <v>0</v>
      </c>
      <c r="AR810" s="940">
        <v>0</v>
      </c>
      <c r="AS810" s="940">
        <v>0</v>
      </c>
      <c r="AT810" s="940">
        <v>0</v>
      </c>
      <c r="AU810" s="940">
        <v>0</v>
      </c>
      <c r="AV810" s="940">
        <v>0</v>
      </c>
      <c r="AW810" s="940">
        <v>0</v>
      </c>
      <c r="AX810" s="771"/>
      <c r="AY810" s="771"/>
      <c r="AZ810" s="771"/>
      <c r="BA810" s="905"/>
    </row>
    <row r="811" spans="1:53" ht="11.4">
      <c r="A811" s="789">
        <v>7</v>
      </c>
      <c r="B811" s="905"/>
      <c r="C811" s="905"/>
      <c r="D811" s="905"/>
      <c r="E811" s="905"/>
      <c r="F811" s="905"/>
      <c r="G811" s="905"/>
      <c r="H811" s="905"/>
      <c r="I811" s="905"/>
      <c r="J811" s="905"/>
      <c r="K811" s="905"/>
      <c r="L811" s="931" t="s">
        <v>617</v>
      </c>
      <c r="M811" s="939" t="s">
        <v>618</v>
      </c>
      <c r="N811" s="933" t="s">
        <v>370</v>
      </c>
      <c r="O811" s="790"/>
      <c r="P811" s="790"/>
      <c r="Q811" s="790"/>
      <c r="R811" s="940">
        <v>0</v>
      </c>
      <c r="S811" s="790"/>
      <c r="T811" s="790"/>
      <c r="U811" s="790"/>
      <c r="V811" s="790"/>
      <c r="W811" s="790"/>
      <c r="X811" s="790"/>
      <c r="Y811" s="790"/>
      <c r="Z811" s="790"/>
      <c r="AA811" s="790"/>
      <c r="AB811" s="790"/>
      <c r="AC811" s="790"/>
      <c r="AD811" s="790"/>
      <c r="AE811" s="790"/>
      <c r="AF811" s="790"/>
      <c r="AG811" s="790"/>
      <c r="AH811" s="790"/>
      <c r="AI811" s="790"/>
      <c r="AJ811" s="790"/>
      <c r="AK811" s="790"/>
      <c r="AL811" s="790"/>
      <c r="AM811" s="790"/>
      <c r="AN811" s="940">
        <v>0</v>
      </c>
      <c r="AO811" s="940">
        <v>0</v>
      </c>
      <c r="AP811" s="940">
        <v>0</v>
      </c>
      <c r="AQ811" s="940">
        <v>0</v>
      </c>
      <c r="AR811" s="940">
        <v>0</v>
      </c>
      <c r="AS811" s="940">
        <v>0</v>
      </c>
      <c r="AT811" s="940">
        <v>0</v>
      </c>
      <c r="AU811" s="940">
        <v>0</v>
      </c>
      <c r="AV811" s="940">
        <v>0</v>
      </c>
      <c r="AW811" s="940">
        <v>0</v>
      </c>
      <c r="AX811" s="771"/>
      <c r="AY811" s="771"/>
      <c r="AZ811" s="771"/>
      <c r="BA811" s="905"/>
    </row>
    <row r="812" spans="1:53" ht="11.4">
      <c r="A812" s="789">
        <v>7</v>
      </c>
      <c r="B812" s="905"/>
      <c r="C812" s="905"/>
      <c r="D812" s="905"/>
      <c r="E812" s="905"/>
      <c r="F812" s="905"/>
      <c r="G812" s="905"/>
      <c r="H812" s="905"/>
      <c r="I812" s="905"/>
      <c r="J812" s="905"/>
      <c r="K812" s="905"/>
      <c r="L812" s="931" t="s">
        <v>619</v>
      </c>
      <c r="M812" s="939" t="s">
        <v>620</v>
      </c>
      <c r="N812" s="933" t="s">
        <v>370</v>
      </c>
      <c r="O812" s="790"/>
      <c r="P812" s="790"/>
      <c r="Q812" s="790"/>
      <c r="R812" s="940">
        <v>0</v>
      </c>
      <c r="S812" s="790"/>
      <c r="T812" s="790"/>
      <c r="U812" s="790"/>
      <c r="V812" s="790"/>
      <c r="W812" s="790"/>
      <c r="X812" s="790"/>
      <c r="Y812" s="790"/>
      <c r="Z812" s="790"/>
      <c r="AA812" s="790"/>
      <c r="AB812" s="790"/>
      <c r="AC812" s="790"/>
      <c r="AD812" s="790"/>
      <c r="AE812" s="790"/>
      <c r="AF812" s="790"/>
      <c r="AG812" s="790"/>
      <c r="AH812" s="790"/>
      <c r="AI812" s="790"/>
      <c r="AJ812" s="790"/>
      <c r="AK812" s="790"/>
      <c r="AL812" s="790"/>
      <c r="AM812" s="790"/>
      <c r="AN812" s="940">
        <v>0</v>
      </c>
      <c r="AO812" s="940">
        <v>0</v>
      </c>
      <c r="AP812" s="940">
        <v>0</v>
      </c>
      <c r="AQ812" s="940">
        <v>0</v>
      </c>
      <c r="AR812" s="940">
        <v>0</v>
      </c>
      <c r="AS812" s="940">
        <v>0</v>
      </c>
      <c r="AT812" s="940">
        <v>0</v>
      </c>
      <c r="AU812" s="940">
        <v>0</v>
      </c>
      <c r="AV812" s="940">
        <v>0</v>
      </c>
      <c r="AW812" s="940">
        <v>0</v>
      </c>
      <c r="AX812" s="771"/>
      <c r="AY812" s="771"/>
      <c r="AZ812" s="771"/>
      <c r="BA812" s="905"/>
    </row>
    <row r="813" spans="1:53" ht="11.4">
      <c r="A813" s="789">
        <v>7</v>
      </c>
      <c r="B813" s="905" t="s">
        <v>424</v>
      </c>
      <c r="C813" s="905"/>
      <c r="D813" s="905"/>
      <c r="E813" s="905"/>
      <c r="F813" s="905"/>
      <c r="G813" s="905"/>
      <c r="H813" s="905"/>
      <c r="I813" s="905"/>
      <c r="J813" s="905"/>
      <c r="K813" s="905"/>
      <c r="L813" s="931" t="s">
        <v>621</v>
      </c>
      <c r="M813" s="939" t="s">
        <v>622</v>
      </c>
      <c r="N813" s="933" t="s">
        <v>370</v>
      </c>
      <c r="O813" s="443">
        <v>0</v>
      </c>
      <c r="P813" s="443">
        <v>0</v>
      </c>
      <c r="Q813" s="443">
        <v>0</v>
      </c>
      <c r="R813" s="940">
        <v>0</v>
      </c>
      <c r="S813" s="443">
        <v>0</v>
      </c>
      <c r="T813" s="443">
        <v>0</v>
      </c>
      <c r="U813" s="443">
        <v>0</v>
      </c>
      <c r="V813" s="443">
        <v>0</v>
      </c>
      <c r="W813" s="443">
        <v>0</v>
      </c>
      <c r="X813" s="443">
        <v>0</v>
      </c>
      <c r="Y813" s="443">
        <v>0</v>
      </c>
      <c r="Z813" s="443">
        <v>0</v>
      </c>
      <c r="AA813" s="443">
        <v>0</v>
      </c>
      <c r="AB813" s="443">
        <v>0</v>
      </c>
      <c r="AC813" s="443">
        <v>0</v>
      </c>
      <c r="AD813" s="443">
        <v>0</v>
      </c>
      <c r="AE813" s="443">
        <v>0</v>
      </c>
      <c r="AF813" s="443">
        <v>0</v>
      </c>
      <c r="AG813" s="443">
        <v>0</v>
      </c>
      <c r="AH813" s="443">
        <v>0</v>
      </c>
      <c r="AI813" s="443">
        <v>0</v>
      </c>
      <c r="AJ813" s="443">
        <v>0</v>
      </c>
      <c r="AK813" s="443">
        <v>0</v>
      </c>
      <c r="AL813" s="443">
        <v>0</v>
      </c>
      <c r="AM813" s="443">
        <v>0</v>
      </c>
      <c r="AN813" s="940">
        <v>0</v>
      </c>
      <c r="AO813" s="940">
        <v>0</v>
      </c>
      <c r="AP813" s="940">
        <v>0</v>
      </c>
      <c r="AQ813" s="940">
        <v>0</v>
      </c>
      <c r="AR813" s="940">
        <v>0</v>
      </c>
      <c r="AS813" s="940">
        <v>0</v>
      </c>
      <c r="AT813" s="940">
        <v>0</v>
      </c>
      <c r="AU813" s="940">
        <v>0</v>
      </c>
      <c r="AV813" s="940">
        <v>0</v>
      </c>
      <c r="AW813" s="940">
        <v>0</v>
      </c>
      <c r="AX813" s="771"/>
      <c r="AY813" s="771"/>
      <c r="AZ813" s="771"/>
      <c r="BA813" s="905"/>
    </row>
    <row r="814" spans="1:53" ht="11.4">
      <c r="A814" s="789">
        <v>7</v>
      </c>
      <c r="B814" s="905" t="s">
        <v>425</v>
      </c>
      <c r="C814" s="905"/>
      <c r="D814" s="905"/>
      <c r="E814" s="905"/>
      <c r="F814" s="905"/>
      <c r="G814" s="905"/>
      <c r="H814" s="905"/>
      <c r="I814" s="905"/>
      <c r="J814" s="905"/>
      <c r="K814" s="905"/>
      <c r="L814" s="931" t="s">
        <v>623</v>
      </c>
      <c r="M814" s="939" t="s">
        <v>624</v>
      </c>
      <c r="N814" s="933" t="s">
        <v>370</v>
      </c>
      <c r="O814" s="443">
        <v>0</v>
      </c>
      <c r="P814" s="443">
        <v>0</v>
      </c>
      <c r="Q814" s="443">
        <v>0</v>
      </c>
      <c r="R814" s="940">
        <v>0</v>
      </c>
      <c r="S814" s="443">
        <v>0</v>
      </c>
      <c r="T814" s="443">
        <v>0</v>
      </c>
      <c r="U814" s="443">
        <v>0</v>
      </c>
      <c r="V814" s="443">
        <v>0</v>
      </c>
      <c r="W814" s="443">
        <v>0</v>
      </c>
      <c r="X814" s="443">
        <v>0</v>
      </c>
      <c r="Y814" s="443">
        <v>0</v>
      </c>
      <c r="Z814" s="443">
        <v>0</v>
      </c>
      <c r="AA814" s="443">
        <v>0</v>
      </c>
      <c r="AB814" s="443">
        <v>0</v>
      </c>
      <c r="AC814" s="443">
        <v>0</v>
      </c>
      <c r="AD814" s="443">
        <v>0</v>
      </c>
      <c r="AE814" s="443">
        <v>0</v>
      </c>
      <c r="AF814" s="443">
        <v>0</v>
      </c>
      <c r="AG814" s="443">
        <v>0</v>
      </c>
      <c r="AH814" s="443">
        <v>0</v>
      </c>
      <c r="AI814" s="443">
        <v>0</v>
      </c>
      <c r="AJ814" s="443">
        <v>0</v>
      </c>
      <c r="AK814" s="443">
        <v>0</v>
      </c>
      <c r="AL814" s="443">
        <v>0</v>
      </c>
      <c r="AM814" s="443">
        <v>0</v>
      </c>
      <c r="AN814" s="940">
        <v>0</v>
      </c>
      <c r="AO814" s="940">
        <v>0</v>
      </c>
      <c r="AP814" s="940">
        <v>0</v>
      </c>
      <c r="AQ814" s="940">
        <v>0</v>
      </c>
      <c r="AR814" s="940">
        <v>0</v>
      </c>
      <c r="AS814" s="940">
        <v>0</v>
      </c>
      <c r="AT814" s="940">
        <v>0</v>
      </c>
      <c r="AU814" s="940">
        <v>0</v>
      </c>
      <c r="AV814" s="940">
        <v>0</v>
      </c>
      <c r="AW814" s="940">
        <v>0</v>
      </c>
      <c r="AX814" s="771"/>
      <c r="AY814" s="771"/>
      <c r="AZ814" s="771"/>
      <c r="BA814" s="905"/>
    </row>
    <row r="815" spans="1:53" ht="11.4">
      <c r="A815" s="789">
        <v>7</v>
      </c>
      <c r="B815" s="905" t="s">
        <v>1328</v>
      </c>
      <c r="C815" s="905"/>
      <c r="D815" s="905"/>
      <c r="E815" s="905"/>
      <c r="F815" s="905"/>
      <c r="G815" s="905"/>
      <c r="H815" s="905"/>
      <c r="I815" s="905"/>
      <c r="J815" s="905"/>
      <c r="K815" s="905"/>
      <c r="L815" s="931" t="s">
        <v>1340</v>
      </c>
      <c r="M815" s="939" t="s">
        <v>1341</v>
      </c>
      <c r="N815" s="933" t="s">
        <v>370</v>
      </c>
      <c r="O815" s="443">
        <v>0</v>
      </c>
      <c r="P815" s="443">
        <v>0</v>
      </c>
      <c r="Q815" s="443">
        <v>0</v>
      </c>
      <c r="R815" s="940">
        <v>0</v>
      </c>
      <c r="S815" s="443">
        <v>0</v>
      </c>
      <c r="T815" s="443">
        <v>0</v>
      </c>
      <c r="U815" s="443">
        <v>0</v>
      </c>
      <c r="V815" s="443">
        <v>0</v>
      </c>
      <c r="W815" s="443">
        <v>0</v>
      </c>
      <c r="X815" s="443">
        <v>0</v>
      </c>
      <c r="Y815" s="443">
        <v>0</v>
      </c>
      <c r="Z815" s="443">
        <v>0</v>
      </c>
      <c r="AA815" s="443">
        <v>0</v>
      </c>
      <c r="AB815" s="443">
        <v>0</v>
      </c>
      <c r="AC815" s="443">
        <v>0</v>
      </c>
      <c r="AD815" s="443">
        <v>0</v>
      </c>
      <c r="AE815" s="443">
        <v>0</v>
      </c>
      <c r="AF815" s="443">
        <v>0</v>
      </c>
      <c r="AG815" s="443">
        <v>0</v>
      </c>
      <c r="AH815" s="443">
        <v>0</v>
      </c>
      <c r="AI815" s="443">
        <v>0</v>
      </c>
      <c r="AJ815" s="443">
        <v>0</v>
      </c>
      <c r="AK815" s="443">
        <v>0</v>
      </c>
      <c r="AL815" s="443">
        <v>0</v>
      </c>
      <c r="AM815" s="443">
        <v>0</v>
      </c>
      <c r="AN815" s="940">
        <v>0</v>
      </c>
      <c r="AO815" s="940">
        <v>0</v>
      </c>
      <c r="AP815" s="940">
        <v>0</v>
      </c>
      <c r="AQ815" s="940">
        <v>0</v>
      </c>
      <c r="AR815" s="940">
        <v>0</v>
      </c>
      <c r="AS815" s="940">
        <v>0</v>
      </c>
      <c r="AT815" s="940">
        <v>0</v>
      </c>
      <c r="AU815" s="940">
        <v>0</v>
      </c>
      <c r="AV815" s="940">
        <v>0</v>
      </c>
      <c r="AW815" s="940">
        <v>0</v>
      </c>
      <c r="AX815" s="771"/>
      <c r="AY815" s="771"/>
      <c r="AZ815" s="771"/>
      <c r="BA815" s="905"/>
    </row>
    <row r="816" spans="1:53" ht="11.4">
      <c r="A816" s="789">
        <v>7</v>
      </c>
      <c r="B816" s="905"/>
      <c r="C816" s="905"/>
      <c r="D816" s="905"/>
      <c r="E816" s="905"/>
      <c r="F816" s="905"/>
      <c r="G816" s="905"/>
      <c r="H816" s="905"/>
      <c r="I816" s="905"/>
      <c r="J816" s="905"/>
      <c r="K816" s="905"/>
      <c r="L816" s="931" t="s">
        <v>146</v>
      </c>
      <c r="M816" s="932" t="s">
        <v>625</v>
      </c>
      <c r="N816" s="856" t="s">
        <v>370</v>
      </c>
      <c r="O816" s="443">
        <v>0</v>
      </c>
      <c r="P816" s="443">
        <v>0</v>
      </c>
      <c r="Q816" s="443">
        <v>0</v>
      </c>
      <c r="R816" s="940">
        <v>0</v>
      </c>
      <c r="S816" s="443">
        <v>0</v>
      </c>
      <c r="T816" s="443">
        <v>1.6</v>
      </c>
      <c r="U816" s="443">
        <v>0</v>
      </c>
      <c r="V816" s="443">
        <v>0</v>
      </c>
      <c r="W816" s="443">
        <v>0</v>
      </c>
      <c r="X816" s="443">
        <v>0</v>
      </c>
      <c r="Y816" s="443">
        <v>0</v>
      </c>
      <c r="Z816" s="443">
        <v>0</v>
      </c>
      <c r="AA816" s="443">
        <v>0</v>
      </c>
      <c r="AB816" s="443">
        <v>0</v>
      </c>
      <c r="AC816" s="443">
        <v>0</v>
      </c>
      <c r="AD816" s="443">
        <v>0</v>
      </c>
      <c r="AE816" s="443">
        <v>0</v>
      </c>
      <c r="AF816" s="443">
        <v>0</v>
      </c>
      <c r="AG816" s="443">
        <v>0</v>
      </c>
      <c r="AH816" s="443">
        <v>0</v>
      </c>
      <c r="AI816" s="443">
        <v>0</v>
      </c>
      <c r="AJ816" s="443">
        <v>0</v>
      </c>
      <c r="AK816" s="443">
        <v>0</v>
      </c>
      <c r="AL816" s="443">
        <v>0</v>
      </c>
      <c r="AM816" s="443">
        <v>0</v>
      </c>
      <c r="AN816" s="940">
        <v>0</v>
      </c>
      <c r="AO816" s="940">
        <v>0</v>
      </c>
      <c r="AP816" s="940">
        <v>0</v>
      </c>
      <c r="AQ816" s="940">
        <v>0</v>
      </c>
      <c r="AR816" s="940">
        <v>0</v>
      </c>
      <c r="AS816" s="940">
        <v>0</v>
      </c>
      <c r="AT816" s="940">
        <v>0</v>
      </c>
      <c r="AU816" s="940">
        <v>0</v>
      </c>
      <c r="AV816" s="940">
        <v>0</v>
      </c>
      <c r="AW816" s="940">
        <v>0</v>
      </c>
      <c r="AX816" s="771"/>
      <c r="AY816" s="771"/>
      <c r="AZ816" s="771"/>
      <c r="BA816" s="905"/>
    </row>
    <row r="817" spans="1:53" s="116" customFormat="1" ht="11.4">
      <c r="A817" s="936">
        <v>7</v>
      </c>
      <c r="B817" s="946"/>
      <c r="C817" s="946"/>
      <c r="D817" s="946"/>
      <c r="E817" s="946"/>
      <c r="F817" s="946"/>
      <c r="G817" s="946"/>
      <c r="H817" s="946"/>
      <c r="I817" s="946"/>
      <c r="J817" s="946"/>
      <c r="K817" s="946"/>
      <c r="L817" s="947" t="s">
        <v>167</v>
      </c>
      <c r="M817" s="948" t="s">
        <v>626</v>
      </c>
      <c r="N817" s="949" t="s">
        <v>370</v>
      </c>
      <c r="O817" s="928">
        <v>9.5599999999999987</v>
      </c>
      <c r="P817" s="928">
        <v>9.1</v>
      </c>
      <c r="Q817" s="928">
        <v>0</v>
      </c>
      <c r="R817" s="928">
        <v>-9.1</v>
      </c>
      <c r="S817" s="928">
        <v>9.5599999999999987</v>
      </c>
      <c r="T817" s="928">
        <v>15.59</v>
      </c>
      <c r="U817" s="928">
        <v>0</v>
      </c>
      <c r="V817" s="928">
        <v>0</v>
      </c>
      <c r="W817" s="928">
        <v>0</v>
      </c>
      <c r="X817" s="928">
        <v>0</v>
      </c>
      <c r="Y817" s="928">
        <v>0</v>
      </c>
      <c r="Z817" s="928">
        <v>0</v>
      </c>
      <c r="AA817" s="928">
        <v>0</v>
      </c>
      <c r="AB817" s="928">
        <v>0</v>
      </c>
      <c r="AC817" s="928">
        <v>0</v>
      </c>
      <c r="AD817" s="928">
        <v>26.51</v>
      </c>
      <c r="AE817" s="928">
        <v>0</v>
      </c>
      <c r="AF817" s="928">
        <v>0</v>
      </c>
      <c r="AG817" s="928">
        <v>0</v>
      </c>
      <c r="AH817" s="928">
        <v>0</v>
      </c>
      <c r="AI817" s="928">
        <v>0</v>
      </c>
      <c r="AJ817" s="928">
        <v>0</v>
      </c>
      <c r="AK817" s="928">
        <v>0</v>
      </c>
      <c r="AL817" s="928">
        <v>0</v>
      </c>
      <c r="AM817" s="928">
        <v>0</v>
      </c>
      <c r="AN817" s="928">
        <v>177.30125523012558</v>
      </c>
      <c r="AO817" s="928">
        <v>-100</v>
      </c>
      <c r="AP817" s="928">
        <v>0</v>
      </c>
      <c r="AQ817" s="928">
        <v>0</v>
      </c>
      <c r="AR817" s="928">
        <v>0</v>
      </c>
      <c r="AS817" s="928">
        <v>0</v>
      </c>
      <c r="AT817" s="928">
        <v>0</v>
      </c>
      <c r="AU817" s="928">
        <v>0</v>
      </c>
      <c r="AV817" s="928">
        <v>0</v>
      </c>
      <c r="AW817" s="928">
        <v>0</v>
      </c>
      <c r="AX817" s="938"/>
      <c r="AY817" s="938"/>
      <c r="AZ817" s="938"/>
      <c r="BA817" s="946"/>
    </row>
    <row r="818" spans="1:53" ht="11.4">
      <c r="A818" s="789">
        <v>7</v>
      </c>
      <c r="B818" s="905" t="s">
        <v>136</v>
      </c>
      <c r="C818" s="905"/>
      <c r="D818" s="905"/>
      <c r="E818" s="905"/>
      <c r="F818" s="905"/>
      <c r="G818" s="905"/>
      <c r="H818" s="905"/>
      <c r="I818" s="905"/>
      <c r="J818" s="905"/>
      <c r="K818" s="905"/>
      <c r="L818" s="931" t="s">
        <v>168</v>
      </c>
      <c r="M818" s="939" t="s">
        <v>627</v>
      </c>
      <c r="N818" s="933" t="s">
        <v>370</v>
      </c>
      <c r="O818" s="443">
        <v>0</v>
      </c>
      <c r="P818" s="443">
        <v>0</v>
      </c>
      <c r="Q818" s="443">
        <v>0</v>
      </c>
      <c r="R818" s="940">
        <v>0</v>
      </c>
      <c r="S818" s="443">
        <v>0</v>
      </c>
      <c r="T818" s="443">
        <v>0</v>
      </c>
      <c r="U818" s="443">
        <v>0</v>
      </c>
      <c r="V818" s="443">
        <v>0</v>
      </c>
      <c r="W818" s="443">
        <v>0</v>
      </c>
      <c r="X818" s="443">
        <v>0</v>
      </c>
      <c r="Y818" s="443">
        <v>0</v>
      </c>
      <c r="Z818" s="443">
        <v>0</v>
      </c>
      <c r="AA818" s="443">
        <v>0</v>
      </c>
      <c r="AB818" s="443">
        <v>0</v>
      </c>
      <c r="AC818" s="443">
        <v>0</v>
      </c>
      <c r="AD818" s="443">
        <v>0</v>
      </c>
      <c r="AE818" s="443">
        <v>0</v>
      </c>
      <c r="AF818" s="443">
        <v>0</v>
      </c>
      <c r="AG818" s="443">
        <v>0</v>
      </c>
      <c r="AH818" s="443">
        <v>0</v>
      </c>
      <c r="AI818" s="443">
        <v>0</v>
      </c>
      <c r="AJ818" s="443">
        <v>0</v>
      </c>
      <c r="AK818" s="443">
        <v>0</v>
      </c>
      <c r="AL818" s="443">
        <v>0</v>
      </c>
      <c r="AM818" s="443">
        <v>0</v>
      </c>
      <c r="AN818" s="940">
        <v>0</v>
      </c>
      <c r="AO818" s="940">
        <v>0</v>
      </c>
      <c r="AP818" s="940">
        <v>0</v>
      </c>
      <c r="AQ818" s="940">
        <v>0</v>
      </c>
      <c r="AR818" s="940">
        <v>0</v>
      </c>
      <c r="AS818" s="940">
        <v>0</v>
      </c>
      <c r="AT818" s="940">
        <v>0</v>
      </c>
      <c r="AU818" s="940">
        <v>0</v>
      </c>
      <c r="AV818" s="940">
        <v>0</v>
      </c>
      <c r="AW818" s="940">
        <v>0</v>
      </c>
      <c r="AX818" s="771"/>
      <c r="AY818" s="771"/>
      <c r="AZ818" s="771"/>
      <c r="BA818" s="905"/>
    </row>
    <row r="819" spans="1:53" ht="11.4">
      <c r="A819" s="789">
        <v>7</v>
      </c>
      <c r="B819" s="905" t="s">
        <v>137</v>
      </c>
      <c r="C819" s="905"/>
      <c r="D819" s="905"/>
      <c r="E819" s="905"/>
      <c r="F819" s="905"/>
      <c r="G819" s="905"/>
      <c r="H819" s="905"/>
      <c r="I819" s="905"/>
      <c r="J819" s="905"/>
      <c r="K819" s="905"/>
      <c r="L819" s="931" t="s">
        <v>628</v>
      </c>
      <c r="M819" s="939" t="s">
        <v>629</v>
      </c>
      <c r="N819" s="933" t="s">
        <v>370</v>
      </c>
      <c r="O819" s="443">
        <v>0</v>
      </c>
      <c r="P819" s="443">
        <v>0</v>
      </c>
      <c r="Q819" s="443">
        <v>0</v>
      </c>
      <c r="R819" s="940">
        <v>0</v>
      </c>
      <c r="S819" s="443">
        <v>0</v>
      </c>
      <c r="T819" s="443">
        <v>0</v>
      </c>
      <c r="U819" s="443">
        <v>0</v>
      </c>
      <c r="V819" s="443">
        <v>0</v>
      </c>
      <c r="W819" s="443">
        <v>0</v>
      </c>
      <c r="X819" s="443">
        <v>0</v>
      </c>
      <c r="Y819" s="443">
        <v>0</v>
      </c>
      <c r="Z819" s="443">
        <v>0</v>
      </c>
      <c r="AA819" s="443">
        <v>0</v>
      </c>
      <c r="AB819" s="443">
        <v>0</v>
      </c>
      <c r="AC819" s="443">
        <v>0</v>
      </c>
      <c r="AD819" s="443">
        <v>0</v>
      </c>
      <c r="AE819" s="443">
        <v>0</v>
      </c>
      <c r="AF819" s="443">
        <v>0</v>
      </c>
      <c r="AG819" s="443">
        <v>0</v>
      </c>
      <c r="AH819" s="443">
        <v>0</v>
      </c>
      <c r="AI819" s="443">
        <v>0</v>
      </c>
      <c r="AJ819" s="443">
        <v>0</v>
      </c>
      <c r="AK819" s="443">
        <v>0</v>
      </c>
      <c r="AL819" s="443">
        <v>0</v>
      </c>
      <c r="AM819" s="443">
        <v>0</v>
      </c>
      <c r="AN819" s="940">
        <v>0</v>
      </c>
      <c r="AO819" s="940">
        <v>0</v>
      </c>
      <c r="AP819" s="940">
        <v>0</v>
      </c>
      <c r="AQ819" s="940">
        <v>0</v>
      </c>
      <c r="AR819" s="940">
        <v>0</v>
      </c>
      <c r="AS819" s="940">
        <v>0</v>
      </c>
      <c r="AT819" s="940">
        <v>0</v>
      </c>
      <c r="AU819" s="940">
        <v>0</v>
      </c>
      <c r="AV819" s="940">
        <v>0</v>
      </c>
      <c r="AW819" s="940">
        <v>0</v>
      </c>
      <c r="AX819" s="771"/>
      <c r="AY819" s="771"/>
      <c r="AZ819" s="771"/>
      <c r="BA819" s="905"/>
    </row>
    <row r="820" spans="1:53" ht="11.4">
      <c r="A820" s="789">
        <v>7</v>
      </c>
      <c r="B820" s="905" t="s">
        <v>431</v>
      </c>
      <c r="C820" s="905"/>
      <c r="D820" s="905"/>
      <c r="E820" s="905"/>
      <c r="F820" s="905"/>
      <c r="G820" s="905"/>
      <c r="H820" s="905"/>
      <c r="I820" s="905"/>
      <c r="J820" s="905"/>
      <c r="K820" s="905"/>
      <c r="L820" s="931" t="s">
        <v>630</v>
      </c>
      <c r="M820" s="939" t="s">
        <v>631</v>
      </c>
      <c r="N820" s="933" t="s">
        <v>370</v>
      </c>
      <c r="O820" s="443">
        <v>0</v>
      </c>
      <c r="P820" s="443">
        <v>0</v>
      </c>
      <c r="Q820" s="443">
        <v>0</v>
      </c>
      <c r="R820" s="940">
        <v>0</v>
      </c>
      <c r="S820" s="443">
        <v>0</v>
      </c>
      <c r="T820" s="443">
        <v>0</v>
      </c>
      <c r="U820" s="443">
        <v>0</v>
      </c>
      <c r="V820" s="443">
        <v>0</v>
      </c>
      <c r="W820" s="443">
        <v>0</v>
      </c>
      <c r="X820" s="443">
        <v>0</v>
      </c>
      <c r="Y820" s="443">
        <v>0</v>
      </c>
      <c r="Z820" s="443">
        <v>0</v>
      </c>
      <c r="AA820" s="443">
        <v>0</v>
      </c>
      <c r="AB820" s="443">
        <v>0</v>
      </c>
      <c r="AC820" s="443">
        <v>0</v>
      </c>
      <c r="AD820" s="443">
        <v>0</v>
      </c>
      <c r="AE820" s="443">
        <v>0</v>
      </c>
      <c r="AF820" s="443">
        <v>0</v>
      </c>
      <c r="AG820" s="443">
        <v>0</v>
      </c>
      <c r="AH820" s="443">
        <v>0</v>
      </c>
      <c r="AI820" s="443">
        <v>0</v>
      </c>
      <c r="AJ820" s="443">
        <v>0</v>
      </c>
      <c r="AK820" s="443">
        <v>0</v>
      </c>
      <c r="AL820" s="443">
        <v>0</v>
      </c>
      <c r="AM820" s="443">
        <v>0</v>
      </c>
      <c r="AN820" s="940">
        <v>0</v>
      </c>
      <c r="AO820" s="940">
        <v>0</v>
      </c>
      <c r="AP820" s="940">
        <v>0</v>
      </c>
      <c r="AQ820" s="940">
        <v>0</v>
      </c>
      <c r="AR820" s="940">
        <v>0</v>
      </c>
      <c r="AS820" s="940">
        <v>0</v>
      </c>
      <c r="AT820" s="940">
        <v>0</v>
      </c>
      <c r="AU820" s="940">
        <v>0</v>
      </c>
      <c r="AV820" s="940">
        <v>0</v>
      </c>
      <c r="AW820" s="940">
        <v>0</v>
      </c>
      <c r="AX820" s="771"/>
      <c r="AY820" s="771"/>
      <c r="AZ820" s="771"/>
      <c r="BA820" s="905"/>
    </row>
    <row r="821" spans="1:53" ht="11.4">
      <c r="A821" s="789">
        <v>7</v>
      </c>
      <c r="B821" s="905" t="s">
        <v>432</v>
      </c>
      <c r="C821" s="905"/>
      <c r="D821" s="905"/>
      <c r="E821" s="905"/>
      <c r="F821" s="905"/>
      <c r="G821" s="905"/>
      <c r="H821" s="905"/>
      <c r="I821" s="905"/>
      <c r="J821" s="905"/>
      <c r="K821" s="905"/>
      <c r="L821" s="931" t="s">
        <v>632</v>
      </c>
      <c r="M821" s="939" t="s">
        <v>633</v>
      </c>
      <c r="N821" s="933" t="s">
        <v>370</v>
      </c>
      <c r="O821" s="443">
        <v>3.3</v>
      </c>
      <c r="P821" s="443">
        <v>6.35</v>
      </c>
      <c r="Q821" s="443">
        <v>0</v>
      </c>
      <c r="R821" s="940">
        <v>-6.35</v>
      </c>
      <c r="S821" s="443">
        <v>3.3</v>
      </c>
      <c r="T821" s="443">
        <v>7.66</v>
      </c>
      <c r="U821" s="443">
        <v>0</v>
      </c>
      <c r="V821" s="443">
        <v>0</v>
      </c>
      <c r="W821" s="443">
        <v>0</v>
      </c>
      <c r="X821" s="443">
        <v>0</v>
      </c>
      <c r="Y821" s="443">
        <v>0</v>
      </c>
      <c r="Z821" s="443">
        <v>0</v>
      </c>
      <c r="AA821" s="443">
        <v>0</v>
      </c>
      <c r="AB821" s="443">
        <v>0</v>
      </c>
      <c r="AC821" s="443">
        <v>0</v>
      </c>
      <c r="AD821" s="443">
        <v>17.71</v>
      </c>
      <c r="AE821" s="443">
        <v>0</v>
      </c>
      <c r="AF821" s="443">
        <v>0</v>
      </c>
      <c r="AG821" s="443">
        <v>0</v>
      </c>
      <c r="AH821" s="443">
        <v>0</v>
      </c>
      <c r="AI821" s="443">
        <v>0</v>
      </c>
      <c r="AJ821" s="443">
        <v>0</v>
      </c>
      <c r="AK821" s="443">
        <v>0</v>
      </c>
      <c r="AL821" s="443">
        <v>0</v>
      </c>
      <c r="AM821" s="443">
        <v>0</v>
      </c>
      <c r="AN821" s="940">
        <v>436.66666666666674</v>
      </c>
      <c r="AO821" s="940">
        <v>-100</v>
      </c>
      <c r="AP821" s="940">
        <v>0</v>
      </c>
      <c r="AQ821" s="940">
        <v>0</v>
      </c>
      <c r="AR821" s="940">
        <v>0</v>
      </c>
      <c r="AS821" s="940">
        <v>0</v>
      </c>
      <c r="AT821" s="940">
        <v>0</v>
      </c>
      <c r="AU821" s="940">
        <v>0</v>
      </c>
      <c r="AV821" s="940">
        <v>0</v>
      </c>
      <c r="AW821" s="940">
        <v>0</v>
      </c>
      <c r="AX821" s="771"/>
      <c r="AY821" s="771"/>
      <c r="AZ821" s="771"/>
      <c r="BA821" s="905"/>
    </row>
    <row r="822" spans="1:53" ht="11.4">
      <c r="A822" s="789">
        <v>7</v>
      </c>
      <c r="B822" s="905" t="s">
        <v>433</v>
      </c>
      <c r="C822" s="905"/>
      <c r="D822" s="905"/>
      <c r="E822" s="905"/>
      <c r="F822" s="905"/>
      <c r="G822" s="905"/>
      <c r="H822" s="905"/>
      <c r="I822" s="905"/>
      <c r="J822" s="905"/>
      <c r="K822" s="905"/>
      <c r="L822" s="931" t="s">
        <v>634</v>
      </c>
      <c r="M822" s="939" t="s">
        <v>635</v>
      </c>
      <c r="N822" s="933" t="s">
        <v>370</v>
      </c>
      <c r="O822" s="443">
        <v>0</v>
      </c>
      <c r="P822" s="443">
        <v>0</v>
      </c>
      <c r="Q822" s="443">
        <v>0</v>
      </c>
      <c r="R822" s="940">
        <v>0</v>
      </c>
      <c r="S822" s="443">
        <v>0</v>
      </c>
      <c r="T822" s="443">
        <v>0</v>
      </c>
      <c r="U822" s="443">
        <v>0</v>
      </c>
      <c r="V822" s="443">
        <v>0</v>
      </c>
      <c r="W822" s="443">
        <v>0</v>
      </c>
      <c r="X822" s="443">
        <v>0</v>
      </c>
      <c r="Y822" s="443">
        <v>0</v>
      </c>
      <c r="Z822" s="443">
        <v>0</v>
      </c>
      <c r="AA822" s="443">
        <v>0</v>
      </c>
      <c r="AB822" s="443">
        <v>0</v>
      </c>
      <c r="AC822" s="443">
        <v>0</v>
      </c>
      <c r="AD822" s="443">
        <v>0</v>
      </c>
      <c r="AE822" s="443">
        <v>0</v>
      </c>
      <c r="AF822" s="443">
        <v>0</v>
      </c>
      <c r="AG822" s="443">
        <v>0</v>
      </c>
      <c r="AH822" s="443">
        <v>0</v>
      </c>
      <c r="AI822" s="443">
        <v>0</v>
      </c>
      <c r="AJ822" s="443">
        <v>0</v>
      </c>
      <c r="AK822" s="443">
        <v>0</v>
      </c>
      <c r="AL822" s="443">
        <v>0</v>
      </c>
      <c r="AM822" s="443">
        <v>0</v>
      </c>
      <c r="AN822" s="940">
        <v>0</v>
      </c>
      <c r="AO822" s="940">
        <v>0</v>
      </c>
      <c r="AP822" s="940">
        <v>0</v>
      </c>
      <c r="AQ822" s="940">
        <v>0</v>
      </c>
      <c r="AR822" s="940">
        <v>0</v>
      </c>
      <c r="AS822" s="940">
        <v>0</v>
      </c>
      <c r="AT822" s="940">
        <v>0</v>
      </c>
      <c r="AU822" s="940">
        <v>0</v>
      </c>
      <c r="AV822" s="940">
        <v>0</v>
      </c>
      <c r="AW822" s="940">
        <v>0</v>
      </c>
      <c r="AX822" s="771"/>
      <c r="AY822" s="771"/>
      <c r="AZ822" s="771"/>
      <c r="BA822" s="905"/>
    </row>
    <row r="823" spans="1:53" ht="11.4">
      <c r="A823" s="789">
        <v>7</v>
      </c>
      <c r="B823" s="905" t="s">
        <v>430</v>
      </c>
      <c r="C823" s="905"/>
      <c r="D823" s="905"/>
      <c r="E823" s="905"/>
      <c r="F823" s="905"/>
      <c r="G823" s="905"/>
      <c r="H823" s="905"/>
      <c r="I823" s="905"/>
      <c r="J823" s="905"/>
      <c r="K823" s="905"/>
      <c r="L823" s="931" t="s">
        <v>636</v>
      </c>
      <c r="M823" s="939" t="s">
        <v>637</v>
      </c>
      <c r="N823" s="933" t="s">
        <v>370</v>
      </c>
      <c r="O823" s="443">
        <v>0</v>
      </c>
      <c r="P823" s="443">
        <v>0</v>
      </c>
      <c r="Q823" s="443">
        <v>0</v>
      </c>
      <c r="R823" s="940">
        <v>0</v>
      </c>
      <c r="S823" s="443">
        <v>0</v>
      </c>
      <c r="T823" s="443">
        <v>0</v>
      </c>
      <c r="U823" s="443">
        <v>0</v>
      </c>
      <c r="V823" s="443">
        <v>0</v>
      </c>
      <c r="W823" s="443">
        <v>0</v>
      </c>
      <c r="X823" s="443">
        <v>0</v>
      </c>
      <c r="Y823" s="443">
        <v>0</v>
      </c>
      <c r="Z823" s="443">
        <v>0</v>
      </c>
      <c r="AA823" s="443">
        <v>0</v>
      </c>
      <c r="AB823" s="443">
        <v>0</v>
      </c>
      <c r="AC823" s="443">
        <v>0</v>
      </c>
      <c r="AD823" s="443">
        <v>0</v>
      </c>
      <c r="AE823" s="443">
        <v>0</v>
      </c>
      <c r="AF823" s="443">
        <v>0</v>
      </c>
      <c r="AG823" s="443">
        <v>0</v>
      </c>
      <c r="AH823" s="443">
        <v>0</v>
      </c>
      <c r="AI823" s="443">
        <v>0</v>
      </c>
      <c r="AJ823" s="443">
        <v>0</v>
      </c>
      <c r="AK823" s="443">
        <v>0</v>
      </c>
      <c r="AL823" s="443">
        <v>0</v>
      </c>
      <c r="AM823" s="443">
        <v>0</v>
      </c>
      <c r="AN823" s="940">
        <v>0</v>
      </c>
      <c r="AO823" s="940">
        <v>0</v>
      </c>
      <c r="AP823" s="940">
        <v>0</v>
      </c>
      <c r="AQ823" s="940">
        <v>0</v>
      </c>
      <c r="AR823" s="940">
        <v>0</v>
      </c>
      <c r="AS823" s="940">
        <v>0</v>
      </c>
      <c r="AT823" s="940">
        <v>0</v>
      </c>
      <c r="AU823" s="940">
        <v>0</v>
      </c>
      <c r="AV823" s="940">
        <v>0</v>
      </c>
      <c r="AW823" s="940">
        <v>0</v>
      </c>
      <c r="AX823" s="771"/>
      <c r="AY823" s="771"/>
      <c r="AZ823" s="771"/>
      <c r="BA823" s="905"/>
    </row>
    <row r="824" spans="1:53" ht="11.4">
      <c r="A824" s="789">
        <v>7</v>
      </c>
      <c r="B824" s="905" t="s">
        <v>1372</v>
      </c>
      <c r="C824" s="905"/>
      <c r="D824" s="905"/>
      <c r="E824" s="905"/>
      <c r="F824" s="905"/>
      <c r="G824" s="905"/>
      <c r="H824" s="905"/>
      <c r="I824" s="905"/>
      <c r="J824" s="905"/>
      <c r="K824" s="905"/>
      <c r="L824" s="931" t="s">
        <v>638</v>
      </c>
      <c r="M824" s="939" t="s">
        <v>639</v>
      </c>
      <c r="N824" s="933" t="s">
        <v>370</v>
      </c>
      <c r="O824" s="790">
        <v>0</v>
      </c>
      <c r="P824" s="790">
        <v>0</v>
      </c>
      <c r="Q824" s="790">
        <v>0</v>
      </c>
      <c r="R824" s="940">
        <v>0</v>
      </c>
      <c r="S824" s="790">
        <v>0</v>
      </c>
      <c r="T824" s="790">
        <v>0</v>
      </c>
      <c r="U824" s="790">
        <v>0</v>
      </c>
      <c r="V824" s="790">
        <v>0</v>
      </c>
      <c r="W824" s="790">
        <v>0</v>
      </c>
      <c r="X824" s="790">
        <v>0</v>
      </c>
      <c r="Y824" s="790">
        <v>0</v>
      </c>
      <c r="Z824" s="790">
        <v>0</v>
      </c>
      <c r="AA824" s="790">
        <v>0</v>
      </c>
      <c r="AB824" s="790">
        <v>0</v>
      </c>
      <c r="AC824" s="790">
        <v>0</v>
      </c>
      <c r="AD824" s="790">
        <v>0</v>
      </c>
      <c r="AE824" s="790">
        <v>0</v>
      </c>
      <c r="AF824" s="790">
        <v>0</v>
      </c>
      <c r="AG824" s="790">
        <v>0</v>
      </c>
      <c r="AH824" s="790">
        <v>0</v>
      </c>
      <c r="AI824" s="790">
        <v>0</v>
      </c>
      <c r="AJ824" s="790">
        <v>0</v>
      </c>
      <c r="AK824" s="790">
        <v>0</v>
      </c>
      <c r="AL824" s="790">
        <v>0</v>
      </c>
      <c r="AM824" s="790">
        <v>0</v>
      </c>
      <c r="AN824" s="940">
        <v>0</v>
      </c>
      <c r="AO824" s="940">
        <v>0</v>
      </c>
      <c r="AP824" s="940">
        <v>0</v>
      </c>
      <c r="AQ824" s="940">
        <v>0</v>
      </c>
      <c r="AR824" s="940">
        <v>0</v>
      </c>
      <c r="AS824" s="940">
        <v>0</v>
      </c>
      <c r="AT824" s="940">
        <v>0</v>
      </c>
      <c r="AU824" s="940">
        <v>0</v>
      </c>
      <c r="AV824" s="940">
        <v>0</v>
      </c>
      <c r="AW824" s="940">
        <v>0</v>
      </c>
      <c r="AX824" s="771"/>
      <c r="AY824" s="771"/>
      <c r="AZ824" s="771"/>
      <c r="BA824" s="905"/>
    </row>
    <row r="825" spans="1:53" ht="11.4">
      <c r="A825" s="789">
        <v>7</v>
      </c>
      <c r="B825" s="905" t="s">
        <v>1373</v>
      </c>
      <c r="C825" s="905"/>
      <c r="D825" s="905"/>
      <c r="E825" s="905"/>
      <c r="F825" s="905"/>
      <c r="G825" s="905"/>
      <c r="H825" s="905"/>
      <c r="I825" s="905"/>
      <c r="J825" s="905"/>
      <c r="K825" s="905"/>
      <c r="L825" s="931" t="s">
        <v>640</v>
      </c>
      <c r="M825" s="939" t="s">
        <v>641</v>
      </c>
      <c r="N825" s="933" t="s">
        <v>370</v>
      </c>
      <c r="O825" s="443">
        <v>6.26</v>
      </c>
      <c r="P825" s="443">
        <v>2.75</v>
      </c>
      <c r="Q825" s="443">
        <v>0</v>
      </c>
      <c r="R825" s="940">
        <v>-2.75</v>
      </c>
      <c r="S825" s="443">
        <v>6.26</v>
      </c>
      <c r="T825" s="443">
        <v>7.93</v>
      </c>
      <c r="U825" s="443">
        <v>0</v>
      </c>
      <c r="V825" s="443">
        <v>0</v>
      </c>
      <c r="W825" s="443">
        <v>0</v>
      </c>
      <c r="X825" s="443">
        <v>0</v>
      </c>
      <c r="Y825" s="443">
        <v>0</v>
      </c>
      <c r="Z825" s="443">
        <v>0</v>
      </c>
      <c r="AA825" s="443">
        <v>0</v>
      </c>
      <c r="AB825" s="443">
        <v>0</v>
      </c>
      <c r="AC825" s="443">
        <v>0</v>
      </c>
      <c r="AD825" s="443">
        <v>8.8000000000000007</v>
      </c>
      <c r="AE825" s="443">
        <v>0</v>
      </c>
      <c r="AF825" s="443">
        <v>0</v>
      </c>
      <c r="AG825" s="443">
        <v>0</v>
      </c>
      <c r="AH825" s="443">
        <v>0</v>
      </c>
      <c r="AI825" s="443">
        <v>0</v>
      </c>
      <c r="AJ825" s="443">
        <v>0</v>
      </c>
      <c r="AK825" s="443">
        <v>0</v>
      </c>
      <c r="AL825" s="443">
        <v>0</v>
      </c>
      <c r="AM825" s="443">
        <v>0</v>
      </c>
      <c r="AN825" s="940">
        <v>40.575079872204491</v>
      </c>
      <c r="AO825" s="940">
        <v>-100</v>
      </c>
      <c r="AP825" s="940">
        <v>0</v>
      </c>
      <c r="AQ825" s="940">
        <v>0</v>
      </c>
      <c r="AR825" s="940">
        <v>0</v>
      </c>
      <c r="AS825" s="940">
        <v>0</v>
      </c>
      <c r="AT825" s="940">
        <v>0</v>
      </c>
      <c r="AU825" s="940">
        <v>0</v>
      </c>
      <c r="AV825" s="940">
        <v>0</v>
      </c>
      <c r="AW825" s="940">
        <v>0</v>
      </c>
      <c r="AX825" s="771"/>
      <c r="AY825" s="771"/>
      <c r="AZ825" s="771"/>
      <c r="BA825" s="905"/>
    </row>
    <row r="826" spans="1:53" ht="11.4">
      <c r="A826" s="789">
        <v>7</v>
      </c>
      <c r="B826" s="905" t="s">
        <v>434</v>
      </c>
      <c r="C826" s="905"/>
      <c r="D826" s="905"/>
      <c r="E826" s="905"/>
      <c r="F826" s="905"/>
      <c r="G826" s="905"/>
      <c r="H826" s="905"/>
      <c r="I826" s="905"/>
      <c r="J826" s="905"/>
      <c r="K826" s="905"/>
      <c r="L826" s="931" t="s">
        <v>642</v>
      </c>
      <c r="M826" s="939" t="s">
        <v>1163</v>
      </c>
      <c r="N826" s="933" t="s">
        <v>370</v>
      </c>
      <c r="O826" s="443">
        <v>0</v>
      </c>
      <c r="P826" s="443">
        <v>0</v>
      </c>
      <c r="Q826" s="443">
        <v>0</v>
      </c>
      <c r="R826" s="940">
        <v>0</v>
      </c>
      <c r="S826" s="443">
        <v>0</v>
      </c>
      <c r="T826" s="443">
        <v>0</v>
      </c>
      <c r="U826" s="443">
        <v>0</v>
      </c>
      <c r="V826" s="443">
        <v>0</v>
      </c>
      <c r="W826" s="443">
        <v>0</v>
      </c>
      <c r="X826" s="443">
        <v>0</v>
      </c>
      <c r="Y826" s="443">
        <v>0</v>
      </c>
      <c r="Z826" s="443">
        <v>0</v>
      </c>
      <c r="AA826" s="443">
        <v>0</v>
      </c>
      <c r="AB826" s="443">
        <v>0</v>
      </c>
      <c r="AC826" s="443">
        <v>0</v>
      </c>
      <c r="AD826" s="443">
        <v>0</v>
      </c>
      <c r="AE826" s="443">
        <v>0</v>
      </c>
      <c r="AF826" s="443">
        <v>0</v>
      </c>
      <c r="AG826" s="443">
        <v>0</v>
      </c>
      <c r="AH826" s="443">
        <v>0</v>
      </c>
      <c r="AI826" s="443">
        <v>0</v>
      </c>
      <c r="AJ826" s="443">
        <v>0</v>
      </c>
      <c r="AK826" s="443">
        <v>0</v>
      </c>
      <c r="AL826" s="443">
        <v>0</v>
      </c>
      <c r="AM826" s="443">
        <v>0</v>
      </c>
      <c r="AN826" s="940">
        <v>0</v>
      </c>
      <c r="AO826" s="940">
        <v>0</v>
      </c>
      <c r="AP826" s="940">
        <v>0</v>
      </c>
      <c r="AQ826" s="940">
        <v>0</v>
      </c>
      <c r="AR826" s="940">
        <v>0</v>
      </c>
      <c r="AS826" s="940">
        <v>0</v>
      </c>
      <c r="AT826" s="940">
        <v>0</v>
      </c>
      <c r="AU826" s="940">
        <v>0</v>
      </c>
      <c r="AV826" s="940">
        <v>0</v>
      </c>
      <c r="AW826" s="940">
        <v>0</v>
      </c>
      <c r="AX826" s="771"/>
      <c r="AY826" s="771"/>
      <c r="AZ826" s="771"/>
      <c r="BA826" s="905"/>
    </row>
    <row r="827" spans="1:53" ht="68.400000000000006">
      <c r="A827" s="789">
        <v>7</v>
      </c>
      <c r="B827" s="905" t="s">
        <v>1396</v>
      </c>
      <c r="C827" s="905"/>
      <c r="D827" s="905"/>
      <c r="E827" s="905"/>
      <c r="F827" s="905"/>
      <c r="G827" s="905"/>
      <c r="H827" s="905"/>
      <c r="I827" s="905"/>
      <c r="J827" s="905"/>
      <c r="K827" s="905"/>
      <c r="L827" s="931" t="s">
        <v>169</v>
      </c>
      <c r="M827" s="932" t="s">
        <v>485</v>
      </c>
      <c r="N827" s="933" t="s">
        <v>370</v>
      </c>
      <c r="O827" s="951"/>
      <c r="P827" s="951"/>
      <c r="Q827" s="951"/>
      <c r="R827" s="940">
        <v>0</v>
      </c>
      <c r="S827" s="951"/>
      <c r="T827" s="951"/>
      <c r="U827" s="951"/>
      <c r="V827" s="951"/>
      <c r="W827" s="951"/>
      <c r="X827" s="951"/>
      <c r="Y827" s="951"/>
      <c r="Z827" s="951"/>
      <c r="AA827" s="951"/>
      <c r="AB827" s="951"/>
      <c r="AC827" s="951"/>
      <c r="AD827" s="951"/>
      <c r="AE827" s="951"/>
      <c r="AF827" s="951"/>
      <c r="AG827" s="951"/>
      <c r="AH827" s="951"/>
      <c r="AI827" s="951"/>
      <c r="AJ827" s="951"/>
      <c r="AK827" s="951"/>
      <c r="AL827" s="951"/>
      <c r="AM827" s="951"/>
      <c r="AN827" s="940">
        <v>0</v>
      </c>
      <c r="AO827" s="940">
        <v>0</v>
      </c>
      <c r="AP827" s="940">
        <v>0</v>
      </c>
      <c r="AQ827" s="940">
        <v>0</v>
      </c>
      <c r="AR827" s="940">
        <v>0</v>
      </c>
      <c r="AS827" s="940">
        <v>0</v>
      </c>
      <c r="AT827" s="940">
        <v>0</v>
      </c>
      <c r="AU827" s="940">
        <v>0</v>
      </c>
      <c r="AV827" s="940">
        <v>0</v>
      </c>
      <c r="AW827" s="940">
        <v>0</v>
      </c>
      <c r="AX827" s="771"/>
      <c r="AY827" s="771"/>
      <c r="AZ827" s="771"/>
      <c r="BA827" s="905"/>
    </row>
    <row r="828" spans="1:53" ht="11.4">
      <c r="A828" s="789">
        <v>7</v>
      </c>
      <c r="B828" s="905" t="s">
        <v>643</v>
      </c>
      <c r="C828" s="905"/>
      <c r="D828" s="905"/>
      <c r="E828" s="905"/>
      <c r="F828" s="905"/>
      <c r="G828" s="905"/>
      <c r="H828" s="905"/>
      <c r="I828" s="905"/>
      <c r="J828" s="905"/>
      <c r="K828" s="905"/>
      <c r="L828" s="931" t="s">
        <v>385</v>
      </c>
      <c r="M828" s="932" t="s">
        <v>643</v>
      </c>
      <c r="N828" s="933" t="s">
        <v>370</v>
      </c>
      <c r="O828" s="443">
        <v>0</v>
      </c>
      <c r="P828" s="443">
        <v>0</v>
      </c>
      <c r="Q828" s="443">
        <v>0</v>
      </c>
      <c r="R828" s="940">
        <v>0</v>
      </c>
      <c r="S828" s="443">
        <v>0</v>
      </c>
      <c r="T828" s="443">
        <v>0</v>
      </c>
      <c r="U828" s="443">
        <v>0</v>
      </c>
      <c r="V828" s="443">
        <v>0</v>
      </c>
      <c r="W828" s="443">
        <v>0</v>
      </c>
      <c r="X828" s="443">
        <v>0</v>
      </c>
      <c r="Y828" s="443">
        <v>0</v>
      </c>
      <c r="Z828" s="443">
        <v>0</v>
      </c>
      <c r="AA828" s="443">
        <v>0</v>
      </c>
      <c r="AB828" s="443">
        <v>0</v>
      </c>
      <c r="AC828" s="443">
        <v>0</v>
      </c>
      <c r="AD828" s="443">
        <v>0</v>
      </c>
      <c r="AE828" s="443">
        <v>0</v>
      </c>
      <c r="AF828" s="443">
        <v>0</v>
      </c>
      <c r="AG828" s="443">
        <v>0</v>
      </c>
      <c r="AH828" s="443">
        <v>0</v>
      </c>
      <c r="AI828" s="443">
        <v>0</v>
      </c>
      <c r="AJ828" s="443">
        <v>0</v>
      </c>
      <c r="AK828" s="443">
        <v>0</v>
      </c>
      <c r="AL828" s="443">
        <v>0</v>
      </c>
      <c r="AM828" s="443">
        <v>0</v>
      </c>
      <c r="AN828" s="940">
        <v>0</v>
      </c>
      <c r="AO828" s="940">
        <v>0</v>
      </c>
      <c r="AP828" s="940">
        <v>0</v>
      </c>
      <c r="AQ828" s="940">
        <v>0</v>
      </c>
      <c r="AR828" s="940">
        <v>0</v>
      </c>
      <c r="AS828" s="940">
        <v>0</v>
      </c>
      <c r="AT828" s="940">
        <v>0</v>
      </c>
      <c r="AU828" s="940">
        <v>0</v>
      </c>
      <c r="AV828" s="940">
        <v>0</v>
      </c>
      <c r="AW828" s="940">
        <v>0</v>
      </c>
      <c r="AX828" s="771"/>
      <c r="AY828" s="771"/>
      <c r="AZ828" s="771"/>
      <c r="BA828" s="905"/>
    </row>
    <row r="829" spans="1:53" ht="11.4">
      <c r="A829" s="789">
        <v>7</v>
      </c>
      <c r="B829" s="905"/>
      <c r="C829" s="905"/>
      <c r="D829" s="905"/>
      <c r="E829" s="905"/>
      <c r="F829" s="905"/>
      <c r="G829" s="905"/>
      <c r="H829" s="905"/>
      <c r="I829" s="905"/>
      <c r="J829" s="905"/>
      <c r="K829" s="905"/>
      <c r="L829" s="931" t="s">
        <v>511</v>
      </c>
      <c r="M829" s="932" t="s">
        <v>644</v>
      </c>
      <c r="N829" s="933" t="s">
        <v>370</v>
      </c>
      <c r="O829" s="790"/>
      <c r="P829" s="790"/>
      <c r="Q829" s="790"/>
      <c r="R829" s="940">
        <v>0</v>
      </c>
      <c r="S829" s="790"/>
      <c r="T829" s="790"/>
      <c r="U829" s="790"/>
      <c r="V829" s="790"/>
      <c r="W829" s="790"/>
      <c r="X829" s="790"/>
      <c r="Y829" s="790"/>
      <c r="Z829" s="790"/>
      <c r="AA829" s="790"/>
      <c r="AB829" s="790"/>
      <c r="AC829" s="790"/>
      <c r="AD829" s="790"/>
      <c r="AE829" s="790"/>
      <c r="AF829" s="790"/>
      <c r="AG829" s="790"/>
      <c r="AH829" s="790"/>
      <c r="AI829" s="790"/>
      <c r="AJ829" s="790"/>
      <c r="AK829" s="790"/>
      <c r="AL829" s="790"/>
      <c r="AM829" s="790"/>
      <c r="AN829" s="940">
        <v>0</v>
      </c>
      <c r="AO829" s="940">
        <v>0</v>
      </c>
      <c r="AP829" s="940">
        <v>0</v>
      </c>
      <c r="AQ829" s="940">
        <v>0</v>
      </c>
      <c r="AR829" s="940">
        <v>0</v>
      </c>
      <c r="AS829" s="940">
        <v>0</v>
      </c>
      <c r="AT829" s="940">
        <v>0</v>
      </c>
      <c r="AU829" s="940">
        <v>0</v>
      </c>
      <c r="AV829" s="940">
        <v>0</v>
      </c>
      <c r="AW829" s="940">
        <v>0</v>
      </c>
      <c r="AX829" s="771"/>
      <c r="AY829" s="771"/>
      <c r="AZ829" s="771"/>
      <c r="BA829" s="905"/>
    </row>
    <row r="830" spans="1:53" ht="11.4">
      <c r="A830" s="789">
        <v>7</v>
      </c>
      <c r="B830" s="905" t="s">
        <v>646</v>
      </c>
      <c r="C830" s="905"/>
      <c r="D830" s="905"/>
      <c r="E830" s="905"/>
      <c r="F830" s="905"/>
      <c r="G830" s="905"/>
      <c r="H830" s="905"/>
      <c r="I830" s="905"/>
      <c r="J830" s="905"/>
      <c r="K830" s="905"/>
      <c r="L830" s="931" t="s">
        <v>645</v>
      </c>
      <c r="M830" s="939" t="s">
        <v>646</v>
      </c>
      <c r="N830" s="933" t="s">
        <v>370</v>
      </c>
      <c r="O830" s="790"/>
      <c r="P830" s="790"/>
      <c r="Q830" s="790"/>
      <c r="R830" s="940">
        <v>0</v>
      </c>
      <c r="S830" s="790"/>
      <c r="T830" s="790"/>
      <c r="U830" s="790"/>
      <c r="V830" s="790"/>
      <c r="W830" s="790"/>
      <c r="X830" s="790"/>
      <c r="Y830" s="790"/>
      <c r="Z830" s="790"/>
      <c r="AA830" s="790"/>
      <c r="AB830" s="790"/>
      <c r="AC830" s="790"/>
      <c r="AD830" s="790"/>
      <c r="AE830" s="790"/>
      <c r="AF830" s="790"/>
      <c r="AG830" s="790"/>
      <c r="AH830" s="790"/>
      <c r="AI830" s="790"/>
      <c r="AJ830" s="790"/>
      <c r="AK830" s="790"/>
      <c r="AL830" s="790"/>
      <c r="AM830" s="790"/>
      <c r="AN830" s="940">
        <v>0</v>
      </c>
      <c r="AO830" s="940">
        <v>0</v>
      </c>
      <c r="AP830" s="940">
        <v>0</v>
      </c>
      <c r="AQ830" s="940">
        <v>0</v>
      </c>
      <c r="AR830" s="940">
        <v>0</v>
      </c>
      <c r="AS830" s="940">
        <v>0</v>
      </c>
      <c r="AT830" s="940">
        <v>0</v>
      </c>
      <c r="AU830" s="940">
        <v>0</v>
      </c>
      <c r="AV830" s="940">
        <v>0</v>
      </c>
      <c r="AW830" s="940">
        <v>0</v>
      </c>
      <c r="AX830" s="771"/>
      <c r="AY830" s="771"/>
      <c r="AZ830" s="771"/>
      <c r="BA830" s="905"/>
    </row>
    <row r="831" spans="1:53" ht="11.4">
      <c r="A831" s="789">
        <v>7</v>
      </c>
      <c r="B831" s="905" t="s">
        <v>647</v>
      </c>
      <c r="C831" s="905"/>
      <c r="D831" s="905"/>
      <c r="E831" s="905"/>
      <c r="F831" s="905"/>
      <c r="G831" s="905"/>
      <c r="H831" s="905"/>
      <c r="I831" s="905"/>
      <c r="J831" s="905"/>
      <c r="K831" s="905"/>
      <c r="L831" s="931" t="s">
        <v>513</v>
      </c>
      <c r="M831" s="932" t="s">
        <v>647</v>
      </c>
      <c r="N831" s="933" t="s">
        <v>370</v>
      </c>
      <c r="O831" s="790"/>
      <c r="P831" s="790"/>
      <c r="Q831" s="790"/>
      <c r="R831" s="940">
        <v>0</v>
      </c>
      <c r="S831" s="790"/>
      <c r="T831" s="790">
        <v>0</v>
      </c>
      <c r="U831" s="790">
        <v>0</v>
      </c>
      <c r="V831" s="790">
        <v>0</v>
      </c>
      <c r="W831" s="790">
        <v>0</v>
      </c>
      <c r="X831" s="790">
        <v>0</v>
      </c>
      <c r="Y831" s="790">
        <v>0</v>
      </c>
      <c r="Z831" s="790">
        <v>0</v>
      </c>
      <c r="AA831" s="790">
        <v>0</v>
      </c>
      <c r="AB831" s="790">
        <v>0</v>
      </c>
      <c r="AC831" s="790">
        <v>0</v>
      </c>
      <c r="AD831" s="790">
        <v>0</v>
      </c>
      <c r="AE831" s="790">
        <v>0</v>
      </c>
      <c r="AF831" s="790">
        <v>0</v>
      </c>
      <c r="AG831" s="790">
        <v>0</v>
      </c>
      <c r="AH831" s="790">
        <v>0</v>
      </c>
      <c r="AI831" s="790">
        <v>0</v>
      </c>
      <c r="AJ831" s="790">
        <v>0</v>
      </c>
      <c r="AK831" s="790">
        <v>0</v>
      </c>
      <c r="AL831" s="790">
        <v>0</v>
      </c>
      <c r="AM831" s="790">
        <v>0</v>
      </c>
      <c r="AN831" s="940">
        <v>0</v>
      </c>
      <c r="AO831" s="940">
        <v>0</v>
      </c>
      <c r="AP831" s="940">
        <v>0</v>
      </c>
      <c r="AQ831" s="940">
        <v>0</v>
      </c>
      <c r="AR831" s="940">
        <v>0</v>
      </c>
      <c r="AS831" s="940">
        <v>0</v>
      </c>
      <c r="AT831" s="940">
        <v>0</v>
      </c>
      <c r="AU831" s="940">
        <v>0</v>
      </c>
      <c r="AV831" s="940">
        <v>0</v>
      </c>
      <c r="AW831" s="940">
        <v>0</v>
      </c>
      <c r="AX831" s="771"/>
      <c r="AY831" s="771"/>
      <c r="AZ831" s="771"/>
      <c r="BA831" s="905"/>
    </row>
    <row r="832" spans="1:53" ht="11.4">
      <c r="A832" s="789">
        <v>7</v>
      </c>
      <c r="B832" s="905" t="s">
        <v>648</v>
      </c>
      <c r="C832" s="905"/>
      <c r="D832" s="905"/>
      <c r="E832" s="905"/>
      <c r="F832" s="905"/>
      <c r="G832" s="905"/>
      <c r="H832" s="905"/>
      <c r="I832" s="905"/>
      <c r="J832" s="905"/>
      <c r="K832" s="905"/>
      <c r="L832" s="931" t="s">
        <v>516</v>
      </c>
      <c r="M832" s="932" t="s">
        <v>648</v>
      </c>
      <c r="N832" s="933" t="s">
        <v>370</v>
      </c>
      <c r="O832" s="790"/>
      <c r="P832" s="790"/>
      <c r="Q832" s="790"/>
      <c r="R832" s="940">
        <v>0</v>
      </c>
      <c r="S832" s="790"/>
      <c r="T832" s="790"/>
      <c r="U832" s="790"/>
      <c r="V832" s="790"/>
      <c r="W832" s="790"/>
      <c r="X832" s="790"/>
      <c r="Y832" s="790"/>
      <c r="Z832" s="790"/>
      <c r="AA832" s="790"/>
      <c r="AB832" s="790"/>
      <c r="AC832" s="790"/>
      <c r="AD832" s="790"/>
      <c r="AE832" s="790"/>
      <c r="AF832" s="790"/>
      <c r="AG832" s="790"/>
      <c r="AH832" s="790"/>
      <c r="AI832" s="790"/>
      <c r="AJ832" s="790"/>
      <c r="AK832" s="790"/>
      <c r="AL832" s="790"/>
      <c r="AM832" s="790"/>
      <c r="AN832" s="940">
        <v>0</v>
      </c>
      <c r="AO832" s="940">
        <v>0</v>
      </c>
      <c r="AP832" s="940">
        <v>0</v>
      </c>
      <c r="AQ832" s="940">
        <v>0</v>
      </c>
      <c r="AR832" s="940">
        <v>0</v>
      </c>
      <c r="AS832" s="940">
        <v>0</v>
      </c>
      <c r="AT832" s="940">
        <v>0</v>
      </c>
      <c r="AU832" s="940">
        <v>0</v>
      </c>
      <c r="AV832" s="940">
        <v>0</v>
      </c>
      <c r="AW832" s="940">
        <v>0</v>
      </c>
      <c r="AX832" s="771"/>
      <c r="AY832" s="771"/>
      <c r="AZ832" s="771"/>
      <c r="BA832" s="905"/>
    </row>
    <row r="833" spans="1:53" ht="11.4">
      <c r="A833" s="789">
        <v>7</v>
      </c>
      <c r="B833" s="905" t="s">
        <v>649</v>
      </c>
      <c r="C833" s="905"/>
      <c r="D833" s="905"/>
      <c r="E833" s="905"/>
      <c r="F833" s="905"/>
      <c r="G833" s="905"/>
      <c r="H833" s="905"/>
      <c r="I833" s="905"/>
      <c r="J833" s="905"/>
      <c r="K833" s="905"/>
      <c r="L833" s="931" t="s">
        <v>519</v>
      </c>
      <c r="M833" s="932" t="s">
        <v>649</v>
      </c>
      <c r="N833" s="933" t="s">
        <v>370</v>
      </c>
      <c r="O833" s="790"/>
      <c r="P833" s="790"/>
      <c r="Q833" s="790"/>
      <c r="R833" s="940">
        <v>0</v>
      </c>
      <c r="S833" s="790"/>
      <c r="T833" s="790"/>
      <c r="U833" s="790"/>
      <c r="V833" s="790"/>
      <c r="W833" s="790"/>
      <c r="X833" s="790"/>
      <c r="Y833" s="790"/>
      <c r="Z833" s="790"/>
      <c r="AA833" s="790"/>
      <c r="AB833" s="790"/>
      <c r="AC833" s="790"/>
      <c r="AD833" s="790"/>
      <c r="AE833" s="790"/>
      <c r="AF833" s="790"/>
      <c r="AG833" s="790"/>
      <c r="AH833" s="790"/>
      <c r="AI833" s="790"/>
      <c r="AJ833" s="790"/>
      <c r="AK833" s="790"/>
      <c r="AL833" s="790"/>
      <c r="AM833" s="790"/>
      <c r="AN833" s="940">
        <v>0</v>
      </c>
      <c r="AO833" s="940">
        <v>0</v>
      </c>
      <c r="AP833" s="940">
        <v>0</v>
      </c>
      <c r="AQ833" s="940">
        <v>0</v>
      </c>
      <c r="AR833" s="940">
        <v>0</v>
      </c>
      <c r="AS833" s="940">
        <v>0</v>
      </c>
      <c r="AT833" s="940">
        <v>0</v>
      </c>
      <c r="AU833" s="940">
        <v>0</v>
      </c>
      <c r="AV833" s="940">
        <v>0</v>
      </c>
      <c r="AW833" s="940">
        <v>0</v>
      </c>
      <c r="AX833" s="771"/>
      <c r="AY833" s="771"/>
      <c r="AZ833" s="771"/>
      <c r="BA833" s="905"/>
    </row>
    <row r="834" spans="1:53" ht="11.4">
      <c r="A834" s="789">
        <v>7</v>
      </c>
      <c r="B834" s="905" t="s">
        <v>651</v>
      </c>
      <c r="C834" s="905"/>
      <c r="D834" s="905"/>
      <c r="E834" s="905"/>
      <c r="F834" s="905"/>
      <c r="G834" s="905"/>
      <c r="H834" s="905"/>
      <c r="I834" s="905"/>
      <c r="J834" s="905"/>
      <c r="K834" s="905"/>
      <c r="L834" s="931" t="s">
        <v>650</v>
      </c>
      <c r="M834" s="932" t="s">
        <v>651</v>
      </c>
      <c r="N834" s="933" t="s">
        <v>370</v>
      </c>
      <c r="O834" s="940">
        <v>0</v>
      </c>
      <c r="P834" s="940">
        <v>0</v>
      </c>
      <c r="Q834" s="940">
        <v>0</v>
      </c>
      <c r="R834" s="940">
        <v>0</v>
      </c>
      <c r="S834" s="940">
        <v>0</v>
      </c>
      <c r="T834" s="940">
        <v>0</v>
      </c>
      <c r="U834" s="940">
        <v>0</v>
      </c>
      <c r="V834" s="940">
        <v>0</v>
      </c>
      <c r="W834" s="940">
        <v>0</v>
      </c>
      <c r="X834" s="940">
        <v>0</v>
      </c>
      <c r="Y834" s="940">
        <v>0</v>
      </c>
      <c r="Z834" s="940">
        <v>0</v>
      </c>
      <c r="AA834" s="940">
        <v>0</v>
      </c>
      <c r="AB834" s="940">
        <v>0</v>
      </c>
      <c r="AC834" s="940">
        <v>0</v>
      </c>
      <c r="AD834" s="940">
        <v>0</v>
      </c>
      <c r="AE834" s="940">
        <v>0</v>
      </c>
      <c r="AF834" s="940">
        <v>0</v>
      </c>
      <c r="AG834" s="940">
        <v>0</v>
      </c>
      <c r="AH834" s="940">
        <v>0</v>
      </c>
      <c r="AI834" s="940">
        <v>0</v>
      </c>
      <c r="AJ834" s="940">
        <v>0</v>
      </c>
      <c r="AK834" s="940">
        <v>0</v>
      </c>
      <c r="AL834" s="940">
        <v>0</v>
      </c>
      <c r="AM834" s="940">
        <v>0</v>
      </c>
      <c r="AN834" s="940">
        <v>0</v>
      </c>
      <c r="AO834" s="940">
        <v>0</v>
      </c>
      <c r="AP834" s="940">
        <v>0</v>
      </c>
      <c r="AQ834" s="940">
        <v>0</v>
      </c>
      <c r="AR834" s="940">
        <v>0</v>
      </c>
      <c r="AS834" s="940">
        <v>0</v>
      </c>
      <c r="AT834" s="940">
        <v>0</v>
      </c>
      <c r="AU834" s="940">
        <v>0</v>
      </c>
      <c r="AV834" s="940">
        <v>0</v>
      </c>
      <c r="AW834" s="940">
        <v>0</v>
      </c>
      <c r="AX834" s="771"/>
      <c r="AY834" s="771"/>
      <c r="AZ834" s="771"/>
      <c r="BA834" s="905"/>
    </row>
    <row r="835" spans="1:53" ht="11.4">
      <c r="A835" s="789">
        <v>7</v>
      </c>
      <c r="B835" s="905"/>
      <c r="C835" s="905"/>
      <c r="D835" s="905"/>
      <c r="E835" s="905"/>
      <c r="F835" s="905"/>
      <c r="G835" s="905"/>
      <c r="H835" s="905"/>
      <c r="I835" s="905"/>
      <c r="J835" s="905"/>
      <c r="K835" s="905"/>
      <c r="L835" s="931" t="s">
        <v>652</v>
      </c>
      <c r="M835" s="939" t="s">
        <v>653</v>
      </c>
      <c r="N835" s="933" t="s">
        <v>370</v>
      </c>
      <c r="O835" s="790"/>
      <c r="P835" s="790"/>
      <c r="Q835" s="790"/>
      <c r="R835" s="940">
        <v>0</v>
      </c>
      <c r="S835" s="790"/>
      <c r="T835" s="790"/>
      <c r="U835" s="790"/>
      <c r="V835" s="790"/>
      <c r="W835" s="790"/>
      <c r="X835" s="790"/>
      <c r="Y835" s="790"/>
      <c r="Z835" s="790"/>
      <c r="AA835" s="790"/>
      <c r="AB835" s="790"/>
      <c r="AC835" s="790"/>
      <c r="AD835" s="790"/>
      <c r="AE835" s="790"/>
      <c r="AF835" s="790"/>
      <c r="AG835" s="790"/>
      <c r="AH835" s="790"/>
      <c r="AI835" s="790"/>
      <c r="AJ835" s="790"/>
      <c r="AK835" s="790"/>
      <c r="AL835" s="790"/>
      <c r="AM835" s="790"/>
      <c r="AN835" s="940">
        <v>0</v>
      </c>
      <c r="AO835" s="940">
        <v>0</v>
      </c>
      <c r="AP835" s="940">
        <v>0</v>
      </c>
      <c r="AQ835" s="940">
        <v>0</v>
      </c>
      <c r="AR835" s="940">
        <v>0</v>
      </c>
      <c r="AS835" s="940">
        <v>0</v>
      </c>
      <c r="AT835" s="940">
        <v>0</v>
      </c>
      <c r="AU835" s="940">
        <v>0</v>
      </c>
      <c r="AV835" s="940">
        <v>0</v>
      </c>
      <c r="AW835" s="940">
        <v>0</v>
      </c>
      <c r="AX835" s="771"/>
      <c r="AY835" s="771"/>
      <c r="AZ835" s="771"/>
      <c r="BA835" s="905"/>
    </row>
    <row r="836" spans="1:53" ht="11.4">
      <c r="A836" s="789">
        <v>7</v>
      </c>
      <c r="B836" s="905"/>
      <c r="C836" s="905"/>
      <c r="D836" s="905"/>
      <c r="E836" s="905"/>
      <c r="F836" s="905"/>
      <c r="G836" s="905"/>
      <c r="H836" s="905"/>
      <c r="I836" s="905"/>
      <c r="J836" s="905"/>
      <c r="K836" s="905"/>
      <c r="L836" s="931" t="s">
        <v>654</v>
      </c>
      <c r="M836" s="939" t="s">
        <v>655</v>
      </c>
      <c r="N836" s="933" t="s">
        <v>370</v>
      </c>
      <c r="O836" s="790"/>
      <c r="P836" s="790"/>
      <c r="Q836" s="790"/>
      <c r="R836" s="940">
        <v>0</v>
      </c>
      <c r="S836" s="790"/>
      <c r="T836" s="790"/>
      <c r="U836" s="790"/>
      <c r="V836" s="790"/>
      <c r="W836" s="790"/>
      <c r="X836" s="790"/>
      <c r="Y836" s="790"/>
      <c r="Z836" s="790"/>
      <c r="AA836" s="790"/>
      <c r="AB836" s="790"/>
      <c r="AC836" s="790"/>
      <c r="AD836" s="790"/>
      <c r="AE836" s="790"/>
      <c r="AF836" s="790"/>
      <c r="AG836" s="790"/>
      <c r="AH836" s="790"/>
      <c r="AI836" s="790"/>
      <c r="AJ836" s="790"/>
      <c r="AK836" s="790"/>
      <c r="AL836" s="790"/>
      <c r="AM836" s="790"/>
      <c r="AN836" s="940">
        <v>0</v>
      </c>
      <c r="AO836" s="940">
        <v>0</v>
      </c>
      <c r="AP836" s="940">
        <v>0</v>
      </c>
      <c r="AQ836" s="940">
        <v>0</v>
      </c>
      <c r="AR836" s="940">
        <v>0</v>
      </c>
      <c r="AS836" s="940">
        <v>0</v>
      </c>
      <c r="AT836" s="940">
        <v>0</v>
      </c>
      <c r="AU836" s="940">
        <v>0</v>
      </c>
      <c r="AV836" s="940">
        <v>0</v>
      </c>
      <c r="AW836" s="940">
        <v>0</v>
      </c>
      <c r="AX836" s="771"/>
      <c r="AY836" s="771"/>
      <c r="AZ836" s="771"/>
      <c r="BA836" s="905"/>
    </row>
    <row r="837" spans="1:53" ht="34.200000000000003">
      <c r="A837" s="789">
        <v>7</v>
      </c>
      <c r="B837" s="905" t="s">
        <v>1397</v>
      </c>
      <c r="C837" s="905"/>
      <c r="D837" s="905"/>
      <c r="E837" s="905"/>
      <c r="F837" s="905"/>
      <c r="G837" s="905"/>
      <c r="H837" s="905"/>
      <c r="I837" s="905"/>
      <c r="J837" s="905"/>
      <c r="K837" s="905"/>
      <c r="L837" s="931" t="s">
        <v>656</v>
      </c>
      <c r="M837" s="932" t="s">
        <v>657</v>
      </c>
      <c r="N837" s="933" t="s">
        <v>370</v>
      </c>
      <c r="O837" s="790"/>
      <c r="P837" s="790"/>
      <c r="Q837" s="790"/>
      <c r="R837" s="940">
        <v>0</v>
      </c>
      <c r="S837" s="790"/>
      <c r="T837" s="790"/>
      <c r="U837" s="790"/>
      <c r="V837" s="790"/>
      <c r="W837" s="790"/>
      <c r="X837" s="790"/>
      <c r="Y837" s="790"/>
      <c r="Z837" s="790"/>
      <c r="AA837" s="790"/>
      <c r="AB837" s="790"/>
      <c r="AC837" s="790"/>
      <c r="AD837" s="790"/>
      <c r="AE837" s="790"/>
      <c r="AF837" s="790"/>
      <c r="AG837" s="790"/>
      <c r="AH837" s="790"/>
      <c r="AI837" s="790"/>
      <c r="AJ837" s="790"/>
      <c r="AK837" s="790"/>
      <c r="AL837" s="790"/>
      <c r="AM837" s="790"/>
      <c r="AN837" s="940">
        <v>0</v>
      </c>
      <c r="AO837" s="940">
        <v>0</v>
      </c>
      <c r="AP837" s="940">
        <v>0</v>
      </c>
      <c r="AQ837" s="940">
        <v>0</v>
      </c>
      <c r="AR837" s="940">
        <v>0</v>
      </c>
      <c r="AS837" s="940">
        <v>0</v>
      </c>
      <c r="AT837" s="940">
        <v>0</v>
      </c>
      <c r="AU837" s="940">
        <v>0</v>
      </c>
      <c r="AV837" s="940">
        <v>0</v>
      </c>
      <c r="AW837" s="940">
        <v>0</v>
      </c>
      <c r="AX837" s="771"/>
      <c r="AY837" s="771"/>
      <c r="AZ837" s="771"/>
      <c r="BA837" s="905"/>
    </row>
    <row r="838" spans="1:53" s="116" customFormat="1" ht="11.4">
      <c r="A838" s="789">
        <v>7</v>
      </c>
      <c r="B838" s="905" t="s">
        <v>1105</v>
      </c>
      <c r="C838" s="946"/>
      <c r="D838" s="946"/>
      <c r="E838" s="946"/>
      <c r="F838" s="946"/>
      <c r="G838" s="946"/>
      <c r="H838" s="946"/>
      <c r="I838" s="946"/>
      <c r="J838" s="946"/>
      <c r="K838" s="946"/>
      <c r="L838" s="947" t="s">
        <v>103</v>
      </c>
      <c r="M838" s="926" t="s">
        <v>658</v>
      </c>
      <c r="N838" s="949" t="s">
        <v>370</v>
      </c>
      <c r="O838" s="537">
        <v>312.83</v>
      </c>
      <c r="P838" s="537">
        <v>1020.52</v>
      </c>
      <c r="Q838" s="537">
        <v>0</v>
      </c>
      <c r="R838" s="928">
        <v>-1020.52</v>
      </c>
      <c r="S838" s="537">
        <v>334.35</v>
      </c>
      <c r="T838" s="537">
        <v>912</v>
      </c>
      <c r="U838" s="537">
        <v>0</v>
      </c>
      <c r="V838" s="537">
        <v>0</v>
      </c>
      <c r="W838" s="537">
        <v>0</v>
      </c>
      <c r="X838" s="537">
        <v>0</v>
      </c>
      <c r="Y838" s="537">
        <v>0</v>
      </c>
      <c r="Z838" s="537">
        <v>0</v>
      </c>
      <c r="AA838" s="537">
        <v>0</v>
      </c>
      <c r="AB838" s="537">
        <v>0</v>
      </c>
      <c r="AC838" s="537">
        <v>0</v>
      </c>
      <c r="AD838" s="537">
        <v>350.53</v>
      </c>
      <c r="AE838" s="537">
        <v>0</v>
      </c>
      <c r="AF838" s="537">
        <v>0</v>
      </c>
      <c r="AG838" s="537">
        <v>0</v>
      </c>
      <c r="AH838" s="537">
        <v>0</v>
      </c>
      <c r="AI838" s="537">
        <v>0</v>
      </c>
      <c r="AJ838" s="537">
        <v>0</v>
      </c>
      <c r="AK838" s="537">
        <v>0</v>
      </c>
      <c r="AL838" s="537">
        <v>0</v>
      </c>
      <c r="AM838" s="537">
        <v>0</v>
      </c>
      <c r="AN838" s="928">
        <v>4.8392403170330338</v>
      </c>
      <c r="AO838" s="928">
        <v>-100</v>
      </c>
      <c r="AP838" s="928">
        <v>0</v>
      </c>
      <c r="AQ838" s="928">
        <v>0</v>
      </c>
      <c r="AR838" s="928">
        <v>0</v>
      </c>
      <c r="AS838" s="928">
        <v>0</v>
      </c>
      <c r="AT838" s="928">
        <v>0</v>
      </c>
      <c r="AU838" s="928">
        <v>0</v>
      </c>
      <c r="AV838" s="928">
        <v>0</v>
      </c>
      <c r="AW838" s="928">
        <v>0</v>
      </c>
      <c r="AX838" s="771"/>
      <c r="AY838" s="771"/>
      <c r="AZ838" s="771"/>
      <c r="BA838" s="946"/>
    </row>
    <row r="839" spans="1:53" s="116" customFormat="1" ht="34.200000000000003">
      <c r="A839" s="789">
        <v>7</v>
      </c>
      <c r="B839" s="905" t="s">
        <v>1106</v>
      </c>
      <c r="C839" s="946"/>
      <c r="D839" s="946"/>
      <c r="E839" s="946"/>
      <c r="F839" s="946"/>
      <c r="G839" s="946"/>
      <c r="H839" s="946"/>
      <c r="I839" s="946"/>
      <c r="J839" s="946"/>
      <c r="K839" s="946"/>
      <c r="L839" s="947" t="s">
        <v>104</v>
      </c>
      <c r="M839" s="926" t="s">
        <v>659</v>
      </c>
      <c r="N839" s="949" t="s">
        <v>370</v>
      </c>
      <c r="O839" s="537">
        <v>0</v>
      </c>
      <c r="P839" s="537">
        <v>0</v>
      </c>
      <c r="Q839" s="537">
        <v>0</v>
      </c>
      <c r="R839" s="928">
        <v>0</v>
      </c>
      <c r="S839" s="537">
        <v>0</v>
      </c>
      <c r="T839" s="537">
        <v>0</v>
      </c>
      <c r="U839" s="537">
        <v>0</v>
      </c>
      <c r="V839" s="537">
        <v>0</v>
      </c>
      <c r="W839" s="537">
        <v>0</v>
      </c>
      <c r="X839" s="537">
        <v>0</v>
      </c>
      <c r="Y839" s="537">
        <v>0</v>
      </c>
      <c r="Z839" s="537">
        <v>0</v>
      </c>
      <c r="AA839" s="537">
        <v>0</v>
      </c>
      <c r="AB839" s="537">
        <v>0</v>
      </c>
      <c r="AC839" s="537">
        <v>0</v>
      </c>
      <c r="AD839" s="537">
        <v>0</v>
      </c>
      <c r="AE839" s="537">
        <v>0</v>
      </c>
      <c r="AF839" s="537">
        <v>0</v>
      </c>
      <c r="AG839" s="537">
        <v>0</v>
      </c>
      <c r="AH839" s="537">
        <v>0</v>
      </c>
      <c r="AI839" s="537">
        <v>0</v>
      </c>
      <c r="AJ839" s="537">
        <v>0</v>
      </c>
      <c r="AK839" s="537">
        <v>0</v>
      </c>
      <c r="AL839" s="537">
        <v>0</v>
      </c>
      <c r="AM839" s="537">
        <v>0</v>
      </c>
      <c r="AN839" s="928">
        <v>0</v>
      </c>
      <c r="AO839" s="928">
        <v>0</v>
      </c>
      <c r="AP839" s="928">
        <v>0</v>
      </c>
      <c r="AQ839" s="928">
        <v>0</v>
      </c>
      <c r="AR839" s="928">
        <v>0</v>
      </c>
      <c r="AS839" s="928">
        <v>0</v>
      </c>
      <c r="AT839" s="928">
        <v>0</v>
      </c>
      <c r="AU839" s="928">
        <v>0</v>
      </c>
      <c r="AV839" s="928">
        <v>0</v>
      </c>
      <c r="AW839" s="928">
        <v>0</v>
      </c>
      <c r="AX839" s="771"/>
      <c r="AY839" s="771"/>
      <c r="AZ839" s="771"/>
      <c r="BA839" s="946"/>
    </row>
    <row r="840" spans="1:53" ht="11.4">
      <c r="A840" s="789">
        <v>7</v>
      </c>
      <c r="B840" s="905"/>
      <c r="C840" s="905"/>
      <c r="D840" s="905"/>
      <c r="E840" s="905"/>
      <c r="F840" s="905"/>
      <c r="G840" s="905"/>
      <c r="H840" s="905"/>
      <c r="I840" s="905"/>
      <c r="J840" s="905"/>
      <c r="K840" s="905"/>
      <c r="L840" s="931" t="s">
        <v>148</v>
      </c>
      <c r="M840" s="952" t="s">
        <v>1239</v>
      </c>
      <c r="N840" s="933" t="s">
        <v>370</v>
      </c>
      <c r="O840" s="790">
        <v>0</v>
      </c>
      <c r="P840" s="790">
        <v>0</v>
      </c>
      <c r="Q840" s="790">
        <v>0</v>
      </c>
      <c r="R840" s="940">
        <v>0</v>
      </c>
      <c r="S840" s="790">
        <v>0</v>
      </c>
      <c r="T840" s="790">
        <v>0</v>
      </c>
      <c r="U840" s="790">
        <v>0</v>
      </c>
      <c r="V840" s="790">
        <v>0</v>
      </c>
      <c r="W840" s="790">
        <v>0</v>
      </c>
      <c r="X840" s="790">
        <v>0</v>
      </c>
      <c r="Y840" s="790">
        <v>0</v>
      </c>
      <c r="Z840" s="790">
        <v>0</v>
      </c>
      <c r="AA840" s="790">
        <v>0</v>
      </c>
      <c r="AB840" s="790">
        <v>0</v>
      </c>
      <c r="AC840" s="790">
        <v>0</v>
      </c>
      <c r="AD840" s="790">
        <v>0</v>
      </c>
      <c r="AE840" s="790">
        <v>0</v>
      </c>
      <c r="AF840" s="790">
        <v>0</v>
      </c>
      <c r="AG840" s="790">
        <v>0</v>
      </c>
      <c r="AH840" s="790">
        <v>0</v>
      </c>
      <c r="AI840" s="790">
        <v>0</v>
      </c>
      <c r="AJ840" s="790">
        <v>0</v>
      </c>
      <c r="AK840" s="790">
        <v>0</v>
      </c>
      <c r="AL840" s="790">
        <v>0</v>
      </c>
      <c r="AM840" s="790">
        <v>0</v>
      </c>
      <c r="AN840" s="940">
        <v>0</v>
      </c>
      <c r="AO840" s="940">
        <v>0</v>
      </c>
      <c r="AP840" s="940">
        <v>0</v>
      </c>
      <c r="AQ840" s="940">
        <v>0</v>
      </c>
      <c r="AR840" s="940">
        <v>0</v>
      </c>
      <c r="AS840" s="940">
        <v>0</v>
      </c>
      <c r="AT840" s="940">
        <v>0</v>
      </c>
      <c r="AU840" s="940">
        <v>0</v>
      </c>
      <c r="AV840" s="940">
        <v>0</v>
      </c>
      <c r="AW840" s="940">
        <v>0</v>
      </c>
      <c r="AX840" s="771"/>
      <c r="AY840" s="771"/>
      <c r="AZ840" s="771"/>
      <c r="BA840" s="905"/>
    </row>
    <row r="841" spans="1:53" s="116" customFormat="1" ht="11.4">
      <c r="A841" s="789">
        <v>7</v>
      </c>
      <c r="B841" s="905" t="s">
        <v>660</v>
      </c>
      <c r="C841" s="946"/>
      <c r="D841" s="946"/>
      <c r="E841" s="946"/>
      <c r="F841" s="946"/>
      <c r="G841" s="946"/>
      <c r="H841" s="946"/>
      <c r="I841" s="946"/>
      <c r="J841" s="946"/>
      <c r="K841" s="946"/>
      <c r="L841" s="947" t="s">
        <v>120</v>
      </c>
      <c r="M841" s="953" t="s">
        <v>660</v>
      </c>
      <c r="N841" s="927" t="s">
        <v>370</v>
      </c>
      <c r="O841" s="928">
        <v>0</v>
      </c>
      <c r="P841" s="928">
        <v>0</v>
      </c>
      <c r="Q841" s="928">
        <v>0</v>
      </c>
      <c r="R841" s="537">
        <v>0</v>
      </c>
      <c r="S841" s="928">
        <v>0</v>
      </c>
      <c r="T841" s="928">
        <v>0</v>
      </c>
      <c r="U841" s="928">
        <v>0</v>
      </c>
      <c r="V841" s="928">
        <v>0</v>
      </c>
      <c r="W841" s="928">
        <v>0</v>
      </c>
      <c r="X841" s="928">
        <v>0</v>
      </c>
      <c r="Y841" s="928">
        <v>0</v>
      </c>
      <c r="Z841" s="928">
        <v>0</v>
      </c>
      <c r="AA841" s="928">
        <v>0</v>
      </c>
      <c r="AB841" s="928">
        <v>0</v>
      </c>
      <c r="AC841" s="928">
        <v>0</v>
      </c>
      <c r="AD841" s="928">
        <v>0</v>
      </c>
      <c r="AE841" s="928">
        <v>0</v>
      </c>
      <c r="AF841" s="928">
        <v>0</v>
      </c>
      <c r="AG841" s="928">
        <v>0</v>
      </c>
      <c r="AH841" s="928">
        <v>0</v>
      </c>
      <c r="AI841" s="928">
        <v>0</v>
      </c>
      <c r="AJ841" s="928">
        <v>0</v>
      </c>
      <c r="AK841" s="928">
        <v>0</v>
      </c>
      <c r="AL841" s="928">
        <v>0</v>
      </c>
      <c r="AM841" s="928">
        <v>0</v>
      </c>
      <c r="AN841" s="928">
        <v>0</v>
      </c>
      <c r="AO841" s="928">
        <v>0</v>
      </c>
      <c r="AP841" s="928">
        <v>0</v>
      </c>
      <c r="AQ841" s="928">
        <v>0</v>
      </c>
      <c r="AR841" s="928">
        <v>0</v>
      </c>
      <c r="AS841" s="928">
        <v>0</v>
      </c>
      <c r="AT841" s="928">
        <v>0</v>
      </c>
      <c r="AU841" s="928">
        <v>0</v>
      </c>
      <c r="AV841" s="928">
        <v>0</v>
      </c>
      <c r="AW841" s="928">
        <v>0</v>
      </c>
      <c r="AX841" s="771"/>
      <c r="AY841" s="771"/>
      <c r="AZ841" s="771"/>
      <c r="BA841" s="946"/>
    </row>
    <row r="842" spans="1:53" ht="11.4">
      <c r="A842" s="789">
        <v>7</v>
      </c>
      <c r="B842" s="905"/>
      <c r="C842" s="905"/>
      <c r="D842" s="905"/>
      <c r="E842" s="905"/>
      <c r="F842" s="905"/>
      <c r="G842" s="905"/>
      <c r="H842" s="905"/>
      <c r="I842" s="905"/>
      <c r="J842" s="905"/>
      <c r="K842" s="905"/>
      <c r="L842" s="931" t="s">
        <v>122</v>
      </c>
      <c r="M842" s="932" t="s">
        <v>661</v>
      </c>
      <c r="N842" s="933" t="s">
        <v>370</v>
      </c>
      <c r="O842" s="790">
        <v>0</v>
      </c>
      <c r="P842" s="790">
        <v>0</v>
      </c>
      <c r="Q842" s="790">
        <v>0</v>
      </c>
      <c r="R842" s="940">
        <v>0</v>
      </c>
      <c r="S842" s="790">
        <v>0</v>
      </c>
      <c r="T842" s="790">
        <v>0</v>
      </c>
      <c r="U842" s="790">
        <v>0</v>
      </c>
      <c r="V842" s="790">
        <v>0</v>
      </c>
      <c r="W842" s="790">
        <v>0</v>
      </c>
      <c r="X842" s="790">
        <v>0</v>
      </c>
      <c r="Y842" s="790">
        <v>0</v>
      </c>
      <c r="Z842" s="790">
        <v>0</v>
      </c>
      <c r="AA842" s="790">
        <v>0</v>
      </c>
      <c r="AB842" s="790">
        <v>0</v>
      </c>
      <c r="AC842" s="790">
        <v>0</v>
      </c>
      <c r="AD842" s="790">
        <v>0</v>
      </c>
      <c r="AE842" s="790">
        <v>0</v>
      </c>
      <c r="AF842" s="790">
        <v>0</v>
      </c>
      <c r="AG842" s="790">
        <v>0</v>
      </c>
      <c r="AH842" s="790">
        <v>0</v>
      </c>
      <c r="AI842" s="790">
        <v>0</v>
      </c>
      <c r="AJ842" s="790">
        <v>0</v>
      </c>
      <c r="AK842" s="790">
        <v>0</v>
      </c>
      <c r="AL842" s="790">
        <v>0</v>
      </c>
      <c r="AM842" s="790">
        <v>0</v>
      </c>
      <c r="AN842" s="940">
        <v>0</v>
      </c>
      <c r="AO842" s="940">
        <v>0</v>
      </c>
      <c r="AP842" s="940">
        <v>0</v>
      </c>
      <c r="AQ842" s="940">
        <v>0</v>
      </c>
      <c r="AR842" s="940">
        <v>0</v>
      </c>
      <c r="AS842" s="940">
        <v>0</v>
      </c>
      <c r="AT842" s="940">
        <v>0</v>
      </c>
      <c r="AU842" s="940">
        <v>0</v>
      </c>
      <c r="AV842" s="940">
        <v>0</v>
      </c>
      <c r="AW842" s="940">
        <v>0</v>
      </c>
      <c r="AX842" s="771"/>
      <c r="AY842" s="771"/>
      <c r="AZ842" s="771"/>
      <c r="BA842" s="905"/>
    </row>
    <row r="843" spans="1:53" ht="11.4">
      <c r="A843" s="789">
        <v>7</v>
      </c>
      <c r="B843" s="905"/>
      <c r="C843" s="905"/>
      <c r="D843" s="905"/>
      <c r="E843" s="905"/>
      <c r="F843" s="905"/>
      <c r="G843" s="905"/>
      <c r="H843" s="905"/>
      <c r="I843" s="905"/>
      <c r="J843" s="905"/>
      <c r="K843" s="905"/>
      <c r="L843" s="931" t="s">
        <v>123</v>
      </c>
      <c r="M843" s="932" t="s">
        <v>662</v>
      </c>
      <c r="N843" s="933" t="s">
        <v>370</v>
      </c>
      <c r="O843" s="790">
        <v>0</v>
      </c>
      <c r="P843" s="790">
        <v>0</v>
      </c>
      <c r="Q843" s="790">
        <v>0</v>
      </c>
      <c r="R843" s="940">
        <v>0</v>
      </c>
      <c r="S843" s="790">
        <v>0</v>
      </c>
      <c r="T843" s="790">
        <v>0</v>
      </c>
      <c r="U843" s="790">
        <v>0</v>
      </c>
      <c r="V843" s="790">
        <v>0</v>
      </c>
      <c r="W843" s="790">
        <v>0</v>
      </c>
      <c r="X843" s="790">
        <v>0</v>
      </c>
      <c r="Y843" s="790">
        <v>0</v>
      </c>
      <c r="Z843" s="790">
        <v>0</v>
      </c>
      <c r="AA843" s="790">
        <v>0</v>
      </c>
      <c r="AB843" s="790">
        <v>0</v>
      </c>
      <c r="AC843" s="790">
        <v>0</v>
      </c>
      <c r="AD843" s="790">
        <v>0</v>
      </c>
      <c r="AE843" s="790">
        <v>0</v>
      </c>
      <c r="AF843" s="790">
        <v>0</v>
      </c>
      <c r="AG843" s="790">
        <v>0</v>
      </c>
      <c r="AH843" s="790">
        <v>0</v>
      </c>
      <c r="AI843" s="790">
        <v>0</v>
      </c>
      <c r="AJ843" s="790">
        <v>0</v>
      </c>
      <c r="AK843" s="790">
        <v>0</v>
      </c>
      <c r="AL843" s="790">
        <v>0</v>
      </c>
      <c r="AM843" s="790">
        <v>0</v>
      </c>
      <c r="AN843" s="940">
        <v>0</v>
      </c>
      <c r="AO843" s="940">
        <v>0</v>
      </c>
      <c r="AP843" s="940">
        <v>0</v>
      </c>
      <c r="AQ843" s="940">
        <v>0</v>
      </c>
      <c r="AR843" s="940">
        <v>0</v>
      </c>
      <c r="AS843" s="940">
        <v>0</v>
      </c>
      <c r="AT843" s="940">
        <v>0</v>
      </c>
      <c r="AU843" s="940">
        <v>0</v>
      </c>
      <c r="AV843" s="940">
        <v>0</v>
      </c>
      <c r="AW843" s="940">
        <v>0</v>
      </c>
      <c r="AX843" s="771"/>
      <c r="AY843" s="771"/>
      <c r="AZ843" s="771"/>
      <c r="BA843" s="905"/>
    </row>
    <row r="844" spans="1:53" ht="11.4">
      <c r="A844" s="789">
        <v>7</v>
      </c>
      <c r="B844" s="905"/>
      <c r="C844" s="905"/>
      <c r="D844" s="905"/>
      <c r="E844" s="905"/>
      <c r="F844" s="905"/>
      <c r="G844" s="905"/>
      <c r="H844" s="905"/>
      <c r="I844" s="905"/>
      <c r="J844" s="905"/>
      <c r="K844" s="905"/>
      <c r="L844" s="931" t="s">
        <v>396</v>
      </c>
      <c r="M844" s="932" t="s">
        <v>663</v>
      </c>
      <c r="N844" s="933" t="s">
        <v>370</v>
      </c>
      <c r="O844" s="790">
        <v>0</v>
      </c>
      <c r="P844" s="790">
        <v>0</v>
      </c>
      <c r="Q844" s="790">
        <v>0</v>
      </c>
      <c r="R844" s="940">
        <v>0</v>
      </c>
      <c r="S844" s="790">
        <v>0</v>
      </c>
      <c r="T844" s="790">
        <v>0</v>
      </c>
      <c r="U844" s="790">
        <v>0</v>
      </c>
      <c r="V844" s="790">
        <v>0</v>
      </c>
      <c r="W844" s="790">
        <v>0</v>
      </c>
      <c r="X844" s="790">
        <v>0</v>
      </c>
      <c r="Y844" s="790">
        <v>0</v>
      </c>
      <c r="Z844" s="790">
        <v>0</v>
      </c>
      <c r="AA844" s="790">
        <v>0</v>
      </c>
      <c r="AB844" s="790">
        <v>0</v>
      </c>
      <c r="AC844" s="790">
        <v>0</v>
      </c>
      <c r="AD844" s="790">
        <v>0</v>
      </c>
      <c r="AE844" s="790">
        <v>0</v>
      </c>
      <c r="AF844" s="790">
        <v>0</v>
      </c>
      <c r="AG844" s="790">
        <v>0</v>
      </c>
      <c r="AH844" s="790">
        <v>0</v>
      </c>
      <c r="AI844" s="790">
        <v>0</v>
      </c>
      <c r="AJ844" s="790">
        <v>0</v>
      </c>
      <c r="AK844" s="790">
        <v>0</v>
      </c>
      <c r="AL844" s="790">
        <v>0</v>
      </c>
      <c r="AM844" s="790">
        <v>0</v>
      </c>
      <c r="AN844" s="940">
        <v>0</v>
      </c>
      <c r="AO844" s="940">
        <v>0</v>
      </c>
      <c r="AP844" s="940">
        <v>0</v>
      </c>
      <c r="AQ844" s="940">
        <v>0</v>
      </c>
      <c r="AR844" s="940">
        <v>0</v>
      </c>
      <c r="AS844" s="940">
        <v>0</v>
      </c>
      <c r="AT844" s="940">
        <v>0</v>
      </c>
      <c r="AU844" s="940">
        <v>0</v>
      </c>
      <c r="AV844" s="940">
        <v>0</v>
      </c>
      <c r="AW844" s="940">
        <v>0</v>
      </c>
      <c r="AX844" s="771"/>
      <c r="AY844" s="771"/>
      <c r="AZ844" s="771"/>
      <c r="BA844" s="905"/>
    </row>
    <row r="845" spans="1:53" ht="22.8">
      <c r="A845" s="789">
        <v>7</v>
      </c>
      <c r="B845" s="905" t="s">
        <v>1398</v>
      </c>
      <c r="C845" s="905"/>
      <c r="D845" s="905"/>
      <c r="E845" s="905"/>
      <c r="F845" s="905"/>
      <c r="G845" s="905"/>
      <c r="H845" s="905"/>
      <c r="I845" s="905"/>
      <c r="J845" s="905"/>
      <c r="K845" s="905"/>
      <c r="L845" s="931" t="s">
        <v>397</v>
      </c>
      <c r="M845" s="932" t="s">
        <v>664</v>
      </c>
      <c r="N845" s="933" t="s">
        <v>370</v>
      </c>
      <c r="O845" s="790"/>
      <c r="P845" s="790"/>
      <c r="Q845" s="790"/>
      <c r="R845" s="940">
        <v>0</v>
      </c>
      <c r="S845" s="790"/>
      <c r="T845" s="790"/>
      <c r="U845" s="790"/>
      <c r="V845" s="790"/>
      <c r="W845" s="790"/>
      <c r="X845" s="790"/>
      <c r="Y845" s="790"/>
      <c r="Z845" s="790"/>
      <c r="AA845" s="790"/>
      <c r="AB845" s="790"/>
      <c r="AC845" s="790"/>
      <c r="AD845" s="790"/>
      <c r="AE845" s="790"/>
      <c r="AF845" s="790"/>
      <c r="AG845" s="790"/>
      <c r="AH845" s="790"/>
      <c r="AI845" s="790"/>
      <c r="AJ845" s="790"/>
      <c r="AK845" s="790"/>
      <c r="AL845" s="790"/>
      <c r="AM845" s="790"/>
      <c r="AN845" s="940">
        <v>0</v>
      </c>
      <c r="AO845" s="940">
        <v>0</v>
      </c>
      <c r="AP845" s="940">
        <v>0</v>
      </c>
      <c r="AQ845" s="940">
        <v>0</v>
      </c>
      <c r="AR845" s="940">
        <v>0</v>
      </c>
      <c r="AS845" s="940">
        <v>0</v>
      </c>
      <c r="AT845" s="940">
        <v>0</v>
      </c>
      <c r="AU845" s="940">
        <v>0</v>
      </c>
      <c r="AV845" s="940">
        <v>0</v>
      </c>
      <c r="AW845" s="940">
        <v>0</v>
      </c>
      <c r="AX845" s="771"/>
      <c r="AY845" s="771"/>
      <c r="AZ845" s="771"/>
      <c r="BA845" s="905"/>
    </row>
    <row r="846" spans="1:53" ht="11.4">
      <c r="A846" s="789">
        <v>7</v>
      </c>
      <c r="B846" s="905" t="s">
        <v>665</v>
      </c>
      <c r="C846" s="905"/>
      <c r="D846" s="905"/>
      <c r="E846" s="905"/>
      <c r="F846" s="905"/>
      <c r="G846" s="905"/>
      <c r="H846" s="905"/>
      <c r="I846" s="905"/>
      <c r="J846" s="905"/>
      <c r="K846" s="905"/>
      <c r="L846" s="931" t="s">
        <v>124</v>
      </c>
      <c r="M846" s="954" t="s">
        <v>665</v>
      </c>
      <c r="N846" s="933" t="s">
        <v>370</v>
      </c>
      <c r="O846" s="790"/>
      <c r="P846" s="790"/>
      <c r="Q846" s="790"/>
      <c r="R846" s="940">
        <v>0</v>
      </c>
      <c r="S846" s="790"/>
      <c r="T846" s="790"/>
      <c r="U846" s="790"/>
      <c r="V846" s="790"/>
      <c r="W846" s="790"/>
      <c r="X846" s="790"/>
      <c r="Y846" s="790"/>
      <c r="Z846" s="790"/>
      <c r="AA846" s="790"/>
      <c r="AB846" s="790"/>
      <c r="AC846" s="790"/>
      <c r="AD846" s="790"/>
      <c r="AE846" s="790"/>
      <c r="AF846" s="790"/>
      <c r="AG846" s="790"/>
      <c r="AH846" s="790"/>
      <c r="AI846" s="790"/>
      <c r="AJ846" s="790"/>
      <c r="AK846" s="790"/>
      <c r="AL846" s="790"/>
      <c r="AM846" s="790"/>
      <c r="AN846" s="940">
        <v>0</v>
      </c>
      <c r="AO846" s="940">
        <v>0</v>
      </c>
      <c r="AP846" s="940">
        <v>0</v>
      </c>
      <c r="AQ846" s="940">
        <v>0</v>
      </c>
      <c r="AR846" s="940">
        <v>0</v>
      </c>
      <c r="AS846" s="940">
        <v>0</v>
      </c>
      <c r="AT846" s="940">
        <v>0</v>
      </c>
      <c r="AU846" s="940">
        <v>0</v>
      </c>
      <c r="AV846" s="940">
        <v>0</v>
      </c>
      <c r="AW846" s="940">
        <v>0</v>
      </c>
      <c r="AX846" s="771"/>
      <c r="AY846" s="771"/>
      <c r="AZ846" s="771"/>
      <c r="BA846" s="905"/>
    </row>
    <row r="847" spans="1:53" ht="22.8">
      <c r="A847" s="789">
        <v>7</v>
      </c>
      <c r="B847" s="905"/>
      <c r="C847" s="905"/>
      <c r="D847" s="905"/>
      <c r="E847" s="905"/>
      <c r="F847" s="905"/>
      <c r="G847" s="905"/>
      <c r="H847" s="905"/>
      <c r="I847" s="905"/>
      <c r="J847" s="905"/>
      <c r="K847" s="905"/>
      <c r="L847" s="931" t="s">
        <v>125</v>
      </c>
      <c r="M847" s="954" t="s">
        <v>666</v>
      </c>
      <c r="N847" s="933" t="s">
        <v>370</v>
      </c>
      <c r="O847" s="790"/>
      <c r="P847" s="790"/>
      <c r="Q847" s="790"/>
      <c r="R847" s="940">
        <v>0</v>
      </c>
      <c r="S847" s="790"/>
      <c r="T847" s="790">
        <v>0</v>
      </c>
      <c r="U847" s="790"/>
      <c r="V847" s="790"/>
      <c r="W847" s="790"/>
      <c r="X847" s="790"/>
      <c r="Y847" s="790"/>
      <c r="Z847" s="790"/>
      <c r="AA847" s="790"/>
      <c r="AB847" s="790"/>
      <c r="AC847" s="790"/>
      <c r="AD847" s="790">
        <v>0</v>
      </c>
      <c r="AE847" s="790"/>
      <c r="AF847" s="790"/>
      <c r="AG847" s="790"/>
      <c r="AH847" s="790"/>
      <c r="AI847" s="790"/>
      <c r="AJ847" s="790"/>
      <c r="AK847" s="790"/>
      <c r="AL847" s="790"/>
      <c r="AM847" s="790"/>
      <c r="AN847" s="443"/>
      <c r="AO847" s="443"/>
      <c r="AP847" s="443"/>
      <c r="AQ847" s="443"/>
      <c r="AR847" s="443"/>
      <c r="AS847" s="443"/>
      <c r="AT847" s="443"/>
      <c r="AU847" s="443"/>
      <c r="AV847" s="443"/>
      <c r="AW847" s="443"/>
      <c r="AX847" s="771"/>
      <c r="AY847" s="771"/>
      <c r="AZ847" s="771"/>
      <c r="BA847" s="905"/>
    </row>
    <row r="848" spans="1:53" ht="102.6">
      <c r="A848" s="789">
        <v>7</v>
      </c>
      <c r="B848" s="905"/>
      <c r="C848" s="905"/>
      <c r="D848" s="905"/>
      <c r="E848" s="905"/>
      <c r="F848" s="905"/>
      <c r="G848" s="905"/>
      <c r="H848" s="905"/>
      <c r="I848" s="905"/>
      <c r="J848" s="905"/>
      <c r="K848" s="905"/>
      <c r="L848" s="931" t="s">
        <v>126</v>
      </c>
      <c r="M848" s="954" t="s">
        <v>667</v>
      </c>
      <c r="N848" s="933" t="s">
        <v>370</v>
      </c>
      <c r="O848" s="790"/>
      <c r="P848" s="790"/>
      <c r="Q848" s="790"/>
      <c r="R848" s="940">
        <v>0</v>
      </c>
      <c r="S848" s="790"/>
      <c r="T848" s="790">
        <v>0</v>
      </c>
      <c r="U848" s="790"/>
      <c r="V848" s="790"/>
      <c r="W848" s="790"/>
      <c r="X848" s="790"/>
      <c r="Y848" s="790"/>
      <c r="Z848" s="790"/>
      <c r="AA848" s="790"/>
      <c r="AB848" s="790"/>
      <c r="AC848" s="790"/>
      <c r="AD848" s="790">
        <v>0</v>
      </c>
      <c r="AE848" s="790"/>
      <c r="AF848" s="790"/>
      <c r="AG848" s="790"/>
      <c r="AH848" s="790"/>
      <c r="AI848" s="790"/>
      <c r="AJ848" s="790"/>
      <c r="AK848" s="790"/>
      <c r="AL848" s="790"/>
      <c r="AM848" s="790"/>
      <c r="AN848" s="443"/>
      <c r="AO848" s="443"/>
      <c r="AP848" s="443"/>
      <c r="AQ848" s="443"/>
      <c r="AR848" s="443"/>
      <c r="AS848" s="443"/>
      <c r="AT848" s="443"/>
      <c r="AU848" s="443"/>
      <c r="AV848" s="443"/>
      <c r="AW848" s="443"/>
      <c r="AX848" s="771"/>
      <c r="AY848" s="771"/>
      <c r="AZ848" s="771"/>
      <c r="BA848" s="905"/>
    </row>
    <row r="849" spans="1:53" ht="45.6">
      <c r="A849" s="789">
        <v>7</v>
      </c>
      <c r="B849" s="905"/>
      <c r="C849" s="905"/>
      <c r="D849" s="905"/>
      <c r="E849" s="905"/>
      <c r="F849" s="905"/>
      <c r="G849" s="905"/>
      <c r="H849" s="905"/>
      <c r="I849" s="905"/>
      <c r="J849" s="905"/>
      <c r="K849" s="905"/>
      <c r="L849" s="931" t="s">
        <v>127</v>
      </c>
      <c r="M849" s="954" t="s">
        <v>1228</v>
      </c>
      <c r="N849" s="933" t="s">
        <v>370</v>
      </c>
      <c r="O849" s="790"/>
      <c r="P849" s="790"/>
      <c r="Q849" s="790"/>
      <c r="R849" s="940">
        <v>0</v>
      </c>
      <c r="S849" s="790"/>
      <c r="T849" s="790">
        <v>0</v>
      </c>
      <c r="U849" s="790"/>
      <c r="V849" s="790"/>
      <c r="W849" s="790"/>
      <c r="X849" s="790"/>
      <c r="Y849" s="790"/>
      <c r="Z849" s="790"/>
      <c r="AA849" s="790"/>
      <c r="AB849" s="790"/>
      <c r="AC849" s="790"/>
      <c r="AD849" s="790">
        <v>0</v>
      </c>
      <c r="AE849" s="790"/>
      <c r="AF849" s="790"/>
      <c r="AG849" s="790"/>
      <c r="AH849" s="790"/>
      <c r="AI849" s="790"/>
      <c r="AJ849" s="790"/>
      <c r="AK849" s="790"/>
      <c r="AL849" s="790"/>
      <c r="AM849" s="790"/>
      <c r="AN849" s="443"/>
      <c r="AO849" s="443"/>
      <c r="AP849" s="443"/>
      <c r="AQ849" s="443"/>
      <c r="AR849" s="443"/>
      <c r="AS849" s="443"/>
      <c r="AT849" s="443"/>
      <c r="AU849" s="443"/>
      <c r="AV849" s="443"/>
      <c r="AW849" s="443"/>
      <c r="AX849" s="771"/>
      <c r="AY849" s="771"/>
      <c r="AZ849" s="771"/>
      <c r="BA849" s="905"/>
    </row>
    <row r="850" spans="1:53" ht="11.4">
      <c r="A850" s="789">
        <v>7</v>
      </c>
      <c r="B850" s="905"/>
      <c r="C850" s="905"/>
      <c r="D850" s="905"/>
      <c r="E850" s="905"/>
      <c r="F850" s="905"/>
      <c r="G850" s="905"/>
      <c r="H850" s="905"/>
      <c r="I850" s="905"/>
      <c r="J850" s="905"/>
      <c r="K850" s="905"/>
      <c r="L850" s="931" t="s">
        <v>128</v>
      </c>
      <c r="M850" s="955" t="s">
        <v>668</v>
      </c>
      <c r="N850" s="933" t="s">
        <v>370</v>
      </c>
      <c r="O850" s="790"/>
      <c r="P850" s="790"/>
      <c r="Q850" s="790"/>
      <c r="R850" s="940">
        <v>0</v>
      </c>
      <c r="S850" s="790"/>
      <c r="T850" s="790"/>
      <c r="U850" s="790"/>
      <c r="V850" s="790"/>
      <c r="W850" s="790"/>
      <c r="X850" s="790"/>
      <c r="Y850" s="790"/>
      <c r="Z850" s="790"/>
      <c r="AA850" s="790"/>
      <c r="AB850" s="790"/>
      <c r="AC850" s="790"/>
      <c r="AD850" s="790">
        <v>-24.18</v>
      </c>
      <c r="AE850" s="790"/>
      <c r="AF850" s="790"/>
      <c r="AG850" s="790"/>
      <c r="AH850" s="790"/>
      <c r="AI850" s="790"/>
      <c r="AJ850" s="790"/>
      <c r="AK850" s="790"/>
      <c r="AL850" s="790"/>
      <c r="AM850" s="790"/>
      <c r="AN850" s="443"/>
      <c r="AO850" s="443"/>
      <c r="AP850" s="443"/>
      <c r="AQ850" s="443"/>
      <c r="AR850" s="443"/>
      <c r="AS850" s="443"/>
      <c r="AT850" s="443"/>
      <c r="AU850" s="443"/>
      <c r="AV850" s="443"/>
      <c r="AW850" s="443"/>
      <c r="AX850" s="771"/>
      <c r="AY850" s="771"/>
      <c r="AZ850" s="771"/>
      <c r="BA850" s="905"/>
    </row>
    <row r="851" spans="1:53" ht="11.4">
      <c r="A851" s="789">
        <v>7</v>
      </c>
      <c r="B851" s="905"/>
      <c r="C851" s="905"/>
      <c r="D851" s="905"/>
      <c r="E851" s="905"/>
      <c r="F851" s="905"/>
      <c r="G851" s="905"/>
      <c r="H851" s="905"/>
      <c r="I851" s="905"/>
      <c r="J851" s="905"/>
      <c r="K851" s="905"/>
      <c r="L851" s="931" t="s">
        <v>1237</v>
      </c>
      <c r="M851" s="932" t="s">
        <v>1238</v>
      </c>
      <c r="N851" s="933" t="s">
        <v>145</v>
      </c>
      <c r="O851" s="443">
        <v>0</v>
      </c>
      <c r="P851" s="443">
        <v>0</v>
      </c>
      <c r="Q851" s="443">
        <v>0</v>
      </c>
      <c r="R851" s="940">
        <v>0</v>
      </c>
      <c r="S851" s="443">
        <v>0</v>
      </c>
      <c r="T851" s="443">
        <v>0</v>
      </c>
      <c r="U851" s="443">
        <v>0</v>
      </c>
      <c r="V851" s="443">
        <v>0</v>
      </c>
      <c r="W851" s="443">
        <v>0</v>
      </c>
      <c r="X851" s="443">
        <v>0</v>
      </c>
      <c r="Y851" s="443">
        <v>0</v>
      </c>
      <c r="Z851" s="443">
        <v>0</v>
      </c>
      <c r="AA851" s="443">
        <v>0</v>
      </c>
      <c r="AB851" s="443">
        <v>0</v>
      </c>
      <c r="AC851" s="443">
        <v>0</v>
      </c>
      <c r="AD851" s="443">
        <v>-2.7617564077778756</v>
      </c>
      <c r="AE851" s="443">
        <v>0</v>
      </c>
      <c r="AF851" s="443">
        <v>0</v>
      </c>
      <c r="AG851" s="443">
        <v>0</v>
      </c>
      <c r="AH851" s="443">
        <v>0</v>
      </c>
      <c r="AI851" s="443">
        <v>0</v>
      </c>
      <c r="AJ851" s="443">
        <v>0</v>
      </c>
      <c r="AK851" s="443">
        <v>0</v>
      </c>
      <c r="AL851" s="443">
        <v>0</v>
      </c>
      <c r="AM851" s="443">
        <v>0</v>
      </c>
      <c r="AN851" s="443"/>
      <c r="AO851" s="443"/>
      <c r="AP851" s="443"/>
      <c r="AQ851" s="443"/>
      <c r="AR851" s="443"/>
      <c r="AS851" s="443"/>
      <c r="AT851" s="443"/>
      <c r="AU851" s="443"/>
      <c r="AV851" s="443"/>
      <c r="AW851" s="443"/>
      <c r="AX851" s="771"/>
      <c r="AY851" s="771"/>
      <c r="AZ851" s="771"/>
      <c r="BA851" s="905"/>
    </row>
    <row r="852" spans="1:53" s="116" customFormat="1" ht="11.4">
      <c r="A852" s="789">
        <v>7</v>
      </c>
      <c r="B852" s="946"/>
      <c r="C852" s="946"/>
      <c r="D852" s="946"/>
      <c r="E852" s="946"/>
      <c r="F852" s="946"/>
      <c r="G852" s="946"/>
      <c r="H852" s="946"/>
      <c r="I852" s="946"/>
      <c r="J852" s="946"/>
      <c r="K852" s="946"/>
      <c r="L852" s="947" t="s">
        <v>129</v>
      </c>
      <c r="M852" s="953" t="s">
        <v>669</v>
      </c>
      <c r="N852" s="927" t="s">
        <v>370</v>
      </c>
      <c r="O852" s="928">
        <v>758.28</v>
      </c>
      <c r="P852" s="928">
        <v>1886.1799999999998</v>
      </c>
      <c r="Q852" s="928">
        <v>0</v>
      </c>
      <c r="R852" s="928">
        <v>-1886.1799999999998</v>
      </c>
      <c r="S852" s="928">
        <v>836.40000000000009</v>
      </c>
      <c r="T852" s="928">
        <v>2454.62</v>
      </c>
      <c r="U852" s="928">
        <v>1525.43</v>
      </c>
      <c r="V852" s="928">
        <v>1525.43</v>
      </c>
      <c r="W852" s="928">
        <v>1525.43</v>
      </c>
      <c r="X852" s="928">
        <v>1525.43</v>
      </c>
      <c r="Y852" s="928">
        <v>1525.43</v>
      </c>
      <c r="Z852" s="928">
        <v>1525.43</v>
      </c>
      <c r="AA852" s="928">
        <v>1525.43</v>
      </c>
      <c r="AB852" s="928">
        <v>1525.43</v>
      </c>
      <c r="AC852" s="928">
        <v>1525.43</v>
      </c>
      <c r="AD852" s="928">
        <v>875.52978719999999</v>
      </c>
      <c r="AE852" s="928">
        <v>522.66978719999997</v>
      </c>
      <c r="AF852" s="928">
        <v>522.66978719999997</v>
      </c>
      <c r="AG852" s="928">
        <v>522.66978719999997</v>
      </c>
      <c r="AH852" s="928">
        <v>522.66978719999997</v>
      </c>
      <c r="AI852" s="928">
        <v>522.66978719999997</v>
      </c>
      <c r="AJ852" s="928">
        <v>522.66978719999997</v>
      </c>
      <c r="AK852" s="928">
        <v>522.66978719999997</v>
      </c>
      <c r="AL852" s="928">
        <v>522.66978719999997</v>
      </c>
      <c r="AM852" s="928">
        <v>522.66978719999997</v>
      </c>
      <c r="AN852" s="928">
        <v>4.6783581061692843</v>
      </c>
      <c r="AO852" s="928">
        <v>-40.302455171567466</v>
      </c>
      <c r="AP852" s="928">
        <v>0</v>
      </c>
      <c r="AQ852" s="928">
        <v>0</v>
      </c>
      <c r="AR852" s="928">
        <v>0</v>
      </c>
      <c r="AS852" s="928">
        <v>0</v>
      </c>
      <c r="AT852" s="928">
        <v>0</v>
      </c>
      <c r="AU852" s="928">
        <v>0</v>
      </c>
      <c r="AV852" s="928">
        <v>0</v>
      </c>
      <c r="AW852" s="928">
        <v>0</v>
      </c>
      <c r="AX852" s="771"/>
      <c r="AY852" s="771"/>
      <c r="AZ852" s="771"/>
      <c r="BA852" s="946"/>
    </row>
    <row r="853" spans="1:53" ht="79.8">
      <c r="A853" s="789">
        <v>7</v>
      </c>
      <c r="B853" s="905"/>
      <c r="C853" s="905"/>
      <c r="D853" s="905"/>
      <c r="E853" s="905"/>
      <c r="F853" s="905"/>
      <c r="G853" s="905"/>
      <c r="H853" s="905"/>
      <c r="I853" s="905"/>
      <c r="J853" s="905"/>
      <c r="K853" s="905"/>
      <c r="L853" s="931" t="s">
        <v>130</v>
      </c>
      <c r="M853" s="955" t="s">
        <v>1183</v>
      </c>
      <c r="N853" s="943" t="s">
        <v>370</v>
      </c>
      <c r="O853" s="790"/>
      <c r="P853" s="790"/>
      <c r="Q853" s="790"/>
      <c r="R853" s="940">
        <v>0</v>
      </c>
      <c r="S853" s="790"/>
      <c r="T853" s="790"/>
      <c r="U853" s="790"/>
      <c r="V853" s="790"/>
      <c r="W853" s="790"/>
      <c r="X853" s="790"/>
      <c r="Y853" s="790"/>
      <c r="Z853" s="790"/>
      <c r="AA853" s="790"/>
      <c r="AB853" s="790"/>
      <c r="AC853" s="790"/>
      <c r="AD853" s="790">
        <v>0</v>
      </c>
      <c r="AE853" s="790"/>
      <c r="AF853" s="790"/>
      <c r="AG853" s="790"/>
      <c r="AH853" s="790"/>
      <c r="AI853" s="790"/>
      <c r="AJ853" s="790"/>
      <c r="AK853" s="790"/>
      <c r="AL853" s="790"/>
      <c r="AM853" s="790"/>
      <c r="AN853" s="443"/>
      <c r="AO853" s="443"/>
      <c r="AP853" s="443"/>
      <c r="AQ853" s="443"/>
      <c r="AR853" s="443"/>
      <c r="AS853" s="443"/>
      <c r="AT853" s="443"/>
      <c r="AU853" s="443"/>
      <c r="AV853" s="443"/>
      <c r="AW853" s="443"/>
      <c r="AX853" s="771"/>
      <c r="AY853" s="771"/>
      <c r="AZ853" s="771"/>
      <c r="BA853" s="905"/>
    </row>
    <row r="854" spans="1:53" ht="57">
      <c r="A854" s="789">
        <v>7</v>
      </c>
      <c r="B854" s="905"/>
      <c r="C854" s="905"/>
      <c r="D854" s="905"/>
      <c r="E854" s="905"/>
      <c r="F854" s="905"/>
      <c r="G854" s="905"/>
      <c r="H854" s="905"/>
      <c r="I854" s="905"/>
      <c r="J854" s="905"/>
      <c r="K854" s="905"/>
      <c r="L854" s="931" t="s">
        <v>131</v>
      </c>
      <c r="M854" s="955" t="s">
        <v>670</v>
      </c>
      <c r="N854" s="943" t="s">
        <v>370</v>
      </c>
      <c r="O854" s="790"/>
      <c r="P854" s="790"/>
      <c r="Q854" s="790"/>
      <c r="R854" s="940">
        <v>0</v>
      </c>
      <c r="S854" s="790"/>
      <c r="T854" s="790"/>
      <c r="U854" s="790"/>
      <c r="V854" s="790"/>
      <c r="W854" s="790"/>
      <c r="X854" s="790"/>
      <c r="Y854" s="790"/>
      <c r="Z854" s="790"/>
      <c r="AA854" s="790"/>
      <c r="AB854" s="790"/>
      <c r="AC854" s="790"/>
      <c r="AD854" s="790">
        <v>0</v>
      </c>
      <c r="AE854" s="790"/>
      <c r="AF854" s="790"/>
      <c r="AG854" s="790"/>
      <c r="AH854" s="790"/>
      <c r="AI854" s="790"/>
      <c r="AJ854" s="790"/>
      <c r="AK854" s="790"/>
      <c r="AL854" s="790"/>
      <c r="AM854" s="790"/>
      <c r="AN854" s="443"/>
      <c r="AO854" s="443"/>
      <c r="AP854" s="443"/>
      <c r="AQ854" s="443"/>
      <c r="AR854" s="443"/>
      <c r="AS854" s="443"/>
      <c r="AT854" s="443"/>
      <c r="AU854" s="443"/>
      <c r="AV854" s="443"/>
      <c r="AW854" s="443"/>
      <c r="AX854" s="771"/>
      <c r="AY854" s="771"/>
      <c r="AZ854" s="771"/>
      <c r="BA854" s="905"/>
    </row>
    <row r="855" spans="1:53" ht="11.4">
      <c r="A855" s="789">
        <v>7</v>
      </c>
      <c r="B855" s="905"/>
      <c r="C855" s="905"/>
      <c r="D855" s="905"/>
      <c r="E855" s="905"/>
      <c r="F855" s="905"/>
      <c r="G855" s="905"/>
      <c r="H855" s="905"/>
      <c r="I855" s="905"/>
      <c r="J855" s="905"/>
      <c r="K855" s="905"/>
      <c r="L855" s="931" t="s">
        <v>132</v>
      </c>
      <c r="M855" s="955" t="s">
        <v>671</v>
      </c>
      <c r="N855" s="933" t="s">
        <v>370</v>
      </c>
      <c r="O855" s="790"/>
      <c r="P855" s="790"/>
      <c r="Q855" s="790"/>
      <c r="R855" s="940">
        <v>0</v>
      </c>
      <c r="S855" s="790"/>
      <c r="T855" s="790"/>
      <c r="U855" s="790"/>
      <c r="V855" s="790"/>
      <c r="W855" s="790"/>
      <c r="X855" s="790"/>
      <c r="Y855" s="790"/>
      <c r="Z855" s="790"/>
      <c r="AA855" s="790"/>
      <c r="AB855" s="790"/>
      <c r="AC855" s="790"/>
      <c r="AD855" s="790"/>
      <c r="AE855" s="790"/>
      <c r="AF855" s="790"/>
      <c r="AG855" s="790"/>
      <c r="AH855" s="790"/>
      <c r="AI855" s="790"/>
      <c r="AJ855" s="790"/>
      <c r="AK855" s="790"/>
      <c r="AL855" s="790"/>
      <c r="AM855" s="790"/>
      <c r="AN855" s="443"/>
      <c r="AO855" s="443"/>
      <c r="AP855" s="443"/>
      <c r="AQ855" s="443"/>
      <c r="AR855" s="443"/>
      <c r="AS855" s="443"/>
      <c r="AT855" s="443"/>
      <c r="AU855" s="443"/>
      <c r="AV855" s="443"/>
      <c r="AW855" s="443"/>
      <c r="AX855" s="771"/>
      <c r="AY855" s="771"/>
      <c r="AZ855" s="771"/>
      <c r="BA855" s="905"/>
    </row>
    <row r="856" spans="1:53" s="116" customFormat="1" ht="11.4">
      <c r="A856" s="789">
        <v>7</v>
      </c>
      <c r="B856" s="946"/>
      <c r="C856" s="946"/>
      <c r="D856" s="946"/>
      <c r="E856" s="946"/>
      <c r="F856" s="946"/>
      <c r="G856" s="946"/>
      <c r="H856" s="946"/>
      <c r="I856" s="946"/>
      <c r="J856" s="946"/>
      <c r="K856" s="946"/>
      <c r="L856" s="947" t="s">
        <v>133</v>
      </c>
      <c r="M856" s="953" t="s">
        <v>672</v>
      </c>
      <c r="N856" s="949" t="s">
        <v>370</v>
      </c>
      <c r="O856" s="929">
        <v>0</v>
      </c>
      <c r="P856" s="929">
        <v>0</v>
      </c>
      <c r="Q856" s="929">
        <v>0</v>
      </c>
      <c r="R856" s="928">
        <v>0</v>
      </c>
      <c r="S856" s="929">
        <v>0</v>
      </c>
      <c r="T856" s="929">
        <v>0</v>
      </c>
      <c r="U856" s="929">
        <v>0</v>
      </c>
      <c r="V856" s="929">
        <v>0</v>
      </c>
      <c r="W856" s="929">
        <v>0</v>
      </c>
      <c r="X856" s="929">
        <v>0</v>
      </c>
      <c r="Y856" s="929">
        <v>0</v>
      </c>
      <c r="Z856" s="929">
        <v>0</v>
      </c>
      <c r="AA856" s="929">
        <v>0</v>
      </c>
      <c r="AB856" s="929">
        <v>0</v>
      </c>
      <c r="AC856" s="929">
        <v>0</v>
      </c>
      <c r="AD856" s="929">
        <v>0</v>
      </c>
      <c r="AE856" s="929">
        <v>0</v>
      </c>
      <c r="AF856" s="929">
        <v>0</v>
      </c>
      <c r="AG856" s="929">
        <v>0</v>
      </c>
      <c r="AH856" s="929">
        <v>0</v>
      </c>
      <c r="AI856" s="929">
        <v>0</v>
      </c>
      <c r="AJ856" s="929">
        <v>0</v>
      </c>
      <c r="AK856" s="929">
        <v>0</v>
      </c>
      <c r="AL856" s="929">
        <v>0</v>
      </c>
      <c r="AM856" s="929">
        <v>0</v>
      </c>
      <c r="AN856" s="928">
        <v>0</v>
      </c>
      <c r="AO856" s="928">
        <v>0</v>
      </c>
      <c r="AP856" s="928">
        <v>0</v>
      </c>
      <c r="AQ856" s="928">
        <v>0</v>
      </c>
      <c r="AR856" s="928">
        <v>0</v>
      </c>
      <c r="AS856" s="928">
        <v>0</v>
      </c>
      <c r="AT856" s="928">
        <v>0</v>
      </c>
      <c r="AU856" s="928">
        <v>0</v>
      </c>
      <c r="AV856" s="928">
        <v>0</v>
      </c>
      <c r="AW856" s="928">
        <v>0</v>
      </c>
      <c r="AX856" s="771"/>
      <c r="AY856" s="771"/>
      <c r="AZ856" s="771"/>
      <c r="BA856" s="946"/>
    </row>
    <row r="857" spans="1:53" ht="22.8">
      <c r="A857" s="789">
        <v>7</v>
      </c>
      <c r="B857" s="905"/>
      <c r="C857" s="905"/>
      <c r="D857" s="905"/>
      <c r="E857" s="905"/>
      <c r="F857" s="905"/>
      <c r="G857" s="905"/>
      <c r="H857" s="905"/>
      <c r="I857" s="905"/>
      <c r="J857" s="905"/>
      <c r="K857" s="905"/>
      <c r="L857" s="931" t="s">
        <v>200</v>
      </c>
      <c r="M857" s="956" t="s">
        <v>673</v>
      </c>
      <c r="N857" s="933" t="s">
        <v>370</v>
      </c>
      <c r="O857" s="790"/>
      <c r="P857" s="790"/>
      <c r="Q857" s="790"/>
      <c r="R857" s="940">
        <v>0</v>
      </c>
      <c r="S857" s="790"/>
      <c r="T857" s="790"/>
      <c r="U857" s="790"/>
      <c r="V857" s="790"/>
      <c r="W857" s="790"/>
      <c r="X857" s="790"/>
      <c r="Y857" s="790"/>
      <c r="Z857" s="790"/>
      <c r="AA857" s="790"/>
      <c r="AB857" s="790"/>
      <c r="AC857" s="790"/>
      <c r="AD857" s="790"/>
      <c r="AE857" s="790"/>
      <c r="AF857" s="790"/>
      <c r="AG857" s="790"/>
      <c r="AH857" s="790"/>
      <c r="AI857" s="790"/>
      <c r="AJ857" s="790"/>
      <c r="AK857" s="790"/>
      <c r="AL857" s="790"/>
      <c r="AM857" s="790"/>
      <c r="AN857" s="443"/>
      <c r="AO857" s="443"/>
      <c r="AP857" s="443"/>
      <c r="AQ857" s="443"/>
      <c r="AR857" s="443"/>
      <c r="AS857" s="443"/>
      <c r="AT857" s="443"/>
      <c r="AU857" s="443"/>
      <c r="AV857" s="443"/>
      <c r="AW857" s="443"/>
      <c r="AX857" s="771"/>
      <c r="AY857" s="771"/>
      <c r="AZ857" s="771"/>
      <c r="BA857" s="905"/>
    </row>
    <row r="858" spans="1:53" ht="22.8">
      <c r="A858" s="789">
        <v>7</v>
      </c>
      <c r="B858" s="905"/>
      <c r="C858" s="905"/>
      <c r="D858" s="905"/>
      <c r="E858" s="905"/>
      <c r="F858" s="905"/>
      <c r="G858" s="905"/>
      <c r="H858" s="905"/>
      <c r="I858" s="905"/>
      <c r="J858" s="905"/>
      <c r="K858" s="905"/>
      <c r="L858" s="931" t="s">
        <v>201</v>
      </c>
      <c r="M858" s="932" t="s">
        <v>674</v>
      </c>
      <c r="N858" s="933" t="s">
        <v>370</v>
      </c>
      <c r="O858" s="790"/>
      <c r="P858" s="790"/>
      <c r="Q858" s="790"/>
      <c r="R858" s="940">
        <v>0</v>
      </c>
      <c r="S858" s="790"/>
      <c r="T858" s="790"/>
      <c r="U858" s="790"/>
      <c r="V858" s="790"/>
      <c r="W858" s="790"/>
      <c r="X858" s="790"/>
      <c r="Y858" s="790"/>
      <c r="Z858" s="790"/>
      <c r="AA858" s="790"/>
      <c r="AB858" s="790"/>
      <c r="AC858" s="790"/>
      <c r="AD858" s="790"/>
      <c r="AE858" s="790"/>
      <c r="AF858" s="790"/>
      <c r="AG858" s="790"/>
      <c r="AH858" s="790"/>
      <c r="AI858" s="790"/>
      <c r="AJ858" s="790"/>
      <c r="AK858" s="790"/>
      <c r="AL858" s="790"/>
      <c r="AM858" s="790"/>
      <c r="AN858" s="443"/>
      <c r="AO858" s="443"/>
      <c r="AP858" s="443"/>
      <c r="AQ858" s="443"/>
      <c r="AR858" s="443"/>
      <c r="AS858" s="443"/>
      <c r="AT858" s="443"/>
      <c r="AU858" s="443"/>
      <c r="AV858" s="443"/>
      <c r="AW858" s="443"/>
      <c r="AX858" s="771"/>
      <c r="AY858" s="771"/>
      <c r="AZ858" s="771"/>
      <c r="BA858" s="905"/>
    </row>
    <row r="859" spans="1:53" ht="11.4">
      <c r="A859" s="789">
        <v>7</v>
      </c>
      <c r="B859" s="905"/>
      <c r="C859" s="905"/>
      <c r="D859" s="905"/>
      <c r="E859" s="905"/>
      <c r="F859" s="905"/>
      <c r="G859" s="905"/>
      <c r="H859" s="905"/>
      <c r="I859" s="905"/>
      <c r="J859" s="905"/>
      <c r="K859" s="905"/>
      <c r="L859" s="931" t="s">
        <v>134</v>
      </c>
      <c r="M859" s="955" t="s">
        <v>675</v>
      </c>
      <c r="N859" s="933" t="s">
        <v>370</v>
      </c>
      <c r="O859" s="790"/>
      <c r="P859" s="790"/>
      <c r="Q859" s="790"/>
      <c r="R859" s="940">
        <v>0</v>
      </c>
      <c r="S859" s="790"/>
      <c r="T859" s="790"/>
      <c r="U859" s="790"/>
      <c r="V859" s="790"/>
      <c r="W859" s="790"/>
      <c r="X859" s="790"/>
      <c r="Y859" s="790"/>
      <c r="Z859" s="790"/>
      <c r="AA859" s="790"/>
      <c r="AB859" s="790"/>
      <c r="AC859" s="790"/>
      <c r="AD859" s="790"/>
      <c r="AE859" s="790"/>
      <c r="AF859" s="790"/>
      <c r="AG859" s="790"/>
      <c r="AH859" s="790"/>
      <c r="AI859" s="790"/>
      <c r="AJ859" s="790"/>
      <c r="AK859" s="790"/>
      <c r="AL859" s="790"/>
      <c r="AM859" s="790"/>
      <c r="AN859" s="443"/>
      <c r="AO859" s="443"/>
      <c r="AP859" s="443"/>
      <c r="AQ859" s="443"/>
      <c r="AR859" s="443"/>
      <c r="AS859" s="443"/>
      <c r="AT859" s="443"/>
      <c r="AU859" s="443"/>
      <c r="AV859" s="443"/>
      <c r="AW859" s="443"/>
      <c r="AX859" s="771"/>
      <c r="AY859" s="771"/>
      <c r="AZ859" s="771"/>
      <c r="BA859" s="905"/>
    </row>
    <row r="860" spans="1:53" ht="11.4">
      <c r="A860" s="789">
        <v>7</v>
      </c>
      <c r="B860" s="905"/>
      <c r="C860" s="905"/>
      <c r="D860" s="905"/>
      <c r="E860" s="905"/>
      <c r="F860" s="905"/>
      <c r="G860" s="905"/>
      <c r="H860" s="905"/>
      <c r="I860" s="905"/>
      <c r="J860" s="905"/>
      <c r="K860" s="905"/>
      <c r="L860" s="931" t="s">
        <v>135</v>
      </c>
      <c r="M860" s="955" t="s">
        <v>676</v>
      </c>
      <c r="N860" s="933" t="s">
        <v>370</v>
      </c>
      <c r="O860" s="790"/>
      <c r="P860" s="790"/>
      <c r="Q860" s="790"/>
      <c r="R860" s="940">
        <v>0</v>
      </c>
      <c r="S860" s="790"/>
      <c r="T860" s="790"/>
      <c r="U860" s="790"/>
      <c r="V860" s="790"/>
      <c r="W860" s="790"/>
      <c r="X860" s="790"/>
      <c r="Y860" s="790"/>
      <c r="Z860" s="790"/>
      <c r="AA860" s="790"/>
      <c r="AB860" s="790"/>
      <c r="AC860" s="790"/>
      <c r="AD860" s="790"/>
      <c r="AE860" s="790"/>
      <c r="AF860" s="790"/>
      <c r="AG860" s="790"/>
      <c r="AH860" s="790"/>
      <c r="AI860" s="790"/>
      <c r="AJ860" s="790"/>
      <c r="AK860" s="790"/>
      <c r="AL860" s="790"/>
      <c r="AM860" s="790"/>
      <c r="AN860" s="443"/>
      <c r="AO860" s="443"/>
      <c r="AP860" s="443"/>
      <c r="AQ860" s="443"/>
      <c r="AR860" s="443"/>
      <c r="AS860" s="443"/>
      <c r="AT860" s="443"/>
      <c r="AU860" s="443"/>
      <c r="AV860" s="443"/>
      <c r="AW860" s="443"/>
      <c r="AX860" s="771"/>
      <c r="AY860" s="771"/>
      <c r="AZ860" s="771"/>
      <c r="BA860" s="905"/>
    </row>
    <row r="861" spans="1:53" s="116" customFormat="1" ht="11.4">
      <c r="A861" s="789">
        <v>7</v>
      </c>
      <c r="B861" s="946"/>
      <c r="C861" s="946"/>
      <c r="D861" s="946"/>
      <c r="E861" s="946"/>
      <c r="F861" s="946"/>
      <c r="G861" s="946"/>
      <c r="H861" s="946"/>
      <c r="I861" s="946"/>
      <c r="J861" s="946"/>
      <c r="K861" s="946"/>
      <c r="L861" s="947" t="s">
        <v>138</v>
      </c>
      <c r="M861" s="953" t="s">
        <v>677</v>
      </c>
      <c r="N861" s="949" t="s">
        <v>370</v>
      </c>
      <c r="O861" s="928">
        <v>758.28</v>
      </c>
      <c r="P861" s="928">
        <v>1886.1799999999998</v>
      </c>
      <c r="Q861" s="928">
        <v>0</v>
      </c>
      <c r="R861" s="928">
        <v>-1886.1799999999998</v>
      </c>
      <c r="S861" s="928">
        <v>836.40000000000009</v>
      </c>
      <c r="T861" s="928">
        <v>2454.62</v>
      </c>
      <c r="U861" s="928">
        <v>1525.43</v>
      </c>
      <c r="V861" s="928">
        <v>1525.43</v>
      </c>
      <c r="W861" s="928">
        <v>1525.43</v>
      </c>
      <c r="X861" s="928">
        <v>1525.43</v>
      </c>
      <c r="Y861" s="928">
        <v>1525.43</v>
      </c>
      <c r="Z861" s="928">
        <v>1525.43</v>
      </c>
      <c r="AA861" s="928">
        <v>1525.43</v>
      </c>
      <c r="AB861" s="928">
        <v>1525.43</v>
      </c>
      <c r="AC861" s="928">
        <v>1525.43</v>
      </c>
      <c r="AD861" s="928">
        <v>875.52978719999999</v>
      </c>
      <c r="AE861" s="928">
        <v>522.66978719999997</v>
      </c>
      <c r="AF861" s="928">
        <v>522.66978719999997</v>
      </c>
      <c r="AG861" s="928">
        <v>522.66978719999997</v>
      </c>
      <c r="AH861" s="928">
        <v>522.66978719999997</v>
      </c>
      <c r="AI861" s="928">
        <v>522.66978719999997</v>
      </c>
      <c r="AJ861" s="928">
        <v>522.66978719999997</v>
      </c>
      <c r="AK861" s="928">
        <v>522.66978719999997</v>
      </c>
      <c r="AL861" s="928">
        <v>522.66978719999997</v>
      </c>
      <c r="AM861" s="928">
        <v>522.66978719999997</v>
      </c>
      <c r="AN861" s="928">
        <v>4.6783581061692843</v>
      </c>
      <c r="AO861" s="928">
        <v>-40.302455171567466</v>
      </c>
      <c r="AP861" s="928">
        <v>0</v>
      </c>
      <c r="AQ861" s="928">
        <v>0</v>
      </c>
      <c r="AR861" s="928">
        <v>0</v>
      </c>
      <c r="AS861" s="928">
        <v>0</v>
      </c>
      <c r="AT861" s="928">
        <v>0</v>
      </c>
      <c r="AU861" s="928">
        <v>0</v>
      </c>
      <c r="AV861" s="928">
        <v>0</v>
      </c>
      <c r="AW861" s="928">
        <v>0</v>
      </c>
      <c r="AX861" s="771"/>
      <c r="AY861" s="771"/>
      <c r="AZ861" s="771"/>
      <c r="BA861" s="946"/>
    </row>
    <row r="862" spans="1:53" ht="14.4">
      <c r="A862" s="789">
        <v>7</v>
      </c>
      <c r="B862" s="905"/>
      <c r="C862" s="957" t="b">
        <v>0</v>
      </c>
      <c r="D862" s="905"/>
      <c r="E862" s="905"/>
      <c r="F862" s="905"/>
      <c r="G862" s="905"/>
      <c r="H862" s="905"/>
      <c r="I862" s="905"/>
      <c r="J862" s="905"/>
      <c r="K862" s="905"/>
      <c r="L862" s="931" t="s">
        <v>1240</v>
      </c>
      <c r="M862" s="932" t="s">
        <v>1336</v>
      </c>
      <c r="N862" s="933" t="s">
        <v>370</v>
      </c>
      <c r="O862" s="790"/>
      <c r="P862" s="790"/>
      <c r="Q862" s="790"/>
      <c r="R862" s="940">
        <v>0</v>
      </c>
      <c r="S862" s="790"/>
      <c r="T862" s="790"/>
      <c r="U862" s="790"/>
      <c r="V862" s="790"/>
      <c r="W862" s="790"/>
      <c r="X862" s="790"/>
      <c r="Y862" s="790"/>
      <c r="Z862" s="790"/>
      <c r="AA862" s="790"/>
      <c r="AB862" s="790"/>
      <c r="AC862" s="790"/>
      <c r="AD862" s="790"/>
      <c r="AE862" s="790"/>
      <c r="AF862" s="790"/>
      <c r="AG862" s="790"/>
      <c r="AH862" s="790"/>
      <c r="AI862" s="790"/>
      <c r="AJ862" s="790"/>
      <c r="AK862" s="790"/>
      <c r="AL862" s="790"/>
      <c r="AM862" s="790"/>
      <c r="AN862" s="443"/>
      <c r="AO862" s="443"/>
      <c r="AP862" s="443"/>
      <c r="AQ862" s="443"/>
      <c r="AR862" s="443"/>
      <c r="AS862" s="443"/>
      <c r="AT862" s="443"/>
      <c r="AU862" s="443"/>
      <c r="AV862" s="443"/>
      <c r="AW862" s="443"/>
      <c r="AX862" s="771"/>
      <c r="AY862" s="771"/>
      <c r="AZ862" s="771"/>
      <c r="BA862" s="905"/>
    </row>
    <row r="863" spans="1:53" ht="14.4">
      <c r="A863" s="789">
        <v>7</v>
      </c>
      <c r="B863" s="905"/>
      <c r="C863" s="957" t="b">
        <v>0</v>
      </c>
      <c r="D863" s="905"/>
      <c r="E863" s="905"/>
      <c r="F863" s="905"/>
      <c r="G863" s="905"/>
      <c r="H863" s="905"/>
      <c r="I863" s="905"/>
      <c r="J863" s="905"/>
      <c r="K863" s="905"/>
      <c r="L863" s="931" t="s">
        <v>1241</v>
      </c>
      <c r="M863" s="932" t="s">
        <v>1337</v>
      </c>
      <c r="N863" s="933" t="s">
        <v>370</v>
      </c>
      <c r="O863" s="790"/>
      <c r="P863" s="790"/>
      <c r="Q863" s="790"/>
      <c r="R863" s="940">
        <v>0</v>
      </c>
      <c r="S863" s="790"/>
      <c r="T863" s="790"/>
      <c r="U863" s="790"/>
      <c r="V863" s="790"/>
      <c r="W863" s="790"/>
      <c r="X863" s="790"/>
      <c r="Y863" s="790"/>
      <c r="Z863" s="790"/>
      <c r="AA863" s="790"/>
      <c r="AB863" s="790"/>
      <c r="AC863" s="790"/>
      <c r="AD863" s="790"/>
      <c r="AE863" s="790"/>
      <c r="AF863" s="790"/>
      <c r="AG863" s="790"/>
      <c r="AH863" s="790"/>
      <c r="AI863" s="790"/>
      <c r="AJ863" s="790"/>
      <c r="AK863" s="790"/>
      <c r="AL863" s="790"/>
      <c r="AM863" s="790"/>
      <c r="AN863" s="443"/>
      <c r="AO863" s="443"/>
      <c r="AP863" s="443"/>
      <c r="AQ863" s="443"/>
      <c r="AR863" s="443"/>
      <c r="AS863" s="443"/>
      <c r="AT863" s="443"/>
      <c r="AU863" s="443"/>
      <c r="AV863" s="443"/>
      <c r="AW863" s="443"/>
      <c r="AX863" s="771"/>
      <c r="AY863" s="771"/>
      <c r="AZ863" s="771"/>
      <c r="BA863" s="905"/>
    </row>
    <row r="864" spans="1:53" s="116" customFormat="1" ht="11.4">
      <c r="A864" s="789">
        <v>7</v>
      </c>
      <c r="B864" s="905" t="s">
        <v>1217</v>
      </c>
      <c r="C864" s="946"/>
      <c r="D864" s="946"/>
      <c r="E864" s="946"/>
      <c r="F864" s="946"/>
      <c r="G864" s="946"/>
      <c r="H864" s="946"/>
      <c r="I864" s="946"/>
      <c r="J864" s="946"/>
      <c r="K864" s="946"/>
      <c r="L864" s="947" t="s">
        <v>139</v>
      </c>
      <c r="M864" s="953" t="s">
        <v>678</v>
      </c>
      <c r="N864" s="949" t="s">
        <v>329</v>
      </c>
      <c r="O864" s="958">
        <v>24</v>
      </c>
      <c r="P864" s="958">
        <v>0</v>
      </c>
      <c r="Q864" s="958">
        <v>0</v>
      </c>
      <c r="R864" s="958">
        <v>0</v>
      </c>
      <c r="S864" s="958">
        <v>24</v>
      </c>
      <c r="T864" s="958">
        <v>20.900000000000002</v>
      </c>
      <c r="U864" s="958">
        <v>0</v>
      </c>
      <c r="V864" s="958">
        <v>0</v>
      </c>
      <c r="W864" s="958">
        <v>0</v>
      </c>
      <c r="X864" s="958">
        <v>0</v>
      </c>
      <c r="Y864" s="958">
        <v>0</v>
      </c>
      <c r="Z864" s="958">
        <v>0</v>
      </c>
      <c r="AA864" s="958">
        <v>0</v>
      </c>
      <c r="AB864" s="958">
        <v>0</v>
      </c>
      <c r="AC864" s="958">
        <v>0</v>
      </c>
      <c r="AD864" s="958">
        <v>24</v>
      </c>
      <c r="AE864" s="958">
        <v>0</v>
      </c>
      <c r="AF864" s="958">
        <v>0</v>
      </c>
      <c r="AG864" s="958">
        <v>0</v>
      </c>
      <c r="AH864" s="958">
        <v>0</v>
      </c>
      <c r="AI864" s="958">
        <v>0</v>
      </c>
      <c r="AJ864" s="958">
        <v>0</v>
      </c>
      <c r="AK864" s="958">
        <v>0</v>
      </c>
      <c r="AL864" s="958">
        <v>0</v>
      </c>
      <c r="AM864" s="958">
        <v>0</v>
      </c>
      <c r="AN864" s="537"/>
      <c r="AO864" s="537"/>
      <c r="AP864" s="537"/>
      <c r="AQ864" s="537"/>
      <c r="AR864" s="537"/>
      <c r="AS864" s="537"/>
      <c r="AT864" s="537"/>
      <c r="AU864" s="537"/>
      <c r="AV864" s="537"/>
      <c r="AW864" s="537"/>
      <c r="AX864" s="771"/>
      <c r="AY864" s="771"/>
      <c r="AZ864" s="771"/>
      <c r="BA864" s="946"/>
    </row>
    <row r="865" spans="1:53" ht="11.4">
      <c r="A865" s="789">
        <v>7</v>
      </c>
      <c r="B865" s="905" t="s">
        <v>1213</v>
      </c>
      <c r="C865" s="905"/>
      <c r="D865" s="905"/>
      <c r="E865" s="905"/>
      <c r="F865" s="905"/>
      <c r="G865" s="905"/>
      <c r="H865" s="905"/>
      <c r="I865" s="905"/>
      <c r="J865" s="905"/>
      <c r="K865" s="905"/>
      <c r="L865" s="931" t="s">
        <v>150</v>
      </c>
      <c r="M865" s="956" t="s">
        <v>1136</v>
      </c>
      <c r="N865" s="933" t="s">
        <v>329</v>
      </c>
      <c r="O865" s="959">
        <v>12</v>
      </c>
      <c r="P865" s="959">
        <v>0</v>
      </c>
      <c r="Q865" s="959">
        <v>0</v>
      </c>
      <c r="R865" s="935">
        <v>0</v>
      </c>
      <c r="S865" s="959">
        <v>11.5</v>
      </c>
      <c r="T865" s="959">
        <v>10.4</v>
      </c>
      <c r="U865" s="959">
        <v>0</v>
      </c>
      <c r="V865" s="959">
        <v>0</v>
      </c>
      <c r="W865" s="959">
        <v>0</v>
      </c>
      <c r="X865" s="959">
        <v>0</v>
      </c>
      <c r="Y865" s="959">
        <v>0</v>
      </c>
      <c r="Z865" s="959">
        <v>0</v>
      </c>
      <c r="AA865" s="959">
        <v>0</v>
      </c>
      <c r="AB865" s="959">
        <v>0</v>
      </c>
      <c r="AC865" s="959">
        <v>0</v>
      </c>
      <c r="AD865" s="959">
        <v>11.5</v>
      </c>
      <c r="AE865" s="959">
        <v>0</v>
      </c>
      <c r="AF865" s="959">
        <v>0</v>
      </c>
      <c r="AG865" s="959">
        <v>0</v>
      </c>
      <c r="AH865" s="959">
        <v>0</v>
      </c>
      <c r="AI865" s="959">
        <v>0</v>
      </c>
      <c r="AJ865" s="959">
        <v>0</v>
      </c>
      <c r="AK865" s="959">
        <v>0</v>
      </c>
      <c r="AL865" s="959">
        <v>0</v>
      </c>
      <c r="AM865" s="959">
        <v>0</v>
      </c>
      <c r="AN865" s="443"/>
      <c r="AO865" s="443"/>
      <c r="AP865" s="443"/>
      <c r="AQ865" s="443"/>
      <c r="AR865" s="443"/>
      <c r="AS865" s="443"/>
      <c r="AT865" s="443"/>
      <c r="AU865" s="443"/>
      <c r="AV865" s="443"/>
      <c r="AW865" s="443"/>
      <c r="AX865" s="771"/>
      <c r="AY865" s="771"/>
      <c r="AZ865" s="771"/>
      <c r="BA865" s="905"/>
    </row>
    <row r="866" spans="1:53" ht="11.4">
      <c r="A866" s="789">
        <v>7</v>
      </c>
      <c r="B866" s="905" t="s">
        <v>1208</v>
      </c>
      <c r="C866" s="905"/>
      <c r="D866" s="905"/>
      <c r="E866" s="905"/>
      <c r="F866" s="905"/>
      <c r="G866" s="905"/>
      <c r="H866" s="905"/>
      <c r="I866" s="905"/>
      <c r="J866" s="905"/>
      <c r="K866" s="905"/>
      <c r="L866" s="931" t="s">
        <v>151</v>
      </c>
      <c r="M866" s="956" t="s">
        <v>1135</v>
      </c>
      <c r="N866" s="933" t="s">
        <v>679</v>
      </c>
      <c r="O866" s="790">
        <v>31.07</v>
      </c>
      <c r="P866" s="790"/>
      <c r="Q866" s="790"/>
      <c r="R866" s="940">
        <v>0</v>
      </c>
      <c r="S866" s="790">
        <v>34.85</v>
      </c>
      <c r="T866" s="790">
        <v>108.57</v>
      </c>
      <c r="U866" s="790"/>
      <c r="V866" s="790"/>
      <c r="W866" s="790"/>
      <c r="X866" s="790"/>
      <c r="Y866" s="790"/>
      <c r="Z866" s="790"/>
      <c r="AA866" s="790"/>
      <c r="AB866" s="790"/>
      <c r="AC866" s="790"/>
      <c r="AD866" s="790">
        <v>34.85</v>
      </c>
      <c r="AE866" s="790"/>
      <c r="AF866" s="790"/>
      <c r="AG866" s="790"/>
      <c r="AH866" s="790"/>
      <c r="AI866" s="790"/>
      <c r="AJ866" s="790"/>
      <c r="AK866" s="790"/>
      <c r="AL866" s="790"/>
      <c r="AM866" s="790"/>
      <c r="AN866" s="443"/>
      <c r="AO866" s="443"/>
      <c r="AP866" s="443"/>
      <c r="AQ866" s="443"/>
      <c r="AR866" s="443"/>
      <c r="AS866" s="443"/>
      <c r="AT866" s="443"/>
      <c r="AU866" s="443"/>
      <c r="AV866" s="443"/>
      <c r="AW866" s="443"/>
      <c r="AX866" s="771"/>
      <c r="AY866" s="771"/>
      <c r="AZ866" s="771"/>
      <c r="BA866" s="905"/>
    </row>
    <row r="867" spans="1:53" ht="11.4">
      <c r="A867" s="789">
        <v>7</v>
      </c>
      <c r="B867" s="905" t="s">
        <v>1214</v>
      </c>
      <c r="C867" s="905"/>
      <c r="D867" s="905"/>
      <c r="E867" s="905"/>
      <c r="F867" s="905"/>
      <c r="G867" s="905"/>
      <c r="H867" s="905"/>
      <c r="I867" s="905"/>
      <c r="J867" s="905"/>
      <c r="K867" s="905"/>
      <c r="L867" s="931" t="s">
        <v>152</v>
      </c>
      <c r="M867" s="956" t="s">
        <v>1137</v>
      </c>
      <c r="N867" s="933" t="s">
        <v>329</v>
      </c>
      <c r="O867" s="960">
        <v>12</v>
      </c>
      <c r="P867" s="960">
        <v>0</v>
      </c>
      <c r="Q867" s="960">
        <v>0</v>
      </c>
      <c r="R867" s="935">
        <v>0</v>
      </c>
      <c r="S867" s="960">
        <v>12.5</v>
      </c>
      <c r="T867" s="960">
        <v>10.500000000000002</v>
      </c>
      <c r="U867" s="960">
        <v>0</v>
      </c>
      <c r="V867" s="960">
        <v>0</v>
      </c>
      <c r="W867" s="960">
        <v>0</v>
      </c>
      <c r="X867" s="960">
        <v>0</v>
      </c>
      <c r="Y867" s="960">
        <v>0</v>
      </c>
      <c r="Z867" s="960">
        <v>0</v>
      </c>
      <c r="AA867" s="960">
        <v>0</v>
      </c>
      <c r="AB867" s="960">
        <v>0</v>
      </c>
      <c r="AC867" s="960">
        <v>0</v>
      </c>
      <c r="AD867" s="960">
        <v>12.5</v>
      </c>
      <c r="AE867" s="960">
        <v>0</v>
      </c>
      <c r="AF867" s="960">
        <v>0</v>
      </c>
      <c r="AG867" s="960">
        <v>0</v>
      </c>
      <c r="AH867" s="960">
        <v>0</v>
      </c>
      <c r="AI867" s="960">
        <v>0</v>
      </c>
      <c r="AJ867" s="960">
        <v>0</v>
      </c>
      <c r="AK867" s="960">
        <v>0</v>
      </c>
      <c r="AL867" s="960">
        <v>0</v>
      </c>
      <c r="AM867" s="960">
        <v>0</v>
      </c>
      <c r="AN867" s="443"/>
      <c r="AO867" s="443"/>
      <c r="AP867" s="443"/>
      <c r="AQ867" s="443"/>
      <c r="AR867" s="443"/>
      <c r="AS867" s="443"/>
      <c r="AT867" s="443"/>
      <c r="AU867" s="443"/>
      <c r="AV867" s="443"/>
      <c r="AW867" s="443"/>
      <c r="AX867" s="771"/>
      <c r="AY867" s="771"/>
      <c r="AZ867" s="771"/>
      <c r="BA867" s="905"/>
    </row>
    <row r="868" spans="1:53" ht="11.4">
      <c r="A868" s="789">
        <v>7</v>
      </c>
      <c r="B868" s="905" t="s">
        <v>1209</v>
      </c>
      <c r="C868" s="905"/>
      <c r="D868" s="905"/>
      <c r="E868" s="905"/>
      <c r="F868" s="905"/>
      <c r="G868" s="905"/>
      <c r="H868" s="905"/>
      <c r="I868" s="905"/>
      <c r="J868" s="905"/>
      <c r="K868" s="905"/>
      <c r="L868" s="931" t="s">
        <v>153</v>
      </c>
      <c r="M868" s="956" t="s">
        <v>1138</v>
      </c>
      <c r="N868" s="933" t="s">
        <v>679</v>
      </c>
      <c r="O868" s="961">
        <v>32.119999999999997</v>
      </c>
      <c r="P868" s="961">
        <v>0</v>
      </c>
      <c r="Q868" s="961">
        <v>0</v>
      </c>
      <c r="R868" s="940">
        <v>0</v>
      </c>
      <c r="S868" s="961">
        <v>34.85</v>
      </c>
      <c r="T868" s="961">
        <v>126.23733333333331</v>
      </c>
      <c r="U868" s="961">
        <v>0</v>
      </c>
      <c r="V868" s="961">
        <v>0</v>
      </c>
      <c r="W868" s="961">
        <v>0</v>
      </c>
      <c r="X868" s="961">
        <v>0</v>
      </c>
      <c r="Y868" s="961">
        <v>0</v>
      </c>
      <c r="Z868" s="961">
        <v>0</v>
      </c>
      <c r="AA868" s="961">
        <v>0</v>
      </c>
      <c r="AB868" s="961">
        <v>0</v>
      </c>
      <c r="AC868" s="961">
        <v>0</v>
      </c>
      <c r="AD868" s="961">
        <v>37.980382975999994</v>
      </c>
      <c r="AE868" s="961">
        <v>0</v>
      </c>
      <c r="AF868" s="961">
        <v>0</v>
      </c>
      <c r="AG868" s="961">
        <v>0</v>
      </c>
      <c r="AH868" s="961">
        <v>0</v>
      </c>
      <c r="AI868" s="961">
        <v>0</v>
      </c>
      <c r="AJ868" s="961">
        <v>0</v>
      </c>
      <c r="AK868" s="961">
        <v>0</v>
      </c>
      <c r="AL868" s="961">
        <v>0</v>
      </c>
      <c r="AM868" s="961">
        <v>0</v>
      </c>
      <c r="AN868" s="443"/>
      <c r="AO868" s="443"/>
      <c r="AP868" s="443"/>
      <c r="AQ868" s="443"/>
      <c r="AR868" s="443"/>
      <c r="AS868" s="443"/>
      <c r="AT868" s="443"/>
      <c r="AU868" s="443"/>
      <c r="AV868" s="443"/>
      <c r="AW868" s="443"/>
      <c r="AX868" s="771"/>
      <c r="AY868" s="771"/>
      <c r="AZ868" s="771"/>
      <c r="BA868" s="905"/>
    </row>
    <row r="869" spans="1:53" ht="11.4">
      <c r="A869" s="789">
        <v>7</v>
      </c>
      <c r="B869" s="905"/>
      <c r="C869" s="905"/>
      <c r="D869" s="905"/>
      <c r="E869" s="905"/>
      <c r="F869" s="905"/>
      <c r="G869" s="905"/>
      <c r="H869" s="905"/>
      <c r="I869" s="905"/>
      <c r="J869" s="905"/>
      <c r="K869" s="905"/>
      <c r="L869" s="931" t="s">
        <v>680</v>
      </c>
      <c r="M869" s="932" t="s">
        <v>681</v>
      </c>
      <c r="N869" s="933" t="s">
        <v>145</v>
      </c>
      <c r="O869" s="962">
        <v>103.37946572256196</v>
      </c>
      <c r="P869" s="962">
        <v>0</v>
      </c>
      <c r="Q869" s="962">
        <v>0</v>
      </c>
      <c r="R869" s="443"/>
      <c r="S869" s="962">
        <v>100</v>
      </c>
      <c r="T869" s="962">
        <v>116.27275797488561</v>
      </c>
      <c r="U869" s="962">
        <v>0</v>
      </c>
      <c r="V869" s="962">
        <v>0</v>
      </c>
      <c r="W869" s="962">
        <v>0</v>
      </c>
      <c r="X869" s="962">
        <v>0</v>
      </c>
      <c r="Y869" s="962">
        <v>0</v>
      </c>
      <c r="Z869" s="962">
        <v>0</v>
      </c>
      <c r="AA869" s="962">
        <v>0</v>
      </c>
      <c r="AB869" s="962">
        <v>0</v>
      </c>
      <c r="AC869" s="962">
        <v>0</v>
      </c>
      <c r="AD869" s="962">
        <v>108.98244756384503</v>
      </c>
      <c r="AE869" s="962">
        <v>0</v>
      </c>
      <c r="AF869" s="962">
        <v>0</v>
      </c>
      <c r="AG869" s="962">
        <v>0</v>
      </c>
      <c r="AH869" s="962">
        <v>0</v>
      </c>
      <c r="AI869" s="962">
        <v>0</v>
      </c>
      <c r="AJ869" s="962">
        <v>0</v>
      </c>
      <c r="AK869" s="962">
        <v>0</v>
      </c>
      <c r="AL869" s="962">
        <v>0</v>
      </c>
      <c r="AM869" s="962">
        <v>0</v>
      </c>
      <c r="AN869" s="443"/>
      <c r="AO869" s="443"/>
      <c r="AP869" s="443"/>
      <c r="AQ869" s="443"/>
      <c r="AR869" s="443"/>
      <c r="AS869" s="443"/>
      <c r="AT869" s="443"/>
      <c r="AU869" s="443"/>
      <c r="AV869" s="443"/>
      <c r="AW869" s="443"/>
      <c r="AX869" s="771"/>
      <c r="AY869" s="771"/>
      <c r="AZ869" s="771"/>
      <c r="BA869" s="905"/>
    </row>
    <row r="870" spans="1:53" ht="11.4">
      <c r="A870" s="789">
        <v>7</v>
      </c>
      <c r="B870" s="905"/>
      <c r="C870" s="905"/>
      <c r="D870" s="905"/>
      <c r="E870" s="905"/>
      <c r="F870" s="905"/>
      <c r="G870" s="905"/>
      <c r="H870" s="905"/>
      <c r="I870" s="905"/>
      <c r="J870" s="905"/>
      <c r="K870" s="905"/>
      <c r="L870" s="931" t="s">
        <v>682</v>
      </c>
      <c r="M870" s="932" t="s">
        <v>683</v>
      </c>
      <c r="N870" s="933" t="s">
        <v>679</v>
      </c>
      <c r="O870" s="790">
        <v>31.594999999999999</v>
      </c>
      <c r="P870" s="790">
        <v>0</v>
      </c>
      <c r="Q870" s="790">
        <v>0</v>
      </c>
      <c r="R870" s="940">
        <v>0</v>
      </c>
      <c r="S870" s="790">
        <v>34.85</v>
      </c>
      <c r="T870" s="790">
        <v>117.44593301435405</v>
      </c>
      <c r="U870" s="790">
        <v>0</v>
      </c>
      <c r="V870" s="790">
        <v>0</v>
      </c>
      <c r="W870" s="790">
        <v>0</v>
      </c>
      <c r="X870" s="790">
        <v>0</v>
      </c>
      <c r="Y870" s="790">
        <v>0</v>
      </c>
      <c r="Z870" s="790">
        <v>0</v>
      </c>
      <c r="AA870" s="790">
        <v>0</v>
      </c>
      <c r="AB870" s="790">
        <v>0</v>
      </c>
      <c r="AC870" s="790">
        <v>0</v>
      </c>
      <c r="AD870" s="790">
        <v>36.480407800000002</v>
      </c>
      <c r="AE870" s="790">
        <v>0</v>
      </c>
      <c r="AF870" s="790">
        <v>0</v>
      </c>
      <c r="AG870" s="790">
        <v>0</v>
      </c>
      <c r="AH870" s="790">
        <v>0</v>
      </c>
      <c r="AI870" s="790">
        <v>0</v>
      </c>
      <c r="AJ870" s="790">
        <v>0</v>
      </c>
      <c r="AK870" s="790">
        <v>0</v>
      </c>
      <c r="AL870" s="790">
        <v>0</v>
      </c>
      <c r="AM870" s="790">
        <v>0</v>
      </c>
      <c r="AN870" s="443"/>
      <c r="AO870" s="443"/>
      <c r="AP870" s="443"/>
      <c r="AQ870" s="443"/>
      <c r="AR870" s="443"/>
      <c r="AS870" s="443"/>
      <c r="AT870" s="443"/>
      <c r="AU870" s="443"/>
      <c r="AV870" s="443"/>
      <c r="AW870" s="443"/>
      <c r="AX870" s="771"/>
      <c r="AY870" s="771"/>
      <c r="AZ870" s="771"/>
      <c r="BA870" s="905"/>
    </row>
    <row r="871" spans="1:53" s="116" customFormat="1" ht="11.4">
      <c r="A871" s="789">
        <v>7</v>
      </c>
      <c r="B871" s="946"/>
      <c r="C871" s="946"/>
      <c r="D871" s="946"/>
      <c r="E871" s="946"/>
      <c r="F871" s="946"/>
      <c r="G871" s="946"/>
      <c r="H871" s="946"/>
      <c r="I871" s="946"/>
      <c r="J871" s="946"/>
      <c r="K871" s="946"/>
      <c r="L871" s="947" t="s">
        <v>140</v>
      </c>
      <c r="M871" s="953" t="s">
        <v>1342</v>
      </c>
      <c r="N871" s="949" t="s">
        <v>370</v>
      </c>
      <c r="O871" s="963">
        <v>685.61149999999998</v>
      </c>
      <c r="P871" s="963">
        <v>0</v>
      </c>
      <c r="Q871" s="963">
        <v>0</v>
      </c>
      <c r="R871" s="928">
        <v>0</v>
      </c>
      <c r="S871" s="963">
        <v>756.245</v>
      </c>
      <c r="T871" s="963">
        <v>2292.544612440191</v>
      </c>
      <c r="U871" s="963">
        <v>0</v>
      </c>
      <c r="V871" s="963">
        <v>0</v>
      </c>
      <c r="W871" s="963">
        <v>0</v>
      </c>
      <c r="X871" s="963">
        <v>0</v>
      </c>
      <c r="Y871" s="963">
        <v>0</v>
      </c>
      <c r="Z871" s="963">
        <v>0</v>
      </c>
      <c r="AA871" s="963">
        <v>0</v>
      </c>
      <c r="AB871" s="963">
        <v>0</v>
      </c>
      <c r="AC871" s="963">
        <v>0</v>
      </c>
      <c r="AD871" s="963">
        <v>791.62484926000002</v>
      </c>
      <c r="AE871" s="963">
        <v>0</v>
      </c>
      <c r="AF871" s="963">
        <v>0</v>
      </c>
      <c r="AG871" s="963">
        <v>0</v>
      </c>
      <c r="AH871" s="963">
        <v>0</v>
      </c>
      <c r="AI871" s="963">
        <v>0</v>
      </c>
      <c r="AJ871" s="963">
        <v>0</v>
      </c>
      <c r="AK871" s="963">
        <v>0</v>
      </c>
      <c r="AL871" s="963">
        <v>0</v>
      </c>
      <c r="AM871" s="963">
        <v>0</v>
      </c>
      <c r="AN871" s="928">
        <v>4.6783581061692985</v>
      </c>
      <c r="AO871" s="928">
        <v>-100</v>
      </c>
      <c r="AP871" s="928">
        <v>0</v>
      </c>
      <c r="AQ871" s="928">
        <v>0</v>
      </c>
      <c r="AR871" s="928">
        <v>0</v>
      </c>
      <c r="AS871" s="928">
        <v>0</v>
      </c>
      <c r="AT871" s="928">
        <v>0</v>
      </c>
      <c r="AU871" s="928">
        <v>0</v>
      </c>
      <c r="AV871" s="928">
        <v>0</v>
      </c>
      <c r="AW871" s="928">
        <v>0</v>
      </c>
      <c r="AX871" s="771"/>
      <c r="AY871" s="771"/>
      <c r="AZ871" s="771"/>
      <c r="BA871" s="946"/>
    </row>
    <row r="872" spans="1:53" s="116" customFormat="1" ht="11.4">
      <c r="A872" s="789">
        <v>7</v>
      </c>
      <c r="B872" s="905" t="s">
        <v>1218</v>
      </c>
      <c r="C872" s="946"/>
      <c r="D872" s="946"/>
      <c r="E872" s="946"/>
      <c r="F872" s="946"/>
      <c r="G872" s="946"/>
      <c r="H872" s="946"/>
      <c r="I872" s="946"/>
      <c r="J872" s="946"/>
      <c r="K872" s="946"/>
      <c r="L872" s="947" t="s">
        <v>141</v>
      </c>
      <c r="M872" s="953" t="s">
        <v>684</v>
      </c>
      <c r="N872" s="949" t="s">
        <v>329</v>
      </c>
      <c r="O872" s="958">
        <v>21.7</v>
      </c>
      <c r="P872" s="958">
        <v>0</v>
      </c>
      <c r="Q872" s="958">
        <v>0</v>
      </c>
      <c r="R872" s="958">
        <v>0</v>
      </c>
      <c r="S872" s="958">
        <v>21.7</v>
      </c>
      <c r="T872" s="958">
        <v>19.52</v>
      </c>
      <c r="U872" s="958">
        <v>0</v>
      </c>
      <c r="V872" s="958">
        <v>0</v>
      </c>
      <c r="W872" s="958">
        <v>0</v>
      </c>
      <c r="X872" s="958">
        <v>0</v>
      </c>
      <c r="Y872" s="958">
        <v>0</v>
      </c>
      <c r="Z872" s="958">
        <v>0</v>
      </c>
      <c r="AA872" s="958">
        <v>0</v>
      </c>
      <c r="AB872" s="958">
        <v>0</v>
      </c>
      <c r="AC872" s="958">
        <v>0</v>
      </c>
      <c r="AD872" s="958">
        <v>21.7</v>
      </c>
      <c r="AE872" s="958">
        <v>0</v>
      </c>
      <c r="AF872" s="958">
        <v>0</v>
      </c>
      <c r="AG872" s="958">
        <v>0</v>
      </c>
      <c r="AH872" s="958">
        <v>0</v>
      </c>
      <c r="AI872" s="958">
        <v>0</v>
      </c>
      <c r="AJ872" s="958">
        <v>0</v>
      </c>
      <c r="AK872" s="958">
        <v>0</v>
      </c>
      <c r="AL872" s="958">
        <v>0</v>
      </c>
      <c r="AM872" s="958">
        <v>0</v>
      </c>
      <c r="AN872" s="537"/>
      <c r="AO872" s="537"/>
      <c r="AP872" s="537"/>
      <c r="AQ872" s="537"/>
      <c r="AR872" s="537"/>
      <c r="AS872" s="537"/>
      <c r="AT872" s="537"/>
      <c r="AU872" s="537"/>
      <c r="AV872" s="537"/>
      <c r="AW872" s="537"/>
      <c r="AX872" s="771"/>
      <c r="AY872" s="771"/>
      <c r="AZ872" s="771"/>
      <c r="BA872" s="946"/>
    </row>
    <row r="873" spans="1:53" ht="11.4">
      <c r="A873" s="789">
        <v>7</v>
      </c>
      <c r="B873" s="905" t="s">
        <v>1215</v>
      </c>
      <c r="C873" s="905"/>
      <c r="D873" s="905"/>
      <c r="E873" s="905"/>
      <c r="F873" s="905"/>
      <c r="G873" s="905"/>
      <c r="H873" s="905"/>
      <c r="I873" s="905"/>
      <c r="J873" s="905"/>
      <c r="K873" s="905"/>
      <c r="L873" s="964" t="s">
        <v>154</v>
      </c>
      <c r="M873" s="956" t="s">
        <v>1200</v>
      </c>
      <c r="N873" s="965" t="s">
        <v>329</v>
      </c>
      <c r="O873" s="959">
        <v>10.85</v>
      </c>
      <c r="P873" s="959">
        <v>0</v>
      </c>
      <c r="Q873" s="959">
        <v>0</v>
      </c>
      <c r="R873" s="935">
        <v>0</v>
      </c>
      <c r="S873" s="959">
        <v>10.85</v>
      </c>
      <c r="T873" s="959">
        <v>9.76</v>
      </c>
      <c r="U873" s="959">
        <v>0</v>
      </c>
      <c r="V873" s="959">
        <v>0</v>
      </c>
      <c r="W873" s="959">
        <v>0</v>
      </c>
      <c r="X873" s="959">
        <v>0</v>
      </c>
      <c r="Y873" s="959">
        <v>0</v>
      </c>
      <c r="Z873" s="959">
        <v>0</v>
      </c>
      <c r="AA873" s="959">
        <v>0</v>
      </c>
      <c r="AB873" s="959">
        <v>0</v>
      </c>
      <c r="AC873" s="959">
        <v>0</v>
      </c>
      <c r="AD873" s="959">
        <v>10.85</v>
      </c>
      <c r="AE873" s="959">
        <v>0</v>
      </c>
      <c r="AF873" s="959">
        <v>0</v>
      </c>
      <c r="AG873" s="959">
        <v>0</v>
      </c>
      <c r="AH873" s="959">
        <v>0</v>
      </c>
      <c r="AI873" s="959">
        <v>0</v>
      </c>
      <c r="AJ873" s="959">
        <v>0</v>
      </c>
      <c r="AK873" s="959">
        <v>0</v>
      </c>
      <c r="AL873" s="959">
        <v>0</v>
      </c>
      <c r="AM873" s="959">
        <v>0</v>
      </c>
      <c r="AN873" s="443"/>
      <c r="AO873" s="443"/>
      <c r="AP873" s="443"/>
      <c r="AQ873" s="443"/>
      <c r="AR873" s="443"/>
      <c r="AS873" s="443"/>
      <c r="AT873" s="443"/>
      <c r="AU873" s="443"/>
      <c r="AV873" s="443"/>
      <c r="AW873" s="443"/>
      <c r="AX873" s="771"/>
      <c r="AY873" s="771"/>
      <c r="AZ873" s="771"/>
      <c r="BA873" s="905"/>
    </row>
    <row r="874" spans="1:53" ht="11.4">
      <c r="A874" s="789">
        <v>7</v>
      </c>
      <c r="B874" s="905" t="s">
        <v>1211</v>
      </c>
      <c r="C874" s="905"/>
      <c r="D874" s="905"/>
      <c r="E874" s="905"/>
      <c r="F874" s="905"/>
      <c r="G874" s="905"/>
      <c r="H874" s="905"/>
      <c r="I874" s="905"/>
      <c r="J874" s="905"/>
      <c r="K874" s="905"/>
      <c r="L874" s="964" t="s">
        <v>155</v>
      </c>
      <c r="M874" s="956" t="s">
        <v>1201</v>
      </c>
      <c r="N874" s="965" t="s">
        <v>679</v>
      </c>
      <c r="O874" s="961">
        <v>31.07</v>
      </c>
      <c r="P874" s="961">
        <v>0</v>
      </c>
      <c r="Q874" s="961">
        <v>0</v>
      </c>
      <c r="R874" s="940">
        <v>0</v>
      </c>
      <c r="S874" s="961">
        <v>34.85</v>
      </c>
      <c r="T874" s="961">
        <v>108.57</v>
      </c>
      <c r="U874" s="961">
        <v>0</v>
      </c>
      <c r="V874" s="961">
        <v>0</v>
      </c>
      <c r="W874" s="961">
        <v>0</v>
      </c>
      <c r="X874" s="961">
        <v>0</v>
      </c>
      <c r="Y874" s="961">
        <v>0</v>
      </c>
      <c r="Z874" s="961">
        <v>0</v>
      </c>
      <c r="AA874" s="961">
        <v>0</v>
      </c>
      <c r="AB874" s="961">
        <v>0</v>
      </c>
      <c r="AC874" s="961">
        <v>0</v>
      </c>
      <c r="AD874" s="961">
        <v>34.85</v>
      </c>
      <c r="AE874" s="961">
        <v>0</v>
      </c>
      <c r="AF874" s="961">
        <v>0</v>
      </c>
      <c r="AG874" s="961">
        <v>0</v>
      </c>
      <c r="AH874" s="961">
        <v>0</v>
      </c>
      <c r="AI874" s="961">
        <v>0</v>
      </c>
      <c r="AJ874" s="961">
        <v>0</v>
      </c>
      <c r="AK874" s="961">
        <v>0</v>
      </c>
      <c r="AL874" s="961">
        <v>0</v>
      </c>
      <c r="AM874" s="961">
        <v>0</v>
      </c>
      <c r="AN874" s="443"/>
      <c r="AO874" s="443"/>
      <c r="AP874" s="443"/>
      <c r="AQ874" s="443"/>
      <c r="AR874" s="443"/>
      <c r="AS874" s="443"/>
      <c r="AT874" s="443"/>
      <c r="AU874" s="443"/>
      <c r="AV874" s="443"/>
      <c r="AW874" s="443"/>
      <c r="AX874" s="771"/>
      <c r="AY874" s="771"/>
      <c r="AZ874" s="771"/>
      <c r="BA874" s="905"/>
    </row>
    <row r="875" spans="1:53" ht="11.4">
      <c r="A875" s="789">
        <v>7</v>
      </c>
      <c r="B875" s="905" t="s">
        <v>1216</v>
      </c>
      <c r="C875" s="905"/>
      <c r="D875" s="905"/>
      <c r="E875" s="905"/>
      <c r="F875" s="905"/>
      <c r="G875" s="905"/>
      <c r="H875" s="905"/>
      <c r="I875" s="905"/>
      <c r="J875" s="905"/>
      <c r="K875" s="905"/>
      <c r="L875" s="964" t="s">
        <v>156</v>
      </c>
      <c r="M875" s="956" t="s">
        <v>1202</v>
      </c>
      <c r="N875" s="965" t="s">
        <v>329</v>
      </c>
      <c r="O875" s="960">
        <v>10.85</v>
      </c>
      <c r="P875" s="960">
        <v>0</v>
      </c>
      <c r="Q875" s="960">
        <v>0</v>
      </c>
      <c r="R875" s="935">
        <v>0</v>
      </c>
      <c r="S875" s="960">
        <v>10.85</v>
      </c>
      <c r="T875" s="960">
        <v>9.76</v>
      </c>
      <c r="U875" s="960">
        <v>0</v>
      </c>
      <c r="V875" s="960">
        <v>0</v>
      </c>
      <c r="W875" s="960">
        <v>0</v>
      </c>
      <c r="X875" s="960">
        <v>0</v>
      </c>
      <c r="Y875" s="960">
        <v>0</v>
      </c>
      <c r="Z875" s="960">
        <v>0</v>
      </c>
      <c r="AA875" s="960">
        <v>0</v>
      </c>
      <c r="AB875" s="960">
        <v>0</v>
      </c>
      <c r="AC875" s="960">
        <v>0</v>
      </c>
      <c r="AD875" s="960">
        <v>10.85</v>
      </c>
      <c r="AE875" s="960">
        <v>0</v>
      </c>
      <c r="AF875" s="960">
        <v>0</v>
      </c>
      <c r="AG875" s="960">
        <v>0</v>
      </c>
      <c r="AH875" s="960">
        <v>0</v>
      </c>
      <c r="AI875" s="960">
        <v>0</v>
      </c>
      <c r="AJ875" s="960">
        <v>0</v>
      </c>
      <c r="AK875" s="960">
        <v>0</v>
      </c>
      <c r="AL875" s="960">
        <v>0</v>
      </c>
      <c r="AM875" s="960">
        <v>0</v>
      </c>
      <c r="AN875" s="443"/>
      <c r="AO875" s="443"/>
      <c r="AP875" s="443"/>
      <c r="AQ875" s="443"/>
      <c r="AR875" s="443"/>
      <c r="AS875" s="443"/>
      <c r="AT875" s="443"/>
      <c r="AU875" s="443"/>
      <c r="AV875" s="443"/>
      <c r="AW875" s="443"/>
      <c r="AX875" s="771"/>
      <c r="AY875" s="771"/>
      <c r="AZ875" s="771"/>
      <c r="BA875" s="905"/>
    </row>
    <row r="876" spans="1:53" ht="11.4">
      <c r="A876" s="789">
        <v>7</v>
      </c>
      <c r="B876" s="905" t="s">
        <v>1210</v>
      </c>
      <c r="C876" s="905"/>
      <c r="D876" s="905"/>
      <c r="E876" s="905"/>
      <c r="F876" s="905"/>
      <c r="G876" s="905"/>
      <c r="H876" s="905"/>
      <c r="I876" s="905"/>
      <c r="J876" s="905"/>
      <c r="K876" s="905"/>
      <c r="L876" s="964" t="s">
        <v>157</v>
      </c>
      <c r="M876" s="956" t="s">
        <v>1203</v>
      </c>
      <c r="N876" s="965" t="s">
        <v>679</v>
      </c>
      <c r="O876" s="961">
        <v>32.119999999999997</v>
      </c>
      <c r="P876" s="961">
        <v>0</v>
      </c>
      <c r="Q876" s="961">
        <v>0</v>
      </c>
      <c r="R876" s="940">
        <v>0</v>
      </c>
      <c r="S876" s="961">
        <v>34.85</v>
      </c>
      <c r="T876" s="961">
        <v>126.23733333333331</v>
      </c>
      <c r="U876" s="961">
        <v>0</v>
      </c>
      <c r="V876" s="961">
        <v>0</v>
      </c>
      <c r="W876" s="961">
        <v>0</v>
      </c>
      <c r="X876" s="961">
        <v>0</v>
      </c>
      <c r="Y876" s="961">
        <v>0</v>
      </c>
      <c r="Z876" s="961">
        <v>0</v>
      </c>
      <c r="AA876" s="961">
        <v>0</v>
      </c>
      <c r="AB876" s="961">
        <v>0</v>
      </c>
      <c r="AC876" s="961">
        <v>0</v>
      </c>
      <c r="AD876" s="961">
        <v>37.980382975999994</v>
      </c>
      <c r="AE876" s="961">
        <v>0</v>
      </c>
      <c r="AF876" s="961">
        <v>0</v>
      </c>
      <c r="AG876" s="961">
        <v>0</v>
      </c>
      <c r="AH876" s="961">
        <v>0</v>
      </c>
      <c r="AI876" s="961">
        <v>0</v>
      </c>
      <c r="AJ876" s="961">
        <v>0</v>
      </c>
      <c r="AK876" s="961">
        <v>0</v>
      </c>
      <c r="AL876" s="961">
        <v>0</v>
      </c>
      <c r="AM876" s="961">
        <v>0</v>
      </c>
      <c r="AN876" s="443"/>
      <c r="AO876" s="443"/>
      <c r="AP876" s="443"/>
      <c r="AQ876" s="443"/>
      <c r="AR876" s="443"/>
      <c r="AS876" s="443"/>
      <c r="AT876" s="443"/>
      <c r="AU876" s="443"/>
      <c r="AV876" s="443"/>
      <c r="AW876" s="443"/>
      <c r="AX876" s="771"/>
      <c r="AY876" s="771"/>
      <c r="AZ876" s="771"/>
      <c r="BA876" s="905"/>
    </row>
    <row r="877" spans="1:53" s="82" customFormat="1" ht="11.4">
      <c r="A877" s="764" t="s">
        <v>126</v>
      </c>
      <c r="B877" s="921" t="s">
        <v>1026</v>
      </c>
      <c r="C877" s="752"/>
      <c r="D877" s="752"/>
      <c r="E877" s="752"/>
      <c r="F877" s="752"/>
      <c r="G877" s="752"/>
      <c r="H877" s="752"/>
      <c r="I877" s="752"/>
      <c r="J877" s="752"/>
      <c r="K877" s="752"/>
      <c r="L877" s="922" t="s">
        <v>2431</v>
      </c>
      <c r="M877" s="923"/>
      <c r="N877" s="923"/>
      <c r="O877" s="923"/>
      <c r="P877" s="923"/>
      <c r="Q877" s="923"/>
      <c r="R877" s="923"/>
      <c r="S877" s="923"/>
      <c r="T877" s="923"/>
      <c r="U877" s="923"/>
      <c r="V877" s="923"/>
      <c r="W877" s="923"/>
      <c r="X877" s="923"/>
      <c r="Y877" s="923"/>
      <c r="Z877" s="923"/>
      <c r="AA877" s="923"/>
      <c r="AB877" s="923"/>
      <c r="AC877" s="923"/>
      <c r="AD877" s="923"/>
      <c r="AE877" s="923"/>
      <c r="AF877" s="923"/>
      <c r="AG877" s="923"/>
      <c r="AH877" s="923"/>
      <c r="AI877" s="923"/>
      <c r="AJ877" s="923"/>
      <c r="AK877" s="923"/>
      <c r="AL877" s="923"/>
      <c r="AM877" s="923"/>
      <c r="AN877" s="923"/>
      <c r="AO877" s="923"/>
      <c r="AP877" s="923"/>
      <c r="AQ877" s="923"/>
      <c r="AR877" s="923"/>
      <c r="AS877" s="923"/>
      <c r="AT877" s="923"/>
      <c r="AU877" s="923"/>
      <c r="AV877" s="923"/>
      <c r="AW877" s="923"/>
      <c r="AX877" s="923"/>
      <c r="AY877" s="923"/>
      <c r="AZ877" s="923"/>
      <c r="BA877" s="752"/>
    </row>
    <row r="878" spans="1:53" s="114" customFormat="1" ht="11.4">
      <c r="A878" s="789">
        <v>8</v>
      </c>
      <c r="B878" s="924"/>
      <c r="C878" s="924"/>
      <c r="D878" s="924"/>
      <c r="E878" s="924"/>
      <c r="F878" s="924"/>
      <c r="G878" s="924"/>
      <c r="H878" s="924"/>
      <c r="I878" s="924"/>
      <c r="J878" s="924"/>
      <c r="K878" s="924"/>
      <c r="L878" s="925" t="s">
        <v>18</v>
      </c>
      <c r="M878" s="926" t="s">
        <v>531</v>
      </c>
      <c r="N878" s="927" t="s">
        <v>370</v>
      </c>
      <c r="O878" s="537">
        <v>133.72</v>
      </c>
      <c r="P878" s="928">
        <v>368.49</v>
      </c>
      <c r="Q878" s="928">
        <v>0</v>
      </c>
      <c r="R878" s="928">
        <v>-368.49</v>
      </c>
      <c r="S878" s="929">
        <v>159.32</v>
      </c>
      <c r="T878" s="929">
        <v>1113.07</v>
      </c>
      <c r="U878" s="929">
        <v>1113.07</v>
      </c>
      <c r="V878" s="929">
        <v>1113.07</v>
      </c>
      <c r="W878" s="929">
        <v>1113.07</v>
      </c>
      <c r="X878" s="929">
        <v>1113.07</v>
      </c>
      <c r="Y878" s="929">
        <v>1113.07</v>
      </c>
      <c r="Z878" s="929">
        <v>1113.07</v>
      </c>
      <c r="AA878" s="929">
        <v>1113.07</v>
      </c>
      <c r="AB878" s="929">
        <v>1113.07</v>
      </c>
      <c r="AC878" s="929">
        <v>1113.07</v>
      </c>
      <c r="AD878" s="929">
        <v>169.08312960000001</v>
      </c>
      <c r="AE878" s="929">
        <v>169.08312960000001</v>
      </c>
      <c r="AF878" s="929">
        <v>169.08312960000001</v>
      </c>
      <c r="AG878" s="929">
        <v>169.08312960000001</v>
      </c>
      <c r="AH878" s="929">
        <v>169.08312960000001</v>
      </c>
      <c r="AI878" s="929">
        <v>169.08312960000001</v>
      </c>
      <c r="AJ878" s="929">
        <v>169.08312960000001</v>
      </c>
      <c r="AK878" s="929">
        <v>169.08312960000001</v>
      </c>
      <c r="AL878" s="929">
        <v>169.08312960000001</v>
      </c>
      <c r="AM878" s="929">
        <v>169.08312960000001</v>
      </c>
      <c r="AN878" s="928">
        <v>6.1280000000000081</v>
      </c>
      <c r="AO878" s="928">
        <v>0</v>
      </c>
      <c r="AP878" s="928">
        <v>0</v>
      </c>
      <c r="AQ878" s="928">
        <v>0</v>
      </c>
      <c r="AR878" s="928">
        <v>0</v>
      </c>
      <c r="AS878" s="928">
        <v>0</v>
      </c>
      <c r="AT878" s="928">
        <v>0</v>
      </c>
      <c r="AU878" s="928">
        <v>0</v>
      </c>
      <c r="AV878" s="928">
        <v>0</v>
      </c>
      <c r="AW878" s="928">
        <v>0</v>
      </c>
      <c r="AX878" s="771"/>
      <c r="AY878" s="771"/>
      <c r="AZ878" s="771"/>
      <c r="BA878" s="930"/>
    </row>
    <row r="879" spans="1:53" ht="11.4">
      <c r="A879" s="789">
        <v>8</v>
      </c>
      <c r="B879" s="905"/>
      <c r="C879" s="905"/>
      <c r="D879" s="905"/>
      <c r="E879" s="905"/>
      <c r="F879" s="905"/>
      <c r="G879" s="905"/>
      <c r="H879" s="905"/>
      <c r="I879" s="905"/>
      <c r="J879" s="905"/>
      <c r="K879" s="905"/>
      <c r="L879" s="931" t="s">
        <v>165</v>
      </c>
      <c r="M879" s="932" t="s">
        <v>532</v>
      </c>
      <c r="N879" s="933"/>
      <c r="O879" s="934"/>
      <c r="P879" s="934"/>
      <c r="Q879" s="934"/>
      <c r="R879" s="935">
        <v>0</v>
      </c>
      <c r="S879" s="934">
        <v>1.0494000000000001</v>
      </c>
      <c r="T879" s="934">
        <v>1</v>
      </c>
      <c r="U879" s="934">
        <v>1</v>
      </c>
      <c r="V879" s="934">
        <v>1</v>
      </c>
      <c r="W879" s="934">
        <v>1</v>
      </c>
      <c r="X879" s="934">
        <v>1</v>
      </c>
      <c r="Y879" s="934">
        <v>1</v>
      </c>
      <c r="Z879" s="934">
        <v>1</v>
      </c>
      <c r="AA879" s="934">
        <v>1</v>
      </c>
      <c r="AB879" s="934">
        <v>1</v>
      </c>
      <c r="AC879" s="934">
        <v>1</v>
      </c>
      <c r="AD879" s="934">
        <v>1.06128</v>
      </c>
      <c r="AE879" s="934">
        <v>1</v>
      </c>
      <c r="AF879" s="934">
        <v>1</v>
      </c>
      <c r="AG879" s="934">
        <v>1</v>
      </c>
      <c r="AH879" s="934">
        <v>1</v>
      </c>
      <c r="AI879" s="934">
        <v>1</v>
      </c>
      <c r="AJ879" s="934">
        <v>1</v>
      </c>
      <c r="AK879" s="934">
        <v>1</v>
      </c>
      <c r="AL879" s="934">
        <v>1</v>
      </c>
      <c r="AM879" s="934">
        <v>1</v>
      </c>
      <c r="AN879" s="443"/>
      <c r="AO879" s="443"/>
      <c r="AP879" s="443"/>
      <c r="AQ879" s="443"/>
      <c r="AR879" s="443"/>
      <c r="AS879" s="443"/>
      <c r="AT879" s="443"/>
      <c r="AU879" s="443"/>
      <c r="AV879" s="443"/>
      <c r="AW879" s="443"/>
      <c r="AX879" s="771"/>
      <c r="AY879" s="771"/>
      <c r="AZ879" s="771"/>
      <c r="BA879" s="905"/>
    </row>
    <row r="880" spans="1:53" s="113" customFormat="1" ht="11.4">
      <c r="A880" s="936">
        <v>8</v>
      </c>
      <c r="B880" s="930"/>
      <c r="C880" s="930"/>
      <c r="D880" s="930"/>
      <c r="E880" s="930"/>
      <c r="F880" s="930"/>
      <c r="G880" s="930"/>
      <c r="H880" s="930"/>
      <c r="I880" s="930"/>
      <c r="J880" s="930"/>
      <c r="K880" s="930"/>
      <c r="L880" s="925" t="s">
        <v>166</v>
      </c>
      <c r="M880" s="937" t="s">
        <v>533</v>
      </c>
      <c r="N880" s="927" t="s">
        <v>370</v>
      </c>
      <c r="O880" s="928">
        <v>133.72</v>
      </c>
      <c r="P880" s="928">
        <v>23.04</v>
      </c>
      <c r="Q880" s="928">
        <v>0</v>
      </c>
      <c r="R880" s="928">
        <v>-23.04</v>
      </c>
      <c r="S880" s="537"/>
      <c r="T880" s="537"/>
      <c r="U880" s="537"/>
      <c r="V880" s="537"/>
      <c r="W880" s="537"/>
      <c r="X880" s="537"/>
      <c r="Y880" s="537"/>
      <c r="Z880" s="537"/>
      <c r="AA880" s="537"/>
      <c r="AB880" s="537"/>
      <c r="AC880" s="537"/>
      <c r="AD880" s="537"/>
      <c r="AE880" s="537"/>
      <c r="AF880" s="537"/>
      <c r="AG880" s="537"/>
      <c r="AH880" s="537"/>
      <c r="AI880" s="537"/>
      <c r="AJ880" s="537"/>
      <c r="AK880" s="537"/>
      <c r="AL880" s="537"/>
      <c r="AM880" s="537"/>
      <c r="AN880" s="537"/>
      <c r="AO880" s="537"/>
      <c r="AP880" s="537"/>
      <c r="AQ880" s="537"/>
      <c r="AR880" s="537"/>
      <c r="AS880" s="537"/>
      <c r="AT880" s="537"/>
      <c r="AU880" s="537"/>
      <c r="AV880" s="537"/>
      <c r="AW880" s="537"/>
      <c r="AX880" s="938"/>
      <c r="AY880" s="938"/>
      <c r="AZ880" s="938"/>
      <c r="BA880" s="930"/>
    </row>
    <row r="881" spans="1:53" ht="22.8">
      <c r="A881" s="789">
        <v>8</v>
      </c>
      <c r="B881" s="905"/>
      <c r="C881" s="905"/>
      <c r="D881" s="905"/>
      <c r="E881" s="905"/>
      <c r="F881" s="905"/>
      <c r="G881" s="905"/>
      <c r="H881" s="905"/>
      <c r="I881" s="905"/>
      <c r="J881" s="905"/>
      <c r="K881" s="905"/>
      <c r="L881" s="931" t="s">
        <v>534</v>
      </c>
      <c r="M881" s="939" t="s">
        <v>535</v>
      </c>
      <c r="N881" s="856" t="s">
        <v>370</v>
      </c>
      <c r="O881" s="940">
        <v>0</v>
      </c>
      <c r="P881" s="940">
        <v>22.84</v>
      </c>
      <c r="Q881" s="940">
        <v>0</v>
      </c>
      <c r="R881" s="940">
        <v>-22.84</v>
      </c>
      <c r="S881" s="443"/>
      <c r="T881" s="443"/>
      <c r="U881" s="443"/>
      <c r="V881" s="443"/>
      <c r="W881" s="443"/>
      <c r="X881" s="443"/>
      <c r="Y881" s="443"/>
      <c r="Z881" s="443"/>
      <c r="AA881" s="443"/>
      <c r="AB881" s="443"/>
      <c r="AC881" s="443"/>
      <c r="AD881" s="443"/>
      <c r="AE881" s="443"/>
      <c r="AF881" s="443"/>
      <c r="AG881" s="443"/>
      <c r="AH881" s="443"/>
      <c r="AI881" s="443"/>
      <c r="AJ881" s="443"/>
      <c r="AK881" s="443"/>
      <c r="AL881" s="443"/>
      <c r="AM881" s="443"/>
      <c r="AN881" s="443"/>
      <c r="AO881" s="443"/>
      <c r="AP881" s="443"/>
      <c r="AQ881" s="443"/>
      <c r="AR881" s="443"/>
      <c r="AS881" s="443"/>
      <c r="AT881" s="443"/>
      <c r="AU881" s="443"/>
      <c r="AV881" s="443"/>
      <c r="AW881" s="443"/>
      <c r="AX881" s="771"/>
      <c r="AY881" s="771"/>
      <c r="AZ881" s="771"/>
      <c r="BA881" s="941"/>
    </row>
    <row r="882" spans="1:53" ht="11.4">
      <c r="A882" s="789">
        <v>8</v>
      </c>
      <c r="B882" s="905"/>
      <c r="C882" s="905"/>
      <c r="D882" s="905"/>
      <c r="E882" s="905"/>
      <c r="F882" s="905"/>
      <c r="G882" s="905"/>
      <c r="H882" s="905"/>
      <c r="I882" s="905"/>
      <c r="J882" s="905"/>
      <c r="K882" s="905"/>
      <c r="L882" s="931" t="s">
        <v>536</v>
      </c>
      <c r="M882" s="942" t="s">
        <v>537</v>
      </c>
      <c r="N882" s="943" t="s">
        <v>370</v>
      </c>
      <c r="O882" s="790"/>
      <c r="P882" s="790">
        <v>10.69</v>
      </c>
      <c r="Q882" s="790"/>
      <c r="R882" s="940">
        <v>-10.69</v>
      </c>
      <c r="S882" s="443"/>
      <c r="T882" s="443"/>
      <c r="U882" s="443"/>
      <c r="V882" s="443"/>
      <c r="W882" s="443"/>
      <c r="X882" s="443"/>
      <c r="Y882" s="443"/>
      <c r="Z882" s="443"/>
      <c r="AA882" s="443"/>
      <c r="AB882" s="443"/>
      <c r="AC882" s="443"/>
      <c r="AD882" s="443"/>
      <c r="AE882" s="443"/>
      <c r="AF882" s="443"/>
      <c r="AG882" s="443"/>
      <c r="AH882" s="443"/>
      <c r="AI882" s="443"/>
      <c r="AJ882" s="443"/>
      <c r="AK882" s="443"/>
      <c r="AL882" s="443"/>
      <c r="AM882" s="443"/>
      <c r="AN882" s="443"/>
      <c r="AO882" s="443"/>
      <c r="AP882" s="443"/>
      <c r="AQ882" s="443"/>
      <c r="AR882" s="443"/>
      <c r="AS882" s="443"/>
      <c r="AT882" s="443"/>
      <c r="AU882" s="443"/>
      <c r="AV882" s="443"/>
      <c r="AW882" s="443"/>
      <c r="AX882" s="771"/>
      <c r="AY882" s="771"/>
      <c r="AZ882" s="771"/>
      <c r="BA882" s="905"/>
    </row>
    <row r="883" spans="1:53" ht="11.4">
      <c r="A883" s="789">
        <v>8</v>
      </c>
      <c r="B883" s="905"/>
      <c r="C883" s="905"/>
      <c r="D883" s="905"/>
      <c r="E883" s="905"/>
      <c r="F883" s="905"/>
      <c r="G883" s="905"/>
      <c r="H883" s="905"/>
      <c r="I883" s="905"/>
      <c r="J883" s="905"/>
      <c r="K883" s="905"/>
      <c r="L883" s="931" t="s">
        <v>538</v>
      </c>
      <c r="M883" s="944" t="s">
        <v>539</v>
      </c>
      <c r="N883" s="943" t="s">
        <v>370</v>
      </c>
      <c r="O883" s="790"/>
      <c r="P883" s="790">
        <v>12.15</v>
      </c>
      <c r="Q883" s="790"/>
      <c r="R883" s="940">
        <v>-12.15</v>
      </c>
      <c r="S883" s="443"/>
      <c r="T883" s="443"/>
      <c r="U883" s="443"/>
      <c r="V883" s="443"/>
      <c r="W883" s="443"/>
      <c r="X883" s="443"/>
      <c r="Y883" s="443"/>
      <c r="Z883" s="443"/>
      <c r="AA883" s="443"/>
      <c r="AB883" s="443"/>
      <c r="AC883" s="443"/>
      <c r="AD883" s="443"/>
      <c r="AE883" s="443"/>
      <c r="AF883" s="443"/>
      <c r="AG883" s="443"/>
      <c r="AH883" s="443"/>
      <c r="AI883" s="443"/>
      <c r="AJ883" s="443"/>
      <c r="AK883" s="443"/>
      <c r="AL883" s="443"/>
      <c r="AM883" s="443"/>
      <c r="AN883" s="443"/>
      <c r="AO883" s="443"/>
      <c r="AP883" s="443"/>
      <c r="AQ883" s="443"/>
      <c r="AR883" s="443"/>
      <c r="AS883" s="443"/>
      <c r="AT883" s="443"/>
      <c r="AU883" s="443"/>
      <c r="AV883" s="443"/>
      <c r="AW883" s="443"/>
      <c r="AX883" s="771"/>
      <c r="AY883" s="771"/>
      <c r="AZ883" s="771"/>
      <c r="BA883" s="905"/>
    </row>
    <row r="884" spans="1:53" ht="22.8">
      <c r="A884" s="789">
        <v>8</v>
      </c>
      <c r="B884" s="905"/>
      <c r="C884" s="905"/>
      <c r="D884" s="905"/>
      <c r="E884" s="905"/>
      <c r="F884" s="905"/>
      <c r="G884" s="905"/>
      <c r="H884" s="905"/>
      <c r="I884" s="905"/>
      <c r="J884" s="905"/>
      <c r="K884" s="905"/>
      <c r="L884" s="931" t="s">
        <v>540</v>
      </c>
      <c r="M884" s="939" t="s">
        <v>541</v>
      </c>
      <c r="N884" s="856" t="s">
        <v>370</v>
      </c>
      <c r="O884" s="790"/>
      <c r="P884" s="790"/>
      <c r="Q884" s="790"/>
      <c r="R884" s="940">
        <v>0</v>
      </c>
      <c r="S884" s="443"/>
      <c r="T884" s="443"/>
      <c r="U884" s="443"/>
      <c r="V884" s="443"/>
      <c r="W884" s="443"/>
      <c r="X884" s="443"/>
      <c r="Y884" s="443"/>
      <c r="Z884" s="443"/>
      <c r="AA884" s="443"/>
      <c r="AB884" s="443"/>
      <c r="AC884" s="443"/>
      <c r="AD884" s="443"/>
      <c r="AE884" s="443"/>
      <c r="AF884" s="443"/>
      <c r="AG884" s="443"/>
      <c r="AH884" s="443"/>
      <c r="AI884" s="443"/>
      <c r="AJ884" s="443"/>
      <c r="AK884" s="443"/>
      <c r="AL884" s="443"/>
      <c r="AM884" s="443"/>
      <c r="AN884" s="443"/>
      <c r="AO884" s="443"/>
      <c r="AP884" s="443"/>
      <c r="AQ884" s="443"/>
      <c r="AR884" s="443"/>
      <c r="AS884" s="443"/>
      <c r="AT884" s="443"/>
      <c r="AU884" s="443"/>
      <c r="AV884" s="443"/>
      <c r="AW884" s="443"/>
      <c r="AX884" s="771"/>
      <c r="AY884" s="771"/>
      <c r="AZ884" s="771"/>
      <c r="BA884" s="905"/>
    </row>
    <row r="885" spans="1:53" ht="22.8">
      <c r="A885" s="789">
        <v>8</v>
      </c>
      <c r="B885" s="905"/>
      <c r="C885" s="905"/>
      <c r="D885" s="905"/>
      <c r="E885" s="905"/>
      <c r="F885" s="905"/>
      <c r="G885" s="905"/>
      <c r="H885" s="905"/>
      <c r="I885" s="905"/>
      <c r="J885" s="905"/>
      <c r="K885" s="905"/>
      <c r="L885" s="931" t="s">
        <v>542</v>
      </c>
      <c r="M885" s="939" t="s">
        <v>543</v>
      </c>
      <c r="N885" s="943" t="s">
        <v>370</v>
      </c>
      <c r="O885" s="443">
        <v>0</v>
      </c>
      <c r="P885" s="443">
        <v>0</v>
      </c>
      <c r="Q885" s="443">
        <v>0</v>
      </c>
      <c r="R885" s="940">
        <v>0</v>
      </c>
      <c r="S885" s="443"/>
      <c r="T885" s="443"/>
      <c r="U885" s="443"/>
      <c r="V885" s="443"/>
      <c r="W885" s="443"/>
      <c r="X885" s="443"/>
      <c r="Y885" s="443"/>
      <c r="Z885" s="443"/>
      <c r="AA885" s="443"/>
      <c r="AB885" s="443"/>
      <c r="AC885" s="443"/>
      <c r="AD885" s="443"/>
      <c r="AE885" s="443"/>
      <c r="AF885" s="443"/>
      <c r="AG885" s="443"/>
      <c r="AH885" s="443"/>
      <c r="AI885" s="443"/>
      <c r="AJ885" s="443"/>
      <c r="AK885" s="443"/>
      <c r="AL885" s="443"/>
      <c r="AM885" s="443"/>
      <c r="AN885" s="443"/>
      <c r="AO885" s="443"/>
      <c r="AP885" s="443"/>
      <c r="AQ885" s="443"/>
      <c r="AR885" s="443"/>
      <c r="AS885" s="443"/>
      <c r="AT885" s="443"/>
      <c r="AU885" s="443"/>
      <c r="AV885" s="443"/>
      <c r="AW885" s="443"/>
      <c r="AX885" s="771"/>
      <c r="AY885" s="771"/>
      <c r="AZ885" s="771"/>
      <c r="BA885" s="905"/>
    </row>
    <row r="886" spans="1:53" ht="11.4">
      <c r="A886" s="789">
        <v>8</v>
      </c>
      <c r="B886" s="905"/>
      <c r="C886" s="905"/>
      <c r="D886" s="905"/>
      <c r="E886" s="905"/>
      <c r="F886" s="905"/>
      <c r="G886" s="905"/>
      <c r="H886" s="905"/>
      <c r="I886" s="905"/>
      <c r="J886" s="905"/>
      <c r="K886" s="905"/>
      <c r="L886" s="931" t="s">
        <v>544</v>
      </c>
      <c r="M886" s="942" t="s">
        <v>545</v>
      </c>
      <c r="N886" s="856" t="s">
        <v>370</v>
      </c>
      <c r="O886" s="790"/>
      <c r="P886" s="790"/>
      <c r="Q886" s="790"/>
      <c r="R886" s="940">
        <v>0</v>
      </c>
      <c r="S886" s="443"/>
      <c r="T886" s="443"/>
      <c r="U886" s="443"/>
      <c r="V886" s="443"/>
      <c r="W886" s="443"/>
      <c r="X886" s="443"/>
      <c r="Y886" s="443"/>
      <c r="Z886" s="443"/>
      <c r="AA886" s="443"/>
      <c r="AB886" s="443"/>
      <c r="AC886" s="443"/>
      <c r="AD886" s="443"/>
      <c r="AE886" s="443"/>
      <c r="AF886" s="443"/>
      <c r="AG886" s="443"/>
      <c r="AH886" s="443"/>
      <c r="AI886" s="443"/>
      <c r="AJ886" s="443"/>
      <c r="AK886" s="443"/>
      <c r="AL886" s="443"/>
      <c r="AM886" s="443"/>
      <c r="AN886" s="443"/>
      <c r="AO886" s="443"/>
      <c r="AP886" s="443"/>
      <c r="AQ886" s="443"/>
      <c r="AR886" s="443"/>
      <c r="AS886" s="443"/>
      <c r="AT886" s="443"/>
      <c r="AU886" s="443"/>
      <c r="AV886" s="443"/>
      <c r="AW886" s="443"/>
      <c r="AX886" s="771"/>
      <c r="AY886" s="771"/>
      <c r="AZ886" s="771"/>
      <c r="BA886" s="905"/>
    </row>
    <row r="887" spans="1:53" ht="22.8">
      <c r="A887" s="789">
        <v>8</v>
      </c>
      <c r="B887" s="905"/>
      <c r="C887" s="905"/>
      <c r="D887" s="905"/>
      <c r="E887" s="905"/>
      <c r="F887" s="905"/>
      <c r="G887" s="905"/>
      <c r="H887" s="905"/>
      <c r="I887" s="905"/>
      <c r="J887" s="905"/>
      <c r="K887" s="905"/>
      <c r="L887" s="931" t="s">
        <v>546</v>
      </c>
      <c r="M887" s="942" t="s">
        <v>1196</v>
      </c>
      <c r="N887" s="943" t="s">
        <v>370</v>
      </c>
      <c r="O887" s="790">
        <v>0</v>
      </c>
      <c r="P887" s="790">
        <v>0</v>
      </c>
      <c r="Q887" s="790">
        <v>0</v>
      </c>
      <c r="R887" s="940">
        <v>0</v>
      </c>
      <c r="S887" s="443"/>
      <c r="T887" s="443"/>
      <c r="U887" s="443"/>
      <c r="V887" s="443"/>
      <c r="W887" s="443"/>
      <c r="X887" s="443"/>
      <c r="Y887" s="443"/>
      <c r="Z887" s="443"/>
      <c r="AA887" s="443"/>
      <c r="AB887" s="443"/>
      <c r="AC887" s="443"/>
      <c r="AD887" s="443"/>
      <c r="AE887" s="443"/>
      <c r="AF887" s="443"/>
      <c r="AG887" s="443"/>
      <c r="AH887" s="443"/>
      <c r="AI887" s="443"/>
      <c r="AJ887" s="443"/>
      <c r="AK887" s="443"/>
      <c r="AL887" s="443"/>
      <c r="AM887" s="443"/>
      <c r="AN887" s="443"/>
      <c r="AO887" s="443"/>
      <c r="AP887" s="443"/>
      <c r="AQ887" s="443"/>
      <c r="AR887" s="443"/>
      <c r="AS887" s="443"/>
      <c r="AT887" s="443"/>
      <c r="AU887" s="443"/>
      <c r="AV887" s="443"/>
      <c r="AW887" s="443"/>
      <c r="AX887" s="771"/>
      <c r="AY887" s="771"/>
      <c r="AZ887" s="771"/>
      <c r="BA887" s="905"/>
    </row>
    <row r="888" spans="1:53" ht="11.4">
      <c r="A888" s="789">
        <v>8</v>
      </c>
      <c r="B888" s="905"/>
      <c r="C888" s="905"/>
      <c r="D888" s="905"/>
      <c r="E888" s="905"/>
      <c r="F888" s="905"/>
      <c r="G888" s="905"/>
      <c r="H888" s="905"/>
      <c r="I888" s="905"/>
      <c r="J888" s="905"/>
      <c r="K888" s="905"/>
      <c r="L888" s="931" t="s">
        <v>547</v>
      </c>
      <c r="M888" s="939" t="s">
        <v>548</v>
      </c>
      <c r="N888" s="856" t="s">
        <v>370</v>
      </c>
      <c r="O888" s="790"/>
      <c r="P888" s="790"/>
      <c r="Q888" s="790"/>
      <c r="R888" s="940">
        <v>0</v>
      </c>
      <c r="S888" s="443"/>
      <c r="T888" s="443"/>
      <c r="U888" s="443"/>
      <c r="V888" s="443"/>
      <c r="W888" s="443"/>
      <c r="X888" s="443"/>
      <c r="Y888" s="443"/>
      <c r="Z888" s="443"/>
      <c r="AA888" s="443"/>
      <c r="AB888" s="443"/>
      <c r="AC888" s="443"/>
      <c r="AD888" s="443"/>
      <c r="AE888" s="443"/>
      <c r="AF888" s="443"/>
      <c r="AG888" s="443"/>
      <c r="AH888" s="443"/>
      <c r="AI888" s="443"/>
      <c r="AJ888" s="443"/>
      <c r="AK888" s="443"/>
      <c r="AL888" s="443"/>
      <c r="AM888" s="443"/>
      <c r="AN888" s="443"/>
      <c r="AO888" s="443"/>
      <c r="AP888" s="443"/>
      <c r="AQ888" s="443"/>
      <c r="AR888" s="443"/>
      <c r="AS888" s="443"/>
      <c r="AT888" s="443"/>
      <c r="AU888" s="443"/>
      <c r="AV888" s="443"/>
      <c r="AW888" s="443"/>
      <c r="AX888" s="771"/>
      <c r="AY888" s="771"/>
      <c r="AZ888" s="771"/>
      <c r="BA888" s="905"/>
    </row>
    <row r="889" spans="1:53" ht="11.4">
      <c r="A889" s="789">
        <v>8</v>
      </c>
      <c r="B889" s="905"/>
      <c r="C889" s="905"/>
      <c r="D889" s="905"/>
      <c r="E889" s="905"/>
      <c r="F889" s="905"/>
      <c r="G889" s="905"/>
      <c r="H889" s="905"/>
      <c r="I889" s="905"/>
      <c r="J889" s="905"/>
      <c r="K889" s="905"/>
      <c r="L889" s="931" t="s">
        <v>549</v>
      </c>
      <c r="M889" s="945" t="s">
        <v>550</v>
      </c>
      <c r="N889" s="933" t="s">
        <v>370</v>
      </c>
      <c r="O889" s="940">
        <v>133.72</v>
      </c>
      <c r="P889" s="940">
        <v>0.2</v>
      </c>
      <c r="Q889" s="940">
        <v>0</v>
      </c>
      <c r="R889" s="940">
        <v>-0.2</v>
      </c>
      <c r="S889" s="443"/>
      <c r="T889" s="443"/>
      <c r="U889" s="443"/>
      <c r="V889" s="443"/>
      <c r="W889" s="443"/>
      <c r="X889" s="443"/>
      <c r="Y889" s="443"/>
      <c r="Z889" s="443"/>
      <c r="AA889" s="443"/>
      <c r="AB889" s="443"/>
      <c r="AC889" s="443"/>
      <c r="AD889" s="443"/>
      <c r="AE889" s="443"/>
      <c r="AF889" s="443"/>
      <c r="AG889" s="443"/>
      <c r="AH889" s="443"/>
      <c r="AI889" s="443"/>
      <c r="AJ889" s="443"/>
      <c r="AK889" s="443"/>
      <c r="AL889" s="443"/>
      <c r="AM889" s="443"/>
      <c r="AN889" s="443"/>
      <c r="AO889" s="443"/>
      <c r="AP889" s="443"/>
      <c r="AQ889" s="443"/>
      <c r="AR889" s="443"/>
      <c r="AS889" s="443"/>
      <c r="AT889" s="443"/>
      <c r="AU889" s="443"/>
      <c r="AV889" s="443"/>
      <c r="AW889" s="443"/>
      <c r="AX889" s="771"/>
      <c r="AY889" s="771"/>
      <c r="AZ889" s="771"/>
      <c r="BA889" s="905"/>
    </row>
    <row r="890" spans="1:53" ht="11.4">
      <c r="A890" s="789">
        <v>8</v>
      </c>
      <c r="B890" s="905"/>
      <c r="C890" s="905"/>
      <c r="D890" s="905"/>
      <c r="E890" s="905"/>
      <c r="F890" s="905"/>
      <c r="G890" s="905"/>
      <c r="H890" s="905"/>
      <c r="I890" s="905"/>
      <c r="J890" s="905"/>
      <c r="K890" s="905"/>
      <c r="L890" s="931" t="s">
        <v>551</v>
      </c>
      <c r="M890" s="944" t="s">
        <v>552</v>
      </c>
      <c r="N890" s="933" t="s">
        <v>370</v>
      </c>
      <c r="O890" s="790"/>
      <c r="P890" s="790"/>
      <c r="Q890" s="790"/>
      <c r="R890" s="940">
        <v>0</v>
      </c>
      <c r="S890" s="443"/>
      <c r="T890" s="443"/>
      <c r="U890" s="443"/>
      <c r="V890" s="443"/>
      <c r="W890" s="443"/>
      <c r="X890" s="443"/>
      <c r="Y890" s="443"/>
      <c r="Z890" s="443"/>
      <c r="AA890" s="443"/>
      <c r="AB890" s="443"/>
      <c r="AC890" s="443"/>
      <c r="AD890" s="443"/>
      <c r="AE890" s="443"/>
      <c r="AF890" s="443"/>
      <c r="AG890" s="443"/>
      <c r="AH890" s="443"/>
      <c r="AI890" s="443"/>
      <c r="AJ890" s="443"/>
      <c r="AK890" s="443"/>
      <c r="AL890" s="443"/>
      <c r="AM890" s="443"/>
      <c r="AN890" s="443"/>
      <c r="AO890" s="443"/>
      <c r="AP890" s="443"/>
      <c r="AQ890" s="443"/>
      <c r="AR890" s="443"/>
      <c r="AS890" s="443"/>
      <c r="AT890" s="443"/>
      <c r="AU890" s="443"/>
      <c r="AV890" s="443"/>
      <c r="AW890" s="443"/>
      <c r="AX890" s="771"/>
      <c r="AY890" s="771"/>
      <c r="AZ890" s="771"/>
      <c r="BA890" s="905"/>
    </row>
    <row r="891" spans="1:53" ht="22.8">
      <c r="A891" s="789">
        <v>8</v>
      </c>
      <c r="B891" s="905"/>
      <c r="C891" s="905"/>
      <c r="D891" s="905"/>
      <c r="E891" s="905"/>
      <c r="F891" s="905"/>
      <c r="G891" s="905"/>
      <c r="H891" s="905"/>
      <c r="I891" s="905"/>
      <c r="J891" s="905"/>
      <c r="K891" s="905"/>
      <c r="L891" s="931" t="s">
        <v>553</v>
      </c>
      <c r="M891" s="944" t="s">
        <v>554</v>
      </c>
      <c r="N891" s="933" t="s">
        <v>370</v>
      </c>
      <c r="O891" s="790"/>
      <c r="P891" s="790"/>
      <c r="Q891" s="790"/>
      <c r="R891" s="940">
        <v>0</v>
      </c>
      <c r="S891" s="443"/>
      <c r="T891" s="443"/>
      <c r="U891" s="443"/>
      <c r="V891" s="443"/>
      <c r="W891" s="443"/>
      <c r="X891" s="443"/>
      <c r="Y891" s="443"/>
      <c r="Z891" s="443"/>
      <c r="AA891" s="443"/>
      <c r="AB891" s="443"/>
      <c r="AC891" s="443"/>
      <c r="AD891" s="443"/>
      <c r="AE891" s="443"/>
      <c r="AF891" s="443"/>
      <c r="AG891" s="443"/>
      <c r="AH891" s="443"/>
      <c r="AI891" s="443"/>
      <c r="AJ891" s="443"/>
      <c r="AK891" s="443"/>
      <c r="AL891" s="443"/>
      <c r="AM891" s="443"/>
      <c r="AN891" s="443"/>
      <c r="AO891" s="443"/>
      <c r="AP891" s="443"/>
      <c r="AQ891" s="443"/>
      <c r="AR891" s="443"/>
      <c r="AS891" s="443"/>
      <c r="AT891" s="443"/>
      <c r="AU891" s="443"/>
      <c r="AV891" s="443"/>
      <c r="AW891" s="443"/>
      <c r="AX891" s="771"/>
      <c r="AY891" s="771"/>
      <c r="AZ891" s="771"/>
      <c r="BA891" s="905"/>
    </row>
    <row r="892" spans="1:53" ht="22.8">
      <c r="A892" s="789">
        <v>8</v>
      </c>
      <c r="B892" s="905"/>
      <c r="C892" s="905"/>
      <c r="D892" s="905"/>
      <c r="E892" s="905"/>
      <c r="F892" s="905"/>
      <c r="G892" s="905"/>
      <c r="H892" s="905"/>
      <c r="I892" s="905"/>
      <c r="J892" s="905"/>
      <c r="K892" s="905"/>
      <c r="L892" s="931" t="s">
        <v>555</v>
      </c>
      <c r="M892" s="944" t="s">
        <v>556</v>
      </c>
      <c r="N892" s="933" t="s">
        <v>370</v>
      </c>
      <c r="O892" s="790"/>
      <c r="P892" s="790"/>
      <c r="Q892" s="790"/>
      <c r="R892" s="940">
        <v>0</v>
      </c>
      <c r="S892" s="443"/>
      <c r="T892" s="443"/>
      <c r="U892" s="443"/>
      <c r="V892" s="443"/>
      <c r="W892" s="443"/>
      <c r="X892" s="443"/>
      <c r="Y892" s="443"/>
      <c r="Z892" s="443"/>
      <c r="AA892" s="443"/>
      <c r="AB892" s="443"/>
      <c r="AC892" s="443"/>
      <c r="AD892" s="443"/>
      <c r="AE892" s="443"/>
      <c r="AF892" s="443"/>
      <c r="AG892" s="443"/>
      <c r="AH892" s="443"/>
      <c r="AI892" s="443"/>
      <c r="AJ892" s="443"/>
      <c r="AK892" s="443"/>
      <c r="AL892" s="443"/>
      <c r="AM892" s="443"/>
      <c r="AN892" s="443"/>
      <c r="AO892" s="443"/>
      <c r="AP892" s="443"/>
      <c r="AQ892" s="443"/>
      <c r="AR892" s="443"/>
      <c r="AS892" s="443"/>
      <c r="AT892" s="443"/>
      <c r="AU892" s="443"/>
      <c r="AV892" s="443"/>
      <c r="AW892" s="443"/>
      <c r="AX892" s="771"/>
      <c r="AY892" s="771"/>
      <c r="AZ892" s="771"/>
      <c r="BA892" s="905"/>
    </row>
    <row r="893" spans="1:53" ht="22.8">
      <c r="A893" s="789">
        <v>8</v>
      </c>
      <c r="B893" s="905"/>
      <c r="C893" s="905"/>
      <c r="D893" s="905"/>
      <c r="E893" s="905"/>
      <c r="F893" s="905"/>
      <c r="G893" s="905"/>
      <c r="H893" s="905"/>
      <c r="I893" s="905"/>
      <c r="J893" s="905"/>
      <c r="K893" s="905"/>
      <c r="L893" s="931" t="s">
        <v>557</v>
      </c>
      <c r="M893" s="944" t="s">
        <v>558</v>
      </c>
      <c r="N893" s="933" t="s">
        <v>370</v>
      </c>
      <c r="O893" s="790"/>
      <c r="P893" s="790"/>
      <c r="Q893" s="790"/>
      <c r="R893" s="940">
        <v>0</v>
      </c>
      <c r="S893" s="443"/>
      <c r="T893" s="443"/>
      <c r="U893" s="443"/>
      <c r="V893" s="443"/>
      <c r="W893" s="443"/>
      <c r="X893" s="443"/>
      <c r="Y893" s="443"/>
      <c r="Z893" s="443"/>
      <c r="AA893" s="443"/>
      <c r="AB893" s="443"/>
      <c r="AC893" s="443"/>
      <c r="AD893" s="443"/>
      <c r="AE893" s="443"/>
      <c r="AF893" s="443"/>
      <c r="AG893" s="443"/>
      <c r="AH893" s="443"/>
      <c r="AI893" s="443"/>
      <c r="AJ893" s="443"/>
      <c r="AK893" s="443"/>
      <c r="AL893" s="443"/>
      <c r="AM893" s="443"/>
      <c r="AN893" s="443"/>
      <c r="AO893" s="443"/>
      <c r="AP893" s="443"/>
      <c r="AQ893" s="443"/>
      <c r="AR893" s="443"/>
      <c r="AS893" s="443"/>
      <c r="AT893" s="443"/>
      <c r="AU893" s="443"/>
      <c r="AV893" s="443"/>
      <c r="AW893" s="443"/>
      <c r="AX893" s="771"/>
      <c r="AY893" s="771"/>
      <c r="AZ893" s="771"/>
      <c r="BA893" s="905"/>
    </row>
    <row r="894" spans="1:53" ht="45.6">
      <c r="A894" s="789">
        <v>8</v>
      </c>
      <c r="B894" s="905"/>
      <c r="C894" s="905"/>
      <c r="D894" s="905"/>
      <c r="E894" s="905"/>
      <c r="F894" s="905"/>
      <c r="G894" s="905"/>
      <c r="H894" s="905"/>
      <c r="I894" s="905"/>
      <c r="J894" s="905"/>
      <c r="K894" s="905"/>
      <c r="L894" s="931" t="s">
        <v>559</v>
      </c>
      <c r="M894" s="944" t="s">
        <v>560</v>
      </c>
      <c r="N894" s="933" t="s">
        <v>370</v>
      </c>
      <c r="O894" s="790"/>
      <c r="P894" s="790">
        <v>0.2</v>
      </c>
      <c r="Q894" s="790"/>
      <c r="R894" s="940">
        <v>-0.2</v>
      </c>
      <c r="S894" s="443"/>
      <c r="T894" s="443"/>
      <c r="U894" s="443"/>
      <c r="V894" s="443"/>
      <c r="W894" s="443"/>
      <c r="X894" s="443"/>
      <c r="Y894" s="443"/>
      <c r="Z894" s="443"/>
      <c r="AA894" s="443"/>
      <c r="AB894" s="443"/>
      <c r="AC894" s="443"/>
      <c r="AD894" s="443"/>
      <c r="AE894" s="443"/>
      <c r="AF894" s="443"/>
      <c r="AG894" s="443"/>
      <c r="AH894" s="443"/>
      <c r="AI894" s="443"/>
      <c r="AJ894" s="443"/>
      <c r="AK894" s="443"/>
      <c r="AL894" s="443"/>
      <c r="AM894" s="443"/>
      <c r="AN894" s="443"/>
      <c r="AO894" s="443"/>
      <c r="AP894" s="443"/>
      <c r="AQ894" s="443"/>
      <c r="AR894" s="443"/>
      <c r="AS894" s="443"/>
      <c r="AT894" s="443"/>
      <c r="AU894" s="443"/>
      <c r="AV894" s="443"/>
      <c r="AW894" s="443"/>
      <c r="AX894" s="771"/>
      <c r="AY894" s="771"/>
      <c r="AZ894" s="771"/>
      <c r="BA894" s="905"/>
    </row>
    <row r="895" spans="1:53" ht="11.4">
      <c r="A895" s="789">
        <v>8</v>
      </c>
      <c r="B895" s="905"/>
      <c r="C895" s="905"/>
      <c r="D895" s="905"/>
      <c r="E895" s="905"/>
      <c r="F895" s="905"/>
      <c r="G895" s="905"/>
      <c r="H895" s="905"/>
      <c r="I895" s="905"/>
      <c r="J895" s="905"/>
      <c r="K895" s="905"/>
      <c r="L895" s="931" t="s">
        <v>561</v>
      </c>
      <c r="M895" s="944" t="s">
        <v>562</v>
      </c>
      <c r="N895" s="933" t="s">
        <v>370</v>
      </c>
      <c r="O895" s="790"/>
      <c r="P895" s="790"/>
      <c r="Q895" s="790"/>
      <c r="R895" s="940">
        <v>0</v>
      </c>
      <c r="S895" s="443"/>
      <c r="T895" s="443"/>
      <c r="U895" s="443"/>
      <c r="V895" s="443"/>
      <c r="W895" s="443"/>
      <c r="X895" s="443"/>
      <c r="Y895" s="443"/>
      <c r="Z895" s="443"/>
      <c r="AA895" s="443"/>
      <c r="AB895" s="443"/>
      <c r="AC895" s="443"/>
      <c r="AD895" s="443"/>
      <c r="AE895" s="443"/>
      <c r="AF895" s="443"/>
      <c r="AG895" s="443"/>
      <c r="AH895" s="443"/>
      <c r="AI895" s="443"/>
      <c r="AJ895" s="443"/>
      <c r="AK895" s="443"/>
      <c r="AL895" s="443"/>
      <c r="AM895" s="443"/>
      <c r="AN895" s="443"/>
      <c r="AO895" s="443"/>
      <c r="AP895" s="443"/>
      <c r="AQ895" s="443"/>
      <c r="AR895" s="443"/>
      <c r="AS895" s="443"/>
      <c r="AT895" s="443"/>
      <c r="AU895" s="443"/>
      <c r="AV895" s="443"/>
      <c r="AW895" s="443"/>
      <c r="AX895" s="771"/>
      <c r="AY895" s="771"/>
      <c r="AZ895" s="771"/>
      <c r="BA895" s="905"/>
    </row>
    <row r="896" spans="1:53" ht="11.4">
      <c r="A896" s="789">
        <v>8</v>
      </c>
      <c r="B896" s="905"/>
      <c r="C896" s="905"/>
      <c r="D896" s="905"/>
      <c r="E896" s="905"/>
      <c r="F896" s="905"/>
      <c r="G896" s="905"/>
      <c r="H896" s="905"/>
      <c r="I896" s="905"/>
      <c r="J896" s="905"/>
      <c r="K896" s="905"/>
      <c r="L896" s="931" t="s">
        <v>1438</v>
      </c>
      <c r="M896" s="944" t="s">
        <v>1439</v>
      </c>
      <c r="N896" s="933" t="s">
        <v>370</v>
      </c>
      <c r="O896" s="790">
        <v>133.72</v>
      </c>
      <c r="P896" s="790"/>
      <c r="Q896" s="790"/>
      <c r="R896" s="940">
        <v>0</v>
      </c>
      <c r="S896" s="443"/>
      <c r="T896" s="443"/>
      <c r="U896" s="443"/>
      <c r="V896" s="443"/>
      <c r="W896" s="443"/>
      <c r="X896" s="443"/>
      <c r="Y896" s="443"/>
      <c r="Z896" s="443"/>
      <c r="AA896" s="443"/>
      <c r="AB896" s="443"/>
      <c r="AC896" s="443"/>
      <c r="AD896" s="443"/>
      <c r="AE896" s="443"/>
      <c r="AF896" s="443"/>
      <c r="AG896" s="443"/>
      <c r="AH896" s="443"/>
      <c r="AI896" s="443"/>
      <c r="AJ896" s="443"/>
      <c r="AK896" s="443"/>
      <c r="AL896" s="443"/>
      <c r="AM896" s="443"/>
      <c r="AN896" s="443"/>
      <c r="AO896" s="443"/>
      <c r="AP896" s="443"/>
      <c r="AQ896" s="443"/>
      <c r="AR896" s="443"/>
      <c r="AS896" s="443"/>
      <c r="AT896" s="443"/>
      <c r="AU896" s="443"/>
      <c r="AV896" s="443"/>
      <c r="AW896" s="443"/>
      <c r="AX896" s="771"/>
      <c r="AY896" s="771"/>
      <c r="AZ896" s="771"/>
      <c r="BA896" s="905"/>
    </row>
    <row r="897" spans="1:53" s="116" customFormat="1" ht="11.4">
      <c r="A897" s="936">
        <v>8</v>
      </c>
      <c r="B897" s="946"/>
      <c r="C897" s="946"/>
      <c r="D897" s="946"/>
      <c r="E897" s="946"/>
      <c r="F897" s="946"/>
      <c r="G897" s="946"/>
      <c r="H897" s="946"/>
      <c r="I897" s="946"/>
      <c r="J897" s="946"/>
      <c r="K897" s="946"/>
      <c r="L897" s="947" t="s">
        <v>378</v>
      </c>
      <c r="M897" s="948" t="s">
        <v>563</v>
      </c>
      <c r="N897" s="949" t="s">
        <v>370</v>
      </c>
      <c r="O897" s="537">
        <v>0</v>
      </c>
      <c r="P897" s="537">
        <v>107.02</v>
      </c>
      <c r="Q897" s="537">
        <v>0</v>
      </c>
      <c r="R897" s="928">
        <v>-107.02</v>
      </c>
      <c r="S897" s="537"/>
      <c r="T897" s="537"/>
      <c r="U897" s="537"/>
      <c r="V897" s="537"/>
      <c r="W897" s="537"/>
      <c r="X897" s="537"/>
      <c r="Y897" s="537"/>
      <c r="Z897" s="537"/>
      <c r="AA897" s="537"/>
      <c r="AB897" s="537"/>
      <c r="AC897" s="537"/>
      <c r="AD897" s="537"/>
      <c r="AE897" s="537"/>
      <c r="AF897" s="537"/>
      <c r="AG897" s="537"/>
      <c r="AH897" s="537"/>
      <c r="AI897" s="537"/>
      <c r="AJ897" s="537"/>
      <c r="AK897" s="537"/>
      <c r="AL897" s="537"/>
      <c r="AM897" s="537"/>
      <c r="AN897" s="537"/>
      <c r="AO897" s="537"/>
      <c r="AP897" s="537"/>
      <c r="AQ897" s="537"/>
      <c r="AR897" s="537"/>
      <c r="AS897" s="537"/>
      <c r="AT897" s="537"/>
      <c r="AU897" s="537"/>
      <c r="AV897" s="537"/>
      <c r="AW897" s="537"/>
      <c r="AX897" s="938"/>
      <c r="AY897" s="938"/>
      <c r="AZ897" s="938"/>
      <c r="BA897" s="946"/>
    </row>
    <row r="898" spans="1:53" ht="22.8">
      <c r="A898" s="789">
        <v>8</v>
      </c>
      <c r="B898" s="905"/>
      <c r="C898" s="905"/>
      <c r="D898" s="905"/>
      <c r="E898" s="905"/>
      <c r="F898" s="905"/>
      <c r="G898" s="905"/>
      <c r="H898" s="905"/>
      <c r="I898" s="905"/>
      <c r="J898" s="905"/>
      <c r="K898" s="905"/>
      <c r="L898" s="931" t="s">
        <v>564</v>
      </c>
      <c r="M898" s="939" t="s">
        <v>565</v>
      </c>
      <c r="N898" s="933" t="s">
        <v>370</v>
      </c>
      <c r="O898" s="790"/>
      <c r="P898" s="790"/>
      <c r="Q898" s="790"/>
      <c r="R898" s="940">
        <v>0</v>
      </c>
      <c r="S898" s="443"/>
      <c r="T898" s="443"/>
      <c r="U898" s="443"/>
      <c r="V898" s="443"/>
      <c r="W898" s="443"/>
      <c r="X898" s="443"/>
      <c r="Y898" s="443"/>
      <c r="Z898" s="443"/>
      <c r="AA898" s="443"/>
      <c r="AB898" s="443"/>
      <c r="AC898" s="443"/>
      <c r="AD898" s="443"/>
      <c r="AE898" s="443"/>
      <c r="AF898" s="443"/>
      <c r="AG898" s="443"/>
      <c r="AH898" s="443"/>
      <c r="AI898" s="443"/>
      <c r="AJ898" s="443"/>
      <c r="AK898" s="443"/>
      <c r="AL898" s="443"/>
      <c r="AM898" s="443"/>
      <c r="AN898" s="443"/>
      <c r="AO898" s="443"/>
      <c r="AP898" s="443"/>
      <c r="AQ898" s="443"/>
      <c r="AR898" s="443"/>
      <c r="AS898" s="443"/>
      <c r="AT898" s="443"/>
      <c r="AU898" s="443"/>
      <c r="AV898" s="443"/>
      <c r="AW898" s="443"/>
      <c r="AX898" s="771"/>
      <c r="AY898" s="771"/>
      <c r="AZ898" s="771"/>
      <c r="BA898" s="905"/>
    </row>
    <row r="899" spans="1:53" ht="34.200000000000003">
      <c r="A899" s="789">
        <v>8</v>
      </c>
      <c r="B899" s="905"/>
      <c r="C899" s="905"/>
      <c r="D899" s="905"/>
      <c r="E899" s="905"/>
      <c r="F899" s="905"/>
      <c r="G899" s="905"/>
      <c r="H899" s="905"/>
      <c r="I899" s="905"/>
      <c r="J899" s="905"/>
      <c r="K899" s="905"/>
      <c r="L899" s="931" t="s">
        <v>566</v>
      </c>
      <c r="M899" s="945" t="s">
        <v>567</v>
      </c>
      <c r="N899" s="933" t="s">
        <v>370</v>
      </c>
      <c r="O899" s="790"/>
      <c r="P899" s="790"/>
      <c r="Q899" s="790"/>
      <c r="R899" s="940">
        <v>0</v>
      </c>
      <c r="S899" s="443"/>
      <c r="T899" s="443"/>
      <c r="U899" s="443"/>
      <c r="V899" s="443"/>
      <c r="W899" s="443"/>
      <c r="X899" s="443"/>
      <c r="Y899" s="443"/>
      <c r="Z899" s="443"/>
      <c r="AA899" s="443"/>
      <c r="AB899" s="443"/>
      <c r="AC899" s="443"/>
      <c r="AD899" s="443"/>
      <c r="AE899" s="443"/>
      <c r="AF899" s="443"/>
      <c r="AG899" s="443"/>
      <c r="AH899" s="443"/>
      <c r="AI899" s="443"/>
      <c r="AJ899" s="443"/>
      <c r="AK899" s="443"/>
      <c r="AL899" s="443"/>
      <c r="AM899" s="443"/>
      <c r="AN899" s="443"/>
      <c r="AO899" s="443"/>
      <c r="AP899" s="443"/>
      <c r="AQ899" s="443"/>
      <c r="AR899" s="443"/>
      <c r="AS899" s="443"/>
      <c r="AT899" s="443"/>
      <c r="AU899" s="443"/>
      <c r="AV899" s="443"/>
      <c r="AW899" s="443"/>
      <c r="AX899" s="771"/>
      <c r="AY899" s="771"/>
      <c r="AZ899" s="771"/>
      <c r="BA899" s="905"/>
    </row>
    <row r="900" spans="1:53" ht="22.8">
      <c r="A900" s="789">
        <v>8</v>
      </c>
      <c r="B900" s="905"/>
      <c r="C900" s="905"/>
      <c r="D900" s="905"/>
      <c r="E900" s="905"/>
      <c r="F900" s="905"/>
      <c r="G900" s="905"/>
      <c r="H900" s="905"/>
      <c r="I900" s="905"/>
      <c r="J900" s="905"/>
      <c r="K900" s="905"/>
      <c r="L900" s="931" t="s">
        <v>568</v>
      </c>
      <c r="M900" s="945" t="s">
        <v>569</v>
      </c>
      <c r="N900" s="933" t="s">
        <v>370</v>
      </c>
      <c r="O900" s="790"/>
      <c r="P900" s="790">
        <v>107.02</v>
      </c>
      <c r="Q900" s="790"/>
      <c r="R900" s="940">
        <v>-107.02</v>
      </c>
      <c r="S900" s="443"/>
      <c r="T900" s="443"/>
      <c r="U900" s="443"/>
      <c r="V900" s="443"/>
      <c r="W900" s="443"/>
      <c r="X900" s="443"/>
      <c r="Y900" s="443"/>
      <c r="Z900" s="443"/>
      <c r="AA900" s="443"/>
      <c r="AB900" s="443"/>
      <c r="AC900" s="443"/>
      <c r="AD900" s="443"/>
      <c r="AE900" s="443"/>
      <c r="AF900" s="443"/>
      <c r="AG900" s="443"/>
      <c r="AH900" s="443"/>
      <c r="AI900" s="443"/>
      <c r="AJ900" s="443"/>
      <c r="AK900" s="443"/>
      <c r="AL900" s="443"/>
      <c r="AM900" s="443"/>
      <c r="AN900" s="443"/>
      <c r="AO900" s="443"/>
      <c r="AP900" s="443"/>
      <c r="AQ900" s="443"/>
      <c r="AR900" s="443"/>
      <c r="AS900" s="443"/>
      <c r="AT900" s="443"/>
      <c r="AU900" s="443"/>
      <c r="AV900" s="443"/>
      <c r="AW900" s="443"/>
      <c r="AX900" s="771"/>
      <c r="AY900" s="771"/>
      <c r="AZ900" s="771"/>
      <c r="BA900" s="905"/>
    </row>
    <row r="901" spans="1:53" ht="11.4">
      <c r="A901" s="789">
        <v>8</v>
      </c>
      <c r="B901" s="905"/>
      <c r="C901" s="905"/>
      <c r="D901" s="905"/>
      <c r="E901" s="905"/>
      <c r="F901" s="905"/>
      <c r="G901" s="905"/>
      <c r="H901" s="905"/>
      <c r="I901" s="905"/>
      <c r="J901" s="905"/>
      <c r="K901" s="905"/>
      <c r="L901" s="931" t="s">
        <v>1184</v>
      </c>
      <c r="M901" s="942" t="s">
        <v>570</v>
      </c>
      <c r="N901" s="933" t="s">
        <v>370</v>
      </c>
      <c r="O901" s="790"/>
      <c r="P901" s="790">
        <v>82.32</v>
      </c>
      <c r="Q901" s="790"/>
      <c r="R901" s="940">
        <v>-82.32</v>
      </c>
      <c r="S901" s="443"/>
      <c r="T901" s="443"/>
      <c r="U901" s="443"/>
      <c r="V901" s="443"/>
      <c r="W901" s="443"/>
      <c r="X901" s="443"/>
      <c r="Y901" s="443"/>
      <c r="Z901" s="443"/>
      <c r="AA901" s="443"/>
      <c r="AB901" s="443"/>
      <c r="AC901" s="443"/>
      <c r="AD901" s="443"/>
      <c r="AE901" s="443"/>
      <c r="AF901" s="443"/>
      <c r="AG901" s="443"/>
      <c r="AH901" s="443"/>
      <c r="AI901" s="443"/>
      <c r="AJ901" s="443"/>
      <c r="AK901" s="443"/>
      <c r="AL901" s="443"/>
      <c r="AM901" s="443"/>
      <c r="AN901" s="443"/>
      <c r="AO901" s="443"/>
      <c r="AP901" s="443"/>
      <c r="AQ901" s="443"/>
      <c r="AR901" s="443"/>
      <c r="AS901" s="443"/>
      <c r="AT901" s="443"/>
      <c r="AU901" s="443"/>
      <c r="AV901" s="443"/>
      <c r="AW901" s="443"/>
      <c r="AX901" s="771"/>
      <c r="AY901" s="771"/>
      <c r="AZ901" s="771"/>
      <c r="BA901" s="905"/>
    </row>
    <row r="902" spans="1:53" ht="11.4">
      <c r="A902" s="789">
        <v>8</v>
      </c>
      <c r="B902" s="905"/>
      <c r="C902" s="905"/>
      <c r="D902" s="905"/>
      <c r="E902" s="905"/>
      <c r="F902" s="905"/>
      <c r="G902" s="905"/>
      <c r="H902" s="905"/>
      <c r="I902" s="905"/>
      <c r="J902" s="905"/>
      <c r="K902" s="905"/>
      <c r="L902" s="931" t="s">
        <v>1185</v>
      </c>
      <c r="M902" s="942" t="s">
        <v>571</v>
      </c>
      <c r="N902" s="933" t="s">
        <v>370</v>
      </c>
      <c r="O902" s="790">
        <v>0</v>
      </c>
      <c r="P902" s="790">
        <v>24.7</v>
      </c>
      <c r="Q902" s="790">
        <v>0</v>
      </c>
      <c r="R902" s="940">
        <v>-24.7</v>
      </c>
      <c r="S902" s="443"/>
      <c r="T902" s="443"/>
      <c r="U902" s="443"/>
      <c r="V902" s="443"/>
      <c r="W902" s="443"/>
      <c r="X902" s="443"/>
      <c r="Y902" s="443"/>
      <c r="Z902" s="443"/>
      <c r="AA902" s="443"/>
      <c r="AB902" s="443"/>
      <c r="AC902" s="443"/>
      <c r="AD902" s="443"/>
      <c r="AE902" s="443"/>
      <c r="AF902" s="443"/>
      <c r="AG902" s="443"/>
      <c r="AH902" s="443"/>
      <c r="AI902" s="443"/>
      <c r="AJ902" s="443"/>
      <c r="AK902" s="443"/>
      <c r="AL902" s="443"/>
      <c r="AM902" s="443"/>
      <c r="AN902" s="443"/>
      <c r="AO902" s="443"/>
      <c r="AP902" s="443"/>
      <c r="AQ902" s="443"/>
      <c r="AR902" s="443"/>
      <c r="AS902" s="443"/>
      <c r="AT902" s="443"/>
      <c r="AU902" s="443"/>
      <c r="AV902" s="443"/>
      <c r="AW902" s="443"/>
      <c r="AX902" s="771"/>
      <c r="AY902" s="771"/>
      <c r="AZ902" s="771"/>
      <c r="BA902" s="905"/>
    </row>
    <row r="903" spans="1:53" s="116" customFormat="1" ht="11.4">
      <c r="A903" s="936">
        <v>8</v>
      </c>
      <c r="B903" s="946"/>
      <c r="C903" s="946"/>
      <c r="D903" s="946"/>
      <c r="E903" s="946"/>
      <c r="F903" s="946"/>
      <c r="G903" s="946"/>
      <c r="H903" s="946"/>
      <c r="I903" s="946"/>
      <c r="J903" s="946"/>
      <c r="K903" s="946"/>
      <c r="L903" s="947" t="s">
        <v>380</v>
      </c>
      <c r="M903" s="948" t="s">
        <v>572</v>
      </c>
      <c r="N903" s="949" t="s">
        <v>370</v>
      </c>
      <c r="O903" s="537">
        <v>0</v>
      </c>
      <c r="P903" s="537">
        <v>238.43</v>
      </c>
      <c r="Q903" s="537">
        <v>0</v>
      </c>
      <c r="R903" s="928">
        <v>-238.43</v>
      </c>
      <c r="S903" s="537"/>
      <c r="T903" s="537"/>
      <c r="U903" s="537"/>
      <c r="V903" s="537"/>
      <c r="W903" s="537"/>
      <c r="X903" s="537"/>
      <c r="Y903" s="537"/>
      <c r="Z903" s="537"/>
      <c r="AA903" s="537"/>
      <c r="AB903" s="537"/>
      <c r="AC903" s="537"/>
      <c r="AD903" s="537"/>
      <c r="AE903" s="537"/>
      <c r="AF903" s="537"/>
      <c r="AG903" s="537"/>
      <c r="AH903" s="537"/>
      <c r="AI903" s="537"/>
      <c r="AJ903" s="537"/>
      <c r="AK903" s="537"/>
      <c r="AL903" s="537"/>
      <c r="AM903" s="537"/>
      <c r="AN903" s="537"/>
      <c r="AO903" s="537"/>
      <c r="AP903" s="537"/>
      <c r="AQ903" s="537"/>
      <c r="AR903" s="537"/>
      <c r="AS903" s="537"/>
      <c r="AT903" s="537"/>
      <c r="AU903" s="537"/>
      <c r="AV903" s="537"/>
      <c r="AW903" s="537"/>
      <c r="AX903" s="938"/>
      <c r="AY903" s="938"/>
      <c r="AZ903" s="938"/>
      <c r="BA903" s="946"/>
    </row>
    <row r="904" spans="1:53" ht="22.8">
      <c r="A904" s="789">
        <v>8</v>
      </c>
      <c r="B904" s="905"/>
      <c r="C904" s="905"/>
      <c r="D904" s="905"/>
      <c r="E904" s="905"/>
      <c r="F904" s="905"/>
      <c r="G904" s="905"/>
      <c r="H904" s="905"/>
      <c r="I904" s="905"/>
      <c r="J904" s="905"/>
      <c r="K904" s="905"/>
      <c r="L904" s="931" t="s">
        <v>573</v>
      </c>
      <c r="M904" s="939" t="s">
        <v>574</v>
      </c>
      <c r="N904" s="933" t="s">
        <v>370</v>
      </c>
      <c r="O904" s="443">
        <v>0</v>
      </c>
      <c r="P904" s="443">
        <v>17.510000000000002</v>
      </c>
      <c r="Q904" s="443">
        <v>0</v>
      </c>
      <c r="R904" s="940">
        <v>-17.510000000000002</v>
      </c>
      <c r="S904" s="443"/>
      <c r="T904" s="443"/>
      <c r="U904" s="443"/>
      <c r="V904" s="443"/>
      <c r="W904" s="443"/>
      <c r="X904" s="443"/>
      <c r="Y904" s="443"/>
      <c r="Z904" s="443"/>
      <c r="AA904" s="443"/>
      <c r="AB904" s="443"/>
      <c r="AC904" s="443"/>
      <c r="AD904" s="443"/>
      <c r="AE904" s="443"/>
      <c r="AF904" s="443"/>
      <c r="AG904" s="443"/>
      <c r="AH904" s="443"/>
      <c r="AI904" s="443"/>
      <c r="AJ904" s="443"/>
      <c r="AK904" s="443"/>
      <c r="AL904" s="443"/>
      <c r="AM904" s="443"/>
      <c r="AN904" s="443"/>
      <c r="AO904" s="443"/>
      <c r="AP904" s="443"/>
      <c r="AQ904" s="443"/>
      <c r="AR904" s="443"/>
      <c r="AS904" s="443"/>
      <c r="AT904" s="443"/>
      <c r="AU904" s="443"/>
      <c r="AV904" s="443"/>
      <c r="AW904" s="443"/>
      <c r="AX904" s="771"/>
      <c r="AY904" s="771"/>
      <c r="AZ904" s="771"/>
      <c r="BA904" s="905"/>
    </row>
    <row r="905" spans="1:53" ht="11.4">
      <c r="A905" s="789">
        <v>8</v>
      </c>
      <c r="B905" s="905"/>
      <c r="C905" s="905"/>
      <c r="D905" s="905"/>
      <c r="E905" s="905"/>
      <c r="F905" s="905"/>
      <c r="G905" s="905"/>
      <c r="H905" s="905"/>
      <c r="I905" s="905"/>
      <c r="J905" s="905"/>
      <c r="K905" s="905"/>
      <c r="L905" s="931" t="s">
        <v>575</v>
      </c>
      <c r="M905" s="942" t="s">
        <v>576</v>
      </c>
      <c r="N905" s="933" t="s">
        <v>370</v>
      </c>
      <c r="O905" s="790"/>
      <c r="P905" s="790">
        <v>1.2</v>
      </c>
      <c r="Q905" s="790"/>
      <c r="R905" s="940">
        <v>-1.2</v>
      </c>
      <c r="S905" s="443"/>
      <c r="T905" s="443"/>
      <c r="U905" s="443"/>
      <c r="V905" s="443"/>
      <c r="W905" s="443"/>
      <c r="X905" s="443"/>
      <c r="Y905" s="443"/>
      <c r="Z905" s="443"/>
      <c r="AA905" s="443"/>
      <c r="AB905" s="443"/>
      <c r="AC905" s="443"/>
      <c r="AD905" s="443"/>
      <c r="AE905" s="443"/>
      <c r="AF905" s="443"/>
      <c r="AG905" s="443"/>
      <c r="AH905" s="443"/>
      <c r="AI905" s="443"/>
      <c r="AJ905" s="443"/>
      <c r="AK905" s="443"/>
      <c r="AL905" s="443"/>
      <c r="AM905" s="443"/>
      <c r="AN905" s="443"/>
      <c r="AO905" s="443"/>
      <c r="AP905" s="443"/>
      <c r="AQ905" s="443"/>
      <c r="AR905" s="443"/>
      <c r="AS905" s="443"/>
      <c r="AT905" s="443"/>
      <c r="AU905" s="443"/>
      <c r="AV905" s="443"/>
      <c r="AW905" s="443"/>
      <c r="AX905" s="771"/>
      <c r="AY905" s="771"/>
      <c r="AZ905" s="771"/>
      <c r="BA905" s="905"/>
    </row>
    <row r="906" spans="1:53" ht="11.4">
      <c r="A906" s="789">
        <v>8</v>
      </c>
      <c r="B906" s="905"/>
      <c r="C906" s="905"/>
      <c r="D906" s="905"/>
      <c r="E906" s="905"/>
      <c r="F906" s="905"/>
      <c r="G906" s="905"/>
      <c r="H906" s="905"/>
      <c r="I906" s="905"/>
      <c r="J906" s="905"/>
      <c r="K906" s="905"/>
      <c r="L906" s="931" t="s">
        <v>577</v>
      </c>
      <c r="M906" s="942" t="s">
        <v>578</v>
      </c>
      <c r="N906" s="933" t="s">
        <v>370</v>
      </c>
      <c r="O906" s="790"/>
      <c r="P906" s="790"/>
      <c r="Q906" s="790"/>
      <c r="R906" s="940">
        <v>0</v>
      </c>
      <c r="S906" s="443"/>
      <c r="T906" s="443"/>
      <c r="U906" s="443"/>
      <c r="V906" s="443"/>
      <c r="W906" s="443"/>
      <c r="X906" s="443"/>
      <c r="Y906" s="443"/>
      <c r="Z906" s="443"/>
      <c r="AA906" s="443"/>
      <c r="AB906" s="443"/>
      <c r="AC906" s="443"/>
      <c r="AD906" s="443"/>
      <c r="AE906" s="443"/>
      <c r="AF906" s="443"/>
      <c r="AG906" s="443"/>
      <c r="AH906" s="443"/>
      <c r="AI906" s="443"/>
      <c r="AJ906" s="443"/>
      <c r="AK906" s="443"/>
      <c r="AL906" s="443"/>
      <c r="AM906" s="443"/>
      <c r="AN906" s="443"/>
      <c r="AO906" s="443"/>
      <c r="AP906" s="443"/>
      <c r="AQ906" s="443"/>
      <c r="AR906" s="443"/>
      <c r="AS906" s="443"/>
      <c r="AT906" s="443"/>
      <c r="AU906" s="443"/>
      <c r="AV906" s="443"/>
      <c r="AW906" s="443"/>
      <c r="AX906" s="771"/>
      <c r="AY906" s="771"/>
      <c r="AZ906" s="771"/>
      <c r="BA906" s="905"/>
    </row>
    <row r="907" spans="1:53" ht="11.4">
      <c r="A907" s="789">
        <v>8</v>
      </c>
      <c r="B907" s="905"/>
      <c r="C907" s="905"/>
      <c r="D907" s="905"/>
      <c r="E907" s="905"/>
      <c r="F907" s="905"/>
      <c r="G907" s="905"/>
      <c r="H907" s="905"/>
      <c r="I907" s="905"/>
      <c r="J907" s="905"/>
      <c r="K907" s="905"/>
      <c r="L907" s="931" t="s">
        <v>579</v>
      </c>
      <c r="M907" s="942" t="s">
        <v>580</v>
      </c>
      <c r="N907" s="933" t="s">
        <v>370</v>
      </c>
      <c r="O907" s="790"/>
      <c r="P907" s="790"/>
      <c r="Q907" s="790"/>
      <c r="R907" s="940">
        <v>0</v>
      </c>
      <c r="S907" s="443"/>
      <c r="T907" s="443"/>
      <c r="U907" s="443"/>
      <c r="V907" s="443"/>
      <c r="W907" s="443"/>
      <c r="X907" s="443"/>
      <c r="Y907" s="443"/>
      <c r="Z907" s="443"/>
      <c r="AA907" s="443"/>
      <c r="AB907" s="443"/>
      <c r="AC907" s="443"/>
      <c r="AD907" s="443"/>
      <c r="AE907" s="443"/>
      <c r="AF907" s="443"/>
      <c r="AG907" s="443"/>
      <c r="AH907" s="443"/>
      <c r="AI907" s="443"/>
      <c r="AJ907" s="443"/>
      <c r="AK907" s="443"/>
      <c r="AL907" s="443"/>
      <c r="AM907" s="443"/>
      <c r="AN907" s="443"/>
      <c r="AO907" s="443"/>
      <c r="AP907" s="443"/>
      <c r="AQ907" s="443"/>
      <c r="AR907" s="443"/>
      <c r="AS907" s="443"/>
      <c r="AT907" s="443"/>
      <c r="AU907" s="443"/>
      <c r="AV907" s="443"/>
      <c r="AW907" s="443"/>
      <c r="AX907" s="771"/>
      <c r="AY907" s="771"/>
      <c r="AZ907" s="771"/>
      <c r="BA907" s="905"/>
    </row>
    <row r="908" spans="1:53" ht="11.4">
      <c r="A908" s="789">
        <v>8</v>
      </c>
      <c r="B908" s="905"/>
      <c r="C908" s="905"/>
      <c r="D908" s="905"/>
      <c r="E908" s="905"/>
      <c r="F908" s="905"/>
      <c r="G908" s="905"/>
      <c r="H908" s="905"/>
      <c r="I908" s="905"/>
      <c r="J908" s="905"/>
      <c r="K908" s="905"/>
      <c r="L908" s="931" t="s">
        <v>581</v>
      </c>
      <c r="M908" s="942" t="s">
        <v>582</v>
      </c>
      <c r="N908" s="933" t="s">
        <v>370</v>
      </c>
      <c r="O908" s="790"/>
      <c r="P908" s="790"/>
      <c r="Q908" s="790"/>
      <c r="R908" s="940">
        <v>0</v>
      </c>
      <c r="S908" s="443"/>
      <c r="T908" s="443"/>
      <c r="U908" s="443"/>
      <c r="V908" s="443"/>
      <c r="W908" s="443"/>
      <c r="X908" s="443"/>
      <c r="Y908" s="443"/>
      <c r="Z908" s="443"/>
      <c r="AA908" s="443"/>
      <c r="AB908" s="443"/>
      <c r="AC908" s="443"/>
      <c r="AD908" s="443"/>
      <c r="AE908" s="443"/>
      <c r="AF908" s="443"/>
      <c r="AG908" s="443"/>
      <c r="AH908" s="443"/>
      <c r="AI908" s="443"/>
      <c r="AJ908" s="443"/>
      <c r="AK908" s="443"/>
      <c r="AL908" s="443"/>
      <c r="AM908" s="443"/>
      <c r="AN908" s="443"/>
      <c r="AO908" s="443"/>
      <c r="AP908" s="443"/>
      <c r="AQ908" s="443"/>
      <c r="AR908" s="443"/>
      <c r="AS908" s="443"/>
      <c r="AT908" s="443"/>
      <c r="AU908" s="443"/>
      <c r="AV908" s="443"/>
      <c r="AW908" s="443"/>
      <c r="AX908" s="771"/>
      <c r="AY908" s="771"/>
      <c r="AZ908" s="771"/>
      <c r="BA908" s="905"/>
    </row>
    <row r="909" spans="1:53" ht="11.4">
      <c r="A909" s="789">
        <v>8</v>
      </c>
      <c r="B909" s="905"/>
      <c r="C909" s="905"/>
      <c r="D909" s="905"/>
      <c r="E909" s="905"/>
      <c r="F909" s="905"/>
      <c r="G909" s="905"/>
      <c r="H909" s="905"/>
      <c r="I909" s="905"/>
      <c r="J909" s="905"/>
      <c r="K909" s="905"/>
      <c r="L909" s="931" t="s">
        <v>583</v>
      </c>
      <c r="M909" s="942" t="s">
        <v>584</v>
      </c>
      <c r="N909" s="933" t="s">
        <v>370</v>
      </c>
      <c r="O909" s="790"/>
      <c r="P909" s="790"/>
      <c r="Q909" s="790"/>
      <c r="R909" s="940">
        <v>0</v>
      </c>
      <c r="S909" s="443"/>
      <c r="T909" s="443"/>
      <c r="U909" s="443"/>
      <c r="V909" s="443"/>
      <c r="W909" s="443"/>
      <c r="X909" s="443"/>
      <c r="Y909" s="443"/>
      <c r="Z909" s="443"/>
      <c r="AA909" s="443"/>
      <c r="AB909" s="443"/>
      <c r="AC909" s="443"/>
      <c r="AD909" s="443"/>
      <c r="AE909" s="443"/>
      <c r="AF909" s="443"/>
      <c r="AG909" s="443"/>
      <c r="AH909" s="443"/>
      <c r="AI909" s="443"/>
      <c r="AJ909" s="443"/>
      <c r="AK909" s="443"/>
      <c r="AL909" s="443"/>
      <c r="AM909" s="443"/>
      <c r="AN909" s="443"/>
      <c r="AO909" s="443"/>
      <c r="AP909" s="443"/>
      <c r="AQ909" s="443"/>
      <c r="AR909" s="443"/>
      <c r="AS909" s="443"/>
      <c r="AT909" s="443"/>
      <c r="AU909" s="443"/>
      <c r="AV909" s="443"/>
      <c r="AW909" s="443"/>
      <c r="AX909" s="771"/>
      <c r="AY909" s="771"/>
      <c r="AZ909" s="771"/>
      <c r="BA909" s="905"/>
    </row>
    <row r="910" spans="1:53" ht="11.4">
      <c r="A910" s="789">
        <v>8</v>
      </c>
      <c r="B910" s="905"/>
      <c r="C910" s="905"/>
      <c r="D910" s="905"/>
      <c r="E910" s="905"/>
      <c r="F910" s="905"/>
      <c r="G910" s="905"/>
      <c r="H910" s="905"/>
      <c r="I910" s="905"/>
      <c r="J910" s="905"/>
      <c r="K910" s="905"/>
      <c r="L910" s="931" t="s">
        <v>585</v>
      </c>
      <c r="M910" s="942" t="s">
        <v>586</v>
      </c>
      <c r="N910" s="933" t="s">
        <v>370</v>
      </c>
      <c r="O910" s="790"/>
      <c r="P910" s="790">
        <v>2.75</v>
      </c>
      <c r="Q910" s="790"/>
      <c r="R910" s="940">
        <v>-2.75</v>
      </c>
      <c r="S910" s="443"/>
      <c r="T910" s="443"/>
      <c r="U910" s="443"/>
      <c r="V910" s="443"/>
      <c r="W910" s="443"/>
      <c r="X910" s="443"/>
      <c r="Y910" s="443"/>
      <c r="Z910" s="443"/>
      <c r="AA910" s="443"/>
      <c r="AB910" s="443"/>
      <c r="AC910" s="443"/>
      <c r="AD910" s="443"/>
      <c r="AE910" s="443"/>
      <c r="AF910" s="443"/>
      <c r="AG910" s="443"/>
      <c r="AH910" s="443"/>
      <c r="AI910" s="443"/>
      <c r="AJ910" s="443"/>
      <c r="AK910" s="443"/>
      <c r="AL910" s="443"/>
      <c r="AM910" s="443"/>
      <c r="AN910" s="443"/>
      <c r="AO910" s="443"/>
      <c r="AP910" s="443"/>
      <c r="AQ910" s="443"/>
      <c r="AR910" s="443"/>
      <c r="AS910" s="443"/>
      <c r="AT910" s="443"/>
      <c r="AU910" s="443"/>
      <c r="AV910" s="443"/>
      <c r="AW910" s="443"/>
      <c r="AX910" s="771"/>
      <c r="AY910" s="771"/>
      <c r="AZ910" s="771"/>
      <c r="BA910" s="905"/>
    </row>
    <row r="911" spans="1:53" ht="11.4">
      <c r="A911" s="789">
        <v>8</v>
      </c>
      <c r="B911" s="905"/>
      <c r="C911" s="905"/>
      <c r="D911" s="905"/>
      <c r="E911" s="905"/>
      <c r="F911" s="905"/>
      <c r="G911" s="905"/>
      <c r="H911" s="905"/>
      <c r="I911" s="905"/>
      <c r="J911" s="905"/>
      <c r="K911" s="905"/>
      <c r="L911" s="931" t="s">
        <v>1436</v>
      </c>
      <c r="M911" s="942" t="s">
        <v>1437</v>
      </c>
      <c r="N911" s="933" t="s">
        <v>370</v>
      </c>
      <c r="O911" s="790"/>
      <c r="P911" s="790">
        <v>13.56</v>
      </c>
      <c r="Q911" s="790"/>
      <c r="R911" s="940">
        <v>-13.56</v>
      </c>
      <c r="S911" s="443"/>
      <c r="T911" s="443"/>
      <c r="U911" s="443"/>
      <c r="V911" s="443"/>
      <c r="W911" s="443"/>
      <c r="X911" s="443"/>
      <c r="Y911" s="443"/>
      <c r="Z911" s="443"/>
      <c r="AA911" s="443"/>
      <c r="AB911" s="443"/>
      <c r="AC911" s="443"/>
      <c r="AD911" s="443"/>
      <c r="AE911" s="443"/>
      <c r="AF911" s="443"/>
      <c r="AG911" s="443"/>
      <c r="AH911" s="443"/>
      <c r="AI911" s="443"/>
      <c r="AJ911" s="443"/>
      <c r="AK911" s="443"/>
      <c r="AL911" s="443"/>
      <c r="AM911" s="443"/>
      <c r="AN911" s="443"/>
      <c r="AO911" s="443"/>
      <c r="AP911" s="443"/>
      <c r="AQ911" s="443"/>
      <c r="AR911" s="443"/>
      <c r="AS911" s="443"/>
      <c r="AT911" s="443"/>
      <c r="AU911" s="443"/>
      <c r="AV911" s="443"/>
      <c r="AW911" s="443"/>
      <c r="AX911" s="771"/>
      <c r="AY911" s="771"/>
      <c r="AZ911" s="771"/>
      <c r="BA911" s="905"/>
    </row>
    <row r="912" spans="1:53" ht="22.8">
      <c r="A912" s="789">
        <v>8</v>
      </c>
      <c r="B912" s="905"/>
      <c r="C912" s="905"/>
      <c r="D912" s="905"/>
      <c r="E912" s="905"/>
      <c r="F912" s="905"/>
      <c r="G912" s="905"/>
      <c r="H912" s="905"/>
      <c r="I912" s="905"/>
      <c r="J912" s="905"/>
      <c r="K912" s="905"/>
      <c r="L912" s="931" t="s">
        <v>587</v>
      </c>
      <c r="M912" s="939" t="s">
        <v>588</v>
      </c>
      <c r="N912" s="933" t="s">
        <v>370</v>
      </c>
      <c r="O912" s="443">
        <v>0</v>
      </c>
      <c r="P912" s="443">
        <v>220.92000000000002</v>
      </c>
      <c r="Q912" s="443">
        <v>0</v>
      </c>
      <c r="R912" s="940">
        <v>-220.92000000000002</v>
      </c>
      <c r="S912" s="443"/>
      <c r="T912" s="443"/>
      <c r="U912" s="443"/>
      <c r="V912" s="443"/>
      <c r="W912" s="443"/>
      <c r="X912" s="443"/>
      <c r="Y912" s="443"/>
      <c r="Z912" s="443"/>
      <c r="AA912" s="443"/>
      <c r="AB912" s="443"/>
      <c r="AC912" s="443"/>
      <c r="AD912" s="443"/>
      <c r="AE912" s="443"/>
      <c r="AF912" s="443"/>
      <c r="AG912" s="443"/>
      <c r="AH912" s="443"/>
      <c r="AI912" s="443"/>
      <c r="AJ912" s="443"/>
      <c r="AK912" s="443"/>
      <c r="AL912" s="443"/>
      <c r="AM912" s="443"/>
      <c r="AN912" s="443"/>
      <c r="AO912" s="443"/>
      <c r="AP912" s="443"/>
      <c r="AQ912" s="443"/>
      <c r="AR912" s="443"/>
      <c r="AS912" s="443"/>
      <c r="AT912" s="443"/>
      <c r="AU912" s="443"/>
      <c r="AV912" s="443"/>
      <c r="AW912" s="443"/>
      <c r="AX912" s="771"/>
      <c r="AY912" s="771"/>
      <c r="AZ912" s="771"/>
      <c r="BA912" s="905"/>
    </row>
    <row r="913" spans="1:53" ht="11.4">
      <c r="A913" s="789">
        <v>8</v>
      </c>
      <c r="B913" s="905"/>
      <c r="C913" s="905"/>
      <c r="D913" s="905"/>
      <c r="E913" s="905"/>
      <c r="F913" s="905"/>
      <c r="G913" s="905"/>
      <c r="H913" s="905"/>
      <c r="I913" s="905"/>
      <c r="J913" s="905"/>
      <c r="K913" s="905"/>
      <c r="L913" s="931" t="s">
        <v>589</v>
      </c>
      <c r="M913" s="942" t="s">
        <v>590</v>
      </c>
      <c r="N913" s="933" t="s">
        <v>370</v>
      </c>
      <c r="O913" s="790"/>
      <c r="P913" s="790">
        <v>169.86</v>
      </c>
      <c r="Q913" s="790"/>
      <c r="R913" s="940">
        <v>-169.86</v>
      </c>
      <c r="S913" s="443"/>
      <c r="T913" s="443"/>
      <c r="U913" s="443"/>
      <c r="V913" s="443"/>
      <c r="W913" s="443"/>
      <c r="X913" s="443"/>
      <c r="Y913" s="443"/>
      <c r="Z913" s="443"/>
      <c r="AA913" s="443"/>
      <c r="AB913" s="443"/>
      <c r="AC913" s="443"/>
      <c r="AD913" s="443"/>
      <c r="AE913" s="443"/>
      <c r="AF913" s="443"/>
      <c r="AG913" s="443"/>
      <c r="AH913" s="443"/>
      <c r="AI913" s="443"/>
      <c r="AJ913" s="443"/>
      <c r="AK913" s="443"/>
      <c r="AL913" s="443"/>
      <c r="AM913" s="443"/>
      <c r="AN913" s="443"/>
      <c r="AO913" s="443"/>
      <c r="AP913" s="443"/>
      <c r="AQ913" s="443"/>
      <c r="AR913" s="443"/>
      <c r="AS913" s="443"/>
      <c r="AT913" s="443"/>
      <c r="AU913" s="443"/>
      <c r="AV913" s="443"/>
      <c r="AW913" s="443"/>
      <c r="AX913" s="771"/>
      <c r="AY913" s="771"/>
      <c r="AZ913" s="771"/>
      <c r="BA913" s="905"/>
    </row>
    <row r="914" spans="1:53" ht="22.8">
      <c r="A914" s="789">
        <v>8</v>
      </c>
      <c r="B914" s="905"/>
      <c r="C914" s="905"/>
      <c r="D914" s="905"/>
      <c r="E914" s="905"/>
      <c r="F914" s="905"/>
      <c r="G914" s="905"/>
      <c r="H914" s="905"/>
      <c r="I914" s="905"/>
      <c r="J914" s="905"/>
      <c r="K914" s="905"/>
      <c r="L914" s="931" t="s">
        <v>591</v>
      </c>
      <c r="M914" s="942" t="s">
        <v>592</v>
      </c>
      <c r="N914" s="933" t="s">
        <v>370</v>
      </c>
      <c r="O914" s="790">
        <v>0</v>
      </c>
      <c r="P914" s="790">
        <v>51.06</v>
      </c>
      <c r="Q914" s="790">
        <v>0</v>
      </c>
      <c r="R914" s="940">
        <v>-51.06</v>
      </c>
      <c r="S914" s="443"/>
      <c r="T914" s="443"/>
      <c r="U914" s="443"/>
      <c r="V914" s="443"/>
      <c r="W914" s="443"/>
      <c r="X914" s="443"/>
      <c r="Y914" s="443"/>
      <c r="Z914" s="443"/>
      <c r="AA914" s="443"/>
      <c r="AB914" s="443"/>
      <c r="AC914" s="443"/>
      <c r="AD914" s="443"/>
      <c r="AE914" s="443"/>
      <c r="AF914" s="443"/>
      <c r="AG914" s="443"/>
      <c r="AH914" s="443"/>
      <c r="AI914" s="443"/>
      <c r="AJ914" s="443"/>
      <c r="AK914" s="443"/>
      <c r="AL914" s="443"/>
      <c r="AM914" s="443"/>
      <c r="AN914" s="443"/>
      <c r="AO914" s="443"/>
      <c r="AP914" s="443"/>
      <c r="AQ914" s="443"/>
      <c r="AR914" s="443"/>
      <c r="AS914" s="443"/>
      <c r="AT914" s="443"/>
      <c r="AU914" s="443"/>
      <c r="AV914" s="443"/>
      <c r="AW914" s="443"/>
      <c r="AX914" s="771"/>
      <c r="AY914" s="771"/>
      <c r="AZ914" s="771"/>
      <c r="BA914" s="905"/>
    </row>
    <row r="915" spans="1:53" ht="34.200000000000003">
      <c r="A915" s="789">
        <v>8</v>
      </c>
      <c r="B915" s="905"/>
      <c r="C915" s="905"/>
      <c r="D915" s="905"/>
      <c r="E915" s="905"/>
      <c r="F915" s="905"/>
      <c r="G915" s="905"/>
      <c r="H915" s="905"/>
      <c r="I915" s="905"/>
      <c r="J915" s="905"/>
      <c r="K915" s="905"/>
      <c r="L915" s="931" t="s">
        <v>593</v>
      </c>
      <c r="M915" s="939" t="s">
        <v>594</v>
      </c>
      <c r="N915" s="933" t="s">
        <v>370</v>
      </c>
      <c r="O915" s="790"/>
      <c r="P915" s="790"/>
      <c r="Q915" s="790"/>
      <c r="R915" s="940">
        <v>0</v>
      </c>
      <c r="S915" s="443"/>
      <c r="T915" s="443"/>
      <c r="U915" s="443"/>
      <c r="V915" s="443"/>
      <c r="W915" s="443"/>
      <c r="X915" s="443"/>
      <c r="Y915" s="443"/>
      <c r="Z915" s="443"/>
      <c r="AA915" s="443"/>
      <c r="AB915" s="443"/>
      <c r="AC915" s="443"/>
      <c r="AD915" s="443"/>
      <c r="AE915" s="443"/>
      <c r="AF915" s="443"/>
      <c r="AG915" s="443"/>
      <c r="AH915" s="443"/>
      <c r="AI915" s="443"/>
      <c r="AJ915" s="443"/>
      <c r="AK915" s="443"/>
      <c r="AL915" s="443"/>
      <c r="AM915" s="443"/>
      <c r="AN915" s="443"/>
      <c r="AO915" s="443"/>
      <c r="AP915" s="443"/>
      <c r="AQ915" s="443"/>
      <c r="AR915" s="443"/>
      <c r="AS915" s="443"/>
      <c r="AT915" s="443"/>
      <c r="AU915" s="443"/>
      <c r="AV915" s="443"/>
      <c r="AW915" s="443"/>
      <c r="AX915" s="771"/>
      <c r="AY915" s="771"/>
      <c r="AZ915" s="771"/>
      <c r="BA915" s="905"/>
    </row>
    <row r="916" spans="1:53" ht="11.4">
      <c r="A916" s="789">
        <v>8</v>
      </c>
      <c r="B916" s="905"/>
      <c r="C916" s="905"/>
      <c r="D916" s="905"/>
      <c r="E916" s="905"/>
      <c r="F916" s="905"/>
      <c r="G916" s="905"/>
      <c r="H916" s="905"/>
      <c r="I916" s="905"/>
      <c r="J916" s="905"/>
      <c r="K916" s="905"/>
      <c r="L916" s="931" t="s">
        <v>595</v>
      </c>
      <c r="M916" s="939" t="s">
        <v>596</v>
      </c>
      <c r="N916" s="933" t="s">
        <v>370</v>
      </c>
      <c r="O916" s="790"/>
      <c r="P916" s="790"/>
      <c r="Q916" s="790"/>
      <c r="R916" s="940">
        <v>0</v>
      </c>
      <c r="S916" s="443"/>
      <c r="T916" s="443"/>
      <c r="U916" s="443"/>
      <c r="V916" s="443"/>
      <c r="W916" s="443"/>
      <c r="X916" s="443"/>
      <c r="Y916" s="443"/>
      <c r="Z916" s="443"/>
      <c r="AA916" s="443"/>
      <c r="AB916" s="443"/>
      <c r="AC916" s="443"/>
      <c r="AD916" s="443"/>
      <c r="AE916" s="443"/>
      <c r="AF916" s="443"/>
      <c r="AG916" s="443"/>
      <c r="AH916" s="443"/>
      <c r="AI916" s="443"/>
      <c r="AJ916" s="443"/>
      <c r="AK916" s="443"/>
      <c r="AL916" s="443"/>
      <c r="AM916" s="443"/>
      <c r="AN916" s="443"/>
      <c r="AO916" s="443"/>
      <c r="AP916" s="443"/>
      <c r="AQ916" s="443"/>
      <c r="AR916" s="443"/>
      <c r="AS916" s="443"/>
      <c r="AT916" s="443"/>
      <c r="AU916" s="443"/>
      <c r="AV916" s="443"/>
      <c r="AW916" s="443"/>
      <c r="AX916" s="771"/>
      <c r="AY916" s="771"/>
      <c r="AZ916" s="771"/>
      <c r="BA916" s="905"/>
    </row>
    <row r="917" spans="1:53" ht="11.4">
      <c r="A917" s="789">
        <v>8</v>
      </c>
      <c r="B917" s="905"/>
      <c r="C917" s="905"/>
      <c r="D917" s="905"/>
      <c r="E917" s="905"/>
      <c r="F917" s="905"/>
      <c r="G917" s="905"/>
      <c r="H917" s="905"/>
      <c r="I917" s="905"/>
      <c r="J917" s="905"/>
      <c r="K917" s="905"/>
      <c r="L917" s="931" t="s">
        <v>597</v>
      </c>
      <c r="M917" s="939" t="s">
        <v>598</v>
      </c>
      <c r="N917" s="933" t="s">
        <v>370</v>
      </c>
      <c r="O917" s="790"/>
      <c r="P917" s="790"/>
      <c r="Q917" s="790"/>
      <c r="R917" s="940">
        <v>0</v>
      </c>
      <c r="S917" s="443"/>
      <c r="T917" s="443"/>
      <c r="U917" s="443"/>
      <c r="V917" s="443"/>
      <c r="W917" s="443"/>
      <c r="X917" s="443"/>
      <c r="Y917" s="443"/>
      <c r="Z917" s="443"/>
      <c r="AA917" s="443"/>
      <c r="AB917" s="443"/>
      <c r="AC917" s="443"/>
      <c r="AD917" s="443"/>
      <c r="AE917" s="443"/>
      <c r="AF917" s="443"/>
      <c r="AG917" s="443"/>
      <c r="AH917" s="443"/>
      <c r="AI917" s="443"/>
      <c r="AJ917" s="443"/>
      <c r="AK917" s="443"/>
      <c r="AL917" s="443"/>
      <c r="AM917" s="443"/>
      <c r="AN917" s="443"/>
      <c r="AO917" s="443"/>
      <c r="AP917" s="443"/>
      <c r="AQ917" s="443"/>
      <c r="AR917" s="443"/>
      <c r="AS917" s="443"/>
      <c r="AT917" s="443"/>
      <c r="AU917" s="443"/>
      <c r="AV917" s="443"/>
      <c r="AW917" s="443"/>
      <c r="AX917" s="771"/>
      <c r="AY917" s="771"/>
      <c r="AZ917" s="771"/>
      <c r="BA917" s="905"/>
    </row>
    <row r="918" spans="1:53" ht="11.4">
      <c r="A918" s="789">
        <v>8</v>
      </c>
      <c r="B918" s="905"/>
      <c r="C918" s="905"/>
      <c r="D918" s="905"/>
      <c r="E918" s="905"/>
      <c r="F918" s="905"/>
      <c r="G918" s="905"/>
      <c r="H918" s="905"/>
      <c r="I918" s="905"/>
      <c r="J918" s="905"/>
      <c r="K918" s="905"/>
      <c r="L918" s="931" t="s">
        <v>599</v>
      </c>
      <c r="M918" s="939" t="s">
        <v>600</v>
      </c>
      <c r="N918" s="933" t="s">
        <v>370</v>
      </c>
      <c r="O918" s="790"/>
      <c r="P918" s="790"/>
      <c r="Q918" s="790"/>
      <c r="R918" s="940">
        <v>0</v>
      </c>
      <c r="S918" s="443"/>
      <c r="T918" s="443"/>
      <c r="U918" s="443"/>
      <c r="V918" s="443"/>
      <c r="W918" s="443"/>
      <c r="X918" s="443"/>
      <c r="Y918" s="443"/>
      <c r="Z918" s="443"/>
      <c r="AA918" s="443"/>
      <c r="AB918" s="443"/>
      <c r="AC918" s="443"/>
      <c r="AD918" s="443"/>
      <c r="AE918" s="443"/>
      <c r="AF918" s="443"/>
      <c r="AG918" s="443"/>
      <c r="AH918" s="443"/>
      <c r="AI918" s="443"/>
      <c r="AJ918" s="443"/>
      <c r="AK918" s="443"/>
      <c r="AL918" s="443"/>
      <c r="AM918" s="443"/>
      <c r="AN918" s="443"/>
      <c r="AO918" s="443"/>
      <c r="AP918" s="443"/>
      <c r="AQ918" s="443"/>
      <c r="AR918" s="443"/>
      <c r="AS918" s="443"/>
      <c r="AT918" s="443"/>
      <c r="AU918" s="443"/>
      <c r="AV918" s="443"/>
      <c r="AW918" s="443"/>
      <c r="AX918" s="771"/>
      <c r="AY918" s="771"/>
      <c r="AZ918" s="771"/>
      <c r="BA918" s="905"/>
    </row>
    <row r="919" spans="1:53" ht="11.4">
      <c r="A919" s="789">
        <v>8</v>
      </c>
      <c r="B919" s="905"/>
      <c r="C919" s="905"/>
      <c r="D919" s="905"/>
      <c r="E919" s="905"/>
      <c r="F919" s="905"/>
      <c r="G919" s="905"/>
      <c r="H919" s="905"/>
      <c r="I919" s="905"/>
      <c r="J919" s="905"/>
      <c r="K919" s="905"/>
      <c r="L919" s="931" t="s">
        <v>601</v>
      </c>
      <c r="M919" s="939" t="s">
        <v>602</v>
      </c>
      <c r="N919" s="933" t="s">
        <v>370</v>
      </c>
      <c r="O919" s="443">
        <v>0</v>
      </c>
      <c r="P919" s="443">
        <v>0</v>
      </c>
      <c r="Q919" s="443">
        <v>0</v>
      </c>
      <c r="R919" s="940">
        <v>0</v>
      </c>
      <c r="S919" s="443"/>
      <c r="T919" s="443"/>
      <c r="U919" s="443"/>
      <c r="V919" s="443"/>
      <c r="W919" s="443"/>
      <c r="X919" s="443"/>
      <c r="Y919" s="443"/>
      <c r="Z919" s="443"/>
      <c r="AA919" s="443"/>
      <c r="AB919" s="443"/>
      <c r="AC919" s="443"/>
      <c r="AD919" s="443"/>
      <c r="AE919" s="443"/>
      <c r="AF919" s="443"/>
      <c r="AG919" s="443"/>
      <c r="AH919" s="443"/>
      <c r="AI919" s="443"/>
      <c r="AJ919" s="443"/>
      <c r="AK919" s="443"/>
      <c r="AL919" s="443"/>
      <c r="AM919" s="443"/>
      <c r="AN919" s="443"/>
      <c r="AO919" s="443"/>
      <c r="AP919" s="443"/>
      <c r="AQ919" s="443"/>
      <c r="AR919" s="443"/>
      <c r="AS919" s="443"/>
      <c r="AT919" s="443"/>
      <c r="AU919" s="443"/>
      <c r="AV919" s="443"/>
      <c r="AW919" s="443"/>
      <c r="AX919" s="771"/>
      <c r="AY919" s="771"/>
      <c r="AZ919" s="771"/>
      <c r="BA919" s="905"/>
    </row>
    <row r="920" spans="1:53" ht="11.4">
      <c r="A920" s="789">
        <v>8</v>
      </c>
      <c r="B920" s="905"/>
      <c r="C920" s="905"/>
      <c r="D920" s="905"/>
      <c r="E920" s="905"/>
      <c r="F920" s="905"/>
      <c r="G920" s="905"/>
      <c r="H920" s="905"/>
      <c r="I920" s="905"/>
      <c r="J920" s="905"/>
      <c r="K920" s="905"/>
      <c r="L920" s="931" t="s">
        <v>1343</v>
      </c>
      <c r="M920" s="944" t="s">
        <v>603</v>
      </c>
      <c r="N920" s="933" t="s">
        <v>370</v>
      </c>
      <c r="O920" s="790"/>
      <c r="P920" s="790"/>
      <c r="Q920" s="790"/>
      <c r="R920" s="940">
        <v>0</v>
      </c>
      <c r="S920" s="443"/>
      <c r="T920" s="443"/>
      <c r="U920" s="443"/>
      <c r="V920" s="443"/>
      <c r="W920" s="443"/>
      <c r="X920" s="443"/>
      <c r="Y920" s="443"/>
      <c r="Z920" s="443"/>
      <c r="AA920" s="443"/>
      <c r="AB920" s="443"/>
      <c r="AC920" s="443"/>
      <c r="AD920" s="443"/>
      <c r="AE920" s="443"/>
      <c r="AF920" s="443"/>
      <c r="AG920" s="443"/>
      <c r="AH920" s="443"/>
      <c r="AI920" s="443"/>
      <c r="AJ920" s="443"/>
      <c r="AK920" s="443"/>
      <c r="AL920" s="443"/>
      <c r="AM920" s="443"/>
      <c r="AN920" s="443"/>
      <c r="AO920" s="443"/>
      <c r="AP920" s="443"/>
      <c r="AQ920" s="443"/>
      <c r="AR920" s="443"/>
      <c r="AS920" s="443"/>
      <c r="AT920" s="443"/>
      <c r="AU920" s="443"/>
      <c r="AV920" s="443"/>
      <c r="AW920" s="443"/>
      <c r="AX920" s="771"/>
      <c r="AY920" s="771"/>
      <c r="AZ920" s="771"/>
      <c r="BA920" s="905"/>
    </row>
    <row r="921" spans="1:53" ht="11.4">
      <c r="A921" s="789">
        <v>8</v>
      </c>
      <c r="B921" s="905"/>
      <c r="C921" s="905"/>
      <c r="D921" s="905"/>
      <c r="E921" s="905"/>
      <c r="F921" s="905"/>
      <c r="G921" s="905"/>
      <c r="H921" s="905"/>
      <c r="I921" s="905"/>
      <c r="J921" s="905"/>
      <c r="K921" s="905"/>
      <c r="L921" s="931" t="s">
        <v>1344</v>
      </c>
      <c r="M921" s="944" t="s">
        <v>604</v>
      </c>
      <c r="N921" s="933" t="s">
        <v>370</v>
      </c>
      <c r="O921" s="790"/>
      <c r="P921" s="790"/>
      <c r="Q921" s="790"/>
      <c r="R921" s="940">
        <v>0</v>
      </c>
      <c r="S921" s="443"/>
      <c r="T921" s="443"/>
      <c r="U921" s="443"/>
      <c r="V921" s="443"/>
      <c r="W921" s="443"/>
      <c r="X921" s="443"/>
      <c r="Y921" s="443"/>
      <c r="Z921" s="443"/>
      <c r="AA921" s="443"/>
      <c r="AB921" s="443"/>
      <c r="AC921" s="443"/>
      <c r="AD921" s="443"/>
      <c r="AE921" s="443"/>
      <c r="AF921" s="443"/>
      <c r="AG921" s="443"/>
      <c r="AH921" s="443"/>
      <c r="AI921" s="443"/>
      <c r="AJ921" s="443"/>
      <c r="AK921" s="443"/>
      <c r="AL921" s="443"/>
      <c r="AM921" s="443"/>
      <c r="AN921" s="443"/>
      <c r="AO921" s="443"/>
      <c r="AP921" s="443"/>
      <c r="AQ921" s="443"/>
      <c r="AR921" s="443"/>
      <c r="AS921" s="443"/>
      <c r="AT921" s="443"/>
      <c r="AU921" s="443"/>
      <c r="AV921" s="443"/>
      <c r="AW921" s="443"/>
      <c r="AX921" s="771"/>
      <c r="AY921" s="771"/>
      <c r="AZ921" s="771"/>
      <c r="BA921" s="905"/>
    </row>
    <row r="922" spans="1:53" ht="11.4">
      <c r="A922" s="789">
        <v>8</v>
      </c>
      <c r="B922" s="905"/>
      <c r="C922" s="905"/>
      <c r="D922" s="905"/>
      <c r="E922" s="905"/>
      <c r="F922" s="905"/>
      <c r="G922" s="905"/>
      <c r="H922" s="905"/>
      <c r="I922" s="905"/>
      <c r="J922" s="905"/>
      <c r="K922" s="905"/>
      <c r="L922" s="931" t="s">
        <v>1434</v>
      </c>
      <c r="M922" s="942" t="s">
        <v>1435</v>
      </c>
      <c r="N922" s="933" t="s">
        <v>370</v>
      </c>
      <c r="O922" s="790"/>
      <c r="P922" s="790"/>
      <c r="Q922" s="790"/>
      <c r="R922" s="940">
        <v>0</v>
      </c>
      <c r="S922" s="443"/>
      <c r="T922" s="443"/>
      <c r="U922" s="443"/>
      <c r="V922" s="443"/>
      <c r="W922" s="443"/>
      <c r="X922" s="443"/>
      <c r="Y922" s="443"/>
      <c r="Z922" s="443"/>
      <c r="AA922" s="443"/>
      <c r="AB922" s="443"/>
      <c r="AC922" s="443"/>
      <c r="AD922" s="443"/>
      <c r="AE922" s="443"/>
      <c r="AF922" s="443"/>
      <c r="AG922" s="443"/>
      <c r="AH922" s="443"/>
      <c r="AI922" s="443"/>
      <c r="AJ922" s="443"/>
      <c r="AK922" s="443"/>
      <c r="AL922" s="443"/>
      <c r="AM922" s="443"/>
      <c r="AN922" s="443"/>
      <c r="AO922" s="443"/>
      <c r="AP922" s="443"/>
      <c r="AQ922" s="443"/>
      <c r="AR922" s="443"/>
      <c r="AS922" s="443"/>
      <c r="AT922" s="443"/>
      <c r="AU922" s="443"/>
      <c r="AV922" s="443"/>
      <c r="AW922" s="443"/>
      <c r="AX922" s="771"/>
      <c r="AY922" s="771"/>
      <c r="AZ922" s="771"/>
      <c r="BA922" s="905"/>
    </row>
    <row r="923" spans="1:53" ht="22.8">
      <c r="A923" s="789">
        <v>8</v>
      </c>
      <c r="B923" s="905"/>
      <c r="C923" s="905"/>
      <c r="D923" s="905"/>
      <c r="E923" s="905"/>
      <c r="F923" s="905"/>
      <c r="G923" s="905"/>
      <c r="H923" s="905"/>
      <c r="I923" s="905"/>
      <c r="J923" s="905"/>
      <c r="K923" s="905"/>
      <c r="L923" s="931" t="s">
        <v>382</v>
      </c>
      <c r="M923" s="932" t="s">
        <v>605</v>
      </c>
      <c r="N923" s="933" t="s">
        <v>370</v>
      </c>
      <c r="O923" s="790"/>
      <c r="P923" s="790"/>
      <c r="Q923" s="790"/>
      <c r="R923" s="940">
        <v>0</v>
      </c>
      <c r="S923" s="443"/>
      <c r="T923" s="443"/>
      <c r="U923" s="443"/>
      <c r="V923" s="443"/>
      <c r="W923" s="443"/>
      <c r="X923" s="443"/>
      <c r="Y923" s="443"/>
      <c r="Z923" s="443"/>
      <c r="AA923" s="443"/>
      <c r="AB923" s="443"/>
      <c r="AC923" s="443"/>
      <c r="AD923" s="443"/>
      <c r="AE923" s="443"/>
      <c r="AF923" s="443"/>
      <c r="AG923" s="443"/>
      <c r="AH923" s="443"/>
      <c r="AI923" s="443"/>
      <c r="AJ923" s="443"/>
      <c r="AK923" s="443"/>
      <c r="AL923" s="443"/>
      <c r="AM923" s="443"/>
      <c r="AN923" s="443"/>
      <c r="AO923" s="443"/>
      <c r="AP923" s="443"/>
      <c r="AQ923" s="443"/>
      <c r="AR923" s="443"/>
      <c r="AS923" s="443"/>
      <c r="AT923" s="443"/>
      <c r="AU923" s="443"/>
      <c r="AV923" s="443"/>
      <c r="AW923" s="443"/>
      <c r="AX923" s="771"/>
      <c r="AY923" s="771"/>
      <c r="AZ923" s="771"/>
      <c r="BA923" s="905"/>
    </row>
    <row r="924" spans="1:53" ht="11.4">
      <c r="A924" s="789">
        <v>8</v>
      </c>
      <c r="B924" s="905"/>
      <c r="C924" s="905"/>
      <c r="D924" s="905"/>
      <c r="E924" s="905"/>
      <c r="F924" s="905"/>
      <c r="G924" s="905"/>
      <c r="H924" s="905"/>
      <c r="I924" s="905"/>
      <c r="J924" s="905"/>
      <c r="K924" s="905"/>
      <c r="L924" s="931" t="s">
        <v>1242</v>
      </c>
      <c r="M924" s="932" t="s">
        <v>1243</v>
      </c>
      <c r="N924" s="933" t="s">
        <v>370</v>
      </c>
      <c r="O924" s="790"/>
      <c r="P924" s="790"/>
      <c r="Q924" s="790"/>
      <c r="R924" s="940">
        <v>0</v>
      </c>
      <c r="S924" s="443"/>
      <c r="T924" s="443"/>
      <c r="U924" s="443"/>
      <c r="V924" s="443"/>
      <c r="W924" s="443"/>
      <c r="X924" s="443"/>
      <c r="Y924" s="443"/>
      <c r="Z924" s="443"/>
      <c r="AA924" s="443"/>
      <c r="AB924" s="443"/>
      <c r="AC924" s="443"/>
      <c r="AD924" s="443"/>
      <c r="AE924" s="443"/>
      <c r="AF924" s="443"/>
      <c r="AG924" s="443"/>
      <c r="AH924" s="443"/>
      <c r="AI924" s="443"/>
      <c r="AJ924" s="443"/>
      <c r="AK924" s="443"/>
      <c r="AL924" s="443"/>
      <c r="AM924" s="443"/>
      <c r="AN924" s="443"/>
      <c r="AO924" s="443"/>
      <c r="AP924" s="443"/>
      <c r="AQ924" s="443"/>
      <c r="AR924" s="443"/>
      <c r="AS924" s="443"/>
      <c r="AT924" s="443"/>
      <c r="AU924" s="443"/>
      <c r="AV924" s="443"/>
      <c r="AW924" s="443"/>
      <c r="AX924" s="771"/>
      <c r="AY924" s="771"/>
      <c r="AZ924" s="771"/>
      <c r="BA924" s="905"/>
    </row>
    <row r="925" spans="1:53" s="116" customFormat="1" ht="11.4">
      <c r="A925" s="789">
        <v>8</v>
      </c>
      <c r="B925" s="946"/>
      <c r="C925" s="946"/>
      <c r="D925" s="946"/>
      <c r="E925" s="946"/>
      <c r="F925" s="946"/>
      <c r="G925" s="946"/>
      <c r="H925" s="946"/>
      <c r="I925" s="946"/>
      <c r="J925" s="946"/>
      <c r="K925" s="946"/>
      <c r="L925" s="947" t="s">
        <v>1359</v>
      </c>
      <c r="M925" s="948" t="s">
        <v>1360</v>
      </c>
      <c r="N925" s="949" t="s">
        <v>370</v>
      </c>
      <c r="O925" s="928">
        <v>0</v>
      </c>
      <c r="P925" s="928">
        <v>0</v>
      </c>
      <c r="Q925" s="928">
        <v>0</v>
      </c>
      <c r="R925" s="928">
        <v>0</v>
      </c>
      <c r="S925" s="443"/>
      <c r="T925" s="443"/>
      <c r="U925" s="928"/>
      <c r="V925" s="928"/>
      <c r="W925" s="928"/>
      <c r="X925" s="928"/>
      <c r="Y925" s="928"/>
      <c r="Z925" s="928"/>
      <c r="AA925" s="928"/>
      <c r="AB925" s="928"/>
      <c r="AC925" s="928"/>
      <c r="AD925" s="443"/>
      <c r="AE925" s="443"/>
      <c r="AF925" s="928"/>
      <c r="AG925" s="928"/>
      <c r="AH925" s="928"/>
      <c r="AI925" s="928"/>
      <c r="AJ925" s="928"/>
      <c r="AK925" s="928"/>
      <c r="AL925" s="928"/>
      <c r="AM925" s="928"/>
      <c r="AN925" s="928"/>
      <c r="AO925" s="928"/>
      <c r="AP925" s="928"/>
      <c r="AQ925" s="928"/>
      <c r="AR925" s="928"/>
      <c r="AS925" s="928"/>
      <c r="AT925" s="928"/>
      <c r="AU925" s="928"/>
      <c r="AV925" s="928"/>
      <c r="AW925" s="928"/>
      <c r="AX925" s="938"/>
      <c r="AY925" s="938"/>
      <c r="AZ925" s="938"/>
      <c r="BA925" s="946"/>
    </row>
    <row r="926" spans="1:53" ht="11.4">
      <c r="A926" s="789">
        <v>8</v>
      </c>
      <c r="B926" s="905"/>
      <c r="C926" s="905"/>
      <c r="D926" s="905"/>
      <c r="E926" s="905"/>
      <c r="F926" s="905"/>
      <c r="G926" s="905"/>
      <c r="H926" s="905"/>
      <c r="I926" s="905"/>
      <c r="J926" s="905"/>
      <c r="K926" s="905"/>
      <c r="L926" s="931" t="s">
        <v>1361</v>
      </c>
      <c r="M926" s="932"/>
      <c r="N926" s="933"/>
      <c r="O926" s="940"/>
      <c r="P926" s="940"/>
      <c r="Q926" s="940"/>
      <c r="R926" s="940"/>
      <c r="S926" s="940"/>
      <c r="T926" s="940"/>
      <c r="U926" s="940"/>
      <c r="V926" s="940"/>
      <c r="W926" s="940"/>
      <c r="X926" s="940"/>
      <c r="Y926" s="940"/>
      <c r="Z926" s="940"/>
      <c r="AA926" s="940"/>
      <c r="AB926" s="940"/>
      <c r="AC926" s="940"/>
      <c r="AD926" s="940"/>
      <c r="AE926" s="940"/>
      <c r="AF926" s="940"/>
      <c r="AG926" s="940"/>
      <c r="AH926" s="940"/>
      <c r="AI926" s="940"/>
      <c r="AJ926" s="940"/>
      <c r="AK926" s="940"/>
      <c r="AL926" s="940"/>
      <c r="AM926" s="940"/>
      <c r="AN926" s="940"/>
      <c r="AO926" s="940"/>
      <c r="AP926" s="940"/>
      <c r="AQ926" s="940"/>
      <c r="AR926" s="940"/>
      <c r="AS926" s="940"/>
      <c r="AT926" s="940"/>
      <c r="AU926" s="940"/>
      <c r="AV926" s="940"/>
      <c r="AW926" s="940"/>
      <c r="AX926" s="950"/>
      <c r="AY926" s="950"/>
      <c r="AZ926" s="950"/>
      <c r="BA926" s="905"/>
    </row>
    <row r="927" spans="1:53" s="116" customFormat="1" ht="11.4">
      <c r="A927" s="789">
        <v>8</v>
      </c>
      <c r="B927" s="946"/>
      <c r="C927" s="946"/>
      <c r="D927" s="946"/>
      <c r="E927" s="946"/>
      <c r="F927" s="946"/>
      <c r="G927" s="946"/>
      <c r="H927" s="946"/>
      <c r="I927" s="946"/>
      <c r="J927" s="946"/>
      <c r="K927" s="946"/>
      <c r="L927" s="925" t="s">
        <v>102</v>
      </c>
      <c r="M927" s="926" t="s">
        <v>606</v>
      </c>
      <c r="N927" s="927" t="s">
        <v>370</v>
      </c>
      <c r="O927" s="928">
        <v>9.76</v>
      </c>
      <c r="P927" s="928">
        <v>5.57</v>
      </c>
      <c r="Q927" s="928">
        <v>0</v>
      </c>
      <c r="R927" s="928">
        <v>-5.57</v>
      </c>
      <c r="S927" s="928">
        <v>9.8000000000000007</v>
      </c>
      <c r="T927" s="928">
        <v>10.81</v>
      </c>
      <c r="U927" s="928">
        <v>0</v>
      </c>
      <c r="V927" s="928">
        <v>0</v>
      </c>
      <c r="W927" s="928">
        <v>0</v>
      </c>
      <c r="X927" s="928">
        <v>0</v>
      </c>
      <c r="Y927" s="928">
        <v>0</v>
      </c>
      <c r="Z927" s="928">
        <v>0</v>
      </c>
      <c r="AA927" s="928">
        <v>0</v>
      </c>
      <c r="AB927" s="928">
        <v>0</v>
      </c>
      <c r="AC927" s="928">
        <v>0</v>
      </c>
      <c r="AD927" s="928">
        <v>16.05</v>
      </c>
      <c r="AE927" s="928">
        <v>0</v>
      </c>
      <c r="AF927" s="928">
        <v>0</v>
      </c>
      <c r="AG927" s="928">
        <v>0</v>
      </c>
      <c r="AH927" s="928">
        <v>0</v>
      </c>
      <c r="AI927" s="928">
        <v>0</v>
      </c>
      <c r="AJ927" s="928">
        <v>0</v>
      </c>
      <c r="AK927" s="928">
        <v>0</v>
      </c>
      <c r="AL927" s="928">
        <v>0</v>
      </c>
      <c r="AM927" s="928">
        <v>0</v>
      </c>
      <c r="AN927" s="928">
        <v>63.775510204081634</v>
      </c>
      <c r="AO927" s="928">
        <v>-100</v>
      </c>
      <c r="AP927" s="928">
        <v>0</v>
      </c>
      <c r="AQ927" s="928">
        <v>0</v>
      </c>
      <c r="AR927" s="928">
        <v>0</v>
      </c>
      <c r="AS927" s="928">
        <v>0</v>
      </c>
      <c r="AT927" s="928">
        <v>0</v>
      </c>
      <c r="AU927" s="928">
        <v>0</v>
      </c>
      <c r="AV927" s="928">
        <v>0</v>
      </c>
      <c r="AW927" s="928">
        <v>0</v>
      </c>
      <c r="AX927" s="771"/>
      <c r="AY927" s="771"/>
      <c r="AZ927" s="771"/>
      <c r="BA927" s="930"/>
    </row>
    <row r="928" spans="1:53" s="116" customFormat="1" ht="22.8">
      <c r="A928" s="936">
        <v>8</v>
      </c>
      <c r="B928" s="946"/>
      <c r="C928" s="946"/>
      <c r="D928" s="946"/>
      <c r="E928" s="946"/>
      <c r="F928" s="946"/>
      <c r="G928" s="946"/>
      <c r="H928" s="946"/>
      <c r="I928" s="946"/>
      <c r="J928" s="946"/>
      <c r="K928" s="946"/>
      <c r="L928" s="947" t="s">
        <v>17</v>
      </c>
      <c r="M928" s="948" t="s">
        <v>607</v>
      </c>
      <c r="N928" s="949" t="s">
        <v>370</v>
      </c>
      <c r="O928" s="928">
        <v>0</v>
      </c>
      <c r="P928" s="928">
        <v>0</v>
      </c>
      <c r="Q928" s="928">
        <v>0</v>
      </c>
      <c r="R928" s="928">
        <v>0</v>
      </c>
      <c r="S928" s="928">
        <v>0</v>
      </c>
      <c r="T928" s="928">
        <v>0</v>
      </c>
      <c r="U928" s="928">
        <v>0</v>
      </c>
      <c r="V928" s="928">
        <v>0</v>
      </c>
      <c r="W928" s="928">
        <v>0</v>
      </c>
      <c r="X928" s="928">
        <v>0</v>
      </c>
      <c r="Y928" s="928">
        <v>0</v>
      </c>
      <c r="Z928" s="928">
        <v>0</v>
      </c>
      <c r="AA928" s="928">
        <v>0</v>
      </c>
      <c r="AB928" s="928">
        <v>0</v>
      </c>
      <c r="AC928" s="928">
        <v>0</v>
      </c>
      <c r="AD928" s="928">
        <v>0</v>
      </c>
      <c r="AE928" s="928">
        <v>0</v>
      </c>
      <c r="AF928" s="928">
        <v>0</v>
      </c>
      <c r="AG928" s="928">
        <v>0</v>
      </c>
      <c r="AH928" s="928">
        <v>0</v>
      </c>
      <c r="AI928" s="928">
        <v>0</v>
      </c>
      <c r="AJ928" s="928">
        <v>0</v>
      </c>
      <c r="AK928" s="928">
        <v>0</v>
      </c>
      <c r="AL928" s="928">
        <v>0</v>
      </c>
      <c r="AM928" s="928">
        <v>0</v>
      </c>
      <c r="AN928" s="928">
        <v>0</v>
      </c>
      <c r="AO928" s="928">
        <v>0</v>
      </c>
      <c r="AP928" s="928">
        <v>0</v>
      </c>
      <c r="AQ928" s="928">
        <v>0</v>
      </c>
      <c r="AR928" s="928">
        <v>0</v>
      </c>
      <c r="AS928" s="928">
        <v>0</v>
      </c>
      <c r="AT928" s="928">
        <v>0</v>
      </c>
      <c r="AU928" s="928">
        <v>0</v>
      </c>
      <c r="AV928" s="928">
        <v>0</v>
      </c>
      <c r="AW928" s="928">
        <v>0</v>
      </c>
      <c r="AX928" s="938"/>
      <c r="AY928" s="938"/>
      <c r="AZ928" s="938"/>
      <c r="BA928" s="946"/>
    </row>
    <row r="929" spans="1:53" ht="11.4">
      <c r="A929" s="789">
        <v>8</v>
      </c>
      <c r="B929" s="905" t="s">
        <v>426</v>
      </c>
      <c r="C929" s="905"/>
      <c r="D929" s="905"/>
      <c r="E929" s="905"/>
      <c r="F929" s="905"/>
      <c r="G929" s="905"/>
      <c r="H929" s="905"/>
      <c r="I929" s="905"/>
      <c r="J929" s="905"/>
      <c r="K929" s="905"/>
      <c r="L929" s="931" t="s">
        <v>144</v>
      </c>
      <c r="M929" s="939" t="s">
        <v>608</v>
      </c>
      <c r="N929" s="933" t="s">
        <v>370</v>
      </c>
      <c r="O929" s="443">
        <v>0</v>
      </c>
      <c r="P929" s="443">
        <v>0</v>
      </c>
      <c r="Q929" s="443">
        <v>0</v>
      </c>
      <c r="R929" s="940">
        <v>0</v>
      </c>
      <c r="S929" s="443">
        <v>0</v>
      </c>
      <c r="T929" s="443">
        <v>0</v>
      </c>
      <c r="U929" s="443">
        <v>0</v>
      </c>
      <c r="V929" s="443">
        <v>0</v>
      </c>
      <c r="W929" s="443">
        <v>0</v>
      </c>
      <c r="X929" s="443">
        <v>0</v>
      </c>
      <c r="Y929" s="443">
        <v>0</v>
      </c>
      <c r="Z929" s="443">
        <v>0</v>
      </c>
      <c r="AA929" s="443">
        <v>0</v>
      </c>
      <c r="AB929" s="443">
        <v>0</v>
      </c>
      <c r="AC929" s="443">
        <v>0</v>
      </c>
      <c r="AD929" s="443">
        <v>0</v>
      </c>
      <c r="AE929" s="443">
        <v>0</v>
      </c>
      <c r="AF929" s="443">
        <v>0</v>
      </c>
      <c r="AG929" s="443">
        <v>0</v>
      </c>
      <c r="AH929" s="443">
        <v>0</v>
      </c>
      <c r="AI929" s="443">
        <v>0</v>
      </c>
      <c r="AJ929" s="443">
        <v>0</v>
      </c>
      <c r="AK929" s="443">
        <v>0</v>
      </c>
      <c r="AL929" s="443">
        <v>0</v>
      </c>
      <c r="AM929" s="443">
        <v>0</v>
      </c>
      <c r="AN929" s="940">
        <v>0</v>
      </c>
      <c r="AO929" s="940">
        <v>0</v>
      </c>
      <c r="AP929" s="940">
        <v>0</v>
      </c>
      <c r="AQ929" s="940">
        <v>0</v>
      </c>
      <c r="AR929" s="940">
        <v>0</v>
      </c>
      <c r="AS929" s="940">
        <v>0</v>
      </c>
      <c r="AT929" s="940">
        <v>0</v>
      </c>
      <c r="AU929" s="940">
        <v>0</v>
      </c>
      <c r="AV929" s="940">
        <v>0</v>
      </c>
      <c r="AW929" s="940">
        <v>0</v>
      </c>
      <c r="AX929" s="771"/>
      <c r="AY929" s="771"/>
      <c r="AZ929" s="771"/>
      <c r="BA929" s="905"/>
    </row>
    <row r="930" spans="1:53" ht="11.4">
      <c r="A930" s="789">
        <v>8</v>
      </c>
      <c r="B930" s="905" t="s">
        <v>427</v>
      </c>
      <c r="C930" s="905"/>
      <c r="D930" s="905"/>
      <c r="E930" s="905"/>
      <c r="F930" s="905"/>
      <c r="G930" s="905"/>
      <c r="H930" s="905"/>
      <c r="I930" s="905"/>
      <c r="J930" s="905"/>
      <c r="K930" s="905"/>
      <c r="L930" s="931" t="s">
        <v>609</v>
      </c>
      <c r="M930" s="939" t="s">
        <v>610</v>
      </c>
      <c r="N930" s="933" t="s">
        <v>370</v>
      </c>
      <c r="O930" s="443">
        <v>0</v>
      </c>
      <c r="P930" s="443">
        <v>0</v>
      </c>
      <c r="Q930" s="443">
        <v>0</v>
      </c>
      <c r="R930" s="940">
        <v>0</v>
      </c>
      <c r="S930" s="443">
        <v>0</v>
      </c>
      <c r="T930" s="443">
        <v>0</v>
      </c>
      <c r="U930" s="443">
        <v>0</v>
      </c>
      <c r="V930" s="443">
        <v>0</v>
      </c>
      <c r="W930" s="443">
        <v>0</v>
      </c>
      <c r="X930" s="443">
        <v>0</v>
      </c>
      <c r="Y930" s="443">
        <v>0</v>
      </c>
      <c r="Z930" s="443">
        <v>0</v>
      </c>
      <c r="AA930" s="443">
        <v>0</v>
      </c>
      <c r="AB930" s="443">
        <v>0</v>
      </c>
      <c r="AC930" s="443">
        <v>0</v>
      </c>
      <c r="AD930" s="443">
        <v>0</v>
      </c>
      <c r="AE930" s="443">
        <v>0</v>
      </c>
      <c r="AF930" s="443">
        <v>0</v>
      </c>
      <c r="AG930" s="443">
        <v>0</v>
      </c>
      <c r="AH930" s="443">
        <v>0</v>
      </c>
      <c r="AI930" s="443">
        <v>0</v>
      </c>
      <c r="AJ930" s="443">
        <v>0</v>
      </c>
      <c r="AK930" s="443">
        <v>0</v>
      </c>
      <c r="AL930" s="443">
        <v>0</v>
      </c>
      <c r="AM930" s="443">
        <v>0</v>
      </c>
      <c r="AN930" s="940">
        <v>0</v>
      </c>
      <c r="AO930" s="940">
        <v>0</v>
      </c>
      <c r="AP930" s="940">
        <v>0</v>
      </c>
      <c r="AQ930" s="940">
        <v>0</v>
      </c>
      <c r="AR930" s="940">
        <v>0</v>
      </c>
      <c r="AS930" s="940">
        <v>0</v>
      </c>
      <c r="AT930" s="940">
        <v>0</v>
      </c>
      <c r="AU930" s="940">
        <v>0</v>
      </c>
      <c r="AV930" s="940">
        <v>0</v>
      </c>
      <c r="AW930" s="940">
        <v>0</v>
      </c>
      <c r="AX930" s="771"/>
      <c r="AY930" s="771"/>
      <c r="AZ930" s="771"/>
      <c r="BA930" s="905"/>
    </row>
    <row r="931" spans="1:53" ht="11.4">
      <c r="A931" s="789">
        <v>8</v>
      </c>
      <c r="B931" s="905" t="s">
        <v>422</v>
      </c>
      <c r="C931" s="905"/>
      <c r="D931" s="905"/>
      <c r="E931" s="905"/>
      <c r="F931" s="905"/>
      <c r="G931" s="905"/>
      <c r="H931" s="905"/>
      <c r="I931" s="905"/>
      <c r="J931" s="905"/>
      <c r="K931" s="905"/>
      <c r="L931" s="931" t="s">
        <v>611</v>
      </c>
      <c r="M931" s="939" t="s">
        <v>612</v>
      </c>
      <c r="N931" s="933" t="s">
        <v>370</v>
      </c>
      <c r="O931" s="443">
        <v>0</v>
      </c>
      <c r="P931" s="443">
        <v>0</v>
      </c>
      <c r="Q931" s="443">
        <v>0</v>
      </c>
      <c r="R931" s="940">
        <v>0</v>
      </c>
      <c r="S931" s="443">
        <v>0</v>
      </c>
      <c r="T931" s="443">
        <v>0</v>
      </c>
      <c r="U931" s="443">
        <v>0</v>
      </c>
      <c r="V931" s="443">
        <v>0</v>
      </c>
      <c r="W931" s="443">
        <v>0</v>
      </c>
      <c r="X931" s="443">
        <v>0</v>
      </c>
      <c r="Y931" s="443">
        <v>0</v>
      </c>
      <c r="Z931" s="443">
        <v>0</v>
      </c>
      <c r="AA931" s="443">
        <v>0</v>
      </c>
      <c r="AB931" s="443">
        <v>0</v>
      </c>
      <c r="AC931" s="443">
        <v>0</v>
      </c>
      <c r="AD931" s="443">
        <v>0</v>
      </c>
      <c r="AE931" s="443">
        <v>0</v>
      </c>
      <c r="AF931" s="443">
        <v>0</v>
      </c>
      <c r="AG931" s="443">
        <v>0</v>
      </c>
      <c r="AH931" s="443">
        <v>0</v>
      </c>
      <c r="AI931" s="443">
        <v>0</v>
      </c>
      <c r="AJ931" s="443">
        <v>0</v>
      </c>
      <c r="AK931" s="443">
        <v>0</v>
      </c>
      <c r="AL931" s="443">
        <v>0</v>
      </c>
      <c r="AM931" s="443">
        <v>0</v>
      </c>
      <c r="AN931" s="940">
        <v>0</v>
      </c>
      <c r="AO931" s="940">
        <v>0</v>
      </c>
      <c r="AP931" s="940">
        <v>0</v>
      </c>
      <c r="AQ931" s="940">
        <v>0</v>
      </c>
      <c r="AR931" s="940">
        <v>0</v>
      </c>
      <c r="AS931" s="940">
        <v>0</v>
      </c>
      <c r="AT931" s="940">
        <v>0</v>
      </c>
      <c r="AU931" s="940">
        <v>0</v>
      </c>
      <c r="AV931" s="940">
        <v>0</v>
      </c>
      <c r="AW931" s="940">
        <v>0</v>
      </c>
      <c r="AX931" s="771"/>
      <c r="AY931" s="771"/>
      <c r="AZ931" s="771"/>
      <c r="BA931" s="905"/>
    </row>
    <row r="932" spans="1:53" ht="11.4">
      <c r="A932" s="789">
        <v>8</v>
      </c>
      <c r="B932" s="905" t="s">
        <v>420</v>
      </c>
      <c r="C932" s="905"/>
      <c r="D932" s="905"/>
      <c r="E932" s="905"/>
      <c r="F932" s="905"/>
      <c r="G932" s="905"/>
      <c r="H932" s="905"/>
      <c r="I932" s="905"/>
      <c r="J932" s="905"/>
      <c r="K932" s="905"/>
      <c r="L932" s="931" t="s">
        <v>613</v>
      </c>
      <c r="M932" s="939" t="s">
        <v>614</v>
      </c>
      <c r="N932" s="933" t="s">
        <v>370</v>
      </c>
      <c r="O932" s="443">
        <v>0</v>
      </c>
      <c r="P932" s="443">
        <v>0</v>
      </c>
      <c r="Q932" s="443">
        <v>0</v>
      </c>
      <c r="R932" s="940">
        <v>0</v>
      </c>
      <c r="S932" s="443">
        <v>0</v>
      </c>
      <c r="T932" s="443">
        <v>0</v>
      </c>
      <c r="U932" s="443">
        <v>0</v>
      </c>
      <c r="V932" s="443">
        <v>0</v>
      </c>
      <c r="W932" s="443">
        <v>0</v>
      </c>
      <c r="X932" s="443">
        <v>0</v>
      </c>
      <c r="Y932" s="443">
        <v>0</v>
      </c>
      <c r="Z932" s="443">
        <v>0</v>
      </c>
      <c r="AA932" s="443">
        <v>0</v>
      </c>
      <c r="AB932" s="443">
        <v>0</v>
      </c>
      <c r="AC932" s="443">
        <v>0</v>
      </c>
      <c r="AD932" s="443">
        <v>0</v>
      </c>
      <c r="AE932" s="443">
        <v>0</v>
      </c>
      <c r="AF932" s="443">
        <v>0</v>
      </c>
      <c r="AG932" s="443">
        <v>0</v>
      </c>
      <c r="AH932" s="443">
        <v>0</v>
      </c>
      <c r="AI932" s="443">
        <v>0</v>
      </c>
      <c r="AJ932" s="443">
        <v>0</v>
      </c>
      <c r="AK932" s="443">
        <v>0</v>
      </c>
      <c r="AL932" s="443">
        <v>0</v>
      </c>
      <c r="AM932" s="443">
        <v>0</v>
      </c>
      <c r="AN932" s="940">
        <v>0</v>
      </c>
      <c r="AO932" s="940">
        <v>0</v>
      </c>
      <c r="AP932" s="940">
        <v>0</v>
      </c>
      <c r="AQ932" s="940">
        <v>0</v>
      </c>
      <c r="AR932" s="940">
        <v>0</v>
      </c>
      <c r="AS932" s="940">
        <v>0</v>
      </c>
      <c r="AT932" s="940">
        <v>0</v>
      </c>
      <c r="AU932" s="940">
        <v>0</v>
      </c>
      <c r="AV932" s="940">
        <v>0</v>
      </c>
      <c r="AW932" s="940">
        <v>0</v>
      </c>
      <c r="AX932" s="771"/>
      <c r="AY932" s="771"/>
      <c r="AZ932" s="771"/>
      <c r="BA932" s="905"/>
    </row>
    <row r="933" spans="1:53" ht="11.4">
      <c r="A933" s="789">
        <v>8</v>
      </c>
      <c r="B933" s="905" t="s">
        <v>428</v>
      </c>
      <c r="C933" s="905"/>
      <c r="D933" s="905"/>
      <c r="E933" s="905"/>
      <c r="F933" s="905"/>
      <c r="G933" s="905"/>
      <c r="H933" s="905"/>
      <c r="I933" s="905"/>
      <c r="J933" s="905"/>
      <c r="K933" s="905"/>
      <c r="L933" s="931" t="s">
        <v>615</v>
      </c>
      <c r="M933" s="939" t="s">
        <v>616</v>
      </c>
      <c r="N933" s="933" t="s">
        <v>370</v>
      </c>
      <c r="O933" s="443">
        <v>0</v>
      </c>
      <c r="P933" s="443">
        <v>0</v>
      </c>
      <c r="Q933" s="443">
        <v>0</v>
      </c>
      <c r="R933" s="940">
        <v>0</v>
      </c>
      <c r="S933" s="443">
        <v>0</v>
      </c>
      <c r="T933" s="443">
        <v>0</v>
      </c>
      <c r="U933" s="443">
        <v>0</v>
      </c>
      <c r="V933" s="443">
        <v>0</v>
      </c>
      <c r="W933" s="443">
        <v>0</v>
      </c>
      <c r="X933" s="443">
        <v>0</v>
      </c>
      <c r="Y933" s="443">
        <v>0</v>
      </c>
      <c r="Z933" s="443">
        <v>0</v>
      </c>
      <c r="AA933" s="443">
        <v>0</v>
      </c>
      <c r="AB933" s="443">
        <v>0</v>
      </c>
      <c r="AC933" s="443">
        <v>0</v>
      </c>
      <c r="AD933" s="443">
        <v>0</v>
      </c>
      <c r="AE933" s="443">
        <v>0</v>
      </c>
      <c r="AF933" s="443">
        <v>0</v>
      </c>
      <c r="AG933" s="443">
        <v>0</v>
      </c>
      <c r="AH933" s="443">
        <v>0</v>
      </c>
      <c r="AI933" s="443">
        <v>0</v>
      </c>
      <c r="AJ933" s="443">
        <v>0</v>
      </c>
      <c r="AK933" s="443">
        <v>0</v>
      </c>
      <c r="AL933" s="443">
        <v>0</v>
      </c>
      <c r="AM933" s="443">
        <v>0</v>
      </c>
      <c r="AN933" s="940">
        <v>0</v>
      </c>
      <c r="AO933" s="940">
        <v>0</v>
      </c>
      <c r="AP933" s="940">
        <v>0</v>
      </c>
      <c r="AQ933" s="940">
        <v>0</v>
      </c>
      <c r="AR933" s="940">
        <v>0</v>
      </c>
      <c r="AS933" s="940">
        <v>0</v>
      </c>
      <c r="AT933" s="940">
        <v>0</v>
      </c>
      <c r="AU933" s="940">
        <v>0</v>
      </c>
      <c r="AV933" s="940">
        <v>0</v>
      </c>
      <c r="AW933" s="940">
        <v>0</v>
      </c>
      <c r="AX933" s="771"/>
      <c r="AY933" s="771"/>
      <c r="AZ933" s="771"/>
      <c r="BA933" s="905"/>
    </row>
    <row r="934" spans="1:53" ht="11.4">
      <c r="A934" s="789">
        <v>8</v>
      </c>
      <c r="B934" s="905"/>
      <c r="C934" s="905"/>
      <c r="D934" s="905"/>
      <c r="E934" s="905"/>
      <c r="F934" s="905"/>
      <c r="G934" s="905"/>
      <c r="H934" s="905"/>
      <c r="I934" s="905"/>
      <c r="J934" s="905"/>
      <c r="K934" s="905"/>
      <c r="L934" s="931" t="s">
        <v>617</v>
      </c>
      <c r="M934" s="939" t="s">
        <v>618</v>
      </c>
      <c r="N934" s="933" t="s">
        <v>370</v>
      </c>
      <c r="O934" s="790"/>
      <c r="P934" s="790"/>
      <c r="Q934" s="790"/>
      <c r="R934" s="940">
        <v>0</v>
      </c>
      <c r="S934" s="790"/>
      <c r="T934" s="790"/>
      <c r="U934" s="790"/>
      <c r="V934" s="790"/>
      <c r="W934" s="790"/>
      <c r="X934" s="790"/>
      <c r="Y934" s="790"/>
      <c r="Z934" s="790"/>
      <c r="AA934" s="790"/>
      <c r="AB934" s="790"/>
      <c r="AC934" s="790"/>
      <c r="AD934" s="790"/>
      <c r="AE934" s="790"/>
      <c r="AF934" s="790"/>
      <c r="AG934" s="790"/>
      <c r="AH934" s="790"/>
      <c r="AI934" s="790"/>
      <c r="AJ934" s="790"/>
      <c r="AK934" s="790"/>
      <c r="AL934" s="790"/>
      <c r="AM934" s="790"/>
      <c r="AN934" s="940">
        <v>0</v>
      </c>
      <c r="AO934" s="940">
        <v>0</v>
      </c>
      <c r="AP934" s="940">
        <v>0</v>
      </c>
      <c r="AQ934" s="940">
        <v>0</v>
      </c>
      <c r="AR934" s="940">
        <v>0</v>
      </c>
      <c r="AS934" s="940">
        <v>0</v>
      </c>
      <c r="AT934" s="940">
        <v>0</v>
      </c>
      <c r="AU934" s="940">
        <v>0</v>
      </c>
      <c r="AV934" s="940">
        <v>0</v>
      </c>
      <c r="AW934" s="940">
        <v>0</v>
      </c>
      <c r="AX934" s="771"/>
      <c r="AY934" s="771"/>
      <c r="AZ934" s="771"/>
      <c r="BA934" s="905"/>
    </row>
    <row r="935" spans="1:53" ht="11.4">
      <c r="A935" s="789">
        <v>8</v>
      </c>
      <c r="B935" s="905"/>
      <c r="C935" s="905"/>
      <c r="D935" s="905"/>
      <c r="E935" s="905"/>
      <c r="F935" s="905"/>
      <c r="G935" s="905"/>
      <c r="H935" s="905"/>
      <c r="I935" s="905"/>
      <c r="J935" s="905"/>
      <c r="K935" s="905"/>
      <c r="L935" s="931" t="s">
        <v>619</v>
      </c>
      <c r="M935" s="939" t="s">
        <v>620</v>
      </c>
      <c r="N935" s="933" t="s">
        <v>370</v>
      </c>
      <c r="O935" s="790"/>
      <c r="P935" s="790"/>
      <c r="Q935" s="790"/>
      <c r="R935" s="940">
        <v>0</v>
      </c>
      <c r="S935" s="790"/>
      <c r="T935" s="790"/>
      <c r="U935" s="790"/>
      <c r="V935" s="790"/>
      <c r="W935" s="790"/>
      <c r="X935" s="790"/>
      <c r="Y935" s="790"/>
      <c r="Z935" s="790"/>
      <c r="AA935" s="790"/>
      <c r="AB935" s="790"/>
      <c r="AC935" s="790"/>
      <c r="AD935" s="790"/>
      <c r="AE935" s="790"/>
      <c r="AF935" s="790"/>
      <c r="AG935" s="790"/>
      <c r="AH935" s="790"/>
      <c r="AI935" s="790"/>
      <c r="AJ935" s="790"/>
      <c r="AK935" s="790"/>
      <c r="AL935" s="790"/>
      <c r="AM935" s="790"/>
      <c r="AN935" s="940">
        <v>0</v>
      </c>
      <c r="AO935" s="940">
        <v>0</v>
      </c>
      <c r="AP935" s="940">
        <v>0</v>
      </c>
      <c r="AQ935" s="940">
        <v>0</v>
      </c>
      <c r="AR935" s="940">
        <v>0</v>
      </c>
      <c r="AS935" s="940">
        <v>0</v>
      </c>
      <c r="AT935" s="940">
        <v>0</v>
      </c>
      <c r="AU935" s="940">
        <v>0</v>
      </c>
      <c r="AV935" s="940">
        <v>0</v>
      </c>
      <c r="AW935" s="940">
        <v>0</v>
      </c>
      <c r="AX935" s="771"/>
      <c r="AY935" s="771"/>
      <c r="AZ935" s="771"/>
      <c r="BA935" s="905"/>
    </row>
    <row r="936" spans="1:53" ht="11.4">
      <c r="A936" s="789">
        <v>8</v>
      </c>
      <c r="B936" s="905" t="s">
        <v>424</v>
      </c>
      <c r="C936" s="905"/>
      <c r="D936" s="905"/>
      <c r="E936" s="905"/>
      <c r="F936" s="905"/>
      <c r="G936" s="905"/>
      <c r="H936" s="905"/>
      <c r="I936" s="905"/>
      <c r="J936" s="905"/>
      <c r="K936" s="905"/>
      <c r="L936" s="931" t="s">
        <v>621</v>
      </c>
      <c r="M936" s="939" t="s">
        <v>622</v>
      </c>
      <c r="N936" s="933" t="s">
        <v>370</v>
      </c>
      <c r="O936" s="443">
        <v>0</v>
      </c>
      <c r="P936" s="443">
        <v>0</v>
      </c>
      <c r="Q936" s="443">
        <v>0</v>
      </c>
      <c r="R936" s="940">
        <v>0</v>
      </c>
      <c r="S936" s="443">
        <v>0</v>
      </c>
      <c r="T936" s="443">
        <v>0</v>
      </c>
      <c r="U936" s="443">
        <v>0</v>
      </c>
      <c r="V936" s="443">
        <v>0</v>
      </c>
      <c r="W936" s="443">
        <v>0</v>
      </c>
      <c r="X936" s="443">
        <v>0</v>
      </c>
      <c r="Y936" s="443">
        <v>0</v>
      </c>
      <c r="Z936" s="443">
        <v>0</v>
      </c>
      <c r="AA936" s="443">
        <v>0</v>
      </c>
      <c r="AB936" s="443">
        <v>0</v>
      </c>
      <c r="AC936" s="443">
        <v>0</v>
      </c>
      <c r="AD936" s="443">
        <v>0</v>
      </c>
      <c r="AE936" s="443">
        <v>0</v>
      </c>
      <c r="AF936" s="443">
        <v>0</v>
      </c>
      <c r="AG936" s="443">
        <v>0</v>
      </c>
      <c r="AH936" s="443">
        <v>0</v>
      </c>
      <c r="AI936" s="443">
        <v>0</v>
      </c>
      <c r="AJ936" s="443">
        <v>0</v>
      </c>
      <c r="AK936" s="443">
        <v>0</v>
      </c>
      <c r="AL936" s="443">
        <v>0</v>
      </c>
      <c r="AM936" s="443">
        <v>0</v>
      </c>
      <c r="AN936" s="940">
        <v>0</v>
      </c>
      <c r="AO936" s="940">
        <v>0</v>
      </c>
      <c r="AP936" s="940">
        <v>0</v>
      </c>
      <c r="AQ936" s="940">
        <v>0</v>
      </c>
      <c r="AR936" s="940">
        <v>0</v>
      </c>
      <c r="AS936" s="940">
        <v>0</v>
      </c>
      <c r="AT936" s="940">
        <v>0</v>
      </c>
      <c r="AU936" s="940">
        <v>0</v>
      </c>
      <c r="AV936" s="940">
        <v>0</v>
      </c>
      <c r="AW936" s="940">
        <v>0</v>
      </c>
      <c r="AX936" s="771"/>
      <c r="AY936" s="771"/>
      <c r="AZ936" s="771"/>
      <c r="BA936" s="905"/>
    </row>
    <row r="937" spans="1:53" ht="11.4">
      <c r="A937" s="789">
        <v>8</v>
      </c>
      <c r="B937" s="905" t="s">
        <v>425</v>
      </c>
      <c r="C937" s="905"/>
      <c r="D937" s="905"/>
      <c r="E937" s="905"/>
      <c r="F937" s="905"/>
      <c r="G937" s="905"/>
      <c r="H937" s="905"/>
      <c r="I937" s="905"/>
      <c r="J937" s="905"/>
      <c r="K937" s="905"/>
      <c r="L937" s="931" t="s">
        <v>623</v>
      </c>
      <c r="M937" s="939" t="s">
        <v>624</v>
      </c>
      <c r="N937" s="933" t="s">
        <v>370</v>
      </c>
      <c r="O937" s="443">
        <v>0</v>
      </c>
      <c r="P937" s="443">
        <v>0</v>
      </c>
      <c r="Q937" s="443">
        <v>0</v>
      </c>
      <c r="R937" s="940">
        <v>0</v>
      </c>
      <c r="S937" s="443">
        <v>0</v>
      </c>
      <c r="T937" s="443">
        <v>0</v>
      </c>
      <c r="U937" s="443">
        <v>0</v>
      </c>
      <c r="V937" s="443">
        <v>0</v>
      </c>
      <c r="W937" s="443">
        <v>0</v>
      </c>
      <c r="X937" s="443">
        <v>0</v>
      </c>
      <c r="Y937" s="443">
        <v>0</v>
      </c>
      <c r="Z937" s="443">
        <v>0</v>
      </c>
      <c r="AA937" s="443">
        <v>0</v>
      </c>
      <c r="AB937" s="443">
        <v>0</v>
      </c>
      <c r="AC937" s="443">
        <v>0</v>
      </c>
      <c r="AD937" s="443">
        <v>0</v>
      </c>
      <c r="AE937" s="443">
        <v>0</v>
      </c>
      <c r="AF937" s="443">
        <v>0</v>
      </c>
      <c r="AG937" s="443">
        <v>0</v>
      </c>
      <c r="AH937" s="443">
        <v>0</v>
      </c>
      <c r="AI937" s="443">
        <v>0</v>
      </c>
      <c r="AJ937" s="443">
        <v>0</v>
      </c>
      <c r="AK937" s="443">
        <v>0</v>
      </c>
      <c r="AL937" s="443">
        <v>0</v>
      </c>
      <c r="AM937" s="443">
        <v>0</v>
      </c>
      <c r="AN937" s="940">
        <v>0</v>
      </c>
      <c r="AO937" s="940">
        <v>0</v>
      </c>
      <c r="AP937" s="940">
        <v>0</v>
      </c>
      <c r="AQ937" s="940">
        <v>0</v>
      </c>
      <c r="AR937" s="940">
        <v>0</v>
      </c>
      <c r="AS937" s="940">
        <v>0</v>
      </c>
      <c r="AT937" s="940">
        <v>0</v>
      </c>
      <c r="AU937" s="940">
        <v>0</v>
      </c>
      <c r="AV937" s="940">
        <v>0</v>
      </c>
      <c r="AW937" s="940">
        <v>0</v>
      </c>
      <c r="AX937" s="771"/>
      <c r="AY937" s="771"/>
      <c r="AZ937" s="771"/>
      <c r="BA937" s="905"/>
    </row>
    <row r="938" spans="1:53" ht="11.4">
      <c r="A938" s="789">
        <v>8</v>
      </c>
      <c r="B938" s="905" t="s">
        <v>1328</v>
      </c>
      <c r="C938" s="905"/>
      <c r="D938" s="905"/>
      <c r="E938" s="905"/>
      <c r="F938" s="905"/>
      <c r="G938" s="905"/>
      <c r="H938" s="905"/>
      <c r="I938" s="905"/>
      <c r="J938" s="905"/>
      <c r="K938" s="905"/>
      <c r="L938" s="931" t="s">
        <v>1340</v>
      </c>
      <c r="M938" s="939" t="s">
        <v>1341</v>
      </c>
      <c r="N938" s="933" t="s">
        <v>370</v>
      </c>
      <c r="O938" s="443">
        <v>0</v>
      </c>
      <c r="P938" s="443">
        <v>0</v>
      </c>
      <c r="Q938" s="443">
        <v>0</v>
      </c>
      <c r="R938" s="940">
        <v>0</v>
      </c>
      <c r="S938" s="443">
        <v>0</v>
      </c>
      <c r="T938" s="443">
        <v>0</v>
      </c>
      <c r="U938" s="443">
        <v>0</v>
      </c>
      <c r="V938" s="443">
        <v>0</v>
      </c>
      <c r="W938" s="443">
        <v>0</v>
      </c>
      <c r="X938" s="443">
        <v>0</v>
      </c>
      <c r="Y938" s="443">
        <v>0</v>
      </c>
      <c r="Z938" s="443">
        <v>0</v>
      </c>
      <c r="AA938" s="443">
        <v>0</v>
      </c>
      <c r="AB938" s="443">
        <v>0</v>
      </c>
      <c r="AC938" s="443">
        <v>0</v>
      </c>
      <c r="AD938" s="443">
        <v>0</v>
      </c>
      <c r="AE938" s="443">
        <v>0</v>
      </c>
      <c r="AF938" s="443">
        <v>0</v>
      </c>
      <c r="AG938" s="443">
        <v>0</v>
      </c>
      <c r="AH938" s="443">
        <v>0</v>
      </c>
      <c r="AI938" s="443">
        <v>0</v>
      </c>
      <c r="AJ938" s="443">
        <v>0</v>
      </c>
      <c r="AK938" s="443">
        <v>0</v>
      </c>
      <c r="AL938" s="443">
        <v>0</v>
      </c>
      <c r="AM938" s="443">
        <v>0</v>
      </c>
      <c r="AN938" s="940">
        <v>0</v>
      </c>
      <c r="AO938" s="940">
        <v>0</v>
      </c>
      <c r="AP938" s="940">
        <v>0</v>
      </c>
      <c r="AQ938" s="940">
        <v>0</v>
      </c>
      <c r="AR938" s="940">
        <v>0</v>
      </c>
      <c r="AS938" s="940">
        <v>0</v>
      </c>
      <c r="AT938" s="940">
        <v>0</v>
      </c>
      <c r="AU938" s="940">
        <v>0</v>
      </c>
      <c r="AV938" s="940">
        <v>0</v>
      </c>
      <c r="AW938" s="940">
        <v>0</v>
      </c>
      <c r="AX938" s="771"/>
      <c r="AY938" s="771"/>
      <c r="AZ938" s="771"/>
      <c r="BA938" s="905"/>
    </row>
    <row r="939" spans="1:53" ht="11.4">
      <c r="A939" s="789">
        <v>8</v>
      </c>
      <c r="B939" s="905"/>
      <c r="C939" s="905"/>
      <c r="D939" s="905"/>
      <c r="E939" s="905"/>
      <c r="F939" s="905"/>
      <c r="G939" s="905"/>
      <c r="H939" s="905"/>
      <c r="I939" s="905"/>
      <c r="J939" s="905"/>
      <c r="K939" s="905"/>
      <c r="L939" s="931" t="s">
        <v>146</v>
      </c>
      <c r="M939" s="932" t="s">
        <v>625</v>
      </c>
      <c r="N939" s="856" t="s">
        <v>370</v>
      </c>
      <c r="O939" s="443">
        <v>0</v>
      </c>
      <c r="P939" s="443">
        <v>0</v>
      </c>
      <c r="Q939" s="443">
        <v>0</v>
      </c>
      <c r="R939" s="940">
        <v>0</v>
      </c>
      <c r="S939" s="443">
        <v>0</v>
      </c>
      <c r="T939" s="443">
        <v>1.6</v>
      </c>
      <c r="U939" s="443">
        <v>0</v>
      </c>
      <c r="V939" s="443">
        <v>0</v>
      </c>
      <c r="W939" s="443">
        <v>0</v>
      </c>
      <c r="X939" s="443">
        <v>0</v>
      </c>
      <c r="Y939" s="443">
        <v>0</v>
      </c>
      <c r="Z939" s="443">
        <v>0</v>
      </c>
      <c r="AA939" s="443">
        <v>0</v>
      </c>
      <c r="AB939" s="443">
        <v>0</v>
      </c>
      <c r="AC939" s="443">
        <v>0</v>
      </c>
      <c r="AD939" s="443">
        <v>0</v>
      </c>
      <c r="AE939" s="443">
        <v>0</v>
      </c>
      <c r="AF939" s="443">
        <v>0</v>
      </c>
      <c r="AG939" s="443">
        <v>0</v>
      </c>
      <c r="AH939" s="443">
        <v>0</v>
      </c>
      <c r="AI939" s="443">
        <v>0</v>
      </c>
      <c r="AJ939" s="443">
        <v>0</v>
      </c>
      <c r="AK939" s="443">
        <v>0</v>
      </c>
      <c r="AL939" s="443">
        <v>0</v>
      </c>
      <c r="AM939" s="443">
        <v>0</v>
      </c>
      <c r="AN939" s="940">
        <v>0</v>
      </c>
      <c r="AO939" s="940">
        <v>0</v>
      </c>
      <c r="AP939" s="940">
        <v>0</v>
      </c>
      <c r="AQ939" s="940">
        <v>0</v>
      </c>
      <c r="AR939" s="940">
        <v>0</v>
      </c>
      <c r="AS939" s="940">
        <v>0</v>
      </c>
      <c r="AT939" s="940">
        <v>0</v>
      </c>
      <c r="AU939" s="940">
        <v>0</v>
      </c>
      <c r="AV939" s="940">
        <v>0</v>
      </c>
      <c r="AW939" s="940">
        <v>0</v>
      </c>
      <c r="AX939" s="771"/>
      <c r="AY939" s="771"/>
      <c r="AZ939" s="771"/>
      <c r="BA939" s="905"/>
    </row>
    <row r="940" spans="1:53" s="116" customFormat="1" ht="11.4">
      <c r="A940" s="936">
        <v>8</v>
      </c>
      <c r="B940" s="946"/>
      <c r="C940" s="946"/>
      <c r="D940" s="946"/>
      <c r="E940" s="946"/>
      <c r="F940" s="946"/>
      <c r="G940" s="946"/>
      <c r="H940" s="946"/>
      <c r="I940" s="946"/>
      <c r="J940" s="946"/>
      <c r="K940" s="946"/>
      <c r="L940" s="947" t="s">
        <v>167</v>
      </c>
      <c r="M940" s="948" t="s">
        <v>626</v>
      </c>
      <c r="N940" s="949" t="s">
        <v>370</v>
      </c>
      <c r="O940" s="928">
        <v>9.76</v>
      </c>
      <c r="P940" s="928">
        <v>5.57</v>
      </c>
      <c r="Q940" s="928">
        <v>0</v>
      </c>
      <c r="R940" s="928">
        <v>-5.57</v>
      </c>
      <c r="S940" s="928">
        <v>9.8000000000000007</v>
      </c>
      <c r="T940" s="928">
        <v>9.2100000000000009</v>
      </c>
      <c r="U940" s="928">
        <v>0</v>
      </c>
      <c r="V940" s="928">
        <v>0</v>
      </c>
      <c r="W940" s="928">
        <v>0</v>
      </c>
      <c r="X940" s="928">
        <v>0</v>
      </c>
      <c r="Y940" s="928">
        <v>0</v>
      </c>
      <c r="Z940" s="928">
        <v>0</v>
      </c>
      <c r="AA940" s="928">
        <v>0</v>
      </c>
      <c r="AB940" s="928">
        <v>0</v>
      </c>
      <c r="AC940" s="928">
        <v>0</v>
      </c>
      <c r="AD940" s="928">
        <v>16.05</v>
      </c>
      <c r="AE940" s="928">
        <v>0</v>
      </c>
      <c r="AF940" s="928">
        <v>0</v>
      </c>
      <c r="AG940" s="928">
        <v>0</v>
      </c>
      <c r="AH940" s="928">
        <v>0</v>
      </c>
      <c r="AI940" s="928">
        <v>0</v>
      </c>
      <c r="AJ940" s="928">
        <v>0</v>
      </c>
      <c r="AK940" s="928">
        <v>0</v>
      </c>
      <c r="AL940" s="928">
        <v>0</v>
      </c>
      <c r="AM940" s="928">
        <v>0</v>
      </c>
      <c r="AN940" s="928">
        <v>63.775510204081634</v>
      </c>
      <c r="AO940" s="928">
        <v>-100</v>
      </c>
      <c r="AP940" s="928">
        <v>0</v>
      </c>
      <c r="AQ940" s="928">
        <v>0</v>
      </c>
      <c r="AR940" s="928">
        <v>0</v>
      </c>
      <c r="AS940" s="928">
        <v>0</v>
      </c>
      <c r="AT940" s="928">
        <v>0</v>
      </c>
      <c r="AU940" s="928">
        <v>0</v>
      </c>
      <c r="AV940" s="928">
        <v>0</v>
      </c>
      <c r="AW940" s="928">
        <v>0</v>
      </c>
      <c r="AX940" s="938"/>
      <c r="AY940" s="938"/>
      <c r="AZ940" s="938"/>
      <c r="BA940" s="946"/>
    </row>
    <row r="941" spans="1:53" ht="11.4">
      <c r="A941" s="789">
        <v>8</v>
      </c>
      <c r="B941" s="905" t="s">
        <v>136</v>
      </c>
      <c r="C941" s="905"/>
      <c r="D941" s="905"/>
      <c r="E941" s="905"/>
      <c r="F941" s="905"/>
      <c r="G941" s="905"/>
      <c r="H941" s="905"/>
      <c r="I941" s="905"/>
      <c r="J941" s="905"/>
      <c r="K941" s="905"/>
      <c r="L941" s="931" t="s">
        <v>168</v>
      </c>
      <c r="M941" s="939" t="s">
        <v>627</v>
      </c>
      <c r="N941" s="933" t="s">
        <v>370</v>
      </c>
      <c r="O941" s="443">
        <v>0</v>
      </c>
      <c r="P941" s="443">
        <v>0</v>
      </c>
      <c r="Q941" s="443">
        <v>0</v>
      </c>
      <c r="R941" s="940">
        <v>0</v>
      </c>
      <c r="S941" s="443">
        <v>0</v>
      </c>
      <c r="T941" s="443">
        <v>0</v>
      </c>
      <c r="U941" s="443">
        <v>0</v>
      </c>
      <c r="V941" s="443">
        <v>0</v>
      </c>
      <c r="W941" s="443">
        <v>0</v>
      </c>
      <c r="X941" s="443">
        <v>0</v>
      </c>
      <c r="Y941" s="443">
        <v>0</v>
      </c>
      <c r="Z941" s="443">
        <v>0</v>
      </c>
      <c r="AA941" s="443">
        <v>0</v>
      </c>
      <c r="AB941" s="443">
        <v>0</v>
      </c>
      <c r="AC941" s="443">
        <v>0</v>
      </c>
      <c r="AD941" s="443">
        <v>0</v>
      </c>
      <c r="AE941" s="443">
        <v>0</v>
      </c>
      <c r="AF941" s="443">
        <v>0</v>
      </c>
      <c r="AG941" s="443">
        <v>0</v>
      </c>
      <c r="AH941" s="443">
        <v>0</v>
      </c>
      <c r="AI941" s="443">
        <v>0</v>
      </c>
      <c r="AJ941" s="443">
        <v>0</v>
      </c>
      <c r="AK941" s="443">
        <v>0</v>
      </c>
      <c r="AL941" s="443">
        <v>0</v>
      </c>
      <c r="AM941" s="443">
        <v>0</v>
      </c>
      <c r="AN941" s="940">
        <v>0</v>
      </c>
      <c r="AO941" s="940">
        <v>0</v>
      </c>
      <c r="AP941" s="940">
        <v>0</v>
      </c>
      <c r="AQ941" s="940">
        <v>0</v>
      </c>
      <c r="AR941" s="940">
        <v>0</v>
      </c>
      <c r="AS941" s="940">
        <v>0</v>
      </c>
      <c r="AT941" s="940">
        <v>0</v>
      </c>
      <c r="AU941" s="940">
        <v>0</v>
      </c>
      <c r="AV941" s="940">
        <v>0</v>
      </c>
      <c r="AW941" s="940">
        <v>0</v>
      </c>
      <c r="AX941" s="771"/>
      <c r="AY941" s="771"/>
      <c r="AZ941" s="771"/>
      <c r="BA941" s="905"/>
    </row>
    <row r="942" spans="1:53" ht="11.4">
      <c r="A942" s="789">
        <v>8</v>
      </c>
      <c r="B942" s="905" t="s">
        <v>137</v>
      </c>
      <c r="C942" s="905"/>
      <c r="D942" s="905"/>
      <c r="E942" s="905"/>
      <c r="F942" s="905"/>
      <c r="G942" s="905"/>
      <c r="H942" s="905"/>
      <c r="I942" s="905"/>
      <c r="J942" s="905"/>
      <c r="K942" s="905"/>
      <c r="L942" s="931" t="s">
        <v>628</v>
      </c>
      <c r="M942" s="939" t="s">
        <v>629</v>
      </c>
      <c r="N942" s="933" t="s">
        <v>370</v>
      </c>
      <c r="O942" s="443">
        <v>0</v>
      </c>
      <c r="P942" s="443">
        <v>0</v>
      </c>
      <c r="Q942" s="443">
        <v>0</v>
      </c>
      <c r="R942" s="940">
        <v>0</v>
      </c>
      <c r="S942" s="443">
        <v>0</v>
      </c>
      <c r="T942" s="443">
        <v>0</v>
      </c>
      <c r="U942" s="443">
        <v>0</v>
      </c>
      <c r="V942" s="443">
        <v>0</v>
      </c>
      <c r="W942" s="443">
        <v>0</v>
      </c>
      <c r="X942" s="443">
        <v>0</v>
      </c>
      <c r="Y942" s="443">
        <v>0</v>
      </c>
      <c r="Z942" s="443">
        <v>0</v>
      </c>
      <c r="AA942" s="443">
        <v>0</v>
      </c>
      <c r="AB942" s="443">
        <v>0</v>
      </c>
      <c r="AC942" s="443">
        <v>0</v>
      </c>
      <c r="AD942" s="443">
        <v>0</v>
      </c>
      <c r="AE942" s="443">
        <v>0</v>
      </c>
      <c r="AF942" s="443">
        <v>0</v>
      </c>
      <c r="AG942" s="443">
        <v>0</v>
      </c>
      <c r="AH942" s="443">
        <v>0</v>
      </c>
      <c r="AI942" s="443">
        <v>0</v>
      </c>
      <c r="AJ942" s="443">
        <v>0</v>
      </c>
      <c r="AK942" s="443">
        <v>0</v>
      </c>
      <c r="AL942" s="443">
        <v>0</v>
      </c>
      <c r="AM942" s="443">
        <v>0</v>
      </c>
      <c r="AN942" s="940">
        <v>0</v>
      </c>
      <c r="AO942" s="940">
        <v>0</v>
      </c>
      <c r="AP942" s="940">
        <v>0</v>
      </c>
      <c r="AQ942" s="940">
        <v>0</v>
      </c>
      <c r="AR942" s="940">
        <v>0</v>
      </c>
      <c r="AS942" s="940">
        <v>0</v>
      </c>
      <c r="AT942" s="940">
        <v>0</v>
      </c>
      <c r="AU942" s="940">
        <v>0</v>
      </c>
      <c r="AV942" s="940">
        <v>0</v>
      </c>
      <c r="AW942" s="940">
        <v>0</v>
      </c>
      <c r="AX942" s="771"/>
      <c r="AY942" s="771"/>
      <c r="AZ942" s="771"/>
      <c r="BA942" s="905"/>
    </row>
    <row r="943" spans="1:53" ht="11.4">
      <c r="A943" s="789">
        <v>8</v>
      </c>
      <c r="B943" s="905" t="s">
        <v>431</v>
      </c>
      <c r="C943" s="905"/>
      <c r="D943" s="905"/>
      <c r="E943" s="905"/>
      <c r="F943" s="905"/>
      <c r="G943" s="905"/>
      <c r="H943" s="905"/>
      <c r="I943" s="905"/>
      <c r="J943" s="905"/>
      <c r="K943" s="905"/>
      <c r="L943" s="931" t="s">
        <v>630</v>
      </c>
      <c r="M943" s="939" t="s">
        <v>631</v>
      </c>
      <c r="N943" s="933" t="s">
        <v>370</v>
      </c>
      <c r="O943" s="443">
        <v>0</v>
      </c>
      <c r="P943" s="443">
        <v>0</v>
      </c>
      <c r="Q943" s="443">
        <v>0</v>
      </c>
      <c r="R943" s="940">
        <v>0</v>
      </c>
      <c r="S943" s="443">
        <v>0</v>
      </c>
      <c r="T943" s="443">
        <v>0</v>
      </c>
      <c r="U943" s="443">
        <v>0</v>
      </c>
      <c r="V943" s="443">
        <v>0</v>
      </c>
      <c r="W943" s="443">
        <v>0</v>
      </c>
      <c r="X943" s="443">
        <v>0</v>
      </c>
      <c r="Y943" s="443">
        <v>0</v>
      </c>
      <c r="Z943" s="443">
        <v>0</v>
      </c>
      <c r="AA943" s="443">
        <v>0</v>
      </c>
      <c r="AB943" s="443">
        <v>0</v>
      </c>
      <c r="AC943" s="443">
        <v>0</v>
      </c>
      <c r="AD943" s="443">
        <v>0</v>
      </c>
      <c r="AE943" s="443">
        <v>0</v>
      </c>
      <c r="AF943" s="443">
        <v>0</v>
      </c>
      <c r="AG943" s="443">
        <v>0</v>
      </c>
      <c r="AH943" s="443">
        <v>0</v>
      </c>
      <c r="AI943" s="443">
        <v>0</v>
      </c>
      <c r="AJ943" s="443">
        <v>0</v>
      </c>
      <c r="AK943" s="443">
        <v>0</v>
      </c>
      <c r="AL943" s="443">
        <v>0</v>
      </c>
      <c r="AM943" s="443">
        <v>0</v>
      </c>
      <c r="AN943" s="940">
        <v>0</v>
      </c>
      <c r="AO943" s="940">
        <v>0</v>
      </c>
      <c r="AP943" s="940">
        <v>0</v>
      </c>
      <c r="AQ943" s="940">
        <v>0</v>
      </c>
      <c r="AR943" s="940">
        <v>0</v>
      </c>
      <c r="AS943" s="940">
        <v>0</v>
      </c>
      <c r="AT943" s="940">
        <v>0</v>
      </c>
      <c r="AU943" s="940">
        <v>0</v>
      </c>
      <c r="AV943" s="940">
        <v>0</v>
      </c>
      <c r="AW943" s="940">
        <v>0</v>
      </c>
      <c r="AX943" s="771"/>
      <c r="AY943" s="771"/>
      <c r="AZ943" s="771"/>
      <c r="BA943" s="905"/>
    </row>
    <row r="944" spans="1:53" ht="11.4">
      <c r="A944" s="789">
        <v>8</v>
      </c>
      <c r="B944" s="905" t="s">
        <v>432</v>
      </c>
      <c r="C944" s="905"/>
      <c r="D944" s="905"/>
      <c r="E944" s="905"/>
      <c r="F944" s="905"/>
      <c r="G944" s="905"/>
      <c r="H944" s="905"/>
      <c r="I944" s="905"/>
      <c r="J944" s="905"/>
      <c r="K944" s="905"/>
      <c r="L944" s="931" t="s">
        <v>632</v>
      </c>
      <c r="M944" s="939" t="s">
        <v>633</v>
      </c>
      <c r="N944" s="933" t="s">
        <v>370</v>
      </c>
      <c r="O944" s="443">
        <v>5.2</v>
      </c>
      <c r="P944" s="443">
        <v>3.77</v>
      </c>
      <c r="Q944" s="443">
        <v>0</v>
      </c>
      <c r="R944" s="940">
        <v>-3.77</v>
      </c>
      <c r="S944" s="443">
        <v>5.3</v>
      </c>
      <c r="T944" s="443">
        <v>4.53</v>
      </c>
      <c r="U944" s="443">
        <v>0</v>
      </c>
      <c r="V944" s="443">
        <v>0</v>
      </c>
      <c r="W944" s="443">
        <v>0</v>
      </c>
      <c r="X944" s="443">
        <v>0</v>
      </c>
      <c r="Y944" s="443">
        <v>0</v>
      </c>
      <c r="Z944" s="443">
        <v>0</v>
      </c>
      <c r="AA944" s="443">
        <v>0</v>
      </c>
      <c r="AB944" s="443">
        <v>0</v>
      </c>
      <c r="AC944" s="443">
        <v>0</v>
      </c>
      <c r="AD944" s="443">
        <v>10.75</v>
      </c>
      <c r="AE944" s="443">
        <v>0</v>
      </c>
      <c r="AF944" s="443">
        <v>0</v>
      </c>
      <c r="AG944" s="443">
        <v>0</v>
      </c>
      <c r="AH944" s="443">
        <v>0</v>
      </c>
      <c r="AI944" s="443">
        <v>0</v>
      </c>
      <c r="AJ944" s="443">
        <v>0</v>
      </c>
      <c r="AK944" s="443">
        <v>0</v>
      </c>
      <c r="AL944" s="443">
        <v>0</v>
      </c>
      <c r="AM944" s="443">
        <v>0</v>
      </c>
      <c r="AN944" s="940">
        <v>102.8301886792453</v>
      </c>
      <c r="AO944" s="940">
        <v>-100</v>
      </c>
      <c r="AP944" s="940">
        <v>0</v>
      </c>
      <c r="AQ944" s="940">
        <v>0</v>
      </c>
      <c r="AR944" s="940">
        <v>0</v>
      </c>
      <c r="AS944" s="940">
        <v>0</v>
      </c>
      <c r="AT944" s="940">
        <v>0</v>
      </c>
      <c r="AU944" s="940">
        <v>0</v>
      </c>
      <c r="AV944" s="940">
        <v>0</v>
      </c>
      <c r="AW944" s="940">
        <v>0</v>
      </c>
      <c r="AX944" s="771"/>
      <c r="AY944" s="771"/>
      <c r="AZ944" s="771"/>
      <c r="BA944" s="905"/>
    </row>
    <row r="945" spans="1:53" ht="11.4">
      <c r="A945" s="789">
        <v>8</v>
      </c>
      <c r="B945" s="905" t="s">
        <v>433</v>
      </c>
      <c r="C945" s="905"/>
      <c r="D945" s="905"/>
      <c r="E945" s="905"/>
      <c r="F945" s="905"/>
      <c r="G945" s="905"/>
      <c r="H945" s="905"/>
      <c r="I945" s="905"/>
      <c r="J945" s="905"/>
      <c r="K945" s="905"/>
      <c r="L945" s="931" t="s">
        <v>634</v>
      </c>
      <c r="M945" s="939" t="s">
        <v>635</v>
      </c>
      <c r="N945" s="933" t="s">
        <v>370</v>
      </c>
      <c r="O945" s="443">
        <v>0</v>
      </c>
      <c r="P945" s="443">
        <v>0</v>
      </c>
      <c r="Q945" s="443">
        <v>0</v>
      </c>
      <c r="R945" s="940">
        <v>0</v>
      </c>
      <c r="S945" s="443">
        <v>0</v>
      </c>
      <c r="T945" s="443">
        <v>0</v>
      </c>
      <c r="U945" s="443">
        <v>0</v>
      </c>
      <c r="V945" s="443">
        <v>0</v>
      </c>
      <c r="W945" s="443">
        <v>0</v>
      </c>
      <c r="X945" s="443">
        <v>0</v>
      </c>
      <c r="Y945" s="443">
        <v>0</v>
      </c>
      <c r="Z945" s="443">
        <v>0</v>
      </c>
      <c r="AA945" s="443">
        <v>0</v>
      </c>
      <c r="AB945" s="443">
        <v>0</v>
      </c>
      <c r="AC945" s="443">
        <v>0</v>
      </c>
      <c r="AD945" s="443">
        <v>0</v>
      </c>
      <c r="AE945" s="443">
        <v>0</v>
      </c>
      <c r="AF945" s="443">
        <v>0</v>
      </c>
      <c r="AG945" s="443">
        <v>0</v>
      </c>
      <c r="AH945" s="443">
        <v>0</v>
      </c>
      <c r="AI945" s="443">
        <v>0</v>
      </c>
      <c r="AJ945" s="443">
        <v>0</v>
      </c>
      <c r="AK945" s="443">
        <v>0</v>
      </c>
      <c r="AL945" s="443">
        <v>0</v>
      </c>
      <c r="AM945" s="443">
        <v>0</v>
      </c>
      <c r="AN945" s="940">
        <v>0</v>
      </c>
      <c r="AO945" s="940">
        <v>0</v>
      </c>
      <c r="AP945" s="940">
        <v>0</v>
      </c>
      <c r="AQ945" s="940">
        <v>0</v>
      </c>
      <c r="AR945" s="940">
        <v>0</v>
      </c>
      <c r="AS945" s="940">
        <v>0</v>
      </c>
      <c r="AT945" s="940">
        <v>0</v>
      </c>
      <c r="AU945" s="940">
        <v>0</v>
      </c>
      <c r="AV945" s="940">
        <v>0</v>
      </c>
      <c r="AW945" s="940">
        <v>0</v>
      </c>
      <c r="AX945" s="771"/>
      <c r="AY945" s="771"/>
      <c r="AZ945" s="771"/>
      <c r="BA945" s="905"/>
    </row>
    <row r="946" spans="1:53" ht="11.4">
      <c r="A946" s="789">
        <v>8</v>
      </c>
      <c r="B946" s="905" t="s">
        <v>430</v>
      </c>
      <c r="C946" s="905"/>
      <c r="D946" s="905"/>
      <c r="E946" s="905"/>
      <c r="F946" s="905"/>
      <c r="G946" s="905"/>
      <c r="H946" s="905"/>
      <c r="I946" s="905"/>
      <c r="J946" s="905"/>
      <c r="K946" s="905"/>
      <c r="L946" s="931" t="s">
        <v>636</v>
      </c>
      <c r="M946" s="939" t="s">
        <v>637</v>
      </c>
      <c r="N946" s="933" t="s">
        <v>370</v>
      </c>
      <c r="O946" s="443">
        <v>0</v>
      </c>
      <c r="P946" s="443">
        <v>0</v>
      </c>
      <c r="Q946" s="443">
        <v>0</v>
      </c>
      <c r="R946" s="940">
        <v>0</v>
      </c>
      <c r="S946" s="443">
        <v>0</v>
      </c>
      <c r="T946" s="443">
        <v>0</v>
      </c>
      <c r="U946" s="443">
        <v>0</v>
      </c>
      <c r="V946" s="443">
        <v>0</v>
      </c>
      <c r="W946" s="443">
        <v>0</v>
      </c>
      <c r="X946" s="443">
        <v>0</v>
      </c>
      <c r="Y946" s="443">
        <v>0</v>
      </c>
      <c r="Z946" s="443">
        <v>0</v>
      </c>
      <c r="AA946" s="443">
        <v>0</v>
      </c>
      <c r="AB946" s="443">
        <v>0</v>
      </c>
      <c r="AC946" s="443">
        <v>0</v>
      </c>
      <c r="AD946" s="443">
        <v>0</v>
      </c>
      <c r="AE946" s="443">
        <v>0</v>
      </c>
      <c r="AF946" s="443">
        <v>0</v>
      </c>
      <c r="AG946" s="443">
        <v>0</v>
      </c>
      <c r="AH946" s="443">
        <v>0</v>
      </c>
      <c r="AI946" s="443">
        <v>0</v>
      </c>
      <c r="AJ946" s="443">
        <v>0</v>
      </c>
      <c r="AK946" s="443">
        <v>0</v>
      </c>
      <c r="AL946" s="443">
        <v>0</v>
      </c>
      <c r="AM946" s="443">
        <v>0</v>
      </c>
      <c r="AN946" s="940">
        <v>0</v>
      </c>
      <c r="AO946" s="940">
        <v>0</v>
      </c>
      <c r="AP946" s="940">
        <v>0</v>
      </c>
      <c r="AQ946" s="940">
        <v>0</v>
      </c>
      <c r="AR946" s="940">
        <v>0</v>
      </c>
      <c r="AS946" s="940">
        <v>0</v>
      </c>
      <c r="AT946" s="940">
        <v>0</v>
      </c>
      <c r="AU946" s="940">
        <v>0</v>
      </c>
      <c r="AV946" s="940">
        <v>0</v>
      </c>
      <c r="AW946" s="940">
        <v>0</v>
      </c>
      <c r="AX946" s="771"/>
      <c r="AY946" s="771"/>
      <c r="AZ946" s="771"/>
      <c r="BA946" s="905"/>
    </row>
    <row r="947" spans="1:53" ht="11.4">
      <c r="A947" s="789">
        <v>8</v>
      </c>
      <c r="B947" s="905" t="s">
        <v>1372</v>
      </c>
      <c r="C947" s="905"/>
      <c r="D947" s="905"/>
      <c r="E947" s="905"/>
      <c r="F947" s="905"/>
      <c r="G947" s="905"/>
      <c r="H947" s="905"/>
      <c r="I947" s="905"/>
      <c r="J947" s="905"/>
      <c r="K947" s="905"/>
      <c r="L947" s="931" t="s">
        <v>638</v>
      </c>
      <c r="M947" s="939" t="s">
        <v>639</v>
      </c>
      <c r="N947" s="933" t="s">
        <v>370</v>
      </c>
      <c r="O947" s="790">
        <v>0</v>
      </c>
      <c r="P947" s="790">
        <v>0</v>
      </c>
      <c r="Q947" s="790">
        <v>0</v>
      </c>
      <c r="R947" s="940">
        <v>0</v>
      </c>
      <c r="S947" s="790">
        <v>0</v>
      </c>
      <c r="T947" s="790">
        <v>0</v>
      </c>
      <c r="U947" s="790">
        <v>0</v>
      </c>
      <c r="V947" s="790">
        <v>0</v>
      </c>
      <c r="W947" s="790">
        <v>0</v>
      </c>
      <c r="X947" s="790">
        <v>0</v>
      </c>
      <c r="Y947" s="790">
        <v>0</v>
      </c>
      <c r="Z947" s="790">
        <v>0</v>
      </c>
      <c r="AA947" s="790">
        <v>0</v>
      </c>
      <c r="AB947" s="790">
        <v>0</v>
      </c>
      <c r="AC947" s="790">
        <v>0</v>
      </c>
      <c r="AD947" s="790">
        <v>0</v>
      </c>
      <c r="AE947" s="790">
        <v>0</v>
      </c>
      <c r="AF947" s="790">
        <v>0</v>
      </c>
      <c r="AG947" s="790">
        <v>0</v>
      </c>
      <c r="AH947" s="790">
        <v>0</v>
      </c>
      <c r="AI947" s="790">
        <v>0</v>
      </c>
      <c r="AJ947" s="790">
        <v>0</v>
      </c>
      <c r="AK947" s="790">
        <v>0</v>
      </c>
      <c r="AL947" s="790">
        <v>0</v>
      </c>
      <c r="AM947" s="790">
        <v>0</v>
      </c>
      <c r="AN947" s="940">
        <v>0</v>
      </c>
      <c r="AO947" s="940">
        <v>0</v>
      </c>
      <c r="AP947" s="940">
        <v>0</v>
      </c>
      <c r="AQ947" s="940">
        <v>0</v>
      </c>
      <c r="AR947" s="940">
        <v>0</v>
      </c>
      <c r="AS947" s="940">
        <v>0</v>
      </c>
      <c r="AT947" s="940">
        <v>0</v>
      </c>
      <c r="AU947" s="940">
        <v>0</v>
      </c>
      <c r="AV947" s="940">
        <v>0</v>
      </c>
      <c r="AW947" s="940">
        <v>0</v>
      </c>
      <c r="AX947" s="771"/>
      <c r="AY947" s="771"/>
      <c r="AZ947" s="771"/>
      <c r="BA947" s="905"/>
    </row>
    <row r="948" spans="1:53" ht="11.4">
      <c r="A948" s="789">
        <v>8</v>
      </c>
      <c r="B948" s="905" t="s">
        <v>1373</v>
      </c>
      <c r="C948" s="905"/>
      <c r="D948" s="905"/>
      <c r="E948" s="905"/>
      <c r="F948" s="905"/>
      <c r="G948" s="905"/>
      <c r="H948" s="905"/>
      <c r="I948" s="905"/>
      <c r="J948" s="905"/>
      <c r="K948" s="905"/>
      <c r="L948" s="931" t="s">
        <v>640</v>
      </c>
      <c r="M948" s="939" t="s">
        <v>641</v>
      </c>
      <c r="N948" s="933" t="s">
        <v>370</v>
      </c>
      <c r="O948" s="443">
        <v>4.5599999999999996</v>
      </c>
      <c r="P948" s="443">
        <v>1.8</v>
      </c>
      <c r="Q948" s="443">
        <v>0</v>
      </c>
      <c r="R948" s="940">
        <v>-1.8</v>
      </c>
      <c r="S948" s="443">
        <v>4.5</v>
      </c>
      <c r="T948" s="443">
        <v>4.68</v>
      </c>
      <c r="U948" s="443">
        <v>0</v>
      </c>
      <c r="V948" s="443">
        <v>0</v>
      </c>
      <c r="W948" s="443">
        <v>0</v>
      </c>
      <c r="X948" s="443">
        <v>0</v>
      </c>
      <c r="Y948" s="443">
        <v>0</v>
      </c>
      <c r="Z948" s="443">
        <v>0</v>
      </c>
      <c r="AA948" s="443">
        <v>0</v>
      </c>
      <c r="AB948" s="443">
        <v>0</v>
      </c>
      <c r="AC948" s="443">
        <v>0</v>
      </c>
      <c r="AD948" s="443">
        <v>5.3</v>
      </c>
      <c r="AE948" s="443">
        <v>0</v>
      </c>
      <c r="AF948" s="443">
        <v>0</v>
      </c>
      <c r="AG948" s="443">
        <v>0</v>
      </c>
      <c r="AH948" s="443">
        <v>0</v>
      </c>
      <c r="AI948" s="443">
        <v>0</v>
      </c>
      <c r="AJ948" s="443">
        <v>0</v>
      </c>
      <c r="AK948" s="443">
        <v>0</v>
      </c>
      <c r="AL948" s="443">
        <v>0</v>
      </c>
      <c r="AM948" s="443">
        <v>0</v>
      </c>
      <c r="AN948" s="940">
        <v>17.777777777777771</v>
      </c>
      <c r="AO948" s="940">
        <v>-100</v>
      </c>
      <c r="AP948" s="940">
        <v>0</v>
      </c>
      <c r="AQ948" s="940">
        <v>0</v>
      </c>
      <c r="AR948" s="940">
        <v>0</v>
      </c>
      <c r="AS948" s="940">
        <v>0</v>
      </c>
      <c r="AT948" s="940">
        <v>0</v>
      </c>
      <c r="AU948" s="940">
        <v>0</v>
      </c>
      <c r="AV948" s="940">
        <v>0</v>
      </c>
      <c r="AW948" s="940">
        <v>0</v>
      </c>
      <c r="AX948" s="771"/>
      <c r="AY948" s="771"/>
      <c r="AZ948" s="771"/>
      <c r="BA948" s="905"/>
    </row>
    <row r="949" spans="1:53" ht="11.4">
      <c r="A949" s="789">
        <v>8</v>
      </c>
      <c r="B949" s="905" t="s">
        <v>434</v>
      </c>
      <c r="C949" s="905"/>
      <c r="D949" s="905"/>
      <c r="E949" s="905"/>
      <c r="F949" s="905"/>
      <c r="G949" s="905"/>
      <c r="H949" s="905"/>
      <c r="I949" s="905"/>
      <c r="J949" s="905"/>
      <c r="K949" s="905"/>
      <c r="L949" s="931" t="s">
        <v>642</v>
      </c>
      <c r="M949" s="939" t="s">
        <v>1163</v>
      </c>
      <c r="N949" s="933" t="s">
        <v>370</v>
      </c>
      <c r="O949" s="443">
        <v>0</v>
      </c>
      <c r="P949" s="443">
        <v>0</v>
      </c>
      <c r="Q949" s="443">
        <v>0</v>
      </c>
      <c r="R949" s="940">
        <v>0</v>
      </c>
      <c r="S949" s="443">
        <v>0</v>
      </c>
      <c r="T949" s="443">
        <v>0</v>
      </c>
      <c r="U949" s="443">
        <v>0</v>
      </c>
      <c r="V949" s="443">
        <v>0</v>
      </c>
      <c r="W949" s="443">
        <v>0</v>
      </c>
      <c r="X949" s="443">
        <v>0</v>
      </c>
      <c r="Y949" s="443">
        <v>0</v>
      </c>
      <c r="Z949" s="443">
        <v>0</v>
      </c>
      <c r="AA949" s="443">
        <v>0</v>
      </c>
      <c r="AB949" s="443">
        <v>0</v>
      </c>
      <c r="AC949" s="443">
        <v>0</v>
      </c>
      <c r="AD949" s="443">
        <v>0</v>
      </c>
      <c r="AE949" s="443">
        <v>0</v>
      </c>
      <c r="AF949" s="443">
        <v>0</v>
      </c>
      <c r="AG949" s="443">
        <v>0</v>
      </c>
      <c r="AH949" s="443">
        <v>0</v>
      </c>
      <c r="AI949" s="443">
        <v>0</v>
      </c>
      <c r="AJ949" s="443">
        <v>0</v>
      </c>
      <c r="AK949" s="443">
        <v>0</v>
      </c>
      <c r="AL949" s="443">
        <v>0</v>
      </c>
      <c r="AM949" s="443">
        <v>0</v>
      </c>
      <c r="AN949" s="940">
        <v>0</v>
      </c>
      <c r="AO949" s="940">
        <v>0</v>
      </c>
      <c r="AP949" s="940">
        <v>0</v>
      </c>
      <c r="AQ949" s="940">
        <v>0</v>
      </c>
      <c r="AR949" s="940">
        <v>0</v>
      </c>
      <c r="AS949" s="940">
        <v>0</v>
      </c>
      <c r="AT949" s="940">
        <v>0</v>
      </c>
      <c r="AU949" s="940">
        <v>0</v>
      </c>
      <c r="AV949" s="940">
        <v>0</v>
      </c>
      <c r="AW949" s="940">
        <v>0</v>
      </c>
      <c r="AX949" s="771"/>
      <c r="AY949" s="771"/>
      <c r="AZ949" s="771"/>
      <c r="BA949" s="905"/>
    </row>
    <row r="950" spans="1:53" ht="68.400000000000006">
      <c r="A950" s="789">
        <v>8</v>
      </c>
      <c r="B950" s="905" t="s">
        <v>1396</v>
      </c>
      <c r="C950" s="905"/>
      <c r="D950" s="905"/>
      <c r="E950" s="905"/>
      <c r="F950" s="905"/>
      <c r="G950" s="905"/>
      <c r="H950" s="905"/>
      <c r="I950" s="905"/>
      <c r="J950" s="905"/>
      <c r="K950" s="905"/>
      <c r="L950" s="931" t="s">
        <v>169</v>
      </c>
      <c r="M950" s="932" t="s">
        <v>485</v>
      </c>
      <c r="N950" s="933" t="s">
        <v>370</v>
      </c>
      <c r="O950" s="951"/>
      <c r="P950" s="951"/>
      <c r="Q950" s="951"/>
      <c r="R950" s="940">
        <v>0</v>
      </c>
      <c r="S950" s="951"/>
      <c r="T950" s="951"/>
      <c r="U950" s="951"/>
      <c r="V950" s="951"/>
      <c r="W950" s="951"/>
      <c r="X950" s="951"/>
      <c r="Y950" s="951"/>
      <c r="Z950" s="951"/>
      <c r="AA950" s="951"/>
      <c r="AB950" s="951"/>
      <c r="AC950" s="951"/>
      <c r="AD950" s="951"/>
      <c r="AE950" s="951"/>
      <c r="AF950" s="951"/>
      <c r="AG950" s="951"/>
      <c r="AH950" s="951"/>
      <c r="AI950" s="951"/>
      <c r="AJ950" s="951"/>
      <c r="AK950" s="951"/>
      <c r="AL950" s="951"/>
      <c r="AM950" s="951"/>
      <c r="AN950" s="940">
        <v>0</v>
      </c>
      <c r="AO950" s="940">
        <v>0</v>
      </c>
      <c r="AP950" s="940">
        <v>0</v>
      </c>
      <c r="AQ950" s="940">
        <v>0</v>
      </c>
      <c r="AR950" s="940">
        <v>0</v>
      </c>
      <c r="AS950" s="940">
        <v>0</v>
      </c>
      <c r="AT950" s="940">
        <v>0</v>
      </c>
      <c r="AU950" s="940">
        <v>0</v>
      </c>
      <c r="AV950" s="940">
        <v>0</v>
      </c>
      <c r="AW950" s="940">
        <v>0</v>
      </c>
      <c r="AX950" s="771"/>
      <c r="AY950" s="771"/>
      <c r="AZ950" s="771"/>
      <c r="BA950" s="905"/>
    </row>
    <row r="951" spans="1:53" ht="11.4">
      <c r="A951" s="789">
        <v>8</v>
      </c>
      <c r="B951" s="905" t="s">
        <v>643</v>
      </c>
      <c r="C951" s="905"/>
      <c r="D951" s="905"/>
      <c r="E951" s="905"/>
      <c r="F951" s="905"/>
      <c r="G951" s="905"/>
      <c r="H951" s="905"/>
      <c r="I951" s="905"/>
      <c r="J951" s="905"/>
      <c r="K951" s="905"/>
      <c r="L951" s="931" t="s">
        <v>385</v>
      </c>
      <c r="M951" s="932" t="s">
        <v>643</v>
      </c>
      <c r="N951" s="933" t="s">
        <v>370</v>
      </c>
      <c r="O951" s="443">
        <v>0</v>
      </c>
      <c r="P951" s="443">
        <v>0</v>
      </c>
      <c r="Q951" s="443">
        <v>0</v>
      </c>
      <c r="R951" s="940">
        <v>0</v>
      </c>
      <c r="S951" s="443">
        <v>0</v>
      </c>
      <c r="T951" s="443">
        <v>0</v>
      </c>
      <c r="U951" s="443">
        <v>0</v>
      </c>
      <c r="V951" s="443">
        <v>0</v>
      </c>
      <c r="W951" s="443">
        <v>0</v>
      </c>
      <c r="X951" s="443">
        <v>0</v>
      </c>
      <c r="Y951" s="443">
        <v>0</v>
      </c>
      <c r="Z951" s="443">
        <v>0</v>
      </c>
      <c r="AA951" s="443">
        <v>0</v>
      </c>
      <c r="AB951" s="443">
        <v>0</v>
      </c>
      <c r="AC951" s="443">
        <v>0</v>
      </c>
      <c r="AD951" s="443">
        <v>0</v>
      </c>
      <c r="AE951" s="443">
        <v>0</v>
      </c>
      <c r="AF951" s="443">
        <v>0</v>
      </c>
      <c r="AG951" s="443">
        <v>0</v>
      </c>
      <c r="AH951" s="443">
        <v>0</v>
      </c>
      <c r="AI951" s="443">
        <v>0</v>
      </c>
      <c r="AJ951" s="443">
        <v>0</v>
      </c>
      <c r="AK951" s="443">
        <v>0</v>
      </c>
      <c r="AL951" s="443">
        <v>0</v>
      </c>
      <c r="AM951" s="443">
        <v>0</v>
      </c>
      <c r="AN951" s="940">
        <v>0</v>
      </c>
      <c r="AO951" s="940">
        <v>0</v>
      </c>
      <c r="AP951" s="940">
        <v>0</v>
      </c>
      <c r="AQ951" s="940">
        <v>0</v>
      </c>
      <c r="AR951" s="940">
        <v>0</v>
      </c>
      <c r="AS951" s="940">
        <v>0</v>
      </c>
      <c r="AT951" s="940">
        <v>0</v>
      </c>
      <c r="AU951" s="940">
        <v>0</v>
      </c>
      <c r="AV951" s="940">
        <v>0</v>
      </c>
      <c r="AW951" s="940">
        <v>0</v>
      </c>
      <c r="AX951" s="771"/>
      <c r="AY951" s="771"/>
      <c r="AZ951" s="771"/>
      <c r="BA951" s="905"/>
    </row>
    <row r="952" spans="1:53" ht="11.4">
      <c r="A952" s="789">
        <v>8</v>
      </c>
      <c r="B952" s="905"/>
      <c r="C952" s="905"/>
      <c r="D952" s="905"/>
      <c r="E952" s="905"/>
      <c r="F952" s="905"/>
      <c r="G952" s="905"/>
      <c r="H952" s="905"/>
      <c r="I952" s="905"/>
      <c r="J952" s="905"/>
      <c r="K952" s="905"/>
      <c r="L952" s="931" t="s">
        <v>511</v>
      </c>
      <c r="M952" s="932" t="s">
        <v>644</v>
      </c>
      <c r="N952" s="933" t="s">
        <v>370</v>
      </c>
      <c r="O952" s="790"/>
      <c r="P952" s="790"/>
      <c r="Q952" s="790"/>
      <c r="R952" s="940">
        <v>0</v>
      </c>
      <c r="S952" s="790"/>
      <c r="T952" s="790"/>
      <c r="U952" s="790"/>
      <c r="V952" s="790"/>
      <c r="W952" s="790"/>
      <c r="X952" s="790"/>
      <c r="Y952" s="790"/>
      <c r="Z952" s="790"/>
      <c r="AA952" s="790"/>
      <c r="AB952" s="790"/>
      <c r="AC952" s="790"/>
      <c r="AD952" s="790"/>
      <c r="AE952" s="790"/>
      <c r="AF952" s="790"/>
      <c r="AG952" s="790"/>
      <c r="AH952" s="790"/>
      <c r="AI952" s="790"/>
      <c r="AJ952" s="790"/>
      <c r="AK952" s="790"/>
      <c r="AL952" s="790"/>
      <c r="AM952" s="790"/>
      <c r="AN952" s="940">
        <v>0</v>
      </c>
      <c r="AO952" s="940">
        <v>0</v>
      </c>
      <c r="AP952" s="940">
        <v>0</v>
      </c>
      <c r="AQ952" s="940">
        <v>0</v>
      </c>
      <c r="AR952" s="940">
        <v>0</v>
      </c>
      <c r="AS952" s="940">
        <v>0</v>
      </c>
      <c r="AT952" s="940">
        <v>0</v>
      </c>
      <c r="AU952" s="940">
        <v>0</v>
      </c>
      <c r="AV952" s="940">
        <v>0</v>
      </c>
      <c r="AW952" s="940">
        <v>0</v>
      </c>
      <c r="AX952" s="771"/>
      <c r="AY952" s="771"/>
      <c r="AZ952" s="771"/>
      <c r="BA952" s="905"/>
    </row>
    <row r="953" spans="1:53" ht="11.4">
      <c r="A953" s="789">
        <v>8</v>
      </c>
      <c r="B953" s="905" t="s">
        <v>646</v>
      </c>
      <c r="C953" s="905"/>
      <c r="D953" s="905"/>
      <c r="E953" s="905"/>
      <c r="F953" s="905"/>
      <c r="G953" s="905"/>
      <c r="H953" s="905"/>
      <c r="I953" s="905"/>
      <c r="J953" s="905"/>
      <c r="K953" s="905"/>
      <c r="L953" s="931" t="s">
        <v>645</v>
      </c>
      <c r="M953" s="939" t="s">
        <v>646</v>
      </c>
      <c r="N953" s="933" t="s">
        <v>370</v>
      </c>
      <c r="O953" s="790"/>
      <c r="P953" s="790"/>
      <c r="Q953" s="790"/>
      <c r="R953" s="940">
        <v>0</v>
      </c>
      <c r="S953" s="790"/>
      <c r="T953" s="790"/>
      <c r="U953" s="790"/>
      <c r="V953" s="790"/>
      <c r="W953" s="790"/>
      <c r="X953" s="790"/>
      <c r="Y953" s="790"/>
      <c r="Z953" s="790"/>
      <c r="AA953" s="790"/>
      <c r="AB953" s="790"/>
      <c r="AC953" s="790"/>
      <c r="AD953" s="790"/>
      <c r="AE953" s="790"/>
      <c r="AF953" s="790"/>
      <c r="AG953" s="790"/>
      <c r="AH953" s="790"/>
      <c r="AI953" s="790"/>
      <c r="AJ953" s="790"/>
      <c r="AK953" s="790"/>
      <c r="AL953" s="790"/>
      <c r="AM953" s="790"/>
      <c r="AN953" s="940">
        <v>0</v>
      </c>
      <c r="AO953" s="940">
        <v>0</v>
      </c>
      <c r="AP953" s="940">
        <v>0</v>
      </c>
      <c r="AQ953" s="940">
        <v>0</v>
      </c>
      <c r="AR953" s="940">
        <v>0</v>
      </c>
      <c r="AS953" s="940">
        <v>0</v>
      </c>
      <c r="AT953" s="940">
        <v>0</v>
      </c>
      <c r="AU953" s="940">
        <v>0</v>
      </c>
      <c r="AV953" s="940">
        <v>0</v>
      </c>
      <c r="AW953" s="940">
        <v>0</v>
      </c>
      <c r="AX953" s="771"/>
      <c r="AY953" s="771"/>
      <c r="AZ953" s="771"/>
      <c r="BA953" s="905"/>
    </row>
    <row r="954" spans="1:53" ht="11.4">
      <c r="A954" s="789">
        <v>8</v>
      </c>
      <c r="B954" s="905" t="s">
        <v>647</v>
      </c>
      <c r="C954" s="905"/>
      <c r="D954" s="905"/>
      <c r="E954" s="905"/>
      <c r="F954" s="905"/>
      <c r="G954" s="905"/>
      <c r="H954" s="905"/>
      <c r="I954" s="905"/>
      <c r="J954" s="905"/>
      <c r="K954" s="905"/>
      <c r="L954" s="931" t="s">
        <v>513</v>
      </c>
      <c r="M954" s="932" t="s">
        <v>647</v>
      </c>
      <c r="N954" s="933" t="s">
        <v>370</v>
      </c>
      <c r="O954" s="790"/>
      <c r="P954" s="790"/>
      <c r="Q954" s="790"/>
      <c r="R954" s="940">
        <v>0</v>
      </c>
      <c r="S954" s="790"/>
      <c r="T954" s="790">
        <v>0</v>
      </c>
      <c r="U954" s="790">
        <v>0</v>
      </c>
      <c r="V954" s="790">
        <v>0</v>
      </c>
      <c r="W954" s="790">
        <v>0</v>
      </c>
      <c r="X954" s="790">
        <v>0</v>
      </c>
      <c r="Y954" s="790">
        <v>0</v>
      </c>
      <c r="Z954" s="790">
        <v>0</v>
      </c>
      <c r="AA954" s="790">
        <v>0</v>
      </c>
      <c r="AB954" s="790">
        <v>0</v>
      </c>
      <c r="AC954" s="790">
        <v>0</v>
      </c>
      <c r="AD954" s="790">
        <v>0</v>
      </c>
      <c r="AE954" s="790">
        <v>0</v>
      </c>
      <c r="AF954" s="790">
        <v>0</v>
      </c>
      <c r="AG954" s="790">
        <v>0</v>
      </c>
      <c r="AH954" s="790">
        <v>0</v>
      </c>
      <c r="AI954" s="790">
        <v>0</v>
      </c>
      <c r="AJ954" s="790">
        <v>0</v>
      </c>
      <c r="AK954" s="790">
        <v>0</v>
      </c>
      <c r="AL954" s="790">
        <v>0</v>
      </c>
      <c r="AM954" s="790">
        <v>0</v>
      </c>
      <c r="AN954" s="940">
        <v>0</v>
      </c>
      <c r="AO954" s="940">
        <v>0</v>
      </c>
      <c r="AP954" s="940">
        <v>0</v>
      </c>
      <c r="AQ954" s="940">
        <v>0</v>
      </c>
      <c r="AR954" s="940">
        <v>0</v>
      </c>
      <c r="AS954" s="940">
        <v>0</v>
      </c>
      <c r="AT954" s="940">
        <v>0</v>
      </c>
      <c r="AU954" s="940">
        <v>0</v>
      </c>
      <c r="AV954" s="940">
        <v>0</v>
      </c>
      <c r="AW954" s="940">
        <v>0</v>
      </c>
      <c r="AX954" s="771"/>
      <c r="AY954" s="771"/>
      <c r="AZ954" s="771"/>
      <c r="BA954" s="905"/>
    </row>
    <row r="955" spans="1:53" ht="11.4">
      <c r="A955" s="789">
        <v>8</v>
      </c>
      <c r="B955" s="905" t="s">
        <v>648</v>
      </c>
      <c r="C955" s="905"/>
      <c r="D955" s="905"/>
      <c r="E955" s="905"/>
      <c r="F955" s="905"/>
      <c r="G955" s="905"/>
      <c r="H955" s="905"/>
      <c r="I955" s="905"/>
      <c r="J955" s="905"/>
      <c r="K955" s="905"/>
      <c r="L955" s="931" t="s">
        <v>516</v>
      </c>
      <c r="M955" s="932" t="s">
        <v>648</v>
      </c>
      <c r="N955" s="933" t="s">
        <v>370</v>
      </c>
      <c r="O955" s="790"/>
      <c r="P955" s="790"/>
      <c r="Q955" s="790"/>
      <c r="R955" s="940">
        <v>0</v>
      </c>
      <c r="S955" s="790"/>
      <c r="T955" s="790"/>
      <c r="U955" s="790"/>
      <c r="V955" s="790"/>
      <c r="W955" s="790"/>
      <c r="X955" s="790"/>
      <c r="Y955" s="790"/>
      <c r="Z955" s="790"/>
      <c r="AA955" s="790"/>
      <c r="AB955" s="790"/>
      <c r="AC955" s="790"/>
      <c r="AD955" s="790"/>
      <c r="AE955" s="790"/>
      <c r="AF955" s="790"/>
      <c r="AG955" s="790"/>
      <c r="AH955" s="790"/>
      <c r="AI955" s="790"/>
      <c r="AJ955" s="790"/>
      <c r="AK955" s="790"/>
      <c r="AL955" s="790"/>
      <c r="AM955" s="790"/>
      <c r="AN955" s="940">
        <v>0</v>
      </c>
      <c r="AO955" s="940">
        <v>0</v>
      </c>
      <c r="AP955" s="940">
        <v>0</v>
      </c>
      <c r="AQ955" s="940">
        <v>0</v>
      </c>
      <c r="AR955" s="940">
        <v>0</v>
      </c>
      <c r="AS955" s="940">
        <v>0</v>
      </c>
      <c r="AT955" s="940">
        <v>0</v>
      </c>
      <c r="AU955" s="940">
        <v>0</v>
      </c>
      <c r="AV955" s="940">
        <v>0</v>
      </c>
      <c r="AW955" s="940">
        <v>0</v>
      </c>
      <c r="AX955" s="771"/>
      <c r="AY955" s="771"/>
      <c r="AZ955" s="771"/>
      <c r="BA955" s="905"/>
    </row>
    <row r="956" spans="1:53" ht="11.4">
      <c r="A956" s="789">
        <v>8</v>
      </c>
      <c r="B956" s="905" t="s">
        <v>649</v>
      </c>
      <c r="C956" s="905"/>
      <c r="D956" s="905"/>
      <c r="E956" s="905"/>
      <c r="F956" s="905"/>
      <c r="G956" s="905"/>
      <c r="H956" s="905"/>
      <c r="I956" s="905"/>
      <c r="J956" s="905"/>
      <c r="K956" s="905"/>
      <c r="L956" s="931" t="s">
        <v>519</v>
      </c>
      <c r="M956" s="932" t="s">
        <v>649</v>
      </c>
      <c r="N956" s="933" t="s">
        <v>370</v>
      </c>
      <c r="O956" s="790"/>
      <c r="P956" s="790"/>
      <c r="Q956" s="790"/>
      <c r="R956" s="940">
        <v>0</v>
      </c>
      <c r="S956" s="790"/>
      <c r="T956" s="790"/>
      <c r="U956" s="790"/>
      <c r="V956" s="790"/>
      <c r="W956" s="790"/>
      <c r="X956" s="790"/>
      <c r="Y956" s="790"/>
      <c r="Z956" s="790"/>
      <c r="AA956" s="790"/>
      <c r="AB956" s="790"/>
      <c r="AC956" s="790"/>
      <c r="AD956" s="790"/>
      <c r="AE956" s="790"/>
      <c r="AF956" s="790"/>
      <c r="AG956" s="790"/>
      <c r="AH956" s="790"/>
      <c r="AI956" s="790"/>
      <c r="AJ956" s="790"/>
      <c r="AK956" s="790"/>
      <c r="AL956" s="790"/>
      <c r="AM956" s="790"/>
      <c r="AN956" s="940">
        <v>0</v>
      </c>
      <c r="AO956" s="940">
        <v>0</v>
      </c>
      <c r="AP956" s="940">
        <v>0</v>
      </c>
      <c r="AQ956" s="940">
        <v>0</v>
      </c>
      <c r="AR956" s="940">
        <v>0</v>
      </c>
      <c r="AS956" s="940">
        <v>0</v>
      </c>
      <c r="AT956" s="940">
        <v>0</v>
      </c>
      <c r="AU956" s="940">
        <v>0</v>
      </c>
      <c r="AV956" s="940">
        <v>0</v>
      </c>
      <c r="AW956" s="940">
        <v>0</v>
      </c>
      <c r="AX956" s="771"/>
      <c r="AY956" s="771"/>
      <c r="AZ956" s="771"/>
      <c r="BA956" s="905"/>
    </row>
    <row r="957" spans="1:53" ht="11.4">
      <c r="A957" s="789">
        <v>8</v>
      </c>
      <c r="B957" s="905" t="s">
        <v>651</v>
      </c>
      <c r="C957" s="905"/>
      <c r="D957" s="905"/>
      <c r="E957" s="905"/>
      <c r="F957" s="905"/>
      <c r="G957" s="905"/>
      <c r="H957" s="905"/>
      <c r="I957" s="905"/>
      <c r="J957" s="905"/>
      <c r="K957" s="905"/>
      <c r="L957" s="931" t="s">
        <v>650</v>
      </c>
      <c r="M957" s="932" t="s">
        <v>651</v>
      </c>
      <c r="N957" s="933" t="s">
        <v>370</v>
      </c>
      <c r="O957" s="940">
        <v>0</v>
      </c>
      <c r="P957" s="940">
        <v>0</v>
      </c>
      <c r="Q957" s="940">
        <v>0</v>
      </c>
      <c r="R957" s="940">
        <v>0</v>
      </c>
      <c r="S957" s="940">
        <v>0</v>
      </c>
      <c r="T957" s="940">
        <v>0</v>
      </c>
      <c r="U957" s="940">
        <v>0</v>
      </c>
      <c r="V957" s="940">
        <v>0</v>
      </c>
      <c r="W957" s="940">
        <v>0</v>
      </c>
      <c r="X957" s="940">
        <v>0</v>
      </c>
      <c r="Y957" s="940">
        <v>0</v>
      </c>
      <c r="Z957" s="940">
        <v>0</v>
      </c>
      <c r="AA957" s="940">
        <v>0</v>
      </c>
      <c r="AB957" s="940">
        <v>0</v>
      </c>
      <c r="AC957" s="940">
        <v>0</v>
      </c>
      <c r="AD957" s="940">
        <v>0</v>
      </c>
      <c r="AE957" s="940">
        <v>0</v>
      </c>
      <c r="AF957" s="940">
        <v>0</v>
      </c>
      <c r="AG957" s="940">
        <v>0</v>
      </c>
      <c r="AH957" s="940">
        <v>0</v>
      </c>
      <c r="AI957" s="940">
        <v>0</v>
      </c>
      <c r="AJ957" s="940">
        <v>0</v>
      </c>
      <c r="AK957" s="940">
        <v>0</v>
      </c>
      <c r="AL957" s="940">
        <v>0</v>
      </c>
      <c r="AM957" s="940">
        <v>0</v>
      </c>
      <c r="AN957" s="940">
        <v>0</v>
      </c>
      <c r="AO957" s="940">
        <v>0</v>
      </c>
      <c r="AP957" s="940">
        <v>0</v>
      </c>
      <c r="AQ957" s="940">
        <v>0</v>
      </c>
      <c r="AR957" s="940">
        <v>0</v>
      </c>
      <c r="AS957" s="940">
        <v>0</v>
      </c>
      <c r="AT957" s="940">
        <v>0</v>
      </c>
      <c r="AU957" s="940">
        <v>0</v>
      </c>
      <c r="AV957" s="940">
        <v>0</v>
      </c>
      <c r="AW957" s="940">
        <v>0</v>
      </c>
      <c r="AX957" s="771"/>
      <c r="AY957" s="771"/>
      <c r="AZ957" s="771"/>
      <c r="BA957" s="905"/>
    </row>
    <row r="958" spans="1:53" ht="11.4">
      <c r="A958" s="789">
        <v>8</v>
      </c>
      <c r="B958" s="905"/>
      <c r="C958" s="905"/>
      <c r="D958" s="905"/>
      <c r="E958" s="905"/>
      <c r="F958" s="905"/>
      <c r="G958" s="905"/>
      <c r="H958" s="905"/>
      <c r="I958" s="905"/>
      <c r="J958" s="905"/>
      <c r="K958" s="905"/>
      <c r="L958" s="931" t="s">
        <v>652</v>
      </c>
      <c r="M958" s="939" t="s">
        <v>653</v>
      </c>
      <c r="N958" s="933" t="s">
        <v>370</v>
      </c>
      <c r="O958" s="790"/>
      <c r="P958" s="790"/>
      <c r="Q958" s="790"/>
      <c r="R958" s="940">
        <v>0</v>
      </c>
      <c r="S958" s="790"/>
      <c r="T958" s="790"/>
      <c r="U958" s="790"/>
      <c r="V958" s="790"/>
      <c r="W958" s="790"/>
      <c r="X958" s="790"/>
      <c r="Y958" s="790"/>
      <c r="Z958" s="790"/>
      <c r="AA958" s="790"/>
      <c r="AB958" s="790"/>
      <c r="AC958" s="790"/>
      <c r="AD958" s="790"/>
      <c r="AE958" s="790"/>
      <c r="AF958" s="790"/>
      <c r="AG958" s="790"/>
      <c r="AH958" s="790"/>
      <c r="AI958" s="790"/>
      <c r="AJ958" s="790"/>
      <c r="AK958" s="790"/>
      <c r="AL958" s="790"/>
      <c r="AM958" s="790"/>
      <c r="AN958" s="940">
        <v>0</v>
      </c>
      <c r="AO958" s="940">
        <v>0</v>
      </c>
      <c r="AP958" s="940">
        <v>0</v>
      </c>
      <c r="AQ958" s="940">
        <v>0</v>
      </c>
      <c r="AR958" s="940">
        <v>0</v>
      </c>
      <c r="AS958" s="940">
        <v>0</v>
      </c>
      <c r="AT958" s="940">
        <v>0</v>
      </c>
      <c r="AU958" s="940">
        <v>0</v>
      </c>
      <c r="AV958" s="940">
        <v>0</v>
      </c>
      <c r="AW958" s="940">
        <v>0</v>
      </c>
      <c r="AX958" s="771"/>
      <c r="AY958" s="771"/>
      <c r="AZ958" s="771"/>
      <c r="BA958" s="905"/>
    </row>
    <row r="959" spans="1:53" ht="11.4">
      <c r="A959" s="789">
        <v>8</v>
      </c>
      <c r="B959" s="905"/>
      <c r="C959" s="905"/>
      <c r="D959" s="905"/>
      <c r="E959" s="905"/>
      <c r="F959" s="905"/>
      <c r="G959" s="905"/>
      <c r="H959" s="905"/>
      <c r="I959" s="905"/>
      <c r="J959" s="905"/>
      <c r="K959" s="905"/>
      <c r="L959" s="931" t="s">
        <v>654</v>
      </c>
      <c r="M959" s="939" t="s">
        <v>655</v>
      </c>
      <c r="N959" s="933" t="s">
        <v>370</v>
      </c>
      <c r="O959" s="790"/>
      <c r="P959" s="790"/>
      <c r="Q959" s="790"/>
      <c r="R959" s="940">
        <v>0</v>
      </c>
      <c r="S959" s="790"/>
      <c r="T959" s="790"/>
      <c r="U959" s="790"/>
      <c r="V959" s="790"/>
      <c r="W959" s="790"/>
      <c r="X959" s="790"/>
      <c r="Y959" s="790"/>
      <c r="Z959" s="790"/>
      <c r="AA959" s="790"/>
      <c r="AB959" s="790"/>
      <c r="AC959" s="790"/>
      <c r="AD959" s="790"/>
      <c r="AE959" s="790"/>
      <c r="AF959" s="790"/>
      <c r="AG959" s="790"/>
      <c r="AH959" s="790"/>
      <c r="AI959" s="790"/>
      <c r="AJ959" s="790"/>
      <c r="AK959" s="790"/>
      <c r="AL959" s="790"/>
      <c r="AM959" s="790"/>
      <c r="AN959" s="940">
        <v>0</v>
      </c>
      <c r="AO959" s="940">
        <v>0</v>
      </c>
      <c r="AP959" s="940">
        <v>0</v>
      </c>
      <c r="AQ959" s="940">
        <v>0</v>
      </c>
      <c r="AR959" s="940">
        <v>0</v>
      </c>
      <c r="AS959" s="940">
        <v>0</v>
      </c>
      <c r="AT959" s="940">
        <v>0</v>
      </c>
      <c r="AU959" s="940">
        <v>0</v>
      </c>
      <c r="AV959" s="940">
        <v>0</v>
      </c>
      <c r="AW959" s="940">
        <v>0</v>
      </c>
      <c r="AX959" s="771"/>
      <c r="AY959" s="771"/>
      <c r="AZ959" s="771"/>
      <c r="BA959" s="905"/>
    </row>
    <row r="960" spans="1:53" ht="34.200000000000003">
      <c r="A960" s="789">
        <v>8</v>
      </c>
      <c r="B960" s="905" t="s">
        <v>1397</v>
      </c>
      <c r="C960" s="905"/>
      <c r="D960" s="905"/>
      <c r="E960" s="905"/>
      <c r="F960" s="905"/>
      <c r="G960" s="905"/>
      <c r="H960" s="905"/>
      <c r="I960" s="905"/>
      <c r="J960" s="905"/>
      <c r="K960" s="905"/>
      <c r="L960" s="931" t="s">
        <v>656</v>
      </c>
      <c r="M960" s="932" t="s">
        <v>657</v>
      </c>
      <c r="N960" s="933" t="s">
        <v>370</v>
      </c>
      <c r="O960" s="790"/>
      <c r="P960" s="790"/>
      <c r="Q960" s="790"/>
      <c r="R960" s="940">
        <v>0</v>
      </c>
      <c r="S960" s="790"/>
      <c r="T960" s="790"/>
      <c r="U960" s="790"/>
      <c r="V960" s="790"/>
      <c r="W960" s="790"/>
      <c r="X960" s="790"/>
      <c r="Y960" s="790"/>
      <c r="Z960" s="790"/>
      <c r="AA960" s="790"/>
      <c r="AB960" s="790"/>
      <c r="AC960" s="790"/>
      <c r="AD960" s="790"/>
      <c r="AE960" s="790"/>
      <c r="AF960" s="790"/>
      <c r="AG960" s="790"/>
      <c r="AH960" s="790"/>
      <c r="AI960" s="790"/>
      <c r="AJ960" s="790"/>
      <c r="AK960" s="790"/>
      <c r="AL960" s="790"/>
      <c r="AM960" s="790"/>
      <c r="AN960" s="940">
        <v>0</v>
      </c>
      <c r="AO960" s="940">
        <v>0</v>
      </c>
      <c r="AP960" s="940">
        <v>0</v>
      </c>
      <c r="AQ960" s="940">
        <v>0</v>
      </c>
      <c r="AR960" s="940">
        <v>0</v>
      </c>
      <c r="AS960" s="940">
        <v>0</v>
      </c>
      <c r="AT960" s="940">
        <v>0</v>
      </c>
      <c r="AU960" s="940">
        <v>0</v>
      </c>
      <c r="AV960" s="940">
        <v>0</v>
      </c>
      <c r="AW960" s="940">
        <v>0</v>
      </c>
      <c r="AX960" s="771"/>
      <c r="AY960" s="771"/>
      <c r="AZ960" s="771"/>
      <c r="BA960" s="905"/>
    </row>
    <row r="961" spans="1:53" s="116" customFormat="1" ht="11.4">
      <c r="A961" s="789">
        <v>8</v>
      </c>
      <c r="B961" s="905" t="s">
        <v>1105</v>
      </c>
      <c r="C961" s="946"/>
      <c r="D961" s="946"/>
      <c r="E961" s="946"/>
      <c r="F961" s="946"/>
      <c r="G961" s="946"/>
      <c r="H961" s="946"/>
      <c r="I961" s="946"/>
      <c r="J961" s="946"/>
      <c r="K961" s="946"/>
      <c r="L961" s="947" t="s">
        <v>103</v>
      </c>
      <c r="M961" s="926" t="s">
        <v>658</v>
      </c>
      <c r="N961" s="949" t="s">
        <v>370</v>
      </c>
      <c r="O961" s="537">
        <v>311.64</v>
      </c>
      <c r="P961" s="537">
        <v>678.29</v>
      </c>
      <c r="Q961" s="537">
        <v>0</v>
      </c>
      <c r="R961" s="928">
        <v>-678.29</v>
      </c>
      <c r="S961" s="537">
        <v>333.08</v>
      </c>
      <c r="T961" s="537">
        <v>456</v>
      </c>
      <c r="U961" s="537">
        <v>0</v>
      </c>
      <c r="V961" s="537">
        <v>0</v>
      </c>
      <c r="W961" s="537">
        <v>0</v>
      </c>
      <c r="X961" s="537">
        <v>0</v>
      </c>
      <c r="Y961" s="537">
        <v>0</v>
      </c>
      <c r="Z961" s="537">
        <v>0</v>
      </c>
      <c r="AA961" s="537">
        <v>0</v>
      </c>
      <c r="AB961" s="537">
        <v>0</v>
      </c>
      <c r="AC961" s="537">
        <v>0</v>
      </c>
      <c r="AD961" s="537">
        <v>349.12</v>
      </c>
      <c r="AE961" s="537">
        <v>0</v>
      </c>
      <c r="AF961" s="537">
        <v>0</v>
      </c>
      <c r="AG961" s="537">
        <v>0</v>
      </c>
      <c r="AH961" s="537">
        <v>0</v>
      </c>
      <c r="AI961" s="537">
        <v>0</v>
      </c>
      <c r="AJ961" s="537">
        <v>0</v>
      </c>
      <c r="AK961" s="537">
        <v>0</v>
      </c>
      <c r="AL961" s="537">
        <v>0</v>
      </c>
      <c r="AM961" s="537">
        <v>0</v>
      </c>
      <c r="AN961" s="928">
        <v>4.8156599015251658</v>
      </c>
      <c r="AO961" s="928">
        <v>-100</v>
      </c>
      <c r="AP961" s="928">
        <v>0</v>
      </c>
      <c r="AQ961" s="928">
        <v>0</v>
      </c>
      <c r="AR961" s="928">
        <v>0</v>
      </c>
      <c r="AS961" s="928">
        <v>0</v>
      </c>
      <c r="AT961" s="928">
        <v>0</v>
      </c>
      <c r="AU961" s="928">
        <v>0</v>
      </c>
      <c r="AV961" s="928">
        <v>0</v>
      </c>
      <c r="AW961" s="928">
        <v>0</v>
      </c>
      <c r="AX961" s="771"/>
      <c r="AY961" s="771"/>
      <c r="AZ961" s="771"/>
      <c r="BA961" s="946"/>
    </row>
    <row r="962" spans="1:53" s="116" customFormat="1" ht="34.200000000000003">
      <c r="A962" s="789">
        <v>8</v>
      </c>
      <c r="B962" s="905" t="s">
        <v>1106</v>
      </c>
      <c r="C962" s="946"/>
      <c r="D962" s="946"/>
      <c r="E962" s="946"/>
      <c r="F962" s="946"/>
      <c r="G962" s="946"/>
      <c r="H962" s="946"/>
      <c r="I962" s="946"/>
      <c r="J962" s="946"/>
      <c r="K962" s="946"/>
      <c r="L962" s="947" t="s">
        <v>104</v>
      </c>
      <c r="M962" s="926" t="s">
        <v>659</v>
      </c>
      <c r="N962" s="949" t="s">
        <v>370</v>
      </c>
      <c r="O962" s="537">
        <v>0</v>
      </c>
      <c r="P962" s="537">
        <v>0</v>
      </c>
      <c r="Q962" s="537">
        <v>0</v>
      </c>
      <c r="R962" s="928">
        <v>0</v>
      </c>
      <c r="S962" s="537">
        <v>0</v>
      </c>
      <c r="T962" s="537">
        <v>0</v>
      </c>
      <c r="U962" s="537">
        <v>0</v>
      </c>
      <c r="V962" s="537">
        <v>0</v>
      </c>
      <c r="W962" s="537">
        <v>0</v>
      </c>
      <c r="X962" s="537">
        <v>0</v>
      </c>
      <c r="Y962" s="537">
        <v>0</v>
      </c>
      <c r="Z962" s="537">
        <v>0</v>
      </c>
      <c r="AA962" s="537">
        <v>0</v>
      </c>
      <c r="AB962" s="537">
        <v>0</v>
      </c>
      <c r="AC962" s="537">
        <v>0</v>
      </c>
      <c r="AD962" s="537">
        <v>0</v>
      </c>
      <c r="AE962" s="537">
        <v>0</v>
      </c>
      <c r="AF962" s="537">
        <v>0</v>
      </c>
      <c r="AG962" s="537">
        <v>0</v>
      </c>
      <c r="AH962" s="537">
        <v>0</v>
      </c>
      <c r="AI962" s="537">
        <v>0</v>
      </c>
      <c r="AJ962" s="537">
        <v>0</v>
      </c>
      <c r="AK962" s="537">
        <v>0</v>
      </c>
      <c r="AL962" s="537">
        <v>0</v>
      </c>
      <c r="AM962" s="537">
        <v>0</v>
      </c>
      <c r="AN962" s="928">
        <v>0</v>
      </c>
      <c r="AO962" s="928">
        <v>0</v>
      </c>
      <c r="AP962" s="928">
        <v>0</v>
      </c>
      <c r="AQ962" s="928">
        <v>0</v>
      </c>
      <c r="AR962" s="928">
        <v>0</v>
      </c>
      <c r="AS962" s="928">
        <v>0</v>
      </c>
      <c r="AT962" s="928">
        <v>0</v>
      </c>
      <c r="AU962" s="928">
        <v>0</v>
      </c>
      <c r="AV962" s="928">
        <v>0</v>
      </c>
      <c r="AW962" s="928">
        <v>0</v>
      </c>
      <c r="AX962" s="771"/>
      <c r="AY962" s="771"/>
      <c r="AZ962" s="771"/>
      <c r="BA962" s="946"/>
    </row>
    <row r="963" spans="1:53" ht="11.4">
      <c r="A963" s="789">
        <v>8</v>
      </c>
      <c r="B963" s="905"/>
      <c r="C963" s="905"/>
      <c r="D963" s="905"/>
      <c r="E963" s="905"/>
      <c r="F963" s="905"/>
      <c r="G963" s="905"/>
      <c r="H963" s="905"/>
      <c r="I963" s="905"/>
      <c r="J963" s="905"/>
      <c r="K963" s="905"/>
      <c r="L963" s="931" t="s">
        <v>148</v>
      </c>
      <c r="M963" s="952" t="s">
        <v>1239</v>
      </c>
      <c r="N963" s="933" t="s">
        <v>370</v>
      </c>
      <c r="O963" s="790">
        <v>0</v>
      </c>
      <c r="P963" s="790">
        <v>0</v>
      </c>
      <c r="Q963" s="790">
        <v>0</v>
      </c>
      <c r="R963" s="940">
        <v>0</v>
      </c>
      <c r="S963" s="790">
        <v>0</v>
      </c>
      <c r="T963" s="790">
        <v>0</v>
      </c>
      <c r="U963" s="790">
        <v>0</v>
      </c>
      <c r="V963" s="790">
        <v>0</v>
      </c>
      <c r="W963" s="790">
        <v>0</v>
      </c>
      <c r="X963" s="790">
        <v>0</v>
      </c>
      <c r="Y963" s="790">
        <v>0</v>
      </c>
      <c r="Z963" s="790">
        <v>0</v>
      </c>
      <c r="AA963" s="790">
        <v>0</v>
      </c>
      <c r="AB963" s="790">
        <v>0</v>
      </c>
      <c r="AC963" s="790">
        <v>0</v>
      </c>
      <c r="AD963" s="790">
        <v>0</v>
      </c>
      <c r="AE963" s="790">
        <v>0</v>
      </c>
      <c r="AF963" s="790">
        <v>0</v>
      </c>
      <c r="AG963" s="790">
        <v>0</v>
      </c>
      <c r="AH963" s="790">
        <v>0</v>
      </c>
      <c r="AI963" s="790">
        <v>0</v>
      </c>
      <c r="AJ963" s="790">
        <v>0</v>
      </c>
      <c r="AK963" s="790">
        <v>0</v>
      </c>
      <c r="AL963" s="790">
        <v>0</v>
      </c>
      <c r="AM963" s="790">
        <v>0</v>
      </c>
      <c r="AN963" s="940">
        <v>0</v>
      </c>
      <c r="AO963" s="940">
        <v>0</v>
      </c>
      <c r="AP963" s="940">
        <v>0</v>
      </c>
      <c r="AQ963" s="940">
        <v>0</v>
      </c>
      <c r="AR963" s="940">
        <v>0</v>
      </c>
      <c r="AS963" s="940">
        <v>0</v>
      </c>
      <c r="AT963" s="940">
        <v>0</v>
      </c>
      <c r="AU963" s="940">
        <v>0</v>
      </c>
      <c r="AV963" s="940">
        <v>0</v>
      </c>
      <c r="AW963" s="940">
        <v>0</v>
      </c>
      <c r="AX963" s="771"/>
      <c r="AY963" s="771"/>
      <c r="AZ963" s="771"/>
      <c r="BA963" s="905"/>
    </row>
    <row r="964" spans="1:53" s="116" customFormat="1" ht="11.4">
      <c r="A964" s="789">
        <v>8</v>
      </c>
      <c r="B964" s="905" t="s">
        <v>660</v>
      </c>
      <c r="C964" s="946"/>
      <c r="D964" s="946"/>
      <c r="E964" s="946"/>
      <c r="F964" s="946"/>
      <c r="G964" s="946"/>
      <c r="H964" s="946"/>
      <c r="I964" s="946"/>
      <c r="J964" s="946"/>
      <c r="K964" s="946"/>
      <c r="L964" s="947" t="s">
        <v>120</v>
      </c>
      <c r="M964" s="953" t="s">
        <v>660</v>
      </c>
      <c r="N964" s="927" t="s">
        <v>370</v>
      </c>
      <c r="O964" s="928">
        <v>0</v>
      </c>
      <c r="P964" s="928">
        <v>0</v>
      </c>
      <c r="Q964" s="928">
        <v>0</v>
      </c>
      <c r="R964" s="537">
        <v>0</v>
      </c>
      <c r="S964" s="928">
        <v>0</v>
      </c>
      <c r="T964" s="928">
        <v>0</v>
      </c>
      <c r="U964" s="928">
        <v>0</v>
      </c>
      <c r="V964" s="928">
        <v>0</v>
      </c>
      <c r="W964" s="928">
        <v>0</v>
      </c>
      <c r="X964" s="928">
        <v>0</v>
      </c>
      <c r="Y964" s="928">
        <v>0</v>
      </c>
      <c r="Z964" s="928">
        <v>0</v>
      </c>
      <c r="AA964" s="928">
        <v>0</v>
      </c>
      <c r="AB964" s="928">
        <v>0</v>
      </c>
      <c r="AC964" s="928">
        <v>0</v>
      </c>
      <c r="AD964" s="928">
        <v>0</v>
      </c>
      <c r="AE964" s="928">
        <v>0</v>
      </c>
      <c r="AF964" s="928">
        <v>0</v>
      </c>
      <c r="AG964" s="928">
        <v>0</v>
      </c>
      <c r="AH964" s="928">
        <v>0</v>
      </c>
      <c r="AI964" s="928">
        <v>0</v>
      </c>
      <c r="AJ964" s="928">
        <v>0</v>
      </c>
      <c r="AK964" s="928">
        <v>0</v>
      </c>
      <c r="AL964" s="928">
        <v>0</v>
      </c>
      <c r="AM964" s="928">
        <v>0</v>
      </c>
      <c r="AN964" s="928">
        <v>0</v>
      </c>
      <c r="AO964" s="928">
        <v>0</v>
      </c>
      <c r="AP964" s="928">
        <v>0</v>
      </c>
      <c r="AQ964" s="928">
        <v>0</v>
      </c>
      <c r="AR964" s="928">
        <v>0</v>
      </c>
      <c r="AS964" s="928">
        <v>0</v>
      </c>
      <c r="AT964" s="928">
        <v>0</v>
      </c>
      <c r="AU964" s="928">
        <v>0</v>
      </c>
      <c r="AV964" s="928">
        <v>0</v>
      </c>
      <c r="AW964" s="928">
        <v>0</v>
      </c>
      <c r="AX964" s="771"/>
      <c r="AY964" s="771"/>
      <c r="AZ964" s="771"/>
      <c r="BA964" s="946"/>
    </row>
    <row r="965" spans="1:53" ht="11.4">
      <c r="A965" s="789">
        <v>8</v>
      </c>
      <c r="B965" s="905"/>
      <c r="C965" s="905"/>
      <c r="D965" s="905"/>
      <c r="E965" s="905"/>
      <c r="F965" s="905"/>
      <c r="G965" s="905"/>
      <c r="H965" s="905"/>
      <c r="I965" s="905"/>
      <c r="J965" s="905"/>
      <c r="K965" s="905"/>
      <c r="L965" s="931" t="s">
        <v>122</v>
      </c>
      <c r="M965" s="932" t="s">
        <v>661</v>
      </c>
      <c r="N965" s="933" t="s">
        <v>370</v>
      </c>
      <c r="O965" s="790">
        <v>0</v>
      </c>
      <c r="P965" s="790">
        <v>0</v>
      </c>
      <c r="Q965" s="790">
        <v>0</v>
      </c>
      <c r="R965" s="940">
        <v>0</v>
      </c>
      <c r="S965" s="790">
        <v>0</v>
      </c>
      <c r="T965" s="790">
        <v>0</v>
      </c>
      <c r="U965" s="790">
        <v>0</v>
      </c>
      <c r="V965" s="790">
        <v>0</v>
      </c>
      <c r="W965" s="790">
        <v>0</v>
      </c>
      <c r="X965" s="790">
        <v>0</v>
      </c>
      <c r="Y965" s="790">
        <v>0</v>
      </c>
      <c r="Z965" s="790">
        <v>0</v>
      </c>
      <c r="AA965" s="790">
        <v>0</v>
      </c>
      <c r="AB965" s="790">
        <v>0</v>
      </c>
      <c r="AC965" s="790">
        <v>0</v>
      </c>
      <c r="AD965" s="790">
        <v>0</v>
      </c>
      <c r="AE965" s="790">
        <v>0</v>
      </c>
      <c r="AF965" s="790">
        <v>0</v>
      </c>
      <c r="AG965" s="790">
        <v>0</v>
      </c>
      <c r="AH965" s="790">
        <v>0</v>
      </c>
      <c r="AI965" s="790">
        <v>0</v>
      </c>
      <c r="AJ965" s="790">
        <v>0</v>
      </c>
      <c r="AK965" s="790">
        <v>0</v>
      </c>
      <c r="AL965" s="790">
        <v>0</v>
      </c>
      <c r="AM965" s="790">
        <v>0</v>
      </c>
      <c r="AN965" s="940">
        <v>0</v>
      </c>
      <c r="AO965" s="940">
        <v>0</v>
      </c>
      <c r="AP965" s="940">
        <v>0</v>
      </c>
      <c r="AQ965" s="940">
        <v>0</v>
      </c>
      <c r="AR965" s="940">
        <v>0</v>
      </c>
      <c r="AS965" s="940">
        <v>0</v>
      </c>
      <c r="AT965" s="940">
        <v>0</v>
      </c>
      <c r="AU965" s="940">
        <v>0</v>
      </c>
      <c r="AV965" s="940">
        <v>0</v>
      </c>
      <c r="AW965" s="940">
        <v>0</v>
      </c>
      <c r="AX965" s="771"/>
      <c r="AY965" s="771"/>
      <c r="AZ965" s="771"/>
      <c r="BA965" s="905"/>
    </row>
    <row r="966" spans="1:53" ht="11.4">
      <c r="A966" s="789">
        <v>8</v>
      </c>
      <c r="B966" s="905"/>
      <c r="C966" s="905"/>
      <c r="D966" s="905"/>
      <c r="E966" s="905"/>
      <c r="F966" s="905"/>
      <c r="G966" s="905"/>
      <c r="H966" s="905"/>
      <c r="I966" s="905"/>
      <c r="J966" s="905"/>
      <c r="K966" s="905"/>
      <c r="L966" s="931" t="s">
        <v>123</v>
      </c>
      <c r="M966" s="932" t="s">
        <v>662</v>
      </c>
      <c r="N966" s="933" t="s">
        <v>370</v>
      </c>
      <c r="O966" s="790">
        <v>0</v>
      </c>
      <c r="P966" s="790">
        <v>0</v>
      </c>
      <c r="Q966" s="790">
        <v>0</v>
      </c>
      <c r="R966" s="940">
        <v>0</v>
      </c>
      <c r="S966" s="790">
        <v>0</v>
      </c>
      <c r="T966" s="790">
        <v>0</v>
      </c>
      <c r="U966" s="790">
        <v>0</v>
      </c>
      <c r="V966" s="790">
        <v>0</v>
      </c>
      <c r="W966" s="790">
        <v>0</v>
      </c>
      <c r="X966" s="790">
        <v>0</v>
      </c>
      <c r="Y966" s="790">
        <v>0</v>
      </c>
      <c r="Z966" s="790">
        <v>0</v>
      </c>
      <c r="AA966" s="790">
        <v>0</v>
      </c>
      <c r="AB966" s="790">
        <v>0</v>
      </c>
      <c r="AC966" s="790">
        <v>0</v>
      </c>
      <c r="AD966" s="790">
        <v>0</v>
      </c>
      <c r="AE966" s="790">
        <v>0</v>
      </c>
      <c r="AF966" s="790">
        <v>0</v>
      </c>
      <c r="AG966" s="790">
        <v>0</v>
      </c>
      <c r="AH966" s="790">
        <v>0</v>
      </c>
      <c r="AI966" s="790">
        <v>0</v>
      </c>
      <c r="AJ966" s="790">
        <v>0</v>
      </c>
      <c r="AK966" s="790">
        <v>0</v>
      </c>
      <c r="AL966" s="790">
        <v>0</v>
      </c>
      <c r="AM966" s="790">
        <v>0</v>
      </c>
      <c r="AN966" s="940">
        <v>0</v>
      </c>
      <c r="AO966" s="940">
        <v>0</v>
      </c>
      <c r="AP966" s="940">
        <v>0</v>
      </c>
      <c r="AQ966" s="940">
        <v>0</v>
      </c>
      <c r="AR966" s="940">
        <v>0</v>
      </c>
      <c r="AS966" s="940">
        <v>0</v>
      </c>
      <c r="AT966" s="940">
        <v>0</v>
      </c>
      <c r="AU966" s="940">
        <v>0</v>
      </c>
      <c r="AV966" s="940">
        <v>0</v>
      </c>
      <c r="AW966" s="940">
        <v>0</v>
      </c>
      <c r="AX966" s="771"/>
      <c r="AY966" s="771"/>
      <c r="AZ966" s="771"/>
      <c r="BA966" s="905"/>
    </row>
    <row r="967" spans="1:53" ht="11.4">
      <c r="A967" s="789">
        <v>8</v>
      </c>
      <c r="B967" s="905"/>
      <c r="C967" s="905"/>
      <c r="D967" s="905"/>
      <c r="E967" s="905"/>
      <c r="F967" s="905"/>
      <c r="G967" s="905"/>
      <c r="H967" s="905"/>
      <c r="I967" s="905"/>
      <c r="J967" s="905"/>
      <c r="K967" s="905"/>
      <c r="L967" s="931" t="s">
        <v>396</v>
      </c>
      <c r="M967" s="932" t="s">
        <v>663</v>
      </c>
      <c r="N967" s="933" t="s">
        <v>370</v>
      </c>
      <c r="O967" s="790">
        <v>0</v>
      </c>
      <c r="P967" s="790">
        <v>0</v>
      </c>
      <c r="Q967" s="790">
        <v>0</v>
      </c>
      <c r="R967" s="940">
        <v>0</v>
      </c>
      <c r="S967" s="790">
        <v>0</v>
      </c>
      <c r="T967" s="790">
        <v>0</v>
      </c>
      <c r="U967" s="790">
        <v>0</v>
      </c>
      <c r="V967" s="790">
        <v>0</v>
      </c>
      <c r="W967" s="790">
        <v>0</v>
      </c>
      <c r="X967" s="790">
        <v>0</v>
      </c>
      <c r="Y967" s="790">
        <v>0</v>
      </c>
      <c r="Z967" s="790">
        <v>0</v>
      </c>
      <c r="AA967" s="790">
        <v>0</v>
      </c>
      <c r="AB967" s="790">
        <v>0</v>
      </c>
      <c r="AC967" s="790">
        <v>0</v>
      </c>
      <c r="AD967" s="790">
        <v>0</v>
      </c>
      <c r="AE967" s="790">
        <v>0</v>
      </c>
      <c r="AF967" s="790">
        <v>0</v>
      </c>
      <c r="AG967" s="790">
        <v>0</v>
      </c>
      <c r="AH967" s="790">
        <v>0</v>
      </c>
      <c r="AI967" s="790">
        <v>0</v>
      </c>
      <c r="AJ967" s="790">
        <v>0</v>
      </c>
      <c r="AK967" s="790">
        <v>0</v>
      </c>
      <c r="AL967" s="790">
        <v>0</v>
      </c>
      <c r="AM967" s="790">
        <v>0</v>
      </c>
      <c r="AN967" s="940">
        <v>0</v>
      </c>
      <c r="AO967" s="940">
        <v>0</v>
      </c>
      <c r="AP967" s="940">
        <v>0</v>
      </c>
      <c r="AQ967" s="940">
        <v>0</v>
      </c>
      <c r="AR967" s="940">
        <v>0</v>
      </c>
      <c r="AS967" s="940">
        <v>0</v>
      </c>
      <c r="AT967" s="940">
        <v>0</v>
      </c>
      <c r="AU967" s="940">
        <v>0</v>
      </c>
      <c r="AV967" s="940">
        <v>0</v>
      </c>
      <c r="AW967" s="940">
        <v>0</v>
      </c>
      <c r="AX967" s="771"/>
      <c r="AY967" s="771"/>
      <c r="AZ967" s="771"/>
      <c r="BA967" s="905"/>
    </row>
    <row r="968" spans="1:53" ht="22.8">
      <c r="A968" s="789">
        <v>8</v>
      </c>
      <c r="B968" s="905" t="s">
        <v>1398</v>
      </c>
      <c r="C968" s="905"/>
      <c r="D968" s="905"/>
      <c r="E968" s="905"/>
      <c r="F968" s="905"/>
      <c r="G968" s="905"/>
      <c r="H968" s="905"/>
      <c r="I968" s="905"/>
      <c r="J968" s="905"/>
      <c r="K968" s="905"/>
      <c r="L968" s="931" t="s">
        <v>397</v>
      </c>
      <c r="M968" s="932" t="s">
        <v>664</v>
      </c>
      <c r="N968" s="933" t="s">
        <v>370</v>
      </c>
      <c r="O968" s="790"/>
      <c r="P968" s="790"/>
      <c r="Q968" s="790"/>
      <c r="R968" s="940">
        <v>0</v>
      </c>
      <c r="S968" s="790"/>
      <c r="T968" s="790"/>
      <c r="U968" s="790"/>
      <c r="V968" s="790"/>
      <c r="W968" s="790"/>
      <c r="X968" s="790"/>
      <c r="Y968" s="790"/>
      <c r="Z968" s="790"/>
      <c r="AA968" s="790"/>
      <c r="AB968" s="790"/>
      <c r="AC968" s="790"/>
      <c r="AD968" s="790"/>
      <c r="AE968" s="790"/>
      <c r="AF968" s="790"/>
      <c r="AG968" s="790"/>
      <c r="AH968" s="790"/>
      <c r="AI968" s="790"/>
      <c r="AJ968" s="790"/>
      <c r="AK968" s="790"/>
      <c r="AL968" s="790"/>
      <c r="AM968" s="790"/>
      <c r="AN968" s="940">
        <v>0</v>
      </c>
      <c r="AO968" s="940">
        <v>0</v>
      </c>
      <c r="AP968" s="940">
        <v>0</v>
      </c>
      <c r="AQ968" s="940">
        <v>0</v>
      </c>
      <c r="AR968" s="940">
        <v>0</v>
      </c>
      <c r="AS968" s="940">
        <v>0</v>
      </c>
      <c r="AT968" s="940">
        <v>0</v>
      </c>
      <c r="AU968" s="940">
        <v>0</v>
      </c>
      <c r="AV968" s="940">
        <v>0</v>
      </c>
      <c r="AW968" s="940">
        <v>0</v>
      </c>
      <c r="AX968" s="771"/>
      <c r="AY968" s="771"/>
      <c r="AZ968" s="771"/>
      <c r="BA968" s="905"/>
    </row>
    <row r="969" spans="1:53" ht="11.4">
      <c r="A969" s="789">
        <v>8</v>
      </c>
      <c r="B969" s="905" t="s">
        <v>665</v>
      </c>
      <c r="C969" s="905"/>
      <c r="D969" s="905"/>
      <c r="E969" s="905"/>
      <c r="F969" s="905"/>
      <c r="G969" s="905"/>
      <c r="H969" s="905"/>
      <c r="I969" s="905"/>
      <c r="J969" s="905"/>
      <c r="K969" s="905"/>
      <c r="L969" s="931" t="s">
        <v>124</v>
      </c>
      <c r="M969" s="954" t="s">
        <v>665</v>
      </c>
      <c r="N969" s="933" t="s">
        <v>370</v>
      </c>
      <c r="O969" s="790"/>
      <c r="P969" s="790"/>
      <c r="Q969" s="790"/>
      <c r="R969" s="940">
        <v>0</v>
      </c>
      <c r="S969" s="790"/>
      <c r="T969" s="790"/>
      <c r="U969" s="790"/>
      <c r="V969" s="790"/>
      <c r="W969" s="790"/>
      <c r="X969" s="790"/>
      <c r="Y969" s="790"/>
      <c r="Z969" s="790"/>
      <c r="AA969" s="790"/>
      <c r="AB969" s="790"/>
      <c r="AC969" s="790"/>
      <c r="AD969" s="790"/>
      <c r="AE969" s="790"/>
      <c r="AF969" s="790"/>
      <c r="AG969" s="790"/>
      <c r="AH969" s="790"/>
      <c r="AI969" s="790"/>
      <c r="AJ969" s="790"/>
      <c r="AK969" s="790"/>
      <c r="AL969" s="790"/>
      <c r="AM969" s="790"/>
      <c r="AN969" s="940">
        <v>0</v>
      </c>
      <c r="AO969" s="940">
        <v>0</v>
      </c>
      <c r="AP969" s="940">
        <v>0</v>
      </c>
      <c r="AQ969" s="940">
        <v>0</v>
      </c>
      <c r="AR969" s="940">
        <v>0</v>
      </c>
      <c r="AS969" s="940">
        <v>0</v>
      </c>
      <c r="AT969" s="940">
        <v>0</v>
      </c>
      <c r="AU969" s="940">
        <v>0</v>
      </c>
      <c r="AV969" s="940">
        <v>0</v>
      </c>
      <c r="AW969" s="940">
        <v>0</v>
      </c>
      <c r="AX969" s="771"/>
      <c r="AY969" s="771"/>
      <c r="AZ969" s="771"/>
      <c r="BA969" s="905"/>
    </row>
    <row r="970" spans="1:53" ht="22.8">
      <c r="A970" s="789">
        <v>8</v>
      </c>
      <c r="B970" s="905"/>
      <c r="C970" s="905"/>
      <c r="D970" s="905"/>
      <c r="E970" s="905"/>
      <c r="F970" s="905"/>
      <c r="G970" s="905"/>
      <c r="H970" s="905"/>
      <c r="I970" s="905"/>
      <c r="J970" s="905"/>
      <c r="K970" s="905"/>
      <c r="L970" s="931" t="s">
        <v>125</v>
      </c>
      <c r="M970" s="954" t="s">
        <v>666</v>
      </c>
      <c r="N970" s="933" t="s">
        <v>370</v>
      </c>
      <c r="O970" s="790"/>
      <c r="P970" s="790"/>
      <c r="Q970" s="790"/>
      <c r="R970" s="940">
        <v>0</v>
      </c>
      <c r="S970" s="790"/>
      <c r="T970" s="790">
        <v>0</v>
      </c>
      <c r="U970" s="790"/>
      <c r="V970" s="790"/>
      <c r="W970" s="790"/>
      <c r="X970" s="790"/>
      <c r="Y970" s="790"/>
      <c r="Z970" s="790"/>
      <c r="AA970" s="790"/>
      <c r="AB970" s="790"/>
      <c r="AC970" s="790"/>
      <c r="AD970" s="790">
        <v>0</v>
      </c>
      <c r="AE970" s="790"/>
      <c r="AF970" s="790"/>
      <c r="AG970" s="790"/>
      <c r="AH970" s="790"/>
      <c r="AI970" s="790"/>
      <c r="AJ970" s="790"/>
      <c r="AK970" s="790"/>
      <c r="AL970" s="790"/>
      <c r="AM970" s="790"/>
      <c r="AN970" s="443"/>
      <c r="AO970" s="443"/>
      <c r="AP970" s="443"/>
      <c r="AQ970" s="443"/>
      <c r="AR970" s="443"/>
      <c r="AS970" s="443"/>
      <c r="AT970" s="443"/>
      <c r="AU970" s="443"/>
      <c r="AV970" s="443"/>
      <c r="AW970" s="443"/>
      <c r="AX970" s="771"/>
      <c r="AY970" s="771"/>
      <c r="AZ970" s="771"/>
      <c r="BA970" s="905"/>
    </row>
    <row r="971" spans="1:53" ht="102.6">
      <c r="A971" s="789">
        <v>8</v>
      </c>
      <c r="B971" s="905"/>
      <c r="C971" s="905"/>
      <c r="D971" s="905"/>
      <c r="E971" s="905"/>
      <c r="F971" s="905"/>
      <c r="G971" s="905"/>
      <c r="H971" s="905"/>
      <c r="I971" s="905"/>
      <c r="J971" s="905"/>
      <c r="K971" s="905"/>
      <c r="L971" s="931" t="s">
        <v>126</v>
      </c>
      <c r="M971" s="954" t="s">
        <v>667</v>
      </c>
      <c r="N971" s="933" t="s">
        <v>370</v>
      </c>
      <c r="O971" s="790"/>
      <c r="P971" s="790"/>
      <c r="Q971" s="790"/>
      <c r="R971" s="940">
        <v>0</v>
      </c>
      <c r="S971" s="790"/>
      <c r="T971" s="790">
        <v>0</v>
      </c>
      <c r="U971" s="790"/>
      <c r="V971" s="790"/>
      <c r="W971" s="790"/>
      <c r="X971" s="790"/>
      <c r="Y971" s="790"/>
      <c r="Z971" s="790"/>
      <c r="AA971" s="790"/>
      <c r="AB971" s="790"/>
      <c r="AC971" s="790"/>
      <c r="AD971" s="790">
        <v>0</v>
      </c>
      <c r="AE971" s="790"/>
      <c r="AF971" s="790"/>
      <c r="AG971" s="790"/>
      <c r="AH971" s="790"/>
      <c r="AI971" s="790"/>
      <c r="AJ971" s="790"/>
      <c r="AK971" s="790"/>
      <c r="AL971" s="790"/>
      <c r="AM971" s="790"/>
      <c r="AN971" s="443"/>
      <c r="AO971" s="443"/>
      <c r="AP971" s="443"/>
      <c r="AQ971" s="443"/>
      <c r="AR971" s="443"/>
      <c r="AS971" s="443"/>
      <c r="AT971" s="443"/>
      <c r="AU971" s="443"/>
      <c r="AV971" s="443"/>
      <c r="AW971" s="443"/>
      <c r="AX971" s="771"/>
      <c r="AY971" s="771"/>
      <c r="AZ971" s="771"/>
      <c r="BA971" s="905"/>
    </row>
    <row r="972" spans="1:53" ht="45.6">
      <c r="A972" s="789">
        <v>8</v>
      </c>
      <c r="B972" s="905"/>
      <c r="C972" s="905"/>
      <c r="D972" s="905"/>
      <c r="E972" s="905"/>
      <c r="F972" s="905"/>
      <c r="G972" s="905"/>
      <c r="H972" s="905"/>
      <c r="I972" s="905"/>
      <c r="J972" s="905"/>
      <c r="K972" s="905"/>
      <c r="L972" s="931" t="s">
        <v>127</v>
      </c>
      <c r="M972" s="954" t="s">
        <v>1228</v>
      </c>
      <c r="N972" s="933" t="s">
        <v>370</v>
      </c>
      <c r="O972" s="790"/>
      <c r="P972" s="790"/>
      <c r="Q972" s="790"/>
      <c r="R972" s="940">
        <v>0</v>
      </c>
      <c r="S972" s="790"/>
      <c r="T972" s="790">
        <v>0</v>
      </c>
      <c r="U972" s="790"/>
      <c r="V972" s="790"/>
      <c r="W972" s="790"/>
      <c r="X972" s="790"/>
      <c r="Y972" s="790"/>
      <c r="Z972" s="790"/>
      <c r="AA972" s="790"/>
      <c r="AB972" s="790"/>
      <c r="AC972" s="790"/>
      <c r="AD972" s="790">
        <v>0</v>
      </c>
      <c r="AE972" s="790"/>
      <c r="AF972" s="790"/>
      <c r="AG972" s="790"/>
      <c r="AH972" s="790"/>
      <c r="AI972" s="790"/>
      <c r="AJ972" s="790"/>
      <c r="AK972" s="790"/>
      <c r="AL972" s="790"/>
      <c r="AM972" s="790"/>
      <c r="AN972" s="443"/>
      <c r="AO972" s="443"/>
      <c r="AP972" s="443"/>
      <c r="AQ972" s="443"/>
      <c r="AR972" s="443"/>
      <c r="AS972" s="443"/>
      <c r="AT972" s="443"/>
      <c r="AU972" s="443"/>
      <c r="AV972" s="443"/>
      <c r="AW972" s="443"/>
      <c r="AX972" s="771"/>
      <c r="AY972" s="771"/>
      <c r="AZ972" s="771"/>
      <c r="BA972" s="905"/>
    </row>
    <row r="973" spans="1:53" ht="11.4">
      <c r="A973" s="789">
        <v>8</v>
      </c>
      <c r="B973" s="905"/>
      <c r="C973" s="905"/>
      <c r="D973" s="905"/>
      <c r="E973" s="905"/>
      <c r="F973" s="905"/>
      <c r="G973" s="905"/>
      <c r="H973" s="905"/>
      <c r="I973" s="905"/>
      <c r="J973" s="905"/>
      <c r="K973" s="905"/>
      <c r="L973" s="931" t="s">
        <v>128</v>
      </c>
      <c r="M973" s="955" t="s">
        <v>668</v>
      </c>
      <c r="N973" s="933" t="s">
        <v>370</v>
      </c>
      <c r="O973" s="790"/>
      <c r="P973" s="790"/>
      <c r="Q973" s="790"/>
      <c r="R973" s="940">
        <v>0</v>
      </c>
      <c r="S973" s="790"/>
      <c r="T973" s="790"/>
      <c r="U973" s="790"/>
      <c r="V973" s="790"/>
      <c r="W973" s="790"/>
      <c r="X973" s="790"/>
      <c r="Y973" s="790"/>
      <c r="Z973" s="790"/>
      <c r="AA973" s="790"/>
      <c r="AB973" s="790"/>
      <c r="AC973" s="790"/>
      <c r="AD973" s="790">
        <v>-8.5779999999999994</v>
      </c>
      <c r="AE973" s="790"/>
      <c r="AF973" s="790"/>
      <c r="AG973" s="790"/>
      <c r="AH973" s="790"/>
      <c r="AI973" s="790"/>
      <c r="AJ973" s="790"/>
      <c r="AK973" s="790"/>
      <c r="AL973" s="790"/>
      <c r="AM973" s="790"/>
      <c r="AN973" s="443"/>
      <c r="AO973" s="443"/>
      <c r="AP973" s="443"/>
      <c r="AQ973" s="443"/>
      <c r="AR973" s="443"/>
      <c r="AS973" s="443"/>
      <c r="AT973" s="443"/>
      <c r="AU973" s="443"/>
      <c r="AV973" s="443"/>
      <c r="AW973" s="443"/>
      <c r="AX973" s="771"/>
      <c r="AY973" s="771"/>
      <c r="AZ973" s="771"/>
      <c r="BA973" s="905"/>
    </row>
    <row r="974" spans="1:53" ht="11.4">
      <c r="A974" s="789">
        <v>8</v>
      </c>
      <c r="B974" s="905"/>
      <c r="C974" s="905"/>
      <c r="D974" s="905"/>
      <c r="E974" s="905"/>
      <c r="F974" s="905"/>
      <c r="G974" s="905"/>
      <c r="H974" s="905"/>
      <c r="I974" s="905"/>
      <c r="J974" s="905"/>
      <c r="K974" s="905"/>
      <c r="L974" s="931" t="s">
        <v>1237</v>
      </c>
      <c r="M974" s="932" t="s">
        <v>1238</v>
      </c>
      <c r="N974" s="933" t="s">
        <v>145</v>
      </c>
      <c r="O974" s="443">
        <v>0</v>
      </c>
      <c r="P974" s="443">
        <v>0</v>
      </c>
      <c r="Q974" s="443">
        <v>0</v>
      </c>
      <c r="R974" s="940">
        <v>0</v>
      </c>
      <c r="S974" s="443">
        <v>0</v>
      </c>
      <c r="T974" s="443">
        <v>0</v>
      </c>
      <c r="U974" s="443">
        <v>0</v>
      </c>
      <c r="V974" s="443">
        <v>0</v>
      </c>
      <c r="W974" s="443">
        <v>0</v>
      </c>
      <c r="X974" s="443">
        <v>0</v>
      </c>
      <c r="Y974" s="443">
        <v>0</v>
      </c>
      <c r="Z974" s="443">
        <v>0</v>
      </c>
      <c r="AA974" s="443">
        <v>0</v>
      </c>
      <c r="AB974" s="443">
        <v>0</v>
      </c>
      <c r="AC974" s="443">
        <v>0</v>
      </c>
      <c r="AD974" s="443">
        <v>-1.6318063223815107</v>
      </c>
      <c r="AE974" s="443">
        <v>0</v>
      </c>
      <c r="AF974" s="443">
        <v>0</v>
      </c>
      <c r="AG974" s="443">
        <v>0</v>
      </c>
      <c r="AH974" s="443">
        <v>0</v>
      </c>
      <c r="AI974" s="443">
        <v>0</v>
      </c>
      <c r="AJ974" s="443">
        <v>0</v>
      </c>
      <c r="AK974" s="443">
        <v>0</v>
      </c>
      <c r="AL974" s="443">
        <v>0</v>
      </c>
      <c r="AM974" s="443">
        <v>0</v>
      </c>
      <c r="AN974" s="443"/>
      <c r="AO974" s="443"/>
      <c r="AP974" s="443"/>
      <c r="AQ974" s="443"/>
      <c r="AR974" s="443"/>
      <c r="AS974" s="443"/>
      <c r="AT974" s="443"/>
      <c r="AU974" s="443"/>
      <c r="AV974" s="443"/>
      <c r="AW974" s="443"/>
      <c r="AX974" s="771"/>
      <c r="AY974" s="771"/>
      <c r="AZ974" s="771"/>
      <c r="BA974" s="905"/>
    </row>
    <row r="975" spans="1:53" s="116" customFormat="1" ht="11.4">
      <c r="A975" s="789">
        <v>8</v>
      </c>
      <c r="B975" s="946"/>
      <c r="C975" s="946"/>
      <c r="D975" s="946"/>
      <c r="E975" s="946"/>
      <c r="F975" s="946"/>
      <c r="G975" s="946"/>
      <c r="H975" s="946"/>
      <c r="I975" s="946"/>
      <c r="J975" s="946"/>
      <c r="K975" s="946"/>
      <c r="L975" s="947" t="s">
        <v>129</v>
      </c>
      <c r="M975" s="953" t="s">
        <v>669</v>
      </c>
      <c r="N975" s="927" t="s">
        <v>370</v>
      </c>
      <c r="O975" s="928">
        <v>455.12</v>
      </c>
      <c r="P975" s="928">
        <v>1052.3499999999999</v>
      </c>
      <c r="Q975" s="928">
        <v>0</v>
      </c>
      <c r="R975" s="928">
        <v>-1052.3499999999999</v>
      </c>
      <c r="S975" s="928">
        <v>502.2</v>
      </c>
      <c r="T975" s="928">
        <v>1579.8799999999999</v>
      </c>
      <c r="U975" s="928">
        <v>1113.07</v>
      </c>
      <c r="V975" s="928">
        <v>1113.07</v>
      </c>
      <c r="W975" s="928">
        <v>1113.07</v>
      </c>
      <c r="X975" s="928">
        <v>1113.07</v>
      </c>
      <c r="Y975" s="928">
        <v>1113.07</v>
      </c>
      <c r="Z975" s="928">
        <v>1113.07</v>
      </c>
      <c r="AA975" s="928">
        <v>1113.07</v>
      </c>
      <c r="AB975" s="928">
        <v>1113.07</v>
      </c>
      <c r="AC975" s="928">
        <v>1113.07</v>
      </c>
      <c r="AD975" s="928">
        <v>525.67512959999999</v>
      </c>
      <c r="AE975" s="928">
        <v>169.08312960000001</v>
      </c>
      <c r="AF975" s="928">
        <v>169.08312960000001</v>
      </c>
      <c r="AG975" s="928">
        <v>169.08312960000001</v>
      </c>
      <c r="AH975" s="928">
        <v>169.08312960000001</v>
      </c>
      <c r="AI975" s="928">
        <v>169.08312960000001</v>
      </c>
      <c r="AJ975" s="928">
        <v>169.08312960000001</v>
      </c>
      <c r="AK975" s="928">
        <v>169.08312960000001</v>
      </c>
      <c r="AL975" s="928">
        <v>169.08312960000001</v>
      </c>
      <c r="AM975" s="928">
        <v>169.08312960000001</v>
      </c>
      <c r="AN975" s="928">
        <v>4.6744583034647551</v>
      </c>
      <c r="AO975" s="928">
        <v>-67.835052472682165</v>
      </c>
      <c r="AP975" s="928">
        <v>0</v>
      </c>
      <c r="AQ975" s="928">
        <v>0</v>
      </c>
      <c r="AR975" s="928">
        <v>0</v>
      </c>
      <c r="AS975" s="928">
        <v>0</v>
      </c>
      <c r="AT975" s="928">
        <v>0</v>
      </c>
      <c r="AU975" s="928">
        <v>0</v>
      </c>
      <c r="AV975" s="928">
        <v>0</v>
      </c>
      <c r="AW975" s="928">
        <v>0</v>
      </c>
      <c r="AX975" s="771"/>
      <c r="AY975" s="771"/>
      <c r="AZ975" s="771"/>
      <c r="BA975" s="946"/>
    </row>
    <row r="976" spans="1:53" ht="79.8">
      <c r="A976" s="789">
        <v>8</v>
      </c>
      <c r="B976" s="905"/>
      <c r="C976" s="905"/>
      <c r="D976" s="905"/>
      <c r="E976" s="905"/>
      <c r="F976" s="905"/>
      <c r="G976" s="905"/>
      <c r="H976" s="905"/>
      <c r="I976" s="905"/>
      <c r="J976" s="905"/>
      <c r="K976" s="905"/>
      <c r="L976" s="931" t="s">
        <v>130</v>
      </c>
      <c r="M976" s="955" t="s">
        <v>1183</v>
      </c>
      <c r="N976" s="943" t="s">
        <v>370</v>
      </c>
      <c r="O976" s="790"/>
      <c r="P976" s="790"/>
      <c r="Q976" s="790"/>
      <c r="R976" s="940">
        <v>0</v>
      </c>
      <c r="S976" s="790"/>
      <c r="T976" s="790"/>
      <c r="U976" s="790"/>
      <c r="V976" s="790"/>
      <c r="W976" s="790"/>
      <c r="X976" s="790"/>
      <c r="Y976" s="790"/>
      <c r="Z976" s="790"/>
      <c r="AA976" s="790"/>
      <c r="AB976" s="790"/>
      <c r="AC976" s="790"/>
      <c r="AD976" s="790">
        <v>0</v>
      </c>
      <c r="AE976" s="790"/>
      <c r="AF976" s="790"/>
      <c r="AG976" s="790"/>
      <c r="AH976" s="790"/>
      <c r="AI976" s="790"/>
      <c r="AJ976" s="790"/>
      <c r="AK976" s="790"/>
      <c r="AL976" s="790"/>
      <c r="AM976" s="790"/>
      <c r="AN976" s="443"/>
      <c r="AO976" s="443"/>
      <c r="AP976" s="443"/>
      <c r="AQ976" s="443"/>
      <c r="AR976" s="443"/>
      <c r="AS976" s="443"/>
      <c r="AT976" s="443"/>
      <c r="AU976" s="443"/>
      <c r="AV976" s="443"/>
      <c r="AW976" s="443"/>
      <c r="AX976" s="771"/>
      <c r="AY976" s="771"/>
      <c r="AZ976" s="771"/>
      <c r="BA976" s="905"/>
    </row>
    <row r="977" spans="1:53" ht="57">
      <c r="A977" s="789">
        <v>8</v>
      </c>
      <c r="B977" s="905"/>
      <c r="C977" s="905"/>
      <c r="D977" s="905"/>
      <c r="E977" s="905"/>
      <c r="F977" s="905"/>
      <c r="G977" s="905"/>
      <c r="H977" s="905"/>
      <c r="I977" s="905"/>
      <c r="J977" s="905"/>
      <c r="K977" s="905"/>
      <c r="L977" s="931" t="s">
        <v>131</v>
      </c>
      <c r="M977" s="955" t="s">
        <v>670</v>
      </c>
      <c r="N977" s="943" t="s">
        <v>370</v>
      </c>
      <c r="O977" s="790"/>
      <c r="P977" s="790"/>
      <c r="Q977" s="790"/>
      <c r="R977" s="940">
        <v>0</v>
      </c>
      <c r="S977" s="790"/>
      <c r="T977" s="790"/>
      <c r="U977" s="790"/>
      <c r="V977" s="790"/>
      <c r="W977" s="790"/>
      <c r="X977" s="790"/>
      <c r="Y977" s="790"/>
      <c r="Z977" s="790"/>
      <c r="AA977" s="790"/>
      <c r="AB977" s="790"/>
      <c r="AC977" s="790"/>
      <c r="AD977" s="790">
        <v>0</v>
      </c>
      <c r="AE977" s="790"/>
      <c r="AF977" s="790"/>
      <c r="AG977" s="790"/>
      <c r="AH977" s="790"/>
      <c r="AI977" s="790"/>
      <c r="AJ977" s="790"/>
      <c r="AK977" s="790"/>
      <c r="AL977" s="790"/>
      <c r="AM977" s="790"/>
      <c r="AN977" s="443"/>
      <c r="AO977" s="443"/>
      <c r="AP977" s="443"/>
      <c r="AQ977" s="443"/>
      <c r="AR977" s="443"/>
      <c r="AS977" s="443"/>
      <c r="AT977" s="443"/>
      <c r="AU977" s="443"/>
      <c r="AV977" s="443"/>
      <c r="AW977" s="443"/>
      <c r="AX977" s="771"/>
      <c r="AY977" s="771"/>
      <c r="AZ977" s="771"/>
      <c r="BA977" s="905"/>
    </row>
    <row r="978" spans="1:53" ht="11.4">
      <c r="A978" s="789">
        <v>8</v>
      </c>
      <c r="B978" s="905"/>
      <c r="C978" s="905"/>
      <c r="D978" s="905"/>
      <c r="E978" s="905"/>
      <c r="F978" s="905"/>
      <c r="G978" s="905"/>
      <c r="H978" s="905"/>
      <c r="I978" s="905"/>
      <c r="J978" s="905"/>
      <c r="K978" s="905"/>
      <c r="L978" s="931" t="s">
        <v>132</v>
      </c>
      <c r="M978" s="955" t="s">
        <v>671</v>
      </c>
      <c r="N978" s="933" t="s">
        <v>370</v>
      </c>
      <c r="O978" s="790"/>
      <c r="P978" s="790"/>
      <c r="Q978" s="790"/>
      <c r="R978" s="940">
        <v>0</v>
      </c>
      <c r="S978" s="790"/>
      <c r="T978" s="790"/>
      <c r="U978" s="790"/>
      <c r="V978" s="790"/>
      <c r="W978" s="790"/>
      <c r="X978" s="790"/>
      <c r="Y978" s="790"/>
      <c r="Z978" s="790"/>
      <c r="AA978" s="790"/>
      <c r="AB978" s="790"/>
      <c r="AC978" s="790"/>
      <c r="AD978" s="790"/>
      <c r="AE978" s="790"/>
      <c r="AF978" s="790"/>
      <c r="AG978" s="790"/>
      <c r="AH978" s="790"/>
      <c r="AI978" s="790"/>
      <c r="AJ978" s="790"/>
      <c r="AK978" s="790"/>
      <c r="AL978" s="790"/>
      <c r="AM978" s="790"/>
      <c r="AN978" s="443"/>
      <c r="AO978" s="443"/>
      <c r="AP978" s="443"/>
      <c r="AQ978" s="443"/>
      <c r="AR978" s="443"/>
      <c r="AS978" s="443"/>
      <c r="AT978" s="443"/>
      <c r="AU978" s="443"/>
      <c r="AV978" s="443"/>
      <c r="AW978" s="443"/>
      <c r="AX978" s="771"/>
      <c r="AY978" s="771"/>
      <c r="AZ978" s="771"/>
      <c r="BA978" s="905"/>
    </row>
    <row r="979" spans="1:53" s="116" customFormat="1" ht="11.4">
      <c r="A979" s="789">
        <v>8</v>
      </c>
      <c r="B979" s="946"/>
      <c r="C979" s="946"/>
      <c r="D979" s="946"/>
      <c r="E979" s="946"/>
      <c r="F979" s="946"/>
      <c r="G979" s="946"/>
      <c r="H979" s="946"/>
      <c r="I979" s="946"/>
      <c r="J979" s="946"/>
      <c r="K979" s="946"/>
      <c r="L979" s="947" t="s">
        <v>133</v>
      </c>
      <c r="M979" s="953" t="s">
        <v>672</v>
      </c>
      <c r="N979" s="949" t="s">
        <v>370</v>
      </c>
      <c r="O979" s="929">
        <v>0</v>
      </c>
      <c r="P979" s="929">
        <v>0</v>
      </c>
      <c r="Q979" s="929">
        <v>0</v>
      </c>
      <c r="R979" s="928">
        <v>0</v>
      </c>
      <c r="S979" s="929">
        <v>0</v>
      </c>
      <c r="T979" s="929">
        <v>0</v>
      </c>
      <c r="U979" s="929">
        <v>0</v>
      </c>
      <c r="V979" s="929">
        <v>0</v>
      </c>
      <c r="W979" s="929">
        <v>0</v>
      </c>
      <c r="X979" s="929">
        <v>0</v>
      </c>
      <c r="Y979" s="929">
        <v>0</v>
      </c>
      <c r="Z979" s="929">
        <v>0</v>
      </c>
      <c r="AA979" s="929">
        <v>0</v>
      </c>
      <c r="AB979" s="929">
        <v>0</v>
      </c>
      <c r="AC979" s="929">
        <v>0</v>
      </c>
      <c r="AD979" s="929">
        <v>0</v>
      </c>
      <c r="AE979" s="929">
        <v>0</v>
      </c>
      <c r="AF979" s="929">
        <v>0</v>
      </c>
      <c r="AG979" s="929">
        <v>0</v>
      </c>
      <c r="AH979" s="929">
        <v>0</v>
      </c>
      <c r="AI979" s="929">
        <v>0</v>
      </c>
      <c r="AJ979" s="929">
        <v>0</v>
      </c>
      <c r="AK979" s="929">
        <v>0</v>
      </c>
      <c r="AL979" s="929">
        <v>0</v>
      </c>
      <c r="AM979" s="929">
        <v>0</v>
      </c>
      <c r="AN979" s="928">
        <v>0</v>
      </c>
      <c r="AO979" s="928">
        <v>0</v>
      </c>
      <c r="AP979" s="928">
        <v>0</v>
      </c>
      <c r="AQ979" s="928">
        <v>0</v>
      </c>
      <c r="AR979" s="928">
        <v>0</v>
      </c>
      <c r="AS979" s="928">
        <v>0</v>
      </c>
      <c r="AT979" s="928">
        <v>0</v>
      </c>
      <c r="AU979" s="928">
        <v>0</v>
      </c>
      <c r="AV979" s="928">
        <v>0</v>
      </c>
      <c r="AW979" s="928">
        <v>0</v>
      </c>
      <c r="AX979" s="771"/>
      <c r="AY979" s="771"/>
      <c r="AZ979" s="771"/>
      <c r="BA979" s="946"/>
    </row>
    <row r="980" spans="1:53" ht="22.8">
      <c r="A980" s="789">
        <v>8</v>
      </c>
      <c r="B980" s="905"/>
      <c r="C980" s="905"/>
      <c r="D980" s="905"/>
      <c r="E980" s="905"/>
      <c r="F980" s="905"/>
      <c r="G980" s="905"/>
      <c r="H980" s="905"/>
      <c r="I980" s="905"/>
      <c r="J980" s="905"/>
      <c r="K980" s="905"/>
      <c r="L980" s="931" t="s">
        <v>200</v>
      </c>
      <c r="M980" s="956" t="s">
        <v>673</v>
      </c>
      <c r="N980" s="933" t="s">
        <v>370</v>
      </c>
      <c r="O980" s="790"/>
      <c r="P980" s="790"/>
      <c r="Q980" s="790"/>
      <c r="R980" s="940">
        <v>0</v>
      </c>
      <c r="S980" s="790"/>
      <c r="T980" s="790"/>
      <c r="U980" s="790"/>
      <c r="V980" s="790"/>
      <c r="W980" s="790"/>
      <c r="X980" s="790"/>
      <c r="Y980" s="790"/>
      <c r="Z980" s="790"/>
      <c r="AA980" s="790"/>
      <c r="AB980" s="790"/>
      <c r="AC980" s="790"/>
      <c r="AD980" s="790"/>
      <c r="AE980" s="790"/>
      <c r="AF980" s="790"/>
      <c r="AG980" s="790"/>
      <c r="AH980" s="790"/>
      <c r="AI980" s="790"/>
      <c r="AJ980" s="790"/>
      <c r="AK980" s="790"/>
      <c r="AL980" s="790"/>
      <c r="AM980" s="790"/>
      <c r="AN980" s="443"/>
      <c r="AO980" s="443"/>
      <c r="AP980" s="443"/>
      <c r="AQ980" s="443"/>
      <c r="AR980" s="443"/>
      <c r="AS980" s="443"/>
      <c r="AT980" s="443"/>
      <c r="AU980" s="443"/>
      <c r="AV980" s="443"/>
      <c r="AW980" s="443"/>
      <c r="AX980" s="771"/>
      <c r="AY980" s="771"/>
      <c r="AZ980" s="771"/>
      <c r="BA980" s="905"/>
    </row>
    <row r="981" spans="1:53" ht="22.8">
      <c r="A981" s="789">
        <v>8</v>
      </c>
      <c r="B981" s="905"/>
      <c r="C981" s="905"/>
      <c r="D981" s="905"/>
      <c r="E981" s="905"/>
      <c r="F981" s="905"/>
      <c r="G981" s="905"/>
      <c r="H981" s="905"/>
      <c r="I981" s="905"/>
      <c r="J981" s="905"/>
      <c r="K981" s="905"/>
      <c r="L981" s="931" t="s">
        <v>201</v>
      </c>
      <c r="M981" s="932" t="s">
        <v>674</v>
      </c>
      <c r="N981" s="933" t="s">
        <v>370</v>
      </c>
      <c r="O981" s="790"/>
      <c r="P981" s="790"/>
      <c r="Q981" s="790"/>
      <c r="R981" s="940">
        <v>0</v>
      </c>
      <c r="S981" s="790"/>
      <c r="T981" s="790"/>
      <c r="U981" s="790"/>
      <c r="V981" s="790"/>
      <c r="W981" s="790"/>
      <c r="X981" s="790"/>
      <c r="Y981" s="790"/>
      <c r="Z981" s="790"/>
      <c r="AA981" s="790"/>
      <c r="AB981" s="790"/>
      <c r="AC981" s="790"/>
      <c r="AD981" s="790"/>
      <c r="AE981" s="790"/>
      <c r="AF981" s="790"/>
      <c r="AG981" s="790"/>
      <c r="AH981" s="790"/>
      <c r="AI981" s="790"/>
      <c r="AJ981" s="790"/>
      <c r="AK981" s="790"/>
      <c r="AL981" s="790"/>
      <c r="AM981" s="790"/>
      <c r="AN981" s="443"/>
      <c r="AO981" s="443"/>
      <c r="AP981" s="443"/>
      <c r="AQ981" s="443"/>
      <c r="AR981" s="443"/>
      <c r="AS981" s="443"/>
      <c r="AT981" s="443"/>
      <c r="AU981" s="443"/>
      <c r="AV981" s="443"/>
      <c r="AW981" s="443"/>
      <c r="AX981" s="771"/>
      <c r="AY981" s="771"/>
      <c r="AZ981" s="771"/>
      <c r="BA981" s="905"/>
    </row>
    <row r="982" spans="1:53" ht="11.4">
      <c r="A982" s="789">
        <v>8</v>
      </c>
      <c r="B982" s="905"/>
      <c r="C982" s="905"/>
      <c r="D982" s="905"/>
      <c r="E982" s="905"/>
      <c r="F982" s="905"/>
      <c r="G982" s="905"/>
      <c r="H982" s="905"/>
      <c r="I982" s="905"/>
      <c r="J982" s="905"/>
      <c r="K982" s="905"/>
      <c r="L982" s="931" t="s">
        <v>134</v>
      </c>
      <c r="M982" s="955" t="s">
        <v>675</v>
      </c>
      <c r="N982" s="933" t="s">
        <v>370</v>
      </c>
      <c r="O982" s="790"/>
      <c r="P982" s="790"/>
      <c r="Q982" s="790"/>
      <c r="R982" s="940">
        <v>0</v>
      </c>
      <c r="S982" s="790"/>
      <c r="T982" s="790"/>
      <c r="U982" s="790"/>
      <c r="V982" s="790"/>
      <c r="W982" s="790"/>
      <c r="X982" s="790"/>
      <c r="Y982" s="790"/>
      <c r="Z982" s="790"/>
      <c r="AA982" s="790"/>
      <c r="AB982" s="790"/>
      <c r="AC982" s="790"/>
      <c r="AD982" s="790"/>
      <c r="AE982" s="790"/>
      <c r="AF982" s="790"/>
      <c r="AG982" s="790"/>
      <c r="AH982" s="790"/>
      <c r="AI982" s="790"/>
      <c r="AJ982" s="790"/>
      <c r="AK982" s="790"/>
      <c r="AL982" s="790"/>
      <c r="AM982" s="790"/>
      <c r="AN982" s="443"/>
      <c r="AO982" s="443"/>
      <c r="AP982" s="443"/>
      <c r="AQ982" s="443"/>
      <c r="AR982" s="443"/>
      <c r="AS982" s="443"/>
      <c r="AT982" s="443"/>
      <c r="AU982" s="443"/>
      <c r="AV982" s="443"/>
      <c r="AW982" s="443"/>
      <c r="AX982" s="771"/>
      <c r="AY982" s="771"/>
      <c r="AZ982" s="771"/>
      <c r="BA982" s="905"/>
    </row>
    <row r="983" spans="1:53" ht="11.4">
      <c r="A983" s="789">
        <v>8</v>
      </c>
      <c r="B983" s="905"/>
      <c r="C983" s="905"/>
      <c r="D983" s="905"/>
      <c r="E983" s="905"/>
      <c r="F983" s="905"/>
      <c r="G983" s="905"/>
      <c r="H983" s="905"/>
      <c r="I983" s="905"/>
      <c r="J983" s="905"/>
      <c r="K983" s="905"/>
      <c r="L983" s="931" t="s">
        <v>135</v>
      </c>
      <c r="M983" s="955" t="s">
        <v>676</v>
      </c>
      <c r="N983" s="933" t="s">
        <v>370</v>
      </c>
      <c r="O983" s="790"/>
      <c r="P983" s="790"/>
      <c r="Q983" s="790"/>
      <c r="R983" s="940">
        <v>0</v>
      </c>
      <c r="S983" s="790"/>
      <c r="T983" s="790"/>
      <c r="U983" s="790"/>
      <c r="V983" s="790"/>
      <c r="W983" s="790"/>
      <c r="X983" s="790"/>
      <c r="Y983" s="790"/>
      <c r="Z983" s="790"/>
      <c r="AA983" s="790"/>
      <c r="AB983" s="790"/>
      <c r="AC983" s="790"/>
      <c r="AD983" s="790"/>
      <c r="AE983" s="790"/>
      <c r="AF983" s="790"/>
      <c r="AG983" s="790"/>
      <c r="AH983" s="790"/>
      <c r="AI983" s="790"/>
      <c r="AJ983" s="790"/>
      <c r="AK983" s="790"/>
      <c r="AL983" s="790"/>
      <c r="AM983" s="790"/>
      <c r="AN983" s="443"/>
      <c r="AO983" s="443"/>
      <c r="AP983" s="443"/>
      <c r="AQ983" s="443"/>
      <c r="AR983" s="443"/>
      <c r="AS983" s="443"/>
      <c r="AT983" s="443"/>
      <c r="AU983" s="443"/>
      <c r="AV983" s="443"/>
      <c r="AW983" s="443"/>
      <c r="AX983" s="771"/>
      <c r="AY983" s="771"/>
      <c r="AZ983" s="771"/>
      <c r="BA983" s="905"/>
    </row>
    <row r="984" spans="1:53" s="116" customFormat="1" ht="11.4">
      <c r="A984" s="789">
        <v>8</v>
      </c>
      <c r="B984" s="946"/>
      <c r="C984" s="946"/>
      <c r="D984" s="946"/>
      <c r="E984" s="946"/>
      <c r="F984" s="946"/>
      <c r="G984" s="946"/>
      <c r="H984" s="946"/>
      <c r="I984" s="946"/>
      <c r="J984" s="946"/>
      <c r="K984" s="946"/>
      <c r="L984" s="947" t="s">
        <v>138</v>
      </c>
      <c r="M984" s="953" t="s">
        <v>677</v>
      </c>
      <c r="N984" s="949" t="s">
        <v>370</v>
      </c>
      <c r="O984" s="928">
        <v>455.12</v>
      </c>
      <c r="P984" s="928">
        <v>1052.3499999999999</v>
      </c>
      <c r="Q984" s="928">
        <v>0</v>
      </c>
      <c r="R984" s="928">
        <v>-1052.3499999999999</v>
      </c>
      <c r="S984" s="928">
        <v>502.2</v>
      </c>
      <c r="T984" s="928">
        <v>1579.8799999999999</v>
      </c>
      <c r="U984" s="928">
        <v>1113.07</v>
      </c>
      <c r="V984" s="928">
        <v>1113.07</v>
      </c>
      <c r="W984" s="928">
        <v>1113.07</v>
      </c>
      <c r="X984" s="928">
        <v>1113.07</v>
      </c>
      <c r="Y984" s="928">
        <v>1113.07</v>
      </c>
      <c r="Z984" s="928">
        <v>1113.07</v>
      </c>
      <c r="AA984" s="928">
        <v>1113.07</v>
      </c>
      <c r="AB984" s="928">
        <v>1113.07</v>
      </c>
      <c r="AC984" s="928">
        <v>1113.07</v>
      </c>
      <c r="AD984" s="928">
        <v>525.67512959999999</v>
      </c>
      <c r="AE984" s="928">
        <v>169.08312960000001</v>
      </c>
      <c r="AF984" s="928">
        <v>169.08312960000001</v>
      </c>
      <c r="AG984" s="928">
        <v>169.08312960000001</v>
      </c>
      <c r="AH984" s="928">
        <v>169.08312960000001</v>
      </c>
      <c r="AI984" s="928">
        <v>169.08312960000001</v>
      </c>
      <c r="AJ984" s="928">
        <v>169.08312960000001</v>
      </c>
      <c r="AK984" s="928">
        <v>169.08312960000001</v>
      </c>
      <c r="AL984" s="928">
        <v>169.08312960000001</v>
      </c>
      <c r="AM984" s="928">
        <v>169.08312960000001</v>
      </c>
      <c r="AN984" s="928">
        <v>4.6744583034647551</v>
      </c>
      <c r="AO984" s="928">
        <v>-67.835052472682165</v>
      </c>
      <c r="AP984" s="928">
        <v>0</v>
      </c>
      <c r="AQ984" s="928">
        <v>0</v>
      </c>
      <c r="AR984" s="928">
        <v>0</v>
      </c>
      <c r="AS984" s="928">
        <v>0</v>
      </c>
      <c r="AT984" s="928">
        <v>0</v>
      </c>
      <c r="AU984" s="928">
        <v>0</v>
      </c>
      <c r="AV984" s="928">
        <v>0</v>
      </c>
      <c r="AW984" s="928">
        <v>0</v>
      </c>
      <c r="AX984" s="771"/>
      <c r="AY984" s="771"/>
      <c r="AZ984" s="771"/>
      <c r="BA984" s="946"/>
    </row>
    <row r="985" spans="1:53" ht="14.4">
      <c r="A985" s="789">
        <v>8</v>
      </c>
      <c r="B985" s="905"/>
      <c r="C985" s="957" t="b">
        <v>0</v>
      </c>
      <c r="D985" s="905"/>
      <c r="E985" s="905"/>
      <c r="F985" s="905"/>
      <c r="G985" s="905"/>
      <c r="H985" s="905"/>
      <c r="I985" s="905"/>
      <c r="J985" s="905"/>
      <c r="K985" s="905"/>
      <c r="L985" s="931" t="s">
        <v>1240</v>
      </c>
      <c r="M985" s="932" t="s">
        <v>1336</v>
      </c>
      <c r="N985" s="933" t="s">
        <v>370</v>
      </c>
      <c r="O985" s="790"/>
      <c r="P985" s="790"/>
      <c r="Q985" s="790"/>
      <c r="R985" s="940">
        <v>0</v>
      </c>
      <c r="S985" s="790"/>
      <c r="T985" s="790"/>
      <c r="U985" s="790"/>
      <c r="V985" s="790"/>
      <c r="W985" s="790"/>
      <c r="X985" s="790"/>
      <c r="Y985" s="790"/>
      <c r="Z985" s="790"/>
      <c r="AA985" s="790"/>
      <c r="AB985" s="790"/>
      <c r="AC985" s="790"/>
      <c r="AD985" s="790"/>
      <c r="AE985" s="790"/>
      <c r="AF985" s="790"/>
      <c r="AG985" s="790"/>
      <c r="AH985" s="790"/>
      <c r="AI985" s="790"/>
      <c r="AJ985" s="790"/>
      <c r="AK985" s="790"/>
      <c r="AL985" s="790"/>
      <c r="AM985" s="790"/>
      <c r="AN985" s="443"/>
      <c r="AO985" s="443"/>
      <c r="AP985" s="443"/>
      <c r="AQ985" s="443"/>
      <c r="AR985" s="443"/>
      <c r="AS985" s="443"/>
      <c r="AT985" s="443"/>
      <c r="AU985" s="443"/>
      <c r="AV985" s="443"/>
      <c r="AW985" s="443"/>
      <c r="AX985" s="771"/>
      <c r="AY985" s="771"/>
      <c r="AZ985" s="771"/>
      <c r="BA985" s="905"/>
    </row>
    <row r="986" spans="1:53" ht="14.4">
      <c r="A986" s="789">
        <v>8</v>
      </c>
      <c r="B986" s="905"/>
      <c r="C986" s="957" t="b">
        <v>0</v>
      </c>
      <c r="D986" s="905"/>
      <c r="E986" s="905"/>
      <c r="F986" s="905"/>
      <c r="G986" s="905"/>
      <c r="H986" s="905"/>
      <c r="I986" s="905"/>
      <c r="J986" s="905"/>
      <c r="K986" s="905"/>
      <c r="L986" s="931" t="s">
        <v>1241</v>
      </c>
      <c r="M986" s="932" t="s">
        <v>1337</v>
      </c>
      <c r="N986" s="933" t="s">
        <v>370</v>
      </c>
      <c r="O986" s="790"/>
      <c r="P986" s="790"/>
      <c r="Q986" s="790"/>
      <c r="R986" s="940">
        <v>0</v>
      </c>
      <c r="S986" s="790"/>
      <c r="T986" s="790"/>
      <c r="U986" s="790"/>
      <c r="V986" s="790"/>
      <c r="W986" s="790"/>
      <c r="X986" s="790"/>
      <c r="Y986" s="790"/>
      <c r="Z986" s="790"/>
      <c r="AA986" s="790"/>
      <c r="AB986" s="790"/>
      <c r="AC986" s="790"/>
      <c r="AD986" s="790"/>
      <c r="AE986" s="790"/>
      <c r="AF986" s="790"/>
      <c r="AG986" s="790"/>
      <c r="AH986" s="790"/>
      <c r="AI986" s="790"/>
      <c r="AJ986" s="790"/>
      <c r="AK986" s="790"/>
      <c r="AL986" s="790"/>
      <c r="AM986" s="790"/>
      <c r="AN986" s="443"/>
      <c r="AO986" s="443"/>
      <c r="AP986" s="443"/>
      <c r="AQ986" s="443"/>
      <c r="AR986" s="443"/>
      <c r="AS986" s="443"/>
      <c r="AT986" s="443"/>
      <c r="AU986" s="443"/>
      <c r="AV986" s="443"/>
      <c r="AW986" s="443"/>
      <c r="AX986" s="771"/>
      <c r="AY986" s="771"/>
      <c r="AZ986" s="771"/>
      <c r="BA986" s="905"/>
    </row>
    <row r="987" spans="1:53" s="116" customFormat="1" ht="11.4">
      <c r="A987" s="789">
        <v>8</v>
      </c>
      <c r="B987" s="905" t="s">
        <v>1217</v>
      </c>
      <c r="C987" s="946"/>
      <c r="D987" s="946"/>
      <c r="E987" s="946"/>
      <c r="F987" s="946"/>
      <c r="G987" s="946"/>
      <c r="H987" s="946"/>
      <c r="I987" s="946"/>
      <c r="J987" s="946"/>
      <c r="K987" s="946"/>
      <c r="L987" s="947" t="s">
        <v>139</v>
      </c>
      <c r="M987" s="953" t="s">
        <v>678</v>
      </c>
      <c r="N987" s="949" t="s">
        <v>329</v>
      </c>
      <c r="O987" s="958">
        <v>15</v>
      </c>
      <c r="P987" s="958">
        <v>0</v>
      </c>
      <c r="Q987" s="958">
        <v>0</v>
      </c>
      <c r="R987" s="958">
        <v>0</v>
      </c>
      <c r="S987" s="958">
        <v>15</v>
      </c>
      <c r="T987" s="958">
        <v>12.91</v>
      </c>
      <c r="U987" s="958">
        <v>0</v>
      </c>
      <c r="V987" s="958">
        <v>0</v>
      </c>
      <c r="W987" s="958">
        <v>0</v>
      </c>
      <c r="X987" s="958">
        <v>0</v>
      </c>
      <c r="Y987" s="958">
        <v>0</v>
      </c>
      <c r="Z987" s="958">
        <v>0</v>
      </c>
      <c r="AA987" s="958">
        <v>0</v>
      </c>
      <c r="AB987" s="958">
        <v>0</v>
      </c>
      <c r="AC987" s="958">
        <v>0</v>
      </c>
      <c r="AD987" s="958">
        <v>15</v>
      </c>
      <c r="AE987" s="958">
        <v>0</v>
      </c>
      <c r="AF987" s="958">
        <v>0</v>
      </c>
      <c r="AG987" s="958">
        <v>0</v>
      </c>
      <c r="AH987" s="958">
        <v>0</v>
      </c>
      <c r="AI987" s="958">
        <v>0</v>
      </c>
      <c r="AJ987" s="958">
        <v>0</v>
      </c>
      <c r="AK987" s="958">
        <v>0</v>
      </c>
      <c r="AL987" s="958">
        <v>0</v>
      </c>
      <c r="AM987" s="958">
        <v>0</v>
      </c>
      <c r="AN987" s="537"/>
      <c r="AO987" s="537"/>
      <c r="AP987" s="537"/>
      <c r="AQ987" s="537"/>
      <c r="AR987" s="537"/>
      <c r="AS987" s="537"/>
      <c r="AT987" s="537"/>
      <c r="AU987" s="537"/>
      <c r="AV987" s="537"/>
      <c r="AW987" s="537"/>
      <c r="AX987" s="771"/>
      <c r="AY987" s="771"/>
      <c r="AZ987" s="771"/>
      <c r="BA987" s="946"/>
    </row>
    <row r="988" spans="1:53" ht="11.4">
      <c r="A988" s="789">
        <v>8</v>
      </c>
      <c r="B988" s="905" t="s">
        <v>1213</v>
      </c>
      <c r="C988" s="905"/>
      <c r="D988" s="905"/>
      <c r="E988" s="905"/>
      <c r="F988" s="905"/>
      <c r="G988" s="905"/>
      <c r="H988" s="905"/>
      <c r="I988" s="905"/>
      <c r="J988" s="905"/>
      <c r="K988" s="905"/>
      <c r="L988" s="931" t="s">
        <v>150</v>
      </c>
      <c r="M988" s="956" t="s">
        <v>1136</v>
      </c>
      <c r="N988" s="933" t="s">
        <v>329</v>
      </c>
      <c r="O988" s="959">
        <v>7.7</v>
      </c>
      <c r="P988" s="959">
        <v>0</v>
      </c>
      <c r="Q988" s="959">
        <v>0</v>
      </c>
      <c r="R988" s="935">
        <v>0</v>
      </c>
      <c r="S988" s="959">
        <v>7.2</v>
      </c>
      <c r="T988" s="959">
        <v>6.45</v>
      </c>
      <c r="U988" s="959">
        <v>0</v>
      </c>
      <c r="V988" s="959">
        <v>0</v>
      </c>
      <c r="W988" s="959">
        <v>0</v>
      </c>
      <c r="X988" s="959">
        <v>0</v>
      </c>
      <c r="Y988" s="959">
        <v>0</v>
      </c>
      <c r="Z988" s="959">
        <v>0</v>
      </c>
      <c r="AA988" s="959">
        <v>0</v>
      </c>
      <c r="AB988" s="959">
        <v>0</v>
      </c>
      <c r="AC988" s="959">
        <v>0</v>
      </c>
      <c r="AD988" s="959">
        <v>7.2</v>
      </c>
      <c r="AE988" s="959">
        <v>0</v>
      </c>
      <c r="AF988" s="959">
        <v>0</v>
      </c>
      <c r="AG988" s="959">
        <v>0</v>
      </c>
      <c r="AH988" s="959">
        <v>0</v>
      </c>
      <c r="AI988" s="959">
        <v>0</v>
      </c>
      <c r="AJ988" s="959">
        <v>0</v>
      </c>
      <c r="AK988" s="959">
        <v>0</v>
      </c>
      <c r="AL988" s="959">
        <v>0</v>
      </c>
      <c r="AM988" s="959">
        <v>0</v>
      </c>
      <c r="AN988" s="443"/>
      <c r="AO988" s="443"/>
      <c r="AP988" s="443"/>
      <c r="AQ988" s="443"/>
      <c r="AR988" s="443"/>
      <c r="AS988" s="443"/>
      <c r="AT988" s="443"/>
      <c r="AU988" s="443"/>
      <c r="AV988" s="443"/>
      <c r="AW988" s="443"/>
      <c r="AX988" s="771"/>
      <c r="AY988" s="771"/>
      <c r="AZ988" s="771"/>
      <c r="BA988" s="905"/>
    </row>
    <row r="989" spans="1:53" ht="11.4">
      <c r="A989" s="789">
        <v>8</v>
      </c>
      <c r="B989" s="905" t="s">
        <v>1208</v>
      </c>
      <c r="C989" s="905"/>
      <c r="D989" s="905"/>
      <c r="E989" s="905"/>
      <c r="F989" s="905"/>
      <c r="G989" s="905"/>
      <c r="H989" s="905"/>
      <c r="I989" s="905"/>
      <c r="J989" s="905"/>
      <c r="K989" s="905"/>
      <c r="L989" s="931" t="s">
        <v>151</v>
      </c>
      <c r="M989" s="956" t="s">
        <v>1135</v>
      </c>
      <c r="N989" s="933" t="s">
        <v>679</v>
      </c>
      <c r="O989" s="790">
        <v>29.85</v>
      </c>
      <c r="P989" s="790"/>
      <c r="Q989" s="790"/>
      <c r="R989" s="940">
        <v>0</v>
      </c>
      <c r="S989" s="790">
        <v>33.479999999999997</v>
      </c>
      <c r="T989" s="790">
        <v>116.35</v>
      </c>
      <c r="U989" s="790"/>
      <c r="V989" s="790"/>
      <c r="W989" s="790"/>
      <c r="X989" s="790"/>
      <c r="Y989" s="790"/>
      <c r="Z989" s="790"/>
      <c r="AA989" s="790"/>
      <c r="AB989" s="790"/>
      <c r="AC989" s="790"/>
      <c r="AD989" s="790">
        <v>33.479999999999997</v>
      </c>
      <c r="AE989" s="790"/>
      <c r="AF989" s="790"/>
      <c r="AG989" s="790"/>
      <c r="AH989" s="790"/>
      <c r="AI989" s="790"/>
      <c r="AJ989" s="790"/>
      <c r="AK989" s="790"/>
      <c r="AL989" s="790"/>
      <c r="AM989" s="790"/>
      <c r="AN989" s="443"/>
      <c r="AO989" s="443"/>
      <c r="AP989" s="443"/>
      <c r="AQ989" s="443"/>
      <c r="AR989" s="443"/>
      <c r="AS989" s="443"/>
      <c r="AT989" s="443"/>
      <c r="AU989" s="443"/>
      <c r="AV989" s="443"/>
      <c r="AW989" s="443"/>
      <c r="AX989" s="771"/>
      <c r="AY989" s="771"/>
      <c r="AZ989" s="771"/>
      <c r="BA989" s="905"/>
    </row>
    <row r="990" spans="1:53" ht="11.4">
      <c r="A990" s="789">
        <v>8</v>
      </c>
      <c r="B990" s="905" t="s">
        <v>1214</v>
      </c>
      <c r="C990" s="905"/>
      <c r="D990" s="905"/>
      <c r="E990" s="905"/>
      <c r="F990" s="905"/>
      <c r="G990" s="905"/>
      <c r="H990" s="905"/>
      <c r="I990" s="905"/>
      <c r="J990" s="905"/>
      <c r="K990" s="905"/>
      <c r="L990" s="931" t="s">
        <v>152</v>
      </c>
      <c r="M990" s="956" t="s">
        <v>1137</v>
      </c>
      <c r="N990" s="933" t="s">
        <v>329</v>
      </c>
      <c r="O990" s="960">
        <v>7.3</v>
      </c>
      <c r="P990" s="960">
        <v>0</v>
      </c>
      <c r="Q990" s="960">
        <v>0</v>
      </c>
      <c r="R990" s="935">
        <v>0</v>
      </c>
      <c r="S990" s="960">
        <v>7.8</v>
      </c>
      <c r="T990" s="960">
        <v>6.46</v>
      </c>
      <c r="U990" s="960">
        <v>0</v>
      </c>
      <c r="V990" s="960">
        <v>0</v>
      </c>
      <c r="W990" s="960">
        <v>0</v>
      </c>
      <c r="X990" s="960">
        <v>0</v>
      </c>
      <c r="Y990" s="960">
        <v>0</v>
      </c>
      <c r="Z990" s="960">
        <v>0</v>
      </c>
      <c r="AA990" s="960">
        <v>0</v>
      </c>
      <c r="AB990" s="960">
        <v>0</v>
      </c>
      <c r="AC990" s="960">
        <v>0</v>
      </c>
      <c r="AD990" s="960">
        <v>7.8</v>
      </c>
      <c r="AE990" s="960">
        <v>0</v>
      </c>
      <c r="AF990" s="960">
        <v>0</v>
      </c>
      <c r="AG990" s="960">
        <v>0</v>
      </c>
      <c r="AH990" s="960">
        <v>0</v>
      </c>
      <c r="AI990" s="960">
        <v>0</v>
      </c>
      <c r="AJ990" s="960">
        <v>0</v>
      </c>
      <c r="AK990" s="960">
        <v>0</v>
      </c>
      <c r="AL990" s="960">
        <v>0</v>
      </c>
      <c r="AM990" s="960">
        <v>0</v>
      </c>
      <c r="AN990" s="443"/>
      <c r="AO990" s="443"/>
      <c r="AP990" s="443"/>
      <c r="AQ990" s="443"/>
      <c r="AR990" s="443"/>
      <c r="AS990" s="443"/>
      <c r="AT990" s="443"/>
      <c r="AU990" s="443"/>
      <c r="AV990" s="443"/>
      <c r="AW990" s="443"/>
      <c r="AX990" s="771"/>
      <c r="AY990" s="771"/>
      <c r="AZ990" s="771"/>
      <c r="BA990" s="905"/>
    </row>
    <row r="991" spans="1:53" ht="11.4">
      <c r="A991" s="789">
        <v>8</v>
      </c>
      <c r="B991" s="905" t="s">
        <v>1209</v>
      </c>
      <c r="C991" s="905"/>
      <c r="D991" s="905"/>
      <c r="E991" s="905"/>
      <c r="F991" s="905"/>
      <c r="G991" s="905"/>
      <c r="H991" s="905"/>
      <c r="I991" s="905"/>
      <c r="J991" s="905"/>
      <c r="K991" s="905"/>
      <c r="L991" s="931" t="s">
        <v>153</v>
      </c>
      <c r="M991" s="956" t="s">
        <v>1138</v>
      </c>
      <c r="N991" s="933" t="s">
        <v>679</v>
      </c>
      <c r="O991" s="961">
        <v>30.859589041095887</v>
      </c>
      <c r="P991" s="961">
        <v>0</v>
      </c>
      <c r="Q991" s="961">
        <v>0</v>
      </c>
      <c r="R991" s="940">
        <v>0</v>
      </c>
      <c r="S991" s="961">
        <v>33.480000000000004</v>
      </c>
      <c r="T991" s="961">
        <v>128.4</v>
      </c>
      <c r="U991" s="961">
        <v>0</v>
      </c>
      <c r="V991" s="961">
        <v>0</v>
      </c>
      <c r="W991" s="961">
        <v>0</v>
      </c>
      <c r="X991" s="961">
        <v>0</v>
      </c>
      <c r="Y991" s="961">
        <v>0</v>
      </c>
      <c r="Z991" s="961">
        <v>0</v>
      </c>
      <c r="AA991" s="961">
        <v>0</v>
      </c>
      <c r="AB991" s="961">
        <v>0</v>
      </c>
      <c r="AC991" s="961">
        <v>0</v>
      </c>
      <c r="AD991" s="961">
        <v>36.489632</v>
      </c>
      <c r="AE991" s="961">
        <v>0</v>
      </c>
      <c r="AF991" s="961">
        <v>0</v>
      </c>
      <c r="AG991" s="961">
        <v>0</v>
      </c>
      <c r="AH991" s="961">
        <v>0</v>
      </c>
      <c r="AI991" s="961">
        <v>0</v>
      </c>
      <c r="AJ991" s="961">
        <v>0</v>
      </c>
      <c r="AK991" s="961">
        <v>0</v>
      </c>
      <c r="AL991" s="961">
        <v>0</v>
      </c>
      <c r="AM991" s="961">
        <v>0</v>
      </c>
      <c r="AN991" s="443"/>
      <c r="AO991" s="443"/>
      <c r="AP991" s="443"/>
      <c r="AQ991" s="443"/>
      <c r="AR991" s="443"/>
      <c r="AS991" s="443"/>
      <c r="AT991" s="443"/>
      <c r="AU991" s="443"/>
      <c r="AV991" s="443"/>
      <c r="AW991" s="443"/>
      <c r="AX991" s="771"/>
      <c r="AY991" s="771"/>
      <c r="AZ991" s="771"/>
      <c r="BA991" s="905"/>
    </row>
    <row r="992" spans="1:53" ht="11.4">
      <c r="A992" s="789">
        <v>8</v>
      </c>
      <c r="B992" s="905"/>
      <c r="C992" s="905"/>
      <c r="D992" s="905"/>
      <c r="E992" s="905"/>
      <c r="F992" s="905"/>
      <c r="G992" s="905"/>
      <c r="H992" s="905"/>
      <c r="I992" s="905"/>
      <c r="J992" s="905"/>
      <c r="K992" s="905"/>
      <c r="L992" s="931" t="s">
        <v>680</v>
      </c>
      <c r="M992" s="932" t="s">
        <v>681</v>
      </c>
      <c r="N992" s="933" t="s">
        <v>145</v>
      </c>
      <c r="O992" s="962">
        <v>103.38220784286729</v>
      </c>
      <c r="P992" s="962">
        <v>0</v>
      </c>
      <c r="Q992" s="962">
        <v>0</v>
      </c>
      <c r="R992" s="443"/>
      <c r="S992" s="962">
        <v>100.00000000000003</v>
      </c>
      <c r="T992" s="962">
        <v>110.35668242372154</v>
      </c>
      <c r="U992" s="962">
        <v>0</v>
      </c>
      <c r="V992" s="962">
        <v>0</v>
      </c>
      <c r="W992" s="962">
        <v>0</v>
      </c>
      <c r="X992" s="962">
        <v>0</v>
      </c>
      <c r="Y992" s="962">
        <v>0</v>
      </c>
      <c r="Z992" s="962">
        <v>0</v>
      </c>
      <c r="AA992" s="962">
        <v>0</v>
      </c>
      <c r="AB992" s="962">
        <v>0</v>
      </c>
      <c r="AC992" s="962">
        <v>0</v>
      </c>
      <c r="AD992" s="962">
        <v>108.9893428912784</v>
      </c>
      <c r="AE992" s="962">
        <v>0</v>
      </c>
      <c r="AF992" s="962">
        <v>0</v>
      </c>
      <c r="AG992" s="962">
        <v>0</v>
      </c>
      <c r="AH992" s="962">
        <v>0</v>
      </c>
      <c r="AI992" s="962">
        <v>0</v>
      </c>
      <c r="AJ992" s="962">
        <v>0</v>
      </c>
      <c r="AK992" s="962">
        <v>0</v>
      </c>
      <c r="AL992" s="962">
        <v>0</v>
      </c>
      <c r="AM992" s="962">
        <v>0</v>
      </c>
      <c r="AN992" s="443"/>
      <c r="AO992" s="443"/>
      <c r="AP992" s="443"/>
      <c r="AQ992" s="443"/>
      <c r="AR992" s="443"/>
      <c r="AS992" s="443"/>
      <c r="AT992" s="443"/>
      <c r="AU992" s="443"/>
      <c r="AV992" s="443"/>
      <c r="AW992" s="443"/>
      <c r="AX992" s="771"/>
      <c r="AY992" s="771"/>
      <c r="AZ992" s="771"/>
      <c r="BA992" s="905"/>
    </row>
    <row r="993" spans="1:53" ht="11.4">
      <c r="A993" s="789">
        <v>8</v>
      </c>
      <c r="B993" s="905"/>
      <c r="C993" s="905"/>
      <c r="D993" s="905"/>
      <c r="E993" s="905"/>
      <c r="F993" s="905"/>
      <c r="G993" s="905"/>
      <c r="H993" s="905"/>
      <c r="I993" s="905"/>
      <c r="J993" s="905"/>
      <c r="K993" s="905"/>
      <c r="L993" s="931" t="s">
        <v>682</v>
      </c>
      <c r="M993" s="932" t="s">
        <v>683</v>
      </c>
      <c r="N993" s="933" t="s">
        <v>679</v>
      </c>
      <c r="O993" s="790">
        <v>30.341333333333335</v>
      </c>
      <c r="P993" s="790">
        <v>0</v>
      </c>
      <c r="Q993" s="790">
        <v>0</v>
      </c>
      <c r="R993" s="940">
        <v>0</v>
      </c>
      <c r="S993" s="790">
        <v>33.479999999999997</v>
      </c>
      <c r="T993" s="790">
        <v>122.37645236250967</v>
      </c>
      <c r="U993" s="790">
        <v>0</v>
      </c>
      <c r="V993" s="790">
        <v>0</v>
      </c>
      <c r="W993" s="790">
        <v>0</v>
      </c>
      <c r="X993" s="790">
        <v>0</v>
      </c>
      <c r="Y993" s="790">
        <v>0</v>
      </c>
      <c r="Z993" s="790">
        <v>0</v>
      </c>
      <c r="AA993" s="790">
        <v>0</v>
      </c>
      <c r="AB993" s="790">
        <v>0</v>
      </c>
      <c r="AC993" s="790">
        <v>0</v>
      </c>
      <c r="AD993" s="790">
        <v>35.045008639999999</v>
      </c>
      <c r="AE993" s="790">
        <v>0</v>
      </c>
      <c r="AF993" s="790">
        <v>0</v>
      </c>
      <c r="AG993" s="790">
        <v>0</v>
      </c>
      <c r="AH993" s="790">
        <v>0</v>
      </c>
      <c r="AI993" s="790">
        <v>0</v>
      </c>
      <c r="AJ993" s="790">
        <v>0</v>
      </c>
      <c r="AK993" s="790">
        <v>0</v>
      </c>
      <c r="AL993" s="790">
        <v>0</v>
      </c>
      <c r="AM993" s="790">
        <v>0</v>
      </c>
      <c r="AN993" s="443"/>
      <c r="AO993" s="443"/>
      <c r="AP993" s="443"/>
      <c r="AQ993" s="443"/>
      <c r="AR993" s="443"/>
      <c r="AS993" s="443"/>
      <c r="AT993" s="443"/>
      <c r="AU993" s="443"/>
      <c r="AV993" s="443"/>
      <c r="AW993" s="443"/>
      <c r="AX993" s="771"/>
      <c r="AY993" s="771"/>
      <c r="AZ993" s="771"/>
      <c r="BA993" s="905"/>
    </row>
    <row r="994" spans="1:53" s="116" customFormat="1" ht="11.4">
      <c r="A994" s="789">
        <v>8</v>
      </c>
      <c r="B994" s="946"/>
      <c r="C994" s="946"/>
      <c r="D994" s="946"/>
      <c r="E994" s="946"/>
      <c r="F994" s="946"/>
      <c r="G994" s="946"/>
      <c r="H994" s="946"/>
      <c r="I994" s="946"/>
      <c r="J994" s="946"/>
      <c r="K994" s="946"/>
      <c r="L994" s="947" t="s">
        <v>140</v>
      </c>
      <c r="M994" s="953" t="s">
        <v>1342</v>
      </c>
      <c r="N994" s="949" t="s">
        <v>370</v>
      </c>
      <c r="O994" s="963">
        <v>424.77866666666671</v>
      </c>
      <c r="P994" s="963">
        <v>0</v>
      </c>
      <c r="Q994" s="963">
        <v>0</v>
      </c>
      <c r="R994" s="928">
        <v>0</v>
      </c>
      <c r="S994" s="963">
        <v>468.71999999999997</v>
      </c>
      <c r="T994" s="963">
        <v>1495.4402478698682</v>
      </c>
      <c r="U994" s="963">
        <v>0</v>
      </c>
      <c r="V994" s="963">
        <v>0</v>
      </c>
      <c r="W994" s="963">
        <v>0</v>
      </c>
      <c r="X994" s="963">
        <v>0</v>
      </c>
      <c r="Y994" s="963">
        <v>0</v>
      </c>
      <c r="Z994" s="963">
        <v>0</v>
      </c>
      <c r="AA994" s="963">
        <v>0</v>
      </c>
      <c r="AB994" s="963">
        <v>0</v>
      </c>
      <c r="AC994" s="963">
        <v>0</v>
      </c>
      <c r="AD994" s="963">
        <v>490.63012096</v>
      </c>
      <c r="AE994" s="963">
        <v>0</v>
      </c>
      <c r="AF994" s="963">
        <v>0</v>
      </c>
      <c r="AG994" s="963">
        <v>0</v>
      </c>
      <c r="AH994" s="963">
        <v>0</v>
      </c>
      <c r="AI994" s="963">
        <v>0</v>
      </c>
      <c r="AJ994" s="963">
        <v>0</v>
      </c>
      <c r="AK994" s="963">
        <v>0</v>
      </c>
      <c r="AL994" s="963">
        <v>0</v>
      </c>
      <c r="AM994" s="963">
        <v>0</v>
      </c>
      <c r="AN994" s="928">
        <v>4.6744583034647613</v>
      </c>
      <c r="AO994" s="928">
        <v>-100</v>
      </c>
      <c r="AP994" s="928">
        <v>0</v>
      </c>
      <c r="AQ994" s="928">
        <v>0</v>
      </c>
      <c r="AR994" s="928">
        <v>0</v>
      </c>
      <c r="AS994" s="928">
        <v>0</v>
      </c>
      <c r="AT994" s="928">
        <v>0</v>
      </c>
      <c r="AU994" s="928">
        <v>0</v>
      </c>
      <c r="AV994" s="928">
        <v>0</v>
      </c>
      <c r="AW994" s="928">
        <v>0</v>
      </c>
      <c r="AX994" s="771"/>
      <c r="AY994" s="771"/>
      <c r="AZ994" s="771"/>
      <c r="BA994" s="946"/>
    </row>
    <row r="995" spans="1:53" s="116" customFormat="1" ht="11.4">
      <c r="A995" s="789">
        <v>8</v>
      </c>
      <c r="B995" s="905" t="s">
        <v>1218</v>
      </c>
      <c r="C995" s="946"/>
      <c r="D995" s="946"/>
      <c r="E995" s="946"/>
      <c r="F995" s="946"/>
      <c r="G995" s="946"/>
      <c r="H995" s="946"/>
      <c r="I995" s="946"/>
      <c r="J995" s="946"/>
      <c r="K995" s="946"/>
      <c r="L995" s="947" t="s">
        <v>141</v>
      </c>
      <c r="M995" s="953" t="s">
        <v>684</v>
      </c>
      <c r="N995" s="949" t="s">
        <v>329</v>
      </c>
      <c r="O995" s="958">
        <v>14</v>
      </c>
      <c r="P995" s="958">
        <v>0</v>
      </c>
      <c r="Q995" s="958">
        <v>0</v>
      </c>
      <c r="R995" s="958">
        <v>0</v>
      </c>
      <c r="S995" s="958">
        <v>14</v>
      </c>
      <c r="T995" s="958">
        <v>12.22</v>
      </c>
      <c r="U995" s="958">
        <v>0</v>
      </c>
      <c r="V995" s="958">
        <v>0</v>
      </c>
      <c r="W995" s="958">
        <v>0</v>
      </c>
      <c r="X995" s="958">
        <v>0</v>
      </c>
      <c r="Y995" s="958">
        <v>0</v>
      </c>
      <c r="Z995" s="958">
        <v>0</v>
      </c>
      <c r="AA995" s="958">
        <v>0</v>
      </c>
      <c r="AB995" s="958">
        <v>0</v>
      </c>
      <c r="AC995" s="958">
        <v>0</v>
      </c>
      <c r="AD995" s="958">
        <v>14</v>
      </c>
      <c r="AE995" s="958">
        <v>0</v>
      </c>
      <c r="AF995" s="958">
        <v>0</v>
      </c>
      <c r="AG995" s="958">
        <v>0</v>
      </c>
      <c r="AH995" s="958">
        <v>0</v>
      </c>
      <c r="AI995" s="958">
        <v>0</v>
      </c>
      <c r="AJ995" s="958">
        <v>0</v>
      </c>
      <c r="AK995" s="958">
        <v>0</v>
      </c>
      <c r="AL995" s="958">
        <v>0</v>
      </c>
      <c r="AM995" s="958">
        <v>0</v>
      </c>
      <c r="AN995" s="537"/>
      <c r="AO995" s="537"/>
      <c r="AP995" s="537"/>
      <c r="AQ995" s="537"/>
      <c r="AR995" s="537"/>
      <c r="AS995" s="537"/>
      <c r="AT995" s="537"/>
      <c r="AU995" s="537"/>
      <c r="AV995" s="537"/>
      <c r="AW995" s="537"/>
      <c r="AX995" s="771"/>
      <c r="AY995" s="771"/>
      <c r="AZ995" s="771"/>
      <c r="BA995" s="946"/>
    </row>
    <row r="996" spans="1:53" ht="11.4">
      <c r="A996" s="789">
        <v>8</v>
      </c>
      <c r="B996" s="905" t="s">
        <v>1215</v>
      </c>
      <c r="C996" s="905"/>
      <c r="D996" s="905"/>
      <c r="E996" s="905"/>
      <c r="F996" s="905"/>
      <c r="G996" s="905"/>
      <c r="H996" s="905"/>
      <c r="I996" s="905"/>
      <c r="J996" s="905"/>
      <c r="K996" s="905"/>
      <c r="L996" s="964" t="s">
        <v>154</v>
      </c>
      <c r="M996" s="956" t="s">
        <v>1200</v>
      </c>
      <c r="N996" s="965" t="s">
        <v>329</v>
      </c>
      <c r="O996" s="959">
        <v>7</v>
      </c>
      <c r="P996" s="959">
        <v>0</v>
      </c>
      <c r="Q996" s="959">
        <v>0</v>
      </c>
      <c r="R996" s="935">
        <v>0</v>
      </c>
      <c r="S996" s="959">
        <v>7</v>
      </c>
      <c r="T996" s="959">
        <v>6.11</v>
      </c>
      <c r="U996" s="959">
        <v>0</v>
      </c>
      <c r="V996" s="959">
        <v>0</v>
      </c>
      <c r="W996" s="959">
        <v>0</v>
      </c>
      <c r="X996" s="959">
        <v>0</v>
      </c>
      <c r="Y996" s="959">
        <v>0</v>
      </c>
      <c r="Z996" s="959">
        <v>0</v>
      </c>
      <c r="AA996" s="959">
        <v>0</v>
      </c>
      <c r="AB996" s="959">
        <v>0</v>
      </c>
      <c r="AC996" s="959">
        <v>0</v>
      </c>
      <c r="AD996" s="959">
        <v>7</v>
      </c>
      <c r="AE996" s="959">
        <v>0</v>
      </c>
      <c r="AF996" s="959">
        <v>0</v>
      </c>
      <c r="AG996" s="959">
        <v>0</v>
      </c>
      <c r="AH996" s="959">
        <v>0</v>
      </c>
      <c r="AI996" s="959">
        <v>0</v>
      </c>
      <c r="AJ996" s="959">
        <v>0</v>
      </c>
      <c r="AK996" s="959">
        <v>0</v>
      </c>
      <c r="AL996" s="959">
        <v>0</v>
      </c>
      <c r="AM996" s="959">
        <v>0</v>
      </c>
      <c r="AN996" s="443"/>
      <c r="AO996" s="443"/>
      <c r="AP996" s="443"/>
      <c r="AQ996" s="443"/>
      <c r="AR996" s="443"/>
      <c r="AS996" s="443"/>
      <c r="AT996" s="443"/>
      <c r="AU996" s="443"/>
      <c r="AV996" s="443"/>
      <c r="AW996" s="443"/>
      <c r="AX996" s="771"/>
      <c r="AY996" s="771"/>
      <c r="AZ996" s="771"/>
      <c r="BA996" s="905"/>
    </row>
    <row r="997" spans="1:53" ht="11.4">
      <c r="A997" s="789">
        <v>8</v>
      </c>
      <c r="B997" s="905" t="s">
        <v>1211</v>
      </c>
      <c r="C997" s="905"/>
      <c r="D997" s="905"/>
      <c r="E997" s="905"/>
      <c r="F997" s="905"/>
      <c r="G997" s="905"/>
      <c r="H997" s="905"/>
      <c r="I997" s="905"/>
      <c r="J997" s="905"/>
      <c r="K997" s="905"/>
      <c r="L997" s="964" t="s">
        <v>155</v>
      </c>
      <c r="M997" s="956" t="s">
        <v>1201</v>
      </c>
      <c r="N997" s="965" t="s">
        <v>679</v>
      </c>
      <c r="O997" s="961">
        <v>29.85</v>
      </c>
      <c r="P997" s="961">
        <v>0</v>
      </c>
      <c r="Q997" s="961">
        <v>0</v>
      </c>
      <c r="R997" s="940">
        <v>0</v>
      </c>
      <c r="S997" s="961">
        <v>33.479999999999997</v>
      </c>
      <c r="T997" s="961">
        <v>116.35</v>
      </c>
      <c r="U997" s="961">
        <v>0</v>
      </c>
      <c r="V997" s="961">
        <v>0</v>
      </c>
      <c r="W997" s="961">
        <v>0</v>
      </c>
      <c r="X997" s="961">
        <v>0</v>
      </c>
      <c r="Y997" s="961">
        <v>0</v>
      </c>
      <c r="Z997" s="961">
        <v>0</v>
      </c>
      <c r="AA997" s="961">
        <v>0</v>
      </c>
      <c r="AB997" s="961">
        <v>0</v>
      </c>
      <c r="AC997" s="961">
        <v>0</v>
      </c>
      <c r="AD997" s="961">
        <v>33.479999999999997</v>
      </c>
      <c r="AE997" s="961">
        <v>0</v>
      </c>
      <c r="AF997" s="961">
        <v>0</v>
      </c>
      <c r="AG997" s="961">
        <v>0</v>
      </c>
      <c r="AH997" s="961">
        <v>0</v>
      </c>
      <c r="AI997" s="961">
        <v>0</v>
      </c>
      <c r="AJ997" s="961">
        <v>0</v>
      </c>
      <c r="AK997" s="961">
        <v>0</v>
      </c>
      <c r="AL997" s="961">
        <v>0</v>
      </c>
      <c r="AM997" s="961">
        <v>0</v>
      </c>
      <c r="AN997" s="443"/>
      <c r="AO997" s="443"/>
      <c r="AP997" s="443"/>
      <c r="AQ997" s="443"/>
      <c r="AR997" s="443"/>
      <c r="AS997" s="443"/>
      <c r="AT997" s="443"/>
      <c r="AU997" s="443"/>
      <c r="AV997" s="443"/>
      <c r="AW997" s="443"/>
      <c r="AX997" s="771"/>
      <c r="AY997" s="771"/>
      <c r="AZ997" s="771"/>
      <c r="BA997" s="905"/>
    </row>
    <row r="998" spans="1:53" ht="11.4">
      <c r="A998" s="789">
        <v>8</v>
      </c>
      <c r="B998" s="905" t="s">
        <v>1216</v>
      </c>
      <c r="C998" s="905"/>
      <c r="D998" s="905"/>
      <c r="E998" s="905"/>
      <c r="F998" s="905"/>
      <c r="G998" s="905"/>
      <c r="H998" s="905"/>
      <c r="I998" s="905"/>
      <c r="J998" s="905"/>
      <c r="K998" s="905"/>
      <c r="L998" s="964" t="s">
        <v>156</v>
      </c>
      <c r="M998" s="956" t="s">
        <v>1202</v>
      </c>
      <c r="N998" s="965" t="s">
        <v>329</v>
      </c>
      <c r="O998" s="960">
        <v>7</v>
      </c>
      <c r="P998" s="960">
        <v>0</v>
      </c>
      <c r="Q998" s="960">
        <v>0</v>
      </c>
      <c r="R998" s="935">
        <v>0</v>
      </c>
      <c r="S998" s="960">
        <v>7</v>
      </c>
      <c r="T998" s="960">
        <v>6.11</v>
      </c>
      <c r="U998" s="960">
        <v>0</v>
      </c>
      <c r="V998" s="960">
        <v>0</v>
      </c>
      <c r="W998" s="960">
        <v>0</v>
      </c>
      <c r="X998" s="960">
        <v>0</v>
      </c>
      <c r="Y998" s="960">
        <v>0</v>
      </c>
      <c r="Z998" s="960">
        <v>0</v>
      </c>
      <c r="AA998" s="960">
        <v>0</v>
      </c>
      <c r="AB998" s="960">
        <v>0</v>
      </c>
      <c r="AC998" s="960">
        <v>0</v>
      </c>
      <c r="AD998" s="960">
        <v>7</v>
      </c>
      <c r="AE998" s="960">
        <v>0</v>
      </c>
      <c r="AF998" s="960">
        <v>0</v>
      </c>
      <c r="AG998" s="960">
        <v>0</v>
      </c>
      <c r="AH998" s="960">
        <v>0</v>
      </c>
      <c r="AI998" s="960">
        <v>0</v>
      </c>
      <c r="AJ998" s="960">
        <v>0</v>
      </c>
      <c r="AK998" s="960">
        <v>0</v>
      </c>
      <c r="AL998" s="960">
        <v>0</v>
      </c>
      <c r="AM998" s="960">
        <v>0</v>
      </c>
      <c r="AN998" s="443"/>
      <c r="AO998" s="443"/>
      <c r="AP998" s="443"/>
      <c r="AQ998" s="443"/>
      <c r="AR998" s="443"/>
      <c r="AS998" s="443"/>
      <c r="AT998" s="443"/>
      <c r="AU998" s="443"/>
      <c r="AV998" s="443"/>
      <c r="AW998" s="443"/>
      <c r="AX998" s="771"/>
      <c r="AY998" s="771"/>
      <c r="AZ998" s="771"/>
      <c r="BA998" s="905"/>
    </row>
    <row r="999" spans="1:53" ht="11.4">
      <c r="A999" s="789">
        <v>8</v>
      </c>
      <c r="B999" s="905" t="s">
        <v>1210</v>
      </c>
      <c r="C999" s="905"/>
      <c r="D999" s="905"/>
      <c r="E999" s="905"/>
      <c r="F999" s="905"/>
      <c r="G999" s="905"/>
      <c r="H999" s="905"/>
      <c r="I999" s="905"/>
      <c r="J999" s="905"/>
      <c r="K999" s="905"/>
      <c r="L999" s="964" t="s">
        <v>157</v>
      </c>
      <c r="M999" s="956" t="s">
        <v>1203</v>
      </c>
      <c r="N999" s="965" t="s">
        <v>679</v>
      </c>
      <c r="O999" s="961">
        <v>30.859589041095887</v>
      </c>
      <c r="P999" s="961">
        <v>0</v>
      </c>
      <c r="Q999" s="961">
        <v>0</v>
      </c>
      <c r="R999" s="940">
        <v>0</v>
      </c>
      <c r="S999" s="961">
        <v>33.480000000000004</v>
      </c>
      <c r="T999" s="961">
        <v>128.4</v>
      </c>
      <c r="U999" s="961">
        <v>0</v>
      </c>
      <c r="V999" s="961">
        <v>0</v>
      </c>
      <c r="W999" s="961">
        <v>0</v>
      </c>
      <c r="X999" s="961">
        <v>0</v>
      </c>
      <c r="Y999" s="961">
        <v>0</v>
      </c>
      <c r="Z999" s="961">
        <v>0</v>
      </c>
      <c r="AA999" s="961">
        <v>0</v>
      </c>
      <c r="AB999" s="961">
        <v>0</v>
      </c>
      <c r="AC999" s="961">
        <v>0</v>
      </c>
      <c r="AD999" s="961">
        <v>36.489632</v>
      </c>
      <c r="AE999" s="961">
        <v>0</v>
      </c>
      <c r="AF999" s="961">
        <v>0</v>
      </c>
      <c r="AG999" s="961">
        <v>0</v>
      </c>
      <c r="AH999" s="961">
        <v>0</v>
      </c>
      <c r="AI999" s="961">
        <v>0</v>
      </c>
      <c r="AJ999" s="961">
        <v>0</v>
      </c>
      <c r="AK999" s="961">
        <v>0</v>
      </c>
      <c r="AL999" s="961">
        <v>0</v>
      </c>
      <c r="AM999" s="961">
        <v>0</v>
      </c>
      <c r="AN999" s="443"/>
      <c r="AO999" s="443"/>
      <c r="AP999" s="443"/>
      <c r="AQ999" s="443"/>
      <c r="AR999" s="443"/>
      <c r="AS999" s="443"/>
      <c r="AT999" s="443"/>
      <c r="AU999" s="443"/>
      <c r="AV999" s="443"/>
      <c r="AW999" s="443"/>
      <c r="AX999" s="771"/>
      <c r="AY999" s="771"/>
      <c r="AZ999" s="771"/>
      <c r="BA999" s="905"/>
    </row>
    <row r="1000" spans="1:53" s="82" customFormat="1" ht="11.4">
      <c r="A1000" s="764" t="s">
        <v>127</v>
      </c>
      <c r="B1000" s="921" t="s">
        <v>1026</v>
      </c>
      <c r="C1000" s="752"/>
      <c r="D1000" s="752"/>
      <c r="E1000" s="752"/>
      <c r="F1000" s="752"/>
      <c r="G1000" s="752"/>
      <c r="H1000" s="752"/>
      <c r="I1000" s="752"/>
      <c r="J1000" s="752"/>
      <c r="K1000" s="752"/>
      <c r="L1000" s="922" t="s">
        <v>2433</v>
      </c>
      <c r="M1000" s="923"/>
      <c r="N1000" s="923"/>
      <c r="O1000" s="923"/>
      <c r="P1000" s="923"/>
      <c r="Q1000" s="923"/>
      <c r="R1000" s="923"/>
      <c r="S1000" s="923"/>
      <c r="T1000" s="923"/>
      <c r="U1000" s="923"/>
      <c r="V1000" s="923"/>
      <c r="W1000" s="923"/>
      <c r="X1000" s="923"/>
      <c r="Y1000" s="923"/>
      <c r="Z1000" s="923"/>
      <c r="AA1000" s="923"/>
      <c r="AB1000" s="923"/>
      <c r="AC1000" s="923"/>
      <c r="AD1000" s="923"/>
      <c r="AE1000" s="923"/>
      <c r="AF1000" s="923"/>
      <c r="AG1000" s="923"/>
      <c r="AH1000" s="923"/>
      <c r="AI1000" s="923"/>
      <c r="AJ1000" s="923"/>
      <c r="AK1000" s="923"/>
      <c r="AL1000" s="923"/>
      <c r="AM1000" s="923"/>
      <c r="AN1000" s="923"/>
      <c r="AO1000" s="923"/>
      <c r="AP1000" s="923"/>
      <c r="AQ1000" s="923"/>
      <c r="AR1000" s="923"/>
      <c r="AS1000" s="923"/>
      <c r="AT1000" s="923"/>
      <c r="AU1000" s="923"/>
      <c r="AV1000" s="923"/>
      <c r="AW1000" s="923"/>
      <c r="AX1000" s="923"/>
      <c r="AY1000" s="923"/>
      <c r="AZ1000" s="923"/>
      <c r="BA1000" s="752"/>
    </row>
    <row r="1001" spans="1:53" s="114" customFormat="1" ht="11.4">
      <c r="A1001" s="789">
        <v>9</v>
      </c>
      <c r="B1001" s="924"/>
      <c r="C1001" s="924"/>
      <c r="D1001" s="924"/>
      <c r="E1001" s="924"/>
      <c r="F1001" s="924"/>
      <c r="G1001" s="924"/>
      <c r="H1001" s="924"/>
      <c r="I1001" s="924"/>
      <c r="J1001" s="924"/>
      <c r="K1001" s="924"/>
      <c r="L1001" s="925" t="s">
        <v>18</v>
      </c>
      <c r="M1001" s="926" t="s">
        <v>531</v>
      </c>
      <c r="N1001" s="927" t="s">
        <v>370</v>
      </c>
      <c r="O1001" s="537">
        <v>961.96</v>
      </c>
      <c r="P1001" s="928">
        <v>1330.75</v>
      </c>
      <c r="Q1001" s="928">
        <v>0</v>
      </c>
      <c r="R1001" s="928">
        <v>-1330.75</v>
      </c>
      <c r="S1001" s="929">
        <v>968.87</v>
      </c>
      <c r="T1001" s="929">
        <v>2228.1999999999998</v>
      </c>
      <c r="U1001" s="929">
        <v>2228.1999999999998</v>
      </c>
      <c r="V1001" s="929">
        <v>2228.1999999999998</v>
      </c>
      <c r="W1001" s="929">
        <v>2228.1999999999998</v>
      </c>
      <c r="X1001" s="929">
        <v>2228.1999999999998</v>
      </c>
      <c r="Y1001" s="929">
        <v>2228.1999999999998</v>
      </c>
      <c r="Z1001" s="929">
        <v>2228.1999999999998</v>
      </c>
      <c r="AA1001" s="929">
        <v>2228.1999999999998</v>
      </c>
      <c r="AB1001" s="929">
        <v>2228.1999999999998</v>
      </c>
      <c r="AC1001" s="929">
        <v>2228.1999999999998</v>
      </c>
      <c r="AD1001" s="929">
        <v>1028.2423536000001</v>
      </c>
      <c r="AE1001" s="929">
        <v>1028.2423536000001</v>
      </c>
      <c r="AF1001" s="929">
        <v>1028.2423536000001</v>
      </c>
      <c r="AG1001" s="929">
        <v>1028.2423536000001</v>
      </c>
      <c r="AH1001" s="929">
        <v>1028.2423536000001</v>
      </c>
      <c r="AI1001" s="929">
        <v>1028.2423536000001</v>
      </c>
      <c r="AJ1001" s="929">
        <v>1028.2423536000001</v>
      </c>
      <c r="AK1001" s="929">
        <v>1028.2423536000001</v>
      </c>
      <c r="AL1001" s="929">
        <v>1028.2423536000001</v>
      </c>
      <c r="AM1001" s="929">
        <v>1028.2423536000001</v>
      </c>
      <c r="AN1001" s="928">
        <v>6.1280000000000108</v>
      </c>
      <c r="AO1001" s="928">
        <v>0</v>
      </c>
      <c r="AP1001" s="928">
        <v>0</v>
      </c>
      <c r="AQ1001" s="928">
        <v>0</v>
      </c>
      <c r="AR1001" s="928">
        <v>0</v>
      </c>
      <c r="AS1001" s="928">
        <v>0</v>
      </c>
      <c r="AT1001" s="928">
        <v>0</v>
      </c>
      <c r="AU1001" s="928">
        <v>0</v>
      </c>
      <c r="AV1001" s="928">
        <v>0</v>
      </c>
      <c r="AW1001" s="928">
        <v>0</v>
      </c>
      <c r="AX1001" s="771"/>
      <c r="AY1001" s="771"/>
      <c r="AZ1001" s="771"/>
      <c r="BA1001" s="930"/>
    </row>
    <row r="1002" spans="1:53" ht="11.4">
      <c r="A1002" s="789">
        <v>9</v>
      </c>
      <c r="B1002" s="905"/>
      <c r="C1002" s="905"/>
      <c r="D1002" s="905"/>
      <c r="E1002" s="905"/>
      <c r="F1002" s="905"/>
      <c r="G1002" s="905"/>
      <c r="H1002" s="905"/>
      <c r="I1002" s="905"/>
      <c r="J1002" s="905"/>
      <c r="K1002" s="905"/>
      <c r="L1002" s="931" t="s">
        <v>165</v>
      </c>
      <c r="M1002" s="932" t="s">
        <v>532</v>
      </c>
      <c r="N1002" s="933"/>
      <c r="O1002" s="934"/>
      <c r="P1002" s="934"/>
      <c r="Q1002" s="934"/>
      <c r="R1002" s="935">
        <v>0</v>
      </c>
      <c r="S1002" s="934">
        <v>1.0494000000000001</v>
      </c>
      <c r="T1002" s="934">
        <v>1</v>
      </c>
      <c r="U1002" s="934">
        <v>1</v>
      </c>
      <c r="V1002" s="934">
        <v>1</v>
      </c>
      <c r="W1002" s="934">
        <v>1</v>
      </c>
      <c r="X1002" s="934">
        <v>1</v>
      </c>
      <c r="Y1002" s="934">
        <v>1</v>
      </c>
      <c r="Z1002" s="934">
        <v>1</v>
      </c>
      <c r="AA1002" s="934">
        <v>1</v>
      </c>
      <c r="AB1002" s="934">
        <v>1</v>
      </c>
      <c r="AC1002" s="934">
        <v>1</v>
      </c>
      <c r="AD1002" s="934">
        <v>1.06128</v>
      </c>
      <c r="AE1002" s="934">
        <v>1</v>
      </c>
      <c r="AF1002" s="934">
        <v>1</v>
      </c>
      <c r="AG1002" s="934">
        <v>1</v>
      </c>
      <c r="AH1002" s="934">
        <v>1</v>
      </c>
      <c r="AI1002" s="934">
        <v>1</v>
      </c>
      <c r="AJ1002" s="934">
        <v>1</v>
      </c>
      <c r="AK1002" s="934">
        <v>1</v>
      </c>
      <c r="AL1002" s="934">
        <v>1</v>
      </c>
      <c r="AM1002" s="934">
        <v>1</v>
      </c>
      <c r="AN1002" s="443"/>
      <c r="AO1002" s="443"/>
      <c r="AP1002" s="443"/>
      <c r="AQ1002" s="443"/>
      <c r="AR1002" s="443"/>
      <c r="AS1002" s="443"/>
      <c r="AT1002" s="443"/>
      <c r="AU1002" s="443"/>
      <c r="AV1002" s="443"/>
      <c r="AW1002" s="443"/>
      <c r="AX1002" s="771"/>
      <c r="AY1002" s="771"/>
      <c r="AZ1002" s="771"/>
      <c r="BA1002" s="905"/>
    </row>
    <row r="1003" spans="1:53" s="113" customFormat="1" ht="11.4">
      <c r="A1003" s="936">
        <v>9</v>
      </c>
      <c r="B1003" s="930"/>
      <c r="C1003" s="930"/>
      <c r="D1003" s="930"/>
      <c r="E1003" s="930"/>
      <c r="F1003" s="930"/>
      <c r="G1003" s="930"/>
      <c r="H1003" s="930"/>
      <c r="I1003" s="930"/>
      <c r="J1003" s="930"/>
      <c r="K1003" s="930"/>
      <c r="L1003" s="925" t="s">
        <v>166</v>
      </c>
      <c r="M1003" s="937" t="s">
        <v>533</v>
      </c>
      <c r="N1003" s="927" t="s">
        <v>370</v>
      </c>
      <c r="O1003" s="928">
        <v>961.96</v>
      </c>
      <c r="P1003" s="928">
        <v>58.24</v>
      </c>
      <c r="Q1003" s="928">
        <v>0</v>
      </c>
      <c r="R1003" s="928">
        <v>-58.24</v>
      </c>
      <c r="S1003" s="537"/>
      <c r="T1003" s="537"/>
      <c r="U1003" s="537"/>
      <c r="V1003" s="537"/>
      <c r="W1003" s="537"/>
      <c r="X1003" s="537"/>
      <c r="Y1003" s="537"/>
      <c r="Z1003" s="537"/>
      <c r="AA1003" s="537"/>
      <c r="AB1003" s="537"/>
      <c r="AC1003" s="537"/>
      <c r="AD1003" s="537"/>
      <c r="AE1003" s="537"/>
      <c r="AF1003" s="537"/>
      <c r="AG1003" s="537"/>
      <c r="AH1003" s="537"/>
      <c r="AI1003" s="537"/>
      <c r="AJ1003" s="537"/>
      <c r="AK1003" s="537"/>
      <c r="AL1003" s="537"/>
      <c r="AM1003" s="537"/>
      <c r="AN1003" s="537"/>
      <c r="AO1003" s="537"/>
      <c r="AP1003" s="537"/>
      <c r="AQ1003" s="537"/>
      <c r="AR1003" s="537"/>
      <c r="AS1003" s="537"/>
      <c r="AT1003" s="537"/>
      <c r="AU1003" s="537"/>
      <c r="AV1003" s="537"/>
      <c r="AW1003" s="537"/>
      <c r="AX1003" s="938"/>
      <c r="AY1003" s="938"/>
      <c r="AZ1003" s="938"/>
      <c r="BA1003" s="930"/>
    </row>
    <row r="1004" spans="1:53" ht="22.8">
      <c r="A1004" s="789">
        <v>9</v>
      </c>
      <c r="B1004" s="905"/>
      <c r="C1004" s="905"/>
      <c r="D1004" s="905"/>
      <c r="E1004" s="905"/>
      <c r="F1004" s="905"/>
      <c r="G1004" s="905"/>
      <c r="H1004" s="905"/>
      <c r="I1004" s="905"/>
      <c r="J1004" s="905"/>
      <c r="K1004" s="905"/>
      <c r="L1004" s="931" t="s">
        <v>534</v>
      </c>
      <c r="M1004" s="939" t="s">
        <v>535</v>
      </c>
      <c r="N1004" s="856" t="s">
        <v>370</v>
      </c>
      <c r="O1004" s="940">
        <v>0</v>
      </c>
      <c r="P1004" s="940">
        <v>56.54</v>
      </c>
      <c r="Q1004" s="940">
        <v>0</v>
      </c>
      <c r="R1004" s="940">
        <v>-56.54</v>
      </c>
      <c r="S1004" s="443"/>
      <c r="T1004" s="443"/>
      <c r="U1004" s="443"/>
      <c r="V1004" s="443"/>
      <c r="W1004" s="443"/>
      <c r="X1004" s="443"/>
      <c r="Y1004" s="443"/>
      <c r="Z1004" s="443"/>
      <c r="AA1004" s="443"/>
      <c r="AB1004" s="443"/>
      <c r="AC1004" s="443"/>
      <c r="AD1004" s="443"/>
      <c r="AE1004" s="443"/>
      <c r="AF1004" s="443"/>
      <c r="AG1004" s="443"/>
      <c r="AH1004" s="443"/>
      <c r="AI1004" s="443"/>
      <c r="AJ1004" s="443"/>
      <c r="AK1004" s="443"/>
      <c r="AL1004" s="443"/>
      <c r="AM1004" s="443"/>
      <c r="AN1004" s="443"/>
      <c r="AO1004" s="443"/>
      <c r="AP1004" s="443"/>
      <c r="AQ1004" s="443"/>
      <c r="AR1004" s="443"/>
      <c r="AS1004" s="443"/>
      <c r="AT1004" s="443"/>
      <c r="AU1004" s="443"/>
      <c r="AV1004" s="443"/>
      <c r="AW1004" s="443"/>
      <c r="AX1004" s="771"/>
      <c r="AY1004" s="771"/>
      <c r="AZ1004" s="771"/>
      <c r="BA1004" s="941"/>
    </row>
    <row r="1005" spans="1:53" ht="11.4">
      <c r="A1005" s="789">
        <v>9</v>
      </c>
      <c r="B1005" s="905"/>
      <c r="C1005" s="905"/>
      <c r="D1005" s="905"/>
      <c r="E1005" s="905"/>
      <c r="F1005" s="905"/>
      <c r="G1005" s="905"/>
      <c r="H1005" s="905"/>
      <c r="I1005" s="905"/>
      <c r="J1005" s="905"/>
      <c r="K1005" s="905"/>
      <c r="L1005" s="931" t="s">
        <v>536</v>
      </c>
      <c r="M1005" s="942" t="s">
        <v>537</v>
      </c>
      <c r="N1005" s="943" t="s">
        <v>370</v>
      </c>
      <c r="O1005" s="790"/>
      <c r="P1005" s="790">
        <v>26.47</v>
      </c>
      <c r="Q1005" s="790"/>
      <c r="R1005" s="940">
        <v>-26.47</v>
      </c>
      <c r="S1005" s="443"/>
      <c r="T1005" s="443"/>
      <c r="U1005" s="443"/>
      <c r="V1005" s="443"/>
      <c r="W1005" s="443"/>
      <c r="X1005" s="443"/>
      <c r="Y1005" s="443"/>
      <c r="Z1005" s="443"/>
      <c r="AA1005" s="443"/>
      <c r="AB1005" s="443"/>
      <c r="AC1005" s="443"/>
      <c r="AD1005" s="443"/>
      <c r="AE1005" s="443"/>
      <c r="AF1005" s="443"/>
      <c r="AG1005" s="443"/>
      <c r="AH1005" s="443"/>
      <c r="AI1005" s="443"/>
      <c r="AJ1005" s="443"/>
      <c r="AK1005" s="443"/>
      <c r="AL1005" s="443"/>
      <c r="AM1005" s="443"/>
      <c r="AN1005" s="443"/>
      <c r="AO1005" s="443"/>
      <c r="AP1005" s="443"/>
      <c r="AQ1005" s="443"/>
      <c r="AR1005" s="443"/>
      <c r="AS1005" s="443"/>
      <c r="AT1005" s="443"/>
      <c r="AU1005" s="443"/>
      <c r="AV1005" s="443"/>
      <c r="AW1005" s="443"/>
      <c r="AX1005" s="771"/>
      <c r="AY1005" s="771"/>
      <c r="AZ1005" s="771"/>
      <c r="BA1005" s="905"/>
    </row>
    <row r="1006" spans="1:53" ht="11.4">
      <c r="A1006" s="789">
        <v>9</v>
      </c>
      <c r="B1006" s="905"/>
      <c r="C1006" s="905"/>
      <c r="D1006" s="905"/>
      <c r="E1006" s="905"/>
      <c r="F1006" s="905"/>
      <c r="G1006" s="905"/>
      <c r="H1006" s="905"/>
      <c r="I1006" s="905"/>
      <c r="J1006" s="905"/>
      <c r="K1006" s="905"/>
      <c r="L1006" s="931" t="s">
        <v>538</v>
      </c>
      <c r="M1006" s="944" t="s">
        <v>539</v>
      </c>
      <c r="N1006" s="943" t="s">
        <v>370</v>
      </c>
      <c r="O1006" s="790"/>
      <c r="P1006" s="790">
        <v>30.07</v>
      </c>
      <c r="Q1006" s="790"/>
      <c r="R1006" s="940">
        <v>-30.07</v>
      </c>
      <c r="S1006" s="443"/>
      <c r="T1006" s="443"/>
      <c r="U1006" s="443"/>
      <c r="V1006" s="443"/>
      <c r="W1006" s="443"/>
      <c r="X1006" s="443"/>
      <c r="Y1006" s="443"/>
      <c r="Z1006" s="443"/>
      <c r="AA1006" s="443"/>
      <c r="AB1006" s="443"/>
      <c r="AC1006" s="443"/>
      <c r="AD1006" s="443"/>
      <c r="AE1006" s="443"/>
      <c r="AF1006" s="443"/>
      <c r="AG1006" s="443"/>
      <c r="AH1006" s="443"/>
      <c r="AI1006" s="443"/>
      <c r="AJ1006" s="443"/>
      <c r="AK1006" s="443"/>
      <c r="AL1006" s="443"/>
      <c r="AM1006" s="443"/>
      <c r="AN1006" s="443"/>
      <c r="AO1006" s="443"/>
      <c r="AP1006" s="443"/>
      <c r="AQ1006" s="443"/>
      <c r="AR1006" s="443"/>
      <c r="AS1006" s="443"/>
      <c r="AT1006" s="443"/>
      <c r="AU1006" s="443"/>
      <c r="AV1006" s="443"/>
      <c r="AW1006" s="443"/>
      <c r="AX1006" s="771"/>
      <c r="AY1006" s="771"/>
      <c r="AZ1006" s="771"/>
      <c r="BA1006" s="905"/>
    </row>
    <row r="1007" spans="1:53" ht="22.8">
      <c r="A1007" s="789">
        <v>9</v>
      </c>
      <c r="B1007" s="905"/>
      <c r="C1007" s="905"/>
      <c r="D1007" s="905"/>
      <c r="E1007" s="905"/>
      <c r="F1007" s="905"/>
      <c r="G1007" s="905"/>
      <c r="H1007" s="905"/>
      <c r="I1007" s="905"/>
      <c r="J1007" s="905"/>
      <c r="K1007" s="905"/>
      <c r="L1007" s="931" t="s">
        <v>540</v>
      </c>
      <c r="M1007" s="939" t="s">
        <v>541</v>
      </c>
      <c r="N1007" s="856" t="s">
        <v>370</v>
      </c>
      <c r="O1007" s="790"/>
      <c r="P1007" s="790"/>
      <c r="Q1007" s="790"/>
      <c r="R1007" s="940">
        <v>0</v>
      </c>
      <c r="S1007" s="443"/>
      <c r="T1007" s="443"/>
      <c r="U1007" s="443"/>
      <c r="V1007" s="443"/>
      <c r="W1007" s="443"/>
      <c r="X1007" s="443"/>
      <c r="Y1007" s="443"/>
      <c r="Z1007" s="443"/>
      <c r="AA1007" s="443"/>
      <c r="AB1007" s="443"/>
      <c r="AC1007" s="443"/>
      <c r="AD1007" s="443"/>
      <c r="AE1007" s="443"/>
      <c r="AF1007" s="443"/>
      <c r="AG1007" s="443"/>
      <c r="AH1007" s="443"/>
      <c r="AI1007" s="443"/>
      <c r="AJ1007" s="443"/>
      <c r="AK1007" s="443"/>
      <c r="AL1007" s="443"/>
      <c r="AM1007" s="443"/>
      <c r="AN1007" s="443"/>
      <c r="AO1007" s="443"/>
      <c r="AP1007" s="443"/>
      <c r="AQ1007" s="443"/>
      <c r="AR1007" s="443"/>
      <c r="AS1007" s="443"/>
      <c r="AT1007" s="443"/>
      <c r="AU1007" s="443"/>
      <c r="AV1007" s="443"/>
      <c r="AW1007" s="443"/>
      <c r="AX1007" s="771"/>
      <c r="AY1007" s="771"/>
      <c r="AZ1007" s="771"/>
      <c r="BA1007" s="905"/>
    </row>
    <row r="1008" spans="1:53" ht="22.8">
      <c r="A1008" s="789">
        <v>9</v>
      </c>
      <c r="B1008" s="905"/>
      <c r="C1008" s="905"/>
      <c r="D1008" s="905"/>
      <c r="E1008" s="905"/>
      <c r="F1008" s="905"/>
      <c r="G1008" s="905"/>
      <c r="H1008" s="905"/>
      <c r="I1008" s="905"/>
      <c r="J1008" s="905"/>
      <c r="K1008" s="905"/>
      <c r="L1008" s="931" t="s">
        <v>542</v>
      </c>
      <c r="M1008" s="939" t="s">
        <v>543</v>
      </c>
      <c r="N1008" s="943" t="s">
        <v>370</v>
      </c>
      <c r="O1008" s="443">
        <v>0</v>
      </c>
      <c r="P1008" s="443">
        <v>0</v>
      </c>
      <c r="Q1008" s="443">
        <v>0</v>
      </c>
      <c r="R1008" s="940">
        <v>0</v>
      </c>
      <c r="S1008" s="443"/>
      <c r="T1008" s="443"/>
      <c r="U1008" s="443"/>
      <c r="V1008" s="443"/>
      <c r="W1008" s="443"/>
      <c r="X1008" s="443"/>
      <c r="Y1008" s="443"/>
      <c r="Z1008" s="443"/>
      <c r="AA1008" s="443"/>
      <c r="AB1008" s="443"/>
      <c r="AC1008" s="443"/>
      <c r="AD1008" s="443"/>
      <c r="AE1008" s="443"/>
      <c r="AF1008" s="443"/>
      <c r="AG1008" s="443"/>
      <c r="AH1008" s="443"/>
      <c r="AI1008" s="443"/>
      <c r="AJ1008" s="443"/>
      <c r="AK1008" s="443"/>
      <c r="AL1008" s="443"/>
      <c r="AM1008" s="443"/>
      <c r="AN1008" s="443"/>
      <c r="AO1008" s="443"/>
      <c r="AP1008" s="443"/>
      <c r="AQ1008" s="443"/>
      <c r="AR1008" s="443"/>
      <c r="AS1008" s="443"/>
      <c r="AT1008" s="443"/>
      <c r="AU1008" s="443"/>
      <c r="AV1008" s="443"/>
      <c r="AW1008" s="443"/>
      <c r="AX1008" s="771"/>
      <c r="AY1008" s="771"/>
      <c r="AZ1008" s="771"/>
      <c r="BA1008" s="905"/>
    </row>
    <row r="1009" spans="1:53" ht="11.4">
      <c r="A1009" s="789">
        <v>9</v>
      </c>
      <c r="B1009" s="905"/>
      <c r="C1009" s="905"/>
      <c r="D1009" s="905"/>
      <c r="E1009" s="905"/>
      <c r="F1009" s="905"/>
      <c r="G1009" s="905"/>
      <c r="H1009" s="905"/>
      <c r="I1009" s="905"/>
      <c r="J1009" s="905"/>
      <c r="K1009" s="905"/>
      <c r="L1009" s="931" t="s">
        <v>544</v>
      </c>
      <c r="M1009" s="942" t="s">
        <v>545</v>
      </c>
      <c r="N1009" s="856" t="s">
        <v>370</v>
      </c>
      <c r="O1009" s="790"/>
      <c r="P1009" s="790"/>
      <c r="Q1009" s="790"/>
      <c r="R1009" s="940">
        <v>0</v>
      </c>
      <c r="S1009" s="443"/>
      <c r="T1009" s="443"/>
      <c r="U1009" s="443"/>
      <c r="V1009" s="443"/>
      <c r="W1009" s="443"/>
      <c r="X1009" s="443"/>
      <c r="Y1009" s="443"/>
      <c r="Z1009" s="443"/>
      <c r="AA1009" s="443"/>
      <c r="AB1009" s="443"/>
      <c r="AC1009" s="443"/>
      <c r="AD1009" s="443"/>
      <c r="AE1009" s="443"/>
      <c r="AF1009" s="443"/>
      <c r="AG1009" s="443"/>
      <c r="AH1009" s="443"/>
      <c r="AI1009" s="443"/>
      <c r="AJ1009" s="443"/>
      <c r="AK1009" s="443"/>
      <c r="AL1009" s="443"/>
      <c r="AM1009" s="443"/>
      <c r="AN1009" s="443"/>
      <c r="AO1009" s="443"/>
      <c r="AP1009" s="443"/>
      <c r="AQ1009" s="443"/>
      <c r="AR1009" s="443"/>
      <c r="AS1009" s="443"/>
      <c r="AT1009" s="443"/>
      <c r="AU1009" s="443"/>
      <c r="AV1009" s="443"/>
      <c r="AW1009" s="443"/>
      <c r="AX1009" s="771"/>
      <c r="AY1009" s="771"/>
      <c r="AZ1009" s="771"/>
      <c r="BA1009" s="905"/>
    </row>
    <row r="1010" spans="1:53" ht="22.8">
      <c r="A1010" s="789">
        <v>9</v>
      </c>
      <c r="B1010" s="905"/>
      <c r="C1010" s="905"/>
      <c r="D1010" s="905"/>
      <c r="E1010" s="905"/>
      <c r="F1010" s="905"/>
      <c r="G1010" s="905"/>
      <c r="H1010" s="905"/>
      <c r="I1010" s="905"/>
      <c r="J1010" s="905"/>
      <c r="K1010" s="905"/>
      <c r="L1010" s="931" t="s">
        <v>546</v>
      </c>
      <c r="M1010" s="942" t="s">
        <v>1196</v>
      </c>
      <c r="N1010" s="943" t="s">
        <v>370</v>
      </c>
      <c r="O1010" s="790">
        <v>0</v>
      </c>
      <c r="P1010" s="790">
        <v>0</v>
      </c>
      <c r="Q1010" s="790">
        <v>0</v>
      </c>
      <c r="R1010" s="940">
        <v>0</v>
      </c>
      <c r="S1010" s="443"/>
      <c r="T1010" s="443"/>
      <c r="U1010" s="443"/>
      <c r="V1010" s="443"/>
      <c r="W1010" s="443"/>
      <c r="X1010" s="443"/>
      <c r="Y1010" s="443"/>
      <c r="Z1010" s="443"/>
      <c r="AA1010" s="443"/>
      <c r="AB1010" s="443"/>
      <c r="AC1010" s="443"/>
      <c r="AD1010" s="443"/>
      <c r="AE1010" s="443"/>
      <c r="AF1010" s="443"/>
      <c r="AG1010" s="443"/>
      <c r="AH1010" s="443"/>
      <c r="AI1010" s="443"/>
      <c r="AJ1010" s="443"/>
      <c r="AK1010" s="443"/>
      <c r="AL1010" s="443"/>
      <c r="AM1010" s="443"/>
      <c r="AN1010" s="443"/>
      <c r="AO1010" s="443"/>
      <c r="AP1010" s="443"/>
      <c r="AQ1010" s="443"/>
      <c r="AR1010" s="443"/>
      <c r="AS1010" s="443"/>
      <c r="AT1010" s="443"/>
      <c r="AU1010" s="443"/>
      <c r="AV1010" s="443"/>
      <c r="AW1010" s="443"/>
      <c r="AX1010" s="771"/>
      <c r="AY1010" s="771"/>
      <c r="AZ1010" s="771"/>
      <c r="BA1010" s="905"/>
    </row>
    <row r="1011" spans="1:53" ht="11.4">
      <c r="A1011" s="789">
        <v>9</v>
      </c>
      <c r="B1011" s="905"/>
      <c r="C1011" s="905"/>
      <c r="D1011" s="905"/>
      <c r="E1011" s="905"/>
      <c r="F1011" s="905"/>
      <c r="G1011" s="905"/>
      <c r="H1011" s="905"/>
      <c r="I1011" s="905"/>
      <c r="J1011" s="905"/>
      <c r="K1011" s="905"/>
      <c r="L1011" s="931" t="s">
        <v>547</v>
      </c>
      <c r="M1011" s="939" t="s">
        <v>548</v>
      </c>
      <c r="N1011" s="856" t="s">
        <v>370</v>
      </c>
      <c r="O1011" s="790"/>
      <c r="P1011" s="790"/>
      <c r="Q1011" s="790"/>
      <c r="R1011" s="940">
        <v>0</v>
      </c>
      <c r="S1011" s="443"/>
      <c r="T1011" s="443"/>
      <c r="U1011" s="443"/>
      <c r="V1011" s="443"/>
      <c r="W1011" s="443"/>
      <c r="X1011" s="443"/>
      <c r="Y1011" s="443"/>
      <c r="Z1011" s="443"/>
      <c r="AA1011" s="443"/>
      <c r="AB1011" s="443"/>
      <c r="AC1011" s="443"/>
      <c r="AD1011" s="443"/>
      <c r="AE1011" s="443"/>
      <c r="AF1011" s="443"/>
      <c r="AG1011" s="443"/>
      <c r="AH1011" s="443"/>
      <c r="AI1011" s="443"/>
      <c r="AJ1011" s="443"/>
      <c r="AK1011" s="443"/>
      <c r="AL1011" s="443"/>
      <c r="AM1011" s="443"/>
      <c r="AN1011" s="443"/>
      <c r="AO1011" s="443"/>
      <c r="AP1011" s="443"/>
      <c r="AQ1011" s="443"/>
      <c r="AR1011" s="443"/>
      <c r="AS1011" s="443"/>
      <c r="AT1011" s="443"/>
      <c r="AU1011" s="443"/>
      <c r="AV1011" s="443"/>
      <c r="AW1011" s="443"/>
      <c r="AX1011" s="771"/>
      <c r="AY1011" s="771"/>
      <c r="AZ1011" s="771"/>
      <c r="BA1011" s="905"/>
    </row>
    <row r="1012" spans="1:53" ht="11.4">
      <c r="A1012" s="789">
        <v>9</v>
      </c>
      <c r="B1012" s="905"/>
      <c r="C1012" s="905"/>
      <c r="D1012" s="905"/>
      <c r="E1012" s="905"/>
      <c r="F1012" s="905"/>
      <c r="G1012" s="905"/>
      <c r="H1012" s="905"/>
      <c r="I1012" s="905"/>
      <c r="J1012" s="905"/>
      <c r="K1012" s="905"/>
      <c r="L1012" s="931" t="s">
        <v>549</v>
      </c>
      <c r="M1012" s="945" t="s">
        <v>550</v>
      </c>
      <c r="N1012" s="933" t="s">
        <v>370</v>
      </c>
      <c r="O1012" s="940">
        <v>961.96</v>
      </c>
      <c r="P1012" s="940">
        <v>1.7</v>
      </c>
      <c r="Q1012" s="940">
        <v>0</v>
      </c>
      <c r="R1012" s="940">
        <v>-1.7</v>
      </c>
      <c r="S1012" s="443"/>
      <c r="T1012" s="443"/>
      <c r="U1012" s="443"/>
      <c r="V1012" s="443"/>
      <c r="W1012" s="443"/>
      <c r="X1012" s="443"/>
      <c r="Y1012" s="443"/>
      <c r="Z1012" s="443"/>
      <c r="AA1012" s="443"/>
      <c r="AB1012" s="443"/>
      <c r="AC1012" s="443"/>
      <c r="AD1012" s="443"/>
      <c r="AE1012" s="443"/>
      <c r="AF1012" s="443"/>
      <c r="AG1012" s="443"/>
      <c r="AH1012" s="443"/>
      <c r="AI1012" s="443"/>
      <c r="AJ1012" s="443"/>
      <c r="AK1012" s="443"/>
      <c r="AL1012" s="443"/>
      <c r="AM1012" s="443"/>
      <c r="AN1012" s="443"/>
      <c r="AO1012" s="443"/>
      <c r="AP1012" s="443"/>
      <c r="AQ1012" s="443"/>
      <c r="AR1012" s="443"/>
      <c r="AS1012" s="443"/>
      <c r="AT1012" s="443"/>
      <c r="AU1012" s="443"/>
      <c r="AV1012" s="443"/>
      <c r="AW1012" s="443"/>
      <c r="AX1012" s="771"/>
      <c r="AY1012" s="771"/>
      <c r="AZ1012" s="771"/>
      <c r="BA1012" s="905"/>
    </row>
    <row r="1013" spans="1:53" ht="11.4">
      <c r="A1013" s="789">
        <v>9</v>
      </c>
      <c r="B1013" s="905"/>
      <c r="C1013" s="905"/>
      <c r="D1013" s="905"/>
      <c r="E1013" s="905"/>
      <c r="F1013" s="905"/>
      <c r="G1013" s="905"/>
      <c r="H1013" s="905"/>
      <c r="I1013" s="905"/>
      <c r="J1013" s="905"/>
      <c r="K1013" s="905"/>
      <c r="L1013" s="931" t="s">
        <v>551</v>
      </c>
      <c r="M1013" s="944" t="s">
        <v>552</v>
      </c>
      <c r="N1013" s="933" t="s">
        <v>370</v>
      </c>
      <c r="O1013" s="790"/>
      <c r="P1013" s="790"/>
      <c r="Q1013" s="790"/>
      <c r="R1013" s="940">
        <v>0</v>
      </c>
      <c r="S1013" s="443"/>
      <c r="T1013" s="443"/>
      <c r="U1013" s="443"/>
      <c r="V1013" s="443"/>
      <c r="W1013" s="443"/>
      <c r="X1013" s="443"/>
      <c r="Y1013" s="443"/>
      <c r="Z1013" s="443"/>
      <c r="AA1013" s="443"/>
      <c r="AB1013" s="443"/>
      <c r="AC1013" s="443"/>
      <c r="AD1013" s="443"/>
      <c r="AE1013" s="443"/>
      <c r="AF1013" s="443"/>
      <c r="AG1013" s="443"/>
      <c r="AH1013" s="443"/>
      <c r="AI1013" s="443"/>
      <c r="AJ1013" s="443"/>
      <c r="AK1013" s="443"/>
      <c r="AL1013" s="443"/>
      <c r="AM1013" s="443"/>
      <c r="AN1013" s="443"/>
      <c r="AO1013" s="443"/>
      <c r="AP1013" s="443"/>
      <c r="AQ1013" s="443"/>
      <c r="AR1013" s="443"/>
      <c r="AS1013" s="443"/>
      <c r="AT1013" s="443"/>
      <c r="AU1013" s="443"/>
      <c r="AV1013" s="443"/>
      <c r="AW1013" s="443"/>
      <c r="AX1013" s="771"/>
      <c r="AY1013" s="771"/>
      <c r="AZ1013" s="771"/>
      <c r="BA1013" s="905"/>
    </row>
    <row r="1014" spans="1:53" ht="22.8">
      <c r="A1014" s="789">
        <v>9</v>
      </c>
      <c r="B1014" s="905"/>
      <c r="C1014" s="905"/>
      <c r="D1014" s="905"/>
      <c r="E1014" s="905"/>
      <c r="F1014" s="905"/>
      <c r="G1014" s="905"/>
      <c r="H1014" s="905"/>
      <c r="I1014" s="905"/>
      <c r="J1014" s="905"/>
      <c r="K1014" s="905"/>
      <c r="L1014" s="931" t="s">
        <v>553</v>
      </c>
      <c r="M1014" s="944" t="s">
        <v>554</v>
      </c>
      <c r="N1014" s="933" t="s">
        <v>370</v>
      </c>
      <c r="O1014" s="790"/>
      <c r="P1014" s="790"/>
      <c r="Q1014" s="790"/>
      <c r="R1014" s="940">
        <v>0</v>
      </c>
      <c r="S1014" s="443"/>
      <c r="T1014" s="443"/>
      <c r="U1014" s="443"/>
      <c r="V1014" s="443"/>
      <c r="W1014" s="443"/>
      <c r="X1014" s="443"/>
      <c r="Y1014" s="443"/>
      <c r="Z1014" s="443"/>
      <c r="AA1014" s="443"/>
      <c r="AB1014" s="443"/>
      <c r="AC1014" s="443"/>
      <c r="AD1014" s="443"/>
      <c r="AE1014" s="443"/>
      <c r="AF1014" s="443"/>
      <c r="AG1014" s="443"/>
      <c r="AH1014" s="443"/>
      <c r="AI1014" s="443"/>
      <c r="AJ1014" s="443"/>
      <c r="AK1014" s="443"/>
      <c r="AL1014" s="443"/>
      <c r="AM1014" s="443"/>
      <c r="AN1014" s="443"/>
      <c r="AO1014" s="443"/>
      <c r="AP1014" s="443"/>
      <c r="AQ1014" s="443"/>
      <c r="AR1014" s="443"/>
      <c r="AS1014" s="443"/>
      <c r="AT1014" s="443"/>
      <c r="AU1014" s="443"/>
      <c r="AV1014" s="443"/>
      <c r="AW1014" s="443"/>
      <c r="AX1014" s="771"/>
      <c r="AY1014" s="771"/>
      <c r="AZ1014" s="771"/>
      <c r="BA1014" s="905"/>
    </row>
    <row r="1015" spans="1:53" ht="22.8">
      <c r="A1015" s="789">
        <v>9</v>
      </c>
      <c r="B1015" s="905"/>
      <c r="C1015" s="905"/>
      <c r="D1015" s="905"/>
      <c r="E1015" s="905"/>
      <c r="F1015" s="905"/>
      <c r="G1015" s="905"/>
      <c r="H1015" s="905"/>
      <c r="I1015" s="905"/>
      <c r="J1015" s="905"/>
      <c r="K1015" s="905"/>
      <c r="L1015" s="931" t="s">
        <v>555</v>
      </c>
      <c r="M1015" s="944" t="s">
        <v>556</v>
      </c>
      <c r="N1015" s="933" t="s">
        <v>370</v>
      </c>
      <c r="O1015" s="790"/>
      <c r="P1015" s="790"/>
      <c r="Q1015" s="790"/>
      <c r="R1015" s="940">
        <v>0</v>
      </c>
      <c r="S1015" s="443"/>
      <c r="T1015" s="443"/>
      <c r="U1015" s="443"/>
      <c r="V1015" s="443"/>
      <c r="W1015" s="443"/>
      <c r="X1015" s="443"/>
      <c r="Y1015" s="443"/>
      <c r="Z1015" s="443"/>
      <c r="AA1015" s="443"/>
      <c r="AB1015" s="443"/>
      <c r="AC1015" s="443"/>
      <c r="AD1015" s="443"/>
      <c r="AE1015" s="443"/>
      <c r="AF1015" s="443"/>
      <c r="AG1015" s="443"/>
      <c r="AH1015" s="443"/>
      <c r="AI1015" s="443"/>
      <c r="AJ1015" s="443"/>
      <c r="AK1015" s="443"/>
      <c r="AL1015" s="443"/>
      <c r="AM1015" s="443"/>
      <c r="AN1015" s="443"/>
      <c r="AO1015" s="443"/>
      <c r="AP1015" s="443"/>
      <c r="AQ1015" s="443"/>
      <c r="AR1015" s="443"/>
      <c r="AS1015" s="443"/>
      <c r="AT1015" s="443"/>
      <c r="AU1015" s="443"/>
      <c r="AV1015" s="443"/>
      <c r="AW1015" s="443"/>
      <c r="AX1015" s="771"/>
      <c r="AY1015" s="771"/>
      <c r="AZ1015" s="771"/>
      <c r="BA1015" s="905"/>
    </row>
    <row r="1016" spans="1:53" ht="22.8">
      <c r="A1016" s="789">
        <v>9</v>
      </c>
      <c r="B1016" s="905"/>
      <c r="C1016" s="905"/>
      <c r="D1016" s="905"/>
      <c r="E1016" s="905"/>
      <c r="F1016" s="905"/>
      <c r="G1016" s="905"/>
      <c r="H1016" s="905"/>
      <c r="I1016" s="905"/>
      <c r="J1016" s="905"/>
      <c r="K1016" s="905"/>
      <c r="L1016" s="931" t="s">
        <v>557</v>
      </c>
      <c r="M1016" s="944" t="s">
        <v>558</v>
      </c>
      <c r="N1016" s="933" t="s">
        <v>370</v>
      </c>
      <c r="O1016" s="790"/>
      <c r="P1016" s="790"/>
      <c r="Q1016" s="790"/>
      <c r="R1016" s="940">
        <v>0</v>
      </c>
      <c r="S1016" s="443"/>
      <c r="T1016" s="443"/>
      <c r="U1016" s="443"/>
      <c r="V1016" s="443"/>
      <c r="W1016" s="443"/>
      <c r="X1016" s="443"/>
      <c r="Y1016" s="443"/>
      <c r="Z1016" s="443"/>
      <c r="AA1016" s="443"/>
      <c r="AB1016" s="443"/>
      <c r="AC1016" s="443"/>
      <c r="AD1016" s="443"/>
      <c r="AE1016" s="443"/>
      <c r="AF1016" s="443"/>
      <c r="AG1016" s="443"/>
      <c r="AH1016" s="443"/>
      <c r="AI1016" s="443"/>
      <c r="AJ1016" s="443"/>
      <c r="AK1016" s="443"/>
      <c r="AL1016" s="443"/>
      <c r="AM1016" s="443"/>
      <c r="AN1016" s="443"/>
      <c r="AO1016" s="443"/>
      <c r="AP1016" s="443"/>
      <c r="AQ1016" s="443"/>
      <c r="AR1016" s="443"/>
      <c r="AS1016" s="443"/>
      <c r="AT1016" s="443"/>
      <c r="AU1016" s="443"/>
      <c r="AV1016" s="443"/>
      <c r="AW1016" s="443"/>
      <c r="AX1016" s="771"/>
      <c r="AY1016" s="771"/>
      <c r="AZ1016" s="771"/>
      <c r="BA1016" s="905"/>
    </row>
    <row r="1017" spans="1:53" ht="45.6">
      <c r="A1017" s="789">
        <v>9</v>
      </c>
      <c r="B1017" s="905"/>
      <c r="C1017" s="905"/>
      <c r="D1017" s="905"/>
      <c r="E1017" s="905"/>
      <c r="F1017" s="905"/>
      <c r="G1017" s="905"/>
      <c r="H1017" s="905"/>
      <c r="I1017" s="905"/>
      <c r="J1017" s="905"/>
      <c r="K1017" s="905"/>
      <c r="L1017" s="931" t="s">
        <v>559</v>
      </c>
      <c r="M1017" s="944" t="s">
        <v>560</v>
      </c>
      <c r="N1017" s="933" t="s">
        <v>370</v>
      </c>
      <c r="O1017" s="790"/>
      <c r="P1017" s="790">
        <v>1.7</v>
      </c>
      <c r="Q1017" s="790"/>
      <c r="R1017" s="940">
        <v>-1.7</v>
      </c>
      <c r="S1017" s="443"/>
      <c r="T1017" s="443"/>
      <c r="U1017" s="443"/>
      <c r="V1017" s="443"/>
      <c r="W1017" s="443"/>
      <c r="X1017" s="443"/>
      <c r="Y1017" s="443"/>
      <c r="Z1017" s="443"/>
      <c r="AA1017" s="443"/>
      <c r="AB1017" s="443"/>
      <c r="AC1017" s="443"/>
      <c r="AD1017" s="443"/>
      <c r="AE1017" s="443"/>
      <c r="AF1017" s="443"/>
      <c r="AG1017" s="443"/>
      <c r="AH1017" s="443"/>
      <c r="AI1017" s="443"/>
      <c r="AJ1017" s="443"/>
      <c r="AK1017" s="443"/>
      <c r="AL1017" s="443"/>
      <c r="AM1017" s="443"/>
      <c r="AN1017" s="443"/>
      <c r="AO1017" s="443"/>
      <c r="AP1017" s="443"/>
      <c r="AQ1017" s="443"/>
      <c r="AR1017" s="443"/>
      <c r="AS1017" s="443"/>
      <c r="AT1017" s="443"/>
      <c r="AU1017" s="443"/>
      <c r="AV1017" s="443"/>
      <c r="AW1017" s="443"/>
      <c r="AX1017" s="771"/>
      <c r="AY1017" s="771"/>
      <c r="AZ1017" s="771"/>
      <c r="BA1017" s="905"/>
    </row>
    <row r="1018" spans="1:53" ht="11.4">
      <c r="A1018" s="789">
        <v>9</v>
      </c>
      <c r="B1018" s="905"/>
      <c r="C1018" s="905"/>
      <c r="D1018" s="905"/>
      <c r="E1018" s="905"/>
      <c r="F1018" s="905"/>
      <c r="G1018" s="905"/>
      <c r="H1018" s="905"/>
      <c r="I1018" s="905"/>
      <c r="J1018" s="905"/>
      <c r="K1018" s="905"/>
      <c r="L1018" s="931" t="s">
        <v>561</v>
      </c>
      <c r="M1018" s="944" t="s">
        <v>562</v>
      </c>
      <c r="N1018" s="933" t="s">
        <v>370</v>
      </c>
      <c r="O1018" s="790"/>
      <c r="P1018" s="790"/>
      <c r="Q1018" s="790"/>
      <c r="R1018" s="940">
        <v>0</v>
      </c>
      <c r="S1018" s="443"/>
      <c r="T1018" s="443"/>
      <c r="U1018" s="443"/>
      <c r="V1018" s="443"/>
      <c r="W1018" s="443"/>
      <c r="X1018" s="443"/>
      <c r="Y1018" s="443"/>
      <c r="Z1018" s="443"/>
      <c r="AA1018" s="443"/>
      <c r="AB1018" s="443"/>
      <c r="AC1018" s="443"/>
      <c r="AD1018" s="443"/>
      <c r="AE1018" s="443"/>
      <c r="AF1018" s="443"/>
      <c r="AG1018" s="443"/>
      <c r="AH1018" s="443"/>
      <c r="AI1018" s="443"/>
      <c r="AJ1018" s="443"/>
      <c r="AK1018" s="443"/>
      <c r="AL1018" s="443"/>
      <c r="AM1018" s="443"/>
      <c r="AN1018" s="443"/>
      <c r="AO1018" s="443"/>
      <c r="AP1018" s="443"/>
      <c r="AQ1018" s="443"/>
      <c r="AR1018" s="443"/>
      <c r="AS1018" s="443"/>
      <c r="AT1018" s="443"/>
      <c r="AU1018" s="443"/>
      <c r="AV1018" s="443"/>
      <c r="AW1018" s="443"/>
      <c r="AX1018" s="771"/>
      <c r="AY1018" s="771"/>
      <c r="AZ1018" s="771"/>
      <c r="BA1018" s="905"/>
    </row>
    <row r="1019" spans="1:53" ht="11.4">
      <c r="A1019" s="789">
        <v>9</v>
      </c>
      <c r="B1019" s="905"/>
      <c r="C1019" s="905"/>
      <c r="D1019" s="905"/>
      <c r="E1019" s="905"/>
      <c r="F1019" s="905"/>
      <c r="G1019" s="905"/>
      <c r="H1019" s="905"/>
      <c r="I1019" s="905"/>
      <c r="J1019" s="905"/>
      <c r="K1019" s="905"/>
      <c r="L1019" s="931" t="s">
        <v>1438</v>
      </c>
      <c r="M1019" s="944" t="s">
        <v>1439</v>
      </c>
      <c r="N1019" s="933" t="s">
        <v>370</v>
      </c>
      <c r="O1019" s="790">
        <v>961.96</v>
      </c>
      <c r="P1019" s="790"/>
      <c r="Q1019" s="790"/>
      <c r="R1019" s="940">
        <v>0</v>
      </c>
      <c r="S1019" s="443"/>
      <c r="T1019" s="443"/>
      <c r="U1019" s="443"/>
      <c r="V1019" s="443"/>
      <c r="W1019" s="443"/>
      <c r="X1019" s="443"/>
      <c r="Y1019" s="443"/>
      <c r="Z1019" s="443"/>
      <c r="AA1019" s="443"/>
      <c r="AB1019" s="443"/>
      <c r="AC1019" s="443"/>
      <c r="AD1019" s="443"/>
      <c r="AE1019" s="443"/>
      <c r="AF1019" s="443"/>
      <c r="AG1019" s="443"/>
      <c r="AH1019" s="443"/>
      <c r="AI1019" s="443"/>
      <c r="AJ1019" s="443"/>
      <c r="AK1019" s="443"/>
      <c r="AL1019" s="443"/>
      <c r="AM1019" s="443"/>
      <c r="AN1019" s="443"/>
      <c r="AO1019" s="443"/>
      <c r="AP1019" s="443"/>
      <c r="AQ1019" s="443"/>
      <c r="AR1019" s="443"/>
      <c r="AS1019" s="443"/>
      <c r="AT1019" s="443"/>
      <c r="AU1019" s="443"/>
      <c r="AV1019" s="443"/>
      <c r="AW1019" s="443"/>
      <c r="AX1019" s="771"/>
      <c r="AY1019" s="771"/>
      <c r="AZ1019" s="771"/>
      <c r="BA1019" s="905"/>
    </row>
    <row r="1020" spans="1:53" s="116" customFormat="1" ht="11.4">
      <c r="A1020" s="936">
        <v>9</v>
      </c>
      <c r="B1020" s="946"/>
      <c r="C1020" s="946"/>
      <c r="D1020" s="946"/>
      <c r="E1020" s="946"/>
      <c r="F1020" s="946"/>
      <c r="G1020" s="946"/>
      <c r="H1020" s="946"/>
      <c r="I1020" s="946"/>
      <c r="J1020" s="946"/>
      <c r="K1020" s="946"/>
      <c r="L1020" s="947" t="s">
        <v>378</v>
      </c>
      <c r="M1020" s="948" t="s">
        <v>563</v>
      </c>
      <c r="N1020" s="949" t="s">
        <v>370</v>
      </c>
      <c r="O1020" s="537">
        <v>0</v>
      </c>
      <c r="P1020" s="537">
        <v>765.27</v>
      </c>
      <c r="Q1020" s="537">
        <v>0</v>
      </c>
      <c r="R1020" s="928">
        <v>-765.27</v>
      </c>
      <c r="S1020" s="537"/>
      <c r="T1020" s="537"/>
      <c r="U1020" s="537"/>
      <c r="V1020" s="537"/>
      <c r="W1020" s="537"/>
      <c r="X1020" s="537"/>
      <c r="Y1020" s="537"/>
      <c r="Z1020" s="537"/>
      <c r="AA1020" s="537"/>
      <c r="AB1020" s="537"/>
      <c r="AC1020" s="537"/>
      <c r="AD1020" s="537"/>
      <c r="AE1020" s="537"/>
      <c r="AF1020" s="537"/>
      <c r="AG1020" s="537"/>
      <c r="AH1020" s="537"/>
      <c r="AI1020" s="537"/>
      <c r="AJ1020" s="537"/>
      <c r="AK1020" s="537"/>
      <c r="AL1020" s="537"/>
      <c r="AM1020" s="537"/>
      <c r="AN1020" s="537"/>
      <c r="AO1020" s="537"/>
      <c r="AP1020" s="537"/>
      <c r="AQ1020" s="537"/>
      <c r="AR1020" s="537"/>
      <c r="AS1020" s="537"/>
      <c r="AT1020" s="537"/>
      <c r="AU1020" s="537"/>
      <c r="AV1020" s="537"/>
      <c r="AW1020" s="537"/>
      <c r="AX1020" s="938"/>
      <c r="AY1020" s="938"/>
      <c r="AZ1020" s="938"/>
      <c r="BA1020" s="946"/>
    </row>
    <row r="1021" spans="1:53" ht="22.8">
      <c r="A1021" s="789">
        <v>9</v>
      </c>
      <c r="B1021" s="905"/>
      <c r="C1021" s="905"/>
      <c r="D1021" s="905"/>
      <c r="E1021" s="905"/>
      <c r="F1021" s="905"/>
      <c r="G1021" s="905"/>
      <c r="H1021" s="905"/>
      <c r="I1021" s="905"/>
      <c r="J1021" s="905"/>
      <c r="K1021" s="905"/>
      <c r="L1021" s="931" t="s">
        <v>564</v>
      </c>
      <c r="M1021" s="939" t="s">
        <v>565</v>
      </c>
      <c r="N1021" s="933" t="s">
        <v>370</v>
      </c>
      <c r="O1021" s="790"/>
      <c r="P1021" s="790"/>
      <c r="Q1021" s="790"/>
      <c r="R1021" s="940">
        <v>0</v>
      </c>
      <c r="S1021" s="443"/>
      <c r="T1021" s="443"/>
      <c r="U1021" s="443"/>
      <c r="V1021" s="443"/>
      <c r="W1021" s="443"/>
      <c r="X1021" s="443"/>
      <c r="Y1021" s="443"/>
      <c r="Z1021" s="443"/>
      <c r="AA1021" s="443"/>
      <c r="AB1021" s="443"/>
      <c r="AC1021" s="443"/>
      <c r="AD1021" s="443"/>
      <c r="AE1021" s="443"/>
      <c r="AF1021" s="443"/>
      <c r="AG1021" s="443"/>
      <c r="AH1021" s="443"/>
      <c r="AI1021" s="443"/>
      <c r="AJ1021" s="443"/>
      <c r="AK1021" s="443"/>
      <c r="AL1021" s="443"/>
      <c r="AM1021" s="443"/>
      <c r="AN1021" s="443"/>
      <c r="AO1021" s="443"/>
      <c r="AP1021" s="443"/>
      <c r="AQ1021" s="443"/>
      <c r="AR1021" s="443"/>
      <c r="AS1021" s="443"/>
      <c r="AT1021" s="443"/>
      <c r="AU1021" s="443"/>
      <c r="AV1021" s="443"/>
      <c r="AW1021" s="443"/>
      <c r="AX1021" s="771"/>
      <c r="AY1021" s="771"/>
      <c r="AZ1021" s="771"/>
      <c r="BA1021" s="905"/>
    </row>
    <row r="1022" spans="1:53" ht="34.200000000000003">
      <c r="A1022" s="789">
        <v>9</v>
      </c>
      <c r="B1022" s="905"/>
      <c r="C1022" s="905"/>
      <c r="D1022" s="905"/>
      <c r="E1022" s="905"/>
      <c r="F1022" s="905"/>
      <c r="G1022" s="905"/>
      <c r="H1022" s="905"/>
      <c r="I1022" s="905"/>
      <c r="J1022" s="905"/>
      <c r="K1022" s="905"/>
      <c r="L1022" s="931" t="s">
        <v>566</v>
      </c>
      <c r="M1022" s="945" t="s">
        <v>567</v>
      </c>
      <c r="N1022" s="933" t="s">
        <v>370</v>
      </c>
      <c r="O1022" s="790"/>
      <c r="P1022" s="790"/>
      <c r="Q1022" s="790"/>
      <c r="R1022" s="940">
        <v>0</v>
      </c>
      <c r="S1022" s="443"/>
      <c r="T1022" s="443"/>
      <c r="U1022" s="443"/>
      <c r="V1022" s="443"/>
      <c r="W1022" s="443"/>
      <c r="X1022" s="443"/>
      <c r="Y1022" s="443"/>
      <c r="Z1022" s="443"/>
      <c r="AA1022" s="443"/>
      <c r="AB1022" s="443"/>
      <c r="AC1022" s="443"/>
      <c r="AD1022" s="443"/>
      <c r="AE1022" s="443"/>
      <c r="AF1022" s="443"/>
      <c r="AG1022" s="443"/>
      <c r="AH1022" s="443"/>
      <c r="AI1022" s="443"/>
      <c r="AJ1022" s="443"/>
      <c r="AK1022" s="443"/>
      <c r="AL1022" s="443"/>
      <c r="AM1022" s="443"/>
      <c r="AN1022" s="443"/>
      <c r="AO1022" s="443"/>
      <c r="AP1022" s="443"/>
      <c r="AQ1022" s="443"/>
      <c r="AR1022" s="443"/>
      <c r="AS1022" s="443"/>
      <c r="AT1022" s="443"/>
      <c r="AU1022" s="443"/>
      <c r="AV1022" s="443"/>
      <c r="AW1022" s="443"/>
      <c r="AX1022" s="771"/>
      <c r="AY1022" s="771"/>
      <c r="AZ1022" s="771"/>
      <c r="BA1022" s="905"/>
    </row>
    <row r="1023" spans="1:53" ht="22.8">
      <c r="A1023" s="789">
        <v>9</v>
      </c>
      <c r="B1023" s="905"/>
      <c r="C1023" s="905"/>
      <c r="D1023" s="905"/>
      <c r="E1023" s="905"/>
      <c r="F1023" s="905"/>
      <c r="G1023" s="905"/>
      <c r="H1023" s="905"/>
      <c r="I1023" s="905"/>
      <c r="J1023" s="905"/>
      <c r="K1023" s="905"/>
      <c r="L1023" s="931" t="s">
        <v>568</v>
      </c>
      <c r="M1023" s="945" t="s">
        <v>569</v>
      </c>
      <c r="N1023" s="933" t="s">
        <v>370</v>
      </c>
      <c r="O1023" s="790"/>
      <c r="P1023" s="790">
        <v>765.27</v>
      </c>
      <c r="Q1023" s="790"/>
      <c r="R1023" s="940">
        <v>-765.27</v>
      </c>
      <c r="S1023" s="443"/>
      <c r="T1023" s="443"/>
      <c r="U1023" s="443"/>
      <c r="V1023" s="443"/>
      <c r="W1023" s="443"/>
      <c r="X1023" s="443"/>
      <c r="Y1023" s="443"/>
      <c r="Z1023" s="443"/>
      <c r="AA1023" s="443"/>
      <c r="AB1023" s="443"/>
      <c r="AC1023" s="443"/>
      <c r="AD1023" s="443"/>
      <c r="AE1023" s="443"/>
      <c r="AF1023" s="443"/>
      <c r="AG1023" s="443"/>
      <c r="AH1023" s="443"/>
      <c r="AI1023" s="443"/>
      <c r="AJ1023" s="443"/>
      <c r="AK1023" s="443"/>
      <c r="AL1023" s="443"/>
      <c r="AM1023" s="443"/>
      <c r="AN1023" s="443"/>
      <c r="AO1023" s="443"/>
      <c r="AP1023" s="443"/>
      <c r="AQ1023" s="443"/>
      <c r="AR1023" s="443"/>
      <c r="AS1023" s="443"/>
      <c r="AT1023" s="443"/>
      <c r="AU1023" s="443"/>
      <c r="AV1023" s="443"/>
      <c r="AW1023" s="443"/>
      <c r="AX1023" s="771"/>
      <c r="AY1023" s="771"/>
      <c r="AZ1023" s="771"/>
      <c r="BA1023" s="905"/>
    </row>
    <row r="1024" spans="1:53" ht="11.4">
      <c r="A1024" s="789">
        <v>9</v>
      </c>
      <c r="B1024" s="905"/>
      <c r="C1024" s="905"/>
      <c r="D1024" s="905"/>
      <c r="E1024" s="905"/>
      <c r="F1024" s="905"/>
      <c r="G1024" s="905"/>
      <c r="H1024" s="905"/>
      <c r="I1024" s="905"/>
      <c r="J1024" s="905"/>
      <c r="K1024" s="905"/>
      <c r="L1024" s="931" t="s">
        <v>1184</v>
      </c>
      <c r="M1024" s="942" t="s">
        <v>570</v>
      </c>
      <c r="N1024" s="933" t="s">
        <v>370</v>
      </c>
      <c r="O1024" s="790"/>
      <c r="P1024" s="790">
        <v>588.66999999999996</v>
      </c>
      <c r="Q1024" s="790"/>
      <c r="R1024" s="940">
        <v>-588.66999999999996</v>
      </c>
      <c r="S1024" s="443"/>
      <c r="T1024" s="443"/>
      <c r="U1024" s="443"/>
      <c r="V1024" s="443"/>
      <c r="W1024" s="443"/>
      <c r="X1024" s="443"/>
      <c r="Y1024" s="443"/>
      <c r="Z1024" s="443"/>
      <c r="AA1024" s="443"/>
      <c r="AB1024" s="443"/>
      <c r="AC1024" s="443"/>
      <c r="AD1024" s="443"/>
      <c r="AE1024" s="443"/>
      <c r="AF1024" s="443"/>
      <c r="AG1024" s="443"/>
      <c r="AH1024" s="443"/>
      <c r="AI1024" s="443"/>
      <c r="AJ1024" s="443"/>
      <c r="AK1024" s="443"/>
      <c r="AL1024" s="443"/>
      <c r="AM1024" s="443"/>
      <c r="AN1024" s="443"/>
      <c r="AO1024" s="443"/>
      <c r="AP1024" s="443"/>
      <c r="AQ1024" s="443"/>
      <c r="AR1024" s="443"/>
      <c r="AS1024" s="443"/>
      <c r="AT1024" s="443"/>
      <c r="AU1024" s="443"/>
      <c r="AV1024" s="443"/>
      <c r="AW1024" s="443"/>
      <c r="AX1024" s="771"/>
      <c r="AY1024" s="771"/>
      <c r="AZ1024" s="771"/>
      <c r="BA1024" s="905"/>
    </row>
    <row r="1025" spans="1:53" ht="11.4">
      <c r="A1025" s="789">
        <v>9</v>
      </c>
      <c r="B1025" s="905"/>
      <c r="C1025" s="905"/>
      <c r="D1025" s="905"/>
      <c r="E1025" s="905"/>
      <c r="F1025" s="905"/>
      <c r="G1025" s="905"/>
      <c r="H1025" s="905"/>
      <c r="I1025" s="905"/>
      <c r="J1025" s="905"/>
      <c r="K1025" s="905"/>
      <c r="L1025" s="931" t="s">
        <v>1185</v>
      </c>
      <c r="M1025" s="942" t="s">
        <v>571</v>
      </c>
      <c r="N1025" s="933" t="s">
        <v>370</v>
      </c>
      <c r="O1025" s="790">
        <v>0</v>
      </c>
      <c r="P1025" s="790">
        <v>176.6</v>
      </c>
      <c r="Q1025" s="790">
        <v>0</v>
      </c>
      <c r="R1025" s="940">
        <v>-176.6</v>
      </c>
      <c r="S1025" s="443"/>
      <c r="T1025" s="443"/>
      <c r="U1025" s="443"/>
      <c r="V1025" s="443"/>
      <c r="W1025" s="443"/>
      <c r="X1025" s="443"/>
      <c r="Y1025" s="443"/>
      <c r="Z1025" s="443"/>
      <c r="AA1025" s="443"/>
      <c r="AB1025" s="443"/>
      <c r="AC1025" s="443"/>
      <c r="AD1025" s="443"/>
      <c r="AE1025" s="443"/>
      <c r="AF1025" s="443"/>
      <c r="AG1025" s="443"/>
      <c r="AH1025" s="443"/>
      <c r="AI1025" s="443"/>
      <c r="AJ1025" s="443"/>
      <c r="AK1025" s="443"/>
      <c r="AL1025" s="443"/>
      <c r="AM1025" s="443"/>
      <c r="AN1025" s="443"/>
      <c r="AO1025" s="443"/>
      <c r="AP1025" s="443"/>
      <c r="AQ1025" s="443"/>
      <c r="AR1025" s="443"/>
      <c r="AS1025" s="443"/>
      <c r="AT1025" s="443"/>
      <c r="AU1025" s="443"/>
      <c r="AV1025" s="443"/>
      <c r="AW1025" s="443"/>
      <c r="AX1025" s="771"/>
      <c r="AY1025" s="771"/>
      <c r="AZ1025" s="771"/>
      <c r="BA1025" s="905"/>
    </row>
    <row r="1026" spans="1:53" s="116" customFormat="1" ht="11.4">
      <c r="A1026" s="936">
        <v>9</v>
      </c>
      <c r="B1026" s="946"/>
      <c r="C1026" s="946"/>
      <c r="D1026" s="946"/>
      <c r="E1026" s="946"/>
      <c r="F1026" s="946"/>
      <c r="G1026" s="946"/>
      <c r="H1026" s="946"/>
      <c r="I1026" s="946"/>
      <c r="J1026" s="946"/>
      <c r="K1026" s="946"/>
      <c r="L1026" s="947" t="s">
        <v>380</v>
      </c>
      <c r="M1026" s="948" t="s">
        <v>572</v>
      </c>
      <c r="N1026" s="949" t="s">
        <v>370</v>
      </c>
      <c r="O1026" s="537">
        <v>0</v>
      </c>
      <c r="P1026" s="537">
        <v>507.24</v>
      </c>
      <c r="Q1026" s="537">
        <v>0</v>
      </c>
      <c r="R1026" s="928">
        <v>-507.24</v>
      </c>
      <c r="S1026" s="537"/>
      <c r="T1026" s="537"/>
      <c r="U1026" s="537"/>
      <c r="V1026" s="537"/>
      <c r="W1026" s="537"/>
      <c r="X1026" s="537"/>
      <c r="Y1026" s="537"/>
      <c r="Z1026" s="537"/>
      <c r="AA1026" s="537"/>
      <c r="AB1026" s="537"/>
      <c r="AC1026" s="537"/>
      <c r="AD1026" s="537"/>
      <c r="AE1026" s="537"/>
      <c r="AF1026" s="537"/>
      <c r="AG1026" s="537"/>
      <c r="AH1026" s="537"/>
      <c r="AI1026" s="537"/>
      <c r="AJ1026" s="537"/>
      <c r="AK1026" s="537"/>
      <c r="AL1026" s="537"/>
      <c r="AM1026" s="537"/>
      <c r="AN1026" s="537"/>
      <c r="AO1026" s="537"/>
      <c r="AP1026" s="537"/>
      <c r="AQ1026" s="537"/>
      <c r="AR1026" s="537"/>
      <c r="AS1026" s="537"/>
      <c r="AT1026" s="537"/>
      <c r="AU1026" s="537"/>
      <c r="AV1026" s="537"/>
      <c r="AW1026" s="537"/>
      <c r="AX1026" s="938"/>
      <c r="AY1026" s="938"/>
      <c r="AZ1026" s="938"/>
      <c r="BA1026" s="946"/>
    </row>
    <row r="1027" spans="1:53" ht="22.8">
      <c r="A1027" s="789">
        <v>9</v>
      </c>
      <c r="B1027" s="905"/>
      <c r="C1027" s="905"/>
      <c r="D1027" s="905"/>
      <c r="E1027" s="905"/>
      <c r="F1027" s="905"/>
      <c r="G1027" s="905"/>
      <c r="H1027" s="905"/>
      <c r="I1027" s="905"/>
      <c r="J1027" s="905"/>
      <c r="K1027" s="905"/>
      <c r="L1027" s="931" t="s">
        <v>573</v>
      </c>
      <c r="M1027" s="939" t="s">
        <v>574</v>
      </c>
      <c r="N1027" s="933" t="s">
        <v>370</v>
      </c>
      <c r="O1027" s="443">
        <v>0</v>
      </c>
      <c r="P1027" s="443">
        <v>2.5</v>
      </c>
      <c r="Q1027" s="443">
        <v>0</v>
      </c>
      <c r="R1027" s="940">
        <v>-2.5</v>
      </c>
      <c r="S1027" s="443"/>
      <c r="T1027" s="443"/>
      <c r="U1027" s="443"/>
      <c r="V1027" s="443"/>
      <c r="W1027" s="443"/>
      <c r="X1027" s="443"/>
      <c r="Y1027" s="443"/>
      <c r="Z1027" s="443"/>
      <c r="AA1027" s="443"/>
      <c r="AB1027" s="443"/>
      <c r="AC1027" s="443"/>
      <c r="AD1027" s="443"/>
      <c r="AE1027" s="443"/>
      <c r="AF1027" s="443"/>
      <c r="AG1027" s="443"/>
      <c r="AH1027" s="443"/>
      <c r="AI1027" s="443"/>
      <c r="AJ1027" s="443"/>
      <c r="AK1027" s="443"/>
      <c r="AL1027" s="443"/>
      <c r="AM1027" s="443"/>
      <c r="AN1027" s="443"/>
      <c r="AO1027" s="443"/>
      <c r="AP1027" s="443"/>
      <c r="AQ1027" s="443"/>
      <c r="AR1027" s="443"/>
      <c r="AS1027" s="443"/>
      <c r="AT1027" s="443"/>
      <c r="AU1027" s="443"/>
      <c r="AV1027" s="443"/>
      <c r="AW1027" s="443"/>
      <c r="AX1027" s="771"/>
      <c r="AY1027" s="771"/>
      <c r="AZ1027" s="771"/>
      <c r="BA1027" s="905"/>
    </row>
    <row r="1028" spans="1:53" ht="11.4">
      <c r="A1028" s="789">
        <v>9</v>
      </c>
      <c r="B1028" s="905"/>
      <c r="C1028" s="905"/>
      <c r="D1028" s="905"/>
      <c r="E1028" s="905"/>
      <c r="F1028" s="905"/>
      <c r="G1028" s="905"/>
      <c r="H1028" s="905"/>
      <c r="I1028" s="905"/>
      <c r="J1028" s="905"/>
      <c r="K1028" s="905"/>
      <c r="L1028" s="931" t="s">
        <v>575</v>
      </c>
      <c r="M1028" s="942" t="s">
        <v>576</v>
      </c>
      <c r="N1028" s="933" t="s">
        <v>370</v>
      </c>
      <c r="O1028" s="790"/>
      <c r="P1028" s="790">
        <v>1.2</v>
      </c>
      <c r="Q1028" s="790"/>
      <c r="R1028" s="940">
        <v>-1.2</v>
      </c>
      <c r="S1028" s="443"/>
      <c r="T1028" s="443"/>
      <c r="U1028" s="443"/>
      <c r="V1028" s="443"/>
      <c r="W1028" s="443"/>
      <c r="X1028" s="443"/>
      <c r="Y1028" s="443"/>
      <c r="Z1028" s="443"/>
      <c r="AA1028" s="443"/>
      <c r="AB1028" s="443"/>
      <c r="AC1028" s="443"/>
      <c r="AD1028" s="443"/>
      <c r="AE1028" s="443"/>
      <c r="AF1028" s="443"/>
      <c r="AG1028" s="443"/>
      <c r="AH1028" s="443"/>
      <c r="AI1028" s="443"/>
      <c r="AJ1028" s="443"/>
      <c r="AK1028" s="443"/>
      <c r="AL1028" s="443"/>
      <c r="AM1028" s="443"/>
      <c r="AN1028" s="443"/>
      <c r="AO1028" s="443"/>
      <c r="AP1028" s="443"/>
      <c r="AQ1028" s="443"/>
      <c r="AR1028" s="443"/>
      <c r="AS1028" s="443"/>
      <c r="AT1028" s="443"/>
      <c r="AU1028" s="443"/>
      <c r="AV1028" s="443"/>
      <c r="AW1028" s="443"/>
      <c r="AX1028" s="771"/>
      <c r="AY1028" s="771"/>
      <c r="AZ1028" s="771"/>
      <c r="BA1028" s="905"/>
    </row>
    <row r="1029" spans="1:53" ht="11.4">
      <c r="A1029" s="789">
        <v>9</v>
      </c>
      <c r="B1029" s="905"/>
      <c r="C1029" s="905"/>
      <c r="D1029" s="905"/>
      <c r="E1029" s="905"/>
      <c r="F1029" s="905"/>
      <c r="G1029" s="905"/>
      <c r="H1029" s="905"/>
      <c r="I1029" s="905"/>
      <c r="J1029" s="905"/>
      <c r="K1029" s="905"/>
      <c r="L1029" s="931" t="s">
        <v>577</v>
      </c>
      <c r="M1029" s="942" t="s">
        <v>578</v>
      </c>
      <c r="N1029" s="933" t="s">
        <v>370</v>
      </c>
      <c r="O1029" s="790"/>
      <c r="P1029" s="790"/>
      <c r="Q1029" s="790"/>
      <c r="R1029" s="940">
        <v>0</v>
      </c>
      <c r="S1029" s="443"/>
      <c r="T1029" s="443"/>
      <c r="U1029" s="443"/>
      <c r="V1029" s="443"/>
      <c r="W1029" s="443"/>
      <c r="X1029" s="443"/>
      <c r="Y1029" s="443"/>
      <c r="Z1029" s="443"/>
      <c r="AA1029" s="443"/>
      <c r="AB1029" s="443"/>
      <c r="AC1029" s="443"/>
      <c r="AD1029" s="443"/>
      <c r="AE1029" s="443"/>
      <c r="AF1029" s="443"/>
      <c r="AG1029" s="443"/>
      <c r="AH1029" s="443"/>
      <c r="AI1029" s="443"/>
      <c r="AJ1029" s="443"/>
      <c r="AK1029" s="443"/>
      <c r="AL1029" s="443"/>
      <c r="AM1029" s="443"/>
      <c r="AN1029" s="443"/>
      <c r="AO1029" s="443"/>
      <c r="AP1029" s="443"/>
      <c r="AQ1029" s="443"/>
      <c r="AR1029" s="443"/>
      <c r="AS1029" s="443"/>
      <c r="AT1029" s="443"/>
      <c r="AU1029" s="443"/>
      <c r="AV1029" s="443"/>
      <c r="AW1029" s="443"/>
      <c r="AX1029" s="771"/>
      <c r="AY1029" s="771"/>
      <c r="AZ1029" s="771"/>
      <c r="BA1029" s="905"/>
    </row>
    <row r="1030" spans="1:53" ht="11.4">
      <c r="A1030" s="789">
        <v>9</v>
      </c>
      <c r="B1030" s="905"/>
      <c r="C1030" s="905"/>
      <c r="D1030" s="905"/>
      <c r="E1030" s="905"/>
      <c r="F1030" s="905"/>
      <c r="G1030" s="905"/>
      <c r="H1030" s="905"/>
      <c r="I1030" s="905"/>
      <c r="J1030" s="905"/>
      <c r="K1030" s="905"/>
      <c r="L1030" s="931" t="s">
        <v>579</v>
      </c>
      <c r="M1030" s="942" t="s">
        <v>580</v>
      </c>
      <c r="N1030" s="933" t="s">
        <v>370</v>
      </c>
      <c r="O1030" s="790"/>
      <c r="P1030" s="790"/>
      <c r="Q1030" s="790"/>
      <c r="R1030" s="940">
        <v>0</v>
      </c>
      <c r="S1030" s="443"/>
      <c r="T1030" s="443"/>
      <c r="U1030" s="443"/>
      <c r="V1030" s="443"/>
      <c r="W1030" s="443"/>
      <c r="X1030" s="443"/>
      <c r="Y1030" s="443"/>
      <c r="Z1030" s="443"/>
      <c r="AA1030" s="443"/>
      <c r="AB1030" s="443"/>
      <c r="AC1030" s="443"/>
      <c r="AD1030" s="443"/>
      <c r="AE1030" s="443"/>
      <c r="AF1030" s="443"/>
      <c r="AG1030" s="443"/>
      <c r="AH1030" s="443"/>
      <c r="AI1030" s="443"/>
      <c r="AJ1030" s="443"/>
      <c r="AK1030" s="443"/>
      <c r="AL1030" s="443"/>
      <c r="AM1030" s="443"/>
      <c r="AN1030" s="443"/>
      <c r="AO1030" s="443"/>
      <c r="AP1030" s="443"/>
      <c r="AQ1030" s="443"/>
      <c r="AR1030" s="443"/>
      <c r="AS1030" s="443"/>
      <c r="AT1030" s="443"/>
      <c r="AU1030" s="443"/>
      <c r="AV1030" s="443"/>
      <c r="AW1030" s="443"/>
      <c r="AX1030" s="771"/>
      <c r="AY1030" s="771"/>
      <c r="AZ1030" s="771"/>
      <c r="BA1030" s="905"/>
    </row>
    <row r="1031" spans="1:53" ht="11.4">
      <c r="A1031" s="789">
        <v>9</v>
      </c>
      <c r="B1031" s="905"/>
      <c r="C1031" s="905"/>
      <c r="D1031" s="905"/>
      <c r="E1031" s="905"/>
      <c r="F1031" s="905"/>
      <c r="G1031" s="905"/>
      <c r="H1031" s="905"/>
      <c r="I1031" s="905"/>
      <c r="J1031" s="905"/>
      <c r="K1031" s="905"/>
      <c r="L1031" s="931" t="s">
        <v>581</v>
      </c>
      <c r="M1031" s="942" t="s">
        <v>582</v>
      </c>
      <c r="N1031" s="933" t="s">
        <v>370</v>
      </c>
      <c r="O1031" s="790"/>
      <c r="P1031" s="790"/>
      <c r="Q1031" s="790"/>
      <c r="R1031" s="940">
        <v>0</v>
      </c>
      <c r="S1031" s="443"/>
      <c r="T1031" s="443"/>
      <c r="U1031" s="443"/>
      <c r="V1031" s="443"/>
      <c r="W1031" s="443"/>
      <c r="X1031" s="443"/>
      <c r="Y1031" s="443"/>
      <c r="Z1031" s="443"/>
      <c r="AA1031" s="443"/>
      <c r="AB1031" s="443"/>
      <c r="AC1031" s="443"/>
      <c r="AD1031" s="443"/>
      <c r="AE1031" s="443"/>
      <c r="AF1031" s="443"/>
      <c r="AG1031" s="443"/>
      <c r="AH1031" s="443"/>
      <c r="AI1031" s="443"/>
      <c r="AJ1031" s="443"/>
      <c r="AK1031" s="443"/>
      <c r="AL1031" s="443"/>
      <c r="AM1031" s="443"/>
      <c r="AN1031" s="443"/>
      <c r="AO1031" s="443"/>
      <c r="AP1031" s="443"/>
      <c r="AQ1031" s="443"/>
      <c r="AR1031" s="443"/>
      <c r="AS1031" s="443"/>
      <c r="AT1031" s="443"/>
      <c r="AU1031" s="443"/>
      <c r="AV1031" s="443"/>
      <c r="AW1031" s="443"/>
      <c r="AX1031" s="771"/>
      <c r="AY1031" s="771"/>
      <c r="AZ1031" s="771"/>
      <c r="BA1031" s="905"/>
    </row>
    <row r="1032" spans="1:53" ht="11.4">
      <c r="A1032" s="789">
        <v>9</v>
      </c>
      <c r="B1032" s="905"/>
      <c r="C1032" s="905"/>
      <c r="D1032" s="905"/>
      <c r="E1032" s="905"/>
      <c r="F1032" s="905"/>
      <c r="G1032" s="905"/>
      <c r="H1032" s="905"/>
      <c r="I1032" s="905"/>
      <c r="J1032" s="905"/>
      <c r="K1032" s="905"/>
      <c r="L1032" s="931" t="s">
        <v>583</v>
      </c>
      <c r="M1032" s="942" t="s">
        <v>584</v>
      </c>
      <c r="N1032" s="933" t="s">
        <v>370</v>
      </c>
      <c r="O1032" s="790"/>
      <c r="P1032" s="790"/>
      <c r="Q1032" s="790"/>
      <c r="R1032" s="940">
        <v>0</v>
      </c>
      <c r="S1032" s="443"/>
      <c r="T1032" s="443"/>
      <c r="U1032" s="443"/>
      <c r="V1032" s="443"/>
      <c r="W1032" s="443"/>
      <c r="X1032" s="443"/>
      <c r="Y1032" s="443"/>
      <c r="Z1032" s="443"/>
      <c r="AA1032" s="443"/>
      <c r="AB1032" s="443"/>
      <c r="AC1032" s="443"/>
      <c r="AD1032" s="443"/>
      <c r="AE1032" s="443"/>
      <c r="AF1032" s="443"/>
      <c r="AG1032" s="443"/>
      <c r="AH1032" s="443"/>
      <c r="AI1032" s="443"/>
      <c r="AJ1032" s="443"/>
      <c r="AK1032" s="443"/>
      <c r="AL1032" s="443"/>
      <c r="AM1032" s="443"/>
      <c r="AN1032" s="443"/>
      <c r="AO1032" s="443"/>
      <c r="AP1032" s="443"/>
      <c r="AQ1032" s="443"/>
      <c r="AR1032" s="443"/>
      <c r="AS1032" s="443"/>
      <c r="AT1032" s="443"/>
      <c r="AU1032" s="443"/>
      <c r="AV1032" s="443"/>
      <c r="AW1032" s="443"/>
      <c r="AX1032" s="771"/>
      <c r="AY1032" s="771"/>
      <c r="AZ1032" s="771"/>
      <c r="BA1032" s="905"/>
    </row>
    <row r="1033" spans="1:53" ht="11.4">
      <c r="A1033" s="789">
        <v>9</v>
      </c>
      <c r="B1033" s="905"/>
      <c r="C1033" s="905"/>
      <c r="D1033" s="905"/>
      <c r="E1033" s="905"/>
      <c r="F1033" s="905"/>
      <c r="G1033" s="905"/>
      <c r="H1033" s="905"/>
      <c r="I1033" s="905"/>
      <c r="J1033" s="905"/>
      <c r="K1033" s="905"/>
      <c r="L1033" s="931" t="s">
        <v>585</v>
      </c>
      <c r="M1033" s="942" t="s">
        <v>586</v>
      </c>
      <c r="N1033" s="933" t="s">
        <v>370</v>
      </c>
      <c r="O1033" s="790"/>
      <c r="P1033" s="790">
        <v>1.3</v>
      </c>
      <c r="Q1033" s="790"/>
      <c r="R1033" s="940">
        <v>-1.3</v>
      </c>
      <c r="S1033" s="443"/>
      <c r="T1033" s="443"/>
      <c r="U1033" s="443"/>
      <c r="V1033" s="443"/>
      <c r="W1033" s="443"/>
      <c r="X1033" s="443"/>
      <c r="Y1033" s="443"/>
      <c r="Z1033" s="443"/>
      <c r="AA1033" s="443"/>
      <c r="AB1033" s="443"/>
      <c r="AC1033" s="443"/>
      <c r="AD1033" s="443"/>
      <c r="AE1033" s="443"/>
      <c r="AF1033" s="443"/>
      <c r="AG1033" s="443"/>
      <c r="AH1033" s="443"/>
      <c r="AI1033" s="443"/>
      <c r="AJ1033" s="443"/>
      <c r="AK1033" s="443"/>
      <c r="AL1033" s="443"/>
      <c r="AM1033" s="443"/>
      <c r="AN1033" s="443"/>
      <c r="AO1033" s="443"/>
      <c r="AP1033" s="443"/>
      <c r="AQ1033" s="443"/>
      <c r="AR1033" s="443"/>
      <c r="AS1033" s="443"/>
      <c r="AT1033" s="443"/>
      <c r="AU1033" s="443"/>
      <c r="AV1033" s="443"/>
      <c r="AW1033" s="443"/>
      <c r="AX1033" s="771"/>
      <c r="AY1033" s="771"/>
      <c r="AZ1033" s="771"/>
      <c r="BA1033" s="905"/>
    </row>
    <row r="1034" spans="1:53" ht="11.4">
      <c r="A1034" s="789">
        <v>9</v>
      </c>
      <c r="B1034" s="905"/>
      <c r="C1034" s="905"/>
      <c r="D1034" s="905"/>
      <c r="E1034" s="905"/>
      <c r="F1034" s="905"/>
      <c r="G1034" s="905"/>
      <c r="H1034" s="905"/>
      <c r="I1034" s="905"/>
      <c r="J1034" s="905"/>
      <c r="K1034" s="905"/>
      <c r="L1034" s="931" t="s">
        <v>1436</v>
      </c>
      <c r="M1034" s="942" t="s">
        <v>1437</v>
      </c>
      <c r="N1034" s="933" t="s">
        <v>370</v>
      </c>
      <c r="O1034" s="790"/>
      <c r="P1034" s="790"/>
      <c r="Q1034" s="790"/>
      <c r="R1034" s="940">
        <v>0</v>
      </c>
      <c r="S1034" s="443"/>
      <c r="T1034" s="443"/>
      <c r="U1034" s="443"/>
      <c r="V1034" s="443"/>
      <c r="W1034" s="443"/>
      <c r="X1034" s="443"/>
      <c r="Y1034" s="443"/>
      <c r="Z1034" s="443"/>
      <c r="AA1034" s="443"/>
      <c r="AB1034" s="443"/>
      <c r="AC1034" s="443"/>
      <c r="AD1034" s="443"/>
      <c r="AE1034" s="443"/>
      <c r="AF1034" s="443"/>
      <c r="AG1034" s="443"/>
      <c r="AH1034" s="443"/>
      <c r="AI1034" s="443"/>
      <c r="AJ1034" s="443"/>
      <c r="AK1034" s="443"/>
      <c r="AL1034" s="443"/>
      <c r="AM1034" s="443"/>
      <c r="AN1034" s="443"/>
      <c r="AO1034" s="443"/>
      <c r="AP1034" s="443"/>
      <c r="AQ1034" s="443"/>
      <c r="AR1034" s="443"/>
      <c r="AS1034" s="443"/>
      <c r="AT1034" s="443"/>
      <c r="AU1034" s="443"/>
      <c r="AV1034" s="443"/>
      <c r="AW1034" s="443"/>
      <c r="AX1034" s="771"/>
      <c r="AY1034" s="771"/>
      <c r="AZ1034" s="771"/>
      <c r="BA1034" s="905"/>
    </row>
    <row r="1035" spans="1:53" ht="22.8">
      <c r="A1035" s="789">
        <v>9</v>
      </c>
      <c r="B1035" s="905"/>
      <c r="C1035" s="905"/>
      <c r="D1035" s="905"/>
      <c r="E1035" s="905"/>
      <c r="F1035" s="905"/>
      <c r="G1035" s="905"/>
      <c r="H1035" s="905"/>
      <c r="I1035" s="905"/>
      <c r="J1035" s="905"/>
      <c r="K1035" s="905"/>
      <c r="L1035" s="931" t="s">
        <v>587</v>
      </c>
      <c r="M1035" s="939" t="s">
        <v>588</v>
      </c>
      <c r="N1035" s="933" t="s">
        <v>370</v>
      </c>
      <c r="O1035" s="443">
        <v>0</v>
      </c>
      <c r="P1035" s="443">
        <v>495.95</v>
      </c>
      <c r="Q1035" s="443">
        <v>0</v>
      </c>
      <c r="R1035" s="940">
        <v>-495.95</v>
      </c>
      <c r="S1035" s="443"/>
      <c r="T1035" s="443"/>
      <c r="U1035" s="443"/>
      <c r="V1035" s="443"/>
      <c r="W1035" s="443"/>
      <c r="X1035" s="443"/>
      <c r="Y1035" s="443"/>
      <c r="Z1035" s="443"/>
      <c r="AA1035" s="443"/>
      <c r="AB1035" s="443"/>
      <c r="AC1035" s="443"/>
      <c r="AD1035" s="443"/>
      <c r="AE1035" s="443"/>
      <c r="AF1035" s="443"/>
      <c r="AG1035" s="443"/>
      <c r="AH1035" s="443"/>
      <c r="AI1035" s="443"/>
      <c r="AJ1035" s="443"/>
      <c r="AK1035" s="443"/>
      <c r="AL1035" s="443"/>
      <c r="AM1035" s="443"/>
      <c r="AN1035" s="443"/>
      <c r="AO1035" s="443"/>
      <c r="AP1035" s="443"/>
      <c r="AQ1035" s="443"/>
      <c r="AR1035" s="443"/>
      <c r="AS1035" s="443"/>
      <c r="AT1035" s="443"/>
      <c r="AU1035" s="443"/>
      <c r="AV1035" s="443"/>
      <c r="AW1035" s="443"/>
      <c r="AX1035" s="771"/>
      <c r="AY1035" s="771"/>
      <c r="AZ1035" s="771"/>
      <c r="BA1035" s="905"/>
    </row>
    <row r="1036" spans="1:53" ht="11.4">
      <c r="A1036" s="789">
        <v>9</v>
      </c>
      <c r="B1036" s="905"/>
      <c r="C1036" s="905"/>
      <c r="D1036" s="905"/>
      <c r="E1036" s="905"/>
      <c r="F1036" s="905"/>
      <c r="G1036" s="905"/>
      <c r="H1036" s="905"/>
      <c r="I1036" s="905"/>
      <c r="J1036" s="905"/>
      <c r="K1036" s="905"/>
      <c r="L1036" s="931" t="s">
        <v>589</v>
      </c>
      <c r="M1036" s="942" t="s">
        <v>590</v>
      </c>
      <c r="N1036" s="933" t="s">
        <v>370</v>
      </c>
      <c r="O1036" s="790"/>
      <c r="P1036" s="790">
        <v>381.27</v>
      </c>
      <c r="Q1036" s="790"/>
      <c r="R1036" s="940">
        <v>-381.27</v>
      </c>
      <c r="S1036" s="443"/>
      <c r="T1036" s="443"/>
      <c r="U1036" s="443"/>
      <c r="V1036" s="443"/>
      <c r="W1036" s="443"/>
      <c r="X1036" s="443"/>
      <c r="Y1036" s="443"/>
      <c r="Z1036" s="443"/>
      <c r="AA1036" s="443"/>
      <c r="AB1036" s="443"/>
      <c r="AC1036" s="443"/>
      <c r="AD1036" s="443"/>
      <c r="AE1036" s="443"/>
      <c r="AF1036" s="443"/>
      <c r="AG1036" s="443"/>
      <c r="AH1036" s="443"/>
      <c r="AI1036" s="443"/>
      <c r="AJ1036" s="443"/>
      <c r="AK1036" s="443"/>
      <c r="AL1036" s="443"/>
      <c r="AM1036" s="443"/>
      <c r="AN1036" s="443"/>
      <c r="AO1036" s="443"/>
      <c r="AP1036" s="443"/>
      <c r="AQ1036" s="443"/>
      <c r="AR1036" s="443"/>
      <c r="AS1036" s="443"/>
      <c r="AT1036" s="443"/>
      <c r="AU1036" s="443"/>
      <c r="AV1036" s="443"/>
      <c r="AW1036" s="443"/>
      <c r="AX1036" s="771"/>
      <c r="AY1036" s="771"/>
      <c r="AZ1036" s="771"/>
      <c r="BA1036" s="905"/>
    </row>
    <row r="1037" spans="1:53" ht="22.8">
      <c r="A1037" s="789">
        <v>9</v>
      </c>
      <c r="B1037" s="905"/>
      <c r="C1037" s="905"/>
      <c r="D1037" s="905"/>
      <c r="E1037" s="905"/>
      <c r="F1037" s="905"/>
      <c r="G1037" s="905"/>
      <c r="H1037" s="905"/>
      <c r="I1037" s="905"/>
      <c r="J1037" s="905"/>
      <c r="K1037" s="905"/>
      <c r="L1037" s="931" t="s">
        <v>591</v>
      </c>
      <c r="M1037" s="942" t="s">
        <v>592</v>
      </c>
      <c r="N1037" s="933" t="s">
        <v>370</v>
      </c>
      <c r="O1037" s="790">
        <v>0</v>
      </c>
      <c r="P1037" s="790">
        <v>114.68</v>
      </c>
      <c r="Q1037" s="790">
        <v>0</v>
      </c>
      <c r="R1037" s="940">
        <v>-114.68</v>
      </c>
      <c r="S1037" s="443"/>
      <c r="T1037" s="443"/>
      <c r="U1037" s="443"/>
      <c r="V1037" s="443"/>
      <c r="W1037" s="443"/>
      <c r="X1037" s="443"/>
      <c r="Y1037" s="443"/>
      <c r="Z1037" s="443"/>
      <c r="AA1037" s="443"/>
      <c r="AB1037" s="443"/>
      <c r="AC1037" s="443"/>
      <c r="AD1037" s="443"/>
      <c r="AE1037" s="443"/>
      <c r="AF1037" s="443"/>
      <c r="AG1037" s="443"/>
      <c r="AH1037" s="443"/>
      <c r="AI1037" s="443"/>
      <c r="AJ1037" s="443"/>
      <c r="AK1037" s="443"/>
      <c r="AL1037" s="443"/>
      <c r="AM1037" s="443"/>
      <c r="AN1037" s="443"/>
      <c r="AO1037" s="443"/>
      <c r="AP1037" s="443"/>
      <c r="AQ1037" s="443"/>
      <c r="AR1037" s="443"/>
      <c r="AS1037" s="443"/>
      <c r="AT1037" s="443"/>
      <c r="AU1037" s="443"/>
      <c r="AV1037" s="443"/>
      <c r="AW1037" s="443"/>
      <c r="AX1037" s="771"/>
      <c r="AY1037" s="771"/>
      <c r="AZ1037" s="771"/>
      <c r="BA1037" s="905"/>
    </row>
    <row r="1038" spans="1:53" ht="34.200000000000003">
      <c r="A1038" s="789">
        <v>9</v>
      </c>
      <c r="B1038" s="905"/>
      <c r="C1038" s="905"/>
      <c r="D1038" s="905"/>
      <c r="E1038" s="905"/>
      <c r="F1038" s="905"/>
      <c r="G1038" s="905"/>
      <c r="H1038" s="905"/>
      <c r="I1038" s="905"/>
      <c r="J1038" s="905"/>
      <c r="K1038" s="905"/>
      <c r="L1038" s="931" t="s">
        <v>593</v>
      </c>
      <c r="M1038" s="939" t="s">
        <v>594</v>
      </c>
      <c r="N1038" s="933" t="s">
        <v>370</v>
      </c>
      <c r="O1038" s="790"/>
      <c r="P1038" s="790"/>
      <c r="Q1038" s="790"/>
      <c r="R1038" s="940">
        <v>0</v>
      </c>
      <c r="S1038" s="443"/>
      <c r="T1038" s="443"/>
      <c r="U1038" s="443"/>
      <c r="V1038" s="443"/>
      <c r="W1038" s="443"/>
      <c r="X1038" s="443"/>
      <c r="Y1038" s="443"/>
      <c r="Z1038" s="443"/>
      <c r="AA1038" s="443"/>
      <c r="AB1038" s="443"/>
      <c r="AC1038" s="443"/>
      <c r="AD1038" s="443"/>
      <c r="AE1038" s="443"/>
      <c r="AF1038" s="443"/>
      <c r="AG1038" s="443"/>
      <c r="AH1038" s="443"/>
      <c r="AI1038" s="443"/>
      <c r="AJ1038" s="443"/>
      <c r="AK1038" s="443"/>
      <c r="AL1038" s="443"/>
      <c r="AM1038" s="443"/>
      <c r="AN1038" s="443"/>
      <c r="AO1038" s="443"/>
      <c r="AP1038" s="443"/>
      <c r="AQ1038" s="443"/>
      <c r="AR1038" s="443"/>
      <c r="AS1038" s="443"/>
      <c r="AT1038" s="443"/>
      <c r="AU1038" s="443"/>
      <c r="AV1038" s="443"/>
      <c r="AW1038" s="443"/>
      <c r="AX1038" s="771"/>
      <c r="AY1038" s="771"/>
      <c r="AZ1038" s="771"/>
      <c r="BA1038" s="905"/>
    </row>
    <row r="1039" spans="1:53" ht="11.4">
      <c r="A1039" s="789">
        <v>9</v>
      </c>
      <c r="B1039" s="905"/>
      <c r="C1039" s="905"/>
      <c r="D1039" s="905"/>
      <c r="E1039" s="905"/>
      <c r="F1039" s="905"/>
      <c r="G1039" s="905"/>
      <c r="H1039" s="905"/>
      <c r="I1039" s="905"/>
      <c r="J1039" s="905"/>
      <c r="K1039" s="905"/>
      <c r="L1039" s="931" t="s">
        <v>595</v>
      </c>
      <c r="M1039" s="939" t="s">
        <v>596</v>
      </c>
      <c r="N1039" s="933" t="s">
        <v>370</v>
      </c>
      <c r="O1039" s="790"/>
      <c r="P1039" s="790"/>
      <c r="Q1039" s="790"/>
      <c r="R1039" s="940">
        <v>0</v>
      </c>
      <c r="S1039" s="443"/>
      <c r="T1039" s="443"/>
      <c r="U1039" s="443"/>
      <c r="V1039" s="443"/>
      <c r="W1039" s="443"/>
      <c r="X1039" s="443"/>
      <c r="Y1039" s="443"/>
      <c r="Z1039" s="443"/>
      <c r="AA1039" s="443"/>
      <c r="AB1039" s="443"/>
      <c r="AC1039" s="443"/>
      <c r="AD1039" s="443"/>
      <c r="AE1039" s="443"/>
      <c r="AF1039" s="443"/>
      <c r="AG1039" s="443"/>
      <c r="AH1039" s="443"/>
      <c r="AI1039" s="443"/>
      <c r="AJ1039" s="443"/>
      <c r="AK1039" s="443"/>
      <c r="AL1039" s="443"/>
      <c r="AM1039" s="443"/>
      <c r="AN1039" s="443"/>
      <c r="AO1039" s="443"/>
      <c r="AP1039" s="443"/>
      <c r="AQ1039" s="443"/>
      <c r="AR1039" s="443"/>
      <c r="AS1039" s="443"/>
      <c r="AT1039" s="443"/>
      <c r="AU1039" s="443"/>
      <c r="AV1039" s="443"/>
      <c r="AW1039" s="443"/>
      <c r="AX1039" s="771"/>
      <c r="AY1039" s="771"/>
      <c r="AZ1039" s="771"/>
      <c r="BA1039" s="905"/>
    </row>
    <row r="1040" spans="1:53" ht="11.4">
      <c r="A1040" s="789">
        <v>9</v>
      </c>
      <c r="B1040" s="905"/>
      <c r="C1040" s="905"/>
      <c r="D1040" s="905"/>
      <c r="E1040" s="905"/>
      <c r="F1040" s="905"/>
      <c r="G1040" s="905"/>
      <c r="H1040" s="905"/>
      <c r="I1040" s="905"/>
      <c r="J1040" s="905"/>
      <c r="K1040" s="905"/>
      <c r="L1040" s="931" t="s">
        <v>597</v>
      </c>
      <c r="M1040" s="939" t="s">
        <v>598</v>
      </c>
      <c r="N1040" s="933" t="s">
        <v>370</v>
      </c>
      <c r="O1040" s="790"/>
      <c r="P1040" s="790"/>
      <c r="Q1040" s="790"/>
      <c r="R1040" s="940">
        <v>0</v>
      </c>
      <c r="S1040" s="443"/>
      <c r="T1040" s="443"/>
      <c r="U1040" s="443"/>
      <c r="V1040" s="443"/>
      <c r="W1040" s="443"/>
      <c r="X1040" s="443"/>
      <c r="Y1040" s="443"/>
      <c r="Z1040" s="443"/>
      <c r="AA1040" s="443"/>
      <c r="AB1040" s="443"/>
      <c r="AC1040" s="443"/>
      <c r="AD1040" s="443"/>
      <c r="AE1040" s="443"/>
      <c r="AF1040" s="443"/>
      <c r="AG1040" s="443"/>
      <c r="AH1040" s="443"/>
      <c r="AI1040" s="443"/>
      <c r="AJ1040" s="443"/>
      <c r="AK1040" s="443"/>
      <c r="AL1040" s="443"/>
      <c r="AM1040" s="443"/>
      <c r="AN1040" s="443"/>
      <c r="AO1040" s="443"/>
      <c r="AP1040" s="443"/>
      <c r="AQ1040" s="443"/>
      <c r="AR1040" s="443"/>
      <c r="AS1040" s="443"/>
      <c r="AT1040" s="443"/>
      <c r="AU1040" s="443"/>
      <c r="AV1040" s="443"/>
      <c r="AW1040" s="443"/>
      <c r="AX1040" s="771"/>
      <c r="AY1040" s="771"/>
      <c r="AZ1040" s="771"/>
      <c r="BA1040" s="905"/>
    </row>
    <row r="1041" spans="1:53" ht="11.4">
      <c r="A1041" s="789">
        <v>9</v>
      </c>
      <c r="B1041" s="905"/>
      <c r="C1041" s="905"/>
      <c r="D1041" s="905"/>
      <c r="E1041" s="905"/>
      <c r="F1041" s="905"/>
      <c r="G1041" s="905"/>
      <c r="H1041" s="905"/>
      <c r="I1041" s="905"/>
      <c r="J1041" s="905"/>
      <c r="K1041" s="905"/>
      <c r="L1041" s="931" t="s">
        <v>599</v>
      </c>
      <c r="M1041" s="939" t="s">
        <v>600</v>
      </c>
      <c r="N1041" s="933" t="s">
        <v>370</v>
      </c>
      <c r="O1041" s="790"/>
      <c r="P1041" s="790"/>
      <c r="Q1041" s="790"/>
      <c r="R1041" s="940">
        <v>0</v>
      </c>
      <c r="S1041" s="443"/>
      <c r="T1041" s="443"/>
      <c r="U1041" s="443"/>
      <c r="V1041" s="443"/>
      <c r="W1041" s="443"/>
      <c r="X1041" s="443"/>
      <c r="Y1041" s="443"/>
      <c r="Z1041" s="443"/>
      <c r="AA1041" s="443"/>
      <c r="AB1041" s="443"/>
      <c r="AC1041" s="443"/>
      <c r="AD1041" s="443"/>
      <c r="AE1041" s="443"/>
      <c r="AF1041" s="443"/>
      <c r="AG1041" s="443"/>
      <c r="AH1041" s="443"/>
      <c r="AI1041" s="443"/>
      <c r="AJ1041" s="443"/>
      <c r="AK1041" s="443"/>
      <c r="AL1041" s="443"/>
      <c r="AM1041" s="443"/>
      <c r="AN1041" s="443"/>
      <c r="AO1041" s="443"/>
      <c r="AP1041" s="443"/>
      <c r="AQ1041" s="443"/>
      <c r="AR1041" s="443"/>
      <c r="AS1041" s="443"/>
      <c r="AT1041" s="443"/>
      <c r="AU1041" s="443"/>
      <c r="AV1041" s="443"/>
      <c r="AW1041" s="443"/>
      <c r="AX1041" s="771"/>
      <c r="AY1041" s="771"/>
      <c r="AZ1041" s="771"/>
      <c r="BA1041" s="905"/>
    </row>
    <row r="1042" spans="1:53" ht="11.4">
      <c r="A1042" s="789">
        <v>9</v>
      </c>
      <c r="B1042" s="905"/>
      <c r="C1042" s="905"/>
      <c r="D1042" s="905"/>
      <c r="E1042" s="905"/>
      <c r="F1042" s="905"/>
      <c r="G1042" s="905"/>
      <c r="H1042" s="905"/>
      <c r="I1042" s="905"/>
      <c r="J1042" s="905"/>
      <c r="K1042" s="905"/>
      <c r="L1042" s="931" t="s">
        <v>601</v>
      </c>
      <c r="M1042" s="939" t="s">
        <v>602</v>
      </c>
      <c r="N1042" s="933" t="s">
        <v>370</v>
      </c>
      <c r="O1042" s="443">
        <v>0</v>
      </c>
      <c r="P1042" s="443">
        <v>8.7899999999999991</v>
      </c>
      <c r="Q1042" s="443">
        <v>0</v>
      </c>
      <c r="R1042" s="940">
        <v>-8.7899999999999991</v>
      </c>
      <c r="S1042" s="443"/>
      <c r="T1042" s="443"/>
      <c r="U1042" s="443"/>
      <c r="V1042" s="443"/>
      <c r="W1042" s="443"/>
      <c r="X1042" s="443"/>
      <c r="Y1042" s="443"/>
      <c r="Z1042" s="443"/>
      <c r="AA1042" s="443"/>
      <c r="AB1042" s="443"/>
      <c r="AC1042" s="443"/>
      <c r="AD1042" s="443"/>
      <c r="AE1042" s="443"/>
      <c r="AF1042" s="443"/>
      <c r="AG1042" s="443"/>
      <c r="AH1042" s="443"/>
      <c r="AI1042" s="443"/>
      <c r="AJ1042" s="443"/>
      <c r="AK1042" s="443"/>
      <c r="AL1042" s="443"/>
      <c r="AM1042" s="443"/>
      <c r="AN1042" s="443"/>
      <c r="AO1042" s="443"/>
      <c r="AP1042" s="443"/>
      <c r="AQ1042" s="443"/>
      <c r="AR1042" s="443"/>
      <c r="AS1042" s="443"/>
      <c r="AT1042" s="443"/>
      <c r="AU1042" s="443"/>
      <c r="AV1042" s="443"/>
      <c r="AW1042" s="443"/>
      <c r="AX1042" s="771"/>
      <c r="AY1042" s="771"/>
      <c r="AZ1042" s="771"/>
      <c r="BA1042" s="905"/>
    </row>
    <row r="1043" spans="1:53" ht="11.4">
      <c r="A1043" s="789">
        <v>9</v>
      </c>
      <c r="B1043" s="905"/>
      <c r="C1043" s="905"/>
      <c r="D1043" s="905"/>
      <c r="E1043" s="905"/>
      <c r="F1043" s="905"/>
      <c r="G1043" s="905"/>
      <c r="H1043" s="905"/>
      <c r="I1043" s="905"/>
      <c r="J1043" s="905"/>
      <c r="K1043" s="905"/>
      <c r="L1043" s="931" t="s">
        <v>1343</v>
      </c>
      <c r="M1043" s="944" t="s">
        <v>603</v>
      </c>
      <c r="N1043" s="933" t="s">
        <v>370</v>
      </c>
      <c r="O1043" s="790"/>
      <c r="P1043" s="790"/>
      <c r="Q1043" s="790"/>
      <c r="R1043" s="940">
        <v>0</v>
      </c>
      <c r="S1043" s="443"/>
      <c r="T1043" s="443"/>
      <c r="U1043" s="443"/>
      <c r="V1043" s="443"/>
      <c r="W1043" s="443"/>
      <c r="X1043" s="443"/>
      <c r="Y1043" s="443"/>
      <c r="Z1043" s="443"/>
      <c r="AA1043" s="443"/>
      <c r="AB1043" s="443"/>
      <c r="AC1043" s="443"/>
      <c r="AD1043" s="443"/>
      <c r="AE1043" s="443"/>
      <c r="AF1043" s="443"/>
      <c r="AG1043" s="443"/>
      <c r="AH1043" s="443"/>
      <c r="AI1043" s="443"/>
      <c r="AJ1043" s="443"/>
      <c r="AK1043" s="443"/>
      <c r="AL1043" s="443"/>
      <c r="AM1043" s="443"/>
      <c r="AN1043" s="443"/>
      <c r="AO1043" s="443"/>
      <c r="AP1043" s="443"/>
      <c r="AQ1043" s="443"/>
      <c r="AR1043" s="443"/>
      <c r="AS1043" s="443"/>
      <c r="AT1043" s="443"/>
      <c r="AU1043" s="443"/>
      <c r="AV1043" s="443"/>
      <c r="AW1043" s="443"/>
      <c r="AX1043" s="771"/>
      <c r="AY1043" s="771"/>
      <c r="AZ1043" s="771"/>
      <c r="BA1043" s="905"/>
    </row>
    <row r="1044" spans="1:53" ht="11.4">
      <c r="A1044" s="789">
        <v>9</v>
      </c>
      <c r="B1044" s="905"/>
      <c r="C1044" s="905"/>
      <c r="D1044" s="905"/>
      <c r="E1044" s="905"/>
      <c r="F1044" s="905"/>
      <c r="G1044" s="905"/>
      <c r="H1044" s="905"/>
      <c r="I1044" s="905"/>
      <c r="J1044" s="905"/>
      <c r="K1044" s="905"/>
      <c r="L1044" s="931" t="s">
        <v>1344</v>
      </c>
      <c r="M1044" s="944" t="s">
        <v>604</v>
      </c>
      <c r="N1044" s="933" t="s">
        <v>370</v>
      </c>
      <c r="O1044" s="790"/>
      <c r="P1044" s="790"/>
      <c r="Q1044" s="790"/>
      <c r="R1044" s="940">
        <v>0</v>
      </c>
      <c r="S1044" s="443"/>
      <c r="T1044" s="443"/>
      <c r="U1044" s="443"/>
      <c r="V1044" s="443"/>
      <c r="W1044" s="443"/>
      <c r="X1044" s="443"/>
      <c r="Y1044" s="443"/>
      <c r="Z1044" s="443"/>
      <c r="AA1044" s="443"/>
      <c r="AB1044" s="443"/>
      <c r="AC1044" s="443"/>
      <c r="AD1044" s="443"/>
      <c r="AE1044" s="443"/>
      <c r="AF1044" s="443"/>
      <c r="AG1044" s="443"/>
      <c r="AH1044" s="443"/>
      <c r="AI1044" s="443"/>
      <c r="AJ1044" s="443"/>
      <c r="AK1044" s="443"/>
      <c r="AL1044" s="443"/>
      <c r="AM1044" s="443"/>
      <c r="AN1044" s="443"/>
      <c r="AO1044" s="443"/>
      <c r="AP1044" s="443"/>
      <c r="AQ1044" s="443"/>
      <c r="AR1044" s="443"/>
      <c r="AS1044" s="443"/>
      <c r="AT1044" s="443"/>
      <c r="AU1044" s="443"/>
      <c r="AV1044" s="443"/>
      <c r="AW1044" s="443"/>
      <c r="AX1044" s="771"/>
      <c r="AY1044" s="771"/>
      <c r="AZ1044" s="771"/>
      <c r="BA1044" s="905"/>
    </row>
    <row r="1045" spans="1:53" ht="11.4">
      <c r="A1045" s="789">
        <v>9</v>
      </c>
      <c r="B1045" s="905"/>
      <c r="C1045" s="905"/>
      <c r="D1045" s="905"/>
      <c r="E1045" s="905"/>
      <c r="F1045" s="905"/>
      <c r="G1045" s="905"/>
      <c r="H1045" s="905"/>
      <c r="I1045" s="905"/>
      <c r="J1045" s="905"/>
      <c r="K1045" s="905"/>
      <c r="L1045" s="931" t="s">
        <v>1434</v>
      </c>
      <c r="M1045" s="942" t="s">
        <v>1435</v>
      </c>
      <c r="N1045" s="933" t="s">
        <v>370</v>
      </c>
      <c r="O1045" s="790"/>
      <c r="P1045" s="790">
        <v>8.7899999999999991</v>
      </c>
      <c r="Q1045" s="790"/>
      <c r="R1045" s="940">
        <v>-8.7899999999999991</v>
      </c>
      <c r="S1045" s="443"/>
      <c r="T1045" s="443"/>
      <c r="U1045" s="443"/>
      <c r="V1045" s="443"/>
      <c r="W1045" s="443"/>
      <c r="X1045" s="443"/>
      <c r="Y1045" s="443"/>
      <c r="Z1045" s="443"/>
      <c r="AA1045" s="443"/>
      <c r="AB1045" s="443"/>
      <c r="AC1045" s="443"/>
      <c r="AD1045" s="443"/>
      <c r="AE1045" s="443"/>
      <c r="AF1045" s="443"/>
      <c r="AG1045" s="443"/>
      <c r="AH1045" s="443"/>
      <c r="AI1045" s="443"/>
      <c r="AJ1045" s="443"/>
      <c r="AK1045" s="443"/>
      <c r="AL1045" s="443"/>
      <c r="AM1045" s="443"/>
      <c r="AN1045" s="443"/>
      <c r="AO1045" s="443"/>
      <c r="AP1045" s="443"/>
      <c r="AQ1045" s="443"/>
      <c r="AR1045" s="443"/>
      <c r="AS1045" s="443"/>
      <c r="AT1045" s="443"/>
      <c r="AU1045" s="443"/>
      <c r="AV1045" s="443"/>
      <c r="AW1045" s="443"/>
      <c r="AX1045" s="771"/>
      <c r="AY1045" s="771"/>
      <c r="AZ1045" s="771"/>
      <c r="BA1045" s="905"/>
    </row>
    <row r="1046" spans="1:53" ht="22.8">
      <c r="A1046" s="789">
        <v>9</v>
      </c>
      <c r="B1046" s="905"/>
      <c r="C1046" s="905"/>
      <c r="D1046" s="905"/>
      <c r="E1046" s="905"/>
      <c r="F1046" s="905"/>
      <c r="G1046" s="905"/>
      <c r="H1046" s="905"/>
      <c r="I1046" s="905"/>
      <c r="J1046" s="905"/>
      <c r="K1046" s="905"/>
      <c r="L1046" s="931" t="s">
        <v>382</v>
      </c>
      <c r="M1046" s="932" t="s">
        <v>605</v>
      </c>
      <c r="N1046" s="933" t="s">
        <v>370</v>
      </c>
      <c r="O1046" s="790"/>
      <c r="P1046" s="790"/>
      <c r="Q1046" s="790"/>
      <c r="R1046" s="940">
        <v>0</v>
      </c>
      <c r="S1046" s="443"/>
      <c r="T1046" s="443"/>
      <c r="U1046" s="443"/>
      <c r="V1046" s="443"/>
      <c r="W1046" s="443"/>
      <c r="X1046" s="443"/>
      <c r="Y1046" s="443"/>
      <c r="Z1046" s="443"/>
      <c r="AA1046" s="443"/>
      <c r="AB1046" s="443"/>
      <c r="AC1046" s="443"/>
      <c r="AD1046" s="443"/>
      <c r="AE1046" s="443"/>
      <c r="AF1046" s="443"/>
      <c r="AG1046" s="443"/>
      <c r="AH1046" s="443"/>
      <c r="AI1046" s="443"/>
      <c r="AJ1046" s="443"/>
      <c r="AK1046" s="443"/>
      <c r="AL1046" s="443"/>
      <c r="AM1046" s="443"/>
      <c r="AN1046" s="443"/>
      <c r="AO1046" s="443"/>
      <c r="AP1046" s="443"/>
      <c r="AQ1046" s="443"/>
      <c r="AR1046" s="443"/>
      <c r="AS1046" s="443"/>
      <c r="AT1046" s="443"/>
      <c r="AU1046" s="443"/>
      <c r="AV1046" s="443"/>
      <c r="AW1046" s="443"/>
      <c r="AX1046" s="771"/>
      <c r="AY1046" s="771"/>
      <c r="AZ1046" s="771"/>
      <c r="BA1046" s="905"/>
    </row>
    <row r="1047" spans="1:53" ht="11.4">
      <c r="A1047" s="789">
        <v>9</v>
      </c>
      <c r="B1047" s="905"/>
      <c r="C1047" s="905"/>
      <c r="D1047" s="905"/>
      <c r="E1047" s="905"/>
      <c r="F1047" s="905"/>
      <c r="G1047" s="905"/>
      <c r="H1047" s="905"/>
      <c r="I1047" s="905"/>
      <c r="J1047" s="905"/>
      <c r="K1047" s="905"/>
      <c r="L1047" s="931" t="s">
        <v>1242</v>
      </c>
      <c r="M1047" s="932" t="s">
        <v>1243</v>
      </c>
      <c r="N1047" s="933" t="s">
        <v>370</v>
      </c>
      <c r="O1047" s="790"/>
      <c r="P1047" s="790"/>
      <c r="Q1047" s="790"/>
      <c r="R1047" s="940">
        <v>0</v>
      </c>
      <c r="S1047" s="443"/>
      <c r="T1047" s="443"/>
      <c r="U1047" s="443"/>
      <c r="V1047" s="443"/>
      <c r="W1047" s="443"/>
      <c r="X1047" s="443"/>
      <c r="Y1047" s="443"/>
      <c r="Z1047" s="443"/>
      <c r="AA1047" s="443"/>
      <c r="AB1047" s="443"/>
      <c r="AC1047" s="443"/>
      <c r="AD1047" s="443"/>
      <c r="AE1047" s="443"/>
      <c r="AF1047" s="443"/>
      <c r="AG1047" s="443"/>
      <c r="AH1047" s="443"/>
      <c r="AI1047" s="443"/>
      <c r="AJ1047" s="443"/>
      <c r="AK1047" s="443"/>
      <c r="AL1047" s="443"/>
      <c r="AM1047" s="443"/>
      <c r="AN1047" s="443"/>
      <c r="AO1047" s="443"/>
      <c r="AP1047" s="443"/>
      <c r="AQ1047" s="443"/>
      <c r="AR1047" s="443"/>
      <c r="AS1047" s="443"/>
      <c r="AT1047" s="443"/>
      <c r="AU1047" s="443"/>
      <c r="AV1047" s="443"/>
      <c r="AW1047" s="443"/>
      <c r="AX1047" s="771"/>
      <c r="AY1047" s="771"/>
      <c r="AZ1047" s="771"/>
      <c r="BA1047" s="905"/>
    </row>
    <row r="1048" spans="1:53" s="116" customFormat="1" ht="11.4">
      <c r="A1048" s="789">
        <v>9</v>
      </c>
      <c r="B1048" s="946"/>
      <c r="C1048" s="946"/>
      <c r="D1048" s="946"/>
      <c r="E1048" s="946"/>
      <c r="F1048" s="946"/>
      <c r="G1048" s="946"/>
      <c r="H1048" s="946"/>
      <c r="I1048" s="946"/>
      <c r="J1048" s="946"/>
      <c r="K1048" s="946"/>
      <c r="L1048" s="947" t="s">
        <v>1359</v>
      </c>
      <c r="M1048" s="948" t="s">
        <v>1360</v>
      </c>
      <c r="N1048" s="949" t="s">
        <v>370</v>
      </c>
      <c r="O1048" s="928">
        <v>0</v>
      </c>
      <c r="P1048" s="928">
        <v>0</v>
      </c>
      <c r="Q1048" s="928">
        <v>0</v>
      </c>
      <c r="R1048" s="928">
        <v>0</v>
      </c>
      <c r="S1048" s="443"/>
      <c r="T1048" s="443"/>
      <c r="U1048" s="928"/>
      <c r="V1048" s="928"/>
      <c r="W1048" s="928"/>
      <c r="X1048" s="928"/>
      <c r="Y1048" s="928"/>
      <c r="Z1048" s="928"/>
      <c r="AA1048" s="928"/>
      <c r="AB1048" s="928"/>
      <c r="AC1048" s="928"/>
      <c r="AD1048" s="443"/>
      <c r="AE1048" s="443"/>
      <c r="AF1048" s="928"/>
      <c r="AG1048" s="928"/>
      <c r="AH1048" s="928"/>
      <c r="AI1048" s="928"/>
      <c r="AJ1048" s="928"/>
      <c r="AK1048" s="928"/>
      <c r="AL1048" s="928"/>
      <c r="AM1048" s="928"/>
      <c r="AN1048" s="928"/>
      <c r="AO1048" s="928"/>
      <c r="AP1048" s="928"/>
      <c r="AQ1048" s="928"/>
      <c r="AR1048" s="928"/>
      <c r="AS1048" s="928"/>
      <c r="AT1048" s="928"/>
      <c r="AU1048" s="928"/>
      <c r="AV1048" s="928"/>
      <c r="AW1048" s="928"/>
      <c r="AX1048" s="938"/>
      <c r="AY1048" s="938"/>
      <c r="AZ1048" s="938"/>
      <c r="BA1048" s="946"/>
    </row>
    <row r="1049" spans="1:53" ht="11.4">
      <c r="A1049" s="789">
        <v>9</v>
      </c>
      <c r="B1049" s="905"/>
      <c r="C1049" s="905"/>
      <c r="D1049" s="905"/>
      <c r="E1049" s="905"/>
      <c r="F1049" s="905"/>
      <c r="G1049" s="905"/>
      <c r="H1049" s="905"/>
      <c r="I1049" s="905"/>
      <c r="J1049" s="905"/>
      <c r="K1049" s="905"/>
      <c r="L1049" s="931" t="s">
        <v>1361</v>
      </c>
      <c r="M1049" s="932"/>
      <c r="N1049" s="933"/>
      <c r="O1049" s="940"/>
      <c r="P1049" s="940"/>
      <c r="Q1049" s="940"/>
      <c r="R1049" s="940"/>
      <c r="S1049" s="940"/>
      <c r="T1049" s="940"/>
      <c r="U1049" s="940"/>
      <c r="V1049" s="940"/>
      <c r="W1049" s="940"/>
      <c r="X1049" s="940"/>
      <c r="Y1049" s="940"/>
      <c r="Z1049" s="940"/>
      <c r="AA1049" s="940"/>
      <c r="AB1049" s="940"/>
      <c r="AC1049" s="940"/>
      <c r="AD1049" s="940"/>
      <c r="AE1049" s="940"/>
      <c r="AF1049" s="940"/>
      <c r="AG1049" s="940"/>
      <c r="AH1049" s="940"/>
      <c r="AI1049" s="940"/>
      <c r="AJ1049" s="940"/>
      <c r="AK1049" s="940"/>
      <c r="AL1049" s="940"/>
      <c r="AM1049" s="940"/>
      <c r="AN1049" s="940"/>
      <c r="AO1049" s="940"/>
      <c r="AP1049" s="940"/>
      <c r="AQ1049" s="940"/>
      <c r="AR1049" s="940"/>
      <c r="AS1049" s="940"/>
      <c r="AT1049" s="940"/>
      <c r="AU1049" s="940"/>
      <c r="AV1049" s="940"/>
      <c r="AW1049" s="940"/>
      <c r="AX1049" s="950"/>
      <c r="AY1049" s="950"/>
      <c r="AZ1049" s="950"/>
      <c r="BA1049" s="905"/>
    </row>
    <row r="1050" spans="1:53" s="116" customFormat="1" ht="11.4">
      <c r="A1050" s="789">
        <v>9</v>
      </c>
      <c r="B1050" s="946"/>
      <c r="C1050" s="946"/>
      <c r="D1050" s="946"/>
      <c r="E1050" s="946"/>
      <c r="F1050" s="946"/>
      <c r="G1050" s="946"/>
      <c r="H1050" s="946"/>
      <c r="I1050" s="946"/>
      <c r="J1050" s="946"/>
      <c r="K1050" s="946"/>
      <c r="L1050" s="925" t="s">
        <v>102</v>
      </c>
      <c r="M1050" s="926" t="s">
        <v>606</v>
      </c>
      <c r="N1050" s="927" t="s">
        <v>370</v>
      </c>
      <c r="O1050" s="928">
        <v>9.83</v>
      </c>
      <c r="P1050" s="928">
        <v>12.16</v>
      </c>
      <c r="Q1050" s="928">
        <v>0</v>
      </c>
      <c r="R1050" s="928">
        <v>-12.16</v>
      </c>
      <c r="S1050" s="928">
        <v>7.2</v>
      </c>
      <c r="T1050" s="928">
        <v>25.57</v>
      </c>
      <c r="U1050" s="928">
        <v>0</v>
      </c>
      <c r="V1050" s="928">
        <v>0</v>
      </c>
      <c r="W1050" s="928">
        <v>0</v>
      </c>
      <c r="X1050" s="928">
        <v>0</v>
      </c>
      <c r="Y1050" s="928">
        <v>0</v>
      </c>
      <c r="Z1050" s="928">
        <v>0</v>
      </c>
      <c r="AA1050" s="928">
        <v>0</v>
      </c>
      <c r="AB1050" s="928">
        <v>0</v>
      </c>
      <c r="AC1050" s="928">
        <v>0</v>
      </c>
      <c r="AD1050" s="928">
        <v>43.69</v>
      </c>
      <c r="AE1050" s="928">
        <v>0</v>
      </c>
      <c r="AF1050" s="928">
        <v>0</v>
      </c>
      <c r="AG1050" s="928">
        <v>0</v>
      </c>
      <c r="AH1050" s="928">
        <v>0</v>
      </c>
      <c r="AI1050" s="928">
        <v>0</v>
      </c>
      <c r="AJ1050" s="928">
        <v>0</v>
      </c>
      <c r="AK1050" s="928">
        <v>0</v>
      </c>
      <c r="AL1050" s="928">
        <v>0</v>
      </c>
      <c r="AM1050" s="928">
        <v>0</v>
      </c>
      <c r="AN1050" s="928">
        <v>506.80555555555549</v>
      </c>
      <c r="AO1050" s="928">
        <v>-100</v>
      </c>
      <c r="AP1050" s="928">
        <v>0</v>
      </c>
      <c r="AQ1050" s="928">
        <v>0</v>
      </c>
      <c r="AR1050" s="928">
        <v>0</v>
      </c>
      <c r="AS1050" s="928">
        <v>0</v>
      </c>
      <c r="AT1050" s="928">
        <v>0</v>
      </c>
      <c r="AU1050" s="928">
        <v>0</v>
      </c>
      <c r="AV1050" s="928">
        <v>0</v>
      </c>
      <c r="AW1050" s="928">
        <v>0</v>
      </c>
      <c r="AX1050" s="771"/>
      <c r="AY1050" s="771"/>
      <c r="AZ1050" s="771"/>
      <c r="BA1050" s="930"/>
    </row>
    <row r="1051" spans="1:53" s="116" customFormat="1" ht="22.8">
      <c r="A1051" s="936">
        <v>9</v>
      </c>
      <c r="B1051" s="946"/>
      <c r="C1051" s="946"/>
      <c r="D1051" s="946"/>
      <c r="E1051" s="946"/>
      <c r="F1051" s="946"/>
      <c r="G1051" s="946"/>
      <c r="H1051" s="946"/>
      <c r="I1051" s="946"/>
      <c r="J1051" s="946"/>
      <c r="K1051" s="946"/>
      <c r="L1051" s="947" t="s">
        <v>17</v>
      </c>
      <c r="M1051" s="948" t="s">
        <v>607</v>
      </c>
      <c r="N1051" s="949" t="s">
        <v>370</v>
      </c>
      <c r="O1051" s="928">
        <v>0</v>
      </c>
      <c r="P1051" s="928">
        <v>0</v>
      </c>
      <c r="Q1051" s="928">
        <v>0</v>
      </c>
      <c r="R1051" s="928">
        <v>0</v>
      </c>
      <c r="S1051" s="928">
        <v>0</v>
      </c>
      <c r="T1051" s="928">
        <v>0</v>
      </c>
      <c r="U1051" s="928">
        <v>0</v>
      </c>
      <c r="V1051" s="928">
        <v>0</v>
      </c>
      <c r="W1051" s="928">
        <v>0</v>
      </c>
      <c r="X1051" s="928">
        <v>0</v>
      </c>
      <c r="Y1051" s="928">
        <v>0</v>
      </c>
      <c r="Z1051" s="928">
        <v>0</v>
      </c>
      <c r="AA1051" s="928">
        <v>0</v>
      </c>
      <c r="AB1051" s="928">
        <v>0</v>
      </c>
      <c r="AC1051" s="928">
        <v>0</v>
      </c>
      <c r="AD1051" s="928">
        <v>0</v>
      </c>
      <c r="AE1051" s="928">
        <v>0</v>
      </c>
      <c r="AF1051" s="928">
        <v>0</v>
      </c>
      <c r="AG1051" s="928">
        <v>0</v>
      </c>
      <c r="AH1051" s="928">
        <v>0</v>
      </c>
      <c r="AI1051" s="928">
        <v>0</v>
      </c>
      <c r="AJ1051" s="928">
        <v>0</v>
      </c>
      <c r="AK1051" s="928">
        <v>0</v>
      </c>
      <c r="AL1051" s="928">
        <v>0</v>
      </c>
      <c r="AM1051" s="928">
        <v>0</v>
      </c>
      <c r="AN1051" s="928">
        <v>0</v>
      </c>
      <c r="AO1051" s="928">
        <v>0</v>
      </c>
      <c r="AP1051" s="928">
        <v>0</v>
      </c>
      <c r="AQ1051" s="928">
        <v>0</v>
      </c>
      <c r="AR1051" s="928">
        <v>0</v>
      </c>
      <c r="AS1051" s="928">
        <v>0</v>
      </c>
      <c r="AT1051" s="928">
        <v>0</v>
      </c>
      <c r="AU1051" s="928">
        <v>0</v>
      </c>
      <c r="AV1051" s="928">
        <v>0</v>
      </c>
      <c r="AW1051" s="928">
        <v>0</v>
      </c>
      <c r="AX1051" s="938"/>
      <c r="AY1051" s="938"/>
      <c r="AZ1051" s="938"/>
      <c r="BA1051" s="946"/>
    </row>
    <row r="1052" spans="1:53" ht="11.4">
      <c r="A1052" s="789">
        <v>9</v>
      </c>
      <c r="B1052" s="905" t="s">
        <v>426</v>
      </c>
      <c r="C1052" s="905"/>
      <c r="D1052" s="905"/>
      <c r="E1052" s="905"/>
      <c r="F1052" s="905"/>
      <c r="G1052" s="905"/>
      <c r="H1052" s="905"/>
      <c r="I1052" s="905"/>
      <c r="J1052" s="905"/>
      <c r="K1052" s="905"/>
      <c r="L1052" s="931" t="s">
        <v>144</v>
      </c>
      <c r="M1052" s="939" t="s">
        <v>608</v>
      </c>
      <c r="N1052" s="933" t="s">
        <v>370</v>
      </c>
      <c r="O1052" s="443">
        <v>0</v>
      </c>
      <c r="P1052" s="443">
        <v>0</v>
      </c>
      <c r="Q1052" s="443">
        <v>0</v>
      </c>
      <c r="R1052" s="940">
        <v>0</v>
      </c>
      <c r="S1052" s="443">
        <v>0</v>
      </c>
      <c r="T1052" s="443">
        <v>0</v>
      </c>
      <c r="U1052" s="443">
        <v>0</v>
      </c>
      <c r="V1052" s="443">
        <v>0</v>
      </c>
      <c r="W1052" s="443">
        <v>0</v>
      </c>
      <c r="X1052" s="443">
        <v>0</v>
      </c>
      <c r="Y1052" s="443">
        <v>0</v>
      </c>
      <c r="Z1052" s="443">
        <v>0</v>
      </c>
      <c r="AA1052" s="443">
        <v>0</v>
      </c>
      <c r="AB1052" s="443">
        <v>0</v>
      </c>
      <c r="AC1052" s="443">
        <v>0</v>
      </c>
      <c r="AD1052" s="443">
        <v>0</v>
      </c>
      <c r="AE1052" s="443">
        <v>0</v>
      </c>
      <c r="AF1052" s="443">
        <v>0</v>
      </c>
      <c r="AG1052" s="443">
        <v>0</v>
      </c>
      <c r="AH1052" s="443">
        <v>0</v>
      </c>
      <c r="AI1052" s="443">
        <v>0</v>
      </c>
      <c r="AJ1052" s="443">
        <v>0</v>
      </c>
      <c r="AK1052" s="443">
        <v>0</v>
      </c>
      <c r="AL1052" s="443">
        <v>0</v>
      </c>
      <c r="AM1052" s="443">
        <v>0</v>
      </c>
      <c r="AN1052" s="940">
        <v>0</v>
      </c>
      <c r="AO1052" s="940">
        <v>0</v>
      </c>
      <c r="AP1052" s="940">
        <v>0</v>
      </c>
      <c r="AQ1052" s="940">
        <v>0</v>
      </c>
      <c r="AR1052" s="940">
        <v>0</v>
      </c>
      <c r="AS1052" s="940">
        <v>0</v>
      </c>
      <c r="AT1052" s="940">
        <v>0</v>
      </c>
      <c r="AU1052" s="940">
        <v>0</v>
      </c>
      <c r="AV1052" s="940">
        <v>0</v>
      </c>
      <c r="AW1052" s="940">
        <v>0</v>
      </c>
      <c r="AX1052" s="771"/>
      <c r="AY1052" s="771"/>
      <c r="AZ1052" s="771"/>
      <c r="BA1052" s="905"/>
    </row>
    <row r="1053" spans="1:53" ht="11.4">
      <c r="A1053" s="789">
        <v>9</v>
      </c>
      <c r="B1053" s="905" t="s">
        <v>427</v>
      </c>
      <c r="C1053" s="905"/>
      <c r="D1053" s="905"/>
      <c r="E1053" s="905"/>
      <c r="F1053" s="905"/>
      <c r="G1053" s="905"/>
      <c r="H1053" s="905"/>
      <c r="I1053" s="905"/>
      <c r="J1053" s="905"/>
      <c r="K1053" s="905"/>
      <c r="L1053" s="931" t="s">
        <v>609</v>
      </c>
      <c r="M1053" s="939" t="s">
        <v>610</v>
      </c>
      <c r="N1053" s="933" t="s">
        <v>370</v>
      </c>
      <c r="O1053" s="443">
        <v>0</v>
      </c>
      <c r="P1053" s="443">
        <v>0</v>
      </c>
      <c r="Q1053" s="443">
        <v>0</v>
      </c>
      <c r="R1053" s="940">
        <v>0</v>
      </c>
      <c r="S1053" s="443">
        <v>0</v>
      </c>
      <c r="T1053" s="443">
        <v>0</v>
      </c>
      <c r="U1053" s="443">
        <v>0</v>
      </c>
      <c r="V1053" s="443">
        <v>0</v>
      </c>
      <c r="W1053" s="443">
        <v>0</v>
      </c>
      <c r="X1053" s="443">
        <v>0</v>
      </c>
      <c r="Y1053" s="443">
        <v>0</v>
      </c>
      <c r="Z1053" s="443">
        <v>0</v>
      </c>
      <c r="AA1053" s="443">
        <v>0</v>
      </c>
      <c r="AB1053" s="443">
        <v>0</v>
      </c>
      <c r="AC1053" s="443">
        <v>0</v>
      </c>
      <c r="AD1053" s="443">
        <v>0</v>
      </c>
      <c r="AE1053" s="443">
        <v>0</v>
      </c>
      <c r="AF1053" s="443">
        <v>0</v>
      </c>
      <c r="AG1053" s="443">
        <v>0</v>
      </c>
      <c r="AH1053" s="443">
        <v>0</v>
      </c>
      <c r="AI1053" s="443">
        <v>0</v>
      </c>
      <c r="AJ1053" s="443">
        <v>0</v>
      </c>
      <c r="AK1053" s="443">
        <v>0</v>
      </c>
      <c r="AL1053" s="443">
        <v>0</v>
      </c>
      <c r="AM1053" s="443">
        <v>0</v>
      </c>
      <c r="AN1053" s="940">
        <v>0</v>
      </c>
      <c r="AO1053" s="940">
        <v>0</v>
      </c>
      <c r="AP1053" s="940">
        <v>0</v>
      </c>
      <c r="AQ1053" s="940">
        <v>0</v>
      </c>
      <c r="AR1053" s="940">
        <v>0</v>
      </c>
      <c r="AS1053" s="940">
        <v>0</v>
      </c>
      <c r="AT1053" s="940">
        <v>0</v>
      </c>
      <c r="AU1053" s="940">
        <v>0</v>
      </c>
      <c r="AV1053" s="940">
        <v>0</v>
      </c>
      <c r="AW1053" s="940">
        <v>0</v>
      </c>
      <c r="AX1053" s="771"/>
      <c r="AY1053" s="771"/>
      <c r="AZ1053" s="771"/>
      <c r="BA1053" s="905"/>
    </row>
    <row r="1054" spans="1:53" ht="11.4">
      <c r="A1054" s="789">
        <v>9</v>
      </c>
      <c r="B1054" s="905" t="s">
        <v>422</v>
      </c>
      <c r="C1054" s="905"/>
      <c r="D1054" s="905"/>
      <c r="E1054" s="905"/>
      <c r="F1054" s="905"/>
      <c r="G1054" s="905"/>
      <c r="H1054" s="905"/>
      <c r="I1054" s="905"/>
      <c r="J1054" s="905"/>
      <c r="K1054" s="905"/>
      <c r="L1054" s="931" t="s">
        <v>611</v>
      </c>
      <c r="M1054" s="939" t="s">
        <v>612</v>
      </c>
      <c r="N1054" s="933" t="s">
        <v>370</v>
      </c>
      <c r="O1054" s="443">
        <v>0</v>
      </c>
      <c r="P1054" s="443">
        <v>0</v>
      </c>
      <c r="Q1054" s="443">
        <v>0</v>
      </c>
      <c r="R1054" s="940">
        <v>0</v>
      </c>
      <c r="S1054" s="443">
        <v>0</v>
      </c>
      <c r="T1054" s="443">
        <v>0</v>
      </c>
      <c r="U1054" s="443">
        <v>0</v>
      </c>
      <c r="V1054" s="443">
        <v>0</v>
      </c>
      <c r="W1054" s="443">
        <v>0</v>
      </c>
      <c r="X1054" s="443">
        <v>0</v>
      </c>
      <c r="Y1054" s="443">
        <v>0</v>
      </c>
      <c r="Z1054" s="443">
        <v>0</v>
      </c>
      <c r="AA1054" s="443">
        <v>0</v>
      </c>
      <c r="AB1054" s="443">
        <v>0</v>
      </c>
      <c r="AC1054" s="443">
        <v>0</v>
      </c>
      <c r="AD1054" s="443">
        <v>0</v>
      </c>
      <c r="AE1054" s="443">
        <v>0</v>
      </c>
      <c r="AF1054" s="443">
        <v>0</v>
      </c>
      <c r="AG1054" s="443">
        <v>0</v>
      </c>
      <c r="AH1054" s="443">
        <v>0</v>
      </c>
      <c r="AI1054" s="443">
        <v>0</v>
      </c>
      <c r="AJ1054" s="443">
        <v>0</v>
      </c>
      <c r="AK1054" s="443">
        <v>0</v>
      </c>
      <c r="AL1054" s="443">
        <v>0</v>
      </c>
      <c r="AM1054" s="443">
        <v>0</v>
      </c>
      <c r="AN1054" s="940">
        <v>0</v>
      </c>
      <c r="AO1054" s="940">
        <v>0</v>
      </c>
      <c r="AP1054" s="940">
        <v>0</v>
      </c>
      <c r="AQ1054" s="940">
        <v>0</v>
      </c>
      <c r="AR1054" s="940">
        <v>0</v>
      </c>
      <c r="AS1054" s="940">
        <v>0</v>
      </c>
      <c r="AT1054" s="940">
        <v>0</v>
      </c>
      <c r="AU1054" s="940">
        <v>0</v>
      </c>
      <c r="AV1054" s="940">
        <v>0</v>
      </c>
      <c r="AW1054" s="940">
        <v>0</v>
      </c>
      <c r="AX1054" s="771"/>
      <c r="AY1054" s="771"/>
      <c r="AZ1054" s="771"/>
      <c r="BA1054" s="905"/>
    </row>
    <row r="1055" spans="1:53" ht="11.4">
      <c r="A1055" s="789">
        <v>9</v>
      </c>
      <c r="B1055" s="905" t="s">
        <v>420</v>
      </c>
      <c r="C1055" s="905"/>
      <c r="D1055" s="905"/>
      <c r="E1055" s="905"/>
      <c r="F1055" s="905"/>
      <c r="G1055" s="905"/>
      <c r="H1055" s="905"/>
      <c r="I1055" s="905"/>
      <c r="J1055" s="905"/>
      <c r="K1055" s="905"/>
      <c r="L1055" s="931" t="s">
        <v>613</v>
      </c>
      <c r="M1055" s="939" t="s">
        <v>614</v>
      </c>
      <c r="N1055" s="933" t="s">
        <v>370</v>
      </c>
      <c r="O1055" s="443">
        <v>0</v>
      </c>
      <c r="P1055" s="443">
        <v>0</v>
      </c>
      <c r="Q1055" s="443">
        <v>0</v>
      </c>
      <c r="R1055" s="940">
        <v>0</v>
      </c>
      <c r="S1055" s="443">
        <v>0</v>
      </c>
      <c r="T1055" s="443">
        <v>0</v>
      </c>
      <c r="U1055" s="443">
        <v>0</v>
      </c>
      <c r="V1055" s="443">
        <v>0</v>
      </c>
      <c r="W1055" s="443">
        <v>0</v>
      </c>
      <c r="X1055" s="443">
        <v>0</v>
      </c>
      <c r="Y1055" s="443">
        <v>0</v>
      </c>
      <c r="Z1055" s="443">
        <v>0</v>
      </c>
      <c r="AA1055" s="443">
        <v>0</v>
      </c>
      <c r="AB1055" s="443">
        <v>0</v>
      </c>
      <c r="AC1055" s="443">
        <v>0</v>
      </c>
      <c r="AD1055" s="443">
        <v>0</v>
      </c>
      <c r="AE1055" s="443">
        <v>0</v>
      </c>
      <c r="AF1055" s="443">
        <v>0</v>
      </c>
      <c r="AG1055" s="443">
        <v>0</v>
      </c>
      <c r="AH1055" s="443">
        <v>0</v>
      </c>
      <c r="AI1055" s="443">
        <v>0</v>
      </c>
      <c r="AJ1055" s="443">
        <v>0</v>
      </c>
      <c r="AK1055" s="443">
        <v>0</v>
      </c>
      <c r="AL1055" s="443">
        <v>0</v>
      </c>
      <c r="AM1055" s="443">
        <v>0</v>
      </c>
      <c r="AN1055" s="940">
        <v>0</v>
      </c>
      <c r="AO1055" s="940">
        <v>0</v>
      </c>
      <c r="AP1055" s="940">
        <v>0</v>
      </c>
      <c r="AQ1055" s="940">
        <v>0</v>
      </c>
      <c r="AR1055" s="940">
        <v>0</v>
      </c>
      <c r="AS1055" s="940">
        <v>0</v>
      </c>
      <c r="AT1055" s="940">
        <v>0</v>
      </c>
      <c r="AU1055" s="940">
        <v>0</v>
      </c>
      <c r="AV1055" s="940">
        <v>0</v>
      </c>
      <c r="AW1055" s="940">
        <v>0</v>
      </c>
      <c r="AX1055" s="771"/>
      <c r="AY1055" s="771"/>
      <c r="AZ1055" s="771"/>
      <c r="BA1055" s="905"/>
    </row>
    <row r="1056" spans="1:53" ht="11.4">
      <c r="A1056" s="789">
        <v>9</v>
      </c>
      <c r="B1056" s="905" t="s">
        <v>428</v>
      </c>
      <c r="C1056" s="905"/>
      <c r="D1056" s="905"/>
      <c r="E1056" s="905"/>
      <c r="F1056" s="905"/>
      <c r="G1056" s="905"/>
      <c r="H1056" s="905"/>
      <c r="I1056" s="905"/>
      <c r="J1056" s="905"/>
      <c r="K1056" s="905"/>
      <c r="L1056" s="931" t="s">
        <v>615</v>
      </c>
      <c r="M1056" s="939" t="s">
        <v>616</v>
      </c>
      <c r="N1056" s="933" t="s">
        <v>370</v>
      </c>
      <c r="O1056" s="443">
        <v>0</v>
      </c>
      <c r="P1056" s="443">
        <v>0</v>
      </c>
      <c r="Q1056" s="443">
        <v>0</v>
      </c>
      <c r="R1056" s="940">
        <v>0</v>
      </c>
      <c r="S1056" s="443">
        <v>0</v>
      </c>
      <c r="T1056" s="443">
        <v>0</v>
      </c>
      <c r="U1056" s="443">
        <v>0</v>
      </c>
      <c r="V1056" s="443">
        <v>0</v>
      </c>
      <c r="W1056" s="443">
        <v>0</v>
      </c>
      <c r="X1056" s="443">
        <v>0</v>
      </c>
      <c r="Y1056" s="443">
        <v>0</v>
      </c>
      <c r="Z1056" s="443">
        <v>0</v>
      </c>
      <c r="AA1056" s="443">
        <v>0</v>
      </c>
      <c r="AB1056" s="443">
        <v>0</v>
      </c>
      <c r="AC1056" s="443">
        <v>0</v>
      </c>
      <c r="AD1056" s="443">
        <v>0</v>
      </c>
      <c r="AE1056" s="443">
        <v>0</v>
      </c>
      <c r="AF1056" s="443">
        <v>0</v>
      </c>
      <c r="AG1056" s="443">
        <v>0</v>
      </c>
      <c r="AH1056" s="443">
        <v>0</v>
      </c>
      <c r="AI1056" s="443">
        <v>0</v>
      </c>
      <c r="AJ1056" s="443">
        <v>0</v>
      </c>
      <c r="AK1056" s="443">
        <v>0</v>
      </c>
      <c r="AL1056" s="443">
        <v>0</v>
      </c>
      <c r="AM1056" s="443">
        <v>0</v>
      </c>
      <c r="AN1056" s="940">
        <v>0</v>
      </c>
      <c r="AO1056" s="940">
        <v>0</v>
      </c>
      <c r="AP1056" s="940">
        <v>0</v>
      </c>
      <c r="AQ1056" s="940">
        <v>0</v>
      </c>
      <c r="AR1056" s="940">
        <v>0</v>
      </c>
      <c r="AS1056" s="940">
        <v>0</v>
      </c>
      <c r="AT1056" s="940">
        <v>0</v>
      </c>
      <c r="AU1056" s="940">
        <v>0</v>
      </c>
      <c r="AV1056" s="940">
        <v>0</v>
      </c>
      <c r="AW1056" s="940">
        <v>0</v>
      </c>
      <c r="AX1056" s="771"/>
      <c r="AY1056" s="771"/>
      <c r="AZ1056" s="771"/>
      <c r="BA1056" s="905"/>
    </row>
    <row r="1057" spans="1:53" ht="11.4">
      <c r="A1057" s="789">
        <v>9</v>
      </c>
      <c r="B1057" s="905"/>
      <c r="C1057" s="905"/>
      <c r="D1057" s="905"/>
      <c r="E1057" s="905"/>
      <c r="F1057" s="905"/>
      <c r="G1057" s="905"/>
      <c r="H1057" s="905"/>
      <c r="I1057" s="905"/>
      <c r="J1057" s="905"/>
      <c r="K1057" s="905"/>
      <c r="L1057" s="931" t="s">
        <v>617</v>
      </c>
      <c r="M1057" s="939" t="s">
        <v>618</v>
      </c>
      <c r="N1057" s="933" t="s">
        <v>370</v>
      </c>
      <c r="O1057" s="790"/>
      <c r="P1057" s="790"/>
      <c r="Q1057" s="790"/>
      <c r="R1057" s="940">
        <v>0</v>
      </c>
      <c r="S1057" s="790"/>
      <c r="T1057" s="790"/>
      <c r="U1057" s="790"/>
      <c r="V1057" s="790"/>
      <c r="W1057" s="790"/>
      <c r="X1057" s="790"/>
      <c r="Y1057" s="790"/>
      <c r="Z1057" s="790"/>
      <c r="AA1057" s="790"/>
      <c r="AB1057" s="790"/>
      <c r="AC1057" s="790"/>
      <c r="AD1057" s="790"/>
      <c r="AE1057" s="790"/>
      <c r="AF1057" s="790"/>
      <c r="AG1057" s="790"/>
      <c r="AH1057" s="790"/>
      <c r="AI1057" s="790"/>
      <c r="AJ1057" s="790"/>
      <c r="AK1057" s="790"/>
      <c r="AL1057" s="790"/>
      <c r="AM1057" s="790"/>
      <c r="AN1057" s="940">
        <v>0</v>
      </c>
      <c r="AO1057" s="940">
        <v>0</v>
      </c>
      <c r="AP1057" s="940">
        <v>0</v>
      </c>
      <c r="AQ1057" s="940">
        <v>0</v>
      </c>
      <c r="AR1057" s="940">
        <v>0</v>
      </c>
      <c r="AS1057" s="940">
        <v>0</v>
      </c>
      <c r="AT1057" s="940">
        <v>0</v>
      </c>
      <c r="AU1057" s="940">
        <v>0</v>
      </c>
      <c r="AV1057" s="940">
        <v>0</v>
      </c>
      <c r="AW1057" s="940">
        <v>0</v>
      </c>
      <c r="AX1057" s="771"/>
      <c r="AY1057" s="771"/>
      <c r="AZ1057" s="771"/>
      <c r="BA1057" s="905"/>
    </row>
    <row r="1058" spans="1:53" ht="11.4">
      <c r="A1058" s="789">
        <v>9</v>
      </c>
      <c r="B1058" s="905"/>
      <c r="C1058" s="905"/>
      <c r="D1058" s="905"/>
      <c r="E1058" s="905"/>
      <c r="F1058" s="905"/>
      <c r="G1058" s="905"/>
      <c r="H1058" s="905"/>
      <c r="I1058" s="905"/>
      <c r="J1058" s="905"/>
      <c r="K1058" s="905"/>
      <c r="L1058" s="931" t="s">
        <v>619</v>
      </c>
      <c r="M1058" s="939" t="s">
        <v>620</v>
      </c>
      <c r="N1058" s="933" t="s">
        <v>370</v>
      </c>
      <c r="O1058" s="790"/>
      <c r="P1058" s="790"/>
      <c r="Q1058" s="790"/>
      <c r="R1058" s="940">
        <v>0</v>
      </c>
      <c r="S1058" s="790"/>
      <c r="T1058" s="790"/>
      <c r="U1058" s="790"/>
      <c r="V1058" s="790"/>
      <c r="W1058" s="790"/>
      <c r="X1058" s="790"/>
      <c r="Y1058" s="790"/>
      <c r="Z1058" s="790"/>
      <c r="AA1058" s="790"/>
      <c r="AB1058" s="790"/>
      <c r="AC1058" s="790"/>
      <c r="AD1058" s="790"/>
      <c r="AE1058" s="790"/>
      <c r="AF1058" s="790"/>
      <c r="AG1058" s="790"/>
      <c r="AH1058" s="790"/>
      <c r="AI1058" s="790"/>
      <c r="AJ1058" s="790"/>
      <c r="AK1058" s="790"/>
      <c r="AL1058" s="790"/>
      <c r="AM1058" s="790"/>
      <c r="AN1058" s="940">
        <v>0</v>
      </c>
      <c r="AO1058" s="940">
        <v>0</v>
      </c>
      <c r="AP1058" s="940">
        <v>0</v>
      </c>
      <c r="AQ1058" s="940">
        <v>0</v>
      </c>
      <c r="AR1058" s="940">
        <v>0</v>
      </c>
      <c r="AS1058" s="940">
        <v>0</v>
      </c>
      <c r="AT1058" s="940">
        <v>0</v>
      </c>
      <c r="AU1058" s="940">
        <v>0</v>
      </c>
      <c r="AV1058" s="940">
        <v>0</v>
      </c>
      <c r="AW1058" s="940">
        <v>0</v>
      </c>
      <c r="AX1058" s="771"/>
      <c r="AY1058" s="771"/>
      <c r="AZ1058" s="771"/>
      <c r="BA1058" s="905"/>
    </row>
    <row r="1059" spans="1:53" ht="11.4">
      <c r="A1059" s="789">
        <v>9</v>
      </c>
      <c r="B1059" s="905" t="s">
        <v>424</v>
      </c>
      <c r="C1059" s="905"/>
      <c r="D1059" s="905"/>
      <c r="E1059" s="905"/>
      <c r="F1059" s="905"/>
      <c r="G1059" s="905"/>
      <c r="H1059" s="905"/>
      <c r="I1059" s="905"/>
      <c r="J1059" s="905"/>
      <c r="K1059" s="905"/>
      <c r="L1059" s="931" t="s">
        <v>621</v>
      </c>
      <c r="M1059" s="939" t="s">
        <v>622</v>
      </c>
      <c r="N1059" s="933" t="s">
        <v>370</v>
      </c>
      <c r="O1059" s="443">
        <v>0</v>
      </c>
      <c r="P1059" s="443">
        <v>0</v>
      </c>
      <c r="Q1059" s="443">
        <v>0</v>
      </c>
      <c r="R1059" s="940">
        <v>0</v>
      </c>
      <c r="S1059" s="443">
        <v>0</v>
      </c>
      <c r="T1059" s="443">
        <v>0</v>
      </c>
      <c r="U1059" s="443">
        <v>0</v>
      </c>
      <c r="V1059" s="443">
        <v>0</v>
      </c>
      <c r="W1059" s="443">
        <v>0</v>
      </c>
      <c r="X1059" s="443">
        <v>0</v>
      </c>
      <c r="Y1059" s="443">
        <v>0</v>
      </c>
      <c r="Z1059" s="443">
        <v>0</v>
      </c>
      <c r="AA1059" s="443">
        <v>0</v>
      </c>
      <c r="AB1059" s="443">
        <v>0</v>
      </c>
      <c r="AC1059" s="443">
        <v>0</v>
      </c>
      <c r="AD1059" s="443">
        <v>0</v>
      </c>
      <c r="AE1059" s="443">
        <v>0</v>
      </c>
      <c r="AF1059" s="443">
        <v>0</v>
      </c>
      <c r="AG1059" s="443">
        <v>0</v>
      </c>
      <c r="AH1059" s="443">
        <v>0</v>
      </c>
      <c r="AI1059" s="443">
        <v>0</v>
      </c>
      <c r="AJ1059" s="443">
        <v>0</v>
      </c>
      <c r="AK1059" s="443">
        <v>0</v>
      </c>
      <c r="AL1059" s="443">
        <v>0</v>
      </c>
      <c r="AM1059" s="443">
        <v>0</v>
      </c>
      <c r="AN1059" s="940">
        <v>0</v>
      </c>
      <c r="AO1059" s="940">
        <v>0</v>
      </c>
      <c r="AP1059" s="940">
        <v>0</v>
      </c>
      <c r="AQ1059" s="940">
        <v>0</v>
      </c>
      <c r="AR1059" s="940">
        <v>0</v>
      </c>
      <c r="AS1059" s="940">
        <v>0</v>
      </c>
      <c r="AT1059" s="940">
        <v>0</v>
      </c>
      <c r="AU1059" s="940">
        <v>0</v>
      </c>
      <c r="AV1059" s="940">
        <v>0</v>
      </c>
      <c r="AW1059" s="940">
        <v>0</v>
      </c>
      <c r="AX1059" s="771"/>
      <c r="AY1059" s="771"/>
      <c r="AZ1059" s="771"/>
      <c r="BA1059" s="905"/>
    </row>
    <row r="1060" spans="1:53" ht="11.4">
      <c r="A1060" s="789">
        <v>9</v>
      </c>
      <c r="B1060" s="905" t="s">
        <v>425</v>
      </c>
      <c r="C1060" s="905"/>
      <c r="D1060" s="905"/>
      <c r="E1060" s="905"/>
      <c r="F1060" s="905"/>
      <c r="G1060" s="905"/>
      <c r="H1060" s="905"/>
      <c r="I1060" s="905"/>
      <c r="J1060" s="905"/>
      <c r="K1060" s="905"/>
      <c r="L1060" s="931" t="s">
        <v>623</v>
      </c>
      <c r="M1060" s="939" t="s">
        <v>624</v>
      </c>
      <c r="N1060" s="933" t="s">
        <v>370</v>
      </c>
      <c r="O1060" s="443">
        <v>0</v>
      </c>
      <c r="P1060" s="443">
        <v>0</v>
      </c>
      <c r="Q1060" s="443">
        <v>0</v>
      </c>
      <c r="R1060" s="940">
        <v>0</v>
      </c>
      <c r="S1060" s="443">
        <v>0</v>
      </c>
      <c r="T1060" s="443">
        <v>0</v>
      </c>
      <c r="U1060" s="443">
        <v>0</v>
      </c>
      <c r="V1060" s="443">
        <v>0</v>
      </c>
      <c r="W1060" s="443">
        <v>0</v>
      </c>
      <c r="X1060" s="443">
        <v>0</v>
      </c>
      <c r="Y1060" s="443">
        <v>0</v>
      </c>
      <c r="Z1060" s="443">
        <v>0</v>
      </c>
      <c r="AA1060" s="443">
        <v>0</v>
      </c>
      <c r="AB1060" s="443">
        <v>0</v>
      </c>
      <c r="AC1060" s="443">
        <v>0</v>
      </c>
      <c r="AD1060" s="443">
        <v>0</v>
      </c>
      <c r="AE1060" s="443">
        <v>0</v>
      </c>
      <c r="AF1060" s="443">
        <v>0</v>
      </c>
      <c r="AG1060" s="443">
        <v>0</v>
      </c>
      <c r="AH1060" s="443">
        <v>0</v>
      </c>
      <c r="AI1060" s="443">
        <v>0</v>
      </c>
      <c r="AJ1060" s="443">
        <v>0</v>
      </c>
      <c r="AK1060" s="443">
        <v>0</v>
      </c>
      <c r="AL1060" s="443">
        <v>0</v>
      </c>
      <c r="AM1060" s="443">
        <v>0</v>
      </c>
      <c r="AN1060" s="940">
        <v>0</v>
      </c>
      <c r="AO1060" s="940">
        <v>0</v>
      </c>
      <c r="AP1060" s="940">
        <v>0</v>
      </c>
      <c r="AQ1060" s="940">
        <v>0</v>
      </c>
      <c r="AR1060" s="940">
        <v>0</v>
      </c>
      <c r="AS1060" s="940">
        <v>0</v>
      </c>
      <c r="AT1060" s="940">
        <v>0</v>
      </c>
      <c r="AU1060" s="940">
        <v>0</v>
      </c>
      <c r="AV1060" s="940">
        <v>0</v>
      </c>
      <c r="AW1060" s="940">
        <v>0</v>
      </c>
      <c r="AX1060" s="771"/>
      <c r="AY1060" s="771"/>
      <c r="AZ1060" s="771"/>
      <c r="BA1060" s="905"/>
    </row>
    <row r="1061" spans="1:53" ht="11.4">
      <c r="A1061" s="789">
        <v>9</v>
      </c>
      <c r="B1061" s="905" t="s">
        <v>1328</v>
      </c>
      <c r="C1061" s="905"/>
      <c r="D1061" s="905"/>
      <c r="E1061" s="905"/>
      <c r="F1061" s="905"/>
      <c r="G1061" s="905"/>
      <c r="H1061" s="905"/>
      <c r="I1061" s="905"/>
      <c r="J1061" s="905"/>
      <c r="K1061" s="905"/>
      <c r="L1061" s="931" t="s">
        <v>1340</v>
      </c>
      <c r="M1061" s="939" t="s">
        <v>1341</v>
      </c>
      <c r="N1061" s="933" t="s">
        <v>370</v>
      </c>
      <c r="O1061" s="443">
        <v>0</v>
      </c>
      <c r="P1061" s="443">
        <v>0</v>
      </c>
      <c r="Q1061" s="443">
        <v>0</v>
      </c>
      <c r="R1061" s="940">
        <v>0</v>
      </c>
      <c r="S1061" s="443">
        <v>0</v>
      </c>
      <c r="T1061" s="443">
        <v>0</v>
      </c>
      <c r="U1061" s="443">
        <v>0</v>
      </c>
      <c r="V1061" s="443">
        <v>0</v>
      </c>
      <c r="W1061" s="443">
        <v>0</v>
      </c>
      <c r="X1061" s="443">
        <v>0</v>
      </c>
      <c r="Y1061" s="443">
        <v>0</v>
      </c>
      <c r="Z1061" s="443">
        <v>0</v>
      </c>
      <c r="AA1061" s="443">
        <v>0</v>
      </c>
      <c r="AB1061" s="443">
        <v>0</v>
      </c>
      <c r="AC1061" s="443">
        <v>0</v>
      </c>
      <c r="AD1061" s="443">
        <v>0</v>
      </c>
      <c r="AE1061" s="443">
        <v>0</v>
      </c>
      <c r="AF1061" s="443">
        <v>0</v>
      </c>
      <c r="AG1061" s="443">
        <v>0</v>
      </c>
      <c r="AH1061" s="443">
        <v>0</v>
      </c>
      <c r="AI1061" s="443">
        <v>0</v>
      </c>
      <c r="AJ1061" s="443">
        <v>0</v>
      </c>
      <c r="AK1061" s="443">
        <v>0</v>
      </c>
      <c r="AL1061" s="443">
        <v>0</v>
      </c>
      <c r="AM1061" s="443">
        <v>0</v>
      </c>
      <c r="AN1061" s="940">
        <v>0</v>
      </c>
      <c r="AO1061" s="940">
        <v>0</v>
      </c>
      <c r="AP1061" s="940">
        <v>0</v>
      </c>
      <c r="AQ1061" s="940">
        <v>0</v>
      </c>
      <c r="AR1061" s="940">
        <v>0</v>
      </c>
      <c r="AS1061" s="940">
        <v>0</v>
      </c>
      <c r="AT1061" s="940">
        <v>0</v>
      </c>
      <c r="AU1061" s="940">
        <v>0</v>
      </c>
      <c r="AV1061" s="940">
        <v>0</v>
      </c>
      <c r="AW1061" s="940">
        <v>0</v>
      </c>
      <c r="AX1061" s="771"/>
      <c r="AY1061" s="771"/>
      <c r="AZ1061" s="771"/>
      <c r="BA1061" s="905"/>
    </row>
    <row r="1062" spans="1:53" ht="11.4">
      <c r="A1062" s="789">
        <v>9</v>
      </c>
      <c r="B1062" s="905"/>
      <c r="C1062" s="905"/>
      <c r="D1062" s="905"/>
      <c r="E1062" s="905"/>
      <c r="F1062" s="905"/>
      <c r="G1062" s="905"/>
      <c r="H1062" s="905"/>
      <c r="I1062" s="905"/>
      <c r="J1062" s="905"/>
      <c r="K1062" s="905"/>
      <c r="L1062" s="931" t="s">
        <v>146</v>
      </c>
      <c r="M1062" s="932" t="s">
        <v>625</v>
      </c>
      <c r="N1062" s="856" t="s">
        <v>370</v>
      </c>
      <c r="O1062" s="443">
        <v>0</v>
      </c>
      <c r="P1062" s="443">
        <v>0</v>
      </c>
      <c r="Q1062" s="443">
        <v>0</v>
      </c>
      <c r="R1062" s="940">
        <v>0</v>
      </c>
      <c r="S1062" s="443">
        <v>0</v>
      </c>
      <c r="T1062" s="443">
        <v>1.6</v>
      </c>
      <c r="U1062" s="443">
        <v>0</v>
      </c>
      <c r="V1062" s="443">
        <v>0</v>
      </c>
      <c r="W1062" s="443">
        <v>0</v>
      </c>
      <c r="X1062" s="443">
        <v>0</v>
      </c>
      <c r="Y1062" s="443">
        <v>0</v>
      </c>
      <c r="Z1062" s="443">
        <v>0</v>
      </c>
      <c r="AA1062" s="443">
        <v>0</v>
      </c>
      <c r="AB1062" s="443">
        <v>0</v>
      </c>
      <c r="AC1062" s="443">
        <v>0</v>
      </c>
      <c r="AD1062" s="443">
        <v>0</v>
      </c>
      <c r="AE1062" s="443">
        <v>0</v>
      </c>
      <c r="AF1062" s="443">
        <v>0</v>
      </c>
      <c r="AG1062" s="443">
        <v>0</v>
      </c>
      <c r="AH1062" s="443">
        <v>0</v>
      </c>
      <c r="AI1062" s="443">
        <v>0</v>
      </c>
      <c r="AJ1062" s="443">
        <v>0</v>
      </c>
      <c r="AK1062" s="443">
        <v>0</v>
      </c>
      <c r="AL1062" s="443">
        <v>0</v>
      </c>
      <c r="AM1062" s="443">
        <v>0</v>
      </c>
      <c r="AN1062" s="940">
        <v>0</v>
      </c>
      <c r="AO1062" s="940">
        <v>0</v>
      </c>
      <c r="AP1062" s="940">
        <v>0</v>
      </c>
      <c r="AQ1062" s="940">
        <v>0</v>
      </c>
      <c r="AR1062" s="940">
        <v>0</v>
      </c>
      <c r="AS1062" s="940">
        <v>0</v>
      </c>
      <c r="AT1062" s="940">
        <v>0</v>
      </c>
      <c r="AU1062" s="940">
        <v>0</v>
      </c>
      <c r="AV1062" s="940">
        <v>0</v>
      </c>
      <c r="AW1062" s="940">
        <v>0</v>
      </c>
      <c r="AX1062" s="771"/>
      <c r="AY1062" s="771"/>
      <c r="AZ1062" s="771"/>
      <c r="BA1062" s="905"/>
    </row>
    <row r="1063" spans="1:53" s="116" customFormat="1" ht="11.4">
      <c r="A1063" s="936">
        <v>9</v>
      </c>
      <c r="B1063" s="946"/>
      <c r="C1063" s="946"/>
      <c r="D1063" s="946"/>
      <c r="E1063" s="946"/>
      <c r="F1063" s="946"/>
      <c r="G1063" s="946"/>
      <c r="H1063" s="946"/>
      <c r="I1063" s="946"/>
      <c r="J1063" s="946"/>
      <c r="K1063" s="946"/>
      <c r="L1063" s="947" t="s">
        <v>167</v>
      </c>
      <c r="M1063" s="948" t="s">
        <v>626</v>
      </c>
      <c r="N1063" s="949" t="s">
        <v>370</v>
      </c>
      <c r="O1063" s="928">
        <v>9.83</v>
      </c>
      <c r="P1063" s="928">
        <v>12.16</v>
      </c>
      <c r="Q1063" s="928">
        <v>0</v>
      </c>
      <c r="R1063" s="928">
        <v>-12.16</v>
      </c>
      <c r="S1063" s="928">
        <v>7.2</v>
      </c>
      <c r="T1063" s="928">
        <v>23.97</v>
      </c>
      <c r="U1063" s="928">
        <v>0</v>
      </c>
      <c r="V1063" s="928">
        <v>0</v>
      </c>
      <c r="W1063" s="928">
        <v>0</v>
      </c>
      <c r="X1063" s="928">
        <v>0</v>
      </c>
      <c r="Y1063" s="928">
        <v>0</v>
      </c>
      <c r="Z1063" s="928">
        <v>0</v>
      </c>
      <c r="AA1063" s="928">
        <v>0</v>
      </c>
      <c r="AB1063" s="928">
        <v>0</v>
      </c>
      <c r="AC1063" s="928">
        <v>0</v>
      </c>
      <c r="AD1063" s="928">
        <v>43.69</v>
      </c>
      <c r="AE1063" s="928">
        <v>0</v>
      </c>
      <c r="AF1063" s="928">
        <v>0</v>
      </c>
      <c r="AG1063" s="928">
        <v>0</v>
      </c>
      <c r="AH1063" s="928">
        <v>0</v>
      </c>
      <c r="AI1063" s="928">
        <v>0</v>
      </c>
      <c r="AJ1063" s="928">
        <v>0</v>
      </c>
      <c r="AK1063" s="928">
        <v>0</v>
      </c>
      <c r="AL1063" s="928">
        <v>0</v>
      </c>
      <c r="AM1063" s="928">
        <v>0</v>
      </c>
      <c r="AN1063" s="928">
        <v>506.80555555555549</v>
      </c>
      <c r="AO1063" s="928">
        <v>-100</v>
      </c>
      <c r="AP1063" s="928">
        <v>0</v>
      </c>
      <c r="AQ1063" s="928">
        <v>0</v>
      </c>
      <c r="AR1063" s="928">
        <v>0</v>
      </c>
      <c r="AS1063" s="928">
        <v>0</v>
      </c>
      <c r="AT1063" s="928">
        <v>0</v>
      </c>
      <c r="AU1063" s="928">
        <v>0</v>
      </c>
      <c r="AV1063" s="928">
        <v>0</v>
      </c>
      <c r="AW1063" s="928">
        <v>0</v>
      </c>
      <c r="AX1063" s="938"/>
      <c r="AY1063" s="938"/>
      <c r="AZ1063" s="938"/>
      <c r="BA1063" s="946"/>
    </row>
    <row r="1064" spans="1:53" ht="11.4">
      <c r="A1064" s="789">
        <v>9</v>
      </c>
      <c r="B1064" s="905" t="s">
        <v>136</v>
      </c>
      <c r="C1064" s="905"/>
      <c r="D1064" s="905"/>
      <c r="E1064" s="905"/>
      <c r="F1064" s="905"/>
      <c r="G1064" s="905"/>
      <c r="H1064" s="905"/>
      <c r="I1064" s="905"/>
      <c r="J1064" s="905"/>
      <c r="K1064" s="905"/>
      <c r="L1064" s="931" t="s">
        <v>168</v>
      </c>
      <c r="M1064" s="939" t="s">
        <v>627</v>
      </c>
      <c r="N1064" s="933" t="s">
        <v>370</v>
      </c>
      <c r="O1064" s="443">
        <v>0</v>
      </c>
      <c r="P1064" s="443">
        <v>0</v>
      </c>
      <c r="Q1064" s="443">
        <v>0</v>
      </c>
      <c r="R1064" s="940">
        <v>0</v>
      </c>
      <c r="S1064" s="443">
        <v>0</v>
      </c>
      <c r="T1064" s="443">
        <v>0</v>
      </c>
      <c r="U1064" s="443">
        <v>0</v>
      </c>
      <c r="V1064" s="443">
        <v>0</v>
      </c>
      <c r="W1064" s="443">
        <v>0</v>
      </c>
      <c r="X1064" s="443">
        <v>0</v>
      </c>
      <c r="Y1064" s="443">
        <v>0</v>
      </c>
      <c r="Z1064" s="443">
        <v>0</v>
      </c>
      <c r="AA1064" s="443">
        <v>0</v>
      </c>
      <c r="AB1064" s="443">
        <v>0</v>
      </c>
      <c r="AC1064" s="443">
        <v>0</v>
      </c>
      <c r="AD1064" s="443">
        <v>0</v>
      </c>
      <c r="AE1064" s="443">
        <v>0</v>
      </c>
      <c r="AF1064" s="443">
        <v>0</v>
      </c>
      <c r="AG1064" s="443">
        <v>0</v>
      </c>
      <c r="AH1064" s="443">
        <v>0</v>
      </c>
      <c r="AI1064" s="443">
        <v>0</v>
      </c>
      <c r="AJ1064" s="443">
        <v>0</v>
      </c>
      <c r="AK1064" s="443">
        <v>0</v>
      </c>
      <c r="AL1064" s="443">
        <v>0</v>
      </c>
      <c r="AM1064" s="443">
        <v>0</v>
      </c>
      <c r="AN1064" s="940">
        <v>0</v>
      </c>
      <c r="AO1064" s="940">
        <v>0</v>
      </c>
      <c r="AP1064" s="940">
        <v>0</v>
      </c>
      <c r="AQ1064" s="940">
        <v>0</v>
      </c>
      <c r="AR1064" s="940">
        <v>0</v>
      </c>
      <c r="AS1064" s="940">
        <v>0</v>
      </c>
      <c r="AT1064" s="940">
        <v>0</v>
      </c>
      <c r="AU1064" s="940">
        <v>0</v>
      </c>
      <c r="AV1064" s="940">
        <v>0</v>
      </c>
      <c r="AW1064" s="940">
        <v>0</v>
      </c>
      <c r="AX1064" s="771"/>
      <c r="AY1064" s="771"/>
      <c r="AZ1064" s="771"/>
      <c r="BA1064" s="905"/>
    </row>
    <row r="1065" spans="1:53" ht="11.4">
      <c r="A1065" s="789">
        <v>9</v>
      </c>
      <c r="B1065" s="905" t="s">
        <v>137</v>
      </c>
      <c r="C1065" s="905"/>
      <c r="D1065" s="905"/>
      <c r="E1065" s="905"/>
      <c r="F1065" s="905"/>
      <c r="G1065" s="905"/>
      <c r="H1065" s="905"/>
      <c r="I1065" s="905"/>
      <c r="J1065" s="905"/>
      <c r="K1065" s="905"/>
      <c r="L1065" s="931" t="s">
        <v>628</v>
      </c>
      <c r="M1065" s="939" t="s">
        <v>629</v>
      </c>
      <c r="N1065" s="933" t="s">
        <v>370</v>
      </c>
      <c r="O1065" s="443">
        <v>0</v>
      </c>
      <c r="P1065" s="443">
        <v>0</v>
      </c>
      <c r="Q1065" s="443">
        <v>0</v>
      </c>
      <c r="R1065" s="940">
        <v>0</v>
      </c>
      <c r="S1065" s="443">
        <v>0</v>
      </c>
      <c r="T1065" s="443">
        <v>0</v>
      </c>
      <c r="U1065" s="443">
        <v>0</v>
      </c>
      <c r="V1065" s="443">
        <v>0</v>
      </c>
      <c r="W1065" s="443">
        <v>0</v>
      </c>
      <c r="X1065" s="443">
        <v>0</v>
      </c>
      <c r="Y1065" s="443">
        <v>0</v>
      </c>
      <c r="Z1065" s="443">
        <v>0</v>
      </c>
      <c r="AA1065" s="443">
        <v>0</v>
      </c>
      <c r="AB1065" s="443">
        <v>0</v>
      </c>
      <c r="AC1065" s="443">
        <v>0</v>
      </c>
      <c r="AD1065" s="443">
        <v>0</v>
      </c>
      <c r="AE1065" s="443">
        <v>0</v>
      </c>
      <c r="AF1065" s="443">
        <v>0</v>
      </c>
      <c r="AG1065" s="443">
        <v>0</v>
      </c>
      <c r="AH1065" s="443">
        <v>0</v>
      </c>
      <c r="AI1065" s="443">
        <v>0</v>
      </c>
      <c r="AJ1065" s="443">
        <v>0</v>
      </c>
      <c r="AK1065" s="443">
        <v>0</v>
      </c>
      <c r="AL1065" s="443">
        <v>0</v>
      </c>
      <c r="AM1065" s="443">
        <v>0</v>
      </c>
      <c r="AN1065" s="940">
        <v>0</v>
      </c>
      <c r="AO1065" s="940">
        <v>0</v>
      </c>
      <c r="AP1065" s="940">
        <v>0</v>
      </c>
      <c r="AQ1065" s="940">
        <v>0</v>
      </c>
      <c r="AR1065" s="940">
        <v>0</v>
      </c>
      <c r="AS1065" s="940">
        <v>0</v>
      </c>
      <c r="AT1065" s="940">
        <v>0</v>
      </c>
      <c r="AU1065" s="940">
        <v>0</v>
      </c>
      <c r="AV1065" s="940">
        <v>0</v>
      </c>
      <c r="AW1065" s="940">
        <v>0</v>
      </c>
      <c r="AX1065" s="771"/>
      <c r="AY1065" s="771"/>
      <c r="AZ1065" s="771"/>
      <c r="BA1065" s="905"/>
    </row>
    <row r="1066" spans="1:53" ht="11.4">
      <c r="A1066" s="789">
        <v>9</v>
      </c>
      <c r="B1066" s="905" t="s">
        <v>431</v>
      </c>
      <c r="C1066" s="905"/>
      <c r="D1066" s="905"/>
      <c r="E1066" s="905"/>
      <c r="F1066" s="905"/>
      <c r="G1066" s="905"/>
      <c r="H1066" s="905"/>
      <c r="I1066" s="905"/>
      <c r="J1066" s="905"/>
      <c r="K1066" s="905"/>
      <c r="L1066" s="931" t="s">
        <v>630</v>
      </c>
      <c r="M1066" s="939" t="s">
        <v>631</v>
      </c>
      <c r="N1066" s="933" t="s">
        <v>370</v>
      </c>
      <c r="O1066" s="443">
        <v>0</v>
      </c>
      <c r="P1066" s="443">
        <v>0</v>
      </c>
      <c r="Q1066" s="443">
        <v>0</v>
      </c>
      <c r="R1066" s="940">
        <v>0</v>
      </c>
      <c r="S1066" s="443">
        <v>0</v>
      </c>
      <c r="T1066" s="443">
        <v>0</v>
      </c>
      <c r="U1066" s="443">
        <v>0</v>
      </c>
      <c r="V1066" s="443">
        <v>0</v>
      </c>
      <c r="W1066" s="443">
        <v>0</v>
      </c>
      <c r="X1066" s="443">
        <v>0</v>
      </c>
      <c r="Y1066" s="443">
        <v>0</v>
      </c>
      <c r="Z1066" s="443">
        <v>0</v>
      </c>
      <c r="AA1066" s="443">
        <v>0</v>
      </c>
      <c r="AB1066" s="443">
        <v>0</v>
      </c>
      <c r="AC1066" s="443">
        <v>0</v>
      </c>
      <c r="AD1066" s="443">
        <v>0</v>
      </c>
      <c r="AE1066" s="443">
        <v>0</v>
      </c>
      <c r="AF1066" s="443">
        <v>0</v>
      </c>
      <c r="AG1066" s="443">
        <v>0</v>
      </c>
      <c r="AH1066" s="443">
        <v>0</v>
      </c>
      <c r="AI1066" s="443">
        <v>0</v>
      </c>
      <c r="AJ1066" s="443">
        <v>0</v>
      </c>
      <c r="AK1066" s="443">
        <v>0</v>
      </c>
      <c r="AL1066" s="443">
        <v>0</v>
      </c>
      <c r="AM1066" s="443">
        <v>0</v>
      </c>
      <c r="AN1066" s="940">
        <v>0</v>
      </c>
      <c r="AO1066" s="940">
        <v>0</v>
      </c>
      <c r="AP1066" s="940">
        <v>0</v>
      </c>
      <c r="AQ1066" s="940">
        <v>0</v>
      </c>
      <c r="AR1066" s="940">
        <v>0</v>
      </c>
      <c r="AS1066" s="940">
        <v>0</v>
      </c>
      <c r="AT1066" s="940">
        <v>0</v>
      </c>
      <c r="AU1066" s="940">
        <v>0</v>
      </c>
      <c r="AV1066" s="940">
        <v>0</v>
      </c>
      <c r="AW1066" s="940">
        <v>0</v>
      </c>
      <c r="AX1066" s="771"/>
      <c r="AY1066" s="771"/>
      <c r="AZ1066" s="771"/>
      <c r="BA1066" s="905"/>
    </row>
    <row r="1067" spans="1:53" ht="11.4">
      <c r="A1067" s="789">
        <v>9</v>
      </c>
      <c r="B1067" s="905" t="s">
        <v>432</v>
      </c>
      <c r="C1067" s="905"/>
      <c r="D1067" s="905"/>
      <c r="E1067" s="905"/>
      <c r="F1067" s="905"/>
      <c r="G1067" s="905"/>
      <c r="H1067" s="905"/>
      <c r="I1067" s="905"/>
      <c r="J1067" s="905"/>
      <c r="K1067" s="905"/>
      <c r="L1067" s="931" t="s">
        <v>632</v>
      </c>
      <c r="M1067" s="939" t="s">
        <v>633</v>
      </c>
      <c r="N1067" s="933" t="s">
        <v>370</v>
      </c>
      <c r="O1067" s="443">
        <v>5.2</v>
      </c>
      <c r="P1067" s="443">
        <v>8.9</v>
      </c>
      <c r="Q1067" s="443">
        <v>0</v>
      </c>
      <c r="R1067" s="940">
        <v>-8.9</v>
      </c>
      <c r="S1067" s="443">
        <v>5.5</v>
      </c>
      <c r="T1067" s="443">
        <v>10.58</v>
      </c>
      <c r="U1067" s="443">
        <v>0</v>
      </c>
      <c r="V1067" s="443">
        <v>0</v>
      </c>
      <c r="W1067" s="443">
        <v>0</v>
      </c>
      <c r="X1067" s="443">
        <v>0</v>
      </c>
      <c r="Y1067" s="443">
        <v>0</v>
      </c>
      <c r="Z1067" s="443">
        <v>0</v>
      </c>
      <c r="AA1067" s="443">
        <v>0</v>
      </c>
      <c r="AB1067" s="443">
        <v>0</v>
      </c>
      <c r="AC1067" s="443">
        <v>0</v>
      </c>
      <c r="AD1067" s="443">
        <v>27.39</v>
      </c>
      <c r="AE1067" s="443">
        <v>0</v>
      </c>
      <c r="AF1067" s="443">
        <v>0</v>
      </c>
      <c r="AG1067" s="443">
        <v>0</v>
      </c>
      <c r="AH1067" s="443">
        <v>0</v>
      </c>
      <c r="AI1067" s="443">
        <v>0</v>
      </c>
      <c r="AJ1067" s="443">
        <v>0</v>
      </c>
      <c r="AK1067" s="443">
        <v>0</v>
      </c>
      <c r="AL1067" s="443">
        <v>0</v>
      </c>
      <c r="AM1067" s="443">
        <v>0</v>
      </c>
      <c r="AN1067" s="940">
        <v>398</v>
      </c>
      <c r="AO1067" s="940">
        <v>-100</v>
      </c>
      <c r="AP1067" s="940">
        <v>0</v>
      </c>
      <c r="AQ1067" s="940">
        <v>0</v>
      </c>
      <c r="AR1067" s="940">
        <v>0</v>
      </c>
      <c r="AS1067" s="940">
        <v>0</v>
      </c>
      <c r="AT1067" s="940">
        <v>0</v>
      </c>
      <c r="AU1067" s="940">
        <v>0</v>
      </c>
      <c r="AV1067" s="940">
        <v>0</v>
      </c>
      <c r="AW1067" s="940">
        <v>0</v>
      </c>
      <c r="AX1067" s="771"/>
      <c r="AY1067" s="771"/>
      <c r="AZ1067" s="771"/>
      <c r="BA1067" s="905"/>
    </row>
    <row r="1068" spans="1:53" ht="11.4">
      <c r="A1068" s="789">
        <v>9</v>
      </c>
      <c r="B1068" s="905" t="s">
        <v>433</v>
      </c>
      <c r="C1068" s="905"/>
      <c r="D1068" s="905"/>
      <c r="E1068" s="905"/>
      <c r="F1068" s="905"/>
      <c r="G1068" s="905"/>
      <c r="H1068" s="905"/>
      <c r="I1068" s="905"/>
      <c r="J1068" s="905"/>
      <c r="K1068" s="905"/>
      <c r="L1068" s="931" t="s">
        <v>634</v>
      </c>
      <c r="M1068" s="939" t="s">
        <v>635</v>
      </c>
      <c r="N1068" s="933" t="s">
        <v>370</v>
      </c>
      <c r="O1068" s="443">
        <v>0</v>
      </c>
      <c r="P1068" s="443">
        <v>0</v>
      </c>
      <c r="Q1068" s="443">
        <v>0</v>
      </c>
      <c r="R1068" s="940">
        <v>0</v>
      </c>
      <c r="S1068" s="443">
        <v>0</v>
      </c>
      <c r="T1068" s="443">
        <v>0</v>
      </c>
      <c r="U1068" s="443">
        <v>0</v>
      </c>
      <c r="V1068" s="443">
        <v>0</v>
      </c>
      <c r="W1068" s="443">
        <v>0</v>
      </c>
      <c r="X1068" s="443">
        <v>0</v>
      </c>
      <c r="Y1068" s="443">
        <v>0</v>
      </c>
      <c r="Z1068" s="443">
        <v>0</v>
      </c>
      <c r="AA1068" s="443">
        <v>0</v>
      </c>
      <c r="AB1068" s="443">
        <v>0</v>
      </c>
      <c r="AC1068" s="443">
        <v>0</v>
      </c>
      <c r="AD1068" s="443">
        <v>0</v>
      </c>
      <c r="AE1068" s="443">
        <v>0</v>
      </c>
      <c r="AF1068" s="443">
        <v>0</v>
      </c>
      <c r="AG1068" s="443">
        <v>0</v>
      </c>
      <c r="AH1068" s="443">
        <v>0</v>
      </c>
      <c r="AI1068" s="443">
        <v>0</v>
      </c>
      <c r="AJ1068" s="443">
        <v>0</v>
      </c>
      <c r="AK1068" s="443">
        <v>0</v>
      </c>
      <c r="AL1068" s="443">
        <v>0</v>
      </c>
      <c r="AM1068" s="443">
        <v>0</v>
      </c>
      <c r="AN1068" s="940">
        <v>0</v>
      </c>
      <c r="AO1068" s="940">
        <v>0</v>
      </c>
      <c r="AP1068" s="940">
        <v>0</v>
      </c>
      <c r="AQ1068" s="940">
        <v>0</v>
      </c>
      <c r="AR1068" s="940">
        <v>0</v>
      </c>
      <c r="AS1068" s="940">
        <v>0</v>
      </c>
      <c r="AT1068" s="940">
        <v>0</v>
      </c>
      <c r="AU1068" s="940">
        <v>0</v>
      </c>
      <c r="AV1068" s="940">
        <v>0</v>
      </c>
      <c r="AW1068" s="940">
        <v>0</v>
      </c>
      <c r="AX1068" s="771"/>
      <c r="AY1068" s="771"/>
      <c r="AZ1068" s="771"/>
      <c r="BA1068" s="905"/>
    </row>
    <row r="1069" spans="1:53" ht="11.4">
      <c r="A1069" s="789">
        <v>9</v>
      </c>
      <c r="B1069" s="905" t="s">
        <v>430</v>
      </c>
      <c r="C1069" s="905"/>
      <c r="D1069" s="905"/>
      <c r="E1069" s="905"/>
      <c r="F1069" s="905"/>
      <c r="G1069" s="905"/>
      <c r="H1069" s="905"/>
      <c r="I1069" s="905"/>
      <c r="J1069" s="905"/>
      <c r="K1069" s="905"/>
      <c r="L1069" s="931" t="s">
        <v>636</v>
      </c>
      <c r="M1069" s="939" t="s">
        <v>637</v>
      </c>
      <c r="N1069" s="933" t="s">
        <v>370</v>
      </c>
      <c r="O1069" s="443">
        <v>0</v>
      </c>
      <c r="P1069" s="443">
        <v>0</v>
      </c>
      <c r="Q1069" s="443">
        <v>0</v>
      </c>
      <c r="R1069" s="940">
        <v>0</v>
      </c>
      <c r="S1069" s="443">
        <v>0</v>
      </c>
      <c r="T1069" s="443">
        <v>0</v>
      </c>
      <c r="U1069" s="443">
        <v>0</v>
      </c>
      <c r="V1069" s="443">
        <v>0</v>
      </c>
      <c r="W1069" s="443">
        <v>0</v>
      </c>
      <c r="X1069" s="443">
        <v>0</v>
      </c>
      <c r="Y1069" s="443">
        <v>0</v>
      </c>
      <c r="Z1069" s="443">
        <v>0</v>
      </c>
      <c r="AA1069" s="443">
        <v>0</v>
      </c>
      <c r="AB1069" s="443">
        <v>0</v>
      </c>
      <c r="AC1069" s="443">
        <v>0</v>
      </c>
      <c r="AD1069" s="443">
        <v>0</v>
      </c>
      <c r="AE1069" s="443">
        <v>0</v>
      </c>
      <c r="AF1069" s="443">
        <v>0</v>
      </c>
      <c r="AG1069" s="443">
        <v>0</v>
      </c>
      <c r="AH1069" s="443">
        <v>0</v>
      </c>
      <c r="AI1069" s="443">
        <v>0</v>
      </c>
      <c r="AJ1069" s="443">
        <v>0</v>
      </c>
      <c r="AK1069" s="443">
        <v>0</v>
      </c>
      <c r="AL1069" s="443">
        <v>0</v>
      </c>
      <c r="AM1069" s="443">
        <v>0</v>
      </c>
      <c r="AN1069" s="940">
        <v>0</v>
      </c>
      <c r="AO1069" s="940">
        <v>0</v>
      </c>
      <c r="AP1069" s="940">
        <v>0</v>
      </c>
      <c r="AQ1069" s="940">
        <v>0</v>
      </c>
      <c r="AR1069" s="940">
        <v>0</v>
      </c>
      <c r="AS1069" s="940">
        <v>0</v>
      </c>
      <c r="AT1069" s="940">
        <v>0</v>
      </c>
      <c r="AU1069" s="940">
        <v>0</v>
      </c>
      <c r="AV1069" s="940">
        <v>0</v>
      </c>
      <c r="AW1069" s="940">
        <v>0</v>
      </c>
      <c r="AX1069" s="771"/>
      <c r="AY1069" s="771"/>
      <c r="AZ1069" s="771"/>
      <c r="BA1069" s="905"/>
    </row>
    <row r="1070" spans="1:53" ht="11.4">
      <c r="A1070" s="789">
        <v>9</v>
      </c>
      <c r="B1070" s="905" t="s">
        <v>1372</v>
      </c>
      <c r="C1070" s="905"/>
      <c r="D1070" s="905"/>
      <c r="E1070" s="905"/>
      <c r="F1070" s="905"/>
      <c r="G1070" s="905"/>
      <c r="H1070" s="905"/>
      <c r="I1070" s="905"/>
      <c r="J1070" s="905"/>
      <c r="K1070" s="905"/>
      <c r="L1070" s="931" t="s">
        <v>638</v>
      </c>
      <c r="M1070" s="939" t="s">
        <v>639</v>
      </c>
      <c r="N1070" s="933" t="s">
        <v>370</v>
      </c>
      <c r="O1070" s="790">
        <v>0</v>
      </c>
      <c r="P1070" s="790">
        <v>0</v>
      </c>
      <c r="Q1070" s="790">
        <v>0</v>
      </c>
      <c r="R1070" s="940">
        <v>0</v>
      </c>
      <c r="S1070" s="790">
        <v>0</v>
      </c>
      <c r="T1070" s="790">
        <v>0</v>
      </c>
      <c r="U1070" s="790">
        <v>0</v>
      </c>
      <c r="V1070" s="790">
        <v>0</v>
      </c>
      <c r="W1070" s="790">
        <v>0</v>
      </c>
      <c r="X1070" s="790">
        <v>0</v>
      </c>
      <c r="Y1070" s="790">
        <v>0</v>
      </c>
      <c r="Z1070" s="790">
        <v>0</v>
      </c>
      <c r="AA1070" s="790">
        <v>0</v>
      </c>
      <c r="AB1070" s="790">
        <v>0</v>
      </c>
      <c r="AC1070" s="790">
        <v>0</v>
      </c>
      <c r="AD1070" s="790">
        <v>0</v>
      </c>
      <c r="AE1070" s="790">
        <v>0</v>
      </c>
      <c r="AF1070" s="790">
        <v>0</v>
      </c>
      <c r="AG1070" s="790">
        <v>0</v>
      </c>
      <c r="AH1070" s="790">
        <v>0</v>
      </c>
      <c r="AI1070" s="790">
        <v>0</v>
      </c>
      <c r="AJ1070" s="790">
        <v>0</v>
      </c>
      <c r="AK1070" s="790">
        <v>0</v>
      </c>
      <c r="AL1070" s="790">
        <v>0</v>
      </c>
      <c r="AM1070" s="790">
        <v>0</v>
      </c>
      <c r="AN1070" s="940">
        <v>0</v>
      </c>
      <c r="AO1070" s="940">
        <v>0</v>
      </c>
      <c r="AP1070" s="940">
        <v>0</v>
      </c>
      <c r="AQ1070" s="940">
        <v>0</v>
      </c>
      <c r="AR1070" s="940">
        <v>0</v>
      </c>
      <c r="AS1070" s="940">
        <v>0</v>
      </c>
      <c r="AT1070" s="940">
        <v>0</v>
      </c>
      <c r="AU1070" s="940">
        <v>0</v>
      </c>
      <c r="AV1070" s="940">
        <v>0</v>
      </c>
      <c r="AW1070" s="940">
        <v>0</v>
      </c>
      <c r="AX1070" s="771"/>
      <c r="AY1070" s="771"/>
      <c r="AZ1070" s="771"/>
      <c r="BA1070" s="905"/>
    </row>
    <row r="1071" spans="1:53" ht="11.4">
      <c r="A1071" s="789">
        <v>9</v>
      </c>
      <c r="B1071" s="905" t="s">
        <v>1373</v>
      </c>
      <c r="C1071" s="905"/>
      <c r="D1071" s="905"/>
      <c r="E1071" s="905"/>
      <c r="F1071" s="905"/>
      <c r="G1071" s="905"/>
      <c r="H1071" s="905"/>
      <c r="I1071" s="905"/>
      <c r="J1071" s="905"/>
      <c r="K1071" s="905"/>
      <c r="L1071" s="931" t="s">
        <v>640</v>
      </c>
      <c r="M1071" s="939" t="s">
        <v>641</v>
      </c>
      <c r="N1071" s="933" t="s">
        <v>370</v>
      </c>
      <c r="O1071" s="443">
        <v>4.63</v>
      </c>
      <c r="P1071" s="443">
        <v>3.26</v>
      </c>
      <c r="Q1071" s="443">
        <v>0</v>
      </c>
      <c r="R1071" s="940">
        <v>-3.26</v>
      </c>
      <c r="S1071" s="443">
        <v>1.7</v>
      </c>
      <c r="T1071" s="443">
        <v>13.39</v>
      </c>
      <c r="U1071" s="443">
        <v>0</v>
      </c>
      <c r="V1071" s="443">
        <v>0</v>
      </c>
      <c r="W1071" s="443">
        <v>0</v>
      </c>
      <c r="X1071" s="443">
        <v>0</v>
      </c>
      <c r="Y1071" s="443">
        <v>0</v>
      </c>
      <c r="Z1071" s="443">
        <v>0</v>
      </c>
      <c r="AA1071" s="443">
        <v>0</v>
      </c>
      <c r="AB1071" s="443">
        <v>0</v>
      </c>
      <c r="AC1071" s="443">
        <v>0</v>
      </c>
      <c r="AD1071" s="443">
        <v>16.3</v>
      </c>
      <c r="AE1071" s="443">
        <v>0</v>
      </c>
      <c r="AF1071" s="443">
        <v>0</v>
      </c>
      <c r="AG1071" s="443">
        <v>0</v>
      </c>
      <c r="AH1071" s="443">
        <v>0</v>
      </c>
      <c r="AI1071" s="443">
        <v>0</v>
      </c>
      <c r="AJ1071" s="443">
        <v>0</v>
      </c>
      <c r="AK1071" s="443">
        <v>0</v>
      </c>
      <c r="AL1071" s="443">
        <v>0</v>
      </c>
      <c r="AM1071" s="443">
        <v>0</v>
      </c>
      <c r="AN1071" s="940">
        <v>858.82352941176487</v>
      </c>
      <c r="AO1071" s="940">
        <v>-100</v>
      </c>
      <c r="AP1071" s="940">
        <v>0</v>
      </c>
      <c r="AQ1071" s="940">
        <v>0</v>
      </c>
      <c r="AR1071" s="940">
        <v>0</v>
      </c>
      <c r="AS1071" s="940">
        <v>0</v>
      </c>
      <c r="AT1071" s="940">
        <v>0</v>
      </c>
      <c r="AU1071" s="940">
        <v>0</v>
      </c>
      <c r="AV1071" s="940">
        <v>0</v>
      </c>
      <c r="AW1071" s="940">
        <v>0</v>
      </c>
      <c r="AX1071" s="771"/>
      <c r="AY1071" s="771"/>
      <c r="AZ1071" s="771"/>
      <c r="BA1071" s="905"/>
    </row>
    <row r="1072" spans="1:53" ht="11.4">
      <c r="A1072" s="789">
        <v>9</v>
      </c>
      <c r="B1072" s="905" t="s">
        <v>434</v>
      </c>
      <c r="C1072" s="905"/>
      <c r="D1072" s="905"/>
      <c r="E1072" s="905"/>
      <c r="F1072" s="905"/>
      <c r="G1072" s="905"/>
      <c r="H1072" s="905"/>
      <c r="I1072" s="905"/>
      <c r="J1072" s="905"/>
      <c r="K1072" s="905"/>
      <c r="L1072" s="931" t="s">
        <v>642</v>
      </c>
      <c r="M1072" s="939" t="s">
        <v>1163</v>
      </c>
      <c r="N1072" s="933" t="s">
        <v>370</v>
      </c>
      <c r="O1072" s="443">
        <v>0</v>
      </c>
      <c r="P1072" s="443">
        <v>0</v>
      </c>
      <c r="Q1072" s="443">
        <v>0</v>
      </c>
      <c r="R1072" s="940">
        <v>0</v>
      </c>
      <c r="S1072" s="443">
        <v>0</v>
      </c>
      <c r="T1072" s="443">
        <v>0</v>
      </c>
      <c r="U1072" s="443">
        <v>0</v>
      </c>
      <c r="V1072" s="443">
        <v>0</v>
      </c>
      <c r="W1072" s="443">
        <v>0</v>
      </c>
      <c r="X1072" s="443">
        <v>0</v>
      </c>
      <c r="Y1072" s="443">
        <v>0</v>
      </c>
      <c r="Z1072" s="443">
        <v>0</v>
      </c>
      <c r="AA1072" s="443">
        <v>0</v>
      </c>
      <c r="AB1072" s="443">
        <v>0</v>
      </c>
      <c r="AC1072" s="443">
        <v>0</v>
      </c>
      <c r="AD1072" s="443">
        <v>0</v>
      </c>
      <c r="AE1072" s="443">
        <v>0</v>
      </c>
      <c r="AF1072" s="443">
        <v>0</v>
      </c>
      <c r="AG1072" s="443">
        <v>0</v>
      </c>
      <c r="AH1072" s="443">
        <v>0</v>
      </c>
      <c r="AI1072" s="443">
        <v>0</v>
      </c>
      <c r="AJ1072" s="443">
        <v>0</v>
      </c>
      <c r="AK1072" s="443">
        <v>0</v>
      </c>
      <c r="AL1072" s="443">
        <v>0</v>
      </c>
      <c r="AM1072" s="443">
        <v>0</v>
      </c>
      <c r="AN1072" s="940">
        <v>0</v>
      </c>
      <c r="AO1072" s="940">
        <v>0</v>
      </c>
      <c r="AP1072" s="940">
        <v>0</v>
      </c>
      <c r="AQ1072" s="940">
        <v>0</v>
      </c>
      <c r="AR1072" s="940">
        <v>0</v>
      </c>
      <c r="AS1072" s="940">
        <v>0</v>
      </c>
      <c r="AT1072" s="940">
        <v>0</v>
      </c>
      <c r="AU1072" s="940">
        <v>0</v>
      </c>
      <c r="AV1072" s="940">
        <v>0</v>
      </c>
      <c r="AW1072" s="940">
        <v>0</v>
      </c>
      <c r="AX1072" s="771"/>
      <c r="AY1072" s="771"/>
      <c r="AZ1072" s="771"/>
      <c r="BA1072" s="905"/>
    </row>
    <row r="1073" spans="1:53" ht="68.400000000000006">
      <c r="A1073" s="789">
        <v>9</v>
      </c>
      <c r="B1073" s="905" t="s">
        <v>1396</v>
      </c>
      <c r="C1073" s="905"/>
      <c r="D1073" s="905"/>
      <c r="E1073" s="905"/>
      <c r="F1073" s="905"/>
      <c r="G1073" s="905"/>
      <c r="H1073" s="905"/>
      <c r="I1073" s="905"/>
      <c r="J1073" s="905"/>
      <c r="K1073" s="905"/>
      <c r="L1073" s="931" t="s">
        <v>169</v>
      </c>
      <c r="M1073" s="932" t="s">
        <v>485</v>
      </c>
      <c r="N1073" s="933" t="s">
        <v>370</v>
      </c>
      <c r="O1073" s="951"/>
      <c r="P1073" s="951"/>
      <c r="Q1073" s="951"/>
      <c r="R1073" s="940">
        <v>0</v>
      </c>
      <c r="S1073" s="951"/>
      <c r="T1073" s="951"/>
      <c r="U1073" s="951"/>
      <c r="V1073" s="951"/>
      <c r="W1073" s="951"/>
      <c r="X1073" s="951"/>
      <c r="Y1073" s="951"/>
      <c r="Z1073" s="951"/>
      <c r="AA1073" s="951"/>
      <c r="AB1073" s="951"/>
      <c r="AC1073" s="951"/>
      <c r="AD1073" s="951"/>
      <c r="AE1073" s="951"/>
      <c r="AF1073" s="951"/>
      <c r="AG1073" s="951"/>
      <c r="AH1073" s="951"/>
      <c r="AI1073" s="951"/>
      <c r="AJ1073" s="951"/>
      <c r="AK1073" s="951"/>
      <c r="AL1073" s="951"/>
      <c r="AM1073" s="951"/>
      <c r="AN1073" s="940">
        <v>0</v>
      </c>
      <c r="AO1073" s="940">
        <v>0</v>
      </c>
      <c r="AP1073" s="940">
        <v>0</v>
      </c>
      <c r="AQ1073" s="940">
        <v>0</v>
      </c>
      <c r="AR1073" s="940">
        <v>0</v>
      </c>
      <c r="AS1073" s="940">
        <v>0</v>
      </c>
      <c r="AT1073" s="940">
        <v>0</v>
      </c>
      <c r="AU1073" s="940">
        <v>0</v>
      </c>
      <c r="AV1073" s="940">
        <v>0</v>
      </c>
      <c r="AW1073" s="940">
        <v>0</v>
      </c>
      <c r="AX1073" s="771"/>
      <c r="AY1073" s="771"/>
      <c r="AZ1073" s="771"/>
      <c r="BA1073" s="905"/>
    </row>
    <row r="1074" spans="1:53" ht="11.4">
      <c r="A1074" s="789">
        <v>9</v>
      </c>
      <c r="B1074" s="905" t="s">
        <v>643</v>
      </c>
      <c r="C1074" s="905"/>
      <c r="D1074" s="905"/>
      <c r="E1074" s="905"/>
      <c r="F1074" s="905"/>
      <c r="G1074" s="905"/>
      <c r="H1074" s="905"/>
      <c r="I1074" s="905"/>
      <c r="J1074" s="905"/>
      <c r="K1074" s="905"/>
      <c r="L1074" s="931" t="s">
        <v>385</v>
      </c>
      <c r="M1074" s="932" t="s">
        <v>643</v>
      </c>
      <c r="N1074" s="933" t="s">
        <v>370</v>
      </c>
      <c r="O1074" s="443">
        <v>0</v>
      </c>
      <c r="P1074" s="443">
        <v>0</v>
      </c>
      <c r="Q1074" s="443">
        <v>0</v>
      </c>
      <c r="R1074" s="940">
        <v>0</v>
      </c>
      <c r="S1074" s="443">
        <v>0</v>
      </c>
      <c r="T1074" s="443">
        <v>0</v>
      </c>
      <c r="U1074" s="443">
        <v>0</v>
      </c>
      <c r="V1074" s="443">
        <v>0</v>
      </c>
      <c r="W1074" s="443">
        <v>0</v>
      </c>
      <c r="X1074" s="443">
        <v>0</v>
      </c>
      <c r="Y1074" s="443">
        <v>0</v>
      </c>
      <c r="Z1074" s="443">
        <v>0</v>
      </c>
      <c r="AA1074" s="443">
        <v>0</v>
      </c>
      <c r="AB1074" s="443">
        <v>0</v>
      </c>
      <c r="AC1074" s="443">
        <v>0</v>
      </c>
      <c r="AD1074" s="443">
        <v>0</v>
      </c>
      <c r="AE1074" s="443">
        <v>0</v>
      </c>
      <c r="AF1074" s="443">
        <v>0</v>
      </c>
      <c r="AG1074" s="443">
        <v>0</v>
      </c>
      <c r="AH1074" s="443">
        <v>0</v>
      </c>
      <c r="AI1074" s="443">
        <v>0</v>
      </c>
      <c r="AJ1074" s="443">
        <v>0</v>
      </c>
      <c r="AK1074" s="443">
        <v>0</v>
      </c>
      <c r="AL1074" s="443">
        <v>0</v>
      </c>
      <c r="AM1074" s="443">
        <v>0</v>
      </c>
      <c r="AN1074" s="940">
        <v>0</v>
      </c>
      <c r="AO1074" s="940">
        <v>0</v>
      </c>
      <c r="AP1074" s="940">
        <v>0</v>
      </c>
      <c r="AQ1074" s="940">
        <v>0</v>
      </c>
      <c r="AR1074" s="940">
        <v>0</v>
      </c>
      <c r="AS1074" s="940">
        <v>0</v>
      </c>
      <c r="AT1074" s="940">
        <v>0</v>
      </c>
      <c r="AU1074" s="940">
        <v>0</v>
      </c>
      <c r="AV1074" s="940">
        <v>0</v>
      </c>
      <c r="AW1074" s="940">
        <v>0</v>
      </c>
      <c r="AX1074" s="771"/>
      <c r="AY1074" s="771"/>
      <c r="AZ1074" s="771"/>
      <c r="BA1074" s="905"/>
    </row>
    <row r="1075" spans="1:53" ht="11.4">
      <c r="A1075" s="789">
        <v>9</v>
      </c>
      <c r="B1075" s="905"/>
      <c r="C1075" s="905"/>
      <c r="D1075" s="905"/>
      <c r="E1075" s="905"/>
      <c r="F1075" s="905"/>
      <c r="G1075" s="905"/>
      <c r="H1075" s="905"/>
      <c r="I1075" s="905"/>
      <c r="J1075" s="905"/>
      <c r="K1075" s="905"/>
      <c r="L1075" s="931" t="s">
        <v>511</v>
      </c>
      <c r="M1075" s="932" t="s">
        <v>644</v>
      </c>
      <c r="N1075" s="933" t="s">
        <v>370</v>
      </c>
      <c r="O1075" s="790"/>
      <c r="P1075" s="790"/>
      <c r="Q1075" s="790"/>
      <c r="R1075" s="940">
        <v>0</v>
      </c>
      <c r="S1075" s="790"/>
      <c r="T1075" s="790"/>
      <c r="U1075" s="790"/>
      <c r="V1075" s="790"/>
      <c r="W1075" s="790"/>
      <c r="X1075" s="790"/>
      <c r="Y1075" s="790"/>
      <c r="Z1075" s="790"/>
      <c r="AA1075" s="790"/>
      <c r="AB1075" s="790"/>
      <c r="AC1075" s="790"/>
      <c r="AD1075" s="790"/>
      <c r="AE1075" s="790"/>
      <c r="AF1075" s="790"/>
      <c r="AG1075" s="790"/>
      <c r="AH1075" s="790"/>
      <c r="AI1075" s="790"/>
      <c r="AJ1075" s="790"/>
      <c r="AK1075" s="790"/>
      <c r="AL1075" s="790"/>
      <c r="AM1075" s="790"/>
      <c r="AN1075" s="940">
        <v>0</v>
      </c>
      <c r="AO1075" s="940">
        <v>0</v>
      </c>
      <c r="AP1075" s="940">
        <v>0</v>
      </c>
      <c r="AQ1075" s="940">
        <v>0</v>
      </c>
      <c r="AR1075" s="940">
        <v>0</v>
      </c>
      <c r="AS1075" s="940">
        <v>0</v>
      </c>
      <c r="AT1075" s="940">
        <v>0</v>
      </c>
      <c r="AU1075" s="940">
        <v>0</v>
      </c>
      <c r="AV1075" s="940">
        <v>0</v>
      </c>
      <c r="AW1075" s="940">
        <v>0</v>
      </c>
      <c r="AX1075" s="771"/>
      <c r="AY1075" s="771"/>
      <c r="AZ1075" s="771"/>
      <c r="BA1075" s="905"/>
    </row>
    <row r="1076" spans="1:53" ht="11.4">
      <c r="A1076" s="789">
        <v>9</v>
      </c>
      <c r="B1076" s="905" t="s">
        <v>646</v>
      </c>
      <c r="C1076" s="905"/>
      <c r="D1076" s="905"/>
      <c r="E1076" s="905"/>
      <c r="F1076" s="905"/>
      <c r="G1076" s="905"/>
      <c r="H1076" s="905"/>
      <c r="I1076" s="905"/>
      <c r="J1076" s="905"/>
      <c r="K1076" s="905"/>
      <c r="L1076" s="931" t="s">
        <v>645</v>
      </c>
      <c r="M1076" s="939" t="s">
        <v>646</v>
      </c>
      <c r="N1076" s="933" t="s">
        <v>370</v>
      </c>
      <c r="O1076" s="790"/>
      <c r="P1076" s="790"/>
      <c r="Q1076" s="790"/>
      <c r="R1076" s="940">
        <v>0</v>
      </c>
      <c r="S1076" s="790"/>
      <c r="T1076" s="790"/>
      <c r="U1076" s="790"/>
      <c r="V1076" s="790"/>
      <c r="W1076" s="790"/>
      <c r="X1076" s="790"/>
      <c r="Y1076" s="790"/>
      <c r="Z1076" s="790"/>
      <c r="AA1076" s="790"/>
      <c r="AB1076" s="790"/>
      <c r="AC1076" s="790"/>
      <c r="AD1076" s="790"/>
      <c r="AE1076" s="790"/>
      <c r="AF1076" s="790"/>
      <c r="AG1076" s="790"/>
      <c r="AH1076" s="790"/>
      <c r="AI1076" s="790"/>
      <c r="AJ1076" s="790"/>
      <c r="AK1076" s="790"/>
      <c r="AL1076" s="790"/>
      <c r="AM1076" s="790"/>
      <c r="AN1076" s="940">
        <v>0</v>
      </c>
      <c r="AO1076" s="940">
        <v>0</v>
      </c>
      <c r="AP1076" s="940">
        <v>0</v>
      </c>
      <c r="AQ1076" s="940">
        <v>0</v>
      </c>
      <c r="AR1076" s="940">
        <v>0</v>
      </c>
      <c r="AS1076" s="940">
        <v>0</v>
      </c>
      <c r="AT1076" s="940">
        <v>0</v>
      </c>
      <c r="AU1076" s="940">
        <v>0</v>
      </c>
      <c r="AV1076" s="940">
        <v>0</v>
      </c>
      <c r="AW1076" s="940">
        <v>0</v>
      </c>
      <c r="AX1076" s="771"/>
      <c r="AY1076" s="771"/>
      <c r="AZ1076" s="771"/>
      <c r="BA1076" s="905"/>
    </row>
    <row r="1077" spans="1:53" ht="11.4">
      <c r="A1077" s="789">
        <v>9</v>
      </c>
      <c r="B1077" s="905" t="s">
        <v>647</v>
      </c>
      <c r="C1077" s="905"/>
      <c r="D1077" s="905"/>
      <c r="E1077" s="905"/>
      <c r="F1077" s="905"/>
      <c r="G1077" s="905"/>
      <c r="H1077" s="905"/>
      <c r="I1077" s="905"/>
      <c r="J1077" s="905"/>
      <c r="K1077" s="905"/>
      <c r="L1077" s="931" t="s">
        <v>513</v>
      </c>
      <c r="M1077" s="932" t="s">
        <v>647</v>
      </c>
      <c r="N1077" s="933" t="s">
        <v>370</v>
      </c>
      <c r="O1077" s="790"/>
      <c r="P1077" s="790"/>
      <c r="Q1077" s="790"/>
      <c r="R1077" s="940">
        <v>0</v>
      </c>
      <c r="S1077" s="790"/>
      <c r="T1077" s="790">
        <v>0</v>
      </c>
      <c r="U1077" s="790">
        <v>0</v>
      </c>
      <c r="V1077" s="790">
        <v>0</v>
      </c>
      <c r="W1077" s="790">
        <v>0</v>
      </c>
      <c r="X1077" s="790">
        <v>0</v>
      </c>
      <c r="Y1077" s="790">
        <v>0</v>
      </c>
      <c r="Z1077" s="790">
        <v>0</v>
      </c>
      <c r="AA1077" s="790">
        <v>0</v>
      </c>
      <c r="AB1077" s="790">
        <v>0</v>
      </c>
      <c r="AC1077" s="790">
        <v>0</v>
      </c>
      <c r="AD1077" s="790">
        <v>0</v>
      </c>
      <c r="AE1077" s="790">
        <v>0</v>
      </c>
      <c r="AF1077" s="790">
        <v>0</v>
      </c>
      <c r="AG1077" s="790">
        <v>0</v>
      </c>
      <c r="AH1077" s="790">
        <v>0</v>
      </c>
      <c r="AI1077" s="790">
        <v>0</v>
      </c>
      <c r="AJ1077" s="790">
        <v>0</v>
      </c>
      <c r="AK1077" s="790">
        <v>0</v>
      </c>
      <c r="AL1077" s="790">
        <v>0</v>
      </c>
      <c r="AM1077" s="790">
        <v>0</v>
      </c>
      <c r="AN1077" s="940">
        <v>0</v>
      </c>
      <c r="AO1077" s="940">
        <v>0</v>
      </c>
      <c r="AP1077" s="940">
        <v>0</v>
      </c>
      <c r="AQ1077" s="940">
        <v>0</v>
      </c>
      <c r="AR1077" s="940">
        <v>0</v>
      </c>
      <c r="AS1077" s="940">
        <v>0</v>
      </c>
      <c r="AT1077" s="940">
        <v>0</v>
      </c>
      <c r="AU1077" s="940">
        <v>0</v>
      </c>
      <c r="AV1077" s="940">
        <v>0</v>
      </c>
      <c r="AW1077" s="940">
        <v>0</v>
      </c>
      <c r="AX1077" s="771"/>
      <c r="AY1077" s="771"/>
      <c r="AZ1077" s="771"/>
      <c r="BA1077" s="905"/>
    </row>
    <row r="1078" spans="1:53" ht="11.4">
      <c r="A1078" s="789">
        <v>9</v>
      </c>
      <c r="B1078" s="905" t="s">
        <v>648</v>
      </c>
      <c r="C1078" s="905"/>
      <c r="D1078" s="905"/>
      <c r="E1078" s="905"/>
      <c r="F1078" s="905"/>
      <c r="G1078" s="905"/>
      <c r="H1078" s="905"/>
      <c r="I1078" s="905"/>
      <c r="J1078" s="905"/>
      <c r="K1078" s="905"/>
      <c r="L1078" s="931" t="s">
        <v>516</v>
      </c>
      <c r="M1078" s="932" t="s">
        <v>648</v>
      </c>
      <c r="N1078" s="933" t="s">
        <v>370</v>
      </c>
      <c r="O1078" s="790"/>
      <c r="P1078" s="790"/>
      <c r="Q1078" s="790"/>
      <c r="R1078" s="940">
        <v>0</v>
      </c>
      <c r="S1078" s="790"/>
      <c r="T1078" s="790"/>
      <c r="U1078" s="790"/>
      <c r="V1078" s="790"/>
      <c r="W1078" s="790"/>
      <c r="X1078" s="790"/>
      <c r="Y1078" s="790"/>
      <c r="Z1078" s="790"/>
      <c r="AA1078" s="790"/>
      <c r="AB1078" s="790"/>
      <c r="AC1078" s="790"/>
      <c r="AD1078" s="790"/>
      <c r="AE1078" s="790"/>
      <c r="AF1078" s="790"/>
      <c r="AG1078" s="790"/>
      <c r="AH1078" s="790"/>
      <c r="AI1078" s="790"/>
      <c r="AJ1078" s="790"/>
      <c r="AK1078" s="790"/>
      <c r="AL1078" s="790"/>
      <c r="AM1078" s="790"/>
      <c r="AN1078" s="940">
        <v>0</v>
      </c>
      <c r="AO1078" s="940">
        <v>0</v>
      </c>
      <c r="AP1078" s="940">
        <v>0</v>
      </c>
      <c r="AQ1078" s="940">
        <v>0</v>
      </c>
      <c r="AR1078" s="940">
        <v>0</v>
      </c>
      <c r="AS1078" s="940">
        <v>0</v>
      </c>
      <c r="AT1078" s="940">
        <v>0</v>
      </c>
      <c r="AU1078" s="940">
        <v>0</v>
      </c>
      <c r="AV1078" s="940">
        <v>0</v>
      </c>
      <c r="AW1078" s="940">
        <v>0</v>
      </c>
      <c r="AX1078" s="771"/>
      <c r="AY1078" s="771"/>
      <c r="AZ1078" s="771"/>
      <c r="BA1078" s="905"/>
    </row>
    <row r="1079" spans="1:53" ht="11.4">
      <c r="A1079" s="789">
        <v>9</v>
      </c>
      <c r="B1079" s="905" t="s">
        <v>649</v>
      </c>
      <c r="C1079" s="905"/>
      <c r="D1079" s="905"/>
      <c r="E1079" s="905"/>
      <c r="F1079" s="905"/>
      <c r="G1079" s="905"/>
      <c r="H1079" s="905"/>
      <c r="I1079" s="905"/>
      <c r="J1079" s="905"/>
      <c r="K1079" s="905"/>
      <c r="L1079" s="931" t="s">
        <v>519</v>
      </c>
      <c r="M1079" s="932" t="s">
        <v>649</v>
      </c>
      <c r="N1079" s="933" t="s">
        <v>370</v>
      </c>
      <c r="O1079" s="790"/>
      <c r="P1079" s="790"/>
      <c r="Q1079" s="790"/>
      <c r="R1079" s="940">
        <v>0</v>
      </c>
      <c r="S1079" s="790"/>
      <c r="T1079" s="790"/>
      <c r="U1079" s="790"/>
      <c r="V1079" s="790"/>
      <c r="W1079" s="790"/>
      <c r="X1079" s="790"/>
      <c r="Y1079" s="790"/>
      <c r="Z1079" s="790"/>
      <c r="AA1079" s="790"/>
      <c r="AB1079" s="790"/>
      <c r="AC1079" s="790"/>
      <c r="AD1079" s="790"/>
      <c r="AE1079" s="790"/>
      <c r="AF1079" s="790"/>
      <c r="AG1079" s="790"/>
      <c r="AH1079" s="790"/>
      <c r="AI1079" s="790"/>
      <c r="AJ1079" s="790"/>
      <c r="AK1079" s="790"/>
      <c r="AL1079" s="790"/>
      <c r="AM1079" s="790"/>
      <c r="AN1079" s="940">
        <v>0</v>
      </c>
      <c r="AO1079" s="940">
        <v>0</v>
      </c>
      <c r="AP1079" s="940">
        <v>0</v>
      </c>
      <c r="AQ1079" s="940">
        <v>0</v>
      </c>
      <c r="AR1079" s="940">
        <v>0</v>
      </c>
      <c r="AS1079" s="940">
        <v>0</v>
      </c>
      <c r="AT1079" s="940">
        <v>0</v>
      </c>
      <c r="AU1079" s="940">
        <v>0</v>
      </c>
      <c r="AV1079" s="940">
        <v>0</v>
      </c>
      <c r="AW1079" s="940">
        <v>0</v>
      </c>
      <c r="AX1079" s="771"/>
      <c r="AY1079" s="771"/>
      <c r="AZ1079" s="771"/>
      <c r="BA1079" s="905"/>
    </row>
    <row r="1080" spans="1:53" ht="11.4">
      <c r="A1080" s="789">
        <v>9</v>
      </c>
      <c r="B1080" s="905" t="s">
        <v>651</v>
      </c>
      <c r="C1080" s="905"/>
      <c r="D1080" s="905"/>
      <c r="E1080" s="905"/>
      <c r="F1080" s="905"/>
      <c r="G1080" s="905"/>
      <c r="H1080" s="905"/>
      <c r="I1080" s="905"/>
      <c r="J1080" s="905"/>
      <c r="K1080" s="905"/>
      <c r="L1080" s="931" t="s">
        <v>650</v>
      </c>
      <c r="M1080" s="932" t="s">
        <v>651</v>
      </c>
      <c r="N1080" s="933" t="s">
        <v>370</v>
      </c>
      <c r="O1080" s="940">
        <v>0</v>
      </c>
      <c r="P1080" s="940">
        <v>0</v>
      </c>
      <c r="Q1080" s="940">
        <v>0</v>
      </c>
      <c r="R1080" s="940">
        <v>0</v>
      </c>
      <c r="S1080" s="940">
        <v>0</v>
      </c>
      <c r="T1080" s="940">
        <v>0</v>
      </c>
      <c r="U1080" s="940">
        <v>0</v>
      </c>
      <c r="V1080" s="940">
        <v>0</v>
      </c>
      <c r="W1080" s="940">
        <v>0</v>
      </c>
      <c r="X1080" s="940">
        <v>0</v>
      </c>
      <c r="Y1080" s="940">
        <v>0</v>
      </c>
      <c r="Z1080" s="940">
        <v>0</v>
      </c>
      <c r="AA1080" s="940">
        <v>0</v>
      </c>
      <c r="AB1080" s="940">
        <v>0</v>
      </c>
      <c r="AC1080" s="940">
        <v>0</v>
      </c>
      <c r="AD1080" s="940">
        <v>0</v>
      </c>
      <c r="AE1080" s="940">
        <v>0</v>
      </c>
      <c r="AF1080" s="940">
        <v>0</v>
      </c>
      <c r="AG1080" s="940">
        <v>0</v>
      </c>
      <c r="AH1080" s="940">
        <v>0</v>
      </c>
      <c r="AI1080" s="940">
        <v>0</v>
      </c>
      <c r="AJ1080" s="940">
        <v>0</v>
      </c>
      <c r="AK1080" s="940">
        <v>0</v>
      </c>
      <c r="AL1080" s="940">
        <v>0</v>
      </c>
      <c r="AM1080" s="940">
        <v>0</v>
      </c>
      <c r="AN1080" s="940">
        <v>0</v>
      </c>
      <c r="AO1080" s="940">
        <v>0</v>
      </c>
      <c r="AP1080" s="940">
        <v>0</v>
      </c>
      <c r="AQ1080" s="940">
        <v>0</v>
      </c>
      <c r="AR1080" s="940">
        <v>0</v>
      </c>
      <c r="AS1080" s="940">
        <v>0</v>
      </c>
      <c r="AT1080" s="940">
        <v>0</v>
      </c>
      <c r="AU1080" s="940">
        <v>0</v>
      </c>
      <c r="AV1080" s="940">
        <v>0</v>
      </c>
      <c r="AW1080" s="940">
        <v>0</v>
      </c>
      <c r="AX1080" s="771"/>
      <c r="AY1080" s="771"/>
      <c r="AZ1080" s="771"/>
      <c r="BA1080" s="905"/>
    </row>
    <row r="1081" spans="1:53" ht="11.4">
      <c r="A1081" s="789">
        <v>9</v>
      </c>
      <c r="B1081" s="905"/>
      <c r="C1081" s="905"/>
      <c r="D1081" s="905"/>
      <c r="E1081" s="905"/>
      <c r="F1081" s="905"/>
      <c r="G1081" s="905"/>
      <c r="H1081" s="905"/>
      <c r="I1081" s="905"/>
      <c r="J1081" s="905"/>
      <c r="K1081" s="905"/>
      <c r="L1081" s="931" t="s">
        <v>652</v>
      </c>
      <c r="M1081" s="939" t="s">
        <v>653</v>
      </c>
      <c r="N1081" s="933" t="s">
        <v>370</v>
      </c>
      <c r="O1081" s="790"/>
      <c r="P1081" s="790"/>
      <c r="Q1081" s="790"/>
      <c r="R1081" s="940">
        <v>0</v>
      </c>
      <c r="S1081" s="790"/>
      <c r="T1081" s="790"/>
      <c r="U1081" s="790"/>
      <c r="V1081" s="790"/>
      <c r="W1081" s="790"/>
      <c r="X1081" s="790"/>
      <c r="Y1081" s="790"/>
      <c r="Z1081" s="790"/>
      <c r="AA1081" s="790"/>
      <c r="AB1081" s="790"/>
      <c r="AC1081" s="790"/>
      <c r="AD1081" s="790"/>
      <c r="AE1081" s="790"/>
      <c r="AF1081" s="790"/>
      <c r="AG1081" s="790"/>
      <c r="AH1081" s="790"/>
      <c r="AI1081" s="790"/>
      <c r="AJ1081" s="790"/>
      <c r="AK1081" s="790"/>
      <c r="AL1081" s="790"/>
      <c r="AM1081" s="790"/>
      <c r="AN1081" s="940">
        <v>0</v>
      </c>
      <c r="AO1081" s="940">
        <v>0</v>
      </c>
      <c r="AP1081" s="940">
        <v>0</v>
      </c>
      <c r="AQ1081" s="940">
        <v>0</v>
      </c>
      <c r="AR1081" s="940">
        <v>0</v>
      </c>
      <c r="AS1081" s="940">
        <v>0</v>
      </c>
      <c r="AT1081" s="940">
        <v>0</v>
      </c>
      <c r="AU1081" s="940">
        <v>0</v>
      </c>
      <c r="AV1081" s="940">
        <v>0</v>
      </c>
      <c r="AW1081" s="940">
        <v>0</v>
      </c>
      <c r="AX1081" s="771"/>
      <c r="AY1081" s="771"/>
      <c r="AZ1081" s="771"/>
      <c r="BA1081" s="905"/>
    </row>
    <row r="1082" spans="1:53" ht="11.4">
      <c r="A1082" s="789">
        <v>9</v>
      </c>
      <c r="B1082" s="905"/>
      <c r="C1082" s="905"/>
      <c r="D1082" s="905"/>
      <c r="E1082" s="905"/>
      <c r="F1082" s="905"/>
      <c r="G1082" s="905"/>
      <c r="H1082" s="905"/>
      <c r="I1082" s="905"/>
      <c r="J1082" s="905"/>
      <c r="K1082" s="905"/>
      <c r="L1082" s="931" t="s">
        <v>654</v>
      </c>
      <c r="M1082" s="939" t="s">
        <v>655</v>
      </c>
      <c r="N1082" s="933" t="s">
        <v>370</v>
      </c>
      <c r="O1082" s="790"/>
      <c r="P1082" s="790"/>
      <c r="Q1082" s="790"/>
      <c r="R1082" s="940">
        <v>0</v>
      </c>
      <c r="S1082" s="790"/>
      <c r="T1082" s="790"/>
      <c r="U1082" s="790"/>
      <c r="V1082" s="790"/>
      <c r="W1082" s="790"/>
      <c r="X1082" s="790"/>
      <c r="Y1082" s="790"/>
      <c r="Z1082" s="790"/>
      <c r="AA1082" s="790"/>
      <c r="AB1082" s="790"/>
      <c r="AC1082" s="790"/>
      <c r="AD1082" s="790"/>
      <c r="AE1082" s="790"/>
      <c r="AF1082" s="790"/>
      <c r="AG1082" s="790"/>
      <c r="AH1082" s="790"/>
      <c r="AI1082" s="790"/>
      <c r="AJ1082" s="790"/>
      <c r="AK1082" s="790"/>
      <c r="AL1082" s="790"/>
      <c r="AM1082" s="790"/>
      <c r="AN1082" s="940">
        <v>0</v>
      </c>
      <c r="AO1082" s="940">
        <v>0</v>
      </c>
      <c r="AP1082" s="940">
        <v>0</v>
      </c>
      <c r="AQ1082" s="940">
        <v>0</v>
      </c>
      <c r="AR1082" s="940">
        <v>0</v>
      </c>
      <c r="AS1082" s="940">
        <v>0</v>
      </c>
      <c r="AT1082" s="940">
        <v>0</v>
      </c>
      <c r="AU1082" s="940">
        <v>0</v>
      </c>
      <c r="AV1082" s="940">
        <v>0</v>
      </c>
      <c r="AW1082" s="940">
        <v>0</v>
      </c>
      <c r="AX1082" s="771"/>
      <c r="AY1082" s="771"/>
      <c r="AZ1082" s="771"/>
      <c r="BA1082" s="905"/>
    </row>
    <row r="1083" spans="1:53" ht="34.200000000000003">
      <c r="A1083" s="789">
        <v>9</v>
      </c>
      <c r="B1083" s="905" t="s">
        <v>1397</v>
      </c>
      <c r="C1083" s="905"/>
      <c r="D1083" s="905"/>
      <c r="E1083" s="905"/>
      <c r="F1083" s="905"/>
      <c r="G1083" s="905"/>
      <c r="H1083" s="905"/>
      <c r="I1083" s="905"/>
      <c r="J1083" s="905"/>
      <c r="K1083" s="905"/>
      <c r="L1083" s="931" t="s">
        <v>656</v>
      </c>
      <c r="M1083" s="932" t="s">
        <v>657</v>
      </c>
      <c r="N1083" s="933" t="s">
        <v>370</v>
      </c>
      <c r="O1083" s="790"/>
      <c r="P1083" s="790"/>
      <c r="Q1083" s="790"/>
      <c r="R1083" s="940">
        <v>0</v>
      </c>
      <c r="S1083" s="790"/>
      <c r="T1083" s="790"/>
      <c r="U1083" s="790"/>
      <c r="V1083" s="790"/>
      <c r="W1083" s="790"/>
      <c r="X1083" s="790"/>
      <c r="Y1083" s="790"/>
      <c r="Z1083" s="790"/>
      <c r="AA1083" s="790"/>
      <c r="AB1083" s="790"/>
      <c r="AC1083" s="790"/>
      <c r="AD1083" s="790"/>
      <c r="AE1083" s="790"/>
      <c r="AF1083" s="790"/>
      <c r="AG1083" s="790"/>
      <c r="AH1083" s="790"/>
      <c r="AI1083" s="790"/>
      <c r="AJ1083" s="790"/>
      <c r="AK1083" s="790"/>
      <c r="AL1083" s="790"/>
      <c r="AM1083" s="790"/>
      <c r="AN1083" s="940">
        <v>0</v>
      </c>
      <c r="AO1083" s="940">
        <v>0</v>
      </c>
      <c r="AP1083" s="940">
        <v>0</v>
      </c>
      <c r="AQ1083" s="940">
        <v>0</v>
      </c>
      <c r="AR1083" s="940">
        <v>0</v>
      </c>
      <c r="AS1083" s="940">
        <v>0</v>
      </c>
      <c r="AT1083" s="940">
        <v>0</v>
      </c>
      <c r="AU1083" s="940">
        <v>0</v>
      </c>
      <c r="AV1083" s="940">
        <v>0</v>
      </c>
      <c r="AW1083" s="940">
        <v>0</v>
      </c>
      <c r="AX1083" s="771"/>
      <c r="AY1083" s="771"/>
      <c r="AZ1083" s="771"/>
      <c r="BA1083" s="905"/>
    </row>
    <row r="1084" spans="1:53" s="116" customFormat="1" ht="11.4">
      <c r="A1084" s="789">
        <v>9</v>
      </c>
      <c r="B1084" s="905" t="s">
        <v>1105</v>
      </c>
      <c r="C1084" s="946"/>
      <c r="D1084" s="946"/>
      <c r="E1084" s="946"/>
      <c r="F1084" s="946"/>
      <c r="G1084" s="946"/>
      <c r="H1084" s="946"/>
      <c r="I1084" s="946"/>
      <c r="J1084" s="946"/>
      <c r="K1084" s="946"/>
      <c r="L1084" s="947" t="s">
        <v>103</v>
      </c>
      <c r="M1084" s="926" t="s">
        <v>658</v>
      </c>
      <c r="N1084" s="949" t="s">
        <v>370</v>
      </c>
      <c r="O1084" s="537">
        <v>542.45000000000005</v>
      </c>
      <c r="P1084" s="537">
        <v>1784.56</v>
      </c>
      <c r="Q1084" s="537">
        <v>0</v>
      </c>
      <c r="R1084" s="928">
        <v>-1784.56</v>
      </c>
      <c r="S1084" s="537">
        <v>579.66999999999996</v>
      </c>
      <c r="T1084" s="537">
        <v>2280</v>
      </c>
      <c r="U1084" s="537">
        <v>0</v>
      </c>
      <c r="V1084" s="537">
        <v>0</v>
      </c>
      <c r="W1084" s="537">
        <v>0</v>
      </c>
      <c r="X1084" s="537">
        <v>0</v>
      </c>
      <c r="Y1084" s="537">
        <v>0</v>
      </c>
      <c r="Z1084" s="537">
        <v>0</v>
      </c>
      <c r="AA1084" s="537">
        <v>0</v>
      </c>
      <c r="AB1084" s="537">
        <v>0</v>
      </c>
      <c r="AC1084" s="537">
        <v>0</v>
      </c>
      <c r="AD1084" s="537">
        <v>607.74</v>
      </c>
      <c r="AE1084" s="537">
        <v>0</v>
      </c>
      <c r="AF1084" s="537">
        <v>0</v>
      </c>
      <c r="AG1084" s="537">
        <v>0</v>
      </c>
      <c r="AH1084" s="537">
        <v>0</v>
      </c>
      <c r="AI1084" s="537">
        <v>0</v>
      </c>
      <c r="AJ1084" s="537">
        <v>0</v>
      </c>
      <c r="AK1084" s="537">
        <v>0</v>
      </c>
      <c r="AL1084" s="537">
        <v>0</v>
      </c>
      <c r="AM1084" s="537">
        <v>0</v>
      </c>
      <c r="AN1084" s="928">
        <v>4.8424103369158402</v>
      </c>
      <c r="AO1084" s="928">
        <v>-100</v>
      </c>
      <c r="AP1084" s="928">
        <v>0</v>
      </c>
      <c r="AQ1084" s="928">
        <v>0</v>
      </c>
      <c r="AR1084" s="928">
        <v>0</v>
      </c>
      <c r="AS1084" s="928">
        <v>0</v>
      </c>
      <c r="AT1084" s="928">
        <v>0</v>
      </c>
      <c r="AU1084" s="928">
        <v>0</v>
      </c>
      <c r="AV1084" s="928">
        <v>0</v>
      </c>
      <c r="AW1084" s="928">
        <v>0</v>
      </c>
      <c r="AX1084" s="771"/>
      <c r="AY1084" s="771"/>
      <c r="AZ1084" s="771"/>
      <c r="BA1084" s="946"/>
    </row>
    <row r="1085" spans="1:53" s="116" customFormat="1" ht="34.200000000000003">
      <c r="A1085" s="789">
        <v>9</v>
      </c>
      <c r="B1085" s="905" t="s">
        <v>1106</v>
      </c>
      <c r="C1085" s="946"/>
      <c r="D1085" s="946"/>
      <c r="E1085" s="946"/>
      <c r="F1085" s="946"/>
      <c r="G1085" s="946"/>
      <c r="H1085" s="946"/>
      <c r="I1085" s="946"/>
      <c r="J1085" s="946"/>
      <c r="K1085" s="946"/>
      <c r="L1085" s="947" t="s">
        <v>104</v>
      </c>
      <c r="M1085" s="926" t="s">
        <v>659</v>
      </c>
      <c r="N1085" s="949" t="s">
        <v>370</v>
      </c>
      <c r="O1085" s="537">
        <v>0</v>
      </c>
      <c r="P1085" s="537">
        <v>0</v>
      </c>
      <c r="Q1085" s="537">
        <v>0</v>
      </c>
      <c r="R1085" s="928">
        <v>0</v>
      </c>
      <c r="S1085" s="537">
        <v>0</v>
      </c>
      <c r="T1085" s="537">
        <v>0</v>
      </c>
      <c r="U1085" s="537">
        <v>0</v>
      </c>
      <c r="V1085" s="537">
        <v>0</v>
      </c>
      <c r="W1085" s="537">
        <v>0</v>
      </c>
      <c r="X1085" s="537">
        <v>0</v>
      </c>
      <c r="Y1085" s="537">
        <v>0</v>
      </c>
      <c r="Z1085" s="537">
        <v>0</v>
      </c>
      <c r="AA1085" s="537">
        <v>0</v>
      </c>
      <c r="AB1085" s="537">
        <v>0</v>
      </c>
      <c r="AC1085" s="537">
        <v>0</v>
      </c>
      <c r="AD1085" s="537">
        <v>0</v>
      </c>
      <c r="AE1085" s="537">
        <v>0</v>
      </c>
      <c r="AF1085" s="537">
        <v>0</v>
      </c>
      <c r="AG1085" s="537">
        <v>0</v>
      </c>
      <c r="AH1085" s="537">
        <v>0</v>
      </c>
      <c r="AI1085" s="537">
        <v>0</v>
      </c>
      <c r="AJ1085" s="537">
        <v>0</v>
      </c>
      <c r="AK1085" s="537">
        <v>0</v>
      </c>
      <c r="AL1085" s="537">
        <v>0</v>
      </c>
      <c r="AM1085" s="537">
        <v>0</v>
      </c>
      <c r="AN1085" s="928">
        <v>0</v>
      </c>
      <c r="AO1085" s="928">
        <v>0</v>
      </c>
      <c r="AP1085" s="928">
        <v>0</v>
      </c>
      <c r="AQ1085" s="928">
        <v>0</v>
      </c>
      <c r="AR1085" s="928">
        <v>0</v>
      </c>
      <c r="AS1085" s="928">
        <v>0</v>
      </c>
      <c r="AT1085" s="928">
        <v>0</v>
      </c>
      <c r="AU1085" s="928">
        <v>0</v>
      </c>
      <c r="AV1085" s="928">
        <v>0</v>
      </c>
      <c r="AW1085" s="928">
        <v>0</v>
      </c>
      <c r="AX1085" s="771"/>
      <c r="AY1085" s="771"/>
      <c r="AZ1085" s="771"/>
      <c r="BA1085" s="946"/>
    </row>
    <row r="1086" spans="1:53" ht="11.4">
      <c r="A1086" s="789">
        <v>9</v>
      </c>
      <c r="B1086" s="905"/>
      <c r="C1086" s="905"/>
      <c r="D1086" s="905"/>
      <c r="E1086" s="905"/>
      <c r="F1086" s="905"/>
      <c r="G1086" s="905"/>
      <c r="H1086" s="905"/>
      <c r="I1086" s="905"/>
      <c r="J1086" s="905"/>
      <c r="K1086" s="905"/>
      <c r="L1086" s="931" t="s">
        <v>148</v>
      </c>
      <c r="M1086" s="952" t="s">
        <v>1239</v>
      </c>
      <c r="N1086" s="933" t="s">
        <v>370</v>
      </c>
      <c r="O1086" s="790">
        <v>0</v>
      </c>
      <c r="P1086" s="790">
        <v>0</v>
      </c>
      <c r="Q1086" s="790">
        <v>0</v>
      </c>
      <c r="R1086" s="940">
        <v>0</v>
      </c>
      <c r="S1086" s="790">
        <v>0</v>
      </c>
      <c r="T1086" s="790">
        <v>0</v>
      </c>
      <c r="U1086" s="790">
        <v>0</v>
      </c>
      <c r="V1086" s="790">
        <v>0</v>
      </c>
      <c r="W1086" s="790">
        <v>0</v>
      </c>
      <c r="X1086" s="790">
        <v>0</v>
      </c>
      <c r="Y1086" s="790">
        <v>0</v>
      </c>
      <c r="Z1086" s="790">
        <v>0</v>
      </c>
      <c r="AA1086" s="790">
        <v>0</v>
      </c>
      <c r="AB1086" s="790">
        <v>0</v>
      </c>
      <c r="AC1086" s="790">
        <v>0</v>
      </c>
      <c r="AD1086" s="790">
        <v>0</v>
      </c>
      <c r="AE1086" s="790">
        <v>0</v>
      </c>
      <c r="AF1086" s="790">
        <v>0</v>
      </c>
      <c r="AG1086" s="790">
        <v>0</v>
      </c>
      <c r="AH1086" s="790">
        <v>0</v>
      </c>
      <c r="AI1086" s="790">
        <v>0</v>
      </c>
      <c r="AJ1086" s="790">
        <v>0</v>
      </c>
      <c r="AK1086" s="790">
        <v>0</v>
      </c>
      <c r="AL1086" s="790">
        <v>0</v>
      </c>
      <c r="AM1086" s="790">
        <v>0</v>
      </c>
      <c r="AN1086" s="940">
        <v>0</v>
      </c>
      <c r="AO1086" s="940">
        <v>0</v>
      </c>
      <c r="AP1086" s="940">
        <v>0</v>
      </c>
      <c r="AQ1086" s="940">
        <v>0</v>
      </c>
      <c r="AR1086" s="940">
        <v>0</v>
      </c>
      <c r="AS1086" s="940">
        <v>0</v>
      </c>
      <c r="AT1086" s="940">
        <v>0</v>
      </c>
      <c r="AU1086" s="940">
        <v>0</v>
      </c>
      <c r="AV1086" s="940">
        <v>0</v>
      </c>
      <c r="AW1086" s="940">
        <v>0</v>
      </c>
      <c r="AX1086" s="771"/>
      <c r="AY1086" s="771"/>
      <c r="AZ1086" s="771"/>
      <c r="BA1086" s="905"/>
    </row>
    <row r="1087" spans="1:53" s="116" customFormat="1" ht="11.4">
      <c r="A1087" s="789">
        <v>9</v>
      </c>
      <c r="B1087" s="905" t="s">
        <v>660</v>
      </c>
      <c r="C1087" s="946"/>
      <c r="D1087" s="946"/>
      <c r="E1087" s="946"/>
      <c r="F1087" s="946"/>
      <c r="G1087" s="946"/>
      <c r="H1087" s="946"/>
      <c r="I1087" s="946"/>
      <c r="J1087" s="946"/>
      <c r="K1087" s="946"/>
      <c r="L1087" s="947" t="s">
        <v>120</v>
      </c>
      <c r="M1087" s="953" t="s">
        <v>660</v>
      </c>
      <c r="N1087" s="927" t="s">
        <v>370</v>
      </c>
      <c r="O1087" s="928">
        <v>0</v>
      </c>
      <c r="P1087" s="928">
        <v>0</v>
      </c>
      <c r="Q1087" s="928">
        <v>0</v>
      </c>
      <c r="R1087" s="537">
        <v>0</v>
      </c>
      <c r="S1087" s="928">
        <v>0</v>
      </c>
      <c r="T1087" s="928">
        <v>0</v>
      </c>
      <c r="U1087" s="928">
        <v>0</v>
      </c>
      <c r="V1087" s="928">
        <v>0</v>
      </c>
      <c r="W1087" s="928">
        <v>0</v>
      </c>
      <c r="X1087" s="928">
        <v>0</v>
      </c>
      <c r="Y1087" s="928">
        <v>0</v>
      </c>
      <c r="Z1087" s="928">
        <v>0</v>
      </c>
      <c r="AA1087" s="928">
        <v>0</v>
      </c>
      <c r="AB1087" s="928">
        <v>0</v>
      </c>
      <c r="AC1087" s="928">
        <v>0</v>
      </c>
      <c r="AD1087" s="928">
        <v>0</v>
      </c>
      <c r="AE1087" s="928">
        <v>0</v>
      </c>
      <c r="AF1087" s="928">
        <v>0</v>
      </c>
      <c r="AG1087" s="928">
        <v>0</v>
      </c>
      <c r="AH1087" s="928">
        <v>0</v>
      </c>
      <c r="AI1087" s="928">
        <v>0</v>
      </c>
      <c r="AJ1087" s="928">
        <v>0</v>
      </c>
      <c r="AK1087" s="928">
        <v>0</v>
      </c>
      <c r="AL1087" s="928">
        <v>0</v>
      </c>
      <c r="AM1087" s="928">
        <v>0</v>
      </c>
      <c r="AN1087" s="928">
        <v>0</v>
      </c>
      <c r="AO1087" s="928">
        <v>0</v>
      </c>
      <c r="AP1087" s="928">
        <v>0</v>
      </c>
      <c r="AQ1087" s="928">
        <v>0</v>
      </c>
      <c r="AR1087" s="928">
        <v>0</v>
      </c>
      <c r="AS1087" s="928">
        <v>0</v>
      </c>
      <c r="AT1087" s="928">
        <v>0</v>
      </c>
      <c r="AU1087" s="928">
        <v>0</v>
      </c>
      <c r="AV1087" s="928">
        <v>0</v>
      </c>
      <c r="AW1087" s="928">
        <v>0</v>
      </c>
      <c r="AX1087" s="771"/>
      <c r="AY1087" s="771"/>
      <c r="AZ1087" s="771"/>
      <c r="BA1087" s="946"/>
    </row>
    <row r="1088" spans="1:53" ht="11.4">
      <c r="A1088" s="789">
        <v>9</v>
      </c>
      <c r="B1088" s="905"/>
      <c r="C1088" s="905"/>
      <c r="D1088" s="905"/>
      <c r="E1088" s="905"/>
      <c r="F1088" s="905"/>
      <c r="G1088" s="905"/>
      <c r="H1088" s="905"/>
      <c r="I1088" s="905"/>
      <c r="J1088" s="905"/>
      <c r="K1088" s="905"/>
      <c r="L1088" s="931" t="s">
        <v>122</v>
      </c>
      <c r="M1088" s="932" t="s">
        <v>661</v>
      </c>
      <c r="N1088" s="933" t="s">
        <v>370</v>
      </c>
      <c r="O1088" s="790">
        <v>0</v>
      </c>
      <c r="P1088" s="790">
        <v>0</v>
      </c>
      <c r="Q1088" s="790">
        <v>0</v>
      </c>
      <c r="R1088" s="940">
        <v>0</v>
      </c>
      <c r="S1088" s="790">
        <v>0</v>
      </c>
      <c r="T1088" s="790">
        <v>0</v>
      </c>
      <c r="U1088" s="790">
        <v>0</v>
      </c>
      <c r="V1088" s="790">
        <v>0</v>
      </c>
      <c r="W1088" s="790">
        <v>0</v>
      </c>
      <c r="X1088" s="790">
        <v>0</v>
      </c>
      <c r="Y1088" s="790">
        <v>0</v>
      </c>
      <c r="Z1088" s="790">
        <v>0</v>
      </c>
      <c r="AA1088" s="790">
        <v>0</v>
      </c>
      <c r="AB1088" s="790">
        <v>0</v>
      </c>
      <c r="AC1088" s="790">
        <v>0</v>
      </c>
      <c r="AD1088" s="790">
        <v>0</v>
      </c>
      <c r="AE1088" s="790">
        <v>0</v>
      </c>
      <c r="AF1088" s="790">
        <v>0</v>
      </c>
      <c r="AG1088" s="790">
        <v>0</v>
      </c>
      <c r="AH1088" s="790">
        <v>0</v>
      </c>
      <c r="AI1088" s="790">
        <v>0</v>
      </c>
      <c r="AJ1088" s="790">
        <v>0</v>
      </c>
      <c r="AK1088" s="790">
        <v>0</v>
      </c>
      <c r="AL1088" s="790">
        <v>0</v>
      </c>
      <c r="AM1088" s="790">
        <v>0</v>
      </c>
      <c r="AN1088" s="940">
        <v>0</v>
      </c>
      <c r="AO1088" s="940">
        <v>0</v>
      </c>
      <c r="AP1088" s="940">
        <v>0</v>
      </c>
      <c r="AQ1088" s="940">
        <v>0</v>
      </c>
      <c r="AR1088" s="940">
        <v>0</v>
      </c>
      <c r="AS1088" s="940">
        <v>0</v>
      </c>
      <c r="AT1088" s="940">
        <v>0</v>
      </c>
      <c r="AU1088" s="940">
        <v>0</v>
      </c>
      <c r="AV1088" s="940">
        <v>0</v>
      </c>
      <c r="AW1088" s="940">
        <v>0</v>
      </c>
      <c r="AX1088" s="771"/>
      <c r="AY1088" s="771"/>
      <c r="AZ1088" s="771"/>
      <c r="BA1088" s="905"/>
    </row>
    <row r="1089" spans="1:53" ht="11.4">
      <c r="A1089" s="789">
        <v>9</v>
      </c>
      <c r="B1089" s="905"/>
      <c r="C1089" s="905"/>
      <c r="D1089" s="905"/>
      <c r="E1089" s="905"/>
      <c r="F1089" s="905"/>
      <c r="G1089" s="905"/>
      <c r="H1089" s="905"/>
      <c r="I1089" s="905"/>
      <c r="J1089" s="905"/>
      <c r="K1089" s="905"/>
      <c r="L1089" s="931" t="s">
        <v>123</v>
      </c>
      <c r="M1089" s="932" t="s">
        <v>662</v>
      </c>
      <c r="N1089" s="933" t="s">
        <v>370</v>
      </c>
      <c r="O1089" s="790">
        <v>0</v>
      </c>
      <c r="P1089" s="790">
        <v>0</v>
      </c>
      <c r="Q1089" s="790">
        <v>0</v>
      </c>
      <c r="R1089" s="940">
        <v>0</v>
      </c>
      <c r="S1089" s="790">
        <v>0</v>
      </c>
      <c r="T1089" s="790">
        <v>0</v>
      </c>
      <c r="U1089" s="790">
        <v>0</v>
      </c>
      <c r="V1089" s="790">
        <v>0</v>
      </c>
      <c r="W1089" s="790">
        <v>0</v>
      </c>
      <c r="X1089" s="790">
        <v>0</v>
      </c>
      <c r="Y1089" s="790">
        <v>0</v>
      </c>
      <c r="Z1089" s="790">
        <v>0</v>
      </c>
      <c r="AA1089" s="790">
        <v>0</v>
      </c>
      <c r="AB1089" s="790">
        <v>0</v>
      </c>
      <c r="AC1089" s="790">
        <v>0</v>
      </c>
      <c r="AD1089" s="790">
        <v>0</v>
      </c>
      <c r="AE1089" s="790">
        <v>0</v>
      </c>
      <c r="AF1089" s="790">
        <v>0</v>
      </c>
      <c r="AG1089" s="790">
        <v>0</v>
      </c>
      <c r="AH1089" s="790">
        <v>0</v>
      </c>
      <c r="AI1089" s="790">
        <v>0</v>
      </c>
      <c r="AJ1089" s="790">
        <v>0</v>
      </c>
      <c r="AK1089" s="790">
        <v>0</v>
      </c>
      <c r="AL1089" s="790">
        <v>0</v>
      </c>
      <c r="AM1089" s="790">
        <v>0</v>
      </c>
      <c r="AN1089" s="940">
        <v>0</v>
      </c>
      <c r="AO1089" s="940">
        <v>0</v>
      </c>
      <c r="AP1089" s="940">
        <v>0</v>
      </c>
      <c r="AQ1089" s="940">
        <v>0</v>
      </c>
      <c r="AR1089" s="940">
        <v>0</v>
      </c>
      <c r="AS1089" s="940">
        <v>0</v>
      </c>
      <c r="AT1089" s="940">
        <v>0</v>
      </c>
      <c r="AU1089" s="940">
        <v>0</v>
      </c>
      <c r="AV1089" s="940">
        <v>0</v>
      </c>
      <c r="AW1089" s="940">
        <v>0</v>
      </c>
      <c r="AX1089" s="771"/>
      <c r="AY1089" s="771"/>
      <c r="AZ1089" s="771"/>
      <c r="BA1089" s="905"/>
    </row>
    <row r="1090" spans="1:53" ht="11.4">
      <c r="A1090" s="789">
        <v>9</v>
      </c>
      <c r="B1090" s="905"/>
      <c r="C1090" s="905"/>
      <c r="D1090" s="905"/>
      <c r="E1090" s="905"/>
      <c r="F1090" s="905"/>
      <c r="G1090" s="905"/>
      <c r="H1090" s="905"/>
      <c r="I1090" s="905"/>
      <c r="J1090" s="905"/>
      <c r="K1090" s="905"/>
      <c r="L1090" s="931" t="s">
        <v>396</v>
      </c>
      <c r="M1090" s="932" t="s">
        <v>663</v>
      </c>
      <c r="N1090" s="933" t="s">
        <v>370</v>
      </c>
      <c r="O1090" s="790">
        <v>0</v>
      </c>
      <c r="P1090" s="790">
        <v>0</v>
      </c>
      <c r="Q1090" s="790">
        <v>0</v>
      </c>
      <c r="R1090" s="940">
        <v>0</v>
      </c>
      <c r="S1090" s="790">
        <v>0</v>
      </c>
      <c r="T1090" s="790">
        <v>0</v>
      </c>
      <c r="U1090" s="790">
        <v>0</v>
      </c>
      <c r="V1090" s="790">
        <v>0</v>
      </c>
      <c r="W1090" s="790">
        <v>0</v>
      </c>
      <c r="X1090" s="790">
        <v>0</v>
      </c>
      <c r="Y1090" s="790">
        <v>0</v>
      </c>
      <c r="Z1090" s="790">
        <v>0</v>
      </c>
      <c r="AA1090" s="790">
        <v>0</v>
      </c>
      <c r="AB1090" s="790">
        <v>0</v>
      </c>
      <c r="AC1090" s="790">
        <v>0</v>
      </c>
      <c r="AD1090" s="790">
        <v>0</v>
      </c>
      <c r="AE1090" s="790">
        <v>0</v>
      </c>
      <c r="AF1090" s="790">
        <v>0</v>
      </c>
      <c r="AG1090" s="790">
        <v>0</v>
      </c>
      <c r="AH1090" s="790">
        <v>0</v>
      </c>
      <c r="AI1090" s="790">
        <v>0</v>
      </c>
      <c r="AJ1090" s="790">
        <v>0</v>
      </c>
      <c r="AK1090" s="790">
        <v>0</v>
      </c>
      <c r="AL1090" s="790">
        <v>0</v>
      </c>
      <c r="AM1090" s="790">
        <v>0</v>
      </c>
      <c r="AN1090" s="940">
        <v>0</v>
      </c>
      <c r="AO1090" s="940">
        <v>0</v>
      </c>
      <c r="AP1090" s="940">
        <v>0</v>
      </c>
      <c r="AQ1090" s="940">
        <v>0</v>
      </c>
      <c r="AR1090" s="940">
        <v>0</v>
      </c>
      <c r="AS1090" s="940">
        <v>0</v>
      </c>
      <c r="AT1090" s="940">
        <v>0</v>
      </c>
      <c r="AU1090" s="940">
        <v>0</v>
      </c>
      <c r="AV1090" s="940">
        <v>0</v>
      </c>
      <c r="AW1090" s="940">
        <v>0</v>
      </c>
      <c r="AX1090" s="771"/>
      <c r="AY1090" s="771"/>
      <c r="AZ1090" s="771"/>
      <c r="BA1090" s="905"/>
    </row>
    <row r="1091" spans="1:53" ht="22.8">
      <c r="A1091" s="789">
        <v>9</v>
      </c>
      <c r="B1091" s="905" t="s">
        <v>1398</v>
      </c>
      <c r="C1091" s="905"/>
      <c r="D1091" s="905"/>
      <c r="E1091" s="905"/>
      <c r="F1091" s="905"/>
      <c r="G1091" s="905"/>
      <c r="H1091" s="905"/>
      <c r="I1091" s="905"/>
      <c r="J1091" s="905"/>
      <c r="K1091" s="905"/>
      <c r="L1091" s="931" t="s">
        <v>397</v>
      </c>
      <c r="M1091" s="932" t="s">
        <v>664</v>
      </c>
      <c r="N1091" s="933" t="s">
        <v>370</v>
      </c>
      <c r="O1091" s="790"/>
      <c r="P1091" s="790"/>
      <c r="Q1091" s="790"/>
      <c r="R1091" s="940">
        <v>0</v>
      </c>
      <c r="S1091" s="790"/>
      <c r="T1091" s="790"/>
      <c r="U1091" s="790"/>
      <c r="V1091" s="790"/>
      <c r="W1091" s="790"/>
      <c r="X1091" s="790"/>
      <c r="Y1091" s="790"/>
      <c r="Z1091" s="790"/>
      <c r="AA1091" s="790"/>
      <c r="AB1091" s="790"/>
      <c r="AC1091" s="790"/>
      <c r="AD1091" s="790"/>
      <c r="AE1091" s="790"/>
      <c r="AF1091" s="790"/>
      <c r="AG1091" s="790"/>
      <c r="AH1091" s="790"/>
      <c r="AI1091" s="790"/>
      <c r="AJ1091" s="790"/>
      <c r="AK1091" s="790"/>
      <c r="AL1091" s="790"/>
      <c r="AM1091" s="790"/>
      <c r="AN1091" s="940">
        <v>0</v>
      </c>
      <c r="AO1091" s="940">
        <v>0</v>
      </c>
      <c r="AP1091" s="940">
        <v>0</v>
      </c>
      <c r="AQ1091" s="940">
        <v>0</v>
      </c>
      <c r="AR1091" s="940">
        <v>0</v>
      </c>
      <c r="AS1091" s="940">
        <v>0</v>
      </c>
      <c r="AT1091" s="940">
        <v>0</v>
      </c>
      <c r="AU1091" s="940">
        <v>0</v>
      </c>
      <c r="AV1091" s="940">
        <v>0</v>
      </c>
      <c r="AW1091" s="940">
        <v>0</v>
      </c>
      <c r="AX1091" s="771"/>
      <c r="AY1091" s="771"/>
      <c r="AZ1091" s="771"/>
      <c r="BA1091" s="905"/>
    </row>
    <row r="1092" spans="1:53" ht="11.4">
      <c r="A1092" s="789">
        <v>9</v>
      </c>
      <c r="B1092" s="905" t="s">
        <v>665</v>
      </c>
      <c r="C1092" s="905"/>
      <c r="D1092" s="905"/>
      <c r="E1092" s="905"/>
      <c r="F1092" s="905"/>
      <c r="G1092" s="905"/>
      <c r="H1092" s="905"/>
      <c r="I1092" s="905"/>
      <c r="J1092" s="905"/>
      <c r="K1092" s="905"/>
      <c r="L1092" s="931" t="s">
        <v>124</v>
      </c>
      <c r="M1092" s="954" t="s">
        <v>665</v>
      </c>
      <c r="N1092" s="933" t="s">
        <v>370</v>
      </c>
      <c r="O1092" s="790"/>
      <c r="P1092" s="790"/>
      <c r="Q1092" s="790"/>
      <c r="R1092" s="940">
        <v>0</v>
      </c>
      <c r="S1092" s="790"/>
      <c r="T1092" s="790"/>
      <c r="U1092" s="790"/>
      <c r="V1092" s="790"/>
      <c r="W1092" s="790"/>
      <c r="X1092" s="790"/>
      <c r="Y1092" s="790"/>
      <c r="Z1092" s="790"/>
      <c r="AA1092" s="790"/>
      <c r="AB1092" s="790"/>
      <c r="AC1092" s="790"/>
      <c r="AD1092" s="790"/>
      <c r="AE1092" s="790"/>
      <c r="AF1092" s="790"/>
      <c r="AG1092" s="790"/>
      <c r="AH1092" s="790"/>
      <c r="AI1092" s="790"/>
      <c r="AJ1092" s="790"/>
      <c r="AK1092" s="790"/>
      <c r="AL1092" s="790"/>
      <c r="AM1092" s="790"/>
      <c r="AN1092" s="940">
        <v>0</v>
      </c>
      <c r="AO1092" s="940">
        <v>0</v>
      </c>
      <c r="AP1092" s="940">
        <v>0</v>
      </c>
      <c r="AQ1092" s="940">
        <v>0</v>
      </c>
      <c r="AR1092" s="940">
        <v>0</v>
      </c>
      <c r="AS1092" s="940">
        <v>0</v>
      </c>
      <c r="AT1092" s="940">
        <v>0</v>
      </c>
      <c r="AU1092" s="940">
        <v>0</v>
      </c>
      <c r="AV1092" s="940">
        <v>0</v>
      </c>
      <c r="AW1092" s="940">
        <v>0</v>
      </c>
      <c r="AX1092" s="771"/>
      <c r="AY1092" s="771"/>
      <c r="AZ1092" s="771"/>
      <c r="BA1092" s="905"/>
    </row>
    <row r="1093" spans="1:53" ht="22.8">
      <c r="A1093" s="789">
        <v>9</v>
      </c>
      <c r="B1093" s="905"/>
      <c r="C1093" s="905"/>
      <c r="D1093" s="905"/>
      <c r="E1093" s="905"/>
      <c r="F1093" s="905"/>
      <c r="G1093" s="905"/>
      <c r="H1093" s="905"/>
      <c r="I1093" s="905"/>
      <c r="J1093" s="905"/>
      <c r="K1093" s="905"/>
      <c r="L1093" s="931" t="s">
        <v>125</v>
      </c>
      <c r="M1093" s="954" t="s">
        <v>666</v>
      </c>
      <c r="N1093" s="933" t="s">
        <v>370</v>
      </c>
      <c r="O1093" s="790"/>
      <c r="P1093" s="790"/>
      <c r="Q1093" s="790"/>
      <c r="R1093" s="940">
        <v>0</v>
      </c>
      <c r="S1093" s="790"/>
      <c r="T1093" s="790">
        <v>0</v>
      </c>
      <c r="U1093" s="790"/>
      <c r="V1093" s="790"/>
      <c r="W1093" s="790"/>
      <c r="X1093" s="790"/>
      <c r="Y1093" s="790"/>
      <c r="Z1093" s="790"/>
      <c r="AA1093" s="790"/>
      <c r="AB1093" s="790"/>
      <c r="AC1093" s="790"/>
      <c r="AD1093" s="790">
        <v>0</v>
      </c>
      <c r="AE1093" s="790"/>
      <c r="AF1093" s="790"/>
      <c r="AG1093" s="790"/>
      <c r="AH1093" s="790"/>
      <c r="AI1093" s="790"/>
      <c r="AJ1093" s="790"/>
      <c r="AK1093" s="790"/>
      <c r="AL1093" s="790"/>
      <c r="AM1093" s="790"/>
      <c r="AN1093" s="443"/>
      <c r="AO1093" s="443"/>
      <c r="AP1093" s="443"/>
      <c r="AQ1093" s="443"/>
      <c r="AR1093" s="443"/>
      <c r="AS1093" s="443"/>
      <c r="AT1093" s="443"/>
      <c r="AU1093" s="443"/>
      <c r="AV1093" s="443"/>
      <c r="AW1093" s="443"/>
      <c r="AX1093" s="771"/>
      <c r="AY1093" s="771"/>
      <c r="AZ1093" s="771"/>
      <c r="BA1093" s="905"/>
    </row>
    <row r="1094" spans="1:53" ht="102.6">
      <c r="A1094" s="789">
        <v>9</v>
      </c>
      <c r="B1094" s="905"/>
      <c r="C1094" s="905"/>
      <c r="D1094" s="905"/>
      <c r="E1094" s="905"/>
      <c r="F1094" s="905"/>
      <c r="G1094" s="905"/>
      <c r="H1094" s="905"/>
      <c r="I1094" s="905"/>
      <c r="J1094" s="905"/>
      <c r="K1094" s="905"/>
      <c r="L1094" s="931" t="s">
        <v>126</v>
      </c>
      <c r="M1094" s="954" t="s">
        <v>667</v>
      </c>
      <c r="N1094" s="933" t="s">
        <v>370</v>
      </c>
      <c r="O1094" s="790"/>
      <c r="P1094" s="790"/>
      <c r="Q1094" s="790"/>
      <c r="R1094" s="940">
        <v>0</v>
      </c>
      <c r="S1094" s="790"/>
      <c r="T1094" s="790">
        <v>0</v>
      </c>
      <c r="U1094" s="790"/>
      <c r="V1094" s="790"/>
      <c r="W1094" s="790"/>
      <c r="X1094" s="790"/>
      <c r="Y1094" s="790"/>
      <c r="Z1094" s="790"/>
      <c r="AA1094" s="790"/>
      <c r="AB1094" s="790"/>
      <c r="AC1094" s="790"/>
      <c r="AD1094" s="790">
        <v>0</v>
      </c>
      <c r="AE1094" s="790"/>
      <c r="AF1094" s="790"/>
      <c r="AG1094" s="790"/>
      <c r="AH1094" s="790"/>
      <c r="AI1094" s="790"/>
      <c r="AJ1094" s="790"/>
      <c r="AK1094" s="790"/>
      <c r="AL1094" s="790"/>
      <c r="AM1094" s="790"/>
      <c r="AN1094" s="443"/>
      <c r="AO1094" s="443"/>
      <c r="AP1094" s="443"/>
      <c r="AQ1094" s="443"/>
      <c r="AR1094" s="443"/>
      <c r="AS1094" s="443"/>
      <c r="AT1094" s="443"/>
      <c r="AU1094" s="443"/>
      <c r="AV1094" s="443"/>
      <c r="AW1094" s="443"/>
      <c r="AX1094" s="771"/>
      <c r="AY1094" s="771"/>
      <c r="AZ1094" s="771"/>
      <c r="BA1094" s="905"/>
    </row>
    <row r="1095" spans="1:53" ht="45.6">
      <c r="A1095" s="789">
        <v>9</v>
      </c>
      <c r="B1095" s="905"/>
      <c r="C1095" s="905"/>
      <c r="D1095" s="905"/>
      <c r="E1095" s="905"/>
      <c r="F1095" s="905"/>
      <c r="G1095" s="905"/>
      <c r="H1095" s="905"/>
      <c r="I1095" s="905"/>
      <c r="J1095" s="905"/>
      <c r="K1095" s="905"/>
      <c r="L1095" s="931" t="s">
        <v>127</v>
      </c>
      <c r="M1095" s="954" t="s">
        <v>1228</v>
      </c>
      <c r="N1095" s="933" t="s">
        <v>370</v>
      </c>
      <c r="O1095" s="790"/>
      <c r="P1095" s="790"/>
      <c r="Q1095" s="790"/>
      <c r="R1095" s="940">
        <v>0</v>
      </c>
      <c r="S1095" s="790"/>
      <c r="T1095" s="790">
        <v>0</v>
      </c>
      <c r="U1095" s="790"/>
      <c r="V1095" s="790"/>
      <c r="W1095" s="790"/>
      <c r="X1095" s="790"/>
      <c r="Y1095" s="790"/>
      <c r="Z1095" s="790"/>
      <c r="AA1095" s="790"/>
      <c r="AB1095" s="790"/>
      <c r="AC1095" s="790"/>
      <c r="AD1095" s="790">
        <v>0</v>
      </c>
      <c r="AE1095" s="790"/>
      <c r="AF1095" s="790"/>
      <c r="AG1095" s="790"/>
      <c r="AH1095" s="790"/>
      <c r="AI1095" s="790"/>
      <c r="AJ1095" s="790"/>
      <c r="AK1095" s="790"/>
      <c r="AL1095" s="790"/>
      <c r="AM1095" s="790"/>
      <c r="AN1095" s="443"/>
      <c r="AO1095" s="443"/>
      <c r="AP1095" s="443"/>
      <c r="AQ1095" s="443"/>
      <c r="AR1095" s="443"/>
      <c r="AS1095" s="443"/>
      <c r="AT1095" s="443"/>
      <c r="AU1095" s="443"/>
      <c r="AV1095" s="443"/>
      <c r="AW1095" s="443"/>
      <c r="AX1095" s="771"/>
      <c r="AY1095" s="771"/>
      <c r="AZ1095" s="771"/>
      <c r="BA1095" s="905"/>
    </row>
    <row r="1096" spans="1:53" ht="11.4">
      <c r="A1096" s="789">
        <v>9</v>
      </c>
      <c r="B1096" s="905"/>
      <c r="C1096" s="905"/>
      <c r="D1096" s="905"/>
      <c r="E1096" s="905"/>
      <c r="F1096" s="905"/>
      <c r="G1096" s="905"/>
      <c r="H1096" s="905"/>
      <c r="I1096" s="905"/>
      <c r="J1096" s="905"/>
      <c r="K1096" s="905"/>
      <c r="L1096" s="931" t="s">
        <v>128</v>
      </c>
      <c r="M1096" s="955" t="s">
        <v>668</v>
      </c>
      <c r="N1096" s="933" t="s">
        <v>370</v>
      </c>
      <c r="O1096" s="790"/>
      <c r="P1096" s="790"/>
      <c r="Q1096" s="790"/>
      <c r="R1096" s="940">
        <v>0</v>
      </c>
      <c r="S1096" s="790"/>
      <c r="T1096" s="790"/>
      <c r="U1096" s="790"/>
      <c r="V1096" s="790"/>
      <c r="W1096" s="790"/>
      <c r="X1096" s="790"/>
      <c r="Y1096" s="790"/>
      <c r="Z1096" s="790"/>
      <c r="AA1096" s="790"/>
      <c r="AB1096" s="790"/>
      <c r="AC1096" s="790"/>
      <c r="AD1096" s="790">
        <v>-52.43</v>
      </c>
      <c r="AE1096" s="790"/>
      <c r="AF1096" s="790"/>
      <c r="AG1096" s="790"/>
      <c r="AH1096" s="790"/>
      <c r="AI1096" s="790"/>
      <c r="AJ1096" s="790"/>
      <c r="AK1096" s="790"/>
      <c r="AL1096" s="790"/>
      <c r="AM1096" s="790"/>
      <c r="AN1096" s="443"/>
      <c r="AO1096" s="443"/>
      <c r="AP1096" s="443"/>
      <c r="AQ1096" s="443"/>
      <c r="AR1096" s="443"/>
      <c r="AS1096" s="443"/>
      <c r="AT1096" s="443"/>
      <c r="AU1096" s="443"/>
      <c r="AV1096" s="443"/>
      <c r="AW1096" s="443"/>
      <c r="AX1096" s="771"/>
      <c r="AY1096" s="771"/>
      <c r="AZ1096" s="771"/>
      <c r="BA1096" s="905"/>
    </row>
    <row r="1097" spans="1:53" ht="11.4">
      <c r="A1097" s="789">
        <v>9</v>
      </c>
      <c r="B1097" s="905"/>
      <c r="C1097" s="905"/>
      <c r="D1097" s="905"/>
      <c r="E1097" s="905"/>
      <c r="F1097" s="905"/>
      <c r="G1097" s="905"/>
      <c r="H1097" s="905"/>
      <c r="I1097" s="905"/>
      <c r="J1097" s="905"/>
      <c r="K1097" s="905"/>
      <c r="L1097" s="931" t="s">
        <v>1237</v>
      </c>
      <c r="M1097" s="932" t="s">
        <v>1238</v>
      </c>
      <c r="N1097" s="933" t="s">
        <v>145</v>
      </c>
      <c r="O1097" s="443">
        <v>0</v>
      </c>
      <c r="P1097" s="443">
        <v>0</v>
      </c>
      <c r="Q1097" s="443">
        <v>0</v>
      </c>
      <c r="R1097" s="940">
        <v>0</v>
      </c>
      <c r="S1097" s="443">
        <v>0</v>
      </c>
      <c r="T1097" s="443">
        <v>0</v>
      </c>
      <c r="U1097" s="443">
        <v>0</v>
      </c>
      <c r="V1097" s="443">
        <v>0</v>
      </c>
      <c r="W1097" s="443">
        <v>0</v>
      </c>
      <c r="X1097" s="443">
        <v>0</v>
      </c>
      <c r="Y1097" s="443">
        <v>0</v>
      </c>
      <c r="Z1097" s="443">
        <v>0</v>
      </c>
      <c r="AA1097" s="443">
        <v>0</v>
      </c>
      <c r="AB1097" s="443">
        <v>0</v>
      </c>
      <c r="AC1097" s="443">
        <v>0</v>
      </c>
      <c r="AD1097" s="443">
        <v>-3.2220154474229017</v>
      </c>
      <c r="AE1097" s="443">
        <v>0</v>
      </c>
      <c r="AF1097" s="443">
        <v>0</v>
      </c>
      <c r="AG1097" s="443">
        <v>0</v>
      </c>
      <c r="AH1097" s="443">
        <v>0</v>
      </c>
      <c r="AI1097" s="443">
        <v>0</v>
      </c>
      <c r="AJ1097" s="443">
        <v>0</v>
      </c>
      <c r="AK1097" s="443">
        <v>0</v>
      </c>
      <c r="AL1097" s="443">
        <v>0</v>
      </c>
      <c r="AM1097" s="443">
        <v>0</v>
      </c>
      <c r="AN1097" s="443"/>
      <c r="AO1097" s="443"/>
      <c r="AP1097" s="443"/>
      <c r="AQ1097" s="443"/>
      <c r="AR1097" s="443"/>
      <c r="AS1097" s="443"/>
      <c r="AT1097" s="443"/>
      <c r="AU1097" s="443"/>
      <c r="AV1097" s="443"/>
      <c r="AW1097" s="443"/>
      <c r="AX1097" s="771"/>
      <c r="AY1097" s="771"/>
      <c r="AZ1097" s="771"/>
      <c r="BA1097" s="905"/>
    </row>
    <row r="1098" spans="1:53" s="116" customFormat="1" ht="11.4">
      <c r="A1098" s="789">
        <v>9</v>
      </c>
      <c r="B1098" s="946"/>
      <c r="C1098" s="946"/>
      <c r="D1098" s="946"/>
      <c r="E1098" s="946"/>
      <c r="F1098" s="946"/>
      <c r="G1098" s="946"/>
      <c r="H1098" s="946"/>
      <c r="I1098" s="946"/>
      <c r="J1098" s="946"/>
      <c r="K1098" s="946"/>
      <c r="L1098" s="947" t="s">
        <v>129</v>
      </c>
      <c r="M1098" s="953" t="s">
        <v>669</v>
      </c>
      <c r="N1098" s="927" t="s">
        <v>370</v>
      </c>
      <c r="O1098" s="928">
        <v>1514.2400000000002</v>
      </c>
      <c r="P1098" s="928">
        <v>3127.4700000000003</v>
      </c>
      <c r="Q1098" s="928">
        <v>0</v>
      </c>
      <c r="R1098" s="928">
        <v>-3127.4700000000003</v>
      </c>
      <c r="S1098" s="928">
        <v>1555.74</v>
      </c>
      <c r="T1098" s="928">
        <v>4533.7700000000004</v>
      </c>
      <c r="U1098" s="928">
        <v>2228.1999999999998</v>
      </c>
      <c r="V1098" s="928">
        <v>2228.1999999999998</v>
      </c>
      <c r="W1098" s="928">
        <v>2228.1999999999998</v>
      </c>
      <c r="X1098" s="928">
        <v>2228.1999999999998</v>
      </c>
      <c r="Y1098" s="928">
        <v>2228.1999999999998</v>
      </c>
      <c r="Z1098" s="928">
        <v>2228.1999999999998</v>
      </c>
      <c r="AA1098" s="928">
        <v>2228.1999999999998</v>
      </c>
      <c r="AB1098" s="928">
        <v>2228.1999999999998</v>
      </c>
      <c r="AC1098" s="928">
        <v>2228.1999999999998</v>
      </c>
      <c r="AD1098" s="928">
        <v>1627.2423536000001</v>
      </c>
      <c r="AE1098" s="928">
        <v>1028.2423536000001</v>
      </c>
      <c r="AF1098" s="928">
        <v>1028.2423536000001</v>
      </c>
      <c r="AG1098" s="928">
        <v>1028.2423536000001</v>
      </c>
      <c r="AH1098" s="928">
        <v>1028.2423536000001</v>
      </c>
      <c r="AI1098" s="928">
        <v>1028.2423536000001</v>
      </c>
      <c r="AJ1098" s="928">
        <v>1028.2423536000001</v>
      </c>
      <c r="AK1098" s="928">
        <v>1028.2423536000001</v>
      </c>
      <c r="AL1098" s="928">
        <v>1028.2423536000001</v>
      </c>
      <c r="AM1098" s="928">
        <v>1028.2423536000001</v>
      </c>
      <c r="AN1098" s="928">
        <v>4.5960349158599829</v>
      </c>
      <c r="AO1098" s="928">
        <v>-36.810742952628608</v>
      </c>
      <c r="AP1098" s="928">
        <v>0</v>
      </c>
      <c r="AQ1098" s="928">
        <v>0</v>
      </c>
      <c r="AR1098" s="928">
        <v>0</v>
      </c>
      <c r="AS1098" s="928">
        <v>0</v>
      </c>
      <c r="AT1098" s="928">
        <v>0</v>
      </c>
      <c r="AU1098" s="928">
        <v>0</v>
      </c>
      <c r="AV1098" s="928">
        <v>0</v>
      </c>
      <c r="AW1098" s="928">
        <v>0</v>
      </c>
      <c r="AX1098" s="771"/>
      <c r="AY1098" s="771"/>
      <c r="AZ1098" s="771"/>
      <c r="BA1098" s="946"/>
    </row>
    <row r="1099" spans="1:53" ht="79.8">
      <c r="A1099" s="789">
        <v>9</v>
      </c>
      <c r="B1099" s="905"/>
      <c r="C1099" s="905"/>
      <c r="D1099" s="905"/>
      <c r="E1099" s="905"/>
      <c r="F1099" s="905"/>
      <c r="G1099" s="905"/>
      <c r="H1099" s="905"/>
      <c r="I1099" s="905"/>
      <c r="J1099" s="905"/>
      <c r="K1099" s="905"/>
      <c r="L1099" s="931" t="s">
        <v>130</v>
      </c>
      <c r="M1099" s="955" t="s">
        <v>1183</v>
      </c>
      <c r="N1099" s="943" t="s">
        <v>370</v>
      </c>
      <c r="O1099" s="790"/>
      <c r="P1099" s="790"/>
      <c r="Q1099" s="790"/>
      <c r="R1099" s="940">
        <v>0</v>
      </c>
      <c r="S1099" s="790"/>
      <c r="T1099" s="790"/>
      <c r="U1099" s="790"/>
      <c r="V1099" s="790"/>
      <c r="W1099" s="790"/>
      <c r="X1099" s="790"/>
      <c r="Y1099" s="790"/>
      <c r="Z1099" s="790"/>
      <c r="AA1099" s="790"/>
      <c r="AB1099" s="790"/>
      <c r="AC1099" s="790"/>
      <c r="AD1099" s="790">
        <v>0</v>
      </c>
      <c r="AE1099" s="790"/>
      <c r="AF1099" s="790"/>
      <c r="AG1099" s="790"/>
      <c r="AH1099" s="790"/>
      <c r="AI1099" s="790"/>
      <c r="AJ1099" s="790"/>
      <c r="AK1099" s="790"/>
      <c r="AL1099" s="790"/>
      <c r="AM1099" s="790"/>
      <c r="AN1099" s="443"/>
      <c r="AO1099" s="443"/>
      <c r="AP1099" s="443"/>
      <c r="AQ1099" s="443"/>
      <c r="AR1099" s="443"/>
      <c r="AS1099" s="443"/>
      <c r="AT1099" s="443"/>
      <c r="AU1099" s="443"/>
      <c r="AV1099" s="443"/>
      <c r="AW1099" s="443"/>
      <c r="AX1099" s="771"/>
      <c r="AY1099" s="771"/>
      <c r="AZ1099" s="771"/>
      <c r="BA1099" s="905"/>
    </row>
    <row r="1100" spans="1:53" ht="57">
      <c r="A1100" s="789">
        <v>9</v>
      </c>
      <c r="B1100" s="905"/>
      <c r="C1100" s="905"/>
      <c r="D1100" s="905"/>
      <c r="E1100" s="905"/>
      <c r="F1100" s="905"/>
      <c r="G1100" s="905"/>
      <c r="H1100" s="905"/>
      <c r="I1100" s="905"/>
      <c r="J1100" s="905"/>
      <c r="K1100" s="905"/>
      <c r="L1100" s="931" t="s">
        <v>131</v>
      </c>
      <c r="M1100" s="955" t="s">
        <v>670</v>
      </c>
      <c r="N1100" s="943" t="s">
        <v>370</v>
      </c>
      <c r="O1100" s="790"/>
      <c r="P1100" s="790"/>
      <c r="Q1100" s="790"/>
      <c r="R1100" s="940">
        <v>0</v>
      </c>
      <c r="S1100" s="790"/>
      <c r="T1100" s="790"/>
      <c r="U1100" s="790"/>
      <c r="V1100" s="790"/>
      <c r="W1100" s="790"/>
      <c r="X1100" s="790"/>
      <c r="Y1100" s="790"/>
      <c r="Z1100" s="790"/>
      <c r="AA1100" s="790"/>
      <c r="AB1100" s="790"/>
      <c r="AC1100" s="790"/>
      <c r="AD1100" s="790">
        <v>0</v>
      </c>
      <c r="AE1100" s="790"/>
      <c r="AF1100" s="790"/>
      <c r="AG1100" s="790"/>
      <c r="AH1100" s="790"/>
      <c r="AI1100" s="790"/>
      <c r="AJ1100" s="790"/>
      <c r="AK1100" s="790"/>
      <c r="AL1100" s="790"/>
      <c r="AM1100" s="790"/>
      <c r="AN1100" s="443"/>
      <c r="AO1100" s="443"/>
      <c r="AP1100" s="443"/>
      <c r="AQ1100" s="443"/>
      <c r="AR1100" s="443"/>
      <c r="AS1100" s="443"/>
      <c r="AT1100" s="443"/>
      <c r="AU1100" s="443"/>
      <c r="AV1100" s="443"/>
      <c r="AW1100" s="443"/>
      <c r="AX1100" s="771"/>
      <c r="AY1100" s="771"/>
      <c r="AZ1100" s="771"/>
      <c r="BA1100" s="905"/>
    </row>
    <row r="1101" spans="1:53" ht="11.4">
      <c r="A1101" s="789">
        <v>9</v>
      </c>
      <c r="B1101" s="905"/>
      <c r="C1101" s="905"/>
      <c r="D1101" s="905"/>
      <c r="E1101" s="905"/>
      <c r="F1101" s="905"/>
      <c r="G1101" s="905"/>
      <c r="H1101" s="905"/>
      <c r="I1101" s="905"/>
      <c r="J1101" s="905"/>
      <c r="K1101" s="905"/>
      <c r="L1101" s="931" t="s">
        <v>132</v>
      </c>
      <c r="M1101" s="955" t="s">
        <v>671</v>
      </c>
      <c r="N1101" s="933" t="s">
        <v>370</v>
      </c>
      <c r="O1101" s="790"/>
      <c r="P1101" s="790"/>
      <c r="Q1101" s="790"/>
      <c r="R1101" s="940">
        <v>0</v>
      </c>
      <c r="S1101" s="790"/>
      <c r="T1101" s="790"/>
      <c r="U1101" s="790"/>
      <c r="V1101" s="790"/>
      <c r="W1101" s="790"/>
      <c r="X1101" s="790"/>
      <c r="Y1101" s="790"/>
      <c r="Z1101" s="790"/>
      <c r="AA1101" s="790"/>
      <c r="AB1101" s="790"/>
      <c r="AC1101" s="790"/>
      <c r="AD1101" s="790"/>
      <c r="AE1101" s="790"/>
      <c r="AF1101" s="790"/>
      <c r="AG1101" s="790"/>
      <c r="AH1101" s="790"/>
      <c r="AI1101" s="790"/>
      <c r="AJ1101" s="790"/>
      <c r="AK1101" s="790"/>
      <c r="AL1101" s="790"/>
      <c r="AM1101" s="790"/>
      <c r="AN1101" s="443"/>
      <c r="AO1101" s="443"/>
      <c r="AP1101" s="443"/>
      <c r="AQ1101" s="443"/>
      <c r="AR1101" s="443"/>
      <c r="AS1101" s="443"/>
      <c r="AT1101" s="443"/>
      <c r="AU1101" s="443"/>
      <c r="AV1101" s="443"/>
      <c r="AW1101" s="443"/>
      <c r="AX1101" s="771"/>
      <c r="AY1101" s="771"/>
      <c r="AZ1101" s="771"/>
      <c r="BA1101" s="905"/>
    </row>
    <row r="1102" spans="1:53" s="116" customFormat="1" ht="11.4">
      <c r="A1102" s="789">
        <v>9</v>
      </c>
      <c r="B1102" s="946"/>
      <c r="C1102" s="946"/>
      <c r="D1102" s="946"/>
      <c r="E1102" s="946"/>
      <c r="F1102" s="946"/>
      <c r="G1102" s="946"/>
      <c r="H1102" s="946"/>
      <c r="I1102" s="946"/>
      <c r="J1102" s="946"/>
      <c r="K1102" s="946"/>
      <c r="L1102" s="947" t="s">
        <v>133</v>
      </c>
      <c r="M1102" s="953" t="s">
        <v>672</v>
      </c>
      <c r="N1102" s="949" t="s">
        <v>370</v>
      </c>
      <c r="O1102" s="929">
        <v>0</v>
      </c>
      <c r="P1102" s="929">
        <v>0</v>
      </c>
      <c r="Q1102" s="929">
        <v>0</v>
      </c>
      <c r="R1102" s="928">
        <v>0</v>
      </c>
      <c r="S1102" s="929">
        <v>0</v>
      </c>
      <c r="T1102" s="929">
        <v>0</v>
      </c>
      <c r="U1102" s="929">
        <v>0</v>
      </c>
      <c r="V1102" s="929">
        <v>0</v>
      </c>
      <c r="W1102" s="929">
        <v>0</v>
      </c>
      <c r="X1102" s="929">
        <v>0</v>
      </c>
      <c r="Y1102" s="929">
        <v>0</v>
      </c>
      <c r="Z1102" s="929">
        <v>0</v>
      </c>
      <c r="AA1102" s="929">
        <v>0</v>
      </c>
      <c r="AB1102" s="929">
        <v>0</v>
      </c>
      <c r="AC1102" s="929">
        <v>0</v>
      </c>
      <c r="AD1102" s="929">
        <v>0</v>
      </c>
      <c r="AE1102" s="929">
        <v>0</v>
      </c>
      <c r="AF1102" s="929">
        <v>0</v>
      </c>
      <c r="AG1102" s="929">
        <v>0</v>
      </c>
      <c r="AH1102" s="929">
        <v>0</v>
      </c>
      <c r="AI1102" s="929">
        <v>0</v>
      </c>
      <c r="AJ1102" s="929">
        <v>0</v>
      </c>
      <c r="AK1102" s="929">
        <v>0</v>
      </c>
      <c r="AL1102" s="929">
        <v>0</v>
      </c>
      <c r="AM1102" s="929">
        <v>0</v>
      </c>
      <c r="AN1102" s="928">
        <v>0</v>
      </c>
      <c r="AO1102" s="928">
        <v>0</v>
      </c>
      <c r="AP1102" s="928">
        <v>0</v>
      </c>
      <c r="AQ1102" s="928">
        <v>0</v>
      </c>
      <c r="AR1102" s="928">
        <v>0</v>
      </c>
      <c r="AS1102" s="928">
        <v>0</v>
      </c>
      <c r="AT1102" s="928">
        <v>0</v>
      </c>
      <c r="AU1102" s="928">
        <v>0</v>
      </c>
      <c r="AV1102" s="928">
        <v>0</v>
      </c>
      <c r="AW1102" s="928">
        <v>0</v>
      </c>
      <c r="AX1102" s="771"/>
      <c r="AY1102" s="771"/>
      <c r="AZ1102" s="771"/>
      <c r="BA1102" s="946"/>
    </row>
    <row r="1103" spans="1:53" ht="22.8">
      <c r="A1103" s="789">
        <v>9</v>
      </c>
      <c r="B1103" s="905"/>
      <c r="C1103" s="905"/>
      <c r="D1103" s="905"/>
      <c r="E1103" s="905"/>
      <c r="F1103" s="905"/>
      <c r="G1103" s="905"/>
      <c r="H1103" s="905"/>
      <c r="I1103" s="905"/>
      <c r="J1103" s="905"/>
      <c r="K1103" s="905"/>
      <c r="L1103" s="931" t="s">
        <v>200</v>
      </c>
      <c r="M1103" s="956" t="s">
        <v>673</v>
      </c>
      <c r="N1103" s="933" t="s">
        <v>370</v>
      </c>
      <c r="O1103" s="790"/>
      <c r="P1103" s="790"/>
      <c r="Q1103" s="790"/>
      <c r="R1103" s="940">
        <v>0</v>
      </c>
      <c r="S1103" s="790"/>
      <c r="T1103" s="790"/>
      <c r="U1103" s="790"/>
      <c r="V1103" s="790"/>
      <c r="W1103" s="790"/>
      <c r="X1103" s="790"/>
      <c r="Y1103" s="790"/>
      <c r="Z1103" s="790"/>
      <c r="AA1103" s="790"/>
      <c r="AB1103" s="790"/>
      <c r="AC1103" s="790"/>
      <c r="AD1103" s="790"/>
      <c r="AE1103" s="790"/>
      <c r="AF1103" s="790"/>
      <c r="AG1103" s="790"/>
      <c r="AH1103" s="790"/>
      <c r="AI1103" s="790"/>
      <c r="AJ1103" s="790"/>
      <c r="AK1103" s="790"/>
      <c r="AL1103" s="790"/>
      <c r="AM1103" s="790"/>
      <c r="AN1103" s="443"/>
      <c r="AO1103" s="443"/>
      <c r="AP1103" s="443"/>
      <c r="AQ1103" s="443"/>
      <c r="AR1103" s="443"/>
      <c r="AS1103" s="443"/>
      <c r="AT1103" s="443"/>
      <c r="AU1103" s="443"/>
      <c r="AV1103" s="443"/>
      <c r="AW1103" s="443"/>
      <c r="AX1103" s="771"/>
      <c r="AY1103" s="771"/>
      <c r="AZ1103" s="771"/>
      <c r="BA1103" s="905"/>
    </row>
    <row r="1104" spans="1:53" ht="22.8">
      <c r="A1104" s="789">
        <v>9</v>
      </c>
      <c r="B1104" s="905"/>
      <c r="C1104" s="905"/>
      <c r="D1104" s="905"/>
      <c r="E1104" s="905"/>
      <c r="F1104" s="905"/>
      <c r="G1104" s="905"/>
      <c r="H1104" s="905"/>
      <c r="I1104" s="905"/>
      <c r="J1104" s="905"/>
      <c r="K1104" s="905"/>
      <c r="L1104" s="931" t="s">
        <v>201</v>
      </c>
      <c r="M1104" s="932" t="s">
        <v>674</v>
      </c>
      <c r="N1104" s="933" t="s">
        <v>370</v>
      </c>
      <c r="O1104" s="790"/>
      <c r="P1104" s="790"/>
      <c r="Q1104" s="790"/>
      <c r="R1104" s="940">
        <v>0</v>
      </c>
      <c r="S1104" s="790"/>
      <c r="T1104" s="790"/>
      <c r="U1104" s="790"/>
      <c r="V1104" s="790"/>
      <c r="W1104" s="790"/>
      <c r="X1104" s="790"/>
      <c r="Y1104" s="790"/>
      <c r="Z1104" s="790"/>
      <c r="AA1104" s="790"/>
      <c r="AB1104" s="790"/>
      <c r="AC1104" s="790"/>
      <c r="AD1104" s="790"/>
      <c r="AE1104" s="790"/>
      <c r="AF1104" s="790"/>
      <c r="AG1104" s="790"/>
      <c r="AH1104" s="790"/>
      <c r="AI1104" s="790"/>
      <c r="AJ1104" s="790"/>
      <c r="AK1104" s="790"/>
      <c r="AL1104" s="790"/>
      <c r="AM1104" s="790"/>
      <c r="AN1104" s="443"/>
      <c r="AO1104" s="443"/>
      <c r="AP1104" s="443"/>
      <c r="AQ1104" s="443"/>
      <c r="AR1104" s="443"/>
      <c r="AS1104" s="443"/>
      <c r="AT1104" s="443"/>
      <c r="AU1104" s="443"/>
      <c r="AV1104" s="443"/>
      <c r="AW1104" s="443"/>
      <c r="AX1104" s="771"/>
      <c r="AY1104" s="771"/>
      <c r="AZ1104" s="771"/>
      <c r="BA1104" s="905"/>
    </row>
    <row r="1105" spans="1:53" ht="11.4">
      <c r="A1105" s="789">
        <v>9</v>
      </c>
      <c r="B1105" s="905"/>
      <c r="C1105" s="905"/>
      <c r="D1105" s="905"/>
      <c r="E1105" s="905"/>
      <c r="F1105" s="905"/>
      <c r="G1105" s="905"/>
      <c r="H1105" s="905"/>
      <c r="I1105" s="905"/>
      <c r="J1105" s="905"/>
      <c r="K1105" s="905"/>
      <c r="L1105" s="931" t="s">
        <v>134</v>
      </c>
      <c r="M1105" s="955" t="s">
        <v>675</v>
      </c>
      <c r="N1105" s="933" t="s">
        <v>370</v>
      </c>
      <c r="O1105" s="790"/>
      <c r="P1105" s="790"/>
      <c r="Q1105" s="790"/>
      <c r="R1105" s="940">
        <v>0</v>
      </c>
      <c r="S1105" s="790"/>
      <c r="T1105" s="790"/>
      <c r="U1105" s="790"/>
      <c r="V1105" s="790"/>
      <c r="W1105" s="790"/>
      <c r="X1105" s="790"/>
      <c r="Y1105" s="790"/>
      <c r="Z1105" s="790"/>
      <c r="AA1105" s="790"/>
      <c r="AB1105" s="790"/>
      <c r="AC1105" s="790"/>
      <c r="AD1105" s="790"/>
      <c r="AE1105" s="790"/>
      <c r="AF1105" s="790"/>
      <c r="AG1105" s="790"/>
      <c r="AH1105" s="790"/>
      <c r="AI1105" s="790"/>
      <c r="AJ1105" s="790"/>
      <c r="AK1105" s="790"/>
      <c r="AL1105" s="790"/>
      <c r="AM1105" s="790"/>
      <c r="AN1105" s="443"/>
      <c r="AO1105" s="443"/>
      <c r="AP1105" s="443"/>
      <c r="AQ1105" s="443"/>
      <c r="AR1105" s="443"/>
      <c r="AS1105" s="443"/>
      <c r="AT1105" s="443"/>
      <c r="AU1105" s="443"/>
      <c r="AV1105" s="443"/>
      <c r="AW1105" s="443"/>
      <c r="AX1105" s="771"/>
      <c r="AY1105" s="771"/>
      <c r="AZ1105" s="771"/>
      <c r="BA1105" s="905"/>
    </row>
    <row r="1106" spans="1:53" ht="11.4">
      <c r="A1106" s="789">
        <v>9</v>
      </c>
      <c r="B1106" s="905"/>
      <c r="C1106" s="905"/>
      <c r="D1106" s="905"/>
      <c r="E1106" s="905"/>
      <c r="F1106" s="905"/>
      <c r="G1106" s="905"/>
      <c r="H1106" s="905"/>
      <c r="I1106" s="905"/>
      <c r="J1106" s="905"/>
      <c r="K1106" s="905"/>
      <c r="L1106" s="931" t="s">
        <v>135</v>
      </c>
      <c r="M1106" s="955" t="s">
        <v>676</v>
      </c>
      <c r="N1106" s="933" t="s">
        <v>370</v>
      </c>
      <c r="O1106" s="790"/>
      <c r="P1106" s="790"/>
      <c r="Q1106" s="790"/>
      <c r="R1106" s="940">
        <v>0</v>
      </c>
      <c r="S1106" s="790"/>
      <c r="T1106" s="790"/>
      <c r="U1106" s="790"/>
      <c r="V1106" s="790"/>
      <c r="W1106" s="790"/>
      <c r="X1106" s="790"/>
      <c r="Y1106" s="790"/>
      <c r="Z1106" s="790"/>
      <c r="AA1106" s="790"/>
      <c r="AB1106" s="790"/>
      <c r="AC1106" s="790"/>
      <c r="AD1106" s="790"/>
      <c r="AE1106" s="790"/>
      <c r="AF1106" s="790"/>
      <c r="AG1106" s="790"/>
      <c r="AH1106" s="790"/>
      <c r="AI1106" s="790"/>
      <c r="AJ1106" s="790"/>
      <c r="AK1106" s="790"/>
      <c r="AL1106" s="790"/>
      <c r="AM1106" s="790"/>
      <c r="AN1106" s="443"/>
      <c r="AO1106" s="443"/>
      <c r="AP1106" s="443"/>
      <c r="AQ1106" s="443"/>
      <c r="AR1106" s="443"/>
      <c r="AS1106" s="443"/>
      <c r="AT1106" s="443"/>
      <c r="AU1106" s="443"/>
      <c r="AV1106" s="443"/>
      <c r="AW1106" s="443"/>
      <c r="AX1106" s="771"/>
      <c r="AY1106" s="771"/>
      <c r="AZ1106" s="771"/>
      <c r="BA1106" s="905"/>
    </row>
    <row r="1107" spans="1:53" s="116" customFormat="1" ht="11.4">
      <c r="A1107" s="789">
        <v>9</v>
      </c>
      <c r="B1107" s="946"/>
      <c r="C1107" s="946"/>
      <c r="D1107" s="946"/>
      <c r="E1107" s="946"/>
      <c r="F1107" s="946"/>
      <c r="G1107" s="946"/>
      <c r="H1107" s="946"/>
      <c r="I1107" s="946"/>
      <c r="J1107" s="946"/>
      <c r="K1107" s="946"/>
      <c r="L1107" s="947" t="s">
        <v>138</v>
      </c>
      <c r="M1107" s="953" t="s">
        <v>677</v>
      </c>
      <c r="N1107" s="949" t="s">
        <v>370</v>
      </c>
      <c r="O1107" s="928">
        <v>1514.2400000000002</v>
      </c>
      <c r="P1107" s="928">
        <v>3127.4700000000003</v>
      </c>
      <c r="Q1107" s="928">
        <v>0</v>
      </c>
      <c r="R1107" s="928">
        <v>-3127.4700000000003</v>
      </c>
      <c r="S1107" s="928">
        <v>1555.74</v>
      </c>
      <c r="T1107" s="928">
        <v>4533.7700000000004</v>
      </c>
      <c r="U1107" s="928">
        <v>2228.1999999999998</v>
      </c>
      <c r="V1107" s="928">
        <v>2228.1999999999998</v>
      </c>
      <c r="W1107" s="928">
        <v>2228.1999999999998</v>
      </c>
      <c r="X1107" s="928">
        <v>2228.1999999999998</v>
      </c>
      <c r="Y1107" s="928">
        <v>2228.1999999999998</v>
      </c>
      <c r="Z1107" s="928">
        <v>2228.1999999999998</v>
      </c>
      <c r="AA1107" s="928">
        <v>2228.1999999999998</v>
      </c>
      <c r="AB1107" s="928">
        <v>2228.1999999999998</v>
      </c>
      <c r="AC1107" s="928">
        <v>2228.1999999999998</v>
      </c>
      <c r="AD1107" s="928">
        <v>1627.2423536000001</v>
      </c>
      <c r="AE1107" s="928">
        <v>1028.2423536000001</v>
      </c>
      <c r="AF1107" s="928">
        <v>1028.2423536000001</v>
      </c>
      <c r="AG1107" s="928">
        <v>1028.2423536000001</v>
      </c>
      <c r="AH1107" s="928">
        <v>1028.2423536000001</v>
      </c>
      <c r="AI1107" s="928">
        <v>1028.2423536000001</v>
      </c>
      <c r="AJ1107" s="928">
        <v>1028.2423536000001</v>
      </c>
      <c r="AK1107" s="928">
        <v>1028.2423536000001</v>
      </c>
      <c r="AL1107" s="928">
        <v>1028.2423536000001</v>
      </c>
      <c r="AM1107" s="928">
        <v>1028.2423536000001</v>
      </c>
      <c r="AN1107" s="928">
        <v>4.5960349158599829</v>
      </c>
      <c r="AO1107" s="928">
        <v>-36.810742952628608</v>
      </c>
      <c r="AP1107" s="928">
        <v>0</v>
      </c>
      <c r="AQ1107" s="928">
        <v>0</v>
      </c>
      <c r="AR1107" s="928">
        <v>0</v>
      </c>
      <c r="AS1107" s="928">
        <v>0</v>
      </c>
      <c r="AT1107" s="928">
        <v>0</v>
      </c>
      <c r="AU1107" s="928">
        <v>0</v>
      </c>
      <c r="AV1107" s="928">
        <v>0</v>
      </c>
      <c r="AW1107" s="928">
        <v>0</v>
      </c>
      <c r="AX1107" s="771"/>
      <c r="AY1107" s="771"/>
      <c r="AZ1107" s="771"/>
      <c r="BA1107" s="946"/>
    </row>
    <row r="1108" spans="1:53" ht="14.4">
      <c r="A1108" s="789">
        <v>9</v>
      </c>
      <c r="B1108" s="905"/>
      <c r="C1108" s="957" t="b">
        <v>0</v>
      </c>
      <c r="D1108" s="905"/>
      <c r="E1108" s="905"/>
      <c r="F1108" s="905"/>
      <c r="G1108" s="905"/>
      <c r="H1108" s="905"/>
      <c r="I1108" s="905"/>
      <c r="J1108" s="905"/>
      <c r="K1108" s="905"/>
      <c r="L1108" s="931" t="s">
        <v>1240</v>
      </c>
      <c r="M1108" s="932" t="s">
        <v>1336</v>
      </c>
      <c r="N1108" s="933" t="s">
        <v>370</v>
      </c>
      <c r="O1108" s="790"/>
      <c r="P1108" s="790"/>
      <c r="Q1108" s="790"/>
      <c r="R1108" s="940">
        <v>0</v>
      </c>
      <c r="S1108" s="790"/>
      <c r="T1108" s="790"/>
      <c r="U1108" s="790"/>
      <c r="V1108" s="790"/>
      <c r="W1108" s="790"/>
      <c r="X1108" s="790"/>
      <c r="Y1108" s="790"/>
      <c r="Z1108" s="790"/>
      <c r="AA1108" s="790"/>
      <c r="AB1108" s="790"/>
      <c r="AC1108" s="790"/>
      <c r="AD1108" s="790"/>
      <c r="AE1108" s="790"/>
      <c r="AF1108" s="790"/>
      <c r="AG1108" s="790"/>
      <c r="AH1108" s="790"/>
      <c r="AI1108" s="790"/>
      <c r="AJ1108" s="790"/>
      <c r="AK1108" s="790"/>
      <c r="AL1108" s="790"/>
      <c r="AM1108" s="790"/>
      <c r="AN1108" s="443"/>
      <c r="AO1108" s="443"/>
      <c r="AP1108" s="443"/>
      <c r="AQ1108" s="443"/>
      <c r="AR1108" s="443"/>
      <c r="AS1108" s="443"/>
      <c r="AT1108" s="443"/>
      <c r="AU1108" s="443"/>
      <c r="AV1108" s="443"/>
      <c r="AW1108" s="443"/>
      <c r="AX1108" s="771"/>
      <c r="AY1108" s="771"/>
      <c r="AZ1108" s="771"/>
      <c r="BA1108" s="905"/>
    </row>
    <row r="1109" spans="1:53" ht="14.4">
      <c r="A1109" s="789">
        <v>9</v>
      </c>
      <c r="B1109" s="905"/>
      <c r="C1109" s="957" t="b">
        <v>0</v>
      </c>
      <c r="D1109" s="905"/>
      <c r="E1109" s="905"/>
      <c r="F1109" s="905"/>
      <c r="G1109" s="905"/>
      <c r="H1109" s="905"/>
      <c r="I1109" s="905"/>
      <c r="J1109" s="905"/>
      <c r="K1109" s="905"/>
      <c r="L1109" s="931" t="s">
        <v>1241</v>
      </c>
      <c r="M1109" s="932" t="s">
        <v>1337</v>
      </c>
      <c r="N1109" s="933" t="s">
        <v>370</v>
      </c>
      <c r="O1109" s="790"/>
      <c r="P1109" s="790"/>
      <c r="Q1109" s="790"/>
      <c r="R1109" s="940">
        <v>0</v>
      </c>
      <c r="S1109" s="790"/>
      <c r="T1109" s="790"/>
      <c r="U1109" s="790"/>
      <c r="V1109" s="790"/>
      <c r="W1109" s="790"/>
      <c r="X1109" s="790"/>
      <c r="Y1109" s="790"/>
      <c r="Z1109" s="790"/>
      <c r="AA1109" s="790"/>
      <c r="AB1109" s="790"/>
      <c r="AC1109" s="790"/>
      <c r="AD1109" s="790"/>
      <c r="AE1109" s="790"/>
      <c r="AF1109" s="790"/>
      <c r="AG1109" s="790"/>
      <c r="AH1109" s="790"/>
      <c r="AI1109" s="790"/>
      <c r="AJ1109" s="790"/>
      <c r="AK1109" s="790"/>
      <c r="AL1109" s="790"/>
      <c r="AM1109" s="790"/>
      <c r="AN1109" s="443"/>
      <c r="AO1109" s="443"/>
      <c r="AP1109" s="443"/>
      <c r="AQ1109" s="443"/>
      <c r="AR1109" s="443"/>
      <c r="AS1109" s="443"/>
      <c r="AT1109" s="443"/>
      <c r="AU1109" s="443"/>
      <c r="AV1109" s="443"/>
      <c r="AW1109" s="443"/>
      <c r="AX1109" s="771"/>
      <c r="AY1109" s="771"/>
      <c r="AZ1109" s="771"/>
      <c r="BA1109" s="905"/>
    </row>
    <row r="1110" spans="1:53" s="116" customFormat="1" ht="11.4">
      <c r="A1110" s="789">
        <v>9</v>
      </c>
      <c r="B1110" s="905" t="s">
        <v>1217</v>
      </c>
      <c r="C1110" s="946"/>
      <c r="D1110" s="946"/>
      <c r="E1110" s="946"/>
      <c r="F1110" s="946"/>
      <c r="G1110" s="946"/>
      <c r="H1110" s="946"/>
      <c r="I1110" s="946"/>
      <c r="J1110" s="946"/>
      <c r="K1110" s="946"/>
      <c r="L1110" s="947" t="s">
        <v>139</v>
      </c>
      <c r="M1110" s="953" t="s">
        <v>678</v>
      </c>
      <c r="N1110" s="949" t="s">
        <v>329</v>
      </c>
      <c r="O1110" s="958">
        <v>43</v>
      </c>
      <c r="P1110" s="958">
        <v>0</v>
      </c>
      <c r="Q1110" s="958">
        <v>0</v>
      </c>
      <c r="R1110" s="958">
        <v>0</v>
      </c>
      <c r="S1110" s="958">
        <v>43</v>
      </c>
      <c r="T1110" s="958">
        <v>31.95</v>
      </c>
      <c r="U1110" s="958">
        <v>0</v>
      </c>
      <c r="V1110" s="958">
        <v>0</v>
      </c>
      <c r="W1110" s="958">
        <v>0</v>
      </c>
      <c r="X1110" s="958">
        <v>0</v>
      </c>
      <c r="Y1110" s="958">
        <v>0</v>
      </c>
      <c r="Z1110" s="958">
        <v>0</v>
      </c>
      <c r="AA1110" s="958">
        <v>0</v>
      </c>
      <c r="AB1110" s="958">
        <v>0</v>
      </c>
      <c r="AC1110" s="958">
        <v>0</v>
      </c>
      <c r="AD1110" s="958">
        <v>43</v>
      </c>
      <c r="AE1110" s="958">
        <v>0</v>
      </c>
      <c r="AF1110" s="958">
        <v>0</v>
      </c>
      <c r="AG1110" s="958">
        <v>0</v>
      </c>
      <c r="AH1110" s="958">
        <v>0</v>
      </c>
      <c r="AI1110" s="958">
        <v>0</v>
      </c>
      <c r="AJ1110" s="958">
        <v>0</v>
      </c>
      <c r="AK1110" s="958">
        <v>0</v>
      </c>
      <c r="AL1110" s="958">
        <v>0</v>
      </c>
      <c r="AM1110" s="958">
        <v>0</v>
      </c>
      <c r="AN1110" s="537"/>
      <c r="AO1110" s="537"/>
      <c r="AP1110" s="537"/>
      <c r="AQ1110" s="537"/>
      <c r="AR1110" s="537"/>
      <c r="AS1110" s="537"/>
      <c r="AT1110" s="537"/>
      <c r="AU1110" s="537"/>
      <c r="AV1110" s="537"/>
      <c r="AW1110" s="537"/>
      <c r="AX1110" s="771"/>
      <c r="AY1110" s="771"/>
      <c r="AZ1110" s="771"/>
      <c r="BA1110" s="946"/>
    </row>
    <row r="1111" spans="1:53" ht="11.4">
      <c r="A1111" s="789">
        <v>9</v>
      </c>
      <c r="B1111" s="905" t="s">
        <v>1213</v>
      </c>
      <c r="C1111" s="905"/>
      <c r="D1111" s="905"/>
      <c r="E1111" s="905"/>
      <c r="F1111" s="905"/>
      <c r="G1111" s="905"/>
      <c r="H1111" s="905"/>
      <c r="I1111" s="905"/>
      <c r="J1111" s="905"/>
      <c r="K1111" s="905"/>
      <c r="L1111" s="931" t="s">
        <v>150</v>
      </c>
      <c r="M1111" s="956" t="s">
        <v>1136</v>
      </c>
      <c r="N1111" s="933" t="s">
        <v>329</v>
      </c>
      <c r="O1111" s="959">
        <v>21.5</v>
      </c>
      <c r="P1111" s="959">
        <v>0</v>
      </c>
      <c r="Q1111" s="959">
        <v>0</v>
      </c>
      <c r="R1111" s="935">
        <v>0</v>
      </c>
      <c r="S1111" s="959">
        <v>21</v>
      </c>
      <c r="T1111" s="959">
        <v>15.95</v>
      </c>
      <c r="U1111" s="959">
        <v>0</v>
      </c>
      <c r="V1111" s="959">
        <v>0</v>
      </c>
      <c r="W1111" s="959">
        <v>0</v>
      </c>
      <c r="X1111" s="959">
        <v>0</v>
      </c>
      <c r="Y1111" s="959">
        <v>0</v>
      </c>
      <c r="Z1111" s="959">
        <v>0</v>
      </c>
      <c r="AA1111" s="959">
        <v>0</v>
      </c>
      <c r="AB1111" s="959">
        <v>0</v>
      </c>
      <c r="AC1111" s="959">
        <v>0</v>
      </c>
      <c r="AD1111" s="959">
        <v>21</v>
      </c>
      <c r="AE1111" s="959">
        <v>0</v>
      </c>
      <c r="AF1111" s="959">
        <v>0</v>
      </c>
      <c r="AG1111" s="959">
        <v>0</v>
      </c>
      <c r="AH1111" s="959">
        <v>0</v>
      </c>
      <c r="AI1111" s="959">
        <v>0</v>
      </c>
      <c r="AJ1111" s="959">
        <v>0</v>
      </c>
      <c r="AK1111" s="959">
        <v>0</v>
      </c>
      <c r="AL1111" s="959">
        <v>0</v>
      </c>
      <c r="AM1111" s="959">
        <v>0</v>
      </c>
      <c r="AN1111" s="443"/>
      <c r="AO1111" s="443"/>
      <c r="AP1111" s="443"/>
      <c r="AQ1111" s="443"/>
      <c r="AR1111" s="443"/>
      <c r="AS1111" s="443"/>
      <c r="AT1111" s="443"/>
      <c r="AU1111" s="443"/>
      <c r="AV1111" s="443"/>
      <c r="AW1111" s="443"/>
      <c r="AX1111" s="771"/>
      <c r="AY1111" s="771"/>
      <c r="AZ1111" s="771"/>
      <c r="BA1111" s="905"/>
    </row>
    <row r="1112" spans="1:53" ht="11.4">
      <c r="A1112" s="789">
        <v>9</v>
      </c>
      <c r="B1112" s="905" t="s">
        <v>1208</v>
      </c>
      <c r="C1112" s="905"/>
      <c r="D1112" s="905"/>
      <c r="E1112" s="905"/>
      <c r="F1112" s="905"/>
      <c r="G1112" s="905"/>
      <c r="H1112" s="905"/>
      <c r="I1112" s="905"/>
      <c r="J1112" s="905"/>
      <c r="K1112" s="905"/>
      <c r="L1112" s="931" t="s">
        <v>151</v>
      </c>
      <c r="M1112" s="956" t="s">
        <v>1135</v>
      </c>
      <c r="N1112" s="933" t="s">
        <v>679</v>
      </c>
      <c r="O1112" s="790">
        <v>34.630000000000003</v>
      </c>
      <c r="P1112" s="790"/>
      <c r="Q1112" s="790"/>
      <c r="R1112" s="940">
        <v>0</v>
      </c>
      <c r="S1112" s="790">
        <v>36.18</v>
      </c>
      <c r="T1112" s="790">
        <v>134.80000000000001</v>
      </c>
      <c r="U1112" s="790"/>
      <c r="V1112" s="790"/>
      <c r="W1112" s="790"/>
      <c r="X1112" s="790"/>
      <c r="Y1112" s="790"/>
      <c r="Z1112" s="790"/>
      <c r="AA1112" s="790"/>
      <c r="AB1112" s="790"/>
      <c r="AC1112" s="790"/>
      <c r="AD1112" s="790">
        <v>36.18</v>
      </c>
      <c r="AE1112" s="790"/>
      <c r="AF1112" s="790"/>
      <c r="AG1112" s="790"/>
      <c r="AH1112" s="790"/>
      <c r="AI1112" s="790"/>
      <c r="AJ1112" s="790"/>
      <c r="AK1112" s="790"/>
      <c r="AL1112" s="790"/>
      <c r="AM1112" s="790"/>
      <c r="AN1112" s="443"/>
      <c r="AO1112" s="443"/>
      <c r="AP1112" s="443"/>
      <c r="AQ1112" s="443"/>
      <c r="AR1112" s="443"/>
      <c r="AS1112" s="443"/>
      <c r="AT1112" s="443"/>
      <c r="AU1112" s="443"/>
      <c r="AV1112" s="443"/>
      <c r="AW1112" s="443"/>
      <c r="AX1112" s="771"/>
      <c r="AY1112" s="771"/>
      <c r="AZ1112" s="771"/>
      <c r="BA1112" s="905"/>
    </row>
    <row r="1113" spans="1:53" ht="11.4">
      <c r="A1113" s="789">
        <v>9</v>
      </c>
      <c r="B1113" s="905" t="s">
        <v>1214</v>
      </c>
      <c r="C1113" s="905"/>
      <c r="D1113" s="905"/>
      <c r="E1113" s="905"/>
      <c r="F1113" s="905"/>
      <c r="G1113" s="905"/>
      <c r="H1113" s="905"/>
      <c r="I1113" s="905"/>
      <c r="J1113" s="905"/>
      <c r="K1113" s="905"/>
      <c r="L1113" s="931" t="s">
        <v>152</v>
      </c>
      <c r="M1113" s="956" t="s">
        <v>1137</v>
      </c>
      <c r="N1113" s="933" t="s">
        <v>329</v>
      </c>
      <c r="O1113" s="960">
        <v>21.5</v>
      </c>
      <c r="P1113" s="960">
        <v>0</v>
      </c>
      <c r="Q1113" s="960">
        <v>0</v>
      </c>
      <c r="R1113" s="935">
        <v>0</v>
      </c>
      <c r="S1113" s="960">
        <v>22</v>
      </c>
      <c r="T1113" s="960">
        <v>16</v>
      </c>
      <c r="U1113" s="960">
        <v>0</v>
      </c>
      <c r="V1113" s="960">
        <v>0</v>
      </c>
      <c r="W1113" s="960">
        <v>0</v>
      </c>
      <c r="X1113" s="960">
        <v>0</v>
      </c>
      <c r="Y1113" s="960">
        <v>0</v>
      </c>
      <c r="Z1113" s="960">
        <v>0</v>
      </c>
      <c r="AA1113" s="960">
        <v>0</v>
      </c>
      <c r="AB1113" s="960">
        <v>0</v>
      </c>
      <c r="AC1113" s="960">
        <v>0</v>
      </c>
      <c r="AD1113" s="960">
        <v>22</v>
      </c>
      <c r="AE1113" s="960">
        <v>0</v>
      </c>
      <c r="AF1113" s="960">
        <v>0</v>
      </c>
      <c r="AG1113" s="960">
        <v>0</v>
      </c>
      <c r="AH1113" s="960">
        <v>0</v>
      </c>
      <c r="AI1113" s="960">
        <v>0</v>
      </c>
      <c r="AJ1113" s="960">
        <v>0</v>
      </c>
      <c r="AK1113" s="960">
        <v>0</v>
      </c>
      <c r="AL1113" s="960">
        <v>0</v>
      </c>
      <c r="AM1113" s="960">
        <v>0</v>
      </c>
      <c r="AN1113" s="443"/>
      <c r="AO1113" s="443"/>
      <c r="AP1113" s="443"/>
      <c r="AQ1113" s="443"/>
      <c r="AR1113" s="443"/>
      <c r="AS1113" s="443"/>
      <c r="AT1113" s="443"/>
      <c r="AU1113" s="443"/>
      <c r="AV1113" s="443"/>
      <c r="AW1113" s="443"/>
      <c r="AX1113" s="771"/>
      <c r="AY1113" s="771"/>
      <c r="AZ1113" s="771"/>
      <c r="BA1113" s="905"/>
    </row>
    <row r="1114" spans="1:53" ht="11.4">
      <c r="A1114" s="789">
        <v>9</v>
      </c>
      <c r="B1114" s="905" t="s">
        <v>1209</v>
      </c>
      <c r="C1114" s="905"/>
      <c r="D1114" s="905"/>
      <c r="E1114" s="905"/>
      <c r="F1114" s="905"/>
      <c r="G1114" s="905"/>
      <c r="H1114" s="905"/>
      <c r="I1114" s="905"/>
      <c r="J1114" s="905"/>
      <c r="K1114" s="905"/>
      <c r="L1114" s="931" t="s">
        <v>153</v>
      </c>
      <c r="M1114" s="956" t="s">
        <v>1138</v>
      </c>
      <c r="N1114" s="933" t="s">
        <v>679</v>
      </c>
      <c r="O1114" s="961">
        <v>35.799767441860475</v>
      </c>
      <c r="P1114" s="961">
        <v>0</v>
      </c>
      <c r="Q1114" s="961">
        <v>0</v>
      </c>
      <c r="R1114" s="940">
        <v>0</v>
      </c>
      <c r="S1114" s="961">
        <v>36.18</v>
      </c>
      <c r="T1114" s="961">
        <v>148.99</v>
      </c>
      <c r="U1114" s="961">
        <v>0</v>
      </c>
      <c r="V1114" s="961">
        <v>0</v>
      </c>
      <c r="W1114" s="961">
        <v>0</v>
      </c>
      <c r="X1114" s="961">
        <v>0</v>
      </c>
      <c r="Y1114" s="961">
        <v>0</v>
      </c>
      <c r="Z1114" s="961">
        <v>0</v>
      </c>
      <c r="AA1114" s="961">
        <v>0</v>
      </c>
      <c r="AB1114" s="961">
        <v>0</v>
      </c>
      <c r="AC1114" s="961">
        <v>0</v>
      </c>
      <c r="AD1114" s="961">
        <v>39.430106981818192</v>
      </c>
      <c r="AE1114" s="961">
        <v>0</v>
      </c>
      <c r="AF1114" s="961">
        <v>0</v>
      </c>
      <c r="AG1114" s="961">
        <v>0</v>
      </c>
      <c r="AH1114" s="961">
        <v>0</v>
      </c>
      <c r="AI1114" s="961">
        <v>0</v>
      </c>
      <c r="AJ1114" s="961">
        <v>0</v>
      </c>
      <c r="AK1114" s="961">
        <v>0</v>
      </c>
      <c r="AL1114" s="961">
        <v>0</v>
      </c>
      <c r="AM1114" s="961">
        <v>0</v>
      </c>
      <c r="AN1114" s="443"/>
      <c r="AO1114" s="443"/>
      <c r="AP1114" s="443"/>
      <c r="AQ1114" s="443"/>
      <c r="AR1114" s="443"/>
      <c r="AS1114" s="443"/>
      <c r="AT1114" s="443"/>
      <c r="AU1114" s="443"/>
      <c r="AV1114" s="443"/>
      <c r="AW1114" s="443"/>
      <c r="AX1114" s="771"/>
      <c r="AY1114" s="771"/>
      <c r="AZ1114" s="771"/>
      <c r="BA1114" s="905"/>
    </row>
    <row r="1115" spans="1:53" ht="11.4">
      <c r="A1115" s="789">
        <v>9</v>
      </c>
      <c r="B1115" s="905"/>
      <c r="C1115" s="905"/>
      <c r="D1115" s="905"/>
      <c r="E1115" s="905"/>
      <c r="F1115" s="905"/>
      <c r="G1115" s="905"/>
      <c r="H1115" s="905"/>
      <c r="I1115" s="905"/>
      <c r="J1115" s="905"/>
      <c r="K1115" s="905"/>
      <c r="L1115" s="931" t="s">
        <v>680</v>
      </c>
      <c r="M1115" s="932" t="s">
        <v>681</v>
      </c>
      <c r="N1115" s="933" t="s">
        <v>145</v>
      </c>
      <c r="O1115" s="962">
        <v>103.37790194011109</v>
      </c>
      <c r="P1115" s="962">
        <v>0</v>
      </c>
      <c r="Q1115" s="962">
        <v>0</v>
      </c>
      <c r="R1115" s="443"/>
      <c r="S1115" s="962">
        <v>100</v>
      </c>
      <c r="T1115" s="962">
        <v>110.526706231454</v>
      </c>
      <c r="U1115" s="962">
        <v>0</v>
      </c>
      <c r="V1115" s="962">
        <v>0</v>
      </c>
      <c r="W1115" s="962">
        <v>0</v>
      </c>
      <c r="X1115" s="962">
        <v>0</v>
      </c>
      <c r="Y1115" s="962">
        <v>0</v>
      </c>
      <c r="Z1115" s="962">
        <v>0</v>
      </c>
      <c r="AA1115" s="962">
        <v>0</v>
      </c>
      <c r="AB1115" s="962">
        <v>0</v>
      </c>
      <c r="AC1115" s="962">
        <v>0</v>
      </c>
      <c r="AD1115" s="962">
        <v>108.98315915372633</v>
      </c>
      <c r="AE1115" s="962">
        <v>0</v>
      </c>
      <c r="AF1115" s="962">
        <v>0</v>
      </c>
      <c r="AG1115" s="962">
        <v>0</v>
      </c>
      <c r="AH1115" s="962">
        <v>0</v>
      </c>
      <c r="AI1115" s="962">
        <v>0</v>
      </c>
      <c r="AJ1115" s="962">
        <v>0</v>
      </c>
      <c r="AK1115" s="962">
        <v>0</v>
      </c>
      <c r="AL1115" s="962">
        <v>0</v>
      </c>
      <c r="AM1115" s="962">
        <v>0</v>
      </c>
      <c r="AN1115" s="443"/>
      <c r="AO1115" s="443"/>
      <c r="AP1115" s="443"/>
      <c r="AQ1115" s="443"/>
      <c r="AR1115" s="443"/>
      <c r="AS1115" s="443"/>
      <c r="AT1115" s="443"/>
      <c r="AU1115" s="443"/>
      <c r="AV1115" s="443"/>
      <c r="AW1115" s="443"/>
      <c r="AX1115" s="771"/>
      <c r="AY1115" s="771"/>
      <c r="AZ1115" s="771"/>
      <c r="BA1115" s="905"/>
    </row>
    <row r="1116" spans="1:53" ht="11.4">
      <c r="A1116" s="789">
        <v>9</v>
      </c>
      <c r="B1116" s="905"/>
      <c r="C1116" s="905"/>
      <c r="D1116" s="905"/>
      <c r="E1116" s="905"/>
      <c r="F1116" s="905"/>
      <c r="G1116" s="905"/>
      <c r="H1116" s="905"/>
      <c r="I1116" s="905"/>
      <c r="J1116" s="905"/>
      <c r="K1116" s="905"/>
      <c r="L1116" s="931" t="s">
        <v>682</v>
      </c>
      <c r="M1116" s="932" t="s">
        <v>683</v>
      </c>
      <c r="N1116" s="933" t="s">
        <v>679</v>
      </c>
      <c r="O1116" s="790">
        <v>35.214883720930239</v>
      </c>
      <c r="P1116" s="790">
        <v>0</v>
      </c>
      <c r="Q1116" s="790">
        <v>0</v>
      </c>
      <c r="R1116" s="940">
        <v>0</v>
      </c>
      <c r="S1116" s="790">
        <v>36.18</v>
      </c>
      <c r="T1116" s="790">
        <v>141.90203442879502</v>
      </c>
      <c r="U1116" s="790">
        <v>0</v>
      </c>
      <c r="V1116" s="790">
        <v>0</v>
      </c>
      <c r="W1116" s="790">
        <v>0</v>
      </c>
      <c r="X1116" s="790">
        <v>0</v>
      </c>
      <c r="Y1116" s="790">
        <v>0</v>
      </c>
      <c r="Z1116" s="790">
        <v>0</v>
      </c>
      <c r="AA1116" s="790">
        <v>0</v>
      </c>
      <c r="AB1116" s="790">
        <v>0</v>
      </c>
      <c r="AC1116" s="790">
        <v>0</v>
      </c>
      <c r="AD1116" s="790">
        <v>37.842845432558143</v>
      </c>
      <c r="AE1116" s="790">
        <v>0</v>
      </c>
      <c r="AF1116" s="790">
        <v>0</v>
      </c>
      <c r="AG1116" s="790">
        <v>0</v>
      </c>
      <c r="AH1116" s="790">
        <v>0</v>
      </c>
      <c r="AI1116" s="790">
        <v>0</v>
      </c>
      <c r="AJ1116" s="790">
        <v>0</v>
      </c>
      <c r="AK1116" s="790">
        <v>0</v>
      </c>
      <c r="AL1116" s="790">
        <v>0</v>
      </c>
      <c r="AM1116" s="790">
        <v>0</v>
      </c>
      <c r="AN1116" s="443"/>
      <c r="AO1116" s="443"/>
      <c r="AP1116" s="443"/>
      <c r="AQ1116" s="443"/>
      <c r="AR1116" s="443"/>
      <c r="AS1116" s="443"/>
      <c r="AT1116" s="443"/>
      <c r="AU1116" s="443"/>
      <c r="AV1116" s="443"/>
      <c r="AW1116" s="443"/>
      <c r="AX1116" s="771"/>
      <c r="AY1116" s="771"/>
      <c r="AZ1116" s="771"/>
      <c r="BA1116" s="905"/>
    </row>
    <row r="1117" spans="1:53" s="116" customFormat="1" ht="11.4">
      <c r="A1117" s="789">
        <v>9</v>
      </c>
      <c r="B1117" s="946"/>
      <c r="C1117" s="946"/>
      <c r="D1117" s="946"/>
      <c r="E1117" s="946"/>
      <c r="F1117" s="946"/>
      <c r="G1117" s="946"/>
      <c r="H1117" s="946"/>
      <c r="I1117" s="946"/>
      <c r="J1117" s="946"/>
      <c r="K1117" s="946"/>
      <c r="L1117" s="947" t="s">
        <v>140</v>
      </c>
      <c r="M1117" s="953" t="s">
        <v>1342</v>
      </c>
      <c r="N1117" s="949" t="s">
        <v>370</v>
      </c>
      <c r="O1117" s="963">
        <v>1460.7133767441862</v>
      </c>
      <c r="P1117" s="963">
        <v>0</v>
      </c>
      <c r="Q1117" s="963">
        <v>0</v>
      </c>
      <c r="R1117" s="928">
        <v>0</v>
      </c>
      <c r="S1117" s="963">
        <v>1500.7463999999998</v>
      </c>
      <c r="T1117" s="963">
        <v>4362.0685383411583</v>
      </c>
      <c r="U1117" s="963">
        <v>0</v>
      </c>
      <c r="V1117" s="963">
        <v>0</v>
      </c>
      <c r="W1117" s="963">
        <v>0</v>
      </c>
      <c r="X1117" s="963">
        <v>0</v>
      </c>
      <c r="Y1117" s="963">
        <v>0</v>
      </c>
      <c r="Z1117" s="963">
        <v>0</v>
      </c>
      <c r="AA1117" s="963">
        <v>0</v>
      </c>
      <c r="AB1117" s="963">
        <v>0</v>
      </c>
      <c r="AC1117" s="963">
        <v>0</v>
      </c>
      <c r="AD1117" s="963">
        <v>1569.7212285425117</v>
      </c>
      <c r="AE1117" s="963">
        <v>0</v>
      </c>
      <c r="AF1117" s="963">
        <v>0</v>
      </c>
      <c r="AG1117" s="963">
        <v>0</v>
      </c>
      <c r="AH1117" s="963">
        <v>0</v>
      </c>
      <c r="AI1117" s="963">
        <v>0</v>
      </c>
      <c r="AJ1117" s="963">
        <v>0</v>
      </c>
      <c r="AK1117" s="963">
        <v>0</v>
      </c>
      <c r="AL1117" s="963">
        <v>0</v>
      </c>
      <c r="AM1117" s="963">
        <v>0</v>
      </c>
      <c r="AN1117" s="928">
        <v>4.5960349158599945</v>
      </c>
      <c r="AO1117" s="928">
        <v>-100</v>
      </c>
      <c r="AP1117" s="928">
        <v>0</v>
      </c>
      <c r="AQ1117" s="928">
        <v>0</v>
      </c>
      <c r="AR1117" s="928">
        <v>0</v>
      </c>
      <c r="AS1117" s="928">
        <v>0</v>
      </c>
      <c r="AT1117" s="928">
        <v>0</v>
      </c>
      <c r="AU1117" s="928">
        <v>0</v>
      </c>
      <c r="AV1117" s="928">
        <v>0</v>
      </c>
      <c r="AW1117" s="928">
        <v>0</v>
      </c>
      <c r="AX1117" s="771"/>
      <c r="AY1117" s="771"/>
      <c r="AZ1117" s="771"/>
      <c r="BA1117" s="946"/>
    </row>
    <row r="1118" spans="1:53" s="116" customFormat="1" ht="11.4">
      <c r="A1118" s="789">
        <v>9</v>
      </c>
      <c r="B1118" s="905" t="s">
        <v>1218</v>
      </c>
      <c r="C1118" s="946"/>
      <c r="D1118" s="946"/>
      <c r="E1118" s="946"/>
      <c r="F1118" s="946"/>
      <c r="G1118" s="946"/>
      <c r="H1118" s="946"/>
      <c r="I1118" s="946"/>
      <c r="J1118" s="946"/>
      <c r="K1118" s="946"/>
      <c r="L1118" s="947" t="s">
        <v>141</v>
      </c>
      <c r="M1118" s="953" t="s">
        <v>684</v>
      </c>
      <c r="N1118" s="949" t="s">
        <v>329</v>
      </c>
      <c r="O1118" s="958">
        <v>41.48</v>
      </c>
      <c r="P1118" s="958">
        <v>0</v>
      </c>
      <c r="Q1118" s="958">
        <v>0</v>
      </c>
      <c r="R1118" s="958">
        <v>0</v>
      </c>
      <c r="S1118" s="958">
        <v>41.48</v>
      </c>
      <c r="T1118" s="958">
        <v>30.74</v>
      </c>
      <c r="U1118" s="958">
        <v>0</v>
      </c>
      <c r="V1118" s="958">
        <v>0</v>
      </c>
      <c r="W1118" s="958">
        <v>0</v>
      </c>
      <c r="X1118" s="958">
        <v>0</v>
      </c>
      <c r="Y1118" s="958">
        <v>0</v>
      </c>
      <c r="Z1118" s="958">
        <v>0</v>
      </c>
      <c r="AA1118" s="958">
        <v>0</v>
      </c>
      <c r="AB1118" s="958">
        <v>0</v>
      </c>
      <c r="AC1118" s="958">
        <v>0</v>
      </c>
      <c r="AD1118" s="958">
        <v>41.48</v>
      </c>
      <c r="AE1118" s="958">
        <v>0</v>
      </c>
      <c r="AF1118" s="958">
        <v>0</v>
      </c>
      <c r="AG1118" s="958">
        <v>0</v>
      </c>
      <c r="AH1118" s="958">
        <v>0</v>
      </c>
      <c r="AI1118" s="958">
        <v>0</v>
      </c>
      <c r="AJ1118" s="958">
        <v>0</v>
      </c>
      <c r="AK1118" s="958">
        <v>0</v>
      </c>
      <c r="AL1118" s="958">
        <v>0</v>
      </c>
      <c r="AM1118" s="958">
        <v>0</v>
      </c>
      <c r="AN1118" s="537"/>
      <c r="AO1118" s="537"/>
      <c r="AP1118" s="537"/>
      <c r="AQ1118" s="537"/>
      <c r="AR1118" s="537"/>
      <c r="AS1118" s="537"/>
      <c r="AT1118" s="537"/>
      <c r="AU1118" s="537"/>
      <c r="AV1118" s="537"/>
      <c r="AW1118" s="537"/>
      <c r="AX1118" s="771"/>
      <c r="AY1118" s="771"/>
      <c r="AZ1118" s="771"/>
      <c r="BA1118" s="946"/>
    </row>
    <row r="1119" spans="1:53" ht="11.4">
      <c r="A1119" s="789">
        <v>9</v>
      </c>
      <c r="B1119" s="905" t="s">
        <v>1215</v>
      </c>
      <c r="C1119" s="905"/>
      <c r="D1119" s="905"/>
      <c r="E1119" s="905"/>
      <c r="F1119" s="905"/>
      <c r="G1119" s="905"/>
      <c r="H1119" s="905"/>
      <c r="I1119" s="905"/>
      <c r="J1119" s="905"/>
      <c r="K1119" s="905"/>
      <c r="L1119" s="964" t="s">
        <v>154</v>
      </c>
      <c r="M1119" s="956" t="s">
        <v>1200</v>
      </c>
      <c r="N1119" s="965" t="s">
        <v>329</v>
      </c>
      <c r="O1119" s="959">
        <v>20.74</v>
      </c>
      <c r="P1119" s="959">
        <v>0</v>
      </c>
      <c r="Q1119" s="959">
        <v>0</v>
      </c>
      <c r="R1119" s="935">
        <v>0</v>
      </c>
      <c r="S1119" s="959">
        <v>20.74</v>
      </c>
      <c r="T1119" s="959">
        <v>15.37</v>
      </c>
      <c r="U1119" s="959">
        <v>0</v>
      </c>
      <c r="V1119" s="959">
        <v>0</v>
      </c>
      <c r="W1119" s="959">
        <v>0</v>
      </c>
      <c r="X1119" s="959">
        <v>0</v>
      </c>
      <c r="Y1119" s="959">
        <v>0</v>
      </c>
      <c r="Z1119" s="959">
        <v>0</v>
      </c>
      <c r="AA1119" s="959">
        <v>0</v>
      </c>
      <c r="AB1119" s="959">
        <v>0</v>
      </c>
      <c r="AC1119" s="959">
        <v>0</v>
      </c>
      <c r="AD1119" s="959">
        <v>20.74</v>
      </c>
      <c r="AE1119" s="959">
        <v>0</v>
      </c>
      <c r="AF1119" s="959">
        <v>0</v>
      </c>
      <c r="AG1119" s="959">
        <v>0</v>
      </c>
      <c r="AH1119" s="959">
        <v>0</v>
      </c>
      <c r="AI1119" s="959">
        <v>0</v>
      </c>
      <c r="AJ1119" s="959">
        <v>0</v>
      </c>
      <c r="AK1119" s="959">
        <v>0</v>
      </c>
      <c r="AL1119" s="959">
        <v>0</v>
      </c>
      <c r="AM1119" s="959">
        <v>0</v>
      </c>
      <c r="AN1119" s="443"/>
      <c r="AO1119" s="443"/>
      <c r="AP1119" s="443"/>
      <c r="AQ1119" s="443"/>
      <c r="AR1119" s="443"/>
      <c r="AS1119" s="443"/>
      <c r="AT1119" s="443"/>
      <c r="AU1119" s="443"/>
      <c r="AV1119" s="443"/>
      <c r="AW1119" s="443"/>
      <c r="AX1119" s="771"/>
      <c r="AY1119" s="771"/>
      <c r="AZ1119" s="771"/>
      <c r="BA1119" s="905"/>
    </row>
    <row r="1120" spans="1:53" ht="11.4">
      <c r="A1120" s="789">
        <v>9</v>
      </c>
      <c r="B1120" s="905" t="s">
        <v>1211</v>
      </c>
      <c r="C1120" s="905"/>
      <c r="D1120" s="905"/>
      <c r="E1120" s="905"/>
      <c r="F1120" s="905"/>
      <c r="G1120" s="905"/>
      <c r="H1120" s="905"/>
      <c r="I1120" s="905"/>
      <c r="J1120" s="905"/>
      <c r="K1120" s="905"/>
      <c r="L1120" s="964" t="s">
        <v>155</v>
      </c>
      <c r="M1120" s="956" t="s">
        <v>1201</v>
      </c>
      <c r="N1120" s="965" t="s">
        <v>679</v>
      </c>
      <c r="O1120" s="961">
        <v>34.630000000000003</v>
      </c>
      <c r="P1120" s="961">
        <v>0</v>
      </c>
      <c r="Q1120" s="961">
        <v>0</v>
      </c>
      <c r="R1120" s="940">
        <v>0</v>
      </c>
      <c r="S1120" s="961">
        <v>36.18</v>
      </c>
      <c r="T1120" s="961">
        <v>134.80000000000001</v>
      </c>
      <c r="U1120" s="961">
        <v>0</v>
      </c>
      <c r="V1120" s="961">
        <v>0</v>
      </c>
      <c r="W1120" s="961">
        <v>0</v>
      </c>
      <c r="X1120" s="961">
        <v>0</v>
      </c>
      <c r="Y1120" s="961">
        <v>0</v>
      </c>
      <c r="Z1120" s="961">
        <v>0</v>
      </c>
      <c r="AA1120" s="961">
        <v>0</v>
      </c>
      <c r="AB1120" s="961">
        <v>0</v>
      </c>
      <c r="AC1120" s="961">
        <v>0</v>
      </c>
      <c r="AD1120" s="961">
        <v>36.18</v>
      </c>
      <c r="AE1120" s="961">
        <v>0</v>
      </c>
      <c r="AF1120" s="961">
        <v>0</v>
      </c>
      <c r="AG1120" s="961">
        <v>0</v>
      </c>
      <c r="AH1120" s="961">
        <v>0</v>
      </c>
      <c r="AI1120" s="961">
        <v>0</v>
      </c>
      <c r="AJ1120" s="961">
        <v>0</v>
      </c>
      <c r="AK1120" s="961">
        <v>0</v>
      </c>
      <c r="AL1120" s="961">
        <v>0</v>
      </c>
      <c r="AM1120" s="961">
        <v>0</v>
      </c>
      <c r="AN1120" s="443"/>
      <c r="AO1120" s="443"/>
      <c r="AP1120" s="443"/>
      <c r="AQ1120" s="443"/>
      <c r="AR1120" s="443"/>
      <c r="AS1120" s="443"/>
      <c r="AT1120" s="443"/>
      <c r="AU1120" s="443"/>
      <c r="AV1120" s="443"/>
      <c r="AW1120" s="443"/>
      <c r="AX1120" s="771"/>
      <c r="AY1120" s="771"/>
      <c r="AZ1120" s="771"/>
      <c r="BA1120" s="905"/>
    </row>
    <row r="1121" spans="1:53" ht="11.4">
      <c r="A1121" s="789">
        <v>9</v>
      </c>
      <c r="B1121" s="905" t="s">
        <v>1216</v>
      </c>
      <c r="C1121" s="905"/>
      <c r="D1121" s="905"/>
      <c r="E1121" s="905"/>
      <c r="F1121" s="905"/>
      <c r="G1121" s="905"/>
      <c r="H1121" s="905"/>
      <c r="I1121" s="905"/>
      <c r="J1121" s="905"/>
      <c r="K1121" s="905"/>
      <c r="L1121" s="964" t="s">
        <v>156</v>
      </c>
      <c r="M1121" s="956" t="s">
        <v>1202</v>
      </c>
      <c r="N1121" s="965" t="s">
        <v>329</v>
      </c>
      <c r="O1121" s="960">
        <v>20.74</v>
      </c>
      <c r="P1121" s="960">
        <v>0</v>
      </c>
      <c r="Q1121" s="960">
        <v>0</v>
      </c>
      <c r="R1121" s="935">
        <v>0</v>
      </c>
      <c r="S1121" s="960">
        <v>20.74</v>
      </c>
      <c r="T1121" s="960">
        <v>15.37</v>
      </c>
      <c r="U1121" s="960">
        <v>0</v>
      </c>
      <c r="V1121" s="960">
        <v>0</v>
      </c>
      <c r="W1121" s="960">
        <v>0</v>
      </c>
      <c r="X1121" s="960">
        <v>0</v>
      </c>
      <c r="Y1121" s="960">
        <v>0</v>
      </c>
      <c r="Z1121" s="960">
        <v>0</v>
      </c>
      <c r="AA1121" s="960">
        <v>0</v>
      </c>
      <c r="AB1121" s="960">
        <v>0</v>
      </c>
      <c r="AC1121" s="960">
        <v>0</v>
      </c>
      <c r="AD1121" s="960">
        <v>20.74</v>
      </c>
      <c r="AE1121" s="960">
        <v>0</v>
      </c>
      <c r="AF1121" s="960">
        <v>0</v>
      </c>
      <c r="AG1121" s="960">
        <v>0</v>
      </c>
      <c r="AH1121" s="960">
        <v>0</v>
      </c>
      <c r="AI1121" s="960">
        <v>0</v>
      </c>
      <c r="AJ1121" s="960">
        <v>0</v>
      </c>
      <c r="AK1121" s="960">
        <v>0</v>
      </c>
      <c r="AL1121" s="960">
        <v>0</v>
      </c>
      <c r="AM1121" s="960">
        <v>0</v>
      </c>
      <c r="AN1121" s="443"/>
      <c r="AO1121" s="443"/>
      <c r="AP1121" s="443"/>
      <c r="AQ1121" s="443"/>
      <c r="AR1121" s="443"/>
      <c r="AS1121" s="443"/>
      <c r="AT1121" s="443"/>
      <c r="AU1121" s="443"/>
      <c r="AV1121" s="443"/>
      <c r="AW1121" s="443"/>
      <c r="AX1121" s="771"/>
      <c r="AY1121" s="771"/>
      <c r="AZ1121" s="771"/>
      <c r="BA1121" s="905"/>
    </row>
    <row r="1122" spans="1:53" ht="11.4">
      <c r="A1122" s="789">
        <v>9</v>
      </c>
      <c r="B1122" s="905" t="s">
        <v>1210</v>
      </c>
      <c r="C1122" s="905"/>
      <c r="D1122" s="905"/>
      <c r="E1122" s="905"/>
      <c r="F1122" s="905"/>
      <c r="G1122" s="905"/>
      <c r="H1122" s="905"/>
      <c r="I1122" s="905"/>
      <c r="J1122" s="905"/>
      <c r="K1122" s="905"/>
      <c r="L1122" s="964" t="s">
        <v>157</v>
      </c>
      <c r="M1122" s="956" t="s">
        <v>1203</v>
      </c>
      <c r="N1122" s="965" t="s">
        <v>679</v>
      </c>
      <c r="O1122" s="961">
        <v>35.799767441860475</v>
      </c>
      <c r="P1122" s="961">
        <v>0</v>
      </c>
      <c r="Q1122" s="961">
        <v>0</v>
      </c>
      <c r="R1122" s="940">
        <v>0</v>
      </c>
      <c r="S1122" s="961">
        <v>36.18</v>
      </c>
      <c r="T1122" s="961">
        <v>148.99</v>
      </c>
      <c r="U1122" s="961">
        <v>0</v>
      </c>
      <c r="V1122" s="961">
        <v>0</v>
      </c>
      <c r="W1122" s="961">
        <v>0</v>
      </c>
      <c r="X1122" s="961">
        <v>0</v>
      </c>
      <c r="Y1122" s="961">
        <v>0</v>
      </c>
      <c r="Z1122" s="961">
        <v>0</v>
      </c>
      <c r="AA1122" s="961">
        <v>0</v>
      </c>
      <c r="AB1122" s="961">
        <v>0</v>
      </c>
      <c r="AC1122" s="961">
        <v>0</v>
      </c>
      <c r="AD1122" s="961">
        <v>39.430106981818192</v>
      </c>
      <c r="AE1122" s="961">
        <v>0</v>
      </c>
      <c r="AF1122" s="961">
        <v>0</v>
      </c>
      <c r="AG1122" s="961">
        <v>0</v>
      </c>
      <c r="AH1122" s="961">
        <v>0</v>
      </c>
      <c r="AI1122" s="961">
        <v>0</v>
      </c>
      <c r="AJ1122" s="961">
        <v>0</v>
      </c>
      <c r="AK1122" s="961">
        <v>0</v>
      </c>
      <c r="AL1122" s="961">
        <v>0</v>
      </c>
      <c r="AM1122" s="961">
        <v>0</v>
      </c>
      <c r="AN1122" s="443"/>
      <c r="AO1122" s="443"/>
      <c r="AP1122" s="443"/>
      <c r="AQ1122" s="443"/>
      <c r="AR1122" s="443"/>
      <c r="AS1122" s="443"/>
      <c r="AT1122" s="443"/>
      <c r="AU1122" s="443"/>
      <c r="AV1122" s="443"/>
      <c r="AW1122" s="443"/>
      <c r="AX1122" s="771"/>
      <c r="AY1122" s="771"/>
      <c r="AZ1122" s="771"/>
      <c r="BA1122" s="905"/>
    </row>
    <row r="1123" spans="1:53" s="82" customFormat="1" ht="11.4">
      <c r="A1123" s="764" t="s">
        <v>128</v>
      </c>
      <c r="B1123" s="921" t="s">
        <v>1026</v>
      </c>
      <c r="C1123" s="752"/>
      <c r="D1123" s="752"/>
      <c r="E1123" s="752"/>
      <c r="F1123" s="752"/>
      <c r="G1123" s="752"/>
      <c r="H1123" s="752"/>
      <c r="I1123" s="752"/>
      <c r="J1123" s="752"/>
      <c r="K1123" s="752"/>
      <c r="L1123" s="922" t="s">
        <v>2435</v>
      </c>
      <c r="M1123" s="923"/>
      <c r="N1123" s="923"/>
      <c r="O1123" s="923"/>
      <c r="P1123" s="923"/>
      <c r="Q1123" s="923"/>
      <c r="R1123" s="923"/>
      <c r="S1123" s="923"/>
      <c r="T1123" s="923"/>
      <c r="U1123" s="923"/>
      <c r="V1123" s="923"/>
      <c r="W1123" s="923"/>
      <c r="X1123" s="923"/>
      <c r="Y1123" s="923"/>
      <c r="Z1123" s="923"/>
      <c r="AA1123" s="923"/>
      <c r="AB1123" s="923"/>
      <c r="AC1123" s="923"/>
      <c r="AD1123" s="923"/>
      <c r="AE1123" s="923"/>
      <c r="AF1123" s="923"/>
      <c r="AG1123" s="923"/>
      <c r="AH1123" s="923"/>
      <c r="AI1123" s="923"/>
      <c r="AJ1123" s="923"/>
      <c r="AK1123" s="923"/>
      <c r="AL1123" s="923"/>
      <c r="AM1123" s="923"/>
      <c r="AN1123" s="923"/>
      <c r="AO1123" s="923"/>
      <c r="AP1123" s="923"/>
      <c r="AQ1123" s="923"/>
      <c r="AR1123" s="923"/>
      <c r="AS1123" s="923"/>
      <c r="AT1123" s="923"/>
      <c r="AU1123" s="923"/>
      <c r="AV1123" s="923"/>
      <c r="AW1123" s="923"/>
      <c r="AX1123" s="923"/>
      <c r="AY1123" s="923"/>
      <c r="AZ1123" s="923"/>
      <c r="BA1123" s="752"/>
    </row>
    <row r="1124" spans="1:53" s="114" customFormat="1" ht="11.4">
      <c r="A1124" s="789">
        <v>10</v>
      </c>
      <c r="B1124" s="924"/>
      <c r="C1124" s="924"/>
      <c r="D1124" s="924"/>
      <c r="E1124" s="924"/>
      <c r="F1124" s="924"/>
      <c r="G1124" s="924"/>
      <c r="H1124" s="924"/>
      <c r="I1124" s="924"/>
      <c r="J1124" s="924"/>
      <c r="K1124" s="924"/>
      <c r="L1124" s="925" t="s">
        <v>18</v>
      </c>
      <c r="M1124" s="926" t="s">
        <v>531</v>
      </c>
      <c r="N1124" s="927" t="s">
        <v>370</v>
      </c>
      <c r="O1124" s="537">
        <v>391.17</v>
      </c>
      <c r="P1124" s="928">
        <v>576.54</v>
      </c>
      <c r="Q1124" s="928">
        <v>0</v>
      </c>
      <c r="R1124" s="928">
        <v>-576.54</v>
      </c>
      <c r="S1124" s="929">
        <v>396.53500000000003</v>
      </c>
      <c r="T1124" s="929">
        <v>1163.1400000000001</v>
      </c>
      <c r="U1124" s="929">
        <v>1163.1400000000001</v>
      </c>
      <c r="V1124" s="929">
        <v>1163.1400000000001</v>
      </c>
      <c r="W1124" s="929">
        <v>1163.1400000000001</v>
      </c>
      <c r="X1124" s="929">
        <v>1163.1400000000001</v>
      </c>
      <c r="Y1124" s="929">
        <v>1163.1400000000001</v>
      </c>
      <c r="Z1124" s="929">
        <v>1163.1400000000001</v>
      </c>
      <c r="AA1124" s="929">
        <v>1163.1400000000001</v>
      </c>
      <c r="AB1124" s="929">
        <v>1163.1400000000001</v>
      </c>
      <c r="AC1124" s="929">
        <v>1163.1400000000001</v>
      </c>
      <c r="AD1124" s="929">
        <v>420.83466480000004</v>
      </c>
      <c r="AE1124" s="929">
        <v>420.83466480000004</v>
      </c>
      <c r="AF1124" s="929">
        <v>420.83466480000004</v>
      </c>
      <c r="AG1124" s="929">
        <v>420.83466480000004</v>
      </c>
      <c r="AH1124" s="929">
        <v>420.83466480000004</v>
      </c>
      <c r="AI1124" s="929">
        <v>420.83466480000004</v>
      </c>
      <c r="AJ1124" s="929">
        <v>420.83466480000004</v>
      </c>
      <c r="AK1124" s="929">
        <v>420.83466480000004</v>
      </c>
      <c r="AL1124" s="929">
        <v>420.83466480000004</v>
      </c>
      <c r="AM1124" s="929">
        <v>420.83466480000004</v>
      </c>
      <c r="AN1124" s="928">
        <v>6.1280000000000037</v>
      </c>
      <c r="AO1124" s="928">
        <v>0</v>
      </c>
      <c r="AP1124" s="928">
        <v>0</v>
      </c>
      <c r="AQ1124" s="928">
        <v>0</v>
      </c>
      <c r="AR1124" s="928">
        <v>0</v>
      </c>
      <c r="AS1124" s="928">
        <v>0</v>
      </c>
      <c r="AT1124" s="928">
        <v>0</v>
      </c>
      <c r="AU1124" s="928">
        <v>0</v>
      </c>
      <c r="AV1124" s="928">
        <v>0</v>
      </c>
      <c r="AW1124" s="928">
        <v>0</v>
      </c>
      <c r="AX1124" s="771"/>
      <c r="AY1124" s="771"/>
      <c r="AZ1124" s="771"/>
      <c r="BA1124" s="930"/>
    </row>
    <row r="1125" spans="1:53" ht="11.4">
      <c r="A1125" s="789">
        <v>10</v>
      </c>
      <c r="B1125" s="905"/>
      <c r="C1125" s="905"/>
      <c r="D1125" s="905"/>
      <c r="E1125" s="905"/>
      <c r="F1125" s="905"/>
      <c r="G1125" s="905"/>
      <c r="H1125" s="905"/>
      <c r="I1125" s="905"/>
      <c r="J1125" s="905"/>
      <c r="K1125" s="905"/>
      <c r="L1125" s="931" t="s">
        <v>165</v>
      </c>
      <c r="M1125" s="932" t="s">
        <v>532</v>
      </c>
      <c r="N1125" s="933"/>
      <c r="O1125" s="934"/>
      <c r="P1125" s="934"/>
      <c r="Q1125" s="934"/>
      <c r="R1125" s="935">
        <v>0</v>
      </c>
      <c r="S1125" s="934">
        <v>1.0494000000000001</v>
      </c>
      <c r="T1125" s="934">
        <v>1</v>
      </c>
      <c r="U1125" s="934">
        <v>1</v>
      </c>
      <c r="V1125" s="934">
        <v>1</v>
      </c>
      <c r="W1125" s="934">
        <v>1</v>
      </c>
      <c r="X1125" s="934">
        <v>1</v>
      </c>
      <c r="Y1125" s="934">
        <v>1</v>
      </c>
      <c r="Z1125" s="934">
        <v>1</v>
      </c>
      <c r="AA1125" s="934">
        <v>1</v>
      </c>
      <c r="AB1125" s="934">
        <v>1</v>
      </c>
      <c r="AC1125" s="934">
        <v>1</v>
      </c>
      <c r="AD1125" s="934">
        <v>1.06128</v>
      </c>
      <c r="AE1125" s="934">
        <v>1</v>
      </c>
      <c r="AF1125" s="934">
        <v>1</v>
      </c>
      <c r="AG1125" s="934">
        <v>1</v>
      </c>
      <c r="AH1125" s="934">
        <v>1</v>
      </c>
      <c r="AI1125" s="934">
        <v>1</v>
      </c>
      <c r="AJ1125" s="934">
        <v>1</v>
      </c>
      <c r="AK1125" s="934">
        <v>1</v>
      </c>
      <c r="AL1125" s="934">
        <v>1</v>
      </c>
      <c r="AM1125" s="934">
        <v>1</v>
      </c>
      <c r="AN1125" s="443"/>
      <c r="AO1125" s="443"/>
      <c r="AP1125" s="443"/>
      <c r="AQ1125" s="443"/>
      <c r="AR1125" s="443"/>
      <c r="AS1125" s="443"/>
      <c r="AT1125" s="443"/>
      <c r="AU1125" s="443"/>
      <c r="AV1125" s="443"/>
      <c r="AW1125" s="443"/>
      <c r="AX1125" s="771"/>
      <c r="AY1125" s="771"/>
      <c r="AZ1125" s="771"/>
      <c r="BA1125" s="905"/>
    </row>
    <row r="1126" spans="1:53" s="113" customFormat="1" ht="11.4">
      <c r="A1126" s="936">
        <v>10</v>
      </c>
      <c r="B1126" s="930"/>
      <c r="C1126" s="930"/>
      <c r="D1126" s="930"/>
      <c r="E1126" s="930"/>
      <c r="F1126" s="930"/>
      <c r="G1126" s="930"/>
      <c r="H1126" s="930"/>
      <c r="I1126" s="930"/>
      <c r="J1126" s="930"/>
      <c r="K1126" s="930"/>
      <c r="L1126" s="925" t="s">
        <v>166</v>
      </c>
      <c r="M1126" s="937" t="s">
        <v>533</v>
      </c>
      <c r="N1126" s="927" t="s">
        <v>370</v>
      </c>
      <c r="O1126" s="928">
        <v>391.17</v>
      </c>
      <c r="P1126" s="928">
        <v>41.97</v>
      </c>
      <c r="Q1126" s="928">
        <v>0</v>
      </c>
      <c r="R1126" s="928">
        <v>-41.97</v>
      </c>
      <c r="S1126" s="537"/>
      <c r="T1126" s="537"/>
      <c r="U1126" s="537"/>
      <c r="V1126" s="537"/>
      <c r="W1126" s="537"/>
      <c r="X1126" s="537"/>
      <c r="Y1126" s="537"/>
      <c r="Z1126" s="537"/>
      <c r="AA1126" s="537"/>
      <c r="AB1126" s="537"/>
      <c r="AC1126" s="537"/>
      <c r="AD1126" s="537"/>
      <c r="AE1126" s="537"/>
      <c r="AF1126" s="537"/>
      <c r="AG1126" s="537"/>
      <c r="AH1126" s="537"/>
      <c r="AI1126" s="537"/>
      <c r="AJ1126" s="537"/>
      <c r="AK1126" s="537"/>
      <c r="AL1126" s="537"/>
      <c r="AM1126" s="537"/>
      <c r="AN1126" s="537"/>
      <c r="AO1126" s="537"/>
      <c r="AP1126" s="537"/>
      <c r="AQ1126" s="537"/>
      <c r="AR1126" s="537"/>
      <c r="AS1126" s="537"/>
      <c r="AT1126" s="537"/>
      <c r="AU1126" s="537"/>
      <c r="AV1126" s="537"/>
      <c r="AW1126" s="537"/>
      <c r="AX1126" s="938"/>
      <c r="AY1126" s="938"/>
      <c r="AZ1126" s="938"/>
      <c r="BA1126" s="930"/>
    </row>
    <row r="1127" spans="1:53" ht="22.8">
      <c r="A1127" s="789">
        <v>10</v>
      </c>
      <c r="B1127" s="905"/>
      <c r="C1127" s="905"/>
      <c r="D1127" s="905"/>
      <c r="E1127" s="905"/>
      <c r="F1127" s="905"/>
      <c r="G1127" s="905"/>
      <c r="H1127" s="905"/>
      <c r="I1127" s="905"/>
      <c r="J1127" s="905"/>
      <c r="K1127" s="905"/>
      <c r="L1127" s="931" t="s">
        <v>534</v>
      </c>
      <c r="M1127" s="939" t="s">
        <v>535</v>
      </c>
      <c r="N1127" s="856" t="s">
        <v>370</v>
      </c>
      <c r="O1127" s="940">
        <v>0</v>
      </c>
      <c r="P1127" s="940">
        <v>41.3</v>
      </c>
      <c r="Q1127" s="940">
        <v>0</v>
      </c>
      <c r="R1127" s="940">
        <v>-41.3</v>
      </c>
      <c r="S1127" s="443"/>
      <c r="T1127" s="443"/>
      <c r="U1127" s="443"/>
      <c r="V1127" s="443"/>
      <c r="W1127" s="443"/>
      <c r="X1127" s="443"/>
      <c r="Y1127" s="443"/>
      <c r="Z1127" s="443"/>
      <c r="AA1127" s="443"/>
      <c r="AB1127" s="443"/>
      <c r="AC1127" s="443"/>
      <c r="AD1127" s="443"/>
      <c r="AE1127" s="443"/>
      <c r="AF1127" s="443"/>
      <c r="AG1127" s="443"/>
      <c r="AH1127" s="443"/>
      <c r="AI1127" s="443"/>
      <c r="AJ1127" s="443"/>
      <c r="AK1127" s="443"/>
      <c r="AL1127" s="443"/>
      <c r="AM1127" s="443"/>
      <c r="AN1127" s="443"/>
      <c r="AO1127" s="443"/>
      <c r="AP1127" s="443"/>
      <c r="AQ1127" s="443"/>
      <c r="AR1127" s="443"/>
      <c r="AS1127" s="443"/>
      <c r="AT1127" s="443"/>
      <c r="AU1127" s="443"/>
      <c r="AV1127" s="443"/>
      <c r="AW1127" s="443"/>
      <c r="AX1127" s="771"/>
      <c r="AY1127" s="771"/>
      <c r="AZ1127" s="771"/>
      <c r="BA1127" s="941"/>
    </row>
    <row r="1128" spans="1:53" ht="11.4">
      <c r="A1128" s="789">
        <v>10</v>
      </c>
      <c r="B1128" s="905"/>
      <c r="C1128" s="905"/>
      <c r="D1128" s="905"/>
      <c r="E1128" s="905"/>
      <c r="F1128" s="905"/>
      <c r="G1128" s="905"/>
      <c r="H1128" s="905"/>
      <c r="I1128" s="905"/>
      <c r="J1128" s="905"/>
      <c r="K1128" s="905"/>
      <c r="L1128" s="931" t="s">
        <v>536</v>
      </c>
      <c r="M1128" s="942" t="s">
        <v>537</v>
      </c>
      <c r="N1128" s="943" t="s">
        <v>370</v>
      </c>
      <c r="O1128" s="790"/>
      <c r="P1128" s="790">
        <v>19.329999999999998</v>
      </c>
      <c r="Q1128" s="790"/>
      <c r="R1128" s="940">
        <v>-19.329999999999998</v>
      </c>
      <c r="S1128" s="443"/>
      <c r="T1128" s="443"/>
      <c r="U1128" s="443"/>
      <c r="V1128" s="443"/>
      <c r="W1128" s="443"/>
      <c r="X1128" s="443"/>
      <c r="Y1128" s="443"/>
      <c r="Z1128" s="443"/>
      <c r="AA1128" s="443"/>
      <c r="AB1128" s="443"/>
      <c r="AC1128" s="443"/>
      <c r="AD1128" s="443"/>
      <c r="AE1128" s="443"/>
      <c r="AF1128" s="443"/>
      <c r="AG1128" s="443"/>
      <c r="AH1128" s="443"/>
      <c r="AI1128" s="443"/>
      <c r="AJ1128" s="443"/>
      <c r="AK1128" s="443"/>
      <c r="AL1128" s="443"/>
      <c r="AM1128" s="443"/>
      <c r="AN1128" s="443"/>
      <c r="AO1128" s="443"/>
      <c r="AP1128" s="443"/>
      <c r="AQ1128" s="443"/>
      <c r="AR1128" s="443"/>
      <c r="AS1128" s="443"/>
      <c r="AT1128" s="443"/>
      <c r="AU1128" s="443"/>
      <c r="AV1128" s="443"/>
      <c r="AW1128" s="443"/>
      <c r="AX1128" s="771"/>
      <c r="AY1128" s="771"/>
      <c r="AZ1128" s="771"/>
      <c r="BA1128" s="905"/>
    </row>
    <row r="1129" spans="1:53" ht="11.4">
      <c r="A1129" s="789">
        <v>10</v>
      </c>
      <c r="B1129" s="905"/>
      <c r="C1129" s="905"/>
      <c r="D1129" s="905"/>
      <c r="E1129" s="905"/>
      <c r="F1129" s="905"/>
      <c r="G1129" s="905"/>
      <c r="H1129" s="905"/>
      <c r="I1129" s="905"/>
      <c r="J1129" s="905"/>
      <c r="K1129" s="905"/>
      <c r="L1129" s="931" t="s">
        <v>538</v>
      </c>
      <c r="M1129" s="944" t="s">
        <v>539</v>
      </c>
      <c r="N1129" s="943" t="s">
        <v>370</v>
      </c>
      <c r="O1129" s="790"/>
      <c r="P1129" s="790">
        <v>21.97</v>
      </c>
      <c r="Q1129" s="790"/>
      <c r="R1129" s="940">
        <v>-21.97</v>
      </c>
      <c r="S1129" s="443"/>
      <c r="T1129" s="443"/>
      <c r="U1129" s="443"/>
      <c r="V1129" s="443"/>
      <c r="W1129" s="443"/>
      <c r="X1129" s="443"/>
      <c r="Y1129" s="443"/>
      <c r="Z1129" s="443"/>
      <c r="AA1129" s="443"/>
      <c r="AB1129" s="443"/>
      <c r="AC1129" s="443"/>
      <c r="AD1129" s="443"/>
      <c r="AE1129" s="443"/>
      <c r="AF1129" s="443"/>
      <c r="AG1129" s="443"/>
      <c r="AH1129" s="443"/>
      <c r="AI1129" s="443"/>
      <c r="AJ1129" s="443"/>
      <c r="AK1129" s="443"/>
      <c r="AL1129" s="443"/>
      <c r="AM1129" s="443"/>
      <c r="AN1129" s="443"/>
      <c r="AO1129" s="443"/>
      <c r="AP1129" s="443"/>
      <c r="AQ1129" s="443"/>
      <c r="AR1129" s="443"/>
      <c r="AS1129" s="443"/>
      <c r="AT1129" s="443"/>
      <c r="AU1129" s="443"/>
      <c r="AV1129" s="443"/>
      <c r="AW1129" s="443"/>
      <c r="AX1129" s="771"/>
      <c r="AY1129" s="771"/>
      <c r="AZ1129" s="771"/>
      <c r="BA1129" s="905"/>
    </row>
    <row r="1130" spans="1:53" ht="22.8">
      <c r="A1130" s="789">
        <v>10</v>
      </c>
      <c r="B1130" s="905"/>
      <c r="C1130" s="905"/>
      <c r="D1130" s="905"/>
      <c r="E1130" s="905"/>
      <c r="F1130" s="905"/>
      <c r="G1130" s="905"/>
      <c r="H1130" s="905"/>
      <c r="I1130" s="905"/>
      <c r="J1130" s="905"/>
      <c r="K1130" s="905"/>
      <c r="L1130" s="931" t="s">
        <v>540</v>
      </c>
      <c r="M1130" s="939" t="s">
        <v>541</v>
      </c>
      <c r="N1130" s="856" t="s">
        <v>370</v>
      </c>
      <c r="O1130" s="790"/>
      <c r="P1130" s="790"/>
      <c r="Q1130" s="790"/>
      <c r="R1130" s="940">
        <v>0</v>
      </c>
      <c r="S1130" s="443"/>
      <c r="T1130" s="443"/>
      <c r="U1130" s="443"/>
      <c r="V1130" s="443"/>
      <c r="W1130" s="443"/>
      <c r="X1130" s="443"/>
      <c r="Y1130" s="443"/>
      <c r="Z1130" s="443"/>
      <c r="AA1130" s="443"/>
      <c r="AB1130" s="443"/>
      <c r="AC1130" s="443"/>
      <c r="AD1130" s="443"/>
      <c r="AE1130" s="443"/>
      <c r="AF1130" s="443"/>
      <c r="AG1130" s="443"/>
      <c r="AH1130" s="443"/>
      <c r="AI1130" s="443"/>
      <c r="AJ1130" s="443"/>
      <c r="AK1130" s="443"/>
      <c r="AL1130" s="443"/>
      <c r="AM1130" s="443"/>
      <c r="AN1130" s="443"/>
      <c r="AO1130" s="443"/>
      <c r="AP1130" s="443"/>
      <c r="AQ1130" s="443"/>
      <c r="AR1130" s="443"/>
      <c r="AS1130" s="443"/>
      <c r="AT1130" s="443"/>
      <c r="AU1130" s="443"/>
      <c r="AV1130" s="443"/>
      <c r="AW1130" s="443"/>
      <c r="AX1130" s="771"/>
      <c r="AY1130" s="771"/>
      <c r="AZ1130" s="771"/>
      <c r="BA1130" s="905"/>
    </row>
    <row r="1131" spans="1:53" ht="22.8">
      <c r="A1131" s="789">
        <v>10</v>
      </c>
      <c r="B1131" s="905"/>
      <c r="C1131" s="905"/>
      <c r="D1131" s="905"/>
      <c r="E1131" s="905"/>
      <c r="F1131" s="905"/>
      <c r="G1131" s="905"/>
      <c r="H1131" s="905"/>
      <c r="I1131" s="905"/>
      <c r="J1131" s="905"/>
      <c r="K1131" s="905"/>
      <c r="L1131" s="931" t="s">
        <v>542</v>
      </c>
      <c r="M1131" s="939" t="s">
        <v>543</v>
      </c>
      <c r="N1131" s="943" t="s">
        <v>370</v>
      </c>
      <c r="O1131" s="443">
        <v>0</v>
      </c>
      <c r="P1131" s="443">
        <v>0</v>
      </c>
      <c r="Q1131" s="443">
        <v>0</v>
      </c>
      <c r="R1131" s="940">
        <v>0</v>
      </c>
      <c r="S1131" s="443"/>
      <c r="T1131" s="443"/>
      <c r="U1131" s="443"/>
      <c r="V1131" s="443"/>
      <c r="W1131" s="443"/>
      <c r="X1131" s="443"/>
      <c r="Y1131" s="443"/>
      <c r="Z1131" s="443"/>
      <c r="AA1131" s="443"/>
      <c r="AB1131" s="443"/>
      <c r="AC1131" s="443"/>
      <c r="AD1131" s="443"/>
      <c r="AE1131" s="443"/>
      <c r="AF1131" s="443"/>
      <c r="AG1131" s="443"/>
      <c r="AH1131" s="443"/>
      <c r="AI1131" s="443"/>
      <c r="AJ1131" s="443"/>
      <c r="AK1131" s="443"/>
      <c r="AL1131" s="443"/>
      <c r="AM1131" s="443"/>
      <c r="AN1131" s="443"/>
      <c r="AO1131" s="443"/>
      <c r="AP1131" s="443"/>
      <c r="AQ1131" s="443"/>
      <c r="AR1131" s="443"/>
      <c r="AS1131" s="443"/>
      <c r="AT1131" s="443"/>
      <c r="AU1131" s="443"/>
      <c r="AV1131" s="443"/>
      <c r="AW1131" s="443"/>
      <c r="AX1131" s="771"/>
      <c r="AY1131" s="771"/>
      <c r="AZ1131" s="771"/>
      <c r="BA1131" s="905"/>
    </row>
    <row r="1132" spans="1:53" ht="11.4">
      <c r="A1132" s="789">
        <v>10</v>
      </c>
      <c r="B1132" s="905"/>
      <c r="C1132" s="905"/>
      <c r="D1132" s="905"/>
      <c r="E1132" s="905"/>
      <c r="F1132" s="905"/>
      <c r="G1132" s="905"/>
      <c r="H1132" s="905"/>
      <c r="I1132" s="905"/>
      <c r="J1132" s="905"/>
      <c r="K1132" s="905"/>
      <c r="L1132" s="931" t="s">
        <v>544</v>
      </c>
      <c r="M1132" s="942" t="s">
        <v>545</v>
      </c>
      <c r="N1132" s="856" t="s">
        <v>370</v>
      </c>
      <c r="O1132" s="790"/>
      <c r="P1132" s="790"/>
      <c r="Q1132" s="790"/>
      <c r="R1132" s="940">
        <v>0</v>
      </c>
      <c r="S1132" s="443"/>
      <c r="T1132" s="443"/>
      <c r="U1132" s="443"/>
      <c r="V1132" s="443"/>
      <c r="W1132" s="443"/>
      <c r="X1132" s="443"/>
      <c r="Y1132" s="443"/>
      <c r="Z1132" s="443"/>
      <c r="AA1132" s="443"/>
      <c r="AB1132" s="443"/>
      <c r="AC1132" s="443"/>
      <c r="AD1132" s="443"/>
      <c r="AE1132" s="443"/>
      <c r="AF1132" s="443"/>
      <c r="AG1132" s="443"/>
      <c r="AH1132" s="443"/>
      <c r="AI1132" s="443"/>
      <c r="AJ1132" s="443"/>
      <c r="AK1132" s="443"/>
      <c r="AL1132" s="443"/>
      <c r="AM1132" s="443"/>
      <c r="AN1132" s="443"/>
      <c r="AO1132" s="443"/>
      <c r="AP1132" s="443"/>
      <c r="AQ1132" s="443"/>
      <c r="AR1132" s="443"/>
      <c r="AS1132" s="443"/>
      <c r="AT1132" s="443"/>
      <c r="AU1132" s="443"/>
      <c r="AV1132" s="443"/>
      <c r="AW1132" s="443"/>
      <c r="AX1132" s="771"/>
      <c r="AY1132" s="771"/>
      <c r="AZ1132" s="771"/>
      <c r="BA1132" s="905"/>
    </row>
    <row r="1133" spans="1:53" ht="22.8">
      <c r="A1133" s="789">
        <v>10</v>
      </c>
      <c r="B1133" s="905"/>
      <c r="C1133" s="905"/>
      <c r="D1133" s="905"/>
      <c r="E1133" s="905"/>
      <c r="F1133" s="905"/>
      <c r="G1133" s="905"/>
      <c r="H1133" s="905"/>
      <c r="I1133" s="905"/>
      <c r="J1133" s="905"/>
      <c r="K1133" s="905"/>
      <c r="L1133" s="931" t="s">
        <v>546</v>
      </c>
      <c r="M1133" s="942" t="s">
        <v>1196</v>
      </c>
      <c r="N1133" s="943" t="s">
        <v>370</v>
      </c>
      <c r="O1133" s="790">
        <v>0</v>
      </c>
      <c r="P1133" s="790">
        <v>0</v>
      </c>
      <c r="Q1133" s="790">
        <v>0</v>
      </c>
      <c r="R1133" s="940">
        <v>0</v>
      </c>
      <c r="S1133" s="443"/>
      <c r="T1133" s="443"/>
      <c r="U1133" s="443"/>
      <c r="V1133" s="443"/>
      <c r="W1133" s="443"/>
      <c r="X1133" s="443"/>
      <c r="Y1133" s="443"/>
      <c r="Z1133" s="443"/>
      <c r="AA1133" s="443"/>
      <c r="AB1133" s="443"/>
      <c r="AC1133" s="443"/>
      <c r="AD1133" s="443"/>
      <c r="AE1133" s="443"/>
      <c r="AF1133" s="443"/>
      <c r="AG1133" s="443"/>
      <c r="AH1133" s="443"/>
      <c r="AI1133" s="443"/>
      <c r="AJ1133" s="443"/>
      <c r="AK1133" s="443"/>
      <c r="AL1133" s="443"/>
      <c r="AM1133" s="443"/>
      <c r="AN1133" s="443"/>
      <c r="AO1133" s="443"/>
      <c r="AP1133" s="443"/>
      <c r="AQ1133" s="443"/>
      <c r="AR1133" s="443"/>
      <c r="AS1133" s="443"/>
      <c r="AT1133" s="443"/>
      <c r="AU1133" s="443"/>
      <c r="AV1133" s="443"/>
      <c r="AW1133" s="443"/>
      <c r="AX1133" s="771"/>
      <c r="AY1133" s="771"/>
      <c r="AZ1133" s="771"/>
      <c r="BA1133" s="905"/>
    </row>
    <row r="1134" spans="1:53" ht="11.4">
      <c r="A1134" s="789">
        <v>10</v>
      </c>
      <c r="B1134" s="905"/>
      <c r="C1134" s="905"/>
      <c r="D1134" s="905"/>
      <c r="E1134" s="905"/>
      <c r="F1134" s="905"/>
      <c r="G1134" s="905"/>
      <c r="H1134" s="905"/>
      <c r="I1134" s="905"/>
      <c r="J1134" s="905"/>
      <c r="K1134" s="905"/>
      <c r="L1134" s="931" t="s">
        <v>547</v>
      </c>
      <c r="M1134" s="939" t="s">
        <v>548</v>
      </c>
      <c r="N1134" s="856" t="s">
        <v>370</v>
      </c>
      <c r="O1134" s="790"/>
      <c r="P1134" s="790"/>
      <c r="Q1134" s="790"/>
      <c r="R1134" s="940">
        <v>0</v>
      </c>
      <c r="S1134" s="443"/>
      <c r="T1134" s="443"/>
      <c r="U1134" s="443"/>
      <c r="V1134" s="443"/>
      <c r="W1134" s="443"/>
      <c r="X1134" s="443"/>
      <c r="Y1134" s="443"/>
      <c r="Z1134" s="443"/>
      <c r="AA1134" s="443"/>
      <c r="AB1134" s="443"/>
      <c r="AC1134" s="443"/>
      <c r="AD1134" s="443"/>
      <c r="AE1134" s="443"/>
      <c r="AF1134" s="443"/>
      <c r="AG1134" s="443"/>
      <c r="AH1134" s="443"/>
      <c r="AI1134" s="443"/>
      <c r="AJ1134" s="443"/>
      <c r="AK1134" s="443"/>
      <c r="AL1134" s="443"/>
      <c r="AM1134" s="443"/>
      <c r="AN1134" s="443"/>
      <c r="AO1134" s="443"/>
      <c r="AP1134" s="443"/>
      <c r="AQ1134" s="443"/>
      <c r="AR1134" s="443"/>
      <c r="AS1134" s="443"/>
      <c r="AT1134" s="443"/>
      <c r="AU1134" s="443"/>
      <c r="AV1134" s="443"/>
      <c r="AW1134" s="443"/>
      <c r="AX1134" s="771"/>
      <c r="AY1134" s="771"/>
      <c r="AZ1134" s="771"/>
      <c r="BA1134" s="905"/>
    </row>
    <row r="1135" spans="1:53" ht="11.4">
      <c r="A1135" s="789">
        <v>10</v>
      </c>
      <c r="B1135" s="905"/>
      <c r="C1135" s="905"/>
      <c r="D1135" s="905"/>
      <c r="E1135" s="905"/>
      <c r="F1135" s="905"/>
      <c r="G1135" s="905"/>
      <c r="H1135" s="905"/>
      <c r="I1135" s="905"/>
      <c r="J1135" s="905"/>
      <c r="K1135" s="905"/>
      <c r="L1135" s="931" t="s">
        <v>549</v>
      </c>
      <c r="M1135" s="945" t="s">
        <v>550</v>
      </c>
      <c r="N1135" s="933" t="s">
        <v>370</v>
      </c>
      <c r="O1135" s="940">
        <v>391.17</v>
      </c>
      <c r="P1135" s="940">
        <v>0.67</v>
      </c>
      <c r="Q1135" s="940">
        <v>0</v>
      </c>
      <c r="R1135" s="940">
        <v>-0.67</v>
      </c>
      <c r="S1135" s="443"/>
      <c r="T1135" s="443"/>
      <c r="U1135" s="443"/>
      <c r="V1135" s="443"/>
      <c r="W1135" s="443"/>
      <c r="X1135" s="443"/>
      <c r="Y1135" s="443"/>
      <c r="Z1135" s="443"/>
      <c r="AA1135" s="443"/>
      <c r="AB1135" s="443"/>
      <c r="AC1135" s="443"/>
      <c r="AD1135" s="443"/>
      <c r="AE1135" s="443"/>
      <c r="AF1135" s="443"/>
      <c r="AG1135" s="443"/>
      <c r="AH1135" s="443"/>
      <c r="AI1135" s="443"/>
      <c r="AJ1135" s="443"/>
      <c r="AK1135" s="443"/>
      <c r="AL1135" s="443"/>
      <c r="AM1135" s="443"/>
      <c r="AN1135" s="443"/>
      <c r="AO1135" s="443"/>
      <c r="AP1135" s="443"/>
      <c r="AQ1135" s="443"/>
      <c r="AR1135" s="443"/>
      <c r="AS1135" s="443"/>
      <c r="AT1135" s="443"/>
      <c r="AU1135" s="443"/>
      <c r="AV1135" s="443"/>
      <c r="AW1135" s="443"/>
      <c r="AX1135" s="771"/>
      <c r="AY1135" s="771"/>
      <c r="AZ1135" s="771"/>
      <c r="BA1135" s="905"/>
    </row>
    <row r="1136" spans="1:53" ht="11.4">
      <c r="A1136" s="789">
        <v>10</v>
      </c>
      <c r="B1136" s="905"/>
      <c r="C1136" s="905"/>
      <c r="D1136" s="905"/>
      <c r="E1136" s="905"/>
      <c r="F1136" s="905"/>
      <c r="G1136" s="905"/>
      <c r="H1136" s="905"/>
      <c r="I1136" s="905"/>
      <c r="J1136" s="905"/>
      <c r="K1136" s="905"/>
      <c r="L1136" s="931" t="s">
        <v>551</v>
      </c>
      <c r="M1136" s="944" t="s">
        <v>552</v>
      </c>
      <c r="N1136" s="933" t="s">
        <v>370</v>
      </c>
      <c r="O1136" s="790"/>
      <c r="P1136" s="790"/>
      <c r="Q1136" s="790"/>
      <c r="R1136" s="940">
        <v>0</v>
      </c>
      <c r="S1136" s="443"/>
      <c r="T1136" s="443"/>
      <c r="U1136" s="443"/>
      <c r="V1136" s="443"/>
      <c r="W1136" s="443"/>
      <c r="X1136" s="443"/>
      <c r="Y1136" s="443"/>
      <c r="Z1136" s="443"/>
      <c r="AA1136" s="443"/>
      <c r="AB1136" s="443"/>
      <c r="AC1136" s="443"/>
      <c r="AD1136" s="443"/>
      <c r="AE1136" s="443"/>
      <c r="AF1136" s="443"/>
      <c r="AG1136" s="443"/>
      <c r="AH1136" s="443"/>
      <c r="AI1136" s="443"/>
      <c r="AJ1136" s="443"/>
      <c r="AK1136" s="443"/>
      <c r="AL1136" s="443"/>
      <c r="AM1136" s="443"/>
      <c r="AN1136" s="443"/>
      <c r="AO1136" s="443"/>
      <c r="AP1136" s="443"/>
      <c r="AQ1136" s="443"/>
      <c r="AR1136" s="443"/>
      <c r="AS1136" s="443"/>
      <c r="AT1136" s="443"/>
      <c r="AU1136" s="443"/>
      <c r="AV1136" s="443"/>
      <c r="AW1136" s="443"/>
      <c r="AX1136" s="771"/>
      <c r="AY1136" s="771"/>
      <c r="AZ1136" s="771"/>
      <c r="BA1136" s="905"/>
    </row>
    <row r="1137" spans="1:53" ht="22.8">
      <c r="A1137" s="789">
        <v>10</v>
      </c>
      <c r="B1137" s="905"/>
      <c r="C1137" s="905"/>
      <c r="D1137" s="905"/>
      <c r="E1137" s="905"/>
      <c r="F1137" s="905"/>
      <c r="G1137" s="905"/>
      <c r="H1137" s="905"/>
      <c r="I1137" s="905"/>
      <c r="J1137" s="905"/>
      <c r="K1137" s="905"/>
      <c r="L1137" s="931" t="s">
        <v>553</v>
      </c>
      <c r="M1137" s="944" t="s">
        <v>554</v>
      </c>
      <c r="N1137" s="933" t="s">
        <v>370</v>
      </c>
      <c r="O1137" s="790"/>
      <c r="P1137" s="790"/>
      <c r="Q1137" s="790"/>
      <c r="R1137" s="940">
        <v>0</v>
      </c>
      <c r="S1137" s="443"/>
      <c r="T1137" s="443"/>
      <c r="U1137" s="443"/>
      <c r="V1137" s="443"/>
      <c r="W1137" s="443"/>
      <c r="X1137" s="443"/>
      <c r="Y1137" s="443"/>
      <c r="Z1137" s="443"/>
      <c r="AA1137" s="443"/>
      <c r="AB1137" s="443"/>
      <c r="AC1137" s="443"/>
      <c r="AD1137" s="443"/>
      <c r="AE1137" s="443"/>
      <c r="AF1137" s="443"/>
      <c r="AG1137" s="443"/>
      <c r="AH1137" s="443"/>
      <c r="AI1137" s="443"/>
      <c r="AJ1137" s="443"/>
      <c r="AK1137" s="443"/>
      <c r="AL1137" s="443"/>
      <c r="AM1137" s="443"/>
      <c r="AN1137" s="443"/>
      <c r="AO1137" s="443"/>
      <c r="AP1137" s="443"/>
      <c r="AQ1137" s="443"/>
      <c r="AR1137" s="443"/>
      <c r="AS1137" s="443"/>
      <c r="AT1137" s="443"/>
      <c r="AU1137" s="443"/>
      <c r="AV1137" s="443"/>
      <c r="AW1137" s="443"/>
      <c r="AX1137" s="771"/>
      <c r="AY1137" s="771"/>
      <c r="AZ1137" s="771"/>
      <c r="BA1137" s="905"/>
    </row>
    <row r="1138" spans="1:53" ht="22.8">
      <c r="A1138" s="789">
        <v>10</v>
      </c>
      <c r="B1138" s="905"/>
      <c r="C1138" s="905"/>
      <c r="D1138" s="905"/>
      <c r="E1138" s="905"/>
      <c r="F1138" s="905"/>
      <c r="G1138" s="905"/>
      <c r="H1138" s="905"/>
      <c r="I1138" s="905"/>
      <c r="J1138" s="905"/>
      <c r="K1138" s="905"/>
      <c r="L1138" s="931" t="s">
        <v>555</v>
      </c>
      <c r="M1138" s="944" t="s">
        <v>556</v>
      </c>
      <c r="N1138" s="933" t="s">
        <v>370</v>
      </c>
      <c r="O1138" s="790"/>
      <c r="P1138" s="790"/>
      <c r="Q1138" s="790"/>
      <c r="R1138" s="940">
        <v>0</v>
      </c>
      <c r="S1138" s="443"/>
      <c r="T1138" s="443"/>
      <c r="U1138" s="443"/>
      <c r="V1138" s="443"/>
      <c r="W1138" s="443"/>
      <c r="X1138" s="443"/>
      <c r="Y1138" s="443"/>
      <c r="Z1138" s="443"/>
      <c r="AA1138" s="443"/>
      <c r="AB1138" s="443"/>
      <c r="AC1138" s="443"/>
      <c r="AD1138" s="443"/>
      <c r="AE1138" s="443"/>
      <c r="AF1138" s="443"/>
      <c r="AG1138" s="443"/>
      <c r="AH1138" s="443"/>
      <c r="AI1138" s="443"/>
      <c r="AJ1138" s="443"/>
      <c r="AK1138" s="443"/>
      <c r="AL1138" s="443"/>
      <c r="AM1138" s="443"/>
      <c r="AN1138" s="443"/>
      <c r="AO1138" s="443"/>
      <c r="AP1138" s="443"/>
      <c r="AQ1138" s="443"/>
      <c r="AR1138" s="443"/>
      <c r="AS1138" s="443"/>
      <c r="AT1138" s="443"/>
      <c r="AU1138" s="443"/>
      <c r="AV1138" s="443"/>
      <c r="AW1138" s="443"/>
      <c r="AX1138" s="771"/>
      <c r="AY1138" s="771"/>
      <c r="AZ1138" s="771"/>
      <c r="BA1138" s="905"/>
    </row>
    <row r="1139" spans="1:53" ht="22.8">
      <c r="A1139" s="789">
        <v>10</v>
      </c>
      <c r="B1139" s="905"/>
      <c r="C1139" s="905"/>
      <c r="D1139" s="905"/>
      <c r="E1139" s="905"/>
      <c r="F1139" s="905"/>
      <c r="G1139" s="905"/>
      <c r="H1139" s="905"/>
      <c r="I1139" s="905"/>
      <c r="J1139" s="905"/>
      <c r="K1139" s="905"/>
      <c r="L1139" s="931" t="s">
        <v>557</v>
      </c>
      <c r="M1139" s="944" t="s">
        <v>558</v>
      </c>
      <c r="N1139" s="933" t="s">
        <v>370</v>
      </c>
      <c r="O1139" s="790"/>
      <c r="P1139" s="790"/>
      <c r="Q1139" s="790"/>
      <c r="R1139" s="940">
        <v>0</v>
      </c>
      <c r="S1139" s="443"/>
      <c r="T1139" s="443"/>
      <c r="U1139" s="443"/>
      <c r="V1139" s="443"/>
      <c r="W1139" s="443"/>
      <c r="X1139" s="443"/>
      <c r="Y1139" s="443"/>
      <c r="Z1139" s="443"/>
      <c r="AA1139" s="443"/>
      <c r="AB1139" s="443"/>
      <c r="AC1139" s="443"/>
      <c r="AD1139" s="443"/>
      <c r="AE1139" s="443"/>
      <c r="AF1139" s="443"/>
      <c r="AG1139" s="443"/>
      <c r="AH1139" s="443"/>
      <c r="AI1139" s="443"/>
      <c r="AJ1139" s="443"/>
      <c r="AK1139" s="443"/>
      <c r="AL1139" s="443"/>
      <c r="AM1139" s="443"/>
      <c r="AN1139" s="443"/>
      <c r="AO1139" s="443"/>
      <c r="AP1139" s="443"/>
      <c r="AQ1139" s="443"/>
      <c r="AR1139" s="443"/>
      <c r="AS1139" s="443"/>
      <c r="AT1139" s="443"/>
      <c r="AU1139" s="443"/>
      <c r="AV1139" s="443"/>
      <c r="AW1139" s="443"/>
      <c r="AX1139" s="771"/>
      <c r="AY1139" s="771"/>
      <c r="AZ1139" s="771"/>
      <c r="BA1139" s="905"/>
    </row>
    <row r="1140" spans="1:53" ht="45.6">
      <c r="A1140" s="789">
        <v>10</v>
      </c>
      <c r="B1140" s="905"/>
      <c r="C1140" s="905"/>
      <c r="D1140" s="905"/>
      <c r="E1140" s="905"/>
      <c r="F1140" s="905"/>
      <c r="G1140" s="905"/>
      <c r="H1140" s="905"/>
      <c r="I1140" s="905"/>
      <c r="J1140" s="905"/>
      <c r="K1140" s="905"/>
      <c r="L1140" s="931" t="s">
        <v>559</v>
      </c>
      <c r="M1140" s="944" t="s">
        <v>560</v>
      </c>
      <c r="N1140" s="933" t="s">
        <v>370</v>
      </c>
      <c r="O1140" s="790"/>
      <c r="P1140" s="790">
        <v>0.67</v>
      </c>
      <c r="Q1140" s="790"/>
      <c r="R1140" s="940">
        <v>-0.67</v>
      </c>
      <c r="S1140" s="443"/>
      <c r="T1140" s="443"/>
      <c r="U1140" s="443"/>
      <c r="V1140" s="443"/>
      <c r="W1140" s="443"/>
      <c r="X1140" s="443"/>
      <c r="Y1140" s="443"/>
      <c r="Z1140" s="443"/>
      <c r="AA1140" s="443"/>
      <c r="AB1140" s="443"/>
      <c r="AC1140" s="443"/>
      <c r="AD1140" s="443"/>
      <c r="AE1140" s="443"/>
      <c r="AF1140" s="443"/>
      <c r="AG1140" s="443"/>
      <c r="AH1140" s="443"/>
      <c r="AI1140" s="443"/>
      <c r="AJ1140" s="443"/>
      <c r="AK1140" s="443"/>
      <c r="AL1140" s="443"/>
      <c r="AM1140" s="443"/>
      <c r="AN1140" s="443"/>
      <c r="AO1140" s="443"/>
      <c r="AP1140" s="443"/>
      <c r="AQ1140" s="443"/>
      <c r="AR1140" s="443"/>
      <c r="AS1140" s="443"/>
      <c r="AT1140" s="443"/>
      <c r="AU1140" s="443"/>
      <c r="AV1140" s="443"/>
      <c r="AW1140" s="443"/>
      <c r="AX1140" s="771"/>
      <c r="AY1140" s="771"/>
      <c r="AZ1140" s="771"/>
      <c r="BA1140" s="905"/>
    </row>
    <row r="1141" spans="1:53" ht="11.4">
      <c r="A1141" s="789">
        <v>10</v>
      </c>
      <c r="B1141" s="905"/>
      <c r="C1141" s="905"/>
      <c r="D1141" s="905"/>
      <c r="E1141" s="905"/>
      <c r="F1141" s="905"/>
      <c r="G1141" s="905"/>
      <c r="H1141" s="905"/>
      <c r="I1141" s="905"/>
      <c r="J1141" s="905"/>
      <c r="K1141" s="905"/>
      <c r="L1141" s="931" t="s">
        <v>561</v>
      </c>
      <c r="M1141" s="944" t="s">
        <v>562</v>
      </c>
      <c r="N1141" s="933" t="s">
        <v>370</v>
      </c>
      <c r="O1141" s="790"/>
      <c r="P1141" s="790"/>
      <c r="Q1141" s="790"/>
      <c r="R1141" s="940">
        <v>0</v>
      </c>
      <c r="S1141" s="443"/>
      <c r="T1141" s="443"/>
      <c r="U1141" s="443"/>
      <c r="V1141" s="443"/>
      <c r="W1141" s="443"/>
      <c r="X1141" s="443"/>
      <c r="Y1141" s="443"/>
      <c r="Z1141" s="443"/>
      <c r="AA1141" s="443"/>
      <c r="AB1141" s="443"/>
      <c r="AC1141" s="443"/>
      <c r="AD1141" s="443"/>
      <c r="AE1141" s="443"/>
      <c r="AF1141" s="443"/>
      <c r="AG1141" s="443"/>
      <c r="AH1141" s="443"/>
      <c r="AI1141" s="443"/>
      <c r="AJ1141" s="443"/>
      <c r="AK1141" s="443"/>
      <c r="AL1141" s="443"/>
      <c r="AM1141" s="443"/>
      <c r="AN1141" s="443"/>
      <c r="AO1141" s="443"/>
      <c r="AP1141" s="443"/>
      <c r="AQ1141" s="443"/>
      <c r="AR1141" s="443"/>
      <c r="AS1141" s="443"/>
      <c r="AT1141" s="443"/>
      <c r="AU1141" s="443"/>
      <c r="AV1141" s="443"/>
      <c r="AW1141" s="443"/>
      <c r="AX1141" s="771"/>
      <c r="AY1141" s="771"/>
      <c r="AZ1141" s="771"/>
      <c r="BA1141" s="905"/>
    </row>
    <row r="1142" spans="1:53" ht="11.4">
      <c r="A1142" s="789">
        <v>10</v>
      </c>
      <c r="B1142" s="905"/>
      <c r="C1142" s="905"/>
      <c r="D1142" s="905"/>
      <c r="E1142" s="905"/>
      <c r="F1142" s="905"/>
      <c r="G1142" s="905"/>
      <c r="H1142" s="905"/>
      <c r="I1142" s="905"/>
      <c r="J1142" s="905"/>
      <c r="K1142" s="905"/>
      <c r="L1142" s="931" t="s">
        <v>1438</v>
      </c>
      <c r="M1142" s="944" t="s">
        <v>1439</v>
      </c>
      <c r="N1142" s="933" t="s">
        <v>370</v>
      </c>
      <c r="O1142" s="790">
        <v>391.17</v>
      </c>
      <c r="P1142" s="790"/>
      <c r="Q1142" s="790"/>
      <c r="R1142" s="940">
        <v>0</v>
      </c>
      <c r="S1142" s="443"/>
      <c r="T1142" s="443"/>
      <c r="U1142" s="443"/>
      <c r="V1142" s="443"/>
      <c r="W1142" s="443"/>
      <c r="X1142" s="443"/>
      <c r="Y1142" s="443"/>
      <c r="Z1142" s="443"/>
      <c r="AA1142" s="443"/>
      <c r="AB1142" s="443"/>
      <c r="AC1142" s="443"/>
      <c r="AD1142" s="443"/>
      <c r="AE1142" s="443"/>
      <c r="AF1142" s="443"/>
      <c r="AG1142" s="443"/>
      <c r="AH1142" s="443"/>
      <c r="AI1142" s="443"/>
      <c r="AJ1142" s="443"/>
      <c r="AK1142" s="443"/>
      <c r="AL1142" s="443"/>
      <c r="AM1142" s="443"/>
      <c r="AN1142" s="443"/>
      <c r="AO1142" s="443"/>
      <c r="AP1142" s="443"/>
      <c r="AQ1142" s="443"/>
      <c r="AR1142" s="443"/>
      <c r="AS1142" s="443"/>
      <c r="AT1142" s="443"/>
      <c r="AU1142" s="443"/>
      <c r="AV1142" s="443"/>
      <c r="AW1142" s="443"/>
      <c r="AX1142" s="771"/>
      <c r="AY1142" s="771"/>
      <c r="AZ1142" s="771"/>
      <c r="BA1142" s="905"/>
    </row>
    <row r="1143" spans="1:53" s="116" customFormat="1" ht="11.4">
      <c r="A1143" s="936">
        <v>10</v>
      </c>
      <c r="B1143" s="946"/>
      <c r="C1143" s="946"/>
      <c r="D1143" s="946"/>
      <c r="E1143" s="946"/>
      <c r="F1143" s="946"/>
      <c r="G1143" s="946"/>
      <c r="H1143" s="946"/>
      <c r="I1143" s="946"/>
      <c r="J1143" s="946"/>
      <c r="K1143" s="946"/>
      <c r="L1143" s="947" t="s">
        <v>378</v>
      </c>
      <c r="M1143" s="948" t="s">
        <v>563</v>
      </c>
      <c r="N1143" s="949" t="s">
        <v>370</v>
      </c>
      <c r="O1143" s="537">
        <v>0</v>
      </c>
      <c r="P1143" s="537">
        <v>229.59</v>
      </c>
      <c r="Q1143" s="537">
        <v>0</v>
      </c>
      <c r="R1143" s="928">
        <v>-229.59</v>
      </c>
      <c r="S1143" s="537"/>
      <c r="T1143" s="537"/>
      <c r="U1143" s="537"/>
      <c r="V1143" s="537"/>
      <c r="W1143" s="537"/>
      <c r="X1143" s="537"/>
      <c r="Y1143" s="537"/>
      <c r="Z1143" s="537"/>
      <c r="AA1143" s="537"/>
      <c r="AB1143" s="537"/>
      <c r="AC1143" s="537"/>
      <c r="AD1143" s="537"/>
      <c r="AE1143" s="537"/>
      <c r="AF1143" s="537"/>
      <c r="AG1143" s="537"/>
      <c r="AH1143" s="537"/>
      <c r="AI1143" s="537"/>
      <c r="AJ1143" s="537"/>
      <c r="AK1143" s="537"/>
      <c r="AL1143" s="537"/>
      <c r="AM1143" s="537"/>
      <c r="AN1143" s="537"/>
      <c r="AO1143" s="537"/>
      <c r="AP1143" s="537"/>
      <c r="AQ1143" s="537"/>
      <c r="AR1143" s="537"/>
      <c r="AS1143" s="537"/>
      <c r="AT1143" s="537"/>
      <c r="AU1143" s="537"/>
      <c r="AV1143" s="537"/>
      <c r="AW1143" s="537"/>
      <c r="AX1143" s="938"/>
      <c r="AY1143" s="938"/>
      <c r="AZ1143" s="938"/>
      <c r="BA1143" s="946"/>
    </row>
    <row r="1144" spans="1:53" ht="22.8">
      <c r="A1144" s="789">
        <v>10</v>
      </c>
      <c r="B1144" s="905"/>
      <c r="C1144" s="905"/>
      <c r="D1144" s="905"/>
      <c r="E1144" s="905"/>
      <c r="F1144" s="905"/>
      <c r="G1144" s="905"/>
      <c r="H1144" s="905"/>
      <c r="I1144" s="905"/>
      <c r="J1144" s="905"/>
      <c r="K1144" s="905"/>
      <c r="L1144" s="931" t="s">
        <v>564</v>
      </c>
      <c r="M1144" s="939" t="s">
        <v>565</v>
      </c>
      <c r="N1144" s="933" t="s">
        <v>370</v>
      </c>
      <c r="O1144" s="790"/>
      <c r="P1144" s="790"/>
      <c r="Q1144" s="790"/>
      <c r="R1144" s="940">
        <v>0</v>
      </c>
      <c r="S1144" s="443"/>
      <c r="T1144" s="443"/>
      <c r="U1144" s="443"/>
      <c r="V1144" s="443"/>
      <c r="W1144" s="443"/>
      <c r="X1144" s="443"/>
      <c r="Y1144" s="443"/>
      <c r="Z1144" s="443"/>
      <c r="AA1144" s="443"/>
      <c r="AB1144" s="443"/>
      <c r="AC1144" s="443"/>
      <c r="AD1144" s="443"/>
      <c r="AE1144" s="443"/>
      <c r="AF1144" s="443"/>
      <c r="AG1144" s="443"/>
      <c r="AH1144" s="443"/>
      <c r="AI1144" s="443"/>
      <c r="AJ1144" s="443"/>
      <c r="AK1144" s="443"/>
      <c r="AL1144" s="443"/>
      <c r="AM1144" s="443"/>
      <c r="AN1144" s="443"/>
      <c r="AO1144" s="443"/>
      <c r="AP1144" s="443"/>
      <c r="AQ1144" s="443"/>
      <c r="AR1144" s="443"/>
      <c r="AS1144" s="443"/>
      <c r="AT1144" s="443"/>
      <c r="AU1144" s="443"/>
      <c r="AV1144" s="443"/>
      <c r="AW1144" s="443"/>
      <c r="AX1144" s="771"/>
      <c r="AY1144" s="771"/>
      <c r="AZ1144" s="771"/>
      <c r="BA1144" s="905"/>
    </row>
    <row r="1145" spans="1:53" ht="34.200000000000003">
      <c r="A1145" s="789">
        <v>10</v>
      </c>
      <c r="B1145" s="905"/>
      <c r="C1145" s="905"/>
      <c r="D1145" s="905"/>
      <c r="E1145" s="905"/>
      <c r="F1145" s="905"/>
      <c r="G1145" s="905"/>
      <c r="H1145" s="905"/>
      <c r="I1145" s="905"/>
      <c r="J1145" s="905"/>
      <c r="K1145" s="905"/>
      <c r="L1145" s="931" t="s">
        <v>566</v>
      </c>
      <c r="M1145" s="945" t="s">
        <v>567</v>
      </c>
      <c r="N1145" s="933" t="s">
        <v>370</v>
      </c>
      <c r="O1145" s="790"/>
      <c r="P1145" s="790"/>
      <c r="Q1145" s="790"/>
      <c r="R1145" s="940">
        <v>0</v>
      </c>
      <c r="S1145" s="443"/>
      <c r="T1145" s="443"/>
      <c r="U1145" s="443"/>
      <c r="V1145" s="443"/>
      <c r="W1145" s="443"/>
      <c r="X1145" s="443"/>
      <c r="Y1145" s="443"/>
      <c r="Z1145" s="443"/>
      <c r="AA1145" s="443"/>
      <c r="AB1145" s="443"/>
      <c r="AC1145" s="443"/>
      <c r="AD1145" s="443"/>
      <c r="AE1145" s="443"/>
      <c r="AF1145" s="443"/>
      <c r="AG1145" s="443"/>
      <c r="AH1145" s="443"/>
      <c r="AI1145" s="443"/>
      <c r="AJ1145" s="443"/>
      <c r="AK1145" s="443"/>
      <c r="AL1145" s="443"/>
      <c r="AM1145" s="443"/>
      <c r="AN1145" s="443"/>
      <c r="AO1145" s="443"/>
      <c r="AP1145" s="443"/>
      <c r="AQ1145" s="443"/>
      <c r="AR1145" s="443"/>
      <c r="AS1145" s="443"/>
      <c r="AT1145" s="443"/>
      <c r="AU1145" s="443"/>
      <c r="AV1145" s="443"/>
      <c r="AW1145" s="443"/>
      <c r="AX1145" s="771"/>
      <c r="AY1145" s="771"/>
      <c r="AZ1145" s="771"/>
      <c r="BA1145" s="905"/>
    </row>
    <row r="1146" spans="1:53" ht="22.8">
      <c r="A1146" s="789">
        <v>10</v>
      </c>
      <c r="B1146" s="905"/>
      <c r="C1146" s="905"/>
      <c r="D1146" s="905"/>
      <c r="E1146" s="905"/>
      <c r="F1146" s="905"/>
      <c r="G1146" s="905"/>
      <c r="H1146" s="905"/>
      <c r="I1146" s="905"/>
      <c r="J1146" s="905"/>
      <c r="K1146" s="905"/>
      <c r="L1146" s="931" t="s">
        <v>568</v>
      </c>
      <c r="M1146" s="945" t="s">
        <v>569</v>
      </c>
      <c r="N1146" s="933" t="s">
        <v>370</v>
      </c>
      <c r="O1146" s="790"/>
      <c r="P1146" s="790">
        <v>229.59</v>
      </c>
      <c r="Q1146" s="790"/>
      <c r="R1146" s="940">
        <v>-229.59</v>
      </c>
      <c r="S1146" s="443"/>
      <c r="T1146" s="443"/>
      <c r="U1146" s="443"/>
      <c r="V1146" s="443"/>
      <c r="W1146" s="443"/>
      <c r="X1146" s="443"/>
      <c r="Y1146" s="443"/>
      <c r="Z1146" s="443"/>
      <c r="AA1146" s="443"/>
      <c r="AB1146" s="443"/>
      <c r="AC1146" s="443"/>
      <c r="AD1146" s="443"/>
      <c r="AE1146" s="443"/>
      <c r="AF1146" s="443"/>
      <c r="AG1146" s="443"/>
      <c r="AH1146" s="443"/>
      <c r="AI1146" s="443"/>
      <c r="AJ1146" s="443"/>
      <c r="AK1146" s="443"/>
      <c r="AL1146" s="443"/>
      <c r="AM1146" s="443"/>
      <c r="AN1146" s="443"/>
      <c r="AO1146" s="443"/>
      <c r="AP1146" s="443"/>
      <c r="AQ1146" s="443"/>
      <c r="AR1146" s="443"/>
      <c r="AS1146" s="443"/>
      <c r="AT1146" s="443"/>
      <c r="AU1146" s="443"/>
      <c r="AV1146" s="443"/>
      <c r="AW1146" s="443"/>
      <c r="AX1146" s="771"/>
      <c r="AY1146" s="771"/>
      <c r="AZ1146" s="771"/>
      <c r="BA1146" s="905"/>
    </row>
    <row r="1147" spans="1:53" ht="11.4">
      <c r="A1147" s="789">
        <v>10</v>
      </c>
      <c r="B1147" s="905"/>
      <c r="C1147" s="905"/>
      <c r="D1147" s="905"/>
      <c r="E1147" s="905"/>
      <c r="F1147" s="905"/>
      <c r="G1147" s="905"/>
      <c r="H1147" s="905"/>
      <c r="I1147" s="905"/>
      <c r="J1147" s="905"/>
      <c r="K1147" s="905"/>
      <c r="L1147" s="931" t="s">
        <v>1184</v>
      </c>
      <c r="M1147" s="942" t="s">
        <v>570</v>
      </c>
      <c r="N1147" s="933" t="s">
        <v>370</v>
      </c>
      <c r="O1147" s="790"/>
      <c r="P1147" s="790">
        <v>176.61</v>
      </c>
      <c r="Q1147" s="790"/>
      <c r="R1147" s="940">
        <v>-176.61</v>
      </c>
      <c r="S1147" s="443"/>
      <c r="T1147" s="443"/>
      <c r="U1147" s="443"/>
      <c r="V1147" s="443"/>
      <c r="W1147" s="443"/>
      <c r="X1147" s="443"/>
      <c r="Y1147" s="443"/>
      <c r="Z1147" s="443"/>
      <c r="AA1147" s="443"/>
      <c r="AB1147" s="443"/>
      <c r="AC1147" s="443"/>
      <c r="AD1147" s="443"/>
      <c r="AE1147" s="443"/>
      <c r="AF1147" s="443"/>
      <c r="AG1147" s="443"/>
      <c r="AH1147" s="443"/>
      <c r="AI1147" s="443"/>
      <c r="AJ1147" s="443"/>
      <c r="AK1147" s="443"/>
      <c r="AL1147" s="443"/>
      <c r="AM1147" s="443"/>
      <c r="AN1147" s="443"/>
      <c r="AO1147" s="443"/>
      <c r="AP1147" s="443"/>
      <c r="AQ1147" s="443"/>
      <c r="AR1147" s="443"/>
      <c r="AS1147" s="443"/>
      <c r="AT1147" s="443"/>
      <c r="AU1147" s="443"/>
      <c r="AV1147" s="443"/>
      <c r="AW1147" s="443"/>
      <c r="AX1147" s="771"/>
      <c r="AY1147" s="771"/>
      <c r="AZ1147" s="771"/>
      <c r="BA1147" s="905"/>
    </row>
    <row r="1148" spans="1:53" ht="11.4">
      <c r="A1148" s="789">
        <v>10</v>
      </c>
      <c r="B1148" s="905"/>
      <c r="C1148" s="905"/>
      <c r="D1148" s="905"/>
      <c r="E1148" s="905"/>
      <c r="F1148" s="905"/>
      <c r="G1148" s="905"/>
      <c r="H1148" s="905"/>
      <c r="I1148" s="905"/>
      <c r="J1148" s="905"/>
      <c r="K1148" s="905"/>
      <c r="L1148" s="931" t="s">
        <v>1185</v>
      </c>
      <c r="M1148" s="942" t="s">
        <v>571</v>
      </c>
      <c r="N1148" s="933" t="s">
        <v>370</v>
      </c>
      <c r="O1148" s="790">
        <v>0</v>
      </c>
      <c r="P1148" s="790">
        <v>52.98</v>
      </c>
      <c r="Q1148" s="790">
        <v>0</v>
      </c>
      <c r="R1148" s="940">
        <v>-52.98</v>
      </c>
      <c r="S1148" s="443"/>
      <c r="T1148" s="443"/>
      <c r="U1148" s="443"/>
      <c r="V1148" s="443"/>
      <c r="W1148" s="443"/>
      <c r="X1148" s="443"/>
      <c r="Y1148" s="443"/>
      <c r="Z1148" s="443"/>
      <c r="AA1148" s="443"/>
      <c r="AB1148" s="443"/>
      <c r="AC1148" s="443"/>
      <c r="AD1148" s="443"/>
      <c r="AE1148" s="443"/>
      <c r="AF1148" s="443"/>
      <c r="AG1148" s="443"/>
      <c r="AH1148" s="443"/>
      <c r="AI1148" s="443"/>
      <c r="AJ1148" s="443"/>
      <c r="AK1148" s="443"/>
      <c r="AL1148" s="443"/>
      <c r="AM1148" s="443"/>
      <c r="AN1148" s="443"/>
      <c r="AO1148" s="443"/>
      <c r="AP1148" s="443"/>
      <c r="AQ1148" s="443"/>
      <c r="AR1148" s="443"/>
      <c r="AS1148" s="443"/>
      <c r="AT1148" s="443"/>
      <c r="AU1148" s="443"/>
      <c r="AV1148" s="443"/>
      <c r="AW1148" s="443"/>
      <c r="AX1148" s="771"/>
      <c r="AY1148" s="771"/>
      <c r="AZ1148" s="771"/>
      <c r="BA1148" s="905"/>
    </row>
    <row r="1149" spans="1:53" s="116" customFormat="1" ht="11.4">
      <c r="A1149" s="936">
        <v>10</v>
      </c>
      <c r="B1149" s="946"/>
      <c r="C1149" s="946"/>
      <c r="D1149" s="946"/>
      <c r="E1149" s="946"/>
      <c r="F1149" s="946"/>
      <c r="G1149" s="946"/>
      <c r="H1149" s="946"/>
      <c r="I1149" s="946"/>
      <c r="J1149" s="946"/>
      <c r="K1149" s="946"/>
      <c r="L1149" s="947" t="s">
        <v>380</v>
      </c>
      <c r="M1149" s="948" t="s">
        <v>572</v>
      </c>
      <c r="N1149" s="949" t="s">
        <v>370</v>
      </c>
      <c r="O1149" s="537">
        <v>0</v>
      </c>
      <c r="P1149" s="537">
        <v>304.98</v>
      </c>
      <c r="Q1149" s="537">
        <v>0</v>
      </c>
      <c r="R1149" s="928">
        <v>-304.98</v>
      </c>
      <c r="S1149" s="537"/>
      <c r="T1149" s="537"/>
      <c r="U1149" s="537"/>
      <c r="V1149" s="537"/>
      <c r="W1149" s="537"/>
      <c r="X1149" s="537"/>
      <c r="Y1149" s="537"/>
      <c r="Z1149" s="537"/>
      <c r="AA1149" s="537"/>
      <c r="AB1149" s="537"/>
      <c r="AC1149" s="537"/>
      <c r="AD1149" s="537"/>
      <c r="AE1149" s="537"/>
      <c r="AF1149" s="537"/>
      <c r="AG1149" s="537"/>
      <c r="AH1149" s="537"/>
      <c r="AI1149" s="537"/>
      <c r="AJ1149" s="537"/>
      <c r="AK1149" s="537"/>
      <c r="AL1149" s="537"/>
      <c r="AM1149" s="537"/>
      <c r="AN1149" s="537"/>
      <c r="AO1149" s="537"/>
      <c r="AP1149" s="537"/>
      <c r="AQ1149" s="537"/>
      <c r="AR1149" s="537"/>
      <c r="AS1149" s="537"/>
      <c r="AT1149" s="537"/>
      <c r="AU1149" s="537"/>
      <c r="AV1149" s="537"/>
      <c r="AW1149" s="537"/>
      <c r="AX1149" s="938"/>
      <c r="AY1149" s="938"/>
      <c r="AZ1149" s="938"/>
      <c r="BA1149" s="946"/>
    </row>
    <row r="1150" spans="1:53" ht="22.8">
      <c r="A1150" s="789">
        <v>10</v>
      </c>
      <c r="B1150" s="905"/>
      <c r="C1150" s="905"/>
      <c r="D1150" s="905"/>
      <c r="E1150" s="905"/>
      <c r="F1150" s="905"/>
      <c r="G1150" s="905"/>
      <c r="H1150" s="905"/>
      <c r="I1150" s="905"/>
      <c r="J1150" s="905"/>
      <c r="K1150" s="905"/>
      <c r="L1150" s="931" t="s">
        <v>573</v>
      </c>
      <c r="M1150" s="939" t="s">
        <v>574</v>
      </c>
      <c r="N1150" s="933" t="s">
        <v>370</v>
      </c>
      <c r="O1150" s="443">
        <v>0</v>
      </c>
      <c r="P1150" s="443">
        <v>6.3</v>
      </c>
      <c r="Q1150" s="443">
        <v>0</v>
      </c>
      <c r="R1150" s="940">
        <v>-6.3</v>
      </c>
      <c r="S1150" s="443"/>
      <c r="T1150" s="443"/>
      <c r="U1150" s="443"/>
      <c r="V1150" s="443"/>
      <c r="W1150" s="443"/>
      <c r="X1150" s="443"/>
      <c r="Y1150" s="443"/>
      <c r="Z1150" s="443"/>
      <c r="AA1150" s="443"/>
      <c r="AB1150" s="443"/>
      <c r="AC1150" s="443"/>
      <c r="AD1150" s="443"/>
      <c r="AE1150" s="443"/>
      <c r="AF1150" s="443"/>
      <c r="AG1150" s="443"/>
      <c r="AH1150" s="443"/>
      <c r="AI1150" s="443"/>
      <c r="AJ1150" s="443"/>
      <c r="AK1150" s="443"/>
      <c r="AL1150" s="443"/>
      <c r="AM1150" s="443"/>
      <c r="AN1150" s="443"/>
      <c r="AO1150" s="443"/>
      <c r="AP1150" s="443"/>
      <c r="AQ1150" s="443"/>
      <c r="AR1150" s="443"/>
      <c r="AS1150" s="443"/>
      <c r="AT1150" s="443"/>
      <c r="AU1150" s="443"/>
      <c r="AV1150" s="443"/>
      <c r="AW1150" s="443"/>
      <c r="AX1150" s="771"/>
      <c r="AY1150" s="771"/>
      <c r="AZ1150" s="771"/>
      <c r="BA1150" s="905"/>
    </row>
    <row r="1151" spans="1:53" ht="11.4">
      <c r="A1151" s="789">
        <v>10</v>
      </c>
      <c r="B1151" s="905"/>
      <c r="C1151" s="905"/>
      <c r="D1151" s="905"/>
      <c r="E1151" s="905"/>
      <c r="F1151" s="905"/>
      <c r="G1151" s="905"/>
      <c r="H1151" s="905"/>
      <c r="I1151" s="905"/>
      <c r="J1151" s="905"/>
      <c r="K1151" s="905"/>
      <c r="L1151" s="931" t="s">
        <v>575</v>
      </c>
      <c r="M1151" s="942" t="s">
        <v>576</v>
      </c>
      <c r="N1151" s="933" t="s">
        <v>370</v>
      </c>
      <c r="O1151" s="790"/>
      <c r="P1151" s="790">
        <v>1.2</v>
      </c>
      <c r="Q1151" s="790"/>
      <c r="R1151" s="940">
        <v>-1.2</v>
      </c>
      <c r="S1151" s="443"/>
      <c r="T1151" s="443"/>
      <c r="U1151" s="443"/>
      <c r="V1151" s="443"/>
      <c r="W1151" s="443"/>
      <c r="X1151" s="443"/>
      <c r="Y1151" s="443"/>
      <c r="Z1151" s="443"/>
      <c r="AA1151" s="443"/>
      <c r="AB1151" s="443"/>
      <c r="AC1151" s="443"/>
      <c r="AD1151" s="443"/>
      <c r="AE1151" s="443"/>
      <c r="AF1151" s="443"/>
      <c r="AG1151" s="443"/>
      <c r="AH1151" s="443"/>
      <c r="AI1151" s="443"/>
      <c r="AJ1151" s="443"/>
      <c r="AK1151" s="443"/>
      <c r="AL1151" s="443"/>
      <c r="AM1151" s="443"/>
      <c r="AN1151" s="443"/>
      <c r="AO1151" s="443"/>
      <c r="AP1151" s="443"/>
      <c r="AQ1151" s="443"/>
      <c r="AR1151" s="443"/>
      <c r="AS1151" s="443"/>
      <c r="AT1151" s="443"/>
      <c r="AU1151" s="443"/>
      <c r="AV1151" s="443"/>
      <c r="AW1151" s="443"/>
      <c r="AX1151" s="771"/>
      <c r="AY1151" s="771"/>
      <c r="AZ1151" s="771"/>
      <c r="BA1151" s="905"/>
    </row>
    <row r="1152" spans="1:53" ht="11.4">
      <c r="A1152" s="789">
        <v>10</v>
      </c>
      <c r="B1152" s="905"/>
      <c r="C1152" s="905"/>
      <c r="D1152" s="905"/>
      <c r="E1152" s="905"/>
      <c r="F1152" s="905"/>
      <c r="G1152" s="905"/>
      <c r="H1152" s="905"/>
      <c r="I1152" s="905"/>
      <c r="J1152" s="905"/>
      <c r="K1152" s="905"/>
      <c r="L1152" s="931" t="s">
        <v>577</v>
      </c>
      <c r="M1152" s="942" t="s">
        <v>578</v>
      </c>
      <c r="N1152" s="933" t="s">
        <v>370</v>
      </c>
      <c r="O1152" s="790"/>
      <c r="P1152" s="790"/>
      <c r="Q1152" s="790"/>
      <c r="R1152" s="940">
        <v>0</v>
      </c>
      <c r="S1152" s="443"/>
      <c r="T1152" s="443"/>
      <c r="U1152" s="443"/>
      <c r="V1152" s="443"/>
      <c r="W1152" s="443"/>
      <c r="X1152" s="443"/>
      <c r="Y1152" s="443"/>
      <c r="Z1152" s="443"/>
      <c r="AA1152" s="443"/>
      <c r="AB1152" s="443"/>
      <c r="AC1152" s="443"/>
      <c r="AD1152" s="443"/>
      <c r="AE1152" s="443"/>
      <c r="AF1152" s="443"/>
      <c r="AG1152" s="443"/>
      <c r="AH1152" s="443"/>
      <c r="AI1152" s="443"/>
      <c r="AJ1152" s="443"/>
      <c r="AK1152" s="443"/>
      <c r="AL1152" s="443"/>
      <c r="AM1152" s="443"/>
      <c r="AN1152" s="443"/>
      <c r="AO1152" s="443"/>
      <c r="AP1152" s="443"/>
      <c r="AQ1152" s="443"/>
      <c r="AR1152" s="443"/>
      <c r="AS1152" s="443"/>
      <c r="AT1152" s="443"/>
      <c r="AU1152" s="443"/>
      <c r="AV1152" s="443"/>
      <c r="AW1152" s="443"/>
      <c r="AX1152" s="771"/>
      <c r="AY1152" s="771"/>
      <c r="AZ1152" s="771"/>
      <c r="BA1152" s="905"/>
    </row>
    <row r="1153" spans="1:53" ht="11.4">
      <c r="A1153" s="789">
        <v>10</v>
      </c>
      <c r="B1153" s="905"/>
      <c r="C1153" s="905"/>
      <c r="D1153" s="905"/>
      <c r="E1153" s="905"/>
      <c r="F1153" s="905"/>
      <c r="G1153" s="905"/>
      <c r="H1153" s="905"/>
      <c r="I1153" s="905"/>
      <c r="J1153" s="905"/>
      <c r="K1153" s="905"/>
      <c r="L1153" s="931" t="s">
        <v>579</v>
      </c>
      <c r="M1153" s="942" t="s">
        <v>580</v>
      </c>
      <c r="N1153" s="933" t="s">
        <v>370</v>
      </c>
      <c r="O1153" s="790"/>
      <c r="P1153" s="790"/>
      <c r="Q1153" s="790"/>
      <c r="R1153" s="940">
        <v>0</v>
      </c>
      <c r="S1153" s="443"/>
      <c r="T1153" s="443"/>
      <c r="U1153" s="443"/>
      <c r="V1153" s="443"/>
      <c r="W1153" s="443"/>
      <c r="X1153" s="443"/>
      <c r="Y1153" s="443"/>
      <c r="Z1153" s="443"/>
      <c r="AA1153" s="443"/>
      <c r="AB1153" s="443"/>
      <c r="AC1153" s="443"/>
      <c r="AD1153" s="443"/>
      <c r="AE1153" s="443"/>
      <c r="AF1153" s="443"/>
      <c r="AG1153" s="443"/>
      <c r="AH1153" s="443"/>
      <c r="AI1153" s="443"/>
      <c r="AJ1153" s="443"/>
      <c r="AK1153" s="443"/>
      <c r="AL1153" s="443"/>
      <c r="AM1153" s="443"/>
      <c r="AN1153" s="443"/>
      <c r="AO1153" s="443"/>
      <c r="AP1153" s="443"/>
      <c r="AQ1153" s="443"/>
      <c r="AR1153" s="443"/>
      <c r="AS1153" s="443"/>
      <c r="AT1153" s="443"/>
      <c r="AU1153" s="443"/>
      <c r="AV1153" s="443"/>
      <c r="AW1153" s="443"/>
      <c r="AX1153" s="771"/>
      <c r="AY1153" s="771"/>
      <c r="AZ1153" s="771"/>
      <c r="BA1153" s="905"/>
    </row>
    <row r="1154" spans="1:53" ht="11.4">
      <c r="A1154" s="789">
        <v>10</v>
      </c>
      <c r="B1154" s="905"/>
      <c r="C1154" s="905"/>
      <c r="D1154" s="905"/>
      <c r="E1154" s="905"/>
      <c r="F1154" s="905"/>
      <c r="G1154" s="905"/>
      <c r="H1154" s="905"/>
      <c r="I1154" s="905"/>
      <c r="J1154" s="905"/>
      <c r="K1154" s="905"/>
      <c r="L1154" s="931" t="s">
        <v>581</v>
      </c>
      <c r="M1154" s="942" t="s">
        <v>582</v>
      </c>
      <c r="N1154" s="933" t="s">
        <v>370</v>
      </c>
      <c r="O1154" s="790"/>
      <c r="P1154" s="790"/>
      <c r="Q1154" s="790"/>
      <c r="R1154" s="940">
        <v>0</v>
      </c>
      <c r="S1154" s="443"/>
      <c r="T1154" s="443"/>
      <c r="U1154" s="443"/>
      <c r="V1154" s="443"/>
      <c r="W1154" s="443"/>
      <c r="X1154" s="443"/>
      <c r="Y1154" s="443"/>
      <c r="Z1154" s="443"/>
      <c r="AA1154" s="443"/>
      <c r="AB1154" s="443"/>
      <c r="AC1154" s="443"/>
      <c r="AD1154" s="443"/>
      <c r="AE1154" s="443"/>
      <c r="AF1154" s="443"/>
      <c r="AG1154" s="443"/>
      <c r="AH1154" s="443"/>
      <c r="AI1154" s="443"/>
      <c r="AJ1154" s="443"/>
      <c r="AK1154" s="443"/>
      <c r="AL1154" s="443"/>
      <c r="AM1154" s="443"/>
      <c r="AN1154" s="443"/>
      <c r="AO1154" s="443"/>
      <c r="AP1154" s="443"/>
      <c r="AQ1154" s="443"/>
      <c r="AR1154" s="443"/>
      <c r="AS1154" s="443"/>
      <c r="AT1154" s="443"/>
      <c r="AU1154" s="443"/>
      <c r="AV1154" s="443"/>
      <c r="AW1154" s="443"/>
      <c r="AX1154" s="771"/>
      <c r="AY1154" s="771"/>
      <c r="AZ1154" s="771"/>
      <c r="BA1154" s="905"/>
    </row>
    <row r="1155" spans="1:53" ht="11.4">
      <c r="A1155" s="789">
        <v>10</v>
      </c>
      <c r="B1155" s="905"/>
      <c r="C1155" s="905"/>
      <c r="D1155" s="905"/>
      <c r="E1155" s="905"/>
      <c r="F1155" s="905"/>
      <c r="G1155" s="905"/>
      <c r="H1155" s="905"/>
      <c r="I1155" s="905"/>
      <c r="J1155" s="905"/>
      <c r="K1155" s="905"/>
      <c r="L1155" s="931" t="s">
        <v>583</v>
      </c>
      <c r="M1155" s="942" t="s">
        <v>584</v>
      </c>
      <c r="N1155" s="933" t="s">
        <v>370</v>
      </c>
      <c r="O1155" s="790"/>
      <c r="P1155" s="790"/>
      <c r="Q1155" s="790"/>
      <c r="R1155" s="940">
        <v>0</v>
      </c>
      <c r="S1155" s="443"/>
      <c r="T1155" s="443"/>
      <c r="U1155" s="443"/>
      <c r="V1155" s="443"/>
      <c r="W1155" s="443"/>
      <c r="X1155" s="443"/>
      <c r="Y1155" s="443"/>
      <c r="Z1155" s="443"/>
      <c r="AA1155" s="443"/>
      <c r="AB1155" s="443"/>
      <c r="AC1155" s="443"/>
      <c r="AD1155" s="443"/>
      <c r="AE1155" s="443"/>
      <c r="AF1155" s="443"/>
      <c r="AG1155" s="443"/>
      <c r="AH1155" s="443"/>
      <c r="AI1155" s="443"/>
      <c r="AJ1155" s="443"/>
      <c r="AK1155" s="443"/>
      <c r="AL1155" s="443"/>
      <c r="AM1155" s="443"/>
      <c r="AN1155" s="443"/>
      <c r="AO1155" s="443"/>
      <c r="AP1155" s="443"/>
      <c r="AQ1155" s="443"/>
      <c r="AR1155" s="443"/>
      <c r="AS1155" s="443"/>
      <c r="AT1155" s="443"/>
      <c r="AU1155" s="443"/>
      <c r="AV1155" s="443"/>
      <c r="AW1155" s="443"/>
      <c r="AX1155" s="771"/>
      <c r="AY1155" s="771"/>
      <c r="AZ1155" s="771"/>
      <c r="BA1155" s="905"/>
    </row>
    <row r="1156" spans="1:53" ht="11.4">
      <c r="A1156" s="789">
        <v>10</v>
      </c>
      <c r="B1156" s="905"/>
      <c r="C1156" s="905"/>
      <c r="D1156" s="905"/>
      <c r="E1156" s="905"/>
      <c r="F1156" s="905"/>
      <c r="G1156" s="905"/>
      <c r="H1156" s="905"/>
      <c r="I1156" s="905"/>
      <c r="J1156" s="905"/>
      <c r="K1156" s="905"/>
      <c r="L1156" s="931" t="s">
        <v>585</v>
      </c>
      <c r="M1156" s="942" t="s">
        <v>586</v>
      </c>
      <c r="N1156" s="933" t="s">
        <v>370</v>
      </c>
      <c r="O1156" s="790"/>
      <c r="P1156" s="790">
        <v>1.2</v>
      </c>
      <c r="Q1156" s="790"/>
      <c r="R1156" s="940">
        <v>-1.2</v>
      </c>
      <c r="S1156" s="443"/>
      <c r="T1156" s="443"/>
      <c r="U1156" s="443"/>
      <c r="V1156" s="443"/>
      <c r="W1156" s="443"/>
      <c r="X1156" s="443"/>
      <c r="Y1156" s="443"/>
      <c r="Z1156" s="443"/>
      <c r="AA1156" s="443"/>
      <c r="AB1156" s="443"/>
      <c r="AC1156" s="443"/>
      <c r="AD1156" s="443"/>
      <c r="AE1156" s="443"/>
      <c r="AF1156" s="443"/>
      <c r="AG1156" s="443"/>
      <c r="AH1156" s="443"/>
      <c r="AI1156" s="443"/>
      <c r="AJ1156" s="443"/>
      <c r="AK1156" s="443"/>
      <c r="AL1156" s="443"/>
      <c r="AM1156" s="443"/>
      <c r="AN1156" s="443"/>
      <c r="AO1156" s="443"/>
      <c r="AP1156" s="443"/>
      <c r="AQ1156" s="443"/>
      <c r="AR1156" s="443"/>
      <c r="AS1156" s="443"/>
      <c r="AT1156" s="443"/>
      <c r="AU1156" s="443"/>
      <c r="AV1156" s="443"/>
      <c r="AW1156" s="443"/>
      <c r="AX1156" s="771"/>
      <c r="AY1156" s="771"/>
      <c r="AZ1156" s="771"/>
      <c r="BA1156" s="905"/>
    </row>
    <row r="1157" spans="1:53" ht="11.4">
      <c r="A1157" s="789">
        <v>10</v>
      </c>
      <c r="B1157" s="905"/>
      <c r="C1157" s="905"/>
      <c r="D1157" s="905"/>
      <c r="E1157" s="905"/>
      <c r="F1157" s="905"/>
      <c r="G1157" s="905"/>
      <c r="H1157" s="905"/>
      <c r="I1157" s="905"/>
      <c r="J1157" s="905"/>
      <c r="K1157" s="905"/>
      <c r="L1157" s="931" t="s">
        <v>1436</v>
      </c>
      <c r="M1157" s="942" t="s">
        <v>1437</v>
      </c>
      <c r="N1157" s="933" t="s">
        <v>370</v>
      </c>
      <c r="O1157" s="790"/>
      <c r="P1157" s="790">
        <v>3.9</v>
      </c>
      <c r="Q1157" s="790"/>
      <c r="R1157" s="940">
        <v>-3.9</v>
      </c>
      <c r="S1157" s="443"/>
      <c r="T1157" s="443"/>
      <c r="U1157" s="443"/>
      <c r="V1157" s="443"/>
      <c r="W1157" s="443"/>
      <c r="X1157" s="443"/>
      <c r="Y1157" s="443"/>
      <c r="Z1157" s="443"/>
      <c r="AA1157" s="443"/>
      <c r="AB1157" s="443"/>
      <c r="AC1157" s="443"/>
      <c r="AD1157" s="443"/>
      <c r="AE1157" s="443"/>
      <c r="AF1157" s="443"/>
      <c r="AG1157" s="443"/>
      <c r="AH1157" s="443"/>
      <c r="AI1157" s="443"/>
      <c r="AJ1157" s="443"/>
      <c r="AK1157" s="443"/>
      <c r="AL1157" s="443"/>
      <c r="AM1157" s="443"/>
      <c r="AN1157" s="443"/>
      <c r="AO1157" s="443"/>
      <c r="AP1157" s="443"/>
      <c r="AQ1157" s="443"/>
      <c r="AR1157" s="443"/>
      <c r="AS1157" s="443"/>
      <c r="AT1157" s="443"/>
      <c r="AU1157" s="443"/>
      <c r="AV1157" s="443"/>
      <c r="AW1157" s="443"/>
      <c r="AX1157" s="771"/>
      <c r="AY1157" s="771"/>
      <c r="AZ1157" s="771"/>
      <c r="BA1157" s="905"/>
    </row>
    <row r="1158" spans="1:53" ht="22.8">
      <c r="A1158" s="789">
        <v>10</v>
      </c>
      <c r="B1158" s="905"/>
      <c r="C1158" s="905"/>
      <c r="D1158" s="905"/>
      <c r="E1158" s="905"/>
      <c r="F1158" s="905"/>
      <c r="G1158" s="905"/>
      <c r="H1158" s="905"/>
      <c r="I1158" s="905"/>
      <c r="J1158" s="905"/>
      <c r="K1158" s="905"/>
      <c r="L1158" s="931" t="s">
        <v>587</v>
      </c>
      <c r="M1158" s="939" t="s">
        <v>588</v>
      </c>
      <c r="N1158" s="933" t="s">
        <v>370</v>
      </c>
      <c r="O1158" s="443">
        <v>0</v>
      </c>
      <c r="P1158" s="443">
        <v>298.68</v>
      </c>
      <c r="Q1158" s="443">
        <v>0</v>
      </c>
      <c r="R1158" s="940">
        <v>-298.68</v>
      </c>
      <c r="S1158" s="443"/>
      <c r="T1158" s="443"/>
      <c r="U1158" s="443"/>
      <c r="V1158" s="443"/>
      <c r="W1158" s="443"/>
      <c r="X1158" s="443"/>
      <c r="Y1158" s="443"/>
      <c r="Z1158" s="443"/>
      <c r="AA1158" s="443"/>
      <c r="AB1158" s="443"/>
      <c r="AC1158" s="443"/>
      <c r="AD1158" s="443"/>
      <c r="AE1158" s="443"/>
      <c r="AF1158" s="443"/>
      <c r="AG1158" s="443"/>
      <c r="AH1158" s="443"/>
      <c r="AI1158" s="443"/>
      <c r="AJ1158" s="443"/>
      <c r="AK1158" s="443"/>
      <c r="AL1158" s="443"/>
      <c r="AM1158" s="443"/>
      <c r="AN1158" s="443"/>
      <c r="AO1158" s="443"/>
      <c r="AP1158" s="443"/>
      <c r="AQ1158" s="443"/>
      <c r="AR1158" s="443"/>
      <c r="AS1158" s="443"/>
      <c r="AT1158" s="443"/>
      <c r="AU1158" s="443"/>
      <c r="AV1158" s="443"/>
      <c r="AW1158" s="443"/>
      <c r="AX1158" s="771"/>
      <c r="AY1158" s="771"/>
      <c r="AZ1158" s="771"/>
      <c r="BA1158" s="905"/>
    </row>
    <row r="1159" spans="1:53" ht="11.4">
      <c r="A1159" s="789">
        <v>10</v>
      </c>
      <c r="B1159" s="905"/>
      <c r="C1159" s="905"/>
      <c r="D1159" s="905"/>
      <c r="E1159" s="905"/>
      <c r="F1159" s="905"/>
      <c r="G1159" s="905"/>
      <c r="H1159" s="905"/>
      <c r="I1159" s="905"/>
      <c r="J1159" s="905"/>
      <c r="K1159" s="905"/>
      <c r="L1159" s="931" t="s">
        <v>589</v>
      </c>
      <c r="M1159" s="942" t="s">
        <v>590</v>
      </c>
      <c r="N1159" s="933" t="s">
        <v>370</v>
      </c>
      <c r="O1159" s="790"/>
      <c r="P1159" s="790">
        <v>229.63</v>
      </c>
      <c r="Q1159" s="790"/>
      <c r="R1159" s="940">
        <v>-229.63</v>
      </c>
      <c r="S1159" s="443"/>
      <c r="T1159" s="443"/>
      <c r="U1159" s="443"/>
      <c r="V1159" s="443"/>
      <c r="W1159" s="443"/>
      <c r="X1159" s="443"/>
      <c r="Y1159" s="443"/>
      <c r="Z1159" s="443"/>
      <c r="AA1159" s="443"/>
      <c r="AB1159" s="443"/>
      <c r="AC1159" s="443"/>
      <c r="AD1159" s="443"/>
      <c r="AE1159" s="443"/>
      <c r="AF1159" s="443"/>
      <c r="AG1159" s="443"/>
      <c r="AH1159" s="443"/>
      <c r="AI1159" s="443"/>
      <c r="AJ1159" s="443"/>
      <c r="AK1159" s="443"/>
      <c r="AL1159" s="443"/>
      <c r="AM1159" s="443"/>
      <c r="AN1159" s="443"/>
      <c r="AO1159" s="443"/>
      <c r="AP1159" s="443"/>
      <c r="AQ1159" s="443"/>
      <c r="AR1159" s="443"/>
      <c r="AS1159" s="443"/>
      <c r="AT1159" s="443"/>
      <c r="AU1159" s="443"/>
      <c r="AV1159" s="443"/>
      <c r="AW1159" s="443"/>
      <c r="AX1159" s="771"/>
      <c r="AY1159" s="771"/>
      <c r="AZ1159" s="771"/>
      <c r="BA1159" s="905"/>
    </row>
    <row r="1160" spans="1:53" ht="22.8">
      <c r="A1160" s="789">
        <v>10</v>
      </c>
      <c r="B1160" s="905"/>
      <c r="C1160" s="905"/>
      <c r="D1160" s="905"/>
      <c r="E1160" s="905"/>
      <c r="F1160" s="905"/>
      <c r="G1160" s="905"/>
      <c r="H1160" s="905"/>
      <c r="I1160" s="905"/>
      <c r="J1160" s="905"/>
      <c r="K1160" s="905"/>
      <c r="L1160" s="931" t="s">
        <v>591</v>
      </c>
      <c r="M1160" s="942" t="s">
        <v>592</v>
      </c>
      <c r="N1160" s="933" t="s">
        <v>370</v>
      </c>
      <c r="O1160" s="790">
        <v>0</v>
      </c>
      <c r="P1160" s="790">
        <v>69.05</v>
      </c>
      <c r="Q1160" s="790">
        <v>0</v>
      </c>
      <c r="R1160" s="940">
        <v>-69.05</v>
      </c>
      <c r="S1160" s="443"/>
      <c r="T1160" s="443"/>
      <c r="U1160" s="443"/>
      <c r="V1160" s="443"/>
      <c r="W1160" s="443"/>
      <c r="X1160" s="443"/>
      <c r="Y1160" s="443"/>
      <c r="Z1160" s="443"/>
      <c r="AA1160" s="443"/>
      <c r="AB1160" s="443"/>
      <c r="AC1160" s="443"/>
      <c r="AD1160" s="443"/>
      <c r="AE1160" s="443"/>
      <c r="AF1160" s="443"/>
      <c r="AG1160" s="443"/>
      <c r="AH1160" s="443"/>
      <c r="AI1160" s="443"/>
      <c r="AJ1160" s="443"/>
      <c r="AK1160" s="443"/>
      <c r="AL1160" s="443"/>
      <c r="AM1160" s="443"/>
      <c r="AN1160" s="443"/>
      <c r="AO1160" s="443"/>
      <c r="AP1160" s="443"/>
      <c r="AQ1160" s="443"/>
      <c r="AR1160" s="443"/>
      <c r="AS1160" s="443"/>
      <c r="AT1160" s="443"/>
      <c r="AU1160" s="443"/>
      <c r="AV1160" s="443"/>
      <c r="AW1160" s="443"/>
      <c r="AX1160" s="771"/>
      <c r="AY1160" s="771"/>
      <c r="AZ1160" s="771"/>
      <c r="BA1160" s="905"/>
    </row>
    <row r="1161" spans="1:53" ht="34.200000000000003">
      <c r="A1161" s="789">
        <v>10</v>
      </c>
      <c r="B1161" s="905"/>
      <c r="C1161" s="905"/>
      <c r="D1161" s="905"/>
      <c r="E1161" s="905"/>
      <c r="F1161" s="905"/>
      <c r="G1161" s="905"/>
      <c r="H1161" s="905"/>
      <c r="I1161" s="905"/>
      <c r="J1161" s="905"/>
      <c r="K1161" s="905"/>
      <c r="L1161" s="931" t="s">
        <v>593</v>
      </c>
      <c r="M1161" s="939" t="s">
        <v>594</v>
      </c>
      <c r="N1161" s="933" t="s">
        <v>370</v>
      </c>
      <c r="O1161" s="790"/>
      <c r="P1161" s="790"/>
      <c r="Q1161" s="790"/>
      <c r="R1161" s="940">
        <v>0</v>
      </c>
      <c r="S1161" s="443"/>
      <c r="T1161" s="443"/>
      <c r="U1161" s="443"/>
      <c r="V1161" s="443"/>
      <c r="W1161" s="443"/>
      <c r="X1161" s="443"/>
      <c r="Y1161" s="443"/>
      <c r="Z1161" s="443"/>
      <c r="AA1161" s="443"/>
      <c r="AB1161" s="443"/>
      <c r="AC1161" s="443"/>
      <c r="AD1161" s="443"/>
      <c r="AE1161" s="443"/>
      <c r="AF1161" s="443"/>
      <c r="AG1161" s="443"/>
      <c r="AH1161" s="443"/>
      <c r="AI1161" s="443"/>
      <c r="AJ1161" s="443"/>
      <c r="AK1161" s="443"/>
      <c r="AL1161" s="443"/>
      <c r="AM1161" s="443"/>
      <c r="AN1161" s="443"/>
      <c r="AO1161" s="443"/>
      <c r="AP1161" s="443"/>
      <c r="AQ1161" s="443"/>
      <c r="AR1161" s="443"/>
      <c r="AS1161" s="443"/>
      <c r="AT1161" s="443"/>
      <c r="AU1161" s="443"/>
      <c r="AV1161" s="443"/>
      <c r="AW1161" s="443"/>
      <c r="AX1161" s="771"/>
      <c r="AY1161" s="771"/>
      <c r="AZ1161" s="771"/>
      <c r="BA1161" s="905"/>
    </row>
    <row r="1162" spans="1:53" ht="11.4">
      <c r="A1162" s="789">
        <v>10</v>
      </c>
      <c r="B1162" s="905"/>
      <c r="C1162" s="905"/>
      <c r="D1162" s="905"/>
      <c r="E1162" s="905"/>
      <c r="F1162" s="905"/>
      <c r="G1162" s="905"/>
      <c r="H1162" s="905"/>
      <c r="I1162" s="905"/>
      <c r="J1162" s="905"/>
      <c r="K1162" s="905"/>
      <c r="L1162" s="931" t="s">
        <v>595</v>
      </c>
      <c r="M1162" s="939" t="s">
        <v>596</v>
      </c>
      <c r="N1162" s="933" t="s">
        <v>370</v>
      </c>
      <c r="O1162" s="790"/>
      <c r="P1162" s="790"/>
      <c r="Q1162" s="790"/>
      <c r="R1162" s="940">
        <v>0</v>
      </c>
      <c r="S1162" s="443"/>
      <c r="T1162" s="443"/>
      <c r="U1162" s="443"/>
      <c r="V1162" s="443"/>
      <c r="W1162" s="443"/>
      <c r="X1162" s="443"/>
      <c r="Y1162" s="443"/>
      <c r="Z1162" s="443"/>
      <c r="AA1162" s="443"/>
      <c r="AB1162" s="443"/>
      <c r="AC1162" s="443"/>
      <c r="AD1162" s="443"/>
      <c r="AE1162" s="443"/>
      <c r="AF1162" s="443"/>
      <c r="AG1162" s="443"/>
      <c r="AH1162" s="443"/>
      <c r="AI1162" s="443"/>
      <c r="AJ1162" s="443"/>
      <c r="AK1162" s="443"/>
      <c r="AL1162" s="443"/>
      <c r="AM1162" s="443"/>
      <c r="AN1162" s="443"/>
      <c r="AO1162" s="443"/>
      <c r="AP1162" s="443"/>
      <c r="AQ1162" s="443"/>
      <c r="AR1162" s="443"/>
      <c r="AS1162" s="443"/>
      <c r="AT1162" s="443"/>
      <c r="AU1162" s="443"/>
      <c r="AV1162" s="443"/>
      <c r="AW1162" s="443"/>
      <c r="AX1162" s="771"/>
      <c r="AY1162" s="771"/>
      <c r="AZ1162" s="771"/>
      <c r="BA1162" s="905"/>
    </row>
    <row r="1163" spans="1:53" ht="11.4">
      <c r="A1163" s="789">
        <v>10</v>
      </c>
      <c r="B1163" s="905"/>
      <c r="C1163" s="905"/>
      <c r="D1163" s="905"/>
      <c r="E1163" s="905"/>
      <c r="F1163" s="905"/>
      <c r="G1163" s="905"/>
      <c r="H1163" s="905"/>
      <c r="I1163" s="905"/>
      <c r="J1163" s="905"/>
      <c r="K1163" s="905"/>
      <c r="L1163" s="931" t="s">
        <v>597</v>
      </c>
      <c r="M1163" s="939" t="s">
        <v>598</v>
      </c>
      <c r="N1163" s="933" t="s">
        <v>370</v>
      </c>
      <c r="O1163" s="790"/>
      <c r="P1163" s="790"/>
      <c r="Q1163" s="790"/>
      <c r="R1163" s="940">
        <v>0</v>
      </c>
      <c r="S1163" s="443"/>
      <c r="T1163" s="443"/>
      <c r="U1163" s="443"/>
      <c r="V1163" s="443"/>
      <c r="W1163" s="443"/>
      <c r="X1163" s="443"/>
      <c r="Y1163" s="443"/>
      <c r="Z1163" s="443"/>
      <c r="AA1163" s="443"/>
      <c r="AB1163" s="443"/>
      <c r="AC1163" s="443"/>
      <c r="AD1163" s="443"/>
      <c r="AE1163" s="443"/>
      <c r="AF1163" s="443"/>
      <c r="AG1163" s="443"/>
      <c r="AH1163" s="443"/>
      <c r="AI1163" s="443"/>
      <c r="AJ1163" s="443"/>
      <c r="AK1163" s="443"/>
      <c r="AL1163" s="443"/>
      <c r="AM1163" s="443"/>
      <c r="AN1163" s="443"/>
      <c r="AO1163" s="443"/>
      <c r="AP1163" s="443"/>
      <c r="AQ1163" s="443"/>
      <c r="AR1163" s="443"/>
      <c r="AS1163" s="443"/>
      <c r="AT1163" s="443"/>
      <c r="AU1163" s="443"/>
      <c r="AV1163" s="443"/>
      <c r="AW1163" s="443"/>
      <c r="AX1163" s="771"/>
      <c r="AY1163" s="771"/>
      <c r="AZ1163" s="771"/>
      <c r="BA1163" s="905"/>
    </row>
    <row r="1164" spans="1:53" ht="11.4">
      <c r="A1164" s="789">
        <v>10</v>
      </c>
      <c r="B1164" s="905"/>
      <c r="C1164" s="905"/>
      <c r="D1164" s="905"/>
      <c r="E1164" s="905"/>
      <c r="F1164" s="905"/>
      <c r="G1164" s="905"/>
      <c r="H1164" s="905"/>
      <c r="I1164" s="905"/>
      <c r="J1164" s="905"/>
      <c r="K1164" s="905"/>
      <c r="L1164" s="931" t="s">
        <v>599</v>
      </c>
      <c r="M1164" s="939" t="s">
        <v>600</v>
      </c>
      <c r="N1164" s="933" t="s">
        <v>370</v>
      </c>
      <c r="O1164" s="790"/>
      <c r="P1164" s="790"/>
      <c r="Q1164" s="790"/>
      <c r="R1164" s="940">
        <v>0</v>
      </c>
      <c r="S1164" s="443"/>
      <c r="T1164" s="443"/>
      <c r="U1164" s="443"/>
      <c r="V1164" s="443"/>
      <c r="W1164" s="443"/>
      <c r="X1164" s="443"/>
      <c r="Y1164" s="443"/>
      <c r="Z1164" s="443"/>
      <c r="AA1164" s="443"/>
      <c r="AB1164" s="443"/>
      <c r="AC1164" s="443"/>
      <c r="AD1164" s="443"/>
      <c r="AE1164" s="443"/>
      <c r="AF1164" s="443"/>
      <c r="AG1164" s="443"/>
      <c r="AH1164" s="443"/>
      <c r="AI1164" s="443"/>
      <c r="AJ1164" s="443"/>
      <c r="AK1164" s="443"/>
      <c r="AL1164" s="443"/>
      <c r="AM1164" s="443"/>
      <c r="AN1164" s="443"/>
      <c r="AO1164" s="443"/>
      <c r="AP1164" s="443"/>
      <c r="AQ1164" s="443"/>
      <c r="AR1164" s="443"/>
      <c r="AS1164" s="443"/>
      <c r="AT1164" s="443"/>
      <c r="AU1164" s="443"/>
      <c r="AV1164" s="443"/>
      <c r="AW1164" s="443"/>
      <c r="AX1164" s="771"/>
      <c r="AY1164" s="771"/>
      <c r="AZ1164" s="771"/>
      <c r="BA1164" s="905"/>
    </row>
    <row r="1165" spans="1:53" ht="11.4">
      <c r="A1165" s="789">
        <v>10</v>
      </c>
      <c r="B1165" s="905"/>
      <c r="C1165" s="905"/>
      <c r="D1165" s="905"/>
      <c r="E1165" s="905"/>
      <c r="F1165" s="905"/>
      <c r="G1165" s="905"/>
      <c r="H1165" s="905"/>
      <c r="I1165" s="905"/>
      <c r="J1165" s="905"/>
      <c r="K1165" s="905"/>
      <c r="L1165" s="931" t="s">
        <v>601</v>
      </c>
      <c r="M1165" s="939" t="s">
        <v>602</v>
      </c>
      <c r="N1165" s="933" t="s">
        <v>370</v>
      </c>
      <c r="O1165" s="443">
        <v>0</v>
      </c>
      <c r="P1165" s="443">
        <v>0</v>
      </c>
      <c r="Q1165" s="443">
        <v>0</v>
      </c>
      <c r="R1165" s="940">
        <v>0</v>
      </c>
      <c r="S1165" s="443"/>
      <c r="T1165" s="443"/>
      <c r="U1165" s="443"/>
      <c r="V1165" s="443"/>
      <c r="W1165" s="443"/>
      <c r="X1165" s="443"/>
      <c r="Y1165" s="443"/>
      <c r="Z1165" s="443"/>
      <c r="AA1165" s="443"/>
      <c r="AB1165" s="443"/>
      <c r="AC1165" s="443"/>
      <c r="AD1165" s="443"/>
      <c r="AE1165" s="443"/>
      <c r="AF1165" s="443"/>
      <c r="AG1165" s="443"/>
      <c r="AH1165" s="443"/>
      <c r="AI1165" s="443"/>
      <c r="AJ1165" s="443"/>
      <c r="AK1165" s="443"/>
      <c r="AL1165" s="443"/>
      <c r="AM1165" s="443"/>
      <c r="AN1165" s="443"/>
      <c r="AO1165" s="443"/>
      <c r="AP1165" s="443"/>
      <c r="AQ1165" s="443"/>
      <c r="AR1165" s="443"/>
      <c r="AS1165" s="443"/>
      <c r="AT1165" s="443"/>
      <c r="AU1165" s="443"/>
      <c r="AV1165" s="443"/>
      <c r="AW1165" s="443"/>
      <c r="AX1165" s="771"/>
      <c r="AY1165" s="771"/>
      <c r="AZ1165" s="771"/>
      <c r="BA1165" s="905"/>
    </row>
    <row r="1166" spans="1:53" ht="11.4">
      <c r="A1166" s="789">
        <v>10</v>
      </c>
      <c r="B1166" s="905"/>
      <c r="C1166" s="905"/>
      <c r="D1166" s="905"/>
      <c r="E1166" s="905"/>
      <c r="F1166" s="905"/>
      <c r="G1166" s="905"/>
      <c r="H1166" s="905"/>
      <c r="I1166" s="905"/>
      <c r="J1166" s="905"/>
      <c r="K1166" s="905"/>
      <c r="L1166" s="931" t="s">
        <v>1343</v>
      </c>
      <c r="M1166" s="944" t="s">
        <v>603</v>
      </c>
      <c r="N1166" s="933" t="s">
        <v>370</v>
      </c>
      <c r="O1166" s="790"/>
      <c r="P1166" s="790"/>
      <c r="Q1166" s="790"/>
      <c r="R1166" s="940">
        <v>0</v>
      </c>
      <c r="S1166" s="443"/>
      <c r="T1166" s="443"/>
      <c r="U1166" s="443"/>
      <c r="V1166" s="443"/>
      <c r="W1166" s="443"/>
      <c r="X1166" s="443"/>
      <c r="Y1166" s="443"/>
      <c r="Z1166" s="443"/>
      <c r="AA1166" s="443"/>
      <c r="AB1166" s="443"/>
      <c r="AC1166" s="443"/>
      <c r="AD1166" s="443"/>
      <c r="AE1166" s="443"/>
      <c r="AF1166" s="443"/>
      <c r="AG1166" s="443"/>
      <c r="AH1166" s="443"/>
      <c r="AI1166" s="443"/>
      <c r="AJ1166" s="443"/>
      <c r="AK1166" s="443"/>
      <c r="AL1166" s="443"/>
      <c r="AM1166" s="443"/>
      <c r="AN1166" s="443"/>
      <c r="AO1166" s="443"/>
      <c r="AP1166" s="443"/>
      <c r="AQ1166" s="443"/>
      <c r="AR1166" s="443"/>
      <c r="AS1166" s="443"/>
      <c r="AT1166" s="443"/>
      <c r="AU1166" s="443"/>
      <c r="AV1166" s="443"/>
      <c r="AW1166" s="443"/>
      <c r="AX1166" s="771"/>
      <c r="AY1166" s="771"/>
      <c r="AZ1166" s="771"/>
      <c r="BA1166" s="905"/>
    </row>
    <row r="1167" spans="1:53" ht="11.4">
      <c r="A1167" s="789">
        <v>10</v>
      </c>
      <c r="B1167" s="905"/>
      <c r="C1167" s="905"/>
      <c r="D1167" s="905"/>
      <c r="E1167" s="905"/>
      <c r="F1167" s="905"/>
      <c r="G1167" s="905"/>
      <c r="H1167" s="905"/>
      <c r="I1167" s="905"/>
      <c r="J1167" s="905"/>
      <c r="K1167" s="905"/>
      <c r="L1167" s="931" t="s">
        <v>1344</v>
      </c>
      <c r="M1167" s="944" t="s">
        <v>604</v>
      </c>
      <c r="N1167" s="933" t="s">
        <v>370</v>
      </c>
      <c r="O1167" s="790"/>
      <c r="P1167" s="790"/>
      <c r="Q1167" s="790"/>
      <c r="R1167" s="940">
        <v>0</v>
      </c>
      <c r="S1167" s="443"/>
      <c r="T1167" s="443"/>
      <c r="U1167" s="443"/>
      <c r="V1167" s="443"/>
      <c r="W1167" s="443"/>
      <c r="X1167" s="443"/>
      <c r="Y1167" s="443"/>
      <c r="Z1167" s="443"/>
      <c r="AA1167" s="443"/>
      <c r="AB1167" s="443"/>
      <c r="AC1167" s="443"/>
      <c r="AD1167" s="443"/>
      <c r="AE1167" s="443"/>
      <c r="AF1167" s="443"/>
      <c r="AG1167" s="443"/>
      <c r="AH1167" s="443"/>
      <c r="AI1167" s="443"/>
      <c r="AJ1167" s="443"/>
      <c r="AK1167" s="443"/>
      <c r="AL1167" s="443"/>
      <c r="AM1167" s="443"/>
      <c r="AN1167" s="443"/>
      <c r="AO1167" s="443"/>
      <c r="AP1167" s="443"/>
      <c r="AQ1167" s="443"/>
      <c r="AR1167" s="443"/>
      <c r="AS1167" s="443"/>
      <c r="AT1167" s="443"/>
      <c r="AU1167" s="443"/>
      <c r="AV1167" s="443"/>
      <c r="AW1167" s="443"/>
      <c r="AX1167" s="771"/>
      <c r="AY1167" s="771"/>
      <c r="AZ1167" s="771"/>
      <c r="BA1167" s="905"/>
    </row>
    <row r="1168" spans="1:53" ht="11.4">
      <c r="A1168" s="789">
        <v>10</v>
      </c>
      <c r="B1168" s="905"/>
      <c r="C1168" s="905"/>
      <c r="D1168" s="905"/>
      <c r="E1168" s="905"/>
      <c r="F1168" s="905"/>
      <c r="G1168" s="905"/>
      <c r="H1168" s="905"/>
      <c r="I1168" s="905"/>
      <c r="J1168" s="905"/>
      <c r="K1168" s="905"/>
      <c r="L1168" s="931" t="s">
        <v>1434</v>
      </c>
      <c r="M1168" s="942" t="s">
        <v>1435</v>
      </c>
      <c r="N1168" s="933" t="s">
        <v>370</v>
      </c>
      <c r="O1168" s="790"/>
      <c r="P1168" s="790"/>
      <c r="Q1168" s="790"/>
      <c r="R1168" s="940">
        <v>0</v>
      </c>
      <c r="S1168" s="443"/>
      <c r="T1168" s="443"/>
      <c r="U1168" s="443"/>
      <c r="V1168" s="443"/>
      <c r="W1168" s="443"/>
      <c r="X1168" s="443"/>
      <c r="Y1168" s="443"/>
      <c r="Z1168" s="443"/>
      <c r="AA1168" s="443"/>
      <c r="AB1168" s="443"/>
      <c r="AC1168" s="443"/>
      <c r="AD1168" s="443"/>
      <c r="AE1168" s="443"/>
      <c r="AF1168" s="443"/>
      <c r="AG1168" s="443"/>
      <c r="AH1168" s="443"/>
      <c r="AI1168" s="443"/>
      <c r="AJ1168" s="443"/>
      <c r="AK1168" s="443"/>
      <c r="AL1168" s="443"/>
      <c r="AM1168" s="443"/>
      <c r="AN1168" s="443"/>
      <c r="AO1168" s="443"/>
      <c r="AP1168" s="443"/>
      <c r="AQ1168" s="443"/>
      <c r="AR1168" s="443"/>
      <c r="AS1168" s="443"/>
      <c r="AT1168" s="443"/>
      <c r="AU1168" s="443"/>
      <c r="AV1168" s="443"/>
      <c r="AW1168" s="443"/>
      <c r="AX1168" s="771"/>
      <c r="AY1168" s="771"/>
      <c r="AZ1168" s="771"/>
      <c r="BA1168" s="905"/>
    </row>
    <row r="1169" spans="1:53" ht="22.8">
      <c r="A1169" s="789">
        <v>10</v>
      </c>
      <c r="B1169" s="905"/>
      <c r="C1169" s="905"/>
      <c r="D1169" s="905"/>
      <c r="E1169" s="905"/>
      <c r="F1169" s="905"/>
      <c r="G1169" s="905"/>
      <c r="H1169" s="905"/>
      <c r="I1169" s="905"/>
      <c r="J1169" s="905"/>
      <c r="K1169" s="905"/>
      <c r="L1169" s="931" t="s">
        <v>382</v>
      </c>
      <c r="M1169" s="932" t="s">
        <v>605</v>
      </c>
      <c r="N1169" s="933" t="s">
        <v>370</v>
      </c>
      <c r="O1169" s="790"/>
      <c r="P1169" s="790"/>
      <c r="Q1169" s="790"/>
      <c r="R1169" s="940">
        <v>0</v>
      </c>
      <c r="S1169" s="443"/>
      <c r="T1169" s="443"/>
      <c r="U1169" s="443"/>
      <c r="V1169" s="443"/>
      <c r="W1169" s="443"/>
      <c r="X1169" s="443"/>
      <c r="Y1169" s="443"/>
      <c r="Z1169" s="443"/>
      <c r="AA1169" s="443"/>
      <c r="AB1169" s="443"/>
      <c r="AC1169" s="443"/>
      <c r="AD1169" s="443"/>
      <c r="AE1169" s="443"/>
      <c r="AF1169" s="443"/>
      <c r="AG1169" s="443"/>
      <c r="AH1169" s="443"/>
      <c r="AI1169" s="443"/>
      <c r="AJ1169" s="443"/>
      <c r="AK1169" s="443"/>
      <c r="AL1169" s="443"/>
      <c r="AM1169" s="443"/>
      <c r="AN1169" s="443"/>
      <c r="AO1169" s="443"/>
      <c r="AP1169" s="443"/>
      <c r="AQ1169" s="443"/>
      <c r="AR1169" s="443"/>
      <c r="AS1169" s="443"/>
      <c r="AT1169" s="443"/>
      <c r="AU1169" s="443"/>
      <c r="AV1169" s="443"/>
      <c r="AW1169" s="443"/>
      <c r="AX1169" s="771"/>
      <c r="AY1169" s="771"/>
      <c r="AZ1169" s="771"/>
      <c r="BA1169" s="905"/>
    </row>
    <row r="1170" spans="1:53" ht="11.4">
      <c r="A1170" s="789">
        <v>10</v>
      </c>
      <c r="B1170" s="905"/>
      <c r="C1170" s="905"/>
      <c r="D1170" s="905"/>
      <c r="E1170" s="905"/>
      <c r="F1170" s="905"/>
      <c r="G1170" s="905"/>
      <c r="H1170" s="905"/>
      <c r="I1170" s="905"/>
      <c r="J1170" s="905"/>
      <c r="K1170" s="905"/>
      <c r="L1170" s="931" t="s">
        <v>1242</v>
      </c>
      <c r="M1170" s="932" t="s">
        <v>1243</v>
      </c>
      <c r="N1170" s="933" t="s">
        <v>370</v>
      </c>
      <c r="O1170" s="790"/>
      <c r="P1170" s="790"/>
      <c r="Q1170" s="790"/>
      <c r="R1170" s="940">
        <v>0</v>
      </c>
      <c r="S1170" s="443"/>
      <c r="T1170" s="443"/>
      <c r="U1170" s="443"/>
      <c r="V1170" s="443"/>
      <c r="W1170" s="443"/>
      <c r="X1170" s="443"/>
      <c r="Y1170" s="443"/>
      <c r="Z1170" s="443"/>
      <c r="AA1170" s="443"/>
      <c r="AB1170" s="443"/>
      <c r="AC1170" s="443"/>
      <c r="AD1170" s="443"/>
      <c r="AE1170" s="443"/>
      <c r="AF1170" s="443"/>
      <c r="AG1170" s="443"/>
      <c r="AH1170" s="443"/>
      <c r="AI1170" s="443"/>
      <c r="AJ1170" s="443"/>
      <c r="AK1170" s="443"/>
      <c r="AL1170" s="443"/>
      <c r="AM1170" s="443"/>
      <c r="AN1170" s="443"/>
      <c r="AO1170" s="443"/>
      <c r="AP1170" s="443"/>
      <c r="AQ1170" s="443"/>
      <c r="AR1170" s="443"/>
      <c r="AS1170" s="443"/>
      <c r="AT1170" s="443"/>
      <c r="AU1170" s="443"/>
      <c r="AV1170" s="443"/>
      <c r="AW1170" s="443"/>
      <c r="AX1170" s="771"/>
      <c r="AY1170" s="771"/>
      <c r="AZ1170" s="771"/>
      <c r="BA1170" s="905"/>
    </row>
    <row r="1171" spans="1:53" s="116" customFormat="1" ht="11.4">
      <c r="A1171" s="789">
        <v>10</v>
      </c>
      <c r="B1171" s="946"/>
      <c r="C1171" s="946"/>
      <c r="D1171" s="946"/>
      <c r="E1171" s="946"/>
      <c r="F1171" s="946"/>
      <c r="G1171" s="946"/>
      <c r="H1171" s="946"/>
      <c r="I1171" s="946"/>
      <c r="J1171" s="946"/>
      <c r="K1171" s="946"/>
      <c r="L1171" s="947" t="s">
        <v>1359</v>
      </c>
      <c r="M1171" s="948" t="s">
        <v>1360</v>
      </c>
      <c r="N1171" s="949" t="s">
        <v>370</v>
      </c>
      <c r="O1171" s="928">
        <v>0</v>
      </c>
      <c r="P1171" s="928">
        <v>0</v>
      </c>
      <c r="Q1171" s="928">
        <v>0</v>
      </c>
      <c r="R1171" s="928">
        <v>0</v>
      </c>
      <c r="S1171" s="443"/>
      <c r="T1171" s="443"/>
      <c r="U1171" s="928"/>
      <c r="V1171" s="928"/>
      <c r="W1171" s="928"/>
      <c r="X1171" s="928"/>
      <c r="Y1171" s="928"/>
      <c r="Z1171" s="928"/>
      <c r="AA1171" s="928"/>
      <c r="AB1171" s="928"/>
      <c r="AC1171" s="928"/>
      <c r="AD1171" s="443"/>
      <c r="AE1171" s="443"/>
      <c r="AF1171" s="928"/>
      <c r="AG1171" s="928"/>
      <c r="AH1171" s="928"/>
      <c r="AI1171" s="928"/>
      <c r="AJ1171" s="928"/>
      <c r="AK1171" s="928"/>
      <c r="AL1171" s="928"/>
      <c r="AM1171" s="928"/>
      <c r="AN1171" s="928"/>
      <c r="AO1171" s="928"/>
      <c r="AP1171" s="928"/>
      <c r="AQ1171" s="928"/>
      <c r="AR1171" s="928"/>
      <c r="AS1171" s="928"/>
      <c r="AT1171" s="928"/>
      <c r="AU1171" s="928"/>
      <c r="AV1171" s="928"/>
      <c r="AW1171" s="928"/>
      <c r="AX1171" s="938"/>
      <c r="AY1171" s="938"/>
      <c r="AZ1171" s="938"/>
      <c r="BA1171" s="946"/>
    </row>
    <row r="1172" spans="1:53" ht="11.4">
      <c r="A1172" s="789">
        <v>10</v>
      </c>
      <c r="B1172" s="905"/>
      <c r="C1172" s="905"/>
      <c r="D1172" s="905"/>
      <c r="E1172" s="905"/>
      <c r="F1172" s="905"/>
      <c r="G1172" s="905"/>
      <c r="H1172" s="905"/>
      <c r="I1172" s="905"/>
      <c r="J1172" s="905"/>
      <c r="K1172" s="905"/>
      <c r="L1172" s="931" t="s">
        <v>1361</v>
      </c>
      <c r="M1172" s="932"/>
      <c r="N1172" s="933"/>
      <c r="O1172" s="940"/>
      <c r="P1172" s="940"/>
      <c r="Q1172" s="940"/>
      <c r="R1172" s="940"/>
      <c r="S1172" s="940"/>
      <c r="T1172" s="940"/>
      <c r="U1172" s="940"/>
      <c r="V1172" s="940"/>
      <c r="W1172" s="940"/>
      <c r="X1172" s="940"/>
      <c r="Y1172" s="940"/>
      <c r="Z1172" s="940"/>
      <c r="AA1172" s="940"/>
      <c r="AB1172" s="940"/>
      <c r="AC1172" s="940"/>
      <c r="AD1172" s="940"/>
      <c r="AE1172" s="940"/>
      <c r="AF1172" s="940"/>
      <c r="AG1172" s="940"/>
      <c r="AH1172" s="940"/>
      <c r="AI1172" s="940"/>
      <c r="AJ1172" s="940"/>
      <c r="AK1172" s="940"/>
      <c r="AL1172" s="940"/>
      <c r="AM1172" s="940"/>
      <c r="AN1172" s="940"/>
      <c r="AO1172" s="940"/>
      <c r="AP1172" s="940"/>
      <c r="AQ1172" s="940"/>
      <c r="AR1172" s="940"/>
      <c r="AS1172" s="940"/>
      <c r="AT1172" s="940"/>
      <c r="AU1172" s="940"/>
      <c r="AV1172" s="940"/>
      <c r="AW1172" s="940"/>
      <c r="AX1172" s="950"/>
      <c r="AY1172" s="950"/>
      <c r="AZ1172" s="950"/>
      <c r="BA1172" s="905"/>
    </row>
    <row r="1173" spans="1:53" s="116" customFormat="1" ht="11.4">
      <c r="A1173" s="789">
        <v>10</v>
      </c>
      <c r="B1173" s="946"/>
      <c r="C1173" s="946"/>
      <c r="D1173" s="946"/>
      <c r="E1173" s="946"/>
      <c r="F1173" s="946"/>
      <c r="G1173" s="946"/>
      <c r="H1173" s="946"/>
      <c r="I1173" s="946"/>
      <c r="J1173" s="946"/>
      <c r="K1173" s="946"/>
      <c r="L1173" s="925" t="s">
        <v>102</v>
      </c>
      <c r="M1173" s="926" t="s">
        <v>606</v>
      </c>
      <c r="N1173" s="927" t="s">
        <v>370</v>
      </c>
      <c r="O1173" s="928">
        <v>9.83</v>
      </c>
      <c r="P1173" s="928">
        <v>9.32</v>
      </c>
      <c r="Q1173" s="928">
        <v>0</v>
      </c>
      <c r="R1173" s="928">
        <v>-9.32</v>
      </c>
      <c r="S1173" s="928">
        <v>10.199999999999999</v>
      </c>
      <c r="T1173" s="928">
        <v>16.560000000000002</v>
      </c>
      <c r="U1173" s="928">
        <v>0</v>
      </c>
      <c r="V1173" s="928">
        <v>0</v>
      </c>
      <c r="W1173" s="928">
        <v>0</v>
      </c>
      <c r="X1173" s="928">
        <v>0</v>
      </c>
      <c r="Y1173" s="928">
        <v>0</v>
      </c>
      <c r="Z1173" s="928">
        <v>0</v>
      </c>
      <c r="AA1173" s="928">
        <v>0</v>
      </c>
      <c r="AB1173" s="928">
        <v>0</v>
      </c>
      <c r="AC1173" s="928">
        <v>0</v>
      </c>
      <c r="AD1173" s="928">
        <v>25.38</v>
      </c>
      <c r="AE1173" s="928">
        <v>0</v>
      </c>
      <c r="AF1173" s="928">
        <v>0</v>
      </c>
      <c r="AG1173" s="928">
        <v>0</v>
      </c>
      <c r="AH1173" s="928">
        <v>0</v>
      </c>
      <c r="AI1173" s="928">
        <v>0</v>
      </c>
      <c r="AJ1173" s="928">
        <v>0</v>
      </c>
      <c r="AK1173" s="928">
        <v>0</v>
      </c>
      <c r="AL1173" s="928">
        <v>0</v>
      </c>
      <c r="AM1173" s="928">
        <v>0</v>
      </c>
      <c r="AN1173" s="928">
        <v>148.8235294117647</v>
      </c>
      <c r="AO1173" s="928">
        <v>-100</v>
      </c>
      <c r="AP1173" s="928">
        <v>0</v>
      </c>
      <c r="AQ1173" s="928">
        <v>0</v>
      </c>
      <c r="AR1173" s="928">
        <v>0</v>
      </c>
      <c r="AS1173" s="928">
        <v>0</v>
      </c>
      <c r="AT1173" s="928">
        <v>0</v>
      </c>
      <c r="AU1173" s="928">
        <v>0</v>
      </c>
      <c r="AV1173" s="928">
        <v>0</v>
      </c>
      <c r="AW1173" s="928">
        <v>0</v>
      </c>
      <c r="AX1173" s="771"/>
      <c r="AY1173" s="771"/>
      <c r="AZ1173" s="771"/>
      <c r="BA1173" s="930"/>
    </row>
    <row r="1174" spans="1:53" s="116" customFormat="1" ht="22.8">
      <c r="A1174" s="936">
        <v>10</v>
      </c>
      <c r="B1174" s="946"/>
      <c r="C1174" s="946"/>
      <c r="D1174" s="946"/>
      <c r="E1174" s="946"/>
      <c r="F1174" s="946"/>
      <c r="G1174" s="946"/>
      <c r="H1174" s="946"/>
      <c r="I1174" s="946"/>
      <c r="J1174" s="946"/>
      <c r="K1174" s="946"/>
      <c r="L1174" s="947" t="s">
        <v>17</v>
      </c>
      <c r="M1174" s="948" t="s">
        <v>607</v>
      </c>
      <c r="N1174" s="949" t="s">
        <v>370</v>
      </c>
      <c r="O1174" s="928">
        <v>0</v>
      </c>
      <c r="P1174" s="928">
        <v>0</v>
      </c>
      <c r="Q1174" s="928">
        <v>0</v>
      </c>
      <c r="R1174" s="928">
        <v>0</v>
      </c>
      <c r="S1174" s="928">
        <v>0</v>
      </c>
      <c r="T1174" s="928">
        <v>0</v>
      </c>
      <c r="U1174" s="928">
        <v>0</v>
      </c>
      <c r="V1174" s="928">
        <v>0</v>
      </c>
      <c r="W1174" s="928">
        <v>0</v>
      </c>
      <c r="X1174" s="928">
        <v>0</v>
      </c>
      <c r="Y1174" s="928">
        <v>0</v>
      </c>
      <c r="Z1174" s="928">
        <v>0</v>
      </c>
      <c r="AA1174" s="928">
        <v>0</v>
      </c>
      <c r="AB1174" s="928">
        <v>0</v>
      </c>
      <c r="AC1174" s="928">
        <v>0</v>
      </c>
      <c r="AD1174" s="928">
        <v>0</v>
      </c>
      <c r="AE1174" s="928">
        <v>0</v>
      </c>
      <c r="AF1174" s="928">
        <v>0</v>
      </c>
      <c r="AG1174" s="928">
        <v>0</v>
      </c>
      <c r="AH1174" s="928">
        <v>0</v>
      </c>
      <c r="AI1174" s="928">
        <v>0</v>
      </c>
      <c r="AJ1174" s="928">
        <v>0</v>
      </c>
      <c r="AK1174" s="928">
        <v>0</v>
      </c>
      <c r="AL1174" s="928">
        <v>0</v>
      </c>
      <c r="AM1174" s="928">
        <v>0</v>
      </c>
      <c r="AN1174" s="928">
        <v>0</v>
      </c>
      <c r="AO1174" s="928">
        <v>0</v>
      </c>
      <c r="AP1174" s="928">
        <v>0</v>
      </c>
      <c r="AQ1174" s="928">
        <v>0</v>
      </c>
      <c r="AR1174" s="928">
        <v>0</v>
      </c>
      <c r="AS1174" s="928">
        <v>0</v>
      </c>
      <c r="AT1174" s="928">
        <v>0</v>
      </c>
      <c r="AU1174" s="928">
        <v>0</v>
      </c>
      <c r="AV1174" s="928">
        <v>0</v>
      </c>
      <c r="AW1174" s="928">
        <v>0</v>
      </c>
      <c r="AX1174" s="938"/>
      <c r="AY1174" s="938"/>
      <c r="AZ1174" s="938"/>
      <c r="BA1174" s="946"/>
    </row>
    <row r="1175" spans="1:53" ht="11.4">
      <c r="A1175" s="789">
        <v>10</v>
      </c>
      <c r="B1175" s="905" t="s">
        <v>426</v>
      </c>
      <c r="C1175" s="905"/>
      <c r="D1175" s="905"/>
      <c r="E1175" s="905"/>
      <c r="F1175" s="905"/>
      <c r="G1175" s="905"/>
      <c r="H1175" s="905"/>
      <c r="I1175" s="905"/>
      <c r="J1175" s="905"/>
      <c r="K1175" s="905"/>
      <c r="L1175" s="931" t="s">
        <v>144</v>
      </c>
      <c r="M1175" s="939" t="s">
        <v>608</v>
      </c>
      <c r="N1175" s="933" t="s">
        <v>370</v>
      </c>
      <c r="O1175" s="443">
        <v>0</v>
      </c>
      <c r="P1175" s="443">
        <v>0</v>
      </c>
      <c r="Q1175" s="443">
        <v>0</v>
      </c>
      <c r="R1175" s="940">
        <v>0</v>
      </c>
      <c r="S1175" s="443">
        <v>0</v>
      </c>
      <c r="T1175" s="443">
        <v>0</v>
      </c>
      <c r="U1175" s="443">
        <v>0</v>
      </c>
      <c r="V1175" s="443">
        <v>0</v>
      </c>
      <c r="W1175" s="443">
        <v>0</v>
      </c>
      <c r="X1175" s="443">
        <v>0</v>
      </c>
      <c r="Y1175" s="443">
        <v>0</v>
      </c>
      <c r="Z1175" s="443">
        <v>0</v>
      </c>
      <c r="AA1175" s="443">
        <v>0</v>
      </c>
      <c r="AB1175" s="443">
        <v>0</v>
      </c>
      <c r="AC1175" s="443">
        <v>0</v>
      </c>
      <c r="AD1175" s="443">
        <v>0</v>
      </c>
      <c r="AE1175" s="443">
        <v>0</v>
      </c>
      <c r="AF1175" s="443">
        <v>0</v>
      </c>
      <c r="AG1175" s="443">
        <v>0</v>
      </c>
      <c r="AH1175" s="443">
        <v>0</v>
      </c>
      <c r="AI1175" s="443">
        <v>0</v>
      </c>
      <c r="AJ1175" s="443">
        <v>0</v>
      </c>
      <c r="AK1175" s="443">
        <v>0</v>
      </c>
      <c r="AL1175" s="443">
        <v>0</v>
      </c>
      <c r="AM1175" s="443">
        <v>0</v>
      </c>
      <c r="AN1175" s="940">
        <v>0</v>
      </c>
      <c r="AO1175" s="940">
        <v>0</v>
      </c>
      <c r="AP1175" s="940">
        <v>0</v>
      </c>
      <c r="AQ1175" s="940">
        <v>0</v>
      </c>
      <c r="AR1175" s="940">
        <v>0</v>
      </c>
      <c r="AS1175" s="940">
        <v>0</v>
      </c>
      <c r="AT1175" s="940">
        <v>0</v>
      </c>
      <c r="AU1175" s="940">
        <v>0</v>
      </c>
      <c r="AV1175" s="940">
        <v>0</v>
      </c>
      <c r="AW1175" s="940">
        <v>0</v>
      </c>
      <c r="AX1175" s="771"/>
      <c r="AY1175" s="771"/>
      <c r="AZ1175" s="771"/>
      <c r="BA1175" s="905"/>
    </row>
    <row r="1176" spans="1:53" ht="11.4">
      <c r="A1176" s="789">
        <v>10</v>
      </c>
      <c r="B1176" s="905" t="s">
        <v>427</v>
      </c>
      <c r="C1176" s="905"/>
      <c r="D1176" s="905"/>
      <c r="E1176" s="905"/>
      <c r="F1176" s="905"/>
      <c r="G1176" s="905"/>
      <c r="H1176" s="905"/>
      <c r="I1176" s="905"/>
      <c r="J1176" s="905"/>
      <c r="K1176" s="905"/>
      <c r="L1176" s="931" t="s">
        <v>609</v>
      </c>
      <c r="M1176" s="939" t="s">
        <v>610</v>
      </c>
      <c r="N1176" s="933" t="s">
        <v>370</v>
      </c>
      <c r="O1176" s="443">
        <v>0</v>
      </c>
      <c r="P1176" s="443">
        <v>0</v>
      </c>
      <c r="Q1176" s="443">
        <v>0</v>
      </c>
      <c r="R1176" s="940">
        <v>0</v>
      </c>
      <c r="S1176" s="443">
        <v>0</v>
      </c>
      <c r="T1176" s="443">
        <v>0</v>
      </c>
      <c r="U1176" s="443">
        <v>0</v>
      </c>
      <c r="V1176" s="443">
        <v>0</v>
      </c>
      <c r="W1176" s="443">
        <v>0</v>
      </c>
      <c r="X1176" s="443">
        <v>0</v>
      </c>
      <c r="Y1176" s="443">
        <v>0</v>
      </c>
      <c r="Z1176" s="443">
        <v>0</v>
      </c>
      <c r="AA1176" s="443">
        <v>0</v>
      </c>
      <c r="AB1176" s="443">
        <v>0</v>
      </c>
      <c r="AC1176" s="443">
        <v>0</v>
      </c>
      <c r="AD1176" s="443">
        <v>0</v>
      </c>
      <c r="AE1176" s="443">
        <v>0</v>
      </c>
      <c r="AF1176" s="443">
        <v>0</v>
      </c>
      <c r="AG1176" s="443">
        <v>0</v>
      </c>
      <c r="AH1176" s="443">
        <v>0</v>
      </c>
      <c r="AI1176" s="443">
        <v>0</v>
      </c>
      <c r="AJ1176" s="443">
        <v>0</v>
      </c>
      <c r="AK1176" s="443">
        <v>0</v>
      </c>
      <c r="AL1176" s="443">
        <v>0</v>
      </c>
      <c r="AM1176" s="443">
        <v>0</v>
      </c>
      <c r="AN1176" s="940">
        <v>0</v>
      </c>
      <c r="AO1176" s="940">
        <v>0</v>
      </c>
      <c r="AP1176" s="940">
        <v>0</v>
      </c>
      <c r="AQ1176" s="940">
        <v>0</v>
      </c>
      <c r="AR1176" s="940">
        <v>0</v>
      </c>
      <c r="AS1176" s="940">
        <v>0</v>
      </c>
      <c r="AT1176" s="940">
        <v>0</v>
      </c>
      <c r="AU1176" s="940">
        <v>0</v>
      </c>
      <c r="AV1176" s="940">
        <v>0</v>
      </c>
      <c r="AW1176" s="940">
        <v>0</v>
      </c>
      <c r="AX1176" s="771"/>
      <c r="AY1176" s="771"/>
      <c r="AZ1176" s="771"/>
      <c r="BA1176" s="905"/>
    </row>
    <row r="1177" spans="1:53" ht="11.4">
      <c r="A1177" s="789">
        <v>10</v>
      </c>
      <c r="B1177" s="905" t="s">
        <v>422</v>
      </c>
      <c r="C1177" s="905"/>
      <c r="D1177" s="905"/>
      <c r="E1177" s="905"/>
      <c r="F1177" s="905"/>
      <c r="G1177" s="905"/>
      <c r="H1177" s="905"/>
      <c r="I1177" s="905"/>
      <c r="J1177" s="905"/>
      <c r="K1177" s="905"/>
      <c r="L1177" s="931" t="s">
        <v>611</v>
      </c>
      <c r="M1177" s="939" t="s">
        <v>612</v>
      </c>
      <c r="N1177" s="933" t="s">
        <v>370</v>
      </c>
      <c r="O1177" s="443">
        <v>0</v>
      </c>
      <c r="P1177" s="443">
        <v>0</v>
      </c>
      <c r="Q1177" s="443">
        <v>0</v>
      </c>
      <c r="R1177" s="940">
        <v>0</v>
      </c>
      <c r="S1177" s="443">
        <v>0</v>
      </c>
      <c r="T1177" s="443">
        <v>0</v>
      </c>
      <c r="U1177" s="443">
        <v>0</v>
      </c>
      <c r="V1177" s="443">
        <v>0</v>
      </c>
      <c r="W1177" s="443">
        <v>0</v>
      </c>
      <c r="X1177" s="443">
        <v>0</v>
      </c>
      <c r="Y1177" s="443">
        <v>0</v>
      </c>
      <c r="Z1177" s="443">
        <v>0</v>
      </c>
      <c r="AA1177" s="443">
        <v>0</v>
      </c>
      <c r="AB1177" s="443">
        <v>0</v>
      </c>
      <c r="AC1177" s="443">
        <v>0</v>
      </c>
      <c r="AD1177" s="443">
        <v>0</v>
      </c>
      <c r="AE1177" s="443">
        <v>0</v>
      </c>
      <c r="AF1177" s="443">
        <v>0</v>
      </c>
      <c r="AG1177" s="443">
        <v>0</v>
      </c>
      <c r="AH1177" s="443">
        <v>0</v>
      </c>
      <c r="AI1177" s="443">
        <v>0</v>
      </c>
      <c r="AJ1177" s="443">
        <v>0</v>
      </c>
      <c r="AK1177" s="443">
        <v>0</v>
      </c>
      <c r="AL1177" s="443">
        <v>0</v>
      </c>
      <c r="AM1177" s="443">
        <v>0</v>
      </c>
      <c r="AN1177" s="940">
        <v>0</v>
      </c>
      <c r="AO1177" s="940">
        <v>0</v>
      </c>
      <c r="AP1177" s="940">
        <v>0</v>
      </c>
      <c r="AQ1177" s="940">
        <v>0</v>
      </c>
      <c r="AR1177" s="940">
        <v>0</v>
      </c>
      <c r="AS1177" s="940">
        <v>0</v>
      </c>
      <c r="AT1177" s="940">
        <v>0</v>
      </c>
      <c r="AU1177" s="940">
        <v>0</v>
      </c>
      <c r="AV1177" s="940">
        <v>0</v>
      </c>
      <c r="AW1177" s="940">
        <v>0</v>
      </c>
      <c r="AX1177" s="771"/>
      <c r="AY1177" s="771"/>
      <c r="AZ1177" s="771"/>
      <c r="BA1177" s="905"/>
    </row>
    <row r="1178" spans="1:53" ht="11.4">
      <c r="A1178" s="789">
        <v>10</v>
      </c>
      <c r="B1178" s="905" t="s">
        <v>420</v>
      </c>
      <c r="C1178" s="905"/>
      <c r="D1178" s="905"/>
      <c r="E1178" s="905"/>
      <c r="F1178" s="905"/>
      <c r="G1178" s="905"/>
      <c r="H1178" s="905"/>
      <c r="I1178" s="905"/>
      <c r="J1178" s="905"/>
      <c r="K1178" s="905"/>
      <c r="L1178" s="931" t="s">
        <v>613</v>
      </c>
      <c r="M1178" s="939" t="s">
        <v>614</v>
      </c>
      <c r="N1178" s="933" t="s">
        <v>370</v>
      </c>
      <c r="O1178" s="443">
        <v>0</v>
      </c>
      <c r="P1178" s="443">
        <v>0</v>
      </c>
      <c r="Q1178" s="443">
        <v>0</v>
      </c>
      <c r="R1178" s="940">
        <v>0</v>
      </c>
      <c r="S1178" s="443">
        <v>0</v>
      </c>
      <c r="T1178" s="443">
        <v>0</v>
      </c>
      <c r="U1178" s="443">
        <v>0</v>
      </c>
      <c r="V1178" s="443">
        <v>0</v>
      </c>
      <c r="W1178" s="443">
        <v>0</v>
      </c>
      <c r="X1178" s="443">
        <v>0</v>
      </c>
      <c r="Y1178" s="443">
        <v>0</v>
      </c>
      <c r="Z1178" s="443">
        <v>0</v>
      </c>
      <c r="AA1178" s="443">
        <v>0</v>
      </c>
      <c r="AB1178" s="443">
        <v>0</v>
      </c>
      <c r="AC1178" s="443">
        <v>0</v>
      </c>
      <c r="AD1178" s="443">
        <v>0</v>
      </c>
      <c r="AE1178" s="443">
        <v>0</v>
      </c>
      <c r="AF1178" s="443">
        <v>0</v>
      </c>
      <c r="AG1178" s="443">
        <v>0</v>
      </c>
      <c r="AH1178" s="443">
        <v>0</v>
      </c>
      <c r="AI1178" s="443">
        <v>0</v>
      </c>
      <c r="AJ1178" s="443">
        <v>0</v>
      </c>
      <c r="AK1178" s="443">
        <v>0</v>
      </c>
      <c r="AL1178" s="443">
        <v>0</v>
      </c>
      <c r="AM1178" s="443">
        <v>0</v>
      </c>
      <c r="AN1178" s="940">
        <v>0</v>
      </c>
      <c r="AO1178" s="940">
        <v>0</v>
      </c>
      <c r="AP1178" s="940">
        <v>0</v>
      </c>
      <c r="AQ1178" s="940">
        <v>0</v>
      </c>
      <c r="AR1178" s="940">
        <v>0</v>
      </c>
      <c r="AS1178" s="940">
        <v>0</v>
      </c>
      <c r="AT1178" s="940">
        <v>0</v>
      </c>
      <c r="AU1178" s="940">
        <v>0</v>
      </c>
      <c r="AV1178" s="940">
        <v>0</v>
      </c>
      <c r="AW1178" s="940">
        <v>0</v>
      </c>
      <c r="AX1178" s="771"/>
      <c r="AY1178" s="771"/>
      <c r="AZ1178" s="771"/>
      <c r="BA1178" s="905"/>
    </row>
    <row r="1179" spans="1:53" ht="11.4">
      <c r="A1179" s="789">
        <v>10</v>
      </c>
      <c r="B1179" s="905" t="s">
        <v>428</v>
      </c>
      <c r="C1179" s="905"/>
      <c r="D1179" s="905"/>
      <c r="E1179" s="905"/>
      <c r="F1179" s="905"/>
      <c r="G1179" s="905"/>
      <c r="H1179" s="905"/>
      <c r="I1179" s="905"/>
      <c r="J1179" s="905"/>
      <c r="K1179" s="905"/>
      <c r="L1179" s="931" t="s">
        <v>615</v>
      </c>
      <c r="M1179" s="939" t="s">
        <v>616</v>
      </c>
      <c r="N1179" s="933" t="s">
        <v>370</v>
      </c>
      <c r="O1179" s="443">
        <v>0</v>
      </c>
      <c r="P1179" s="443">
        <v>0</v>
      </c>
      <c r="Q1179" s="443">
        <v>0</v>
      </c>
      <c r="R1179" s="940">
        <v>0</v>
      </c>
      <c r="S1179" s="443">
        <v>0</v>
      </c>
      <c r="T1179" s="443">
        <v>0</v>
      </c>
      <c r="U1179" s="443">
        <v>0</v>
      </c>
      <c r="V1179" s="443">
        <v>0</v>
      </c>
      <c r="W1179" s="443">
        <v>0</v>
      </c>
      <c r="X1179" s="443">
        <v>0</v>
      </c>
      <c r="Y1179" s="443">
        <v>0</v>
      </c>
      <c r="Z1179" s="443">
        <v>0</v>
      </c>
      <c r="AA1179" s="443">
        <v>0</v>
      </c>
      <c r="AB1179" s="443">
        <v>0</v>
      </c>
      <c r="AC1179" s="443">
        <v>0</v>
      </c>
      <c r="AD1179" s="443">
        <v>0</v>
      </c>
      <c r="AE1179" s="443">
        <v>0</v>
      </c>
      <c r="AF1179" s="443">
        <v>0</v>
      </c>
      <c r="AG1179" s="443">
        <v>0</v>
      </c>
      <c r="AH1179" s="443">
        <v>0</v>
      </c>
      <c r="AI1179" s="443">
        <v>0</v>
      </c>
      <c r="AJ1179" s="443">
        <v>0</v>
      </c>
      <c r="AK1179" s="443">
        <v>0</v>
      </c>
      <c r="AL1179" s="443">
        <v>0</v>
      </c>
      <c r="AM1179" s="443">
        <v>0</v>
      </c>
      <c r="AN1179" s="940">
        <v>0</v>
      </c>
      <c r="AO1179" s="940">
        <v>0</v>
      </c>
      <c r="AP1179" s="940">
        <v>0</v>
      </c>
      <c r="AQ1179" s="940">
        <v>0</v>
      </c>
      <c r="AR1179" s="940">
        <v>0</v>
      </c>
      <c r="AS1179" s="940">
        <v>0</v>
      </c>
      <c r="AT1179" s="940">
        <v>0</v>
      </c>
      <c r="AU1179" s="940">
        <v>0</v>
      </c>
      <c r="AV1179" s="940">
        <v>0</v>
      </c>
      <c r="AW1179" s="940">
        <v>0</v>
      </c>
      <c r="AX1179" s="771"/>
      <c r="AY1179" s="771"/>
      <c r="AZ1179" s="771"/>
      <c r="BA1179" s="905"/>
    </row>
    <row r="1180" spans="1:53" ht="11.4">
      <c r="A1180" s="789">
        <v>10</v>
      </c>
      <c r="B1180" s="905"/>
      <c r="C1180" s="905"/>
      <c r="D1180" s="905"/>
      <c r="E1180" s="905"/>
      <c r="F1180" s="905"/>
      <c r="G1180" s="905"/>
      <c r="H1180" s="905"/>
      <c r="I1180" s="905"/>
      <c r="J1180" s="905"/>
      <c r="K1180" s="905"/>
      <c r="L1180" s="931" t="s">
        <v>617</v>
      </c>
      <c r="M1180" s="939" t="s">
        <v>618</v>
      </c>
      <c r="N1180" s="933" t="s">
        <v>370</v>
      </c>
      <c r="O1180" s="790"/>
      <c r="P1180" s="790"/>
      <c r="Q1180" s="790"/>
      <c r="R1180" s="940">
        <v>0</v>
      </c>
      <c r="S1180" s="790"/>
      <c r="T1180" s="790"/>
      <c r="U1180" s="790"/>
      <c r="V1180" s="790"/>
      <c r="W1180" s="790"/>
      <c r="X1180" s="790"/>
      <c r="Y1180" s="790"/>
      <c r="Z1180" s="790"/>
      <c r="AA1180" s="790"/>
      <c r="AB1180" s="790"/>
      <c r="AC1180" s="790"/>
      <c r="AD1180" s="790"/>
      <c r="AE1180" s="790"/>
      <c r="AF1180" s="790"/>
      <c r="AG1180" s="790"/>
      <c r="AH1180" s="790"/>
      <c r="AI1180" s="790"/>
      <c r="AJ1180" s="790"/>
      <c r="AK1180" s="790"/>
      <c r="AL1180" s="790"/>
      <c r="AM1180" s="790"/>
      <c r="AN1180" s="940">
        <v>0</v>
      </c>
      <c r="AO1180" s="940">
        <v>0</v>
      </c>
      <c r="AP1180" s="940">
        <v>0</v>
      </c>
      <c r="AQ1180" s="940">
        <v>0</v>
      </c>
      <c r="AR1180" s="940">
        <v>0</v>
      </c>
      <c r="AS1180" s="940">
        <v>0</v>
      </c>
      <c r="AT1180" s="940">
        <v>0</v>
      </c>
      <c r="AU1180" s="940">
        <v>0</v>
      </c>
      <c r="AV1180" s="940">
        <v>0</v>
      </c>
      <c r="AW1180" s="940">
        <v>0</v>
      </c>
      <c r="AX1180" s="771"/>
      <c r="AY1180" s="771"/>
      <c r="AZ1180" s="771"/>
      <c r="BA1180" s="905"/>
    </row>
    <row r="1181" spans="1:53" ht="11.4">
      <c r="A1181" s="789">
        <v>10</v>
      </c>
      <c r="B1181" s="905"/>
      <c r="C1181" s="905"/>
      <c r="D1181" s="905"/>
      <c r="E1181" s="905"/>
      <c r="F1181" s="905"/>
      <c r="G1181" s="905"/>
      <c r="H1181" s="905"/>
      <c r="I1181" s="905"/>
      <c r="J1181" s="905"/>
      <c r="K1181" s="905"/>
      <c r="L1181" s="931" t="s">
        <v>619</v>
      </c>
      <c r="M1181" s="939" t="s">
        <v>620</v>
      </c>
      <c r="N1181" s="933" t="s">
        <v>370</v>
      </c>
      <c r="O1181" s="790"/>
      <c r="P1181" s="790"/>
      <c r="Q1181" s="790"/>
      <c r="R1181" s="940">
        <v>0</v>
      </c>
      <c r="S1181" s="790"/>
      <c r="T1181" s="790"/>
      <c r="U1181" s="790"/>
      <c r="V1181" s="790"/>
      <c r="W1181" s="790"/>
      <c r="X1181" s="790"/>
      <c r="Y1181" s="790"/>
      <c r="Z1181" s="790"/>
      <c r="AA1181" s="790"/>
      <c r="AB1181" s="790"/>
      <c r="AC1181" s="790"/>
      <c r="AD1181" s="790"/>
      <c r="AE1181" s="790"/>
      <c r="AF1181" s="790"/>
      <c r="AG1181" s="790"/>
      <c r="AH1181" s="790"/>
      <c r="AI1181" s="790"/>
      <c r="AJ1181" s="790"/>
      <c r="AK1181" s="790"/>
      <c r="AL1181" s="790"/>
      <c r="AM1181" s="790"/>
      <c r="AN1181" s="940">
        <v>0</v>
      </c>
      <c r="AO1181" s="940">
        <v>0</v>
      </c>
      <c r="AP1181" s="940">
        <v>0</v>
      </c>
      <c r="AQ1181" s="940">
        <v>0</v>
      </c>
      <c r="AR1181" s="940">
        <v>0</v>
      </c>
      <c r="AS1181" s="940">
        <v>0</v>
      </c>
      <c r="AT1181" s="940">
        <v>0</v>
      </c>
      <c r="AU1181" s="940">
        <v>0</v>
      </c>
      <c r="AV1181" s="940">
        <v>0</v>
      </c>
      <c r="AW1181" s="940">
        <v>0</v>
      </c>
      <c r="AX1181" s="771"/>
      <c r="AY1181" s="771"/>
      <c r="AZ1181" s="771"/>
      <c r="BA1181" s="905"/>
    </row>
    <row r="1182" spans="1:53" ht="11.4">
      <c r="A1182" s="789">
        <v>10</v>
      </c>
      <c r="B1182" s="905" t="s">
        <v>424</v>
      </c>
      <c r="C1182" s="905"/>
      <c r="D1182" s="905"/>
      <c r="E1182" s="905"/>
      <c r="F1182" s="905"/>
      <c r="G1182" s="905"/>
      <c r="H1182" s="905"/>
      <c r="I1182" s="905"/>
      <c r="J1182" s="905"/>
      <c r="K1182" s="905"/>
      <c r="L1182" s="931" t="s">
        <v>621</v>
      </c>
      <c r="M1182" s="939" t="s">
        <v>622</v>
      </c>
      <c r="N1182" s="933" t="s">
        <v>370</v>
      </c>
      <c r="O1182" s="443">
        <v>0</v>
      </c>
      <c r="P1182" s="443">
        <v>0</v>
      </c>
      <c r="Q1182" s="443">
        <v>0</v>
      </c>
      <c r="R1182" s="940">
        <v>0</v>
      </c>
      <c r="S1182" s="443">
        <v>0</v>
      </c>
      <c r="T1182" s="443">
        <v>0</v>
      </c>
      <c r="U1182" s="443">
        <v>0</v>
      </c>
      <c r="V1182" s="443">
        <v>0</v>
      </c>
      <c r="W1182" s="443">
        <v>0</v>
      </c>
      <c r="X1182" s="443">
        <v>0</v>
      </c>
      <c r="Y1182" s="443">
        <v>0</v>
      </c>
      <c r="Z1182" s="443">
        <v>0</v>
      </c>
      <c r="AA1182" s="443">
        <v>0</v>
      </c>
      <c r="AB1182" s="443">
        <v>0</v>
      </c>
      <c r="AC1182" s="443">
        <v>0</v>
      </c>
      <c r="AD1182" s="443">
        <v>0</v>
      </c>
      <c r="AE1182" s="443">
        <v>0</v>
      </c>
      <c r="AF1182" s="443">
        <v>0</v>
      </c>
      <c r="AG1182" s="443">
        <v>0</v>
      </c>
      <c r="AH1182" s="443">
        <v>0</v>
      </c>
      <c r="AI1182" s="443">
        <v>0</v>
      </c>
      <c r="AJ1182" s="443">
        <v>0</v>
      </c>
      <c r="AK1182" s="443">
        <v>0</v>
      </c>
      <c r="AL1182" s="443">
        <v>0</v>
      </c>
      <c r="AM1182" s="443">
        <v>0</v>
      </c>
      <c r="AN1182" s="940">
        <v>0</v>
      </c>
      <c r="AO1182" s="940">
        <v>0</v>
      </c>
      <c r="AP1182" s="940">
        <v>0</v>
      </c>
      <c r="AQ1182" s="940">
        <v>0</v>
      </c>
      <c r="AR1182" s="940">
        <v>0</v>
      </c>
      <c r="AS1182" s="940">
        <v>0</v>
      </c>
      <c r="AT1182" s="940">
        <v>0</v>
      </c>
      <c r="AU1182" s="940">
        <v>0</v>
      </c>
      <c r="AV1182" s="940">
        <v>0</v>
      </c>
      <c r="AW1182" s="940">
        <v>0</v>
      </c>
      <c r="AX1182" s="771"/>
      <c r="AY1182" s="771"/>
      <c r="AZ1182" s="771"/>
      <c r="BA1182" s="905"/>
    </row>
    <row r="1183" spans="1:53" ht="11.4">
      <c r="A1183" s="789">
        <v>10</v>
      </c>
      <c r="B1183" s="905" t="s">
        <v>425</v>
      </c>
      <c r="C1183" s="905"/>
      <c r="D1183" s="905"/>
      <c r="E1183" s="905"/>
      <c r="F1183" s="905"/>
      <c r="G1183" s="905"/>
      <c r="H1183" s="905"/>
      <c r="I1183" s="905"/>
      <c r="J1183" s="905"/>
      <c r="K1183" s="905"/>
      <c r="L1183" s="931" t="s">
        <v>623</v>
      </c>
      <c r="M1183" s="939" t="s">
        <v>624</v>
      </c>
      <c r="N1183" s="933" t="s">
        <v>370</v>
      </c>
      <c r="O1183" s="443">
        <v>0</v>
      </c>
      <c r="P1183" s="443">
        <v>0</v>
      </c>
      <c r="Q1183" s="443">
        <v>0</v>
      </c>
      <c r="R1183" s="940">
        <v>0</v>
      </c>
      <c r="S1183" s="443">
        <v>0</v>
      </c>
      <c r="T1183" s="443">
        <v>0</v>
      </c>
      <c r="U1183" s="443">
        <v>0</v>
      </c>
      <c r="V1183" s="443">
        <v>0</v>
      </c>
      <c r="W1183" s="443">
        <v>0</v>
      </c>
      <c r="X1183" s="443">
        <v>0</v>
      </c>
      <c r="Y1183" s="443">
        <v>0</v>
      </c>
      <c r="Z1183" s="443">
        <v>0</v>
      </c>
      <c r="AA1183" s="443">
        <v>0</v>
      </c>
      <c r="AB1183" s="443">
        <v>0</v>
      </c>
      <c r="AC1183" s="443">
        <v>0</v>
      </c>
      <c r="AD1183" s="443">
        <v>0</v>
      </c>
      <c r="AE1183" s="443">
        <v>0</v>
      </c>
      <c r="AF1183" s="443">
        <v>0</v>
      </c>
      <c r="AG1183" s="443">
        <v>0</v>
      </c>
      <c r="AH1183" s="443">
        <v>0</v>
      </c>
      <c r="AI1183" s="443">
        <v>0</v>
      </c>
      <c r="AJ1183" s="443">
        <v>0</v>
      </c>
      <c r="AK1183" s="443">
        <v>0</v>
      </c>
      <c r="AL1183" s="443">
        <v>0</v>
      </c>
      <c r="AM1183" s="443">
        <v>0</v>
      </c>
      <c r="AN1183" s="940">
        <v>0</v>
      </c>
      <c r="AO1183" s="940">
        <v>0</v>
      </c>
      <c r="AP1183" s="940">
        <v>0</v>
      </c>
      <c r="AQ1183" s="940">
        <v>0</v>
      </c>
      <c r="AR1183" s="940">
        <v>0</v>
      </c>
      <c r="AS1183" s="940">
        <v>0</v>
      </c>
      <c r="AT1183" s="940">
        <v>0</v>
      </c>
      <c r="AU1183" s="940">
        <v>0</v>
      </c>
      <c r="AV1183" s="940">
        <v>0</v>
      </c>
      <c r="AW1183" s="940">
        <v>0</v>
      </c>
      <c r="AX1183" s="771"/>
      <c r="AY1183" s="771"/>
      <c r="AZ1183" s="771"/>
      <c r="BA1183" s="905"/>
    </row>
    <row r="1184" spans="1:53" ht="11.4">
      <c r="A1184" s="789">
        <v>10</v>
      </c>
      <c r="B1184" s="905" t="s">
        <v>1328</v>
      </c>
      <c r="C1184" s="905"/>
      <c r="D1184" s="905"/>
      <c r="E1184" s="905"/>
      <c r="F1184" s="905"/>
      <c r="G1184" s="905"/>
      <c r="H1184" s="905"/>
      <c r="I1184" s="905"/>
      <c r="J1184" s="905"/>
      <c r="K1184" s="905"/>
      <c r="L1184" s="931" t="s">
        <v>1340</v>
      </c>
      <c r="M1184" s="939" t="s">
        <v>1341</v>
      </c>
      <c r="N1184" s="933" t="s">
        <v>370</v>
      </c>
      <c r="O1184" s="443">
        <v>0</v>
      </c>
      <c r="P1184" s="443">
        <v>0</v>
      </c>
      <c r="Q1184" s="443">
        <v>0</v>
      </c>
      <c r="R1184" s="940">
        <v>0</v>
      </c>
      <c r="S1184" s="443">
        <v>0</v>
      </c>
      <c r="T1184" s="443">
        <v>0</v>
      </c>
      <c r="U1184" s="443">
        <v>0</v>
      </c>
      <c r="V1184" s="443">
        <v>0</v>
      </c>
      <c r="W1184" s="443">
        <v>0</v>
      </c>
      <c r="X1184" s="443">
        <v>0</v>
      </c>
      <c r="Y1184" s="443">
        <v>0</v>
      </c>
      <c r="Z1184" s="443">
        <v>0</v>
      </c>
      <c r="AA1184" s="443">
        <v>0</v>
      </c>
      <c r="AB1184" s="443">
        <v>0</v>
      </c>
      <c r="AC1184" s="443">
        <v>0</v>
      </c>
      <c r="AD1184" s="443">
        <v>0</v>
      </c>
      <c r="AE1184" s="443">
        <v>0</v>
      </c>
      <c r="AF1184" s="443">
        <v>0</v>
      </c>
      <c r="AG1184" s="443">
        <v>0</v>
      </c>
      <c r="AH1184" s="443">
        <v>0</v>
      </c>
      <c r="AI1184" s="443">
        <v>0</v>
      </c>
      <c r="AJ1184" s="443">
        <v>0</v>
      </c>
      <c r="AK1184" s="443">
        <v>0</v>
      </c>
      <c r="AL1184" s="443">
        <v>0</v>
      </c>
      <c r="AM1184" s="443">
        <v>0</v>
      </c>
      <c r="AN1184" s="940">
        <v>0</v>
      </c>
      <c r="AO1184" s="940">
        <v>0</v>
      </c>
      <c r="AP1184" s="940">
        <v>0</v>
      </c>
      <c r="AQ1184" s="940">
        <v>0</v>
      </c>
      <c r="AR1184" s="940">
        <v>0</v>
      </c>
      <c r="AS1184" s="940">
        <v>0</v>
      </c>
      <c r="AT1184" s="940">
        <v>0</v>
      </c>
      <c r="AU1184" s="940">
        <v>0</v>
      </c>
      <c r="AV1184" s="940">
        <v>0</v>
      </c>
      <c r="AW1184" s="940">
        <v>0</v>
      </c>
      <c r="AX1184" s="771"/>
      <c r="AY1184" s="771"/>
      <c r="AZ1184" s="771"/>
      <c r="BA1184" s="905"/>
    </row>
    <row r="1185" spans="1:53" ht="11.4">
      <c r="A1185" s="789">
        <v>10</v>
      </c>
      <c r="B1185" s="905"/>
      <c r="C1185" s="905"/>
      <c r="D1185" s="905"/>
      <c r="E1185" s="905"/>
      <c r="F1185" s="905"/>
      <c r="G1185" s="905"/>
      <c r="H1185" s="905"/>
      <c r="I1185" s="905"/>
      <c r="J1185" s="905"/>
      <c r="K1185" s="905"/>
      <c r="L1185" s="931" t="s">
        <v>146</v>
      </c>
      <c r="M1185" s="932" t="s">
        <v>625</v>
      </c>
      <c r="N1185" s="856" t="s">
        <v>370</v>
      </c>
      <c r="O1185" s="443">
        <v>0</v>
      </c>
      <c r="P1185" s="443">
        <v>0</v>
      </c>
      <c r="Q1185" s="443">
        <v>0</v>
      </c>
      <c r="R1185" s="940">
        <v>0</v>
      </c>
      <c r="S1185" s="443">
        <v>0</v>
      </c>
      <c r="T1185" s="443">
        <v>1.6</v>
      </c>
      <c r="U1185" s="443">
        <v>0</v>
      </c>
      <c r="V1185" s="443">
        <v>0</v>
      </c>
      <c r="W1185" s="443">
        <v>0</v>
      </c>
      <c r="X1185" s="443">
        <v>0</v>
      </c>
      <c r="Y1185" s="443">
        <v>0</v>
      </c>
      <c r="Z1185" s="443">
        <v>0</v>
      </c>
      <c r="AA1185" s="443">
        <v>0</v>
      </c>
      <c r="AB1185" s="443">
        <v>0</v>
      </c>
      <c r="AC1185" s="443">
        <v>0</v>
      </c>
      <c r="AD1185" s="443">
        <v>0</v>
      </c>
      <c r="AE1185" s="443">
        <v>0</v>
      </c>
      <c r="AF1185" s="443">
        <v>0</v>
      </c>
      <c r="AG1185" s="443">
        <v>0</v>
      </c>
      <c r="AH1185" s="443">
        <v>0</v>
      </c>
      <c r="AI1185" s="443">
        <v>0</v>
      </c>
      <c r="AJ1185" s="443">
        <v>0</v>
      </c>
      <c r="AK1185" s="443">
        <v>0</v>
      </c>
      <c r="AL1185" s="443">
        <v>0</v>
      </c>
      <c r="AM1185" s="443">
        <v>0</v>
      </c>
      <c r="AN1185" s="940">
        <v>0</v>
      </c>
      <c r="AO1185" s="940">
        <v>0</v>
      </c>
      <c r="AP1185" s="940">
        <v>0</v>
      </c>
      <c r="AQ1185" s="940">
        <v>0</v>
      </c>
      <c r="AR1185" s="940">
        <v>0</v>
      </c>
      <c r="AS1185" s="940">
        <v>0</v>
      </c>
      <c r="AT1185" s="940">
        <v>0</v>
      </c>
      <c r="AU1185" s="940">
        <v>0</v>
      </c>
      <c r="AV1185" s="940">
        <v>0</v>
      </c>
      <c r="AW1185" s="940">
        <v>0</v>
      </c>
      <c r="AX1185" s="771"/>
      <c r="AY1185" s="771"/>
      <c r="AZ1185" s="771"/>
      <c r="BA1185" s="905"/>
    </row>
    <row r="1186" spans="1:53" s="116" customFormat="1" ht="11.4">
      <c r="A1186" s="936">
        <v>10</v>
      </c>
      <c r="B1186" s="946"/>
      <c r="C1186" s="946"/>
      <c r="D1186" s="946"/>
      <c r="E1186" s="946"/>
      <c r="F1186" s="946"/>
      <c r="G1186" s="946"/>
      <c r="H1186" s="946"/>
      <c r="I1186" s="946"/>
      <c r="J1186" s="946"/>
      <c r="K1186" s="946"/>
      <c r="L1186" s="947" t="s">
        <v>167</v>
      </c>
      <c r="M1186" s="948" t="s">
        <v>626</v>
      </c>
      <c r="N1186" s="949" t="s">
        <v>370</v>
      </c>
      <c r="O1186" s="928">
        <v>9.83</v>
      </c>
      <c r="P1186" s="928">
        <v>9.32</v>
      </c>
      <c r="Q1186" s="928">
        <v>0</v>
      </c>
      <c r="R1186" s="928">
        <v>-9.32</v>
      </c>
      <c r="S1186" s="928">
        <v>10.199999999999999</v>
      </c>
      <c r="T1186" s="928">
        <v>14.96</v>
      </c>
      <c r="U1186" s="928">
        <v>0</v>
      </c>
      <c r="V1186" s="928">
        <v>0</v>
      </c>
      <c r="W1186" s="928">
        <v>0</v>
      </c>
      <c r="X1186" s="928">
        <v>0</v>
      </c>
      <c r="Y1186" s="928">
        <v>0</v>
      </c>
      <c r="Z1186" s="928">
        <v>0</v>
      </c>
      <c r="AA1186" s="928">
        <v>0</v>
      </c>
      <c r="AB1186" s="928">
        <v>0</v>
      </c>
      <c r="AC1186" s="928">
        <v>0</v>
      </c>
      <c r="AD1186" s="928">
        <v>25.38</v>
      </c>
      <c r="AE1186" s="928">
        <v>0</v>
      </c>
      <c r="AF1186" s="928">
        <v>0</v>
      </c>
      <c r="AG1186" s="928">
        <v>0</v>
      </c>
      <c r="AH1186" s="928">
        <v>0</v>
      </c>
      <c r="AI1186" s="928">
        <v>0</v>
      </c>
      <c r="AJ1186" s="928">
        <v>0</v>
      </c>
      <c r="AK1186" s="928">
        <v>0</v>
      </c>
      <c r="AL1186" s="928">
        <v>0</v>
      </c>
      <c r="AM1186" s="928">
        <v>0</v>
      </c>
      <c r="AN1186" s="928">
        <v>148.8235294117647</v>
      </c>
      <c r="AO1186" s="928">
        <v>-100</v>
      </c>
      <c r="AP1186" s="928">
        <v>0</v>
      </c>
      <c r="AQ1186" s="928">
        <v>0</v>
      </c>
      <c r="AR1186" s="928">
        <v>0</v>
      </c>
      <c r="AS1186" s="928">
        <v>0</v>
      </c>
      <c r="AT1186" s="928">
        <v>0</v>
      </c>
      <c r="AU1186" s="928">
        <v>0</v>
      </c>
      <c r="AV1186" s="928">
        <v>0</v>
      </c>
      <c r="AW1186" s="928">
        <v>0</v>
      </c>
      <c r="AX1186" s="938"/>
      <c r="AY1186" s="938"/>
      <c r="AZ1186" s="938"/>
      <c r="BA1186" s="946"/>
    </row>
    <row r="1187" spans="1:53" ht="11.4">
      <c r="A1187" s="789">
        <v>10</v>
      </c>
      <c r="B1187" s="905" t="s">
        <v>136</v>
      </c>
      <c r="C1187" s="905"/>
      <c r="D1187" s="905"/>
      <c r="E1187" s="905"/>
      <c r="F1187" s="905"/>
      <c r="G1187" s="905"/>
      <c r="H1187" s="905"/>
      <c r="I1187" s="905"/>
      <c r="J1187" s="905"/>
      <c r="K1187" s="905"/>
      <c r="L1187" s="931" t="s">
        <v>168</v>
      </c>
      <c r="M1187" s="939" t="s">
        <v>627</v>
      </c>
      <c r="N1187" s="933" t="s">
        <v>370</v>
      </c>
      <c r="O1187" s="443">
        <v>0</v>
      </c>
      <c r="P1187" s="443">
        <v>0</v>
      </c>
      <c r="Q1187" s="443">
        <v>0</v>
      </c>
      <c r="R1187" s="940">
        <v>0</v>
      </c>
      <c r="S1187" s="443">
        <v>0</v>
      </c>
      <c r="T1187" s="443">
        <v>0</v>
      </c>
      <c r="U1187" s="443">
        <v>0</v>
      </c>
      <c r="V1187" s="443">
        <v>0</v>
      </c>
      <c r="W1187" s="443">
        <v>0</v>
      </c>
      <c r="X1187" s="443">
        <v>0</v>
      </c>
      <c r="Y1187" s="443">
        <v>0</v>
      </c>
      <c r="Z1187" s="443">
        <v>0</v>
      </c>
      <c r="AA1187" s="443">
        <v>0</v>
      </c>
      <c r="AB1187" s="443">
        <v>0</v>
      </c>
      <c r="AC1187" s="443">
        <v>0</v>
      </c>
      <c r="AD1187" s="443">
        <v>0</v>
      </c>
      <c r="AE1187" s="443">
        <v>0</v>
      </c>
      <c r="AF1187" s="443">
        <v>0</v>
      </c>
      <c r="AG1187" s="443">
        <v>0</v>
      </c>
      <c r="AH1187" s="443">
        <v>0</v>
      </c>
      <c r="AI1187" s="443">
        <v>0</v>
      </c>
      <c r="AJ1187" s="443">
        <v>0</v>
      </c>
      <c r="AK1187" s="443">
        <v>0</v>
      </c>
      <c r="AL1187" s="443">
        <v>0</v>
      </c>
      <c r="AM1187" s="443">
        <v>0</v>
      </c>
      <c r="AN1187" s="940">
        <v>0</v>
      </c>
      <c r="AO1187" s="940">
        <v>0</v>
      </c>
      <c r="AP1187" s="940">
        <v>0</v>
      </c>
      <c r="AQ1187" s="940">
        <v>0</v>
      </c>
      <c r="AR1187" s="940">
        <v>0</v>
      </c>
      <c r="AS1187" s="940">
        <v>0</v>
      </c>
      <c r="AT1187" s="940">
        <v>0</v>
      </c>
      <c r="AU1187" s="940">
        <v>0</v>
      </c>
      <c r="AV1187" s="940">
        <v>0</v>
      </c>
      <c r="AW1187" s="940">
        <v>0</v>
      </c>
      <c r="AX1187" s="771"/>
      <c r="AY1187" s="771"/>
      <c r="AZ1187" s="771"/>
      <c r="BA1187" s="905"/>
    </row>
    <row r="1188" spans="1:53" ht="11.4">
      <c r="A1188" s="789">
        <v>10</v>
      </c>
      <c r="B1188" s="905" t="s">
        <v>137</v>
      </c>
      <c r="C1188" s="905"/>
      <c r="D1188" s="905"/>
      <c r="E1188" s="905"/>
      <c r="F1188" s="905"/>
      <c r="G1188" s="905"/>
      <c r="H1188" s="905"/>
      <c r="I1188" s="905"/>
      <c r="J1188" s="905"/>
      <c r="K1188" s="905"/>
      <c r="L1188" s="931" t="s">
        <v>628</v>
      </c>
      <c r="M1188" s="939" t="s">
        <v>629</v>
      </c>
      <c r="N1188" s="933" t="s">
        <v>370</v>
      </c>
      <c r="O1188" s="443">
        <v>0</v>
      </c>
      <c r="P1188" s="443">
        <v>0</v>
      </c>
      <c r="Q1188" s="443">
        <v>0</v>
      </c>
      <c r="R1188" s="940">
        <v>0</v>
      </c>
      <c r="S1188" s="443">
        <v>0</v>
      </c>
      <c r="T1188" s="443">
        <v>0</v>
      </c>
      <c r="U1188" s="443">
        <v>0</v>
      </c>
      <c r="V1188" s="443">
        <v>0</v>
      </c>
      <c r="W1188" s="443">
        <v>0</v>
      </c>
      <c r="X1188" s="443">
        <v>0</v>
      </c>
      <c r="Y1188" s="443">
        <v>0</v>
      </c>
      <c r="Z1188" s="443">
        <v>0</v>
      </c>
      <c r="AA1188" s="443">
        <v>0</v>
      </c>
      <c r="AB1188" s="443">
        <v>0</v>
      </c>
      <c r="AC1188" s="443">
        <v>0</v>
      </c>
      <c r="AD1188" s="443">
        <v>0</v>
      </c>
      <c r="AE1188" s="443">
        <v>0</v>
      </c>
      <c r="AF1188" s="443">
        <v>0</v>
      </c>
      <c r="AG1188" s="443">
        <v>0</v>
      </c>
      <c r="AH1188" s="443">
        <v>0</v>
      </c>
      <c r="AI1188" s="443">
        <v>0</v>
      </c>
      <c r="AJ1188" s="443">
        <v>0</v>
      </c>
      <c r="AK1188" s="443">
        <v>0</v>
      </c>
      <c r="AL1188" s="443">
        <v>0</v>
      </c>
      <c r="AM1188" s="443">
        <v>0</v>
      </c>
      <c r="AN1188" s="940">
        <v>0</v>
      </c>
      <c r="AO1188" s="940">
        <v>0</v>
      </c>
      <c r="AP1188" s="940">
        <v>0</v>
      </c>
      <c r="AQ1188" s="940">
        <v>0</v>
      </c>
      <c r="AR1188" s="940">
        <v>0</v>
      </c>
      <c r="AS1188" s="940">
        <v>0</v>
      </c>
      <c r="AT1188" s="940">
        <v>0</v>
      </c>
      <c r="AU1188" s="940">
        <v>0</v>
      </c>
      <c r="AV1188" s="940">
        <v>0</v>
      </c>
      <c r="AW1188" s="940">
        <v>0</v>
      </c>
      <c r="AX1188" s="771"/>
      <c r="AY1188" s="771"/>
      <c r="AZ1188" s="771"/>
      <c r="BA1188" s="905"/>
    </row>
    <row r="1189" spans="1:53" ht="11.4">
      <c r="A1189" s="789">
        <v>10</v>
      </c>
      <c r="B1189" s="905" t="s">
        <v>431</v>
      </c>
      <c r="C1189" s="905"/>
      <c r="D1189" s="905"/>
      <c r="E1189" s="905"/>
      <c r="F1189" s="905"/>
      <c r="G1189" s="905"/>
      <c r="H1189" s="905"/>
      <c r="I1189" s="905"/>
      <c r="J1189" s="905"/>
      <c r="K1189" s="905"/>
      <c r="L1189" s="931" t="s">
        <v>630</v>
      </c>
      <c r="M1189" s="939" t="s">
        <v>631</v>
      </c>
      <c r="N1189" s="933" t="s">
        <v>370</v>
      </c>
      <c r="O1189" s="443">
        <v>0</v>
      </c>
      <c r="P1189" s="443">
        <v>0</v>
      </c>
      <c r="Q1189" s="443">
        <v>0</v>
      </c>
      <c r="R1189" s="940">
        <v>0</v>
      </c>
      <c r="S1189" s="443">
        <v>0</v>
      </c>
      <c r="T1189" s="443">
        <v>0</v>
      </c>
      <c r="U1189" s="443">
        <v>0</v>
      </c>
      <c r="V1189" s="443">
        <v>0</v>
      </c>
      <c r="W1189" s="443">
        <v>0</v>
      </c>
      <c r="X1189" s="443">
        <v>0</v>
      </c>
      <c r="Y1189" s="443">
        <v>0</v>
      </c>
      <c r="Z1189" s="443">
        <v>0</v>
      </c>
      <c r="AA1189" s="443">
        <v>0</v>
      </c>
      <c r="AB1189" s="443">
        <v>0</v>
      </c>
      <c r="AC1189" s="443">
        <v>0</v>
      </c>
      <c r="AD1189" s="443">
        <v>0</v>
      </c>
      <c r="AE1189" s="443">
        <v>0</v>
      </c>
      <c r="AF1189" s="443">
        <v>0</v>
      </c>
      <c r="AG1189" s="443">
        <v>0</v>
      </c>
      <c r="AH1189" s="443">
        <v>0</v>
      </c>
      <c r="AI1189" s="443">
        <v>0</v>
      </c>
      <c r="AJ1189" s="443">
        <v>0</v>
      </c>
      <c r="AK1189" s="443">
        <v>0</v>
      </c>
      <c r="AL1189" s="443">
        <v>0</v>
      </c>
      <c r="AM1189" s="443">
        <v>0</v>
      </c>
      <c r="AN1189" s="940">
        <v>0</v>
      </c>
      <c r="AO1189" s="940">
        <v>0</v>
      </c>
      <c r="AP1189" s="940">
        <v>0</v>
      </c>
      <c r="AQ1189" s="940">
        <v>0</v>
      </c>
      <c r="AR1189" s="940">
        <v>0</v>
      </c>
      <c r="AS1189" s="940">
        <v>0</v>
      </c>
      <c r="AT1189" s="940">
        <v>0</v>
      </c>
      <c r="AU1189" s="940">
        <v>0</v>
      </c>
      <c r="AV1189" s="940">
        <v>0</v>
      </c>
      <c r="AW1189" s="940">
        <v>0</v>
      </c>
      <c r="AX1189" s="771"/>
      <c r="AY1189" s="771"/>
      <c r="AZ1189" s="771"/>
      <c r="BA1189" s="905"/>
    </row>
    <row r="1190" spans="1:53" ht="11.4">
      <c r="A1190" s="789">
        <v>10</v>
      </c>
      <c r="B1190" s="905" t="s">
        <v>432</v>
      </c>
      <c r="C1190" s="905"/>
      <c r="D1190" s="905"/>
      <c r="E1190" s="905"/>
      <c r="F1190" s="905"/>
      <c r="G1190" s="905"/>
      <c r="H1190" s="905"/>
      <c r="I1190" s="905"/>
      <c r="J1190" s="905"/>
      <c r="K1190" s="905"/>
      <c r="L1190" s="931" t="s">
        <v>632</v>
      </c>
      <c r="M1190" s="939" t="s">
        <v>633</v>
      </c>
      <c r="N1190" s="933" t="s">
        <v>370</v>
      </c>
      <c r="O1190" s="443">
        <v>5.2</v>
      </c>
      <c r="P1190" s="443">
        <v>6.36</v>
      </c>
      <c r="Q1190" s="443">
        <v>0</v>
      </c>
      <c r="R1190" s="940">
        <v>-6.36</v>
      </c>
      <c r="S1190" s="443">
        <v>5.5</v>
      </c>
      <c r="T1190" s="443">
        <v>7.49</v>
      </c>
      <c r="U1190" s="443">
        <v>0</v>
      </c>
      <c r="V1190" s="443">
        <v>0</v>
      </c>
      <c r="W1190" s="443">
        <v>0</v>
      </c>
      <c r="X1190" s="443">
        <v>0</v>
      </c>
      <c r="Y1190" s="443">
        <v>0</v>
      </c>
      <c r="Z1190" s="443">
        <v>0</v>
      </c>
      <c r="AA1190" s="443">
        <v>0</v>
      </c>
      <c r="AB1190" s="443">
        <v>0</v>
      </c>
      <c r="AC1190" s="443">
        <v>0</v>
      </c>
      <c r="AD1190" s="443">
        <v>17.38</v>
      </c>
      <c r="AE1190" s="443">
        <v>0</v>
      </c>
      <c r="AF1190" s="443">
        <v>0</v>
      </c>
      <c r="AG1190" s="443">
        <v>0</v>
      </c>
      <c r="AH1190" s="443">
        <v>0</v>
      </c>
      <c r="AI1190" s="443">
        <v>0</v>
      </c>
      <c r="AJ1190" s="443">
        <v>0</v>
      </c>
      <c r="AK1190" s="443">
        <v>0</v>
      </c>
      <c r="AL1190" s="443">
        <v>0</v>
      </c>
      <c r="AM1190" s="443">
        <v>0</v>
      </c>
      <c r="AN1190" s="940">
        <v>215.99999999999997</v>
      </c>
      <c r="AO1190" s="940">
        <v>-100</v>
      </c>
      <c r="AP1190" s="940">
        <v>0</v>
      </c>
      <c r="AQ1190" s="940">
        <v>0</v>
      </c>
      <c r="AR1190" s="940">
        <v>0</v>
      </c>
      <c r="AS1190" s="940">
        <v>0</v>
      </c>
      <c r="AT1190" s="940">
        <v>0</v>
      </c>
      <c r="AU1190" s="940">
        <v>0</v>
      </c>
      <c r="AV1190" s="940">
        <v>0</v>
      </c>
      <c r="AW1190" s="940">
        <v>0</v>
      </c>
      <c r="AX1190" s="771"/>
      <c r="AY1190" s="771"/>
      <c r="AZ1190" s="771"/>
      <c r="BA1190" s="905"/>
    </row>
    <row r="1191" spans="1:53" ht="11.4">
      <c r="A1191" s="789">
        <v>10</v>
      </c>
      <c r="B1191" s="905" t="s">
        <v>433</v>
      </c>
      <c r="C1191" s="905"/>
      <c r="D1191" s="905"/>
      <c r="E1191" s="905"/>
      <c r="F1191" s="905"/>
      <c r="G1191" s="905"/>
      <c r="H1191" s="905"/>
      <c r="I1191" s="905"/>
      <c r="J1191" s="905"/>
      <c r="K1191" s="905"/>
      <c r="L1191" s="931" t="s">
        <v>634</v>
      </c>
      <c r="M1191" s="939" t="s">
        <v>635</v>
      </c>
      <c r="N1191" s="933" t="s">
        <v>370</v>
      </c>
      <c r="O1191" s="443">
        <v>0</v>
      </c>
      <c r="P1191" s="443">
        <v>0</v>
      </c>
      <c r="Q1191" s="443">
        <v>0</v>
      </c>
      <c r="R1191" s="940">
        <v>0</v>
      </c>
      <c r="S1191" s="443">
        <v>0</v>
      </c>
      <c r="T1191" s="443">
        <v>0</v>
      </c>
      <c r="U1191" s="443">
        <v>0</v>
      </c>
      <c r="V1191" s="443">
        <v>0</v>
      </c>
      <c r="W1191" s="443">
        <v>0</v>
      </c>
      <c r="X1191" s="443">
        <v>0</v>
      </c>
      <c r="Y1191" s="443">
        <v>0</v>
      </c>
      <c r="Z1191" s="443">
        <v>0</v>
      </c>
      <c r="AA1191" s="443">
        <v>0</v>
      </c>
      <c r="AB1191" s="443">
        <v>0</v>
      </c>
      <c r="AC1191" s="443">
        <v>0</v>
      </c>
      <c r="AD1191" s="443">
        <v>0</v>
      </c>
      <c r="AE1191" s="443">
        <v>0</v>
      </c>
      <c r="AF1191" s="443">
        <v>0</v>
      </c>
      <c r="AG1191" s="443">
        <v>0</v>
      </c>
      <c r="AH1191" s="443">
        <v>0</v>
      </c>
      <c r="AI1191" s="443">
        <v>0</v>
      </c>
      <c r="AJ1191" s="443">
        <v>0</v>
      </c>
      <c r="AK1191" s="443">
        <v>0</v>
      </c>
      <c r="AL1191" s="443">
        <v>0</v>
      </c>
      <c r="AM1191" s="443">
        <v>0</v>
      </c>
      <c r="AN1191" s="940">
        <v>0</v>
      </c>
      <c r="AO1191" s="940">
        <v>0</v>
      </c>
      <c r="AP1191" s="940">
        <v>0</v>
      </c>
      <c r="AQ1191" s="940">
        <v>0</v>
      </c>
      <c r="AR1191" s="940">
        <v>0</v>
      </c>
      <c r="AS1191" s="940">
        <v>0</v>
      </c>
      <c r="AT1191" s="940">
        <v>0</v>
      </c>
      <c r="AU1191" s="940">
        <v>0</v>
      </c>
      <c r="AV1191" s="940">
        <v>0</v>
      </c>
      <c r="AW1191" s="940">
        <v>0</v>
      </c>
      <c r="AX1191" s="771"/>
      <c r="AY1191" s="771"/>
      <c r="AZ1191" s="771"/>
      <c r="BA1191" s="905"/>
    </row>
    <row r="1192" spans="1:53" ht="11.4">
      <c r="A1192" s="789">
        <v>10</v>
      </c>
      <c r="B1192" s="905" t="s">
        <v>430</v>
      </c>
      <c r="C1192" s="905"/>
      <c r="D1192" s="905"/>
      <c r="E1192" s="905"/>
      <c r="F1192" s="905"/>
      <c r="G1192" s="905"/>
      <c r="H1192" s="905"/>
      <c r="I1192" s="905"/>
      <c r="J1192" s="905"/>
      <c r="K1192" s="905"/>
      <c r="L1192" s="931" t="s">
        <v>636</v>
      </c>
      <c r="M1192" s="939" t="s">
        <v>637</v>
      </c>
      <c r="N1192" s="933" t="s">
        <v>370</v>
      </c>
      <c r="O1192" s="443">
        <v>0</v>
      </c>
      <c r="P1192" s="443">
        <v>0</v>
      </c>
      <c r="Q1192" s="443">
        <v>0</v>
      </c>
      <c r="R1192" s="940">
        <v>0</v>
      </c>
      <c r="S1192" s="443">
        <v>0</v>
      </c>
      <c r="T1192" s="443">
        <v>0</v>
      </c>
      <c r="U1192" s="443">
        <v>0</v>
      </c>
      <c r="V1192" s="443">
        <v>0</v>
      </c>
      <c r="W1192" s="443">
        <v>0</v>
      </c>
      <c r="X1192" s="443">
        <v>0</v>
      </c>
      <c r="Y1192" s="443">
        <v>0</v>
      </c>
      <c r="Z1192" s="443">
        <v>0</v>
      </c>
      <c r="AA1192" s="443">
        <v>0</v>
      </c>
      <c r="AB1192" s="443">
        <v>0</v>
      </c>
      <c r="AC1192" s="443">
        <v>0</v>
      </c>
      <c r="AD1192" s="443">
        <v>0</v>
      </c>
      <c r="AE1192" s="443">
        <v>0</v>
      </c>
      <c r="AF1192" s="443">
        <v>0</v>
      </c>
      <c r="AG1192" s="443">
        <v>0</v>
      </c>
      <c r="AH1192" s="443">
        <v>0</v>
      </c>
      <c r="AI1192" s="443">
        <v>0</v>
      </c>
      <c r="AJ1192" s="443">
        <v>0</v>
      </c>
      <c r="AK1192" s="443">
        <v>0</v>
      </c>
      <c r="AL1192" s="443">
        <v>0</v>
      </c>
      <c r="AM1192" s="443">
        <v>0</v>
      </c>
      <c r="AN1192" s="940">
        <v>0</v>
      </c>
      <c r="AO1192" s="940">
        <v>0</v>
      </c>
      <c r="AP1192" s="940">
        <v>0</v>
      </c>
      <c r="AQ1192" s="940">
        <v>0</v>
      </c>
      <c r="AR1192" s="940">
        <v>0</v>
      </c>
      <c r="AS1192" s="940">
        <v>0</v>
      </c>
      <c r="AT1192" s="940">
        <v>0</v>
      </c>
      <c r="AU1192" s="940">
        <v>0</v>
      </c>
      <c r="AV1192" s="940">
        <v>0</v>
      </c>
      <c r="AW1192" s="940">
        <v>0</v>
      </c>
      <c r="AX1192" s="771"/>
      <c r="AY1192" s="771"/>
      <c r="AZ1192" s="771"/>
      <c r="BA1192" s="905"/>
    </row>
    <row r="1193" spans="1:53" ht="11.4">
      <c r="A1193" s="789">
        <v>10</v>
      </c>
      <c r="B1193" s="905" t="s">
        <v>1372</v>
      </c>
      <c r="C1193" s="905"/>
      <c r="D1193" s="905"/>
      <c r="E1193" s="905"/>
      <c r="F1193" s="905"/>
      <c r="G1193" s="905"/>
      <c r="H1193" s="905"/>
      <c r="I1193" s="905"/>
      <c r="J1193" s="905"/>
      <c r="K1193" s="905"/>
      <c r="L1193" s="931" t="s">
        <v>638</v>
      </c>
      <c r="M1193" s="939" t="s">
        <v>639</v>
      </c>
      <c r="N1193" s="933" t="s">
        <v>370</v>
      </c>
      <c r="O1193" s="790">
        <v>0</v>
      </c>
      <c r="P1193" s="790">
        <v>0</v>
      </c>
      <c r="Q1193" s="790">
        <v>0</v>
      </c>
      <c r="R1193" s="940">
        <v>0</v>
      </c>
      <c r="S1193" s="790">
        <v>0</v>
      </c>
      <c r="T1193" s="790">
        <v>0</v>
      </c>
      <c r="U1193" s="790">
        <v>0</v>
      </c>
      <c r="V1193" s="790">
        <v>0</v>
      </c>
      <c r="W1193" s="790">
        <v>0</v>
      </c>
      <c r="X1193" s="790">
        <v>0</v>
      </c>
      <c r="Y1193" s="790">
        <v>0</v>
      </c>
      <c r="Z1193" s="790">
        <v>0</v>
      </c>
      <c r="AA1193" s="790">
        <v>0</v>
      </c>
      <c r="AB1193" s="790">
        <v>0</v>
      </c>
      <c r="AC1193" s="790">
        <v>0</v>
      </c>
      <c r="AD1193" s="790">
        <v>0</v>
      </c>
      <c r="AE1193" s="790">
        <v>0</v>
      </c>
      <c r="AF1193" s="790">
        <v>0</v>
      </c>
      <c r="AG1193" s="790">
        <v>0</v>
      </c>
      <c r="AH1193" s="790">
        <v>0</v>
      </c>
      <c r="AI1193" s="790">
        <v>0</v>
      </c>
      <c r="AJ1193" s="790">
        <v>0</v>
      </c>
      <c r="AK1193" s="790">
        <v>0</v>
      </c>
      <c r="AL1193" s="790">
        <v>0</v>
      </c>
      <c r="AM1193" s="790">
        <v>0</v>
      </c>
      <c r="AN1193" s="940">
        <v>0</v>
      </c>
      <c r="AO1193" s="940">
        <v>0</v>
      </c>
      <c r="AP1193" s="940">
        <v>0</v>
      </c>
      <c r="AQ1193" s="940">
        <v>0</v>
      </c>
      <c r="AR1193" s="940">
        <v>0</v>
      </c>
      <c r="AS1193" s="940">
        <v>0</v>
      </c>
      <c r="AT1193" s="940">
        <v>0</v>
      </c>
      <c r="AU1193" s="940">
        <v>0</v>
      </c>
      <c r="AV1193" s="940">
        <v>0</v>
      </c>
      <c r="AW1193" s="940">
        <v>0</v>
      </c>
      <c r="AX1193" s="771"/>
      <c r="AY1193" s="771"/>
      <c r="AZ1193" s="771"/>
      <c r="BA1193" s="905"/>
    </row>
    <row r="1194" spans="1:53" ht="11.4">
      <c r="A1194" s="789">
        <v>10</v>
      </c>
      <c r="B1194" s="905" t="s">
        <v>1373</v>
      </c>
      <c r="C1194" s="905"/>
      <c r="D1194" s="905"/>
      <c r="E1194" s="905"/>
      <c r="F1194" s="905"/>
      <c r="G1194" s="905"/>
      <c r="H1194" s="905"/>
      <c r="I1194" s="905"/>
      <c r="J1194" s="905"/>
      <c r="K1194" s="905"/>
      <c r="L1194" s="931" t="s">
        <v>640</v>
      </c>
      <c r="M1194" s="939" t="s">
        <v>641</v>
      </c>
      <c r="N1194" s="933" t="s">
        <v>370</v>
      </c>
      <c r="O1194" s="443">
        <v>4.63</v>
      </c>
      <c r="P1194" s="443">
        <v>2.96</v>
      </c>
      <c r="Q1194" s="443">
        <v>0</v>
      </c>
      <c r="R1194" s="940">
        <v>-2.96</v>
      </c>
      <c r="S1194" s="443">
        <v>4.7</v>
      </c>
      <c r="T1194" s="443">
        <v>7.47</v>
      </c>
      <c r="U1194" s="443">
        <v>0</v>
      </c>
      <c r="V1194" s="443">
        <v>0</v>
      </c>
      <c r="W1194" s="443">
        <v>0</v>
      </c>
      <c r="X1194" s="443">
        <v>0</v>
      </c>
      <c r="Y1194" s="443">
        <v>0</v>
      </c>
      <c r="Z1194" s="443">
        <v>0</v>
      </c>
      <c r="AA1194" s="443">
        <v>0</v>
      </c>
      <c r="AB1194" s="443">
        <v>0</v>
      </c>
      <c r="AC1194" s="443">
        <v>0</v>
      </c>
      <c r="AD1194" s="443">
        <v>8</v>
      </c>
      <c r="AE1194" s="443">
        <v>0</v>
      </c>
      <c r="AF1194" s="443">
        <v>0</v>
      </c>
      <c r="AG1194" s="443">
        <v>0</v>
      </c>
      <c r="AH1194" s="443">
        <v>0</v>
      </c>
      <c r="AI1194" s="443">
        <v>0</v>
      </c>
      <c r="AJ1194" s="443">
        <v>0</v>
      </c>
      <c r="AK1194" s="443">
        <v>0</v>
      </c>
      <c r="AL1194" s="443">
        <v>0</v>
      </c>
      <c r="AM1194" s="443">
        <v>0</v>
      </c>
      <c r="AN1194" s="940">
        <v>70.212765957446805</v>
      </c>
      <c r="AO1194" s="940">
        <v>-100</v>
      </c>
      <c r="AP1194" s="940">
        <v>0</v>
      </c>
      <c r="AQ1194" s="940">
        <v>0</v>
      </c>
      <c r="AR1194" s="940">
        <v>0</v>
      </c>
      <c r="AS1194" s="940">
        <v>0</v>
      </c>
      <c r="AT1194" s="940">
        <v>0</v>
      </c>
      <c r="AU1194" s="940">
        <v>0</v>
      </c>
      <c r="AV1194" s="940">
        <v>0</v>
      </c>
      <c r="AW1194" s="940">
        <v>0</v>
      </c>
      <c r="AX1194" s="771"/>
      <c r="AY1194" s="771"/>
      <c r="AZ1194" s="771"/>
      <c r="BA1194" s="905"/>
    </row>
    <row r="1195" spans="1:53" ht="11.4">
      <c r="A1195" s="789">
        <v>10</v>
      </c>
      <c r="B1195" s="905" t="s">
        <v>434</v>
      </c>
      <c r="C1195" s="905"/>
      <c r="D1195" s="905"/>
      <c r="E1195" s="905"/>
      <c r="F1195" s="905"/>
      <c r="G1195" s="905"/>
      <c r="H1195" s="905"/>
      <c r="I1195" s="905"/>
      <c r="J1195" s="905"/>
      <c r="K1195" s="905"/>
      <c r="L1195" s="931" t="s">
        <v>642</v>
      </c>
      <c r="M1195" s="939" t="s">
        <v>1163</v>
      </c>
      <c r="N1195" s="933" t="s">
        <v>370</v>
      </c>
      <c r="O1195" s="443">
        <v>0</v>
      </c>
      <c r="P1195" s="443">
        <v>0</v>
      </c>
      <c r="Q1195" s="443">
        <v>0</v>
      </c>
      <c r="R1195" s="940">
        <v>0</v>
      </c>
      <c r="S1195" s="443">
        <v>0</v>
      </c>
      <c r="T1195" s="443">
        <v>0</v>
      </c>
      <c r="U1195" s="443">
        <v>0</v>
      </c>
      <c r="V1195" s="443">
        <v>0</v>
      </c>
      <c r="W1195" s="443">
        <v>0</v>
      </c>
      <c r="X1195" s="443">
        <v>0</v>
      </c>
      <c r="Y1195" s="443">
        <v>0</v>
      </c>
      <c r="Z1195" s="443">
        <v>0</v>
      </c>
      <c r="AA1195" s="443">
        <v>0</v>
      </c>
      <c r="AB1195" s="443">
        <v>0</v>
      </c>
      <c r="AC1195" s="443">
        <v>0</v>
      </c>
      <c r="AD1195" s="443">
        <v>0</v>
      </c>
      <c r="AE1195" s="443">
        <v>0</v>
      </c>
      <c r="AF1195" s="443">
        <v>0</v>
      </c>
      <c r="AG1195" s="443">
        <v>0</v>
      </c>
      <c r="AH1195" s="443">
        <v>0</v>
      </c>
      <c r="AI1195" s="443">
        <v>0</v>
      </c>
      <c r="AJ1195" s="443">
        <v>0</v>
      </c>
      <c r="AK1195" s="443">
        <v>0</v>
      </c>
      <c r="AL1195" s="443">
        <v>0</v>
      </c>
      <c r="AM1195" s="443">
        <v>0</v>
      </c>
      <c r="AN1195" s="940">
        <v>0</v>
      </c>
      <c r="AO1195" s="940">
        <v>0</v>
      </c>
      <c r="AP1195" s="940">
        <v>0</v>
      </c>
      <c r="AQ1195" s="940">
        <v>0</v>
      </c>
      <c r="AR1195" s="940">
        <v>0</v>
      </c>
      <c r="AS1195" s="940">
        <v>0</v>
      </c>
      <c r="AT1195" s="940">
        <v>0</v>
      </c>
      <c r="AU1195" s="940">
        <v>0</v>
      </c>
      <c r="AV1195" s="940">
        <v>0</v>
      </c>
      <c r="AW1195" s="940">
        <v>0</v>
      </c>
      <c r="AX1195" s="771"/>
      <c r="AY1195" s="771"/>
      <c r="AZ1195" s="771"/>
      <c r="BA1195" s="905"/>
    </row>
    <row r="1196" spans="1:53" ht="68.400000000000006">
      <c r="A1196" s="789">
        <v>10</v>
      </c>
      <c r="B1196" s="905" t="s">
        <v>1396</v>
      </c>
      <c r="C1196" s="905"/>
      <c r="D1196" s="905"/>
      <c r="E1196" s="905"/>
      <c r="F1196" s="905"/>
      <c r="G1196" s="905"/>
      <c r="H1196" s="905"/>
      <c r="I1196" s="905"/>
      <c r="J1196" s="905"/>
      <c r="K1196" s="905"/>
      <c r="L1196" s="931" t="s">
        <v>169</v>
      </c>
      <c r="M1196" s="932" t="s">
        <v>485</v>
      </c>
      <c r="N1196" s="933" t="s">
        <v>370</v>
      </c>
      <c r="O1196" s="951"/>
      <c r="P1196" s="951"/>
      <c r="Q1196" s="951"/>
      <c r="R1196" s="940">
        <v>0</v>
      </c>
      <c r="S1196" s="951"/>
      <c r="T1196" s="951"/>
      <c r="U1196" s="951"/>
      <c r="V1196" s="951"/>
      <c r="W1196" s="951"/>
      <c r="X1196" s="951"/>
      <c r="Y1196" s="951"/>
      <c r="Z1196" s="951"/>
      <c r="AA1196" s="951"/>
      <c r="AB1196" s="951"/>
      <c r="AC1196" s="951"/>
      <c r="AD1196" s="951"/>
      <c r="AE1196" s="951"/>
      <c r="AF1196" s="951"/>
      <c r="AG1196" s="951"/>
      <c r="AH1196" s="951"/>
      <c r="AI1196" s="951"/>
      <c r="AJ1196" s="951"/>
      <c r="AK1196" s="951"/>
      <c r="AL1196" s="951"/>
      <c r="AM1196" s="951"/>
      <c r="AN1196" s="940">
        <v>0</v>
      </c>
      <c r="AO1196" s="940">
        <v>0</v>
      </c>
      <c r="AP1196" s="940">
        <v>0</v>
      </c>
      <c r="AQ1196" s="940">
        <v>0</v>
      </c>
      <c r="AR1196" s="940">
        <v>0</v>
      </c>
      <c r="AS1196" s="940">
        <v>0</v>
      </c>
      <c r="AT1196" s="940">
        <v>0</v>
      </c>
      <c r="AU1196" s="940">
        <v>0</v>
      </c>
      <c r="AV1196" s="940">
        <v>0</v>
      </c>
      <c r="AW1196" s="940">
        <v>0</v>
      </c>
      <c r="AX1196" s="771"/>
      <c r="AY1196" s="771"/>
      <c r="AZ1196" s="771"/>
      <c r="BA1196" s="905"/>
    </row>
    <row r="1197" spans="1:53" ht="11.4">
      <c r="A1197" s="789">
        <v>10</v>
      </c>
      <c r="B1197" s="905" t="s">
        <v>643</v>
      </c>
      <c r="C1197" s="905"/>
      <c r="D1197" s="905"/>
      <c r="E1197" s="905"/>
      <c r="F1197" s="905"/>
      <c r="G1197" s="905"/>
      <c r="H1197" s="905"/>
      <c r="I1197" s="905"/>
      <c r="J1197" s="905"/>
      <c r="K1197" s="905"/>
      <c r="L1197" s="931" t="s">
        <v>385</v>
      </c>
      <c r="M1197" s="932" t="s">
        <v>643</v>
      </c>
      <c r="N1197" s="933" t="s">
        <v>370</v>
      </c>
      <c r="O1197" s="443">
        <v>0</v>
      </c>
      <c r="P1197" s="443">
        <v>0</v>
      </c>
      <c r="Q1197" s="443">
        <v>0</v>
      </c>
      <c r="R1197" s="940">
        <v>0</v>
      </c>
      <c r="S1197" s="443">
        <v>0</v>
      </c>
      <c r="T1197" s="443">
        <v>0</v>
      </c>
      <c r="U1197" s="443">
        <v>0</v>
      </c>
      <c r="V1197" s="443">
        <v>0</v>
      </c>
      <c r="W1197" s="443">
        <v>0</v>
      </c>
      <c r="X1197" s="443">
        <v>0</v>
      </c>
      <c r="Y1197" s="443">
        <v>0</v>
      </c>
      <c r="Z1197" s="443">
        <v>0</v>
      </c>
      <c r="AA1197" s="443">
        <v>0</v>
      </c>
      <c r="AB1197" s="443">
        <v>0</v>
      </c>
      <c r="AC1197" s="443">
        <v>0</v>
      </c>
      <c r="AD1197" s="443">
        <v>0</v>
      </c>
      <c r="AE1197" s="443">
        <v>0</v>
      </c>
      <c r="AF1197" s="443">
        <v>0</v>
      </c>
      <c r="AG1197" s="443">
        <v>0</v>
      </c>
      <c r="AH1197" s="443">
        <v>0</v>
      </c>
      <c r="AI1197" s="443">
        <v>0</v>
      </c>
      <c r="AJ1197" s="443">
        <v>0</v>
      </c>
      <c r="AK1197" s="443">
        <v>0</v>
      </c>
      <c r="AL1197" s="443">
        <v>0</v>
      </c>
      <c r="AM1197" s="443">
        <v>0</v>
      </c>
      <c r="AN1197" s="940">
        <v>0</v>
      </c>
      <c r="AO1197" s="940">
        <v>0</v>
      </c>
      <c r="AP1197" s="940">
        <v>0</v>
      </c>
      <c r="AQ1197" s="940">
        <v>0</v>
      </c>
      <c r="AR1197" s="940">
        <v>0</v>
      </c>
      <c r="AS1197" s="940">
        <v>0</v>
      </c>
      <c r="AT1197" s="940">
        <v>0</v>
      </c>
      <c r="AU1197" s="940">
        <v>0</v>
      </c>
      <c r="AV1197" s="940">
        <v>0</v>
      </c>
      <c r="AW1197" s="940">
        <v>0</v>
      </c>
      <c r="AX1197" s="771"/>
      <c r="AY1197" s="771"/>
      <c r="AZ1197" s="771"/>
      <c r="BA1197" s="905"/>
    </row>
    <row r="1198" spans="1:53" ht="11.4">
      <c r="A1198" s="789">
        <v>10</v>
      </c>
      <c r="B1198" s="905"/>
      <c r="C1198" s="905"/>
      <c r="D1198" s="905"/>
      <c r="E1198" s="905"/>
      <c r="F1198" s="905"/>
      <c r="G1198" s="905"/>
      <c r="H1198" s="905"/>
      <c r="I1198" s="905"/>
      <c r="J1198" s="905"/>
      <c r="K1198" s="905"/>
      <c r="L1198" s="931" t="s">
        <v>511</v>
      </c>
      <c r="M1198" s="932" t="s">
        <v>644</v>
      </c>
      <c r="N1198" s="933" t="s">
        <v>370</v>
      </c>
      <c r="O1198" s="790"/>
      <c r="P1198" s="790"/>
      <c r="Q1198" s="790"/>
      <c r="R1198" s="940">
        <v>0</v>
      </c>
      <c r="S1198" s="790"/>
      <c r="T1198" s="790"/>
      <c r="U1198" s="790"/>
      <c r="V1198" s="790"/>
      <c r="W1198" s="790"/>
      <c r="X1198" s="790"/>
      <c r="Y1198" s="790"/>
      <c r="Z1198" s="790"/>
      <c r="AA1198" s="790"/>
      <c r="AB1198" s="790"/>
      <c r="AC1198" s="790"/>
      <c r="AD1198" s="790"/>
      <c r="AE1198" s="790"/>
      <c r="AF1198" s="790"/>
      <c r="AG1198" s="790"/>
      <c r="AH1198" s="790"/>
      <c r="AI1198" s="790"/>
      <c r="AJ1198" s="790"/>
      <c r="AK1198" s="790"/>
      <c r="AL1198" s="790"/>
      <c r="AM1198" s="790"/>
      <c r="AN1198" s="940">
        <v>0</v>
      </c>
      <c r="AO1198" s="940">
        <v>0</v>
      </c>
      <c r="AP1198" s="940">
        <v>0</v>
      </c>
      <c r="AQ1198" s="940">
        <v>0</v>
      </c>
      <c r="AR1198" s="940">
        <v>0</v>
      </c>
      <c r="AS1198" s="940">
        <v>0</v>
      </c>
      <c r="AT1198" s="940">
        <v>0</v>
      </c>
      <c r="AU1198" s="940">
        <v>0</v>
      </c>
      <c r="AV1198" s="940">
        <v>0</v>
      </c>
      <c r="AW1198" s="940">
        <v>0</v>
      </c>
      <c r="AX1198" s="771"/>
      <c r="AY1198" s="771"/>
      <c r="AZ1198" s="771"/>
      <c r="BA1198" s="905"/>
    </row>
    <row r="1199" spans="1:53" ht="11.4">
      <c r="A1199" s="789">
        <v>10</v>
      </c>
      <c r="B1199" s="905" t="s">
        <v>646</v>
      </c>
      <c r="C1199" s="905"/>
      <c r="D1199" s="905"/>
      <c r="E1199" s="905"/>
      <c r="F1199" s="905"/>
      <c r="G1199" s="905"/>
      <c r="H1199" s="905"/>
      <c r="I1199" s="905"/>
      <c r="J1199" s="905"/>
      <c r="K1199" s="905"/>
      <c r="L1199" s="931" t="s">
        <v>645</v>
      </c>
      <c r="M1199" s="939" t="s">
        <v>646</v>
      </c>
      <c r="N1199" s="933" t="s">
        <v>370</v>
      </c>
      <c r="O1199" s="790"/>
      <c r="P1199" s="790"/>
      <c r="Q1199" s="790"/>
      <c r="R1199" s="940">
        <v>0</v>
      </c>
      <c r="S1199" s="790"/>
      <c r="T1199" s="790"/>
      <c r="U1199" s="790"/>
      <c r="V1199" s="790"/>
      <c r="W1199" s="790"/>
      <c r="X1199" s="790"/>
      <c r="Y1199" s="790"/>
      <c r="Z1199" s="790"/>
      <c r="AA1199" s="790"/>
      <c r="AB1199" s="790"/>
      <c r="AC1199" s="790"/>
      <c r="AD1199" s="790"/>
      <c r="AE1199" s="790"/>
      <c r="AF1199" s="790"/>
      <c r="AG1199" s="790"/>
      <c r="AH1199" s="790"/>
      <c r="AI1199" s="790"/>
      <c r="AJ1199" s="790"/>
      <c r="AK1199" s="790"/>
      <c r="AL1199" s="790"/>
      <c r="AM1199" s="790"/>
      <c r="AN1199" s="940">
        <v>0</v>
      </c>
      <c r="AO1199" s="940">
        <v>0</v>
      </c>
      <c r="AP1199" s="940">
        <v>0</v>
      </c>
      <c r="AQ1199" s="940">
        <v>0</v>
      </c>
      <c r="AR1199" s="940">
        <v>0</v>
      </c>
      <c r="AS1199" s="940">
        <v>0</v>
      </c>
      <c r="AT1199" s="940">
        <v>0</v>
      </c>
      <c r="AU1199" s="940">
        <v>0</v>
      </c>
      <c r="AV1199" s="940">
        <v>0</v>
      </c>
      <c r="AW1199" s="940">
        <v>0</v>
      </c>
      <c r="AX1199" s="771"/>
      <c r="AY1199" s="771"/>
      <c r="AZ1199" s="771"/>
      <c r="BA1199" s="905"/>
    </row>
    <row r="1200" spans="1:53" ht="11.4">
      <c r="A1200" s="789">
        <v>10</v>
      </c>
      <c r="B1200" s="905" t="s">
        <v>647</v>
      </c>
      <c r="C1200" s="905"/>
      <c r="D1200" s="905"/>
      <c r="E1200" s="905"/>
      <c r="F1200" s="905"/>
      <c r="G1200" s="905"/>
      <c r="H1200" s="905"/>
      <c r="I1200" s="905"/>
      <c r="J1200" s="905"/>
      <c r="K1200" s="905"/>
      <c r="L1200" s="931" t="s">
        <v>513</v>
      </c>
      <c r="M1200" s="932" t="s">
        <v>647</v>
      </c>
      <c r="N1200" s="933" t="s">
        <v>370</v>
      </c>
      <c r="O1200" s="790"/>
      <c r="P1200" s="790"/>
      <c r="Q1200" s="790"/>
      <c r="R1200" s="940">
        <v>0</v>
      </c>
      <c r="S1200" s="790"/>
      <c r="T1200" s="790">
        <v>0</v>
      </c>
      <c r="U1200" s="790">
        <v>0</v>
      </c>
      <c r="V1200" s="790">
        <v>0</v>
      </c>
      <c r="W1200" s="790">
        <v>0</v>
      </c>
      <c r="X1200" s="790">
        <v>0</v>
      </c>
      <c r="Y1200" s="790">
        <v>0</v>
      </c>
      <c r="Z1200" s="790">
        <v>0</v>
      </c>
      <c r="AA1200" s="790">
        <v>0</v>
      </c>
      <c r="AB1200" s="790">
        <v>0</v>
      </c>
      <c r="AC1200" s="790">
        <v>0</v>
      </c>
      <c r="AD1200" s="790">
        <v>0</v>
      </c>
      <c r="AE1200" s="790">
        <v>0</v>
      </c>
      <c r="AF1200" s="790">
        <v>0</v>
      </c>
      <c r="AG1200" s="790">
        <v>0</v>
      </c>
      <c r="AH1200" s="790">
        <v>0</v>
      </c>
      <c r="AI1200" s="790">
        <v>0</v>
      </c>
      <c r="AJ1200" s="790">
        <v>0</v>
      </c>
      <c r="AK1200" s="790">
        <v>0</v>
      </c>
      <c r="AL1200" s="790">
        <v>0</v>
      </c>
      <c r="AM1200" s="790">
        <v>0</v>
      </c>
      <c r="AN1200" s="940">
        <v>0</v>
      </c>
      <c r="AO1200" s="940">
        <v>0</v>
      </c>
      <c r="AP1200" s="940">
        <v>0</v>
      </c>
      <c r="AQ1200" s="940">
        <v>0</v>
      </c>
      <c r="AR1200" s="940">
        <v>0</v>
      </c>
      <c r="AS1200" s="940">
        <v>0</v>
      </c>
      <c r="AT1200" s="940">
        <v>0</v>
      </c>
      <c r="AU1200" s="940">
        <v>0</v>
      </c>
      <c r="AV1200" s="940">
        <v>0</v>
      </c>
      <c r="AW1200" s="940">
        <v>0</v>
      </c>
      <c r="AX1200" s="771"/>
      <c r="AY1200" s="771"/>
      <c r="AZ1200" s="771"/>
      <c r="BA1200" s="905"/>
    </row>
    <row r="1201" spans="1:53" ht="11.4">
      <c r="A1201" s="789">
        <v>10</v>
      </c>
      <c r="B1201" s="905" t="s">
        <v>648</v>
      </c>
      <c r="C1201" s="905"/>
      <c r="D1201" s="905"/>
      <c r="E1201" s="905"/>
      <c r="F1201" s="905"/>
      <c r="G1201" s="905"/>
      <c r="H1201" s="905"/>
      <c r="I1201" s="905"/>
      <c r="J1201" s="905"/>
      <c r="K1201" s="905"/>
      <c r="L1201" s="931" t="s">
        <v>516</v>
      </c>
      <c r="M1201" s="932" t="s">
        <v>648</v>
      </c>
      <c r="N1201" s="933" t="s">
        <v>370</v>
      </c>
      <c r="O1201" s="790"/>
      <c r="P1201" s="790"/>
      <c r="Q1201" s="790"/>
      <c r="R1201" s="940">
        <v>0</v>
      </c>
      <c r="S1201" s="790"/>
      <c r="T1201" s="790"/>
      <c r="U1201" s="790"/>
      <c r="V1201" s="790"/>
      <c r="W1201" s="790"/>
      <c r="X1201" s="790"/>
      <c r="Y1201" s="790"/>
      <c r="Z1201" s="790"/>
      <c r="AA1201" s="790"/>
      <c r="AB1201" s="790"/>
      <c r="AC1201" s="790"/>
      <c r="AD1201" s="790"/>
      <c r="AE1201" s="790"/>
      <c r="AF1201" s="790"/>
      <c r="AG1201" s="790"/>
      <c r="AH1201" s="790"/>
      <c r="AI1201" s="790"/>
      <c r="AJ1201" s="790"/>
      <c r="AK1201" s="790"/>
      <c r="AL1201" s="790"/>
      <c r="AM1201" s="790"/>
      <c r="AN1201" s="940">
        <v>0</v>
      </c>
      <c r="AO1201" s="940">
        <v>0</v>
      </c>
      <c r="AP1201" s="940">
        <v>0</v>
      </c>
      <c r="AQ1201" s="940">
        <v>0</v>
      </c>
      <c r="AR1201" s="940">
        <v>0</v>
      </c>
      <c r="AS1201" s="940">
        <v>0</v>
      </c>
      <c r="AT1201" s="940">
        <v>0</v>
      </c>
      <c r="AU1201" s="940">
        <v>0</v>
      </c>
      <c r="AV1201" s="940">
        <v>0</v>
      </c>
      <c r="AW1201" s="940">
        <v>0</v>
      </c>
      <c r="AX1201" s="771"/>
      <c r="AY1201" s="771"/>
      <c r="AZ1201" s="771"/>
      <c r="BA1201" s="905"/>
    </row>
    <row r="1202" spans="1:53" ht="11.4">
      <c r="A1202" s="789">
        <v>10</v>
      </c>
      <c r="B1202" s="905" t="s">
        <v>649</v>
      </c>
      <c r="C1202" s="905"/>
      <c r="D1202" s="905"/>
      <c r="E1202" s="905"/>
      <c r="F1202" s="905"/>
      <c r="G1202" s="905"/>
      <c r="H1202" s="905"/>
      <c r="I1202" s="905"/>
      <c r="J1202" s="905"/>
      <c r="K1202" s="905"/>
      <c r="L1202" s="931" t="s">
        <v>519</v>
      </c>
      <c r="M1202" s="932" t="s">
        <v>649</v>
      </c>
      <c r="N1202" s="933" t="s">
        <v>370</v>
      </c>
      <c r="O1202" s="790"/>
      <c r="P1202" s="790"/>
      <c r="Q1202" s="790"/>
      <c r="R1202" s="940">
        <v>0</v>
      </c>
      <c r="S1202" s="790"/>
      <c r="T1202" s="790"/>
      <c r="U1202" s="790"/>
      <c r="V1202" s="790"/>
      <c r="W1202" s="790"/>
      <c r="X1202" s="790"/>
      <c r="Y1202" s="790"/>
      <c r="Z1202" s="790"/>
      <c r="AA1202" s="790"/>
      <c r="AB1202" s="790"/>
      <c r="AC1202" s="790"/>
      <c r="AD1202" s="790"/>
      <c r="AE1202" s="790"/>
      <c r="AF1202" s="790"/>
      <c r="AG1202" s="790"/>
      <c r="AH1202" s="790"/>
      <c r="AI1202" s="790"/>
      <c r="AJ1202" s="790"/>
      <c r="AK1202" s="790"/>
      <c r="AL1202" s="790"/>
      <c r="AM1202" s="790"/>
      <c r="AN1202" s="940">
        <v>0</v>
      </c>
      <c r="AO1202" s="940">
        <v>0</v>
      </c>
      <c r="AP1202" s="940">
        <v>0</v>
      </c>
      <c r="AQ1202" s="940">
        <v>0</v>
      </c>
      <c r="AR1202" s="940">
        <v>0</v>
      </c>
      <c r="AS1202" s="940">
        <v>0</v>
      </c>
      <c r="AT1202" s="940">
        <v>0</v>
      </c>
      <c r="AU1202" s="940">
        <v>0</v>
      </c>
      <c r="AV1202" s="940">
        <v>0</v>
      </c>
      <c r="AW1202" s="940">
        <v>0</v>
      </c>
      <c r="AX1202" s="771"/>
      <c r="AY1202" s="771"/>
      <c r="AZ1202" s="771"/>
      <c r="BA1202" s="905"/>
    </row>
    <row r="1203" spans="1:53" ht="11.4">
      <c r="A1203" s="789">
        <v>10</v>
      </c>
      <c r="B1203" s="905" t="s">
        <v>651</v>
      </c>
      <c r="C1203" s="905"/>
      <c r="D1203" s="905"/>
      <c r="E1203" s="905"/>
      <c r="F1203" s="905"/>
      <c r="G1203" s="905"/>
      <c r="H1203" s="905"/>
      <c r="I1203" s="905"/>
      <c r="J1203" s="905"/>
      <c r="K1203" s="905"/>
      <c r="L1203" s="931" t="s">
        <v>650</v>
      </c>
      <c r="M1203" s="932" t="s">
        <v>651</v>
      </c>
      <c r="N1203" s="933" t="s">
        <v>370</v>
      </c>
      <c r="O1203" s="940">
        <v>0</v>
      </c>
      <c r="P1203" s="940">
        <v>0</v>
      </c>
      <c r="Q1203" s="940">
        <v>0</v>
      </c>
      <c r="R1203" s="940">
        <v>0</v>
      </c>
      <c r="S1203" s="940">
        <v>0</v>
      </c>
      <c r="T1203" s="940">
        <v>0</v>
      </c>
      <c r="U1203" s="940">
        <v>0</v>
      </c>
      <c r="V1203" s="940">
        <v>0</v>
      </c>
      <c r="W1203" s="940">
        <v>0</v>
      </c>
      <c r="X1203" s="940">
        <v>0</v>
      </c>
      <c r="Y1203" s="940">
        <v>0</v>
      </c>
      <c r="Z1203" s="940">
        <v>0</v>
      </c>
      <c r="AA1203" s="940">
        <v>0</v>
      </c>
      <c r="AB1203" s="940">
        <v>0</v>
      </c>
      <c r="AC1203" s="940">
        <v>0</v>
      </c>
      <c r="AD1203" s="940">
        <v>0</v>
      </c>
      <c r="AE1203" s="940">
        <v>0</v>
      </c>
      <c r="AF1203" s="940">
        <v>0</v>
      </c>
      <c r="AG1203" s="940">
        <v>0</v>
      </c>
      <c r="AH1203" s="940">
        <v>0</v>
      </c>
      <c r="AI1203" s="940">
        <v>0</v>
      </c>
      <c r="AJ1203" s="940">
        <v>0</v>
      </c>
      <c r="AK1203" s="940">
        <v>0</v>
      </c>
      <c r="AL1203" s="940">
        <v>0</v>
      </c>
      <c r="AM1203" s="940">
        <v>0</v>
      </c>
      <c r="AN1203" s="940">
        <v>0</v>
      </c>
      <c r="AO1203" s="940">
        <v>0</v>
      </c>
      <c r="AP1203" s="940">
        <v>0</v>
      </c>
      <c r="AQ1203" s="940">
        <v>0</v>
      </c>
      <c r="AR1203" s="940">
        <v>0</v>
      </c>
      <c r="AS1203" s="940">
        <v>0</v>
      </c>
      <c r="AT1203" s="940">
        <v>0</v>
      </c>
      <c r="AU1203" s="940">
        <v>0</v>
      </c>
      <c r="AV1203" s="940">
        <v>0</v>
      </c>
      <c r="AW1203" s="940">
        <v>0</v>
      </c>
      <c r="AX1203" s="771"/>
      <c r="AY1203" s="771"/>
      <c r="AZ1203" s="771"/>
      <c r="BA1203" s="905"/>
    </row>
    <row r="1204" spans="1:53" ht="11.4">
      <c r="A1204" s="789">
        <v>10</v>
      </c>
      <c r="B1204" s="905"/>
      <c r="C1204" s="905"/>
      <c r="D1204" s="905"/>
      <c r="E1204" s="905"/>
      <c r="F1204" s="905"/>
      <c r="G1204" s="905"/>
      <c r="H1204" s="905"/>
      <c r="I1204" s="905"/>
      <c r="J1204" s="905"/>
      <c r="K1204" s="905"/>
      <c r="L1204" s="931" t="s">
        <v>652</v>
      </c>
      <c r="M1204" s="939" t="s">
        <v>653</v>
      </c>
      <c r="N1204" s="933" t="s">
        <v>370</v>
      </c>
      <c r="O1204" s="790"/>
      <c r="P1204" s="790"/>
      <c r="Q1204" s="790"/>
      <c r="R1204" s="940">
        <v>0</v>
      </c>
      <c r="S1204" s="790"/>
      <c r="T1204" s="790"/>
      <c r="U1204" s="790"/>
      <c r="V1204" s="790"/>
      <c r="W1204" s="790"/>
      <c r="X1204" s="790"/>
      <c r="Y1204" s="790"/>
      <c r="Z1204" s="790"/>
      <c r="AA1204" s="790"/>
      <c r="AB1204" s="790"/>
      <c r="AC1204" s="790"/>
      <c r="AD1204" s="790"/>
      <c r="AE1204" s="790"/>
      <c r="AF1204" s="790"/>
      <c r="AG1204" s="790"/>
      <c r="AH1204" s="790"/>
      <c r="AI1204" s="790"/>
      <c r="AJ1204" s="790"/>
      <c r="AK1204" s="790"/>
      <c r="AL1204" s="790"/>
      <c r="AM1204" s="790"/>
      <c r="AN1204" s="940">
        <v>0</v>
      </c>
      <c r="AO1204" s="940">
        <v>0</v>
      </c>
      <c r="AP1204" s="940">
        <v>0</v>
      </c>
      <c r="AQ1204" s="940">
        <v>0</v>
      </c>
      <c r="AR1204" s="940">
        <v>0</v>
      </c>
      <c r="AS1204" s="940">
        <v>0</v>
      </c>
      <c r="AT1204" s="940">
        <v>0</v>
      </c>
      <c r="AU1204" s="940">
        <v>0</v>
      </c>
      <c r="AV1204" s="940">
        <v>0</v>
      </c>
      <c r="AW1204" s="940">
        <v>0</v>
      </c>
      <c r="AX1204" s="771"/>
      <c r="AY1204" s="771"/>
      <c r="AZ1204" s="771"/>
      <c r="BA1204" s="905"/>
    </row>
    <row r="1205" spans="1:53" ht="11.4">
      <c r="A1205" s="789">
        <v>10</v>
      </c>
      <c r="B1205" s="905"/>
      <c r="C1205" s="905"/>
      <c r="D1205" s="905"/>
      <c r="E1205" s="905"/>
      <c r="F1205" s="905"/>
      <c r="G1205" s="905"/>
      <c r="H1205" s="905"/>
      <c r="I1205" s="905"/>
      <c r="J1205" s="905"/>
      <c r="K1205" s="905"/>
      <c r="L1205" s="931" t="s">
        <v>654</v>
      </c>
      <c r="M1205" s="939" t="s">
        <v>655</v>
      </c>
      <c r="N1205" s="933" t="s">
        <v>370</v>
      </c>
      <c r="O1205" s="790"/>
      <c r="P1205" s="790"/>
      <c r="Q1205" s="790"/>
      <c r="R1205" s="940">
        <v>0</v>
      </c>
      <c r="S1205" s="790"/>
      <c r="T1205" s="790"/>
      <c r="U1205" s="790"/>
      <c r="V1205" s="790"/>
      <c r="W1205" s="790"/>
      <c r="X1205" s="790"/>
      <c r="Y1205" s="790"/>
      <c r="Z1205" s="790"/>
      <c r="AA1205" s="790"/>
      <c r="AB1205" s="790"/>
      <c r="AC1205" s="790"/>
      <c r="AD1205" s="790"/>
      <c r="AE1205" s="790"/>
      <c r="AF1205" s="790"/>
      <c r="AG1205" s="790"/>
      <c r="AH1205" s="790"/>
      <c r="AI1205" s="790"/>
      <c r="AJ1205" s="790"/>
      <c r="AK1205" s="790"/>
      <c r="AL1205" s="790"/>
      <c r="AM1205" s="790"/>
      <c r="AN1205" s="940">
        <v>0</v>
      </c>
      <c r="AO1205" s="940">
        <v>0</v>
      </c>
      <c r="AP1205" s="940">
        <v>0</v>
      </c>
      <c r="AQ1205" s="940">
        <v>0</v>
      </c>
      <c r="AR1205" s="940">
        <v>0</v>
      </c>
      <c r="AS1205" s="940">
        <v>0</v>
      </c>
      <c r="AT1205" s="940">
        <v>0</v>
      </c>
      <c r="AU1205" s="940">
        <v>0</v>
      </c>
      <c r="AV1205" s="940">
        <v>0</v>
      </c>
      <c r="AW1205" s="940">
        <v>0</v>
      </c>
      <c r="AX1205" s="771"/>
      <c r="AY1205" s="771"/>
      <c r="AZ1205" s="771"/>
      <c r="BA1205" s="905"/>
    </row>
    <row r="1206" spans="1:53" ht="34.200000000000003">
      <c r="A1206" s="789">
        <v>10</v>
      </c>
      <c r="B1206" s="905" t="s">
        <v>1397</v>
      </c>
      <c r="C1206" s="905"/>
      <c r="D1206" s="905"/>
      <c r="E1206" s="905"/>
      <c r="F1206" s="905"/>
      <c r="G1206" s="905"/>
      <c r="H1206" s="905"/>
      <c r="I1206" s="905"/>
      <c r="J1206" s="905"/>
      <c r="K1206" s="905"/>
      <c r="L1206" s="931" t="s">
        <v>656</v>
      </c>
      <c r="M1206" s="932" t="s">
        <v>657</v>
      </c>
      <c r="N1206" s="933" t="s">
        <v>370</v>
      </c>
      <c r="O1206" s="790"/>
      <c r="P1206" s="790"/>
      <c r="Q1206" s="790"/>
      <c r="R1206" s="940">
        <v>0</v>
      </c>
      <c r="S1206" s="790"/>
      <c r="T1206" s="790"/>
      <c r="U1206" s="790"/>
      <c r="V1206" s="790"/>
      <c r="W1206" s="790"/>
      <c r="X1206" s="790"/>
      <c r="Y1206" s="790"/>
      <c r="Z1206" s="790"/>
      <c r="AA1206" s="790"/>
      <c r="AB1206" s="790"/>
      <c r="AC1206" s="790"/>
      <c r="AD1206" s="790"/>
      <c r="AE1206" s="790"/>
      <c r="AF1206" s="790"/>
      <c r="AG1206" s="790"/>
      <c r="AH1206" s="790"/>
      <c r="AI1206" s="790"/>
      <c r="AJ1206" s="790"/>
      <c r="AK1206" s="790"/>
      <c r="AL1206" s="790"/>
      <c r="AM1206" s="790"/>
      <c r="AN1206" s="940">
        <v>0</v>
      </c>
      <c r="AO1206" s="940">
        <v>0</v>
      </c>
      <c r="AP1206" s="940">
        <v>0</v>
      </c>
      <c r="AQ1206" s="940">
        <v>0</v>
      </c>
      <c r="AR1206" s="940">
        <v>0</v>
      </c>
      <c r="AS1206" s="940">
        <v>0</v>
      </c>
      <c r="AT1206" s="940">
        <v>0</v>
      </c>
      <c r="AU1206" s="940">
        <v>0</v>
      </c>
      <c r="AV1206" s="940">
        <v>0</v>
      </c>
      <c r="AW1206" s="940">
        <v>0</v>
      </c>
      <c r="AX1206" s="771"/>
      <c r="AY1206" s="771"/>
      <c r="AZ1206" s="771"/>
      <c r="BA1206" s="905"/>
    </row>
    <row r="1207" spans="1:53" s="116" customFormat="1" ht="11.4">
      <c r="A1207" s="789">
        <v>10</v>
      </c>
      <c r="B1207" s="905" t="s">
        <v>1105</v>
      </c>
      <c r="C1207" s="946"/>
      <c r="D1207" s="946"/>
      <c r="E1207" s="946"/>
      <c r="F1207" s="946"/>
      <c r="G1207" s="946"/>
      <c r="H1207" s="946"/>
      <c r="I1207" s="946"/>
      <c r="J1207" s="946"/>
      <c r="K1207" s="946"/>
      <c r="L1207" s="947" t="s">
        <v>103</v>
      </c>
      <c r="M1207" s="926" t="s">
        <v>658</v>
      </c>
      <c r="N1207" s="949" t="s">
        <v>370</v>
      </c>
      <c r="O1207" s="537">
        <v>338.75</v>
      </c>
      <c r="P1207" s="537">
        <v>1182.78</v>
      </c>
      <c r="Q1207" s="537">
        <v>0</v>
      </c>
      <c r="R1207" s="928">
        <v>-1182.78</v>
      </c>
      <c r="S1207" s="537">
        <v>361.88499999999999</v>
      </c>
      <c r="T1207" s="537">
        <v>912</v>
      </c>
      <c r="U1207" s="537">
        <v>0</v>
      </c>
      <c r="V1207" s="537">
        <v>0</v>
      </c>
      <c r="W1207" s="537">
        <v>0</v>
      </c>
      <c r="X1207" s="537">
        <v>0</v>
      </c>
      <c r="Y1207" s="537">
        <v>0</v>
      </c>
      <c r="Z1207" s="537">
        <v>0</v>
      </c>
      <c r="AA1207" s="537">
        <v>0</v>
      </c>
      <c r="AB1207" s="537">
        <v>0</v>
      </c>
      <c r="AC1207" s="537">
        <v>0</v>
      </c>
      <c r="AD1207" s="537">
        <v>379.58</v>
      </c>
      <c r="AE1207" s="537">
        <v>0</v>
      </c>
      <c r="AF1207" s="537">
        <v>0</v>
      </c>
      <c r="AG1207" s="537">
        <v>0</v>
      </c>
      <c r="AH1207" s="537">
        <v>0</v>
      </c>
      <c r="AI1207" s="537">
        <v>0</v>
      </c>
      <c r="AJ1207" s="537">
        <v>0</v>
      </c>
      <c r="AK1207" s="537">
        <v>0</v>
      </c>
      <c r="AL1207" s="537">
        <v>0</v>
      </c>
      <c r="AM1207" s="537">
        <v>0</v>
      </c>
      <c r="AN1207" s="928">
        <v>4.889674896721333</v>
      </c>
      <c r="AO1207" s="928">
        <v>-100</v>
      </c>
      <c r="AP1207" s="928">
        <v>0</v>
      </c>
      <c r="AQ1207" s="928">
        <v>0</v>
      </c>
      <c r="AR1207" s="928">
        <v>0</v>
      </c>
      <c r="AS1207" s="928">
        <v>0</v>
      </c>
      <c r="AT1207" s="928">
        <v>0</v>
      </c>
      <c r="AU1207" s="928">
        <v>0</v>
      </c>
      <c r="AV1207" s="928">
        <v>0</v>
      </c>
      <c r="AW1207" s="928">
        <v>0</v>
      </c>
      <c r="AX1207" s="771"/>
      <c r="AY1207" s="771"/>
      <c r="AZ1207" s="771"/>
      <c r="BA1207" s="946"/>
    </row>
    <row r="1208" spans="1:53" s="116" customFormat="1" ht="34.200000000000003">
      <c r="A1208" s="789">
        <v>10</v>
      </c>
      <c r="B1208" s="905" t="s">
        <v>1106</v>
      </c>
      <c r="C1208" s="946"/>
      <c r="D1208" s="946"/>
      <c r="E1208" s="946"/>
      <c r="F1208" s="946"/>
      <c r="G1208" s="946"/>
      <c r="H1208" s="946"/>
      <c r="I1208" s="946"/>
      <c r="J1208" s="946"/>
      <c r="K1208" s="946"/>
      <c r="L1208" s="947" t="s">
        <v>104</v>
      </c>
      <c r="M1208" s="926" t="s">
        <v>659</v>
      </c>
      <c r="N1208" s="949" t="s">
        <v>370</v>
      </c>
      <c r="O1208" s="537">
        <v>0</v>
      </c>
      <c r="P1208" s="537">
        <v>0</v>
      </c>
      <c r="Q1208" s="537">
        <v>0</v>
      </c>
      <c r="R1208" s="928">
        <v>0</v>
      </c>
      <c r="S1208" s="537">
        <v>0</v>
      </c>
      <c r="T1208" s="537">
        <v>0</v>
      </c>
      <c r="U1208" s="537">
        <v>0</v>
      </c>
      <c r="V1208" s="537">
        <v>0</v>
      </c>
      <c r="W1208" s="537">
        <v>0</v>
      </c>
      <c r="X1208" s="537">
        <v>0</v>
      </c>
      <c r="Y1208" s="537">
        <v>0</v>
      </c>
      <c r="Z1208" s="537">
        <v>0</v>
      </c>
      <c r="AA1208" s="537">
        <v>0</v>
      </c>
      <c r="AB1208" s="537">
        <v>0</v>
      </c>
      <c r="AC1208" s="537">
        <v>0</v>
      </c>
      <c r="AD1208" s="537">
        <v>0</v>
      </c>
      <c r="AE1208" s="537">
        <v>0</v>
      </c>
      <c r="AF1208" s="537">
        <v>0</v>
      </c>
      <c r="AG1208" s="537">
        <v>0</v>
      </c>
      <c r="AH1208" s="537">
        <v>0</v>
      </c>
      <c r="AI1208" s="537">
        <v>0</v>
      </c>
      <c r="AJ1208" s="537">
        <v>0</v>
      </c>
      <c r="AK1208" s="537">
        <v>0</v>
      </c>
      <c r="AL1208" s="537">
        <v>0</v>
      </c>
      <c r="AM1208" s="537">
        <v>0</v>
      </c>
      <c r="AN1208" s="928">
        <v>0</v>
      </c>
      <c r="AO1208" s="928">
        <v>0</v>
      </c>
      <c r="AP1208" s="928">
        <v>0</v>
      </c>
      <c r="AQ1208" s="928">
        <v>0</v>
      </c>
      <c r="AR1208" s="928">
        <v>0</v>
      </c>
      <c r="AS1208" s="928">
        <v>0</v>
      </c>
      <c r="AT1208" s="928">
        <v>0</v>
      </c>
      <c r="AU1208" s="928">
        <v>0</v>
      </c>
      <c r="AV1208" s="928">
        <v>0</v>
      </c>
      <c r="AW1208" s="928">
        <v>0</v>
      </c>
      <c r="AX1208" s="771"/>
      <c r="AY1208" s="771"/>
      <c r="AZ1208" s="771"/>
      <c r="BA1208" s="946"/>
    </row>
    <row r="1209" spans="1:53" ht="11.4">
      <c r="A1209" s="789">
        <v>10</v>
      </c>
      <c r="B1209" s="905"/>
      <c r="C1209" s="905"/>
      <c r="D1209" s="905"/>
      <c r="E1209" s="905"/>
      <c r="F1209" s="905"/>
      <c r="G1209" s="905"/>
      <c r="H1209" s="905"/>
      <c r="I1209" s="905"/>
      <c r="J1209" s="905"/>
      <c r="K1209" s="905"/>
      <c r="L1209" s="931" t="s">
        <v>148</v>
      </c>
      <c r="M1209" s="952" t="s">
        <v>1239</v>
      </c>
      <c r="N1209" s="933" t="s">
        <v>370</v>
      </c>
      <c r="O1209" s="790">
        <v>0</v>
      </c>
      <c r="P1209" s="790">
        <v>0</v>
      </c>
      <c r="Q1209" s="790">
        <v>0</v>
      </c>
      <c r="R1209" s="940">
        <v>0</v>
      </c>
      <c r="S1209" s="790">
        <v>0</v>
      </c>
      <c r="T1209" s="790">
        <v>0</v>
      </c>
      <c r="U1209" s="790">
        <v>0</v>
      </c>
      <c r="V1209" s="790">
        <v>0</v>
      </c>
      <c r="W1209" s="790">
        <v>0</v>
      </c>
      <c r="X1209" s="790">
        <v>0</v>
      </c>
      <c r="Y1209" s="790">
        <v>0</v>
      </c>
      <c r="Z1209" s="790">
        <v>0</v>
      </c>
      <c r="AA1209" s="790">
        <v>0</v>
      </c>
      <c r="AB1209" s="790">
        <v>0</v>
      </c>
      <c r="AC1209" s="790">
        <v>0</v>
      </c>
      <c r="AD1209" s="790">
        <v>0</v>
      </c>
      <c r="AE1209" s="790">
        <v>0</v>
      </c>
      <c r="AF1209" s="790">
        <v>0</v>
      </c>
      <c r="AG1209" s="790">
        <v>0</v>
      </c>
      <c r="AH1209" s="790">
        <v>0</v>
      </c>
      <c r="AI1209" s="790">
        <v>0</v>
      </c>
      <c r="AJ1209" s="790">
        <v>0</v>
      </c>
      <c r="AK1209" s="790">
        <v>0</v>
      </c>
      <c r="AL1209" s="790">
        <v>0</v>
      </c>
      <c r="AM1209" s="790">
        <v>0</v>
      </c>
      <c r="AN1209" s="940">
        <v>0</v>
      </c>
      <c r="AO1209" s="940">
        <v>0</v>
      </c>
      <c r="AP1209" s="940">
        <v>0</v>
      </c>
      <c r="AQ1209" s="940">
        <v>0</v>
      </c>
      <c r="AR1209" s="940">
        <v>0</v>
      </c>
      <c r="AS1209" s="940">
        <v>0</v>
      </c>
      <c r="AT1209" s="940">
        <v>0</v>
      </c>
      <c r="AU1209" s="940">
        <v>0</v>
      </c>
      <c r="AV1209" s="940">
        <v>0</v>
      </c>
      <c r="AW1209" s="940">
        <v>0</v>
      </c>
      <c r="AX1209" s="771"/>
      <c r="AY1209" s="771"/>
      <c r="AZ1209" s="771"/>
      <c r="BA1209" s="905"/>
    </row>
    <row r="1210" spans="1:53" s="116" customFormat="1" ht="11.4">
      <c r="A1210" s="789">
        <v>10</v>
      </c>
      <c r="B1210" s="905" t="s">
        <v>660</v>
      </c>
      <c r="C1210" s="946"/>
      <c r="D1210" s="946"/>
      <c r="E1210" s="946"/>
      <c r="F1210" s="946"/>
      <c r="G1210" s="946"/>
      <c r="H1210" s="946"/>
      <c r="I1210" s="946"/>
      <c r="J1210" s="946"/>
      <c r="K1210" s="946"/>
      <c r="L1210" s="947" t="s">
        <v>120</v>
      </c>
      <c r="M1210" s="953" t="s">
        <v>660</v>
      </c>
      <c r="N1210" s="927" t="s">
        <v>370</v>
      </c>
      <c r="O1210" s="928">
        <v>0</v>
      </c>
      <c r="P1210" s="928">
        <v>0</v>
      </c>
      <c r="Q1210" s="928">
        <v>0</v>
      </c>
      <c r="R1210" s="537">
        <v>0</v>
      </c>
      <c r="S1210" s="928">
        <v>0</v>
      </c>
      <c r="T1210" s="928">
        <v>0</v>
      </c>
      <c r="U1210" s="928">
        <v>0</v>
      </c>
      <c r="V1210" s="928">
        <v>0</v>
      </c>
      <c r="W1210" s="928">
        <v>0</v>
      </c>
      <c r="X1210" s="928">
        <v>0</v>
      </c>
      <c r="Y1210" s="928">
        <v>0</v>
      </c>
      <c r="Z1210" s="928">
        <v>0</v>
      </c>
      <c r="AA1210" s="928">
        <v>0</v>
      </c>
      <c r="AB1210" s="928">
        <v>0</v>
      </c>
      <c r="AC1210" s="928">
        <v>0</v>
      </c>
      <c r="AD1210" s="928">
        <v>0</v>
      </c>
      <c r="AE1210" s="928">
        <v>0</v>
      </c>
      <c r="AF1210" s="928">
        <v>0</v>
      </c>
      <c r="AG1210" s="928">
        <v>0</v>
      </c>
      <c r="AH1210" s="928">
        <v>0</v>
      </c>
      <c r="AI1210" s="928">
        <v>0</v>
      </c>
      <c r="AJ1210" s="928">
        <v>0</v>
      </c>
      <c r="AK1210" s="928">
        <v>0</v>
      </c>
      <c r="AL1210" s="928">
        <v>0</v>
      </c>
      <c r="AM1210" s="928">
        <v>0</v>
      </c>
      <c r="AN1210" s="928">
        <v>0</v>
      </c>
      <c r="AO1210" s="928">
        <v>0</v>
      </c>
      <c r="AP1210" s="928">
        <v>0</v>
      </c>
      <c r="AQ1210" s="928">
        <v>0</v>
      </c>
      <c r="AR1210" s="928">
        <v>0</v>
      </c>
      <c r="AS1210" s="928">
        <v>0</v>
      </c>
      <c r="AT1210" s="928">
        <v>0</v>
      </c>
      <c r="AU1210" s="928">
        <v>0</v>
      </c>
      <c r="AV1210" s="928">
        <v>0</v>
      </c>
      <c r="AW1210" s="928">
        <v>0</v>
      </c>
      <c r="AX1210" s="771"/>
      <c r="AY1210" s="771"/>
      <c r="AZ1210" s="771"/>
      <c r="BA1210" s="946"/>
    </row>
    <row r="1211" spans="1:53" ht="11.4">
      <c r="A1211" s="789">
        <v>10</v>
      </c>
      <c r="B1211" s="905"/>
      <c r="C1211" s="905"/>
      <c r="D1211" s="905"/>
      <c r="E1211" s="905"/>
      <c r="F1211" s="905"/>
      <c r="G1211" s="905"/>
      <c r="H1211" s="905"/>
      <c r="I1211" s="905"/>
      <c r="J1211" s="905"/>
      <c r="K1211" s="905"/>
      <c r="L1211" s="931" t="s">
        <v>122</v>
      </c>
      <c r="M1211" s="932" t="s">
        <v>661</v>
      </c>
      <c r="N1211" s="933" t="s">
        <v>370</v>
      </c>
      <c r="O1211" s="790">
        <v>0</v>
      </c>
      <c r="P1211" s="790">
        <v>0</v>
      </c>
      <c r="Q1211" s="790">
        <v>0</v>
      </c>
      <c r="R1211" s="940">
        <v>0</v>
      </c>
      <c r="S1211" s="790">
        <v>0</v>
      </c>
      <c r="T1211" s="790">
        <v>0</v>
      </c>
      <c r="U1211" s="790">
        <v>0</v>
      </c>
      <c r="V1211" s="790">
        <v>0</v>
      </c>
      <c r="W1211" s="790">
        <v>0</v>
      </c>
      <c r="X1211" s="790">
        <v>0</v>
      </c>
      <c r="Y1211" s="790">
        <v>0</v>
      </c>
      <c r="Z1211" s="790">
        <v>0</v>
      </c>
      <c r="AA1211" s="790">
        <v>0</v>
      </c>
      <c r="AB1211" s="790">
        <v>0</v>
      </c>
      <c r="AC1211" s="790">
        <v>0</v>
      </c>
      <c r="AD1211" s="790">
        <v>0</v>
      </c>
      <c r="AE1211" s="790">
        <v>0</v>
      </c>
      <c r="AF1211" s="790">
        <v>0</v>
      </c>
      <c r="AG1211" s="790">
        <v>0</v>
      </c>
      <c r="AH1211" s="790">
        <v>0</v>
      </c>
      <c r="AI1211" s="790">
        <v>0</v>
      </c>
      <c r="AJ1211" s="790">
        <v>0</v>
      </c>
      <c r="AK1211" s="790">
        <v>0</v>
      </c>
      <c r="AL1211" s="790">
        <v>0</v>
      </c>
      <c r="AM1211" s="790">
        <v>0</v>
      </c>
      <c r="AN1211" s="940">
        <v>0</v>
      </c>
      <c r="AO1211" s="940">
        <v>0</v>
      </c>
      <c r="AP1211" s="940">
        <v>0</v>
      </c>
      <c r="AQ1211" s="940">
        <v>0</v>
      </c>
      <c r="AR1211" s="940">
        <v>0</v>
      </c>
      <c r="AS1211" s="940">
        <v>0</v>
      </c>
      <c r="AT1211" s="940">
        <v>0</v>
      </c>
      <c r="AU1211" s="940">
        <v>0</v>
      </c>
      <c r="AV1211" s="940">
        <v>0</v>
      </c>
      <c r="AW1211" s="940">
        <v>0</v>
      </c>
      <c r="AX1211" s="771"/>
      <c r="AY1211" s="771"/>
      <c r="AZ1211" s="771"/>
      <c r="BA1211" s="905"/>
    </row>
    <row r="1212" spans="1:53" ht="11.4">
      <c r="A1212" s="789">
        <v>10</v>
      </c>
      <c r="B1212" s="905"/>
      <c r="C1212" s="905"/>
      <c r="D1212" s="905"/>
      <c r="E1212" s="905"/>
      <c r="F1212" s="905"/>
      <c r="G1212" s="905"/>
      <c r="H1212" s="905"/>
      <c r="I1212" s="905"/>
      <c r="J1212" s="905"/>
      <c r="K1212" s="905"/>
      <c r="L1212" s="931" t="s">
        <v>123</v>
      </c>
      <c r="M1212" s="932" t="s">
        <v>662</v>
      </c>
      <c r="N1212" s="933" t="s">
        <v>370</v>
      </c>
      <c r="O1212" s="790">
        <v>0</v>
      </c>
      <c r="P1212" s="790">
        <v>0</v>
      </c>
      <c r="Q1212" s="790">
        <v>0</v>
      </c>
      <c r="R1212" s="940">
        <v>0</v>
      </c>
      <c r="S1212" s="790">
        <v>0</v>
      </c>
      <c r="T1212" s="790">
        <v>0</v>
      </c>
      <c r="U1212" s="790">
        <v>0</v>
      </c>
      <c r="V1212" s="790">
        <v>0</v>
      </c>
      <c r="W1212" s="790">
        <v>0</v>
      </c>
      <c r="X1212" s="790">
        <v>0</v>
      </c>
      <c r="Y1212" s="790">
        <v>0</v>
      </c>
      <c r="Z1212" s="790">
        <v>0</v>
      </c>
      <c r="AA1212" s="790">
        <v>0</v>
      </c>
      <c r="AB1212" s="790">
        <v>0</v>
      </c>
      <c r="AC1212" s="790">
        <v>0</v>
      </c>
      <c r="AD1212" s="790">
        <v>0</v>
      </c>
      <c r="AE1212" s="790">
        <v>0</v>
      </c>
      <c r="AF1212" s="790">
        <v>0</v>
      </c>
      <c r="AG1212" s="790">
        <v>0</v>
      </c>
      <c r="AH1212" s="790">
        <v>0</v>
      </c>
      <c r="AI1212" s="790">
        <v>0</v>
      </c>
      <c r="AJ1212" s="790">
        <v>0</v>
      </c>
      <c r="AK1212" s="790">
        <v>0</v>
      </c>
      <c r="AL1212" s="790">
        <v>0</v>
      </c>
      <c r="AM1212" s="790">
        <v>0</v>
      </c>
      <c r="AN1212" s="940">
        <v>0</v>
      </c>
      <c r="AO1212" s="940">
        <v>0</v>
      </c>
      <c r="AP1212" s="940">
        <v>0</v>
      </c>
      <c r="AQ1212" s="940">
        <v>0</v>
      </c>
      <c r="AR1212" s="940">
        <v>0</v>
      </c>
      <c r="AS1212" s="940">
        <v>0</v>
      </c>
      <c r="AT1212" s="940">
        <v>0</v>
      </c>
      <c r="AU1212" s="940">
        <v>0</v>
      </c>
      <c r="AV1212" s="940">
        <v>0</v>
      </c>
      <c r="AW1212" s="940">
        <v>0</v>
      </c>
      <c r="AX1212" s="771"/>
      <c r="AY1212" s="771"/>
      <c r="AZ1212" s="771"/>
      <c r="BA1212" s="905"/>
    </row>
    <row r="1213" spans="1:53" ht="11.4">
      <c r="A1213" s="789">
        <v>10</v>
      </c>
      <c r="B1213" s="905"/>
      <c r="C1213" s="905"/>
      <c r="D1213" s="905"/>
      <c r="E1213" s="905"/>
      <c r="F1213" s="905"/>
      <c r="G1213" s="905"/>
      <c r="H1213" s="905"/>
      <c r="I1213" s="905"/>
      <c r="J1213" s="905"/>
      <c r="K1213" s="905"/>
      <c r="L1213" s="931" t="s">
        <v>396</v>
      </c>
      <c r="M1213" s="932" t="s">
        <v>663</v>
      </c>
      <c r="N1213" s="933" t="s">
        <v>370</v>
      </c>
      <c r="O1213" s="790">
        <v>0</v>
      </c>
      <c r="P1213" s="790">
        <v>0</v>
      </c>
      <c r="Q1213" s="790">
        <v>0</v>
      </c>
      <c r="R1213" s="940">
        <v>0</v>
      </c>
      <c r="S1213" s="790">
        <v>0</v>
      </c>
      <c r="T1213" s="790">
        <v>0</v>
      </c>
      <c r="U1213" s="790">
        <v>0</v>
      </c>
      <c r="V1213" s="790">
        <v>0</v>
      </c>
      <c r="W1213" s="790">
        <v>0</v>
      </c>
      <c r="X1213" s="790">
        <v>0</v>
      </c>
      <c r="Y1213" s="790">
        <v>0</v>
      </c>
      <c r="Z1213" s="790">
        <v>0</v>
      </c>
      <c r="AA1213" s="790">
        <v>0</v>
      </c>
      <c r="AB1213" s="790">
        <v>0</v>
      </c>
      <c r="AC1213" s="790">
        <v>0</v>
      </c>
      <c r="AD1213" s="790">
        <v>0</v>
      </c>
      <c r="AE1213" s="790">
        <v>0</v>
      </c>
      <c r="AF1213" s="790">
        <v>0</v>
      </c>
      <c r="AG1213" s="790">
        <v>0</v>
      </c>
      <c r="AH1213" s="790">
        <v>0</v>
      </c>
      <c r="AI1213" s="790">
        <v>0</v>
      </c>
      <c r="AJ1213" s="790">
        <v>0</v>
      </c>
      <c r="AK1213" s="790">
        <v>0</v>
      </c>
      <c r="AL1213" s="790">
        <v>0</v>
      </c>
      <c r="AM1213" s="790">
        <v>0</v>
      </c>
      <c r="AN1213" s="940">
        <v>0</v>
      </c>
      <c r="AO1213" s="940">
        <v>0</v>
      </c>
      <c r="AP1213" s="940">
        <v>0</v>
      </c>
      <c r="AQ1213" s="940">
        <v>0</v>
      </c>
      <c r="AR1213" s="940">
        <v>0</v>
      </c>
      <c r="AS1213" s="940">
        <v>0</v>
      </c>
      <c r="AT1213" s="940">
        <v>0</v>
      </c>
      <c r="AU1213" s="940">
        <v>0</v>
      </c>
      <c r="AV1213" s="940">
        <v>0</v>
      </c>
      <c r="AW1213" s="940">
        <v>0</v>
      </c>
      <c r="AX1213" s="771"/>
      <c r="AY1213" s="771"/>
      <c r="AZ1213" s="771"/>
      <c r="BA1213" s="905"/>
    </row>
    <row r="1214" spans="1:53" ht="22.8">
      <c r="A1214" s="789">
        <v>10</v>
      </c>
      <c r="B1214" s="905" t="s">
        <v>1398</v>
      </c>
      <c r="C1214" s="905"/>
      <c r="D1214" s="905"/>
      <c r="E1214" s="905"/>
      <c r="F1214" s="905"/>
      <c r="G1214" s="905"/>
      <c r="H1214" s="905"/>
      <c r="I1214" s="905"/>
      <c r="J1214" s="905"/>
      <c r="K1214" s="905"/>
      <c r="L1214" s="931" t="s">
        <v>397</v>
      </c>
      <c r="M1214" s="932" t="s">
        <v>664</v>
      </c>
      <c r="N1214" s="933" t="s">
        <v>370</v>
      </c>
      <c r="O1214" s="790"/>
      <c r="P1214" s="790"/>
      <c r="Q1214" s="790"/>
      <c r="R1214" s="940">
        <v>0</v>
      </c>
      <c r="S1214" s="790"/>
      <c r="T1214" s="790"/>
      <c r="U1214" s="790"/>
      <c r="V1214" s="790"/>
      <c r="W1214" s="790"/>
      <c r="X1214" s="790"/>
      <c r="Y1214" s="790"/>
      <c r="Z1214" s="790"/>
      <c r="AA1214" s="790"/>
      <c r="AB1214" s="790"/>
      <c r="AC1214" s="790"/>
      <c r="AD1214" s="790"/>
      <c r="AE1214" s="790"/>
      <c r="AF1214" s="790"/>
      <c r="AG1214" s="790"/>
      <c r="AH1214" s="790"/>
      <c r="AI1214" s="790"/>
      <c r="AJ1214" s="790"/>
      <c r="AK1214" s="790"/>
      <c r="AL1214" s="790"/>
      <c r="AM1214" s="790"/>
      <c r="AN1214" s="940">
        <v>0</v>
      </c>
      <c r="AO1214" s="940">
        <v>0</v>
      </c>
      <c r="AP1214" s="940">
        <v>0</v>
      </c>
      <c r="AQ1214" s="940">
        <v>0</v>
      </c>
      <c r="AR1214" s="940">
        <v>0</v>
      </c>
      <c r="AS1214" s="940">
        <v>0</v>
      </c>
      <c r="AT1214" s="940">
        <v>0</v>
      </c>
      <c r="AU1214" s="940">
        <v>0</v>
      </c>
      <c r="AV1214" s="940">
        <v>0</v>
      </c>
      <c r="AW1214" s="940">
        <v>0</v>
      </c>
      <c r="AX1214" s="771"/>
      <c r="AY1214" s="771"/>
      <c r="AZ1214" s="771"/>
      <c r="BA1214" s="905"/>
    </row>
    <row r="1215" spans="1:53" ht="11.4">
      <c r="A1215" s="789">
        <v>10</v>
      </c>
      <c r="B1215" s="905" t="s">
        <v>665</v>
      </c>
      <c r="C1215" s="905"/>
      <c r="D1215" s="905"/>
      <c r="E1215" s="905"/>
      <c r="F1215" s="905"/>
      <c r="G1215" s="905"/>
      <c r="H1215" s="905"/>
      <c r="I1215" s="905"/>
      <c r="J1215" s="905"/>
      <c r="K1215" s="905"/>
      <c r="L1215" s="931" t="s">
        <v>124</v>
      </c>
      <c r="M1215" s="954" t="s">
        <v>665</v>
      </c>
      <c r="N1215" s="933" t="s">
        <v>370</v>
      </c>
      <c r="O1215" s="790"/>
      <c r="P1215" s="790"/>
      <c r="Q1215" s="790"/>
      <c r="R1215" s="940">
        <v>0</v>
      </c>
      <c r="S1215" s="790"/>
      <c r="T1215" s="790"/>
      <c r="U1215" s="790"/>
      <c r="V1215" s="790"/>
      <c r="W1215" s="790"/>
      <c r="X1215" s="790"/>
      <c r="Y1215" s="790"/>
      <c r="Z1215" s="790"/>
      <c r="AA1215" s="790"/>
      <c r="AB1215" s="790"/>
      <c r="AC1215" s="790"/>
      <c r="AD1215" s="790"/>
      <c r="AE1215" s="790"/>
      <c r="AF1215" s="790"/>
      <c r="AG1215" s="790"/>
      <c r="AH1215" s="790"/>
      <c r="AI1215" s="790"/>
      <c r="AJ1215" s="790"/>
      <c r="AK1215" s="790"/>
      <c r="AL1215" s="790"/>
      <c r="AM1215" s="790"/>
      <c r="AN1215" s="940">
        <v>0</v>
      </c>
      <c r="AO1215" s="940">
        <v>0</v>
      </c>
      <c r="AP1215" s="940">
        <v>0</v>
      </c>
      <c r="AQ1215" s="940">
        <v>0</v>
      </c>
      <c r="AR1215" s="940">
        <v>0</v>
      </c>
      <c r="AS1215" s="940">
        <v>0</v>
      </c>
      <c r="AT1215" s="940">
        <v>0</v>
      </c>
      <c r="AU1215" s="940">
        <v>0</v>
      </c>
      <c r="AV1215" s="940">
        <v>0</v>
      </c>
      <c r="AW1215" s="940">
        <v>0</v>
      </c>
      <c r="AX1215" s="771"/>
      <c r="AY1215" s="771"/>
      <c r="AZ1215" s="771"/>
      <c r="BA1215" s="905"/>
    </row>
    <row r="1216" spans="1:53" ht="22.8">
      <c r="A1216" s="789">
        <v>10</v>
      </c>
      <c r="B1216" s="905"/>
      <c r="C1216" s="905"/>
      <c r="D1216" s="905"/>
      <c r="E1216" s="905"/>
      <c r="F1216" s="905"/>
      <c r="G1216" s="905"/>
      <c r="H1216" s="905"/>
      <c r="I1216" s="905"/>
      <c r="J1216" s="905"/>
      <c r="K1216" s="905"/>
      <c r="L1216" s="931" t="s">
        <v>125</v>
      </c>
      <c r="M1216" s="954" t="s">
        <v>666</v>
      </c>
      <c r="N1216" s="933" t="s">
        <v>370</v>
      </c>
      <c r="O1216" s="790"/>
      <c r="P1216" s="790"/>
      <c r="Q1216" s="790"/>
      <c r="R1216" s="940">
        <v>0</v>
      </c>
      <c r="S1216" s="790"/>
      <c r="T1216" s="790">
        <v>0</v>
      </c>
      <c r="U1216" s="790"/>
      <c r="V1216" s="790"/>
      <c r="W1216" s="790"/>
      <c r="X1216" s="790"/>
      <c r="Y1216" s="790"/>
      <c r="Z1216" s="790"/>
      <c r="AA1216" s="790"/>
      <c r="AB1216" s="790"/>
      <c r="AC1216" s="790"/>
      <c r="AD1216" s="790">
        <v>0</v>
      </c>
      <c r="AE1216" s="790"/>
      <c r="AF1216" s="790"/>
      <c r="AG1216" s="790"/>
      <c r="AH1216" s="790"/>
      <c r="AI1216" s="790"/>
      <c r="AJ1216" s="790"/>
      <c r="AK1216" s="790"/>
      <c r="AL1216" s="790"/>
      <c r="AM1216" s="790"/>
      <c r="AN1216" s="443"/>
      <c r="AO1216" s="443"/>
      <c r="AP1216" s="443"/>
      <c r="AQ1216" s="443"/>
      <c r="AR1216" s="443"/>
      <c r="AS1216" s="443"/>
      <c r="AT1216" s="443"/>
      <c r="AU1216" s="443"/>
      <c r="AV1216" s="443"/>
      <c r="AW1216" s="443"/>
      <c r="AX1216" s="771"/>
      <c r="AY1216" s="771"/>
      <c r="AZ1216" s="771"/>
      <c r="BA1216" s="905"/>
    </row>
    <row r="1217" spans="1:53" ht="102.6">
      <c r="A1217" s="789">
        <v>10</v>
      </c>
      <c r="B1217" s="905"/>
      <c r="C1217" s="905"/>
      <c r="D1217" s="905"/>
      <c r="E1217" s="905"/>
      <c r="F1217" s="905"/>
      <c r="G1217" s="905"/>
      <c r="H1217" s="905"/>
      <c r="I1217" s="905"/>
      <c r="J1217" s="905"/>
      <c r="K1217" s="905"/>
      <c r="L1217" s="931" t="s">
        <v>126</v>
      </c>
      <c r="M1217" s="954" t="s">
        <v>667</v>
      </c>
      <c r="N1217" s="933" t="s">
        <v>370</v>
      </c>
      <c r="O1217" s="790"/>
      <c r="P1217" s="790"/>
      <c r="Q1217" s="790"/>
      <c r="R1217" s="940">
        <v>0</v>
      </c>
      <c r="S1217" s="790"/>
      <c r="T1217" s="790">
        <v>0</v>
      </c>
      <c r="U1217" s="790"/>
      <c r="V1217" s="790"/>
      <c r="W1217" s="790"/>
      <c r="X1217" s="790"/>
      <c r="Y1217" s="790"/>
      <c r="Z1217" s="790"/>
      <c r="AA1217" s="790"/>
      <c r="AB1217" s="790"/>
      <c r="AC1217" s="790"/>
      <c r="AD1217" s="790">
        <v>0</v>
      </c>
      <c r="AE1217" s="790"/>
      <c r="AF1217" s="790"/>
      <c r="AG1217" s="790"/>
      <c r="AH1217" s="790"/>
      <c r="AI1217" s="790"/>
      <c r="AJ1217" s="790"/>
      <c r="AK1217" s="790"/>
      <c r="AL1217" s="790"/>
      <c r="AM1217" s="790"/>
      <c r="AN1217" s="443"/>
      <c r="AO1217" s="443"/>
      <c r="AP1217" s="443"/>
      <c r="AQ1217" s="443"/>
      <c r="AR1217" s="443"/>
      <c r="AS1217" s="443"/>
      <c r="AT1217" s="443"/>
      <c r="AU1217" s="443"/>
      <c r="AV1217" s="443"/>
      <c r="AW1217" s="443"/>
      <c r="AX1217" s="771"/>
      <c r="AY1217" s="771"/>
      <c r="AZ1217" s="771"/>
      <c r="BA1217" s="905"/>
    </row>
    <row r="1218" spans="1:53" ht="45.6">
      <c r="A1218" s="789">
        <v>10</v>
      </c>
      <c r="B1218" s="905"/>
      <c r="C1218" s="905"/>
      <c r="D1218" s="905"/>
      <c r="E1218" s="905"/>
      <c r="F1218" s="905"/>
      <c r="G1218" s="905"/>
      <c r="H1218" s="905"/>
      <c r="I1218" s="905"/>
      <c r="J1218" s="905"/>
      <c r="K1218" s="905"/>
      <c r="L1218" s="931" t="s">
        <v>127</v>
      </c>
      <c r="M1218" s="954" t="s">
        <v>1228</v>
      </c>
      <c r="N1218" s="933" t="s">
        <v>370</v>
      </c>
      <c r="O1218" s="790"/>
      <c r="P1218" s="790"/>
      <c r="Q1218" s="790"/>
      <c r="R1218" s="940">
        <v>0</v>
      </c>
      <c r="S1218" s="790"/>
      <c r="T1218" s="790">
        <v>0</v>
      </c>
      <c r="U1218" s="790"/>
      <c r="V1218" s="790"/>
      <c r="W1218" s="790"/>
      <c r="X1218" s="790"/>
      <c r="Y1218" s="790"/>
      <c r="Z1218" s="790"/>
      <c r="AA1218" s="790"/>
      <c r="AB1218" s="790"/>
      <c r="AC1218" s="790"/>
      <c r="AD1218" s="790">
        <v>0</v>
      </c>
      <c r="AE1218" s="790"/>
      <c r="AF1218" s="790"/>
      <c r="AG1218" s="790"/>
      <c r="AH1218" s="790"/>
      <c r="AI1218" s="790"/>
      <c r="AJ1218" s="790"/>
      <c r="AK1218" s="790"/>
      <c r="AL1218" s="790"/>
      <c r="AM1218" s="790"/>
      <c r="AN1218" s="443"/>
      <c r="AO1218" s="443"/>
      <c r="AP1218" s="443"/>
      <c r="AQ1218" s="443"/>
      <c r="AR1218" s="443"/>
      <c r="AS1218" s="443"/>
      <c r="AT1218" s="443"/>
      <c r="AU1218" s="443"/>
      <c r="AV1218" s="443"/>
      <c r="AW1218" s="443"/>
      <c r="AX1218" s="771"/>
      <c r="AY1218" s="771"/>
      <c r="AZ1218" s="771"/>
      <c r="BA1218" s="905"/>
    </row>
    <row r="1219" spans="1:53" ht="11.4">
      <c r="A1219" s="789">
        <v>10</v>
      </c>
      <c r="B1219" s="905"/>
      <c r="C1219" s="905"/>
      <c r="D1219" s="905"/>
      <c r="E1219" s="905"/>
      <c r="F1219" s="905"/>
      <c r="G1219" s="905"/>
      <c r="H1219" s="905"/>
      <c r="I1219" s="905"/>
      <c r="J1219" s="905"/>
      <c r="K1219" s="905"/>
      <c r="L1219" s="931" t="s">
        <v>128</v>
      </c>
      <c r="M1219" s="955" t="s">
        <v>668</v>
      </c>
      <c r="N1219" s="933" t="s">
        <v>370</v>
      </c>
      <c r="O1219" s="790"/>
      <c r="P1219" s="790"/>
      <c r="Q1219" s="790"/>
      <c r="R1219" s="940">
        <v>0</v>
      </c>
      <c r="S1219" s="790"/>
      <c r="T1219" s="790"/>
      <c r="U1219" s="790"/>
      <c r="V1219" s="790"/>
      <c r="W1219" s="790"/>
      <c r="X1219" s="790"/>
      <c r="Y1219" s="790"/>
      <c r="Z1219" s="790"/>
      <c r="AA1219" s="790"/>
      <c r="AB1219" s="790"/>
      <c r="AC1219" s="790"/>
      <c r="AD1219" s="790">
        <v>-20.274999999999999</v>
      </c>
      <c r="AE1219" s="790"/>
      <c r="AF1219" s="790"/>
      <c r="AG1219" s="790"/>
      <c r="AH1219" s="790"/>
      <c r="AI1219" s="790"/>
      <c r="AJ1219" s="790"/>
      <c r="AK1219" s="790"/>
      <c r="AL1219" s="790"/>
      <c r="AM1219" s="790"/>
      <c r="AN1219" s="443"/>
      <c r="AO1219" s="443"/>
      <c r="AP1219" s="443"/>
      <c r="AQ1219" s="443"/>
      <c r="AR1219" s="443"/>
      <c r="AS1219" s="443"/>
      <c r="AT1219" s="443"/>
      <c r="AU1219" s="443"/>
      <c r="AV1219" s="443"/>
      <c r="AW1219" s="443"/>
      <c r="AX1219" s="771"/>
      <c r="AY1219" s="771"/>
      <c r="AZ1219" s="771"/>
      <c r="BA1219" s="905"/>
    </row>
    <row r="1220" spans="1:53" ht="11.4">
      <c r="A1220" s="789">
        <v>10</v>
      </c>
      <c r="B1220" s="905"/>
      <c r="C1220" s="905"/>
      <c r="D1220" s="905"/>
      <c r="E1220" s="905"/>
      <c r="F1220" s="905"/>
      <c r="G1220" s="905"/>
      <c r="H1220" s="905"/>
      <c r="I1220" s="905"/>
      <c r="J1220" s="905"/>
      <c r="K1220" s="905"/>
      <c r="L1220" s="931" t="s">
        <v>1237</v>
      </c>
      <c r="M1220" s="932" t="s">
        <v>1238</v>
      </c>
      <c r="N1220" s="933" t="s">
        <v>145</v>
      </c>
      <c r="O1220" s="443">
        <v>0</v>
      </c>
      <c r="P1220" s="443">
        <v>0</v>
      </c>
      <c r="Q1220" s="443">
        <v>0</v>
      </c>
      <c r="R1220" s="940">
        <v>0</v>
      </c>
      <c r="S1220" s="443">
        <v>0</v>
      </c>
      <c r="T1220" s="443">
        <v>0</v>
      </c>
      <c r="U1220" s="443">
        <v>0</v>
      </c>
      <c r="V1220" s="443">
        <v>0</v>
      </c>
      <c r="W1220" s="443">
        <v>0</v>
      </c>
      <c r="X1220" s="443">
        <v>0</v>
      </c>
      <c r="Y1220" s="443">
        <v>0</v>
      </c>
      <c r="Z1220" s="443">
        <v>0</v>
      </c>
      <c r="AA1220" s="443">
        <v>0</v>
      </c>
      <c r="AB1220" s="443">
        <v>0</v>
      </c>
      <c r="AC1220" s="443">
        <v>0</v>
      </c>
      <c r="AD1220" s="443">
        <v>-2.5170086946336703</v>
      </c>
      <c r="AE1220" s="443">
        <v>0</v>
      </c>
      <c r="AF1220" s="443">
        <v>0</v>
      </c>
      <c r="AG1220" s="443">
        <v>0</v>
      </c>
      <c r="AH1220" s="443">
        <v>0</v>
      </c>
      <c r="AI1220" s="443">
        <v>0</v>
      </c>
      <c r="AJ1220" s="443">
        <v>0</v>
      </c>
      <c r="AK1220" s="443">
        <v>0</v>
      </c>
      <c r="AL1220" s="443">
        <v>0</v>
      </c>
      <c r="AM1220" s="443">
        <v>0</v>
      </c>
      <c r="AN1220" s="443"/>
      <c r="AO1220" s="443"/>
      <c r="AP1220" s="443"/>
      <c r="AQ1220" s="443"/>
      <c r="AR1220" s="443"/>
      <c r="AS1220" s="443"/>
      <c r="AT1220" s="443"/>
      <c r="AU1220" s="443"/>
      <c r="AV1220" s="443"/>
      <c r="AW1220" s="443"/>
      <c r="AX1220" s="771"/>
      <c r="AY1220" s="771"/>
      <c r="AZ1220" s="771"/>
      <c r="BA1220" s="905"/>
    </row>
    <row r="1221" spans="1:53" s="116" customFormat="1" ht="11.4">
      <c r="A1221" s="789">
        <v>10</v>
      </c>
      <c r="B1221" s="946"/>
      <c r="C1221" s="946"/>
      <c r="D1221" s="946"/>
      <c r="E1221" s="946"/>
      <c r="F1221" s="946"/>
      <c r="G1221" s="946"/>
      <c r="H1221" s="946"/>
      <c r="I1221" s="946"/>
      <c r="J1221" s="946"/>
      <c r="K1221" s="946"/>
      <c r="L1221" s="947" t="s">
        <v>129</v>
      </c>
      <c r="M1221" s="953" t="s">
        <v>669</v>
      </c>
      <c r="N1221" s="927" t="s">
        <v>370</v>
      </c>
      <c r="O1221" s="928">
        <v>739.75</v>
      </c>
      <c r="P1221" s="928">
        <v>1768.6399999999999</v>
      </c>
      <c r="Q1221" s="928">
        <v>0</v>
      </c>
      <c r="R1221" s="928">
        <v>-1768.6399999999999</v>
      </c>
      <c r="S1221" s="928">
        <v>768.62</v>
      </c>
      <c r="T1221" s="928">
        <v>2091.6999999999998</v>
      </c>
      <c r="U1221" s="928">
        <v>1163.1400000000001</v>
      </c>
      <c r="V1221" s="928">
        <v>1163.1400000000001</v>
      </c>
      <c r="W1221" s="928">
        <v>1163.1400000000001</v>
      </c>
      <c r="X1221" s="928">
        <v>1163.1400000000001</v>
      </c>
      <c r="Y1221" s="928">
        <v>1163.1400000000001</v>
      </c>
      <c r="Z1221" s="928">
        <v>1163.1400000000001</v>
      </c>
      <c r="AA1221" s="928">
        <v>1163.1400000000001</v>
      </c>
      <c r="AB1221" s="928">
        <v>1163.1400000000001</v>
      </c>
      <c r="AC1221" s="928">
        <v>1163.1400000000001</v>
      </c>
      <c r="AD1221" s="928">
        <v>805.51966479999999</v>
      </c>
      <c r="AE1221" s="928">
        <v>420.83466480000004</v>
      </c>
      <c r="AF1221" s="928">
        <v>420.83466480000004</v>
      </c>
      <c r="AG1221" s="928">
        <v>420.83466480000004</v>
      </c>
      <c r="AH1221" s="928">
        <v>420.83466480000004</v>
      </c>
      <c r="AI1221" s="928">
        <v>420.83466480000004</v>
      </c>
      <c r="AJ1221" s="928">
        <v>420.83466480000004</v>
      </c>
      <c r="AK1221" s="928">
        <v>420.83466480000004</v>
      </c>
      <c r="AL1221" s="928">
        <v>420.83466480000004</v>
      </c>
      <c r="AM1221" s="928">
        <v>420.83466480000004</v>
      </c>
      <c r="AN1221" s="928">
        <v>4.8007682339777755</v>
      </c>
      <c r="AO1221" s="928">
        <v>-47.756127728490924</v>
      </c>
      <c r="AP1221" s="928">
        <v>0</v>
      </c>
      <c r="AQ1221" s="928">
        <v>0</v>
      </c>
      <c r="AR1221" s="928">
        <v>0</v>
      </c>
      <c r="AS1221" s="928">
        <v>0</v>
      </c>
      <c r="AT1221" s="928">
        <v>0</v>
      </c>
      <c r="AU1221" s="928">
        <v>0</v>
      </c>
      <c r="AV1221" s="928">
        <v>0</v>
      </c>
      <c r="AW1221" s="928">
        <v>0</v>
      </c>
      <c r="AX1221" s="771"/>
      <c r="AY1221" s="771"/>
      <c r="AZ1221" s="771"/>
      <c r="BA1221" s="946"/>
    </row>
    <row r="1222" spans="1:53" ht="79.8">
      <c r="A1222" s="789">
        <v>10</v>
      </c>
      <c r="B1222" s="905"/>
      <c r="C1222" s="905"/>
      <c r="D1222" s="905"/>
      <c r="E1222" s="905"/>
      <c r="F1222" s="905"/>
      <c r="G1222" s="905"/>
      <c r="H1222" s="905"/>
      <c r="I1222" s="905"/>
      <c r="J1222" s="905"/>
      <c r="K1222" s="905"/>
      <c r="L1222" s="931" t="s">
        <v>130</v>
      </c>
      <c r="M1222" s="955" t="s">
        <v>1183</v>
      </c>
      <c r="N1222" s="943" t="s">
        <v>370</v>
      </c>
      <c r="O1222" s="790"/>
      <c r="P1222" s="790"/>
      <c r="Q1222" s="790"/>
      <c r="R1222" s="940">
        <v>0</v>
      </c>
      <c r="S1222" s="790"/>
      <c r="T1222" s="790"/>
      <c r="U1222" s="790"/>
      <c r="V1222" s="790"/>
      <c r="W1222" s="790"/>
      <c r="X1222" s="790"/>
      <c r="Y1222" s="790"/>
      <c r="Z1222" s="790"/>
      <c r="AA1222" s="790"/>
      <c r="AB1222" s="790"/>
      <c r="AC1222" s="790"/>
      <c r="AD1222" s="790">
        <v>0</v>
      </c>
      <c r="AE1222" s="790"/>
      <c r="AF1222" s="790"/>
      <c r="AG1222" s="790"/>
      <c r="AH1222" s="790"/>
      <c r="AI1222" s="790"/>
      <c r="AJ1222" s="790"/>
      <c r="AK1222" s="790"/>
      <c r="AL1222" s="790"/>
      <c r="AM1222" s="790"/>
      <c r="AN1222" s="443"/>
      <c r="AO1222" s="443"/>
      <c r="AP1222" s="443"/>
      <c r="AQ1222" s="443"/>
      <c r="AR1222" s="443"/>
      <c r="AS1222" s="443"/>
      <c r="AT1222" s="443"/>
      <c r="AU1222" s="443"/>
      <c r="AV1222" s="443"/>
      <c r="AW1222" s="443"/>
      <c r="AX1222" s="771"/>
      <c r="AY1222" s="771"/>
      <c r="AZ1222" s="771"/>
      <c r="BA1222" s="905"/>
    </row>
    <row r="1223" spans="1:53" ht="57">
      <c r="A1223" s="789">
        <v>10</v>
      </c>
      <c r="B1223" s="905"/>
      <c r="C1223" s="905"/>
      <c r="D1223" s="905"/>
      <c r="E1223" s="905"/>
      <c r="F1223" s="905"/>
      <c r="G1223" s="905"/>
      <c r="H1223" s="905"/>
      <c r="I1223" s="905"/>
      <c r="J1223" s="905"/>
      <c r="K1223" s="905"/>
      <c r="L1223" s="931" t="s">
        <v>131</v>
      </c>
      <c r="M1223" s="955" t="s">
        <v>670</v>
      </c>
      <c r="N1223" s="943" t="s">
        <v>370</v>
      </c>
      <c r="O1223" s="790"/>
      <c r="P1223" s="790"/>
      <c r="Q1223" s="790"/>
      <c r="R1223" s="940">
        <v>0</v>
      </c>
      <c r="S1223" s="790"/>
      <c r="T1223" s="790"/>
      <c r="U1223" s="790"/>
      <c r="V1223" s="790"/>
      <c r="W1223" s="790"/>
      <c r="X1223" s="790"/>
      <c r="Y1223" s="790"/>
      <c r="Z1223" s="790"/>
      <c r="AA1223" s="790"/>
      <c r="AB1223" s="790"/>
      <c r="AC1223" s="790"/>
      <c r="AD1223" s="790">
        <v>0</v>
      </c>
      <c r="AE1223" s="790"/>
      <c r="AF1223" s="790"/>
      <c r="AG1223" s="790"/>
      <c r="AH1223" s="790"/>
      <c r="AI1223" s="790"/>
      <c r="AJ1223" s="790"/>
      <c r="AK1223" s="790"/>
      <c r="AL1223" s="790"/>
      <c r="AM1223" s="790"/>
      <c r="AN1223" s="443"/>
      <c r="AO1223" s="443"/>
      <c r="AP1223" s="443"/>
      <c r="AQ1223" s="443"/>
      <c r="AR1223" s="443"/>
      <c r="AS1223" s="443"/>
      <c r="AT1223" s="443"/>
      <c r="AU1223" s="443"/>
      <c r="AV1223" s="443"/>
      <c r="AW1223" s="443"/>
      <c r="AX1223" s="771"/>
      <c r="AY1223" s="771"/>
      <c r="AZ1223" s="771"/>
      <c r="BA1223" s="905"/>
    </row>
    <row r="1224" spans="1:53" ht="11.4">
      <c r="A1224" s="789">
        <v>10</v>
      </c>
      <c r="B1224" s="905"/>
      <c r="C1224" s="905"/>
      <c r="D1224" s="905"/>
      <c r="E1224" s="905"/>
      <c r="F1224" s="905"/>
      <c r="G1224" s="905"/>
      <c r="H1224" s="905"/>
      <c r="I1224" s="905"/>
      <c r="J1224" s="905"/>
      <c r="K1224" s="905"/>
      <c r="L1224" s="931" t="s">
        <v>132</v>
      </c>
      <c r="M1224" s="955" t="s">
        <v>671</v>
      </c>
      <c r="N1224" s="933" t="s">
        <v>370</v>
      </c>
      <c r="O1224" s="790"/>
      <c r="P1224" s="790"/>
      <c r="Q1224" s="790"/>
      <c r="R1224" s="940">
        <v>0</v>
      </c>
      <c r="S1224" s="790"/>
      <c r="T1224" s="790"/>
      <c r="U1224" s="790"/>
      <c r="V1224" s="790"/>
      <c r="W1224" s="790"/>
      <c r="X1224" s="790"/>
      <c r="Y1224" s="790"/>
      <c r="Z1224" s="790"/>
      <c r="AA1224" s="790"/>
      <c r="AB1224" s="790"/>
      <c r="AC1224" s="790"/>
      <c r="AD1224" s="790"/>
      <c r="AE1224" s="790"/>
      <c r="AF1224" s="790"/>
      <c r="AG1224" s="790"/>
      <c r="AH1224" s="790"/>
      <c r="AI1224" s="790"/>
      <c r="AJ1224" s="790"/>
      <c r="AK1224" s="790"/>
      <c r="AL1224" s="790"/>
      <c r="AM1224" s="790"/>
      <c r="AN1224" s="443"/>
      <c r="AO1224" s="443"/>
      <c r="AP1224" s="443"/>
      <c r="AQ1224" s="443"/>
      <c r="AR1224" s="443"/>
      <c r="AS1224" s="443"/>
      <c r="AT1224" s="443"/>
      <c r="AU1224" s="443"/>
      <c r="AV1224" s="443"/>
      <c r="AW1224" s="443"/>
      <c r="AX1224" s="771"/>
      <c r="AY1224" s="771"/>
      <c r="AZ1224" s="771"/>
      <c r="BA1224" s="905"/>
    </row>
    <row r="1225" spans="1:53" s="116" customFormat="1" ht="11.4">
      <c r="A1225" s="789">
        <v>10</v>
      </c>
      <c r="B1225" s="946"/>
      <c r="C1225" s="946"/>
      <c r="D1225" s="946"/>
      <c r="E1225" s="946"/>
      <c r="F1225" s="946"/>
      <c r="G1225" s="946"/>
      <c r="H1225" s="946"/>
      <c r="I1225" s="946"/>
      <c r="J1225" s="946"/>
      <c r="K1225" s="946"/>
      <c r="L1225" s="947" t="s">
        <v>133</v>
      </c>
      <c r="M1225" s="953" t="s">
        <v>672</v>
      </c>
      <c r="N1225" s="949" t="s">
        <v>370</v>
      </c>
      <c r="O1225" s="929">
        <v>0</v>
      </c>
      <c r="P1225" s="929">
        <v>0</v>
      </c>
      <c r="Q1225" s="929">
        <v>0</v>
      </c>
      <c r="R1225" s="928">
        <v>0</v>
      </c>
      <c r="S1225" s="929">
        <v>0</v>
      </c>
      <c r="T1225" s="929">
        <v>0</v>
      </c>
      <c r="U1225" s="929">
        <v>0</v>
      </c>
      <c r="V1225" s="929">
        <v>0</v>
      </c>
      <c r="W1225" s="929">
        <v>0</v>
      </c>
      <c r="X1225" s="929">
        <v>0</v>
      </c>
      <c r="Y1225" s="929">
        <v>0</v>
      </c>
      <c r="Z1225" s="929">
        <v>0</v>
      </c>
      <c r="AA1225" s="929">
        <v>0</v>
      </c>
      <c r="AB1225" s="929">
        <v>0</v>
      </c>
      <c r="AC1225" s="929">
        <v>0</v>
      </c>
      <c r="AD1225" s="929">
        <v>0</v>
      </c>
      <c r="AE1225" s="929">
        <v>0</v>
      </c>
      <c r="AF1225" s="929">
        <v>0</v>
      </c>
      <c r="AG1225" s="929">
        <v>0</v>
      </c>
      <c r="AH1225" s="929">
        <v>0</v>
      </c>
      <c r="AI1225" s="929">
        <v>0</v>
      </c>
      <c r="AJ1225" s="929">
        <v>0</v>
      </c>
      <c r="AK1225" s="929">
        <v>0</v>
      </c>
      <c r="AL1225" s="929">
        <v>0</v>
      </c>
      <c r="AM1225" s="929">
        <v>0</v>
      </c>
      <c r="AN1225" s="928">
        <v>0</v>
      </c>
      <c r="AO1225" s="928">
        <v>0</v>
      </c>
      <c r="AP1225" s="928">
        <v>0</v>
      </c>
      <c r="AQ1225" s="928">
        <v>0</v>
      </c>
      <c r="AR1225" s="928">
        <v>0</v>
      </c>
      <c r="AS1225" s="928">
        <v>0</v>
      </c>
      <c r="AT1225" s="928">
        <v>0</v>
      </c>
      <c r="AU1225" s="928">
        <v>0</v>
      </c>
      <c r="AV1225" s="928">
        <v>0</v>
      </c>
      <c r="AW1225" s="928">
        <v>0</v>
      </c>
      <c r="AX1225" s="771"/>
      <c r="AY1225" s="771"/>
      <c r="AZ1225" s="771"/>
      <c r="BA1225" s="946"/>
    </row>
    <row r="1226" spans="1:53" ht="22.8">
      <c r="A1226" s="789">
        <v>10</v>
      </c>
      <c r="B1226" s="905"/>
      <c r="C1226" s="905"/>
      <c r="D1226" s="905"/>
      <c r="E1226" s="905"/>
      <c r="F1226" s="905"/>
      <c r="G1226" s="905"/>
      <c r="H1226" s="905"/>
      <c r="I1226" s="905"/>
      <c r="J1226" s="905"/>
      <c r="K1226" s="905"/>
      <c r="L1226" s="931" t="s">
        <v>200</v>
      </c>
      <c r="M1226" s="956" t="s">
        <v>673</v>
      </c>
      <c r="N1226" s="933" t="s">
        <v>370</v>
      </c>
      <c r="O1226" s="790"/>
      <c r="P1226" s="790"/>
      <c r="Q1226" s="790"/>
      <c r="R1226" s="940">
        <v>0</v>
      </c>
      <c r="S1226" s="790"/>
      <c r="T1226" s="790"/>
      <c r="U1226" s="790"/>
      <c r="V1226" s="790"/>
      <c r="W1226" s="790"/>
      <c r="X1226" s="790"/>
      <c r="Y1226" s="790"/>
      <c r="Z1226" s="790"/>
      <c r="AA1226" s="790"/>
      <c r="AB1226" s="790"/>
      <c r="AC1226" s="790"/>
      <c r="AD1226" s="790"/>
      <c r="AE1226" s="790"/>
      <c r="AF1226" s="790"/>
      <c r="AG1226" s="790"/>
      <c r="AH1226" s="790"/>
      <c r="AI1226" s="790"/>
      <c r="AJ1226" s="790"/>
      <c r="AK1226" s="790"/>
      <c r="AL1226" s="790"/>
      <c r="AM1226" s="790"/>
      <c r="AN1226" s="443"/>
      <c r="AO1226" s="443"/>
      <c r="AP1226" s="443"/>
      <c r="AQ1226" s="443"/>
      <c r="AR1226" s="443"/>
      <c r="AS1226" s="443"/>
      <c r="AT1226" s="443"/>
      <c r="AU1226" s="443"/>
      <c r="AV1226" s="443"/>
      <c r="AW1226" s="443"/>
      <c r="AX1226" s="771"/>
      <c r="AY1226" s="771"/>
      <c r="AZ1226" s="771"/>
      <c r="BA1226" s="905"/>
    </row>
    <row r="1227" spans="1:53" ht="22.8">
      <c r="A1227" s="789">
        <v>10</v>
      </c>
      <c r="B1227" s="905"/>
      <c r="C1227" s="905"/>
      <c r="D1227" s="905"/>
      <c r="E1227" s="905"/>
      <c r="F1227" s="905"/>
      <c r="G1227" s="905"/>
      <c r="H1227" s="905"/>
      <c r="I1227" s="905"/>
      <c r="J1227" s="905"/>
      <c r="K1227" s="905"/>
      <c r="L1227" s="931" t="s">
        <v>201</v>
      </c>
      <c r="M1227" s="932" t="s">
        <v>674</v>
      </c>
      <c r="N1227" s="933" t="s">
        <v>370</v>
      </c>
      <c r="O1227" s="790"/>
      <c r="P1227" s="790"/>
      <c r="Q1227" s="790"/>
      <c r="R1227" s="940">
        <v>0</v>
      </c>
      <c r="S1227" s="790"/>
      <c r="T1227" s="790"/>
      <c r="U1227" s="790"/>
      <c r="V1227" s="790"/>
      <c r="W1227" s="790"/>
      <c r="X1227" s="790"/>
      <c r="Y1227" s="790"/>
      <c r="Z1227" s="790"/>
      <c r="AA1227" s="790"/>
      <c r="AB1227" s="790"/>
      <c r="AC1227" s="790"/>
      <c r="AD1227" s="790"/>
      <c r="AE1227" s="790"/>
      <c r="AF1227" s="790"/>
      <c r="AG1227" s="790"/>
      <c r="AH1227" s="790"/>
      <c r="AI1227" s="790"/>
      <c r="AJ1227" s="790"/>
      <c r="AK1227" s="790"/>
      <c r="AL1227" s="790"/>
      <c r="AM1227" s="790"/>
      <c r="AN1227" s="443"/>
      <c r="AO1227" s="443"/>
      <c r="AP1227" s="443"/>
      <c r="AQ1227" s="443"/>
      <c r="AR1227" s="443"/>
      <c r="AS1227" s="443"/>
      <c r="AT1227" s="443"/>
      <c r="AU1227" s="443"/>
      <c r="AV1227" s="443"/>
      <c r="AW1227" s="443"/>
      <c r="AX1227" s="771"/>
      <c r="AY1227" s="771"/>
      <c r="AZ1227" s="771"/>
      <c r="BA1227" s="905"/>
    </row>
    <row r="1228" spans="1:53" ht="11.4">
      <c r="A1228" s="789">
        <v>10</v>
      </c>
      <c r="B1228" s="905"/>
      <c r="C1228" s="905"/>
      <c r="D1228" s="905"/>
      <c r="E1228" s="905"/>
      <c r="F1228" s="905"/>
      <c r="G1228" s="905"/>
      <c r="H1228" s="905"/>
      <c r="I1228" s="905"/>
      <c r="J1228" s="905"/>
      <c r="K1228" s="905"/>
      <c r="L1228" s="931" t="s">
        <v>134</v>
      </c>
      <c r="M1228" s="955" t="s">
        <v>675</v>
      </c>
      <c r="N1228" s="933" t="s">
        <v>370</v>
      </c>
      <c r="O1228" s="790"/>
      <c r="P1228" s="790"/>
      <c r="Q1228" s="790"/>
      <c r="R1228" s="940">
        <v>0</v>
      </c>
      <c r="S1228" s="790"/>
      <c r="T1228" s="790"/>
      <c r="U1228" s="790"/>
      <c r="V1228" s="790"/>
      <c r="W1228" s="790"/>
      <c r="X1228" s="790"/>
      <c r="Y1228" s="790"/>
      <c r="Z1228" s="790"/>
      <c r="AA1228" s="790"/>
      <c r="AB1228" s="790"/>
      <c r="AC1228" s="790"/>
      <c r="AD1228" s="790"/>
      <c r="AE1228" s="790"/>
      <c r="AF1228" s="790"/>
      <c r="AG1228" s="790"/>
      <c r="AH1228" s="790"/>
      <c r="AI1228" s="790"/>
      <c r="AJ1228" s="790"/>
      <c r="AK1228" s="790"/>
      <c r="AL1228" s="790"/>
      <c r="AM1228" s="790"/>
      <c r="AN1228" s="443"/>
      <c r="AO1228" s="443"/>
      <c r="AP1228" s="443"/>
      <c r="AQ1228" s="443"/>
      <c r="AR1228" s="443"/>
      <c r="AS1228" s="443"/>
      <c r="AT1228" s="443"/>
      <c r="AU1228" s="443"/>
      <c r="AV1228" s="443"/>
      <c r="AW1228" s="443"/>
      <c r="AX1228" s="771"/>
      <c r="AY1228" s="771"/>
      <c r="AZ1228" s="771"/>
      <c r="BA1228" s="905"/>
    </row>
    <row r="1229" spans="1:53" ht="11.4">
      <c r="A1229" s="789">
        <v>10</v>
      </c>
      <c r="B1229" s="905"/>
      <c r="C1229" s="905"/>
      <c r="D1229" s="905"/>
      <c r="E1229" s="905"/>
      <c r="F1229" s="905"/>
      <c r="G1229" s="905"/>
      <c r="H1229" s="905"/>
      <c r="I1229" s="905"/>
      <c r="J1229" s="905"/>
      <c r="K1229" s="905"/>
      <c r="L1229" s="931" t="s">
        <v>135</v>
      </c>
      <c r="M1229" s="955" t="s">
        <v>676</v>
      </c>
      <c r="N1229" s="933" t="s">
        <v>370</v>
      </c>
      <c r="O1229" s="790"/>
      <c r="P1229" s="790"/>
      <c r="Q1229" s="790"/>
      <c r="R1229" s="940">
        <v>0</v>
      </c>
      <c r="S1229" s="790"/>
      <c r="T1229" s="790"/>
      <c r="U1229" s="790"/>
      <c r="V1229" s="790"/>
      <c r="W1229" s="790"/>
      <c r="X1229" s="790"/>
      <c r="Y1229" s="790"/>
      <c r="Z1229" s="790"/>
      <c r="AA1229" s="790"/>
      <c r="AB1229" s="790"/>
      <c r="AC1229" s="790"/>
      <c r="AD1229" s="790"/>
      <c r="AE1229" s="790"/>
      <c r="AF1229" s="790"/>
      <c r="AG1229" s="790"/>
      <c r="AH1229" s="790"/>
      <c r="AI1229" s="790"/>
      <c r="AJ1229" s="790"/>
      <c r="AK1229" s="790"/>
      <c r="AL1229" s="790"/>
      <c r="AM1229" s="790"/>
      <c r="AN1229" s="443"/>
      <c r="AO1229" s="443"/>
      <c r="AP1229" s="443"/>
      <c r="AQ1229" s="443"/>
      <c r="AR1229" s="443"/>
      <c r="AS1229" s="443"/>
      <c r="AT1229" s="443"/>
      <c r="AU1229" s="443"/>
      <c r="AV1229" s="443"/>
      <c r="AW1229" s="443"/>
      <c r="AX1229" s="771"/>
      <c r="AY1229" s="771"/>
      <c r="AZ1229" s="771"/>
      <c r="BA1229" s="905"/>
    </row>
    <row r="1230" spans="1:53" s="116" customFormat="1" ht="11.4">
      <c r="A1230" s="789">
        <v>10</v>
      </c>
      <c r="B1230" s="946"/>
      <c r="C1230" s="946"/>
      <c r="D1230" s="946"/>
      <c r="E1230" s="946"/>
      <c r="F1230" s="946"/>
      <c r="G1230" s="946"/>
      <c r="H1230" s="946"/>
      <c r="I1230" s="946"/>
      <c r="J1230" s="946"/>
      <c r="K1230" s="946"/>
      <c r="L1230" s="947" t="s">
        <v>138</v>
      </c>
      <c r="M1230" s="953" t="s">
        <v>677</v>
      </c>
      <c r="N1230" s="949" t="s">
        <v>370</v>
      </c>
      <c r="O1230" s="928">
        <v>739.75</v>
      </c>
      <c r="P1230" s="928">
        <v>1768.6399999999999</v>
      </c>
      <c r="Q1230" s="928">
        <v>0</v>
      </c>
      <c r="R1230" s="928">
        <v>-1768.6399999999999</v>
      </c>
      <c r="S1230" s="928">
        <v>768.62</v>
      </c>
      <c r="T1230" s="928">
        <v>2091.6999999999998</v>
      </c>
      <c r="U1230" s="928">
        <v>1163.1400000000001</v>
      </c>
      <c r="V1230" s="928">
        <v>1163.1400000000001</v>
      </c>
      <c r="W1230" s="928">
        <v>1163.1400000000001</v>
      </c>
      <c r="X1230" s="928">
        <v>1163.1400000000001</v>
      </c>
      <c r="Y1230" s="928">
        <v>1163.1400000000001</v>
      </c>
      <c r="Z1230" s="928">
        <v>1163.1400000000001</v>
      </c>
      <c r="AA1230" s="928">
        <v>1163.1400000000001</v>
      </c>
      <c r="AB1230" s="928">
        <v>1163.1400000000001</v>
      </c>
      <c r="AC1230" s="928">
        <v>1163.1400000000001</v>
      </c>
      <c r="AD1230" s="928">
        <v>805.51966479999999</v>
      </c>
      <c r="AE1230" s="928">
        <v>420.83466480000004</v>
      </c>
      <c r="AF1230" s="928">
        <v>420.83466480000004</v>
      </c>
      <c r="AG1230" s="928">
        <v>420.83466480000004</v>
      </c>
      <c r="AH1230" s="928">
        <v>420.83466480000004</v>
      </c>
      <c r="AI1230" s="928">
        <v>420.83466480000004</v>
      </c>
      <c r="AJ1230" s="928">
        <v>420.83466480000004</v>
      </c>
      <c r="AK1230" s="928">
        <v>420.83466480000004</v>
      </c>
      <c r="AL1230" s="928">
        <v>420.83466480000004</v>
      </c>
      <c r="AM1230" s="928">
        <v>420.83466480000004</v>
      </c>
      <c r="AN1230" s="928">
        <v>4.8007682339777755</v>
      </c>
      <c r="AO1230" s="928">
        <v>-47.756127728490924</v>
      </c>
      <c r="AP1230" s="928">
        <v>0</v>
      </c>
      <c r="AQ1230" s="928">
        <v>0</v>
      </c>
      <c r="AR1230" s="928">
        <v>0</v>
      </c>
      <c r="AS1230" s="928">
        <v>0</v>
      </c>
      <c r="AT1230" s="928">
        <v>0</v>
      </c>
      <c r="AU1230" s="928">
        <v>0</v>
      </c>
      <c r="AV1230" s="928">
        <v>0</v>
      </c>
      <c r="AW1230" s="928">
        <v>0</v>
      </c>
      <c r="AX1230" s="771"/>
      <c r="AY1230" s="771"/>
      <c r="AZ1230" s="771"/>
      <c r="BA1230" s="946"/>
    </row>
    <row r="1231" spans="1:53" ht="14.4">
      <c r="A1231" s="789">
        <v>10</v>
      </c>
      <c r="B1231" s="905"/>
      <c r="C1231" s="957" t="b">
        <v>0</v>
      </c>
      <c r="D1231" s="905"/>
      <c r="E1231" s="905"/>
      <c r="F1231" s="905"/>
      <c r="G1231" s="905"/>
      <c r="H1231" s="905"/>
      <c r="I1231" s="905"/>
      <c r="J1231" s="905"/>
      <c r="K1231" s="905"/>
      <c r="L1231" s="931" t="s">
        <v>1240</v>
      </c>
      <c r="M1231" s="932" t="s">
        <v>1336</v>
      </c>
      <c r="N1231" s="933" t="s">
        <v>370</v>
      </c>
      <c r="O1231" s="790"/>
      <c r="P1231" s="790"/>
      <c r="Q1231" s="790"/>
      <c r="R1231" s="940">
        <v>0</v>
      </c>
      <c r="S1231" s="790"/>
      <c r="T1231" s="790"/>
      <c r="U1231" s="790"/>
      <c r="V1231" s="790"/>
      <c r="W1231" s="790"/>
      <c r="X1231" s="790"/>
      <c r="Y1231" s="790"/>
      <c r="Z1231" s="790"/>
      <c r="AA1231" s="790"/>
      <c r="AB1231" s="790"/>
      <c r="AC1231" s="790"/>
      <c r="AD1231" s="790"/>
      <c r="AE1231" s="790"/>
      <c r="AF1231" s="790"/>
      <c r="AG1231" s="790"/>
      <c r="AH1231" s="790"/>
      <c r="AI1231" s="790"/>
      <c r="AJ1231" s="790"/>
      <c r="AK1231" s="790"/>
      <c r="AL1231" s="790"/>
      <c r="AM1231" s="790"/>
      <c r="AN1231" s="443"/>
      <c r="AO1231" s="443"/>
      <c r="AP1231" s="443"/>
      <c r="AQ1231" s="443"/>
      <c r="AR1231" s="443"/>
      <c r="AS1231" s="443"/>
      <c r="AT1231" s="443"/>
      <c r="AU1231" s="443"/>
      <c r="AV1231" s="443"/>
      <c r="AW1231" s="443"/>
      <c r="AX1231" s="771"/>
      <c r="AY1231" s="771"/>
      <c r="AZ1231" s="771"/>
      <c r="BA1231" s="905"/>
    </row>
    <row r="1232" spans="1:53" ht="14.4">
      <c r="A1232" s="789">
        <v>10</v>
      </c>
      <c r="B1232" s="905"/>
      <c r="C1232" s="957" t="b">
        <v>0</v>
      </c>
      <c r="D1232" s="905"/>
      <c r="E1232" s="905"/>
      <c r="F1232" s="905"/>
      <c r="G1232" s="905"/>
      <c r="H1232" s="905"/>
      <c r="I1232" s="905"/>
      <c r="J1232" s="905"/>
      <c r="K1232" s="905"/>
      <c r="L1232" s="931" t="s">
        <v>1241</v>
      </c>
      <c r="M1232" s="932" t="s">
        <v>1337</v>
      </c>
      <c r="N1232" s="933" t="s">
        <v>370</v>
      </c>
      <c r="O1232" s="790"/>
      <c r="P1232" s="790"/>
      <c r="Q1232" s="790"/>
      <c r="R1232" s="940">
        <v>0</v>
      </c>
      <c r="S1232" s="790"/>
      <c r="T1232" s="790"/>
      <c r="U1232" s="790"/>
      <c r="V1232" s="790"/>
      <c r="W1232" s="790"/>
      <c r="X1232" s="790"/>
      <c r="Y1232" s="790"/>
      <c r="Z1232" s="790"/>
      <c r="AA1232" s="790"/>
      <c r="AB1232" s="790"/>
      <c r="AC1232" s="790"/>
      <c r="AD1232" s="790"/>
      <c r="AE1232" s="790"/>
      <c r="AF1232" s="790"/>
      <c r="AG1232" s="790"/>
      <c r="AH1232" s="790"/>
      <c r="AI1232" s="790"/>
      <c r="AJ1232" s="790"/>
      <c r="AK1232" s="790"/>
      <c r="AL1232" s="790"/>
      <c r="AM1232" s="790"/>
      <c r="AN1232" s="443"/>
      <c r="AO1232" s="443"/>
      <c r="AP1232" s="443"/>
      <c r="AQ1232" s="443"/>
      <c r="AR1232" s="443"/>
      <c r="AS1232" s="443"/>
      <c r="AT1232" s="443"/>
      <c r="AU1232" s="443"/>
      <c r="AV1232" s="443"/>
      <c r="AW1232" s="443"/>
      <c r="AX1232" s="771"/>
      <c r="AY1232" s="771"/>
      <c r="AZ1232" s="771"/>
      <c r="BA1232" s="905"/>
    </row>
    <row r="1233" spans="1:53" s="116" customFormat="1" ht="11.4">
      <c r="A1233" s="789">
        <v>10</v>
      </c>
      <c r="B1233" s="905" t="s">
        <v>1217</v>
      </c>
      <c r="C1233" s="946"/>
      <c r="D1233" s="946"/>
      <c r="E1233" s="946"/>
      <c r="F1233" s="946"/>
      <c r="G1233" s="946"/>
      <c r="H1233" s="946"/>
      <c r="I1233" s="946"/>
      <c r="J1233" s="946"/>
      <c r="K1233" s="946"/>
      <c r="L1233" s="947" t="s">
        <v>139</v>
      </c>
      <c r="M1233" s="953" t="s">
        <v>678</v>
      </c>
      <c r="N1233" s="949" t="s">
        <v>329</v>
      </c>
      <c r="O1233" s="958">
        <v>27.5</v>
      </c>
      <c r="P1233" s="958">
        <v>0</v>
      </c>
      <c r="Q1233" s="958">
        <v>0</v>
      </c>
      <c r="R1233" s="958">
        <v>0</v>
      </c>
      <c r="S1233" s="958">
        <v>27.5</v>
      </c>
      <c r="T1233" s="958">
        <v>23.34</v>
      </c>
      <c r="U1233" s="958">
        <v>0</v>
      </c>
      <c r="V1233" s="958">
        <v>0</v>
      </c>
      <c r="W1233" s="958">
        <v>0</v>
      </c>
      <c r="X1233" s="958">
        <v>0</v>
      </c>
      <c r="Y1233" s="958">
        <v>0</v>
      </c>
      <c r="Z1233" s="958">
        <v>0</v>
      </c>
      <c r="AA1233" s="958">
        <v>0</v>
      </c>
      <c r="AB1233" s="958">
        <v>0</v>
      </c>
      <c r="AC1233" s="958">
        <v>0</v>
      </c>
      <c r="AD1233" s="958">
        <v>27.5</v>
      </c>
      <c r="AE1233" s="958">
        <v>0</v>
      </c>
      <c r="AF1233" s="958">
        <v>0</v>
      </c>
      <c r="AG1233" s="958">
        <v>0</v>
      </c>
      <c r="AH1233" s="958">
        <v>0</v>
      </c>
      <c r="AI1233" s="958">
        <v>0</v>
      </c>
      <c r="AJ1233" s="958">
        <v>0</v>
      </c>
      <c r="AK1233" s="958">
        <v>0</v>
      </c>
      <c r="AL1233" s="958">
        <v>0</v>
      </c>
      <c r="AM1233" s="958">
        <v>0</v>
      </c>
      <c r="AN1233" s="537"/>
      <c r="AO1233" s="537"/>
      <c r="AP1233" s="537"/>
      <c r="AQ1233" s="537"/>
      <c r="AR1233" s="537"/>
      <c r="AS1233" s="537"/>
      <c r="AT1233" s="537"/>
      <c r="AU1233" s="537"/>
      <c r="AV1233" s="537"/>
      <c r="AW1233" s="537"/>
      <c r="AX1233" s="771"/>
      <c r="AY1233" s="771"/>
      <c r="AZ1233" s="771"/>
      <c r="BA1233" s="946"/>
    </row>
    <row r="1234" spans="1:53" ht="11.4">
      <c r="A1234" s="789">
        <v>10</v>
      </c>
      <c r="B1234" s="905" t="s">
        <v>1213</v>
      </c>
      <c r="C1234" s="905"/>
      <c r="D1234" s="905"/>
      <c r="E1234" s="905"/>
      <c r="F1234" s="905"/>
      <c r="G1234" s="905"/>
      <c r="H1234" s="905"/>
      <c r="I1234" s="905"/>
      <c r="J1234" s="905"/>
      <c r="K1234" s="905"/>
      <c r="L1234" s="931" t="s">
        <v>150</v>
      </c>
      <c r="M1234" s="956" t="s">
        <v>1136</v>
      </c>
      <c r="N1234" s="933" t="s">
        <v>329</v>
      </c>
      <c r="O1234" s="959">
        <v>13.75</v>
      </c>
      <c r="P1234" s="959">
        <v>0</v>
      </c>
      <c r="Q1234" s="959">
        <v>0</v>
      </c>
      <c r="R1234" s="935">
        <v>0</v>
      </c>
      <c r="S1234" s="959">
        <v>12.8</v>
      </c>
      <c r="T1234" s="959">
        <v>11.55</v>
      </c>
      <c r="U1234" s="959">
        <v>0</v>
      </c>
      <c r="V1234" s="959">
        <v>0</v>
      </c>
      <c r="W1234" s="959">
        <v>0</v>
      </c>
      <c r="X1234" s="959">
        <v>0</v>
      </c>
      <c r="Y1234" s="959">
        <v>0</v>
      </c>
      <c r="Z1234" s="959">
        <v>0</v>
      </c>
      <c r="AA1234" s="959">
        <v>0</v>
      </c>
      <c r="AB1234" s="959">
        <v>0</v>
      </c>
      <c r="AC1234" s="959">
        <v>0</v>
      </c>
      <c r="AD1234" s="959">
        <v>12.8</v>
      </c>
      <c r="AE1234" s="959">
        <v>0</v>
      </c>
      <c r="AF1234" s="959">
        <v>0</v>
      </c>
      <c r="AG1234" s="959">
        <v>0</v>
      </c>
      <c r="AH1234" s="959">
        <v>0</v>
      </c>
      <c r="AI1234" s="959">
        <v>0</v>
      </c>
      <c r="AJ1234" s="959">
        <v>0</v>
      </c>
      <c r="AK1234" s="959">
        <v>0</v>
      </c>
      <c r="AL1234" s="959">
        <v>0</v>
      </c>
      <c r="AM1234" s="959">
        <v>0</v>
      </c>
      <c r="AN1234" s="443"/>
      <c r="AO1234" s="443"/>
      <c r="AP1234" s="443"/>
      <c r="AQ1234" s="443"/>
      <c r="AR1234" s="443"/>
      <c r="AS1234" s="443"/>
      <c r="AT1234" s="443"/>
      <c r="AU1234" s="443"/>
      <c r="AV1234" s="443"/>
      <c r="AW1234" s="443"/>
      <c r="AX1234" s="771"/>
      <c r="AY1234" s="771"/>
      <c r="AZ1234" s="771"/>
      <c r="BA1234" s="905"/>
    </row>
    <row r="1235" spans="1:53" ht="11.4">
      <c r="A1235" s="789">
        <v>10</v>
      </c>
      <c r="B1235" s="905" t="s">
        <v>1208</v>
      </c>
      <c r="C1235" s="905"/>
      <c r="D1235" s="905"/>
      <c r="E1235" s="905"/>
      <c r="F1235" s="905"/>
      <c r="G1235" s="905"/>
      <c r="H1235" s="905"/>
      <c r="I1235" s="905"/>
      <c r="J1235" s="905"/>
      <c r="K1235" s="905"/>
      <c r="L1235" s="931" t="s">
        <v>151</v>
      </c>
      <c r="M1235" s="956" t="s">
        <v>1135</v>
      </c>
      <c r="N1235" s="933" t="s">
        <v>679</v>
      </c>
      <c r="O1235" s="790">
        <v>26.45</v>
      </c>
      <c r="P1235" s="790"/>
      <c r="Q1235" s="790"/>
      <c r="R1235" s="940">
        <v>0</v>
      </c>
      <c r="S1235" s="790">
        <v>27.95</v>
      </c>
      <c r="T1235" s="790">
        <v>81.489999999999995</v>
      </c>
      <c r="U1235" s="790"/>
      <c r="V1235" s="790"/>
      <c r="W1235" s="790"/>
      <c r="X1235" s="790"/>
      <c r="Y1235" s="790"/>
      <c r="Z1235" s="790"/>
      <c r="AA1235" s="790"/>
      <c r="AB1235" s="790"/>
      <c r="AC1235" s="790"/>
      <c r="AD1235" s="790">
        <v>27.95</v>
      </c>
      <c r="AE1235" s="790"/>
      <c r="AF1235" s="790"/>
      <c r="AG1235" s="790"/>
      <c r="AH1235" s="790"/>
      <c r="AI1235" s="790"/>
      <c r="AJ1235" s="790"/>
      <c r="AK1235" s="790"/>
      <c r="AL1235" s="790"/>
      <c r="AM1235" s="790"/>
      <c r="AN1235" s="443"/>
      <c r="AO1235" s="443"/>
      <c r="AP1235" s="443"/>
      <c r="AQ1235" s="443"/>
      <c r="AR1235" s="443"/>
      <c r="AS1235" s="443"/>
      <c r="AT1235" s="443"/>
      <c r="AU1235" s="443"/>
      <c r="AV1235" s="443"/>
      <c r="AW1235" s="443"/>
      <c r="AX1235" s="771"/>
      <c r="AY1235" s="771"/>
      <c r="AZ1235" s="771"/>
      <c r="BA1235" s="905"/>
    </row>
    <row r="1236" spans="1:53" ht="11.4">
      <c r="A1236" s="789">
        <v>10</v>
      </c>
      <c r="B1236" s="905" t="s">
        <v>1214</v>
      </c>
      <c r="C1236" s="905"/>
      <c r="D1236" s="905"/>
      <c r="E1236" s="905"/>
      <c r="F1236" s="905"/>
      <c r="G1236" s="905"/>
      <c r="H1236" s="905"/>
      <c r="I1236" s="905"/>
      <c r="J1236" s="905"/>
      <c r="K1236" s="905"/>
      <c r="L1236" s="931" t="s">
        <v>152</v>
      </c>
      <c r="M1236" s="956" t="s">
        <v>1137</v>
      </c>
      <c r="N1236" s="933" t="s">
        <v>329</v>
      </c>
      <c r="O1236" s="960">
        <v>13.75</v>
      </c>
      <c r="P1236" s="960">
        <v>0</v>
      </c>
      <c r="Q1236" s="960">
        <v>0</v>
      </c>
      <c r="R1236" s="935">
        <v>0</v>
      </c>
      <c r="S1236" s="960">
        <v>14.7</v>
      </c>
      <c r="T1236" s="960">
        <v>11.79</v>
      </c>
      <c r="U1236" s="960">
        <v>0</v>
      </c>
      <c r="V1236" s="960">
        <v>0</v>
      </c>
      <c r="W1236" s="960">
        <v>0</v>
      </c>
      <c r="X1236" s="960">
        <v>0</v>
      </c>
      <c r="Y1236" s="960">
        <v>0</v>
      </c>
      <c r="Z1236" s="960">
        <v>0</v>
      </c>
      <c r="AA1236" s="960">
        <v>0</v>
      </c>
      <c r="AB1236" s="960">
        <v>0</v>
      </c>
      <c r="AC1236" s="960">
        <v>0</v>
      </c>
      <c r="AD1236" s="960">
        <v>14.7</v>
      </c>
      <c r="AE1236" s="960">
        <v>0</v>
      </c>
      <c r="AF1236" s="960">
        <v>0</v>
      </c>
      <c r="AG1236" s="960">
        <v>0</v>
      </c>
      <c r="AH1236" s="960">
        <v>0</v>
      </c>
      <c r="AI1236" s="960">
        <v>0</v>
      </c>
      <c r="AJ1236" s="960">
        <v>0</v>
      </c>
      <c r="AK1236" s="960">
        <v>0</v>
      </c>
      <c r="AL1236" s="960">
        <v>0</v>
      </c>
      <c r="AM1236" s="960">
        <v>0</v>
      </c>
      <c r="AN1236" s="443"/>
      <c r="AO1236" s="443"/>
      <c r="AP1236" s="443"/>
      <c r="AQ1236" s="443"/>
      <c r="AR1236" s="443"/>
      <c r="AS1236" s="443"/>
      <c r="AT1236" s="443"/>
      <c r="AU1236" s="443"/>
      <c r="AV1236" s="443"/>
      <c r="AW1236" s="443"/>
      <c r="AX1236" s="771"/>
      <c r="AY1236" s="771"/>
      <c r="AZ1236" s="771"/>
      <c r="BA1236" s="905"/>
    </row>
    <row r="1237" spans="1:53" ht="11.4">
      <c r="A1237" s="789">
        <v>10</v>
      </c>
      <c r="B1237" s="905" t="s">
        <v>1209</v>
      </c>
      <c r="C1237" s="905"/>
      <c r="D1237" s="905"/>
      <c r="E1237" s="905"/>
      <c r="F1237" s="905"/>
      <c r="G1237" s="905"/>
      <c r="H1237" s="905"/>
      <c r="I1237" s="905"/>
      <c r="J1237" s="905"/>
      <c r="K1237" s="905"/>
      <c r="L1237" s="931" t="s">
        <v>153</v>
      </c>
      <c r="M1237" s="956" t="s">
        <v>1138</v>
      </c>
      <c r="N1237" s="933" t="s">
        <v>679</v>
      </c>
      <c r="O1237" s="961">
        <v>27.35</v>
      </c>
      <c r="P1237" s="961">
        <v>0</v>
      </c>
      <c r="Q1237" s="961">
        <v>0</v>
      </c>
      <c r="R1237" s="940">
        <v>0</v>
      </c>
      <c r="S1237" s="961">
        <v>27.94965986394558</v>
      </c>
      <c r="T1237" s="961">
        <v>97.58189143341815</v>
      </c>
      <c r="U1237" s="961">
        <v>0</v>
      </c>
      <c r="V1237" s="961">
        <v>0</v>
      </c>
      <c r="W1237" s="961">
        <v>0</v>
      </c>
      <c r="X1237" s="961">
        <v>0</v>
      </c>
      <c r="Y1237" s="961">
        <v>0</v>
      </c>
      <c r="Z1237" s="961">
        <v>0</v>
      </c>
      <c r="AA1237" s="961">
        <v>0</v>
      </c>
      <c r="AB1237" s="961">
        <v>0</v>
      </c>
      <c r="AC1237" s="961">
        <v>0</v>
      </c>
      <c r="AD1237" s="961">
        <v>30.459841142857144</v>
      </c>
      <c r="AE1237" s="961">
        <v>0</v>
      </c>
      <c r="AF1237" s="961">
        <v>0</v>
      </c>
      <c r="AG1237" s="961">
        <v>0</v>
      </c>
      <c r="AH1237" s="961">
        <v>0</v>
      </c>
      <c r="AI1237" s="961">
        <v>0</v>
      </c>
      <c r="AJ1237" s="961">
        <v>0</v>
      </c>
      <c r="AK1237" s="961">
        <v>0</v>
      </c>
      <c r="AL1237" s="961">
        <v>0</v>
      </c>
      <c r="AM1237" s="961">
        <v>0</v>
      </c>
      <c r="AN1237" s="443"/>
      <c r="AO1237" s="443"/>
      <c r="AP1237" s="443"/>
      <c r="AQ1237" s="443"/>
      <c r="AR1237" s="443"/>
      <c r="AS1237" s="443"/>
      <c r="AT1237" s="443"/>
      <c r="AU1237" s="443"/>
      <c r="AV1237" s="443"/>
      <c r="AW1237" s="443"/>
      <c r="AX1237" s="771"/>
      <c r="AY1237" s="771"/>
      <c r="AZ1237" s="771"/>
      <c r="BA1237" s="905"/>
    </row>
    <row r="1238" spans="1:53" ht="11.4">
      <c r="A1238" s="789">
        <v>10</v>
      </c>
      <c r="B1238" s="905"/>
      <c r="C1238" s="905"/>
      <c r="D1238" s="905"/>
      <c r="E1238" s="905"/>
      <c r="F1238" s="905"/>
      <c r="G1238" s="905"/>
      <c r="H1238" s="905"/>
      <c r="I1238" s="905"/>
      <c r="J1238" s="905"/>
      <c r="K1238" s="905"/>
      <c r="L1238" s="931" t="s">
        <v>680</v>
      </c>
      <c r="M1238" s="932" t="s">
        <v>681</v>
      </c>
      <c r="N1238" s="933" t="s">
        <v>145</v>
      </c>
      <c r="O1238" s="962">
        <v>103.40264650283555</v>
      </c>
      <c r="P1238" s="962">
        <v>0</v>
      </c>
      <c r="Q1238" s="962">
        <v>0</v>
      </c>
      <c r="R1238" s="443"/>
      <c r="S1238" s="962">
        <v>99.99878305526147</v>
      </c>
      <c r="T1238" s="962">
        <v>119.74707501953388</v>
      </c>
      <c r="U1238" s="962">
        <v>0</v>
      </c>
      <c r="V1238" s="962">
        <v>0</v>
      </c>
      <c r="W1238" s="962">
        <v>0</v>
      </c>
      <c r="X1238" s="962">
        <v>0</v>
      </c>
      <c r="Y1238" s="962">
        <v>0</v>
      </c>
      <c r="Z1238" s="962">
        <v>0</v>
      </c>
      <c r="AA1238" s="962">
        <v>0</v>
      </c>
      <c r="AB1238" s="962">
        <v>0</v>
      </c>
      <c r="AC1238" s="962">
        <v>0</v>
      </c>
      <c r="AD1238" s="962">
        <v>108.97975364170713</v>
      </c>
      <c r="AE1238" s="962">
        <v>0</v>
      </c>
      <c r="AF1238" s="962">
        <v>0</v>
      </c>
      <c r="AG1238" s="962">
        <v>0</v>
      </c>
      <c r="AH1238" s="962">
        <v>0</v>
      </c>
      <c r="AI1238" s="962">
        <v>0</v>
      </c>
      <c r="AJ1238" s="962">
        <v>0</v>
      </c>
      <c r="AK1238" s="962">
        <v>0</v>
      </c>
      <c r="AL1238" s="962">
        <v>0</v>
      </c>
      <c r="AM1238" s="962">
        <v>0</v>
      </c>
      <c r="AN1238" s="443"/>
      <c r="AO1238" s="443"/>
      <c r="AP1238" s="443"/>
      <c r="AQ1238" s="443"/>
      <c r="AR1238" s="443"/>
      <c r="AS1238" s="443"/>
      <c r="AT1238" s="443"/>
      <c r="AU1238" s="443"/>
      <c r="AV1238" s="443"/>
      <c r="AW1238" s="443"/>
      <c r="AX1238" s="771"/>
      <c r="AY1238" s="771"/>
      <c r="AZ1238" s="771"/>
      <c r="BA1238" s="905"/>
    </row>
    <row r="1239" spans="1:53" ht="11.4">
      <c r="A1239" s="789">
        <v>10</v>
      </c>
      <c r="B1239" s="905"/>
      <c r="C1239" s="905"/>
      <c r="D1239" s="905"/>
      <c r="E1239" s="905"/>
      <c r="F1239" s="905"/>
      <c r="G1239" s="905"/>
      <c r="H1239" s="905"/>
      <c r="I1239" s="905"/>
      <c r="J1239" s="905"/>
      <c r="K1239" s="905"/>
      <c r="L1239" s="931" t="s">
        <v>682</v>
      </c>
      <c r="M1239" s="932" t="s">
        <v>683</v>
      </c>
      <c r="N1239" s="933" t="s">
        <v>679</v>
      </c>
      <c r="O1239" s="790">
        <v>26.9</v>
      </c>
      <c r="P1239" s="790">
        <v>0</v>
      </c>
      <c r="Q1239" s="790">
        <v>0</v>
      </c>
      <c r="R1239" s="940">
        <v>0</v>
      </c>
      <c r="S1239" s="790">
        <v>27.949818181818181</v>
      </c>
      <c r="T1239" s="790">
        <v>89.618680377035119</v>
      </c>
      <c r="U1239" s="790">
        <v>0</v>
      </c>
      <c r="V1239" s="790">
        <v>0</v>
      </c>
      <c r="W1239" s="790">
        <v>0</v>
      </c>
      <c r="X1239" s="790">
        <v>0</v>
      </c>
      <c r="Y1239" s="790">
        <v>0</v>
      </c>
      <c r="Z1239" s="790">
        <v>0</v>
      </c>
      <c r="AA1239" s="790">
        <v>0</v>
      </c>
      <c r="AB1239" s="790">
        <v>0</v>
      </c>
      <c r="AC1239" s="790">
        <v>0</v>
      </c>
      <c r="AD1239" s="790">
        <v>29.291624174545454</v>
      </c>
      <c r="AE1239" s="790">
        <v>0</v>
      </c>
      <c r="AF1239" s="790">
        <v>0</v>
      </c>
      <c r="AG1239" s="790">
        <v>0</v>
      </c>
      <c r="AH1239" s="790">
        <v>0</v>
      </c>
      <c r="AI1239" s="790">
        <v>0</v>
      </c>
      <c r="AJ1239" s="790">
        <v>0</v>
      </c>
      <c r="AK1239" s="790">
        <v>0</v>
      </c>
      <c r="AL1239" s="790">
        <v>0</v>
      </c>
      <c r="AM1239" s="790">
        <v>0</v>
      </c>
      <c r="AN1239" s="443"/>
      <c r="AO1239" s="443"/>
      <c r="AP1239" s="443"/>
      <c r="AQ1239" s="443"/>
      <c r="AR1239" s="443"/>
      <c r="AS1239" s="443"/>
      <c r="AT1239" s="443"/>
      <c r="AU1239" s="443"/>
      <c r="AV1239" s="443"/>
      <c r="AW1239" s="443"/>
      <c r="AX1239" s="771"/>
      <c r="AY1239" s="771"/>
      <c r="AZ1239" s="771"/>
      <c r="BA1239" s="905"/>
    </row>
    <row r="1240" spans="1:53" s="116" customFormat="1" ht="11.4">
      <c r="A1240" s="789">
        <v>10</v>
      </c>
      <c r="B1240" s="946"/>
      <c r="C1240" s="946"/>
      <c r="D1240" s="946"/>
      <c r="E1240" s="946"/>
      <c r="F1240" s="946"/>
      <c r="G1240" s="946"/>
      <c r="H1240" s="946"/>
      <c r="I1240" s="946"/>
      <c r="J1240" s="946"/>
      <c r="K1240" s="946"/>
      <c r="L1240" s="947" t="s">
        <v>140</v>
      </c>
      <c r="M1240" s="953" t="s">
        <v>1342</v>
      </c>
      <c r="N1240" s="949" t="s">
        <v>370</v>
      </c>
      <c r="O1240" s="963">
        <v>716.34699999999998</v>
      </c>
      <c r="P1240" s="963">
        <v>0</v>
      </c>
      <c r="Q1240" s="963">
        <v>0</v>
      </c>
      <c r="R1240" s="928">
        <v>0</v>
      </c>
      <c r="S1240" s="963">
        <v>744.30365818181815</v>
      </c>
      <c r="T1240" s="963">
        <v>2028.9669237360752</v>
      </c>
      <c r="U1240" s="963">
        <v>0</v>
      </c>
      <c r="V1240" s="963">
        <v>0</v>
      </c>
      <c r="W1240" s="963">
        <v>0</v>
      </c>
      <c r="X1240" s="963">
        <v>0</v>
      </c>
      <c r="Y1240" s="963">
        <v>0</v>
      </c>
      <c r="Z1240" s="963">
        <v>0</v>
      </c>
      <c r="AA1240" s="963">
        <v>0</v>
      </c>
      <c r="AB1240" s="963">
        <v>0</v>
      </c>
      <c r="AC1240" s="963">
        <v>0</v>
      </c>
      <c r="AD1240" s="963">
        <v>780.03595176814542</v>
      </c>
      <c r="AE1240" s="963">
        <v>0</v>
      </c>
      <c r="AF1240" s="963">
        <v>0</v>
      </c>
      <c r="AG1240" s="963">
        <v>0</v>
      </c>
      <c r="AH1240" s="963">
        <v>0</v>
      </c>
      <c r="AI1240" s="963">
        <v>0</v>
      </c>
      <c r="AJ1240" s="963">
        <v>0</v>
      </c>
      <c r="AK1240" s="963">
        <v>0</v>
      </c>
      <c r="AL1240" s="963">
        <v>0</v>
      </c>
      <c r="AM1240" s="963">
        <v>0</v>
      </c>
      <c r="AN1240" s="928">
        <v>4.8007682339777782</v>
      </c>
      <c r="AO1240" s="928">
        <v>-100</v>
      </c>
      <c r="AP1240" s="928">
        <v>0</v>
      </c>
      <c r="AQ1240" s="928">
        <v>0</v>
      </c>
      <c r="AR1240" s="928">
        <v>0</v>
      </c>
      <c r="AS1240" s="928">
        <v>0</v>
      </c>
      <c r="AT1240" s="928">
        <v>0</v>
      </c>
      <c r="AU1240" s="928">
        <v>0</v>
      </c>
      <c r="AV1240" s="928">
        <v>0</v>
      </c>
      <c r="AW1240" s="928">
        <v>0</v>
      </c>
      <c r="AX1240" s="771"/>
      <c r="AY1240" s="771"/>
      <c r="AZ1240" s="771"/>
      <c r="BA1240" s="946"/>
    </row>
    <row r="1241" spans="1:53" s="116" customFormat="1" ht="11.4">
      <c r="A1241" s="789">
        <v>10</v>
      </c>
      <c r="B1241" s="905" t="s">
        <v>1218</v>
      </c>
      <c r="C1241" s="946"/>
      <c r="D1241" s="946"/>
      <c r="E1241" s="946"/>
      <c r="F1241" s="946"/>
      <c r="G1241" s="946"/>
      <c r="H1241" s="946"/>
      <c r="I1241" s="946"/>
      <c r="J1241" s="946"/>
      <c r="K1241" s="946"/>
      <c r="L1241" s="947" t="s">
        <v>141</v>
      </c>
      <c r="M1241" s="953" t="s">
        <v>684</v>
      </c>
      <c r="N1241" s="949" t="s">
        <v>329</v>
      </c>
      <c r="O1241" s="958">
        <v>26.63</v>
      </c>
      <c r="P1241" s="958">
        <v>0</v>
      </c>
      <c r="Q1241" s="958">
        <v>0</v>
      </c>
      <c r="R1241" s="958">
        <v>0</v>
      </c>
      <c r="S1241" s="958">
        <v>26.63</v>
      </c>
      <c r="T1241" s="958">
        <v>22.64</v>
      </c>
      <c r="U1241" s="958">
        <v>0</v>
      </c>
      <c r="V1241" s="958">
        <v>0</v>
      </c>
      <c r="W1241" s="958">
        <v>0</v>
      </c>
      <c r="X1241" s="958">
        <v>0</v>
      </c>
      <c r="Y1241" s="958">
        <v>0</v>
      </c>
      <c r="Z1241" s="958">
        <v>0</v>
      </c>
      <c r="AA1241" s="958">
        <v>0</v>
      </c>
      <c r="AB1241" s="958">
        <v>0</v>
      </c>
      <c r="AC1241" s="958">
        <v>0</v>
      </c>
      <c r="AD1241" s="958">
        <v>26.63</v>
      </c>
      <c r="AE1241" s="958">
        <v>0</v>
      </c>
      <c r="AF1241" s="958">
        <v>0</v>
      </c>
      <c r="AG1241" s="958">
        <v>0</v>
      </c>
      <c r="AH1241" s="958">
        <v>0</v>
      </c>
      <c r="AI1241" s="958">
        <v>0</v>
      </c>
      <c r="AJ1241" s="958">
        <v>0</v>
      </c>
      <c r="AK1241" s="958">
        <v>0</v>
      </c>
      <c r="AL1241" s="958">
        <v>0</v>
      </c>
      <c r="AM1241" s="958">
        <v>0</v>
      </c>
      <c r="AN1241" s="537"/>
      <c r="AO1241" s="537"/>
      <c r="AP1241" s="537"/>
      <c r="AQ1241" s="537"/>
      <c r="AR1241" s="537"/>
      <c r="AS1241" s="537"/>
      <c r="AT1241" s="537"/>
      <c r="AU1241" s="537"/>
      <c r="AV1241" s="537"/>
      <c r="AW1241" s="537"/>
      <c r="AX1241" s="771"/>
      <c r="AY1241" s="771"/>
      <c r="AZ1241" s="771"/>
      <c r="BA1241" s="946"/>
    </row>
    <row r="1242" spans="1:53" ht="11.4">
      <c r="A1242" s="789">
        <v>10</v>
      </c>
      <c r="B1242" s="905" t="s">
        <v>1215</v>
      </c>
      <c r="C1242" s="905"/>
      <c r="D1242" s="905"/>
      <c r="E1242" s="905"/>
      <c r="F1242" s="905"/>
      <c r="G1242" s="905"/>
      <c r="H1242" s="905"/>
      <c r="I1242" s="905"/>
      <c r="J1242" s="905"/>
      <c r="K1242" s="905"/>
      <c r="L1242" s="964" t="s">
        <v>154</v>
      </c>
      <c r="M1242" s="956" t="s">
        <v>1200</v>
      </c>
      <c r="N1242" s="965" t="s">
        <v>329</v>
      </c>
      <c r="O1242" s="959">
        <v>13.315</v>
      </c>
      <c r="P1242" s="959">
        <v>0</v>
      </c>
      <c r="Q1242" s="959">
        <v>0</v>
      </c>
      <c r="R1242" s="935">
        <v>0</v>
      </c>
      <c r="S1242" s="959">
        <v>13.315</v>
      </c>
      <c r="T1242" s="959">
        <v>11.32</v>
      </c>
      <c r="U1242" s="959">
        <v>0</v>
      </c>
      <c r="V1242" s="959">
        <v>0</v>
      </c>
      <c r="W1242" s="959">
        <v>0</v>
      </c>
      <c r="X1242" s="959">
        <v>0</v>
      </c>
      <c r="Y1242" s="959">
        <v>0</v>
      </c>
      <c r="Z1242" s="959">
        <v>0</v>
      </c>
      <c r="AA1242" s="959">
        <v>0</v>
      </c>
      <c r="AB1242" s="959">
        <v>0</v>
      </c>
      <c r="AC1242" s="959">
        <v>0</v>
      </c>
      <c r="AD1242" s="959">
        <v>13.315</v>
      </c>
      <c r="AE1242" s="959">
        <v>0</v>
      </c>
      <c r="AF1242" s="959">
        <v>0</v>
      </c>
      <c r="AG1242" s="959">
        <v>0</v>
      </c>
      <c r="AH1242" s="959">
        <v>0</v>
      </c>
      <c r="AI1242" s="959">
        <v>0</v>
      </c>
      <c r="AJ1242" s="959">
        <v>0</v>
      </c>
      <c r="AK1242" s="959">
        <v>0</v>
      </c>
      <c r="AL1242" s="959">
        <v>0</v>
      </c>
      <c r="AM1242" s="959">
        <v>0</v>
      </c>
      <c r="AN1242" s="443"/>
      <c r="AO1242" s="443"/>
      <c r="AP1242" s="443"/>
      <c r="AQ1242" s="443"/>
      <c r="AR1242" s="443"/>
      <c r="AS1242" s="443"/>
      <c r="AT1242" s="443"/>
      <c r="AU1242" s="443"/>
      <c r="AV1242" s="443"/>
      <c r="AW1242" s="443"/>
      <c r="AX1242" s="771"/>
      <c r="AY1242" s="771"/>
      <c r="AZ1242" s="771"/>
      <c r="BA1242" s="905"/>
    </row>
    <row r="1243" spans="1:53" ht="11.4">
      <c r="A1243" s="789">
        <v>10</v>
      </c>
      <c r="B1243" s="905" t="s">
        <v>1211</v>
      </c>
      <c r="C1243" s="905"/>
      <c r="D1243" s="905"/>
      <c r="E1243" s="905"/>
      <c r="F1243" s="905"/>
      <c r="G1243" s="905"/>
      <c r="H1243" s="905"/>
      <c r="I1243" s="905"/>
      <c r="J1243" s="905"/>
      <c r="K1243" s="905"/>
      <c r="L1243" s="964" t="s">
        <v>155</v>
      </c>
      <c r="M1243" s="956" t="s">
        <v>1201</v>
      </c>
      <c r="N1243" s="965" t="s">
        <v>679</v>
      </c>
      <c r="O1243" s="961">
        <v>26.45</v>
      </c>
      <c r="P1243" s="961">
        <v>0</v>
      </c>
      <c r="Q1243" s="961">
        <v>0</v>
      </c>
      <c r="R1243" s="940">
        <v>0</v>
      </c>
      <c r="S1243" s="961">
        <v>27.95</v>
      </c>
      <c r="T1243" s="961">
        <v>81.489999999999995</v>
      </c>
      <c r="U1243" s="961">
        <v>0</v>
      </c>
      <c r="V1243" s="961">
        <v>0</v>
      </c>
      <c r="W1243" s="961">
        <v>0</v>
      </c>
      <c r="X1243" s="961">
        <v>0</v>
      </c>
      <c r="Y1243" s="961">
        <v>0</v>
      </c>
      <c r="Z1243" s="961">
        <v>0</v>
      </c>
      <c r="AA1243" s="961">
        <v>0</v>
      </c>
      <c r="AB1243" s="961">
        <v>0</v>
      </c>
      <c r="AC1243" s="961">
        <v>0</v>
      </c>
      <c r="AD1243" s="961">
        <v>27.95</v>
      </c>
      <c r="AE1243" s="961">
        <v>0</v>
      </c>
      <c r="AF1243" s="961">
        <v>0</v>
      </c>
      <c r="AG1243" s="961">
        <v>0</v>
      </c>
      <c r="AH1243" s="961">
        <v>0</v>
      </c>
      <c r="AI1243" s="961">
        <v>0</v>
      </c>
      <c r="AJ1243" s="961">
        <v>0</v>
      </c>
      <c r="AK1243" s="961">
        <v>0</v>
      </c>
      <c r="AL1243" s="961">
        <v>0</v>
      </c>
      <c r="AM1243" s="961">
        <v>0</v>
      </c>
      <c r="AN1243" s="443"/>
      <c r="AO1243" s="443"/>
      <c r="AP1243" s="443"/>
      <c r="AQ1243" s="443"/>
      <c r="AR1243" s="443"/>
      <c r="AS1243" s="443"/>
      <c r="AT1243" s="443"/>
      <c r="AU1243" s="443"/>
      <c r="AV1243" s="443"/>
      <c r="AW1243" s="443"/>
      <c r="AX1243" s="771"/>
      <c r="AY1243" s="771"/>
      <c r="AZ1243" s="771"/>
      <c r="BA1243" s="905"/>
    </row>
    <row r="1244" spans="1:53" ht="11.4">
      <c r="A1244" s="789">
        <v>10</v>
      </c>
      <c r="B1244" s="905" t="s">
        <v>1216</v>
      </c>
      <c r="C1244" s="905"/>
      <c r="D1244" s="905"/>
      <c r="E1244" s="905"/>
      <c r="F1244" s="905"/>
      <c r="G1244" s="905"/>
      <c r="H1244" s="905"/>
      <c r="I1244" s="905"/>
      <c r="J1244" s="905"/>
      <c r="K1244" s="905"/>
      <c r="L1244" s="964" t="s">
        <v>156</v>
      </c>
      <c r="M1244" s="956" t="s">
        <v>1202</v>
      </c>
      <c r="N1244" s="965" t="s">
        <v>329</v>
      </c>
      <c r="O1244" s="960">
        <v>13.315</v>
      </c>
      <c r="P1244" s="960">
        <v>0</v>
      </c>
      <c r="Q1244" s="960">
        <v>0</v>
      </c>
      <c r="R1244" s="935">
        <v>0</v>
      </c>
      <c r="S1244" s="960">
        <v>13.315</v>
      </c>
      <c r="T1244" s="960">
        <v>11.32</v>
      </c>
      <c r="U1244" s="960">
        <v>0</v>
      </c>
      <c r="V1244" s="960">
        <v>0</v>
      </c>
      <c r="W1244" s="960">
        <v>0</v>
      </c>
      <c r="X1244" s="960">
        <v>0</v>
      </c>
      <c r="Y1244" s="960">
        <v>0</v>
      </c>
      <c r="Z1244" s="960">
        <v>0</v>
      </c>
      <c r="AA1244" s="960">
        <v>0</v>
      </c>
      <c r="AB1244" s="960">
        <v>0</v>
      </c>
      <c r="AC1244" s="960">
        <v>0</v>
      </c>
      <c r="AD1244" s="960">
        <v>13.315</v>
      </c>
      <c r="AE1244" s="960">
        <v>0</v>
      </c>
      <c r="AF1244" s="960">
        <v>0</v>
      </c>
      <c r="AG1244" s="960">
        <v>0</v>
      </c>
      <c r="AH1244" s="960">
        <v>0</v>
      </c>
      <c r="AI1244" s="960">
        <v>0</v>
      </c>
      <c r="AJ1244" s="960">
        <v>0</v>
      </c>
      <c r="AK1244" s="960">
        <v>0</v>
      </c>
      <c r="AL1244" s="960">
        <v>0</v>
      </c>
      <c r="AM1244" s="960">
        <v>0</v>
      </c>
      <c r="AN1244" s="443"/>
      <c r="AO1244" s="443"/>
      <c r="AP1244" s="443"/>
      <c r="AQ1244" s="443"/>
      <c r="AR1244" s="443"/>
      <c r="AS1244" s="443"/>
      <c r="AT1244" s="443"/>
      <c r="AU1244" s="443"/>
      <c r="AV1244" s="443"/>
      <c r="AW1244" s="443"/>
      <c r="AX1244" s="771"/>
      <c r="AY1244" s="771"/>
      <c r="AZ1244" s="771"/>
      <c r="BA1244" s="905"/>
    </row>
    <row r="1245" spans="1:53" ht="11.4">
      <c r="A1245" s="789">
        <v>10</v>
      </c>
      <c r="B1245" s="905" t="s">
        <v>1210</v>
      </c>
      <c r="C1245" s="905"/>
      <c r="D1245" s="905"/>
      <c r="E1245" s="905"/>
      <c r="F1245" s="905"/>
      <c r="G1245" s="905"/>
      <c r="H1245" s="905"/>
      <c r="I1245" s="905"/>
      <c r="J1245" s="905"/>
      <c r="K1245" s="905"/>
      <c r="L1245" s="964" t="s">
        <v>157</v>
      </c>
      <c r="M1245" s="956" t="s">
        <v>1203</v>
      </c>
      <c r="N1245" s="965" t="s">
        <v>679</v>
      </c>
      <c r="O1245" s="961">
        <v>27.35</v>
      </c>
      <c r="P1245" s="961">
        <v>0</v>
      </c>
      <c r="Q1245" s="961">
        <v>0</v>
      </c>
      <c r="R1245" s="940">
        <v>0</v>
      </c>
      <c r="S1245" s="961">
        <v>27.94965986394558</v>
      </c>
      <c r="T1245" s="961">
        <v>97.58189143341815</v>
      </c>
      <c r="U1245" s="961">
        <v>0</v>
      </c>
      <c r="V1245" s="961">
        <v>0</v>
      </c>
      <c r="W1245" s="961">
        <v>0</v>
      </c>
      <c r="X1245" s="961">
        <v>0</v>
      </c>
      <c r="Y1245" s="961">
        <v>0</v>
      </c>
      <c r="Z1245" s="961">
        <v>0</v>
      </c>
      <c r="AA1245" s="961">
        <v>0</v>
      </c>
      <c r="AB1245" s="961">
        <v>0</v>
      </c>
      <c r="AC1245" s="961">
        <v>0</v>
      </c>
      <c r="AD1245" s="961">
        <v>30.459841142857144</v>
      </c>
      <c r="AE1245" s="961">
        <v>0</v>
      </c>
      <c r="AF1245" s="961">
        <v>0</v>
      </c>
      <c r="AG1245" s="961">
        <v>0</v>
      </c>
      <c r="AH1245" s="961">
        <v>0</v>
      </c>
      <c r="AI1245" s="961">
        <v>0</v>
      </c>
      <c r="AJ1245" s="961">
        <v>0</v>
      </c>
      <c r="AK1245" s="961">
        <v>0</v>
      </c>
      <c r="AL1245" s="961">
        <v>0</v>
      </c>
      <c r="AM1245" s="961">
        <v>0</v>
      </c>
      <c r="AN1245" s="443"/>
      <c r="AO1245" s="443"/>
      <c r="AP1245" s="443"/>
      <c r="AQ1245" s="443"/>
      <c r="AR1245" s="443"/>
      <c r="AS1245" s="443"/>
      <c r="AT1245" s="443"/>
      <c r="AU1245" s="443"/>
      <c r="AV1245" s="443"/>
      <c r="AW1245" s="443"/>
      <c r="AX1245" s="771"/>
      <c r="AY1245" s="771"/>
      <c r="AZ1245" s="771"/>
      <c r="BA1245" s="905"/>
    </row>
    <row r="1246" spans="1:53" s="82" customFormat="1" ht="11.4">
      <c r="A1246" s="764" t="s">
        <v>129</v>
      </c>
      <c r="B1246" s="921" t="s">
        <v>1026</v>
      </c>
      <c r="C1246" s="752"/>
      <c r="D1246" s="752"/>
      <c r="E1246" s="752"/>
      <c r="F1246" s="752"/>
      <c r="G1246" s="752"/>
      <c r="H1246" s="752"/>
      <c r="I1246" s="752"/>
      <c r="J1246" s="752"/>
      <c r="K1246" s="752"/>
      <c r="L1246" s="922" t="s">
        <v>2437</v>
      </c>
      <c r="M1246" s="923"/>
      <c r="N1246" s="923"/>
      <c r="O1246" s="923"/>
      <c r="P1246" s="923"/>
      <c r="Q1246" s="923"/>
      <c r="R1246" s="923"/>
      <c r="S1246" s="923"/>
      <c r="T1246" s="923"/>
      <c r="U1246" s="923"/>
      <c r="V1246" s="923"/>
      <c r="W1246" s="923"/>
      <c r="X1246" s="923"/>
      <c r="Y1246" s="923"/>
      <c r="Z1246" s="923"/>
      <c r="AA1246" s="923"/>
      <c r="AB1246" s="923"/>
      <c r="AC1246" s="923"/>
      <c r="AD1246" s="923"/>
      <c r="AE1246" s="923"/>
      <c r="AF1246" s="923"/>
      <c r="AG1246" s="923"/>
      <c r="AH1246" s="923"/>
      <c r="AI1246" s="923"/>
      <c r="AJ1246" s="923"/>
      <c r="AK1246" s="923"/>
      <c r="AL1246" s="923"/>
      <c r="AM1246" s="923"/>
      <c r="AN1246" s="923"/>
      <c r="AO1246" s="923"/>
      <c r="AP1246" s="923"/>
      <c r="AQ1246" s="923"/>
      <c r="AR1246" s="923"/>
      <c r="AS1246" s="923"/>
      <c r="AT1246" s="923"/>
      <c r="AU1246" s="923"/>
      <c r="AV1246" s="923"/>
      <c r="AW1246" s="923"/>
      <c r="AX1246" s="923"/>
      <c r="AY1246" s="923"/>
      <c r="AZ1246" s="923"/>
      <c r="BA1246" s="752"/>
    </row>
    <row r="1247" spans="1:53" s="114" customFormat="1" ht="11.4">
      <c r="A1247" s="789">
        <v>11</v>
      </c>
      <c r="B1247" s="924"/>
      <c r="C1247" s="924"/>
      <c r="D1247" s="924"/>
      <c r="E1247" s="924"/>
      <c r="F1247" s="924"/>
      <c r="G1247" s="924"/>
      <c r="H1247" s="924"/>
      <c r="I1247" s="924"/>
      <c r="J1247" s="924"/>
      <c r="K1247" s="924"/>
      <c r="L1247" s="925" t="s">
        <v>18</v>
      </c>
      <c r="M1247" s="926" t="s">
        <v>531</v>
      </c>
      <c r="N1247" s="927" t="s">
        <v>370</v>
      </c>
      <c r="O1247" s="537">
        <v>119.58</v>
      </c>
      <c r="P1247" s="928">
        <v>383.78</v>
      </c>
      <c r="Q1247" s="928">
        <v>0</v>
      </c>
      <c r="R1247" s="928">
        <v>-383.78</v>
      </c>
      <c r="S1247" s="929">
        <v>131.72</v>
      </c>
      <c r="T1247" s="929">
        <v>798.48</v>
      </c>
      <c r="U1247" s="929">
        <v>798.48</v>
      </c>
      <c r="V1247" s="929">
        <v>798.48</v>
      </c>
      <c r="W1247" s="929">
        <v>798.48</v>
      </c>
      <c r="X1247" s="929">
        <v>798.48</v>
      </c>
      <c r="Y1247" s="929">
        <v>798.48</v>
      </c>
      <c r="Z1247" s="929">
        <v>798.48</v>
      </c>
      <c r="AA1247" s="929">
        <v>798.48</v>
      </c>
      <c r="AB1247" s="929">
        <v>798.48</v>
      </c>
      <c r="AC1247" s="929">
        <v>798.48</v>
      </c>
      <c r="AD1247" s="929">
        <v>139.79180159999999</v>
      </c>
      <c r="AE1247" s="929">
        <v>139.79180159999999</v>
      </c>
      <c r="AF1247" s="929">
        <v>139.79180159999999</v>
      </c>
      <c r="AG1247" s="929">
        <v>139.79180159999999</v>
      </c>
      <c r="AH1247" s="929">
        <v>139.79180159999999</v>
      </c>
      <c r="AI1247" s="929">
        <v>139.79180159999999</v>
      </c>
      <c r="AJ1247" s="929">
        <v>139.79180159999999</v>
      </c>
      <c r="AK1247" s="929">
        <v>139.79180159999999</v>
      </c>
      <c r="AL1247" s="929">
        <v>139.79180159999999</v>
      </c>
      <c r="AM1247" s="929">
        <v>139.79180159999999</v>
      </c>
      <c r="AN1247" s="928">
        <v>6.1279999999999895</v>
      </c>
      <c r="AO1247" s="928">
        <v>0</v>
      </c>
      <c r="AP1247" s="928">
        <v>0</v>
      </c>
      <c r="AQ1247" s="928">
        <v>0</v>
      </c>
      <c r="AR1247" s="928">
        <v>0</v>
      </c>
      <c r="AS1247" s="928">
        <v>0</v>
      </c>
      <c r="AT1247" s="928">
        <v>0</v>
      </c>
      <c r="AU1247" s="928">
        <v>0</v>
      </c>
      <c r="AV1247" s="928">
        <v>0</v>
      </c>
      <c r="AW1247" s="928">
        <v>0</v>
      </c>
      <c r="AX1247" s="771"/>
      <c r="AY1247" s="771"/>
      <c r="AZ1247" s="771"/>
      <c r="BA1247" s="930"/>
    </row>
    <row r="1248" spans="1:53" ht="11.4">
      <c r="A1248" s="789">
        <v>11</v>
      </c>
      <c r="B1248" s="905"/>
      <c r="C1248" s="905"/>
      <c r="D1248" s="905"/>
      <c r="E1248" s="905"/>
      <c r="F1248" s="905"/>
      <c r="G1248" s="905"/>
      <c r="H1248" s="905"/>
      <c r="I1248" s="905"/>
      <c r="J1248" s="905"/>
      <c r="K1248" s="905"/>
      <c r="L1248" s="931" t="s">
        <v>165</v>
      </c>
      <c r="M1248" s="932" t="s">
        <v>532</v>
      </c>
      <c r="N1248" s="933"/>
      <c r="O1248" s="934"/>
      <c r="P1248" s="934"/>
      <c r="Q1248" s="934"/>
      <c r="R1248" s="935">
        <v>0</v>
      </c>
      <c r="S1248" s="934">
        <v>1.0494000000000001</v>
      </c>
      <c r="T1248" s="934"/>
      <c r="U1248" s="934">
        <v>1</v>
      </c>
      <c r="V1248" s="934">
        <v>1</v>
      </c>
      <c r="W1248" s="934">
        <v>1</v>
      </c>
      <c r="X1248" s="934">
        <v>1</v>
      </c>
      <c r="Y1248" s="934">
        <v>1</v>
      </c>
      <c r="Z1248" s="934">
        <v>1</v>
      </c>
      <c r="AA1248" s="934">
        <v>1</v>
      </c>
      <c r="AB1248" s="934">
        <v>1</v>
      </c>
      <c r="AC1248" s="934">
        <v>1</v>
      </c>
      <c r="AD1248" s="934">
        <v>1.06128</v>
      </c>
      <c r="AE1248" s="934">
        <v>1</v>
      </c>
      <c r="AF1248" s="934">
        <v>1</v>
      </c>
      <c r="AG1248" s="934">
        <v>1</v>
      </c>
      <c r="AH1248" s="934">
        <v>1</v>
      </c>
      <c r="AI1248" s="934">
        <v>1</v>
      </c>
      <c r="AJ1248" s="934">
        <v>1</v>
      </c>
      <c r="AK1248" s="934">
        <v>1</v>
      </c>
      <c r="AL1248" s="934">
        <v>1</v>
      </c>
      <c r="AM1248" s="934">
        <v>1</v>
      </c>
      <c r="AN1248" s="443"/>
      <c r="AO1248" s="443"/>
      <c r="AP1248" s="443"/>
      <c r="AQ1248" s="443"/>
      <c r="AR1248" s="443"/>
      <c r="AS1248" s="443"/>
      <c r="AT1248" s="443"/>
      <c r="AU1248" s="443"/>
      <c r="AV1248" s="443"/>
      <c r="AW1248" s="443"/>
      <c r="AX1248" s="771"/>
      <c r="AY1248" s="771"/>
      <c r="AZ1248" s="771"/>
      <c r="BA1248" s="905"/>
    </row>
    <row r="1249" spans="1:53" s="113" customFormat="1" ht="11.4">
      <c r="A1249" s="936">
        <v>11</v>
      </c>
      <c r="B1249" s="930"/>
      <c r="C1249" s="930"/>
      <c r="D1249" s="930"/>
      <c r="E1249" s="930"/>
      <c r="F1249" s="930"/>
      <c r="G1249" s="930"/>
      <c r="H1249" s="930"/>
      <c r="I1249" s="930"/>
      <c r="J1249" s="930"/>
      <c r="K1249" s="930"/>
      <c r="L1249" s="925" t="s">
        <v>166</v>
      </c>
      <c r="M1249" s="937" t="s">
        <v>533</v>
      </c>
      <c r="N1249" s="927" t="s">
        <v>370</v>
      </c>
      <c r="O1249" s="928">
        <v>119.58</v>
      </c>
      <c r="P1249" s="928">
        <v>14.38</v>
      </c>
      <c r="Q1249" s="928">
        <v>0</v>
      </c>
      <c r="R1249" s="928">
        <v>-14.38</v>
      </c>
      <c r="S1249" s="537"/>
      <c r="T1249" s="537"/>
      <c r="U1249" s="537"/>
      <c r="V1249" s="537"/>
      <c r="W1249" s="537"/>
      <c r="X1249" s="537"/>
      <c r="Y1249" s="537"/>
      <c r="Z1249" s="537"/>
      <c r="AA1249" s="537"/>
      <c r="AB1249" s="537"/>
      <c r="AC1249" s="537"/>
      <c r="AD1249" s="537"/>
      <c r="AE1249" s="537"/>
      <c r="AF1249" s="537"/>
      <c r="AG1249" s="537"/>
      <c r="AH1249" s="537"/>
      <c r="AI1249" s="537"/>
      <c r="AJ1249" s="537"/>
      <c r="AK1249" s="537"/>
      <c r="AL1249" s="537"/>
      <c r="AM1249" s="537"/>
      <c r="AN1249" s="537"/>
      <c r="AO1249" s="537"/>
      <c r="AP1249" s="537"/>
      <c r="AQ1249" s="537"/>
      <c r="AR1249" s="537"/>
      <c r="AS1249" s="537"/>
      <c r="AT1249" s="537"/>
      <c r="AU1249" s="537"/>
      <c r="AV1249" s="537"/>
      <c r="AW1249" s="537"/>
      <c r="AX1249" s="938"/>
      <c r="AY1249" s="938"/>
      <c r="AZ1249" s="938"/>
      <c r="BA1249" s="930"/>
    </row>
    <row r="1250" spans="1:53" ht="22.8">
      <c r="A1250" s="789">
        <v>11</v>
      </c>
      <c r="B1250" s="905"/>
      <c r="C1250" s="905"/>
      <c r="D1250" s="905"/>
      <c r="E1250" s="905"/>
      <c r="F1250" s="905"/>
      <c r="G1250" s="905"/>
      <c r="H1250" s="905"/>
      <c r="I1250" s="905"/>
      <c r="J1250" s="905"/>
      <c r="K1250" s="905"/>
      <c r="L1250" s="931" t="s">
        <v>534</v>
      </c>
      <c r="M1250" s="939" t="s">
        <v>535</v>
      </c>
      <c r="N1250" s="856" t="s">
        <v>370</v>
      </c>
      <c r="O1250" s="940">
        <v>0</v>
      </c>
      <c r="P1250" s="940">
        <v>14.38</v>
      </c>
      <c r="Q1250" s="940">
        <v>0</v>
      </c>
      <c r="R1250" s="940">
        <v>-14.38</v>
      </c>
      <c r="S1250" s="443"/>
      <c r="T1250" s="443"/>
      <c r="U1250" s="443"/>
      <c r="V1250" s="443"/>
      <c r="W1250" s="443"/>
      <c r="X1250" s="443"/>
      <c r="Y1250" s="443"/>
      <c r="Z1250" s="443"/>
      <c r="AA1250" s="443"/>
      <c r="AB1250" s="443"/>
      <c r="AC1250" s="443"/>
      <c r="AD1250" s="443"/>
      <c r="AE1250" s="443"/>
      <c r="AF1250" s="443"/>
      <c r="AG1250" s="443"/>
      <c r="AH1250" s="443"/>
      <c r="AI1250" s="443"/>
      <c r="AJ1250" s="443"/>
      <c r="AK1250" s="443"/>
      <c r="AL1250" s="443"/>
      <c r="AM1250" s="443"/>
      <c r="AN1250" s="443"/>
      <c r="AO1250" s="443"/>
      <c r="AP1250" s="443"/>
      <c r="AQ1250" s="443"/>
      <c r="AR1250" s="443"/>
      <c r="AS1250" s="443"/>
      <c r="AT1250" s="443"/>
      <c r="AU1250" s="443"/>
      <c r="AV1250" s="443"/>
      <c r="AW1250" s="443"/>
      <c r="AX1250" s="771"/>
      <c r="AY1250" s="771"/>
      <c r="AZ1250" s="771"/>
      <c r="BA1250" s="941"/>
    </row>
    <row r="1251" spans="1:53" ht="11.4">
      <c r="A1251" s="789">
        <v>11</v>
      </c>
      <c r="B1251" s="905"/>
      <c r="C1251" s="905"/>
      <c r="D1251" s="905"/>
      <c r="E1251" s="905"/>
      <c r="F1251" s="905"/>
      <c r="G1251" s="905"/>
      <c r="H1251" s="905"/>
      <c r="I1251" s="905"/>
      <c r="J1251" s="905"/>
      <c r="K1251" s="905"/>
      <c r="L1251" s="931" t="s">
        <v>536</v>
      </c>
      <c r="M1251" s="942" t="s">
        <v>537</v>
      </c>
      <c r="N1251" s="943" t="s">
        <v>370</v>
      </c>
      <c r="O1251" s="790"/>
      <c r="P1251" s="790">
        <v>6.73</v>
      </c>
      <c r="Q1251" s="790"/>
      <c r="R1251" s="940">
        <v>-6.73</v>
      </c>
      <c r="S1251" s="443"/>
      <c r="T1251" s="443"/>
      <c r="U1251" s="443"/>
      <c r="V1251" s="443"/>
      <c r="W1251" s="443"/>
      <c r="X1251" s="443"/>
      <c r="Y1251" s="443"/>
      <c r="Z1251" s="443"/>
      <c r="AA1251" s="443"/>
      <c r="AB1251" s="443"/>
      <c r="AC1251" s="443"/>
      <c r="AD1251" s="443"/>
      <c r="AE1251" s="443"/>
      <c r="AF1251" s="443"/>
      <c r="AG1251" s="443"/>
      <c r="AH1251" s="443"/>
      <c r="AI1251" s="443"/>
      <c r="AJ1251" s="443"/>
      <c r="AK1251" s="443"/>
      <c r="AL1251" s="443"/>
      <c r="AM1251" s="443"/>
      <c r="AN1251" s="443"/>
      <c r="AO1251" s="443"/>
      <c r="AP1251" s="443"/>
      <c r="AQ1251" s="443"/>
      <c r="AR1251" s="443"/>
      <c r="AS1251" s="443"/>
      <c r="AT1251" s="443"/>
      <c r="AU1251" s="443"/>
      <c r="AV1251" s="443"/>
      <c r="AW1251" s="443"/>
      <c r="AX1251" s="771"/>
      <c r="AY1251" s="771"/>
      <c r="AZ1251" s="771"/>
      <c r="BA1251" s="905"/>
    </row>
    <row r="1252" spans="1:53" ht="11.4">
      <c r="A1252" s="789">
        <v>11</v>
      </c>
      <c r="B1252" s="905"/>
      <c r="C1252" s="905"/>
      <c r="D1252" s="905"/>
      <c r="E1252" s="905"/>
      <c r="F1252" s="905"/>
      <c r="G1252" s="905"/>
      <c r="H1252" s="905"/>
      <c r="I1252" s="905"/>
      <c r="J1252" s="905"/>
      <c r="K1252" s="905"/>
      <c r="L1252" s="931" t="s">
        <v>538</v>
      </c>
      <c r="M1252" s="944" t="s">
        <v>539</v>
      </c>
      <c r="N1252" s="943" t="s">
        <v>370</v>
      </c>
      <c r="O1252" s="790"/>
      <c r="P1252" s="790">
        <v>7.65</v>
      </c>
      <c r="Q1252" s="790"/>
      <c r="R1252" s="940">
        <v>-7.65</v>
      </c>
      <c r="S1252" s="443"/>
      <c r="T1252" s="443"/>
      <c r="U1252" s="443"/>
      <c r="V1252" s="443"/>
      <c r="W1252" s="443"/>
      <c r="X1252" s="443"/>
      <c r="Y1252" s="443"/>
      <c r="Z1252" s="443"/>
      <c r="AA1252" s="443"/>
      <c r="AB1252" s="443"/>
      <c r="AC1252" s="443"/>
      <c r="AD1252" s="443"/>
      <c r="AE1252" s="443"/>
      <c r="AF1252" s="443"/>
      <c r="AG1252" s="443"/>
      <c r="AH1252" s="443"/>
      <c r="AI1252" s="443"/>
      <c r="AJ1252" s="443"/>
      <c r="AK1252" s="443"/>
      <c r="AL1252" s="443"/>
      <c r="AM1252" s="443"/>
      <c r="AN1252" s="443"/>
      <c r="AO1252" s="443"/>
      <c r="AP1252" s="443"/>
      <c r="AQ1252" s="443"/>
      <c r="AR1252" s="443"/>
      <c r="AS1252" s="443"/>
      <c r="AT1252" s="443"/>
      <c r="AU1252" s="443"/>
      <c r="AV1252" s="443"/>
      <c r="AW1252" s="443"/>
      <c r="AX1252" s="771"/>
      <c r="AY1252" s="771"/>
      <c r="AZ1252" s="771"/>
      <c r="BA1252" s="905"/>
    </row>
    <row r="1253" spans="1:53" ht="22.8">
      <c r="A1253" s="789">
        <v>11</v>
      </c>
      <c r="B1253" s="905"/>
      <c r="C1253" s="905"/>
      <c r="D1253" s="905"/>
      <c r="E1253" s="905"/>
      <c r="F1253" s="905"/>
      <c r="G1253" s="905"/>
      <c r="H1253" s="905"/>
      <c r="I1253" s="905"/>
      <c r="J1253" s="905"/>
      <c r="K1253" s="905"/>
      <c r="L1253" s="931" t="s">
        <v>540</v>
      </c>
      <c r="M1253" s="939" t="s">
        <v>541</v>
      </c>
      <c r="N1253" s="856" t="s">
        <v>370</v>
      </c>
      <c r="O1253" s="790"/>
      <c r="P1253" s="790"/>
      <c r="Q1253" s="790"/>
      <c r="R1253" s="940">
        <v>0</v>
      </c>
      <c r="S1253" s="443"/>
      <c r="T1253" s="443"/>
      <c r="U1253" s="443"/>
      <c r="V1253" s="443"/>
      <c r="W1253" s="443"/>
      <c r="X1253" s="443"/>
      <c r="Y1253" s="443"/>
      <c r="Z1253" s="443"/>
      <c r="AA1253" s="443"/>
      <c r="AB1253" s="443"/>
      <c r="AC1253" s="443"/>
      <c r="AD1253" s="443"/>
      <c r="AE1253" s="443"/>
      <c r="AF1253" s="443"/>
      <c r="AG1253" s="443"/>
      <c r="AH1253" s="443"/>
      <c r="AI1253" s="443"/>
      <c r="AJ1253" s="443"/>
      <c r="AK1253" s="443"/>
      <c r="AL1253" s="443"/>
      <c r="AM1253" s="443"/>
      <c r="AN1253" s="443"/>
      <c r="AO1253" s="443"/>
      <c r="AP1253" s="443"/>
      <c r="AQ1253" s="443"/>
      <c r="AR1253" s="443"/>
      <c r="AS1253" s="443"/>
      <c r="AT1253" s="443"/>
      <c r="AU1253" s="443"/>
      <c r="AV1253" s="443"/>
      <c r="AW1253" s="443"/>
      <c r="AX1253" s="771"/>
      <c r="AY1253" s="771"/>
      <c r="AZ1253" s="771"/>
      <c r="BA1253" s="905"/>
    </row>
    <row r="1254" spans="1:53" ht="22.8">
      <c r="A1254" s="789">
        <v>11</v>
      </c>
      <c r="B1254" s="905"/>
      <c r="C1254" s="905"/>
      <c r="D1254" s="905"/>
      <c r="E1254" s="905"/>
      <c r="F1254" s="905"/>
      <c r="G1254" s="905"/>
      <c r="H1254" s="905"/>
      <c r="I1254" s="905"/>
      <c r="J1254" s="905"/>
      <c r="K1254" s="905"/>
      <c r="L1254" s="931" t="s">
        <v>542</v>
      </c>
      <c r="M1254" s="939" t="s">
        <v>543</v>
      </c>
      <c r="N1254" s="943" t="s">
        <v>370</v>
      </c>
      <c r="O1254" s="443">
        <v>0</v>
      </c>
      <c r="P1254" s="443">
        <v>0</v>
      </c>
      <c r="Q1254" s="443">
        <v>0</v>
      </c>
      <c r="R1254" s="940">
        <v>0</v>
      </c>
      <c r="S1254" s="443"/>
      <c r="T1254" s="443"/>
      <c r="U1254" s="443"/>
      <c r="V1254" s="443"/>
      <c r="W1254" s="443"/>
      <c r="X1254" s="443"/>
      <c r="Y1254" s="443"/>
      <c r="Z1254" s="443"/>
      <c r="AA1254" s="443"/>
      <c r="AB1254" s="443"/>
      <c r="AC1254" s="443"/>
      <c r="AD1254" s="443"/>
      <c r="AE1254" s="443"/>
      <c r="AF1254" s="443"/>
      <c r="AG1254" s="443"/>
      <c r="AH1254" s="443"/>
      <c r="AI1254" s="443"/>
      <c r="AJ1254" s="443"/>
      <c r="AK1254" s="443"/>
      <c r="AL1254" s="443"/>
      <c r="AM1254" s="443"/>
      <c r="AN1254" s="443"/>
      <c r="AO1254" s="443"/>
      <c r="AP1254" s="443"/>
      <c r="AQ1254" s="443"/>
      <c r="AR1254" s="443"/>
      <c r="AS1254" s="443"/>
      <c r="AT1254" s="443"/>
      <c r="AU1254" s="443"/>
      <c r="AV1254" s="443"/>
      <c r="AW1254" s="443"/>
      <c r="AX1254" s="771"/>
      <c r="AY1254" s="771"/>
      <c r="AZ1254" s="771"/>
      <c r="BA1254" s="905"/>
    </row>
    <row r="1255" spans="1:53" ht="11.4">
      <c r="A1255" s="789">
        <v>11</v>
      </c>
      <c r="B1255" s="905"/>
      <c r="C1255" s="905"/>
      <c r="D1255" s="905"/>
      <c r="E1255" s="905"/>
      <c r="F1255" s="905"/>
      <c r="G1255" s="905"/>
      <c r="H1255" s="905"/>
      <c r="I1255" s="905"/>
      <c r="J1255" s="905"/>
      <c r="K1255" s="905"/>
      <c r="L1255" s="931" t="s">
        <v>544</v>
      </c>
      <c r="M1255" s="942" t="s">
        <v>545</v>
      </c>
      <c r="N1255" s="856" t="s">
        <v>370</v>
      </c>
      <c r="O1255" s="790"/>
      <c r="P1255" s="790"/>
      <c r="Q1255" s="790"/>
      <c r="R1255" s="940">
        <v>0</v>
      </c>
      <c r="S1255" s="443"/>
      <c r="T1255" s="443"/>
      <c r="U1255" s="443"/>
      <c r="V1255" s="443"/>
      <c r="W1255" s="443"/>
      <c r="X1255" s="443"/>
      <c r="Y1255" s="443"/>
      <c r="Z1255" s="443"/>
      <c r="AA1255" s="443"/>
      <c r="AB1255" s="443"/>
      <c r="AC1255" s="443"/>
      <c r="AD1255" s="443"/>
      <c r="AE1255" s="443"/>
      <c r="AF1255" s="443"/>
      <c r="AG1255" s="443"/>
      <c r="AH1255" s="443"/>
      <c r="AI1255" s="443"/>
      <c r="AJ1255" s="443"/>
      <c r="AK1255" s="443"/>
      <c r="AL1255" s="443"/>
      <c r="AM1255" s="443"/>
      <c r="AN1255" s="443"/>
      <c r="AO1255" s="443"/>
      <c r="AP1255" s="443"/>
      <c r="AQ1255" s="443"/>
      <c r="AR1255" s="443"/>
      <c r="AS1255" s="443"/>
      <c r="AT1255" s="443"/>
      <c r="AU1255" s="443"/>
      <c r="AV1255" s="443"/>
      <c r="AW1255" s="443"/>
      <c r="AX1255" s="771"/>
      <c r="AY1255" s="771"/>
      <c r="AZ1255" s="771"/>
      <c r="BA1255" s="905"/>
    </row>
    <row r="1256" spans="1:53" ht="22.8">
      <c r="A1256" s="789">
        <v>11</v>
      </c>
      <c r="B1256" s="905"/>
      <c r="C1256" s="905"/>
      <c r="D1256" s="905"/>
      <c r="E1256" s="905"/>
      <c r="F1256" s="905"/>
      <c r="G1256" s="905"/>
      <c r="H1256" s="905"/>
      <c r="I1256" s="905"/>
      <c r="J1256" s="905"/>
      <c r="K1256" s="905"/>
      <c r="L1256" s="931" t="s">
        <v>546</v>
      </c>
      <c r="M1256" s="942" t="s">
        <v>1196</v>
      </c>
      <c r="N1256" s="943" t="s">
        <v>370</v>
      </c>
      <c r="O1256" s="790">
        <v>0</v>
      </c>
      <c r="P1256" s="790">
        <v>0</v>
      </c>
      <c r="Q1256" s="790">
        <v>0</v>
      </c>
      <c r="R1256" s="940">
        <v>0</v>
      </c>
      <c r="S1256" s="443"/>
      <c r="T1256" s="443"/>
      <c r="U1256" s="443"/>
      <c r="V1256" s="443"/>
      <c r="W1256" s="443"/>
      <c r="X1256" s="443"/>
      <c r="Y1256" s="443"/>
      <c r="Z1256" s="443"/>
      <c r="AA1256" s="443"/>
      <c r="AB1256" s="443"/>
      <c r="AC1256" s="443"/>
      <c r="AD1256" s="443"/>
      <c r="AE1256" s="443"/>
      <c r="AF1256" s="443"/>
      <c r="AG1256" s="443"/>
      <c r="AH1256" s="443"/>
      <c r="AI1256" s="443"/>
      <c r="AJ1256" s="443"/>
      <c r="AK1256" s="443"/>
      <c r="AL1256" s="443"/>
      <c r="AM1256" s="443"/>
      <c r="AN1256" s="443"/>
      <c r="AO1256" s="443"/>
      <c r="AP1256" s="443"/>
      <c r="AQ1256" s="443"/>
      <c r="AR1256" s="443"/>
      <c r="AS1256" s="443"/>
      <c r="AT1256" s="443"/>
      <c r="AU1256" s="443"/>
      <c r="AV1256" s="443"/>
      <c r="AW1256" s="443"/>
      <c r="AX1256" s="771"/>
      <c r="AY1256" s="771"/>
      <c r="AZ1256" s="771"/>
      <c r="BA1256" s="905"/>
    </row>
    <row r="1257" spans="1:53" ht="11.4">
      <c r="A1257" s="789">
        <v>11</v>
      </c>
      <c r="B1257" s="905"/>
      <c r="C1257" s="905"/>
      <c r="D1257" s="905"/>
      <c r="E1257" s="905"/>
      <c r="F1257" s="905"/>
      <c r="G1257" s="905"/>
      <c r="H1257" s="905"/>
      <c r="I1257" s="905"/>
      <c r="J1257" s="905"/>
      <c r="K1257" s="905"/>
      <c r="L1257" s="931" t="s">
        <v>547</v>
      </c>
      <c r="M1257" s="939" t="s">
        <v>548</v>
      </c>
      <c r="N1257" s="856" t="s">
        <v>370</v>
      </c>
      <c r="O1257" s="790"/>
      <c r="P1257" s="790"/>
      <c r="Q1257" s="790"/>
      <c r="R1257" s="940">
        <v>0</v>
      </c>
      <c r="S1257" s="443"/>
      <c r="T1257" s="443"/>
      <c r="U1257" s="443"/>
      <c r="V1257" s="443"/>
      <c r="W1257" s="443"/>
      <c r="X1257" s="443"/>
      <c r="Y1257" s="443"/>
      <c r="Z1257" s="443"/>
      <c r="AA1257" s="443"/>
      <c r="AB1257" s="443"/>
      <c r="AC1257" s="443"/>
      <c r="AD1257" s="443"/>
      <c r="AE1257" s="443"/>
      <c r="AF1257" s="443"/>
      <c r="AG1257" s="443"/>
      <c r="AH1257" s="443"/>
      <c r="AI1257" s="443"/>
      <c r="AJ1257" s="443"/>
      <c r="AK1257" s="443"/>
      <c r="AL1257" s="443"/>
      <c r="AM1257" s="443"/>
      <c r="AN1257" s="443"/>
      <c r="AO1257" s="443"/>
      <c r="AP1257" s="443"/>
      <c r="AQ1257" s="443"/>
      <c r="AR1257" s="443"/>
      <c r="AS1257" s="443"/>
      <c r="AT1257" s="443"/>
      <c r="AU1257" s="443"/>
      <c r="AV1257" s="443"/>
      <c r="AW1257" s="443"/>
      <c r="AX1257" s="771"/>
      <c r="AY1257" s="771"/>
      <c r="AZ1257" s="771"/>
      <c r="BA1257" s="905"/>
    </row>
    <row r="1258" spans="1:53" ht="11.4">
      <c r="A1258" s="789">
        <v>11</v>
      </c>
      <c r="B1258" s="905"/>
      <c r="C1258" s="905"/>
      <c r="D1258" s="905"/>
      <c r="E1258" s="905"/>
      <c r="F1258" s="905"/>
      <c r="G1258" s="905"/>
      <c r="H1258" s="905"/>
      <c r="I1258" s="905"/>
      <c r="J1258" s="905"/>
      <c r="K1258" s="905"/>
      <c r="L1258" s="931" t="s">
        <v>549</v>
      </c>
      <c r="M1258" s="945" t="s">
        <v>550</v>
      </c>
      <c r="N1258" s="933" t="s">
        <v>370</v>
      </c>
      <c r="O1258" s="940">
        <v>119.58</v>
      </c>
      <c r="P1258" s="940">
        <v>0</v>
      </c>
      <c r="Q1258" s="940">
        <v>0</v>
      </c>
      <c r="R1258" s="940">
        <v>0</v>
      </c>
      <c r="S1258" s="443"/>
      <c r="T1258" s="443"/>
      <c r="U1258" s="443"/>
      <c r="V1258" s="443"/>
      <c r="W1258" s="443"/>
      <c r="X1258" s="443"/>
      <c r="Y1258" s="443"/>
      <c r="Z1258" s="443"/>
      <c r="AA1258" s="443"/>
      <c r="AB1258" s="443"/>
      <c r="AC1258" s="443"/>
      <c r="AD1258" s="443"/>
      <c r="AE1258" s="443"/>
      <c r="AF1258" s="443"/>
      <c r="AG1258" s="443"/>
      <c r="AH1258" s="443"/>
      <c r="AI1258" s="443"/>
      <c r="AJ1258" s="443"/>
      <c r="AK1258" s="443"/>
      <c r="AL1258" s="443"/>
      <c r="AM1258" s="443"/>
      <c r="AN1258" s="443"/>
      <c r="AO1258" s="443"/>
      <c r="AP1258" s="443"/>
      <c r="AQ1258" s="443"/>
      <c r="AR1258" s="443"/>
      <c r="AS1258" s="443"/>
      <c r="AT1258" s="443"/>
      <c r="AU1258" s="443"/>
      <c r="AV1258" s="443"/>
      <c r="AW1258" s="443"/>
      <c r="AX1258" s="771"/>
      <c r="AY1258" s="771"/>
      <c r="AZ1258" s="771"/>
      <c r="BA1258" s="905"/>
    </row>
    <row r="1259" spans="1:53" ht="11.4">
      <c r="A1259" s="789">
        <v>11</v>
      </c>
      <c r="B1259" s="905"/>
      <c r="C1259" s="905"/>
      <c r="D1259" s="905"/>
      <c r="E1259" s="905"/>
      <c r="F1259" s="905"/>
      <c r="G1259" s="905"/>
      <c r="H1259" s="905"/>
      <c r="I1259" s="905"/>
      <c r="J1259" s="905"/>
      <c r="K1259" s="905"/>
      <c r="L1259" s="931" t="s">
        <v>551</v>
      </c>
      <c r="M1259" s="944" t="s">
        <v>552</v>
      </c>
      <c r="N1259" s="933" t="s">
        <v>370</v>
      </c>
      <c r="O1259" s="790"/>
      <c r="P1259" s="790"/>
      <c r="Q1259" s="790"/>
      <c r="R1259" s="940">
        <v>0</v>
      </c>
      <c r="S1259" s="443"/>
      <c r="T1259" s="443"/>
      <c r="U1259" s="443"/>
      <c r="V1259" s="443"/>
      <c r="W1259" s="443"/>
      <c r="X1259" s="443"/>
      <c r="Y1259" s="443"/>
      <c r="Z1259" s="443"/>
      <c r="AA1259" s="443"/>
      <c r="AB1259" s="443"/>
      <c r="AC1259" s="443"/>
      <c r="AD1259" s="443"/>
      <c r="AE1259" s="443"/>
      <c r="AF1259" s="443"/>
      <c r="AG1259" s="443"/>
      <c r="AH1259" s="443"/>
      <c r="AI1259" s="443"/>
      <c r="AJ1259" s="443"/>
      <c r="AK1259" s="443"/>
      <c r="AL1259" s="443"/>
      <c r="AM1259" s="443"/>
      <c r="AN1259" s="443"/>
      <c r="AO1259" s="443"/>
      <c r="AP1259" s="443"/>
      <c r="AQ1259" s="443"/>
      <c r="AR1259" s="443"/>
      <c r="AS1259" s="443"/>
      <c r="AT1259" s="443"/>
      <c r="AU1259" s="443"/>
      <c r="AV1259" s="443"/>
      <c r="AW1259" s="443"/>
      <c r="AX1259" s="771"/>
      <c r="AY1259" s="771"/>
      <c r="AZ1259" s="771"/>
      <c r="BA1259" s="905"/>
    </row>
    <row r="1260" spans="1:53" ht="22.8">
      <c r="A1260" s="789">
        <v>11</v>
      </c>
      <c r="B1260" s="905"/>
      <c r="C1260" s="905"/>
      <c r="D1260" s="905"/>
      <c r="E1260" s="905"/>
      <c r="F1260" s="905"/>
      <c r="G1260" s="905"/>
      <c r="H1260" s="905"/>
      <c r="I1260" s="905"/>
      <c r="J1260" s="905"/>
      <c r="K1260" s="905"/>
      <c r="L1260" s="931" t="s">
        <v>553</v>
      </c>
      <c r="M1260" s="944" t="s">
        <v>554</v>
      </c>
      <c r="N1260" s="933" t="s">
        <v>370</v>
      </c>
      <c r="O1260" s="790"/>
      <c r="P1260" s="790"/>
      <c r="Q1260" s="790"/>
      <c r="R1260" s="940">
        <v>0</v>
      </c>
      <c r="S1260" s="443"/>
      <c r="T1260" s="443"/>
      <c r="U1260" s="443"/>
      <c r="V1260" s="443"/>
      <c r="W1260" s="443"/>
      <c r="X1260" s="443"/>
      <c r="Y1260" s="443"/>
      <c r="Z1260" s="443"/>
      <c r="AA1260" s="443"/>
      <c r="AB1260" s="443"/>
      <c r="AC1260" s="443"/>
      <c r="AD1260" s="443"/>
      <c r="AE1260" s="443"/>
      <c r="AF1260" s="443"/>
      <c r="AG1260" s="443"/>
      <c r="AH1260" s="443"/>
      <c r="AI1260" s="443"/>
      <c r="AJ1260" s="443"/>
      <c r="AK1260" s="443"/>
      <c r="AL1260" s="443"/>
      <c r="AM1260" s="443"/>
      <c r="AN1260" s="443"/>
      <c r="AO1260" s="443"/>
      <c r="AP1260" s="443"/>
      <c r="AQ1260" s="443"/>
      <c r="AR1260" s="443"/>
      <c r="AS1260" s="443"/>
      <c r="AT1260" s="443"/>
      <c r="AU1260" s="443"/>
      <c r="AV1260" s="443"/>
      <c r="AW1260" s="443"/>
      <c r="AX1260" s="771"/>
      <c r="AY1260" s="771"/>
      <c r="AZ1260" s="771"/>
      <c r="BA1260" s="905"/>
    </row>
    <row r="1261" spans="1:53" ht="22.8">
      <c r="A1261" s="789">
        <v>11</v>
      </c>
      <c r="B1261" s="905"/>
      <c r="C1261" s="905"/>
      <c r="D1261" s="905"/>
      <c r="E1261" s="905"/>
      <c r="F1261" s="905"/>
      <c r="G1261" s="905"/>
      <c r="H1261" s="905"/>
      <c r="I1261" s="905"/>
      <c r="J1261" s="905"/>
      <c r="K1261" s="905"/>
      <c r="L1261" s="931" t="s">
        <v>555</v>
      </c>
      <c r="M1261" s="944" t="s">
        <v>556</v>
      </c>
      <c r="N1261" s="933" t="s">
        <v>370</v>
      </c>
      <c r="O1261" s="790"/>
      <c r="P1261" s="790"/>
      <c r="Q1261" s="790"/>
      <c r="R1261" s="940">
        <v>0</v>
      </c>
      <c r="S1261" s="443"/>
      <c r="T1261" s="443"/>
      <c r="U1261" s="443"/>
      <c r="V1261" s="443"/>
      <c r="W1261" s="443"/>
      <c r="X1261" s="443"/>
      <c r="Y1261" s="443"/>
      <c r="Z1261" s="443"/>
      <c r="AA1261" s="443"/>
      <c r="AB1261" s="443"/>
      <c r="AC1261" s="443"/>
      <c r="AD1261" s="443"/>
      <c r="AE1261" s="443"/>
      <c r="AF1261" s="443"/>
      <c r="AG1261" s="443"/>
      <c r="AH1261" s="443"/>
      <c r="AI1261" s="443"/>
      <c r="AJ1261" s="443"/>
      <c r="AK1261" s="443"/>
      <c r="AL1261" s="443"/>
      <c r="AM1261" s="443"/>
      <c r="AN1261" s="443"/>
      <c r="AO1261" s="443"/>
      <c r="AP1261" s="443"/>
      <c r="AQ1261" s="443"/>
      <c r="AR1261" s="443"/>
      <c r="AS1261" s="443"/>
      <c r="AT1261" s="443"/>
      <c r="AU1261" s="443"/>
      <c r="AV1261" s="443"/>
      <c r="AW1261" s="443"/>
      <c r="AX1261" s="771"/>
      <c r="AY1261" s="771"/>
      <c r="AZ1261" s="771"/>
      <c r="BA1261" s="905"/>
    </row>
    <row r="1262" spans="1:53" ht="22.8">
      <c r="A1262" s="789">
        <v>11</v>
      </c>
      <c r="B1262" s="905"/>
      <c r="C1262" s="905"/>
      <c r="D1262" s="905"/>
      <c r="E1262" s="905"/>
      <c r="F1262" s="905"/>
      <c r="G1262" s="905"/>
      <c r="H1262" s="905"/>
      <c r="I1262" s="905"/>
      <c r="J1262" s="905"/>
      <c r="K1262" s="905"/>
      <c r="L1262" s="931" t="s">
        <v>557</v>
      </c>
      <c r="M1262" s="944" t="s">
        <v>558</v>
      </c>
      <c r="N1262" s="933" t="s">
        <v>370</v>
      </c>
      <c r="O1262" s="790"/>
      <c r="P1262" s="790"/>
      <c r="Q1262" s="790"/>
      <c r="R1262" s="940">
        <v>0</v>
      </c>
      <c r="S1262" s="443"/>
      <c r="T1262" s="443"/>
      <c r="U1262" s="443"/>
      <c r="V1262" s="443"/>
      <c r="W1262" s="443"/>
      <c r="X1262" s="443"/>
      <c r="Y1262" s="443"/>
      <c r="Z1262" s="443"/>
      <c r="AA1262" s="443"/>
      <c r="AB1262" s="443"/>
      <c r="AC1262" s="443"/>
      <c r="AD1262" s="443"/>
      <c r="AE1262" s="443"/>
      <c r="AF1262" s="443"/>
      <c r="AG1262" s="443"/>
      <c r="AH1262" s="443"/>
      <c r="AI1262" s="443"/>
      <c r="AJ1262" s="443"/>
      <c r="AK1262" s="443"/>
      <c r="AL1262" s="443"/>
      <c r="AM1262" s="443"/>
      <c r="AN1262" s="443"/>
      <c r="AO1262" s="443"/>
      <c r="AP1262" s="443"/>
      <c r="AQ1262" s="443"/>
      <c r="AR1262" s="443"/>
      <c r="AS1262" s="443"/>
      <c r="AT1262" s="443"/>
      <c r="AU1262" s="443"/>
      <c r="AV1262" s="443"/>
      <c r="AW1262" s="443"/>
      <c r="AX1262" s="771"/>
      <c r="AY1262" s="771"/>
      <c r="AZ1262" s="771"/>
      <c r="BA1262" s="905"/>
    </row>
    <row r="1263" spans="1:53" ht="45.6">
      <c r="A1263" s="789">
        <v>11</v>
      </c>
      <c r="B1263" s="905"/>
      <c r="C1263" s="905"/>
      <c r="D1263" s="905"/>
      <c r="E1263" s="905"/>
      <c r="F1263" s="905"/>
      <c r="G1263" s="905"/>
      <c r="H1263" s="905"/>
      <c r="I1263" s="905"/>
      <c r="J1263" s="905"/>
      <c r="K1263" s="905"/>
      <c r="L1263" s="931" t="s">
        <v>559</v>
      </c>
      <c r="M1263" s="944" t="s">
        <v>560</v>
      </c>
      <c r="N1263" s="933" t="s">
        <v>370</v>
      </c>
      <c r="O1263" s="790"/>
      <c r="P1263" s="790"/>
      <c r="Q1263" s="790"/>
      <c r="R1263" s="940">
        <v>0</v>
      </c>
      <c r="S1263" s="443"/>
      <c r="T1263" s="443"/>
      <c r="U1263" s="443"/>
      <c r="V1263" s="443"/>
      <c r="W1263" s="443"/>
      <c r="X1263" s="443"/>
      <c r="Y1263" s="443"/>
      <c r="Z1263" s="443"/>
      <c r="AA1263" s="443"/>
      <c r="AB1263" s="443"/>
      <c r="AC1263" s="443"/>
      <c r="AD1263" s="443"/>
      <c r="AE1263" s="443"/>
      <c r="AF1263" s="443"/>
      <c r="AG1263" s="443"/>
      <c r="AH1263" s="443"/>
      <c r="AI1263" s="443"/>
      <c r="AJ1263" s="443"/>
      <c r="AK1263" s="443"/>
      <c r="AL1263" s="443"/>
      <c r="AM1263" s="443"/>
      <c r="AN1263" s="443"/>
      <c r="AO1263" s="443"/>
      <c r="AP1263" s="443"/>
      <c r="AQ1263" s="443"/>
      <c r="AR1263" s="443"/>
      <c r="AS1263" s="443"/>
      <c r="AT1263" s="443"/>
      <c r="AU1263" s="443"/>
      <c r="AV1263" s="443"/>
      <c r="AW1263" s="443"/>
      <c r="AX1263" s="771"/>
      <c r="AY1263" s="771"/>
      <c r="AZ1263" s="771"/>
      <c r="BA1263" s="905"/>
    </row>
    <row r="1264" spans="1:53" ht="11.4">
      <c r="A1264" s="789">
        <v>11</v>
      </c>
      <c r="B1264" s="905"/>
      <c r="C1264" s="905"/>
      <c r="D1264" s="905"/>
      <c r="E1264" s="905"/>
      <c r="F1264" s="905"/>
      <c r="G1264" s="905"/>
      <c r="H1264" s="905"/>
      <c r="I1264" s="905"/>
      <c r="J1264" s="905"/>
      <c r="K1264" s="905"/>
      <c r="L1264" s="931" t="s">
        <v>561</v>
      </c>
      <c r="M1264" s="944" t="s">
        <v>562</v>
      </c>
      <c r="N1264" s="933" t="s">
        <v>370</v>
      </c>
      <c r="O1264" s="790"/>
      <c r="P1264" s="790"/>
      <c r="Q1264" s="790"/>
      <c r="R1264" s="940">
        <v>0</v>
      </c>
      <c r="S1264" s="443"/>
      <c r="T1264" s="443"/>
      <c r="U1264" s="443"/>
      <c r="V1264" s="443"/>
      <c r="W1264" s="443"/>
      <c r="X1264" s="443"/>
      <c r="Y1264" s="443"/>
      <c r="Z1264" s="443"/>
      <c r="AA1264" s="443"/>
      <c r="AB1264" s="443"/>
      <c r="AC1264" s="443"/>
      <c r="AD1264" s="443"/>
      <c r="AE1264" s="443"/>
      <c r="AF1264" s="443"/>
      <c r="AG1264" s="443"/>
      <c r="AH1264" s="443"/>
      <c r="AI1264" s="443"/>
      <c r="AJ1264" s="443"/>
      <c r="AK1264" s="443"/>
      <c r="AL1264" s="443"/>
      <c r="AM1264" s="443"/>
      <c r="AN1264" s="443"/>
      <c r="AO1264" s="443"/>
      <c r="AP1264" s="443"/>
      <c r="AQ1264" s="443"/>
      <c r="AR1264" s="443"/>
      <c r="AS1264" s="443"/>
      <c r="AT1264" s="443"/>
      <c r="AU1264" s="443"/>
      <c r="AV1264" s="443"/>
      <c r="AW1264" s="443"/>
      <c r="AX1264" s="771"/>
      <c r="AY1264" s="771"/>
      <c r="AZ1264" s="771"/>
      <c r="BA1264" s="905"/>
    </row>
    <row r="1265" spans="1:53" ht="11.4">
      <c r="A1265" s="789">
        <v>11</v>
      </c>
      <c r="B1265" s="905"/>
      <c r="C1265" s="905"/>
      <c r="D1265" s="905"/>
      <c r="E1265" s="905"/>
      <c r="F1265" s="905"/>
      <c r="G1265" s="905"/>
      <c r="H1265" s="905"/>
      <c r="I1265" s="905"/>
      <c r="J1265" s="905"/>
      <c r="K1265" s="905"/>
      <c r="L1265" s="931" t="s">
        <v>1438</v>
      </c>
      <c r="M1265" s="944" t="s">
        <v>1439</v>
      </c>
      <c r="N1265" s="933" t="s">
        <v>370</v>
      </c>
      <c r="O1265" s="790">
        <v>119.58</v>
      </c>
      <c r="P1265" s="790"/>
      <c r="Q1265" s="790"/>
      <c r="R1265" s="940">
        <v>0</v>
      </c>
      <c r="S1265" s="443"/>
      <c r="T1265" s="443"/>
      <c r="U1265" s="443"/>
      <c r="V1265" s="443"/>
      <c r="W1265" s="443"/>
      <c r="X1265" s="443"/>
      <c r="Y1265" s="443"/>
      <c r="Z1265" s="443"/>
      <c r="AA1265" s="443"/>
      <c r="AB1265" s="443"/>
      <c r="AC1265" s="443"/>
      <c r="AD1265" s="443"/>
      <c r="AE1265" s="443"/>
      <c r="AF1265" s="443"/>
      <c r="AG1265" s="443"/>
      <c r="AH1265" s="443"/>
      <c r="AI1265" s="443"/>
      <c r="AJ1265" s="443"/>
      <c r="AK1265" s="443"/>
      <c r="AL1265" s="443"/>
      <c r="AM1265" s="443"/>
      <c r="AN1265" s="443"/>
      <c r="AO1265" s="443"/>
      <c r="AP1265" s="443"/>
      <c r="AQ1265" s="443"/>
      <c r="AR1265" s="443"/>
      <c r="AS1265" s="443"/>
      <c r="AT1265" s="443"/>
      <c r="AU1265" s="443"/>
      <c r="AV1265" s="443"/>
      <c r="AW1265" s="443"/>
      <c r="AX1265" s="771"/>
      <c r="AY1265" s="771"/>
      <c r="AZ1265" s="771"/>
      <c r="BA1265" s="905"/>
    </row>
    <row r="1266" spans="1:53" s="116" customFormat="1" ht="11.4">
      <c r="A1266" s="936">
        <v>11</v>
      </c>
      <c r="B1266" s="946"/>
      <c r="C1266" s="946"/>
      <c r="D1266" s="946"/>
      <c r="E1266" s="946"/>
      <c r="F1266" s="946"/>
      <c r="G1266" s="946"/>
      <c r="H1266" s="946"/>
      <c r="I1266" s="946"/>
      <c r="J1266" s="946"/>
      <c r="K1266" s="946"/>
      <c r="L1266" s="947" t="s">
        <v>378</v>
      </c>
      <c r="M1266" s="948" t="s">
        <v>563</v>
      </c>
      <c r="N1266" s="949" t="s">
        <v>370</v>
      </c>
      <c r="O1266" s="537">
        <v>0</v>
      </c>
      <c r="P1266" s="537">
        <v>229.32</v>
      </c>
      <c r="Q1266" s="537">
        <v>0</v>
      </c>
      <c r="R1266" s="928">
        <v>-229.32</v>
      </c>
      <c r="S1266" s="537"/>
      <c r="T1266" s="537"/>
      <c r="U1266" s="537"/>
      <c r="V1266" s="537"/>
      <c r="W1266" s="537"/>
      <c r="X1266" s="537"/>
      <c r="Y1266" s="537"/>
      <c r="Z1266" s="537"/>
      <c r="AA1266" s="537"/>
      <c r="AB1266" s="537"/>
      <c r="AC1266" s="537"/>
      <c r="AD1266" s="537"/>
      <c r="AE1266" s="537"/>
      <c r="AF1266" s="537"/>
      <c r="AG1266" s="537"/>
      <c r="AH1266" s="537"/>
      <c r="AI1266" s="537"/>
      <c r="AJ1266" s="537"/>
      <c r="AK1266" s="537"/>
      <c r="AL1266" s="537"/>
      <c r="AM1266" s="537"/>
      <c r="AN1266" s="537"/>
      <c r="AO1266" s="537"/>
      <c r="AP1266" s="537"/>
      <c r="AQ1266" s="537"/>
      <c r="AR1266" s="537"/>
      <c r="AS1266" s="537"/>
      <c r="AT1266" s="537"/>
      <c r="AU1266" s="537"/>
      <c r="AV1266" s="537"/>
      <c r="AW1266" s="537"/>
      <c r="AX1266" s="938"/>
      <c r="AY1266" s="938"/>
      <c r="AZ1266" s="938"/>
      <c r="BA1266" s="946"/>
    </row>
    <row r="1267" spans="1:53" ht="22.8">
      <c r="A1267" s="789">
        <v>11</v>
      </c>
      <c r="B1267" s="905"/>
      <c r="C1267" s="905"/>
      <c r="D1267" s="905"/>
      <c r="E1267" s="905"/>
      <c r="F1267" s="905"/>
      <c r="G1267" s="905"/>
      <c r="H1267" s="905"/>
      <c r="I1267" s="905"/>
      <c r="J1267" s="905"/>
      <c r="K1267" s="905"/>
      <c r="L1267" s="931" t="s">
        <v>564</v>
      </c>
      <c r="M1267" s="939" t="s">
        <v>565</v>
      </c>
      <c r="N1267" s="933" t="s">
        <v>370</v>
      </c>
      <c r="O1267" s="790"/>
      <c r="P1267" s="790"/>
      <c r="Q1267" s="790"/>
      <c r="R1267" s="940">
        <v>0</v>
      </c>
      <c r="S1267" s="443"/>
      <c r="T1267" s="443"/>
      <c r="U1267" s="443"/>
      <c r="V1267" s="443"/>
      <c r="W1267" s="443"/>
      <c r="X1267" s="443"/>
      <c r="Y1267" s="443"/>
      <c r="Z1267" s="443"/>
      <c r="AA1267" s="443"/>
      <c r="AB1267" s="443"/>
      <c r="AC1267" s="443"/>
      <c r="AD1267" s="443"/>
      <c r="AE1267" s="443"/>
      <c r="AF1267" s="443"/>
      <c r="AG1267" s="443"/>
      <c r="AH1267" s="443"/>
      <c r="AI1267" s="443"/>
      <c r="AJ1267" s="443"/>
      <c r="AK1267" s="443"/>
      <c r="AL1267" s="443"/>
      <c r="AM1267" s="443"/>
      <c r="AN1267" s="443"/>
      <c r="AO1267" s="443"/>
      <c r="AP1267" s="443"/>
      <c r="AQ1267" s="443"/>
      <c r="AR1267" s="443"/>
      <c r="AS1267" s="443"/>
      <c r="AT1267" s="443"/>
      <c r="AU1267" s="443"/>
      <c r="AV1267" s="443"/>
      <c r="AW1267" s="443"/>
      <c r="AX1267" s="771"/>
      <c r="AY1267" s="771"/>
      <c r="AZ1267" s="771"/>
      <c r="BA1267" s="905"/>
    </row>
    <row r="1268" spans="1:53" ht="34.200000000000003">
      <c r="A1268" s="789">
        <v>11</v>
      </c>
      <c r="B1268" s="905"/>
      <c r="C1268" s="905"/>
      <c r="D1268" s="905"/>
      <c r="E1268" s="905"/>
      <c r="F1268" s="905"/>
      <c r="G1268" s="905"/>
      <c r="H1268" s="905"/>
      <c r="I1268" s="905"/>
      <c r="J1268" s="905"/>
      <c r="K1268" s="905"/>
      <c r="L1268" s="931" t="s">
        <v>566</v>
      </c>
      <c r="M1268" s="945" t="s">
        <v>567</v>
      </c>
      <c r="N1268" s="933" t="s">
        <v>370</v>
      </c>
      <c r="O1268" s="790"/>
      <c r="P1268" s="790"/>
      <c r="Q1268" s="790"/>
      <c r="R1268" s="940">
        <v>0</v>
      </c>
      <c r="S1268" s="443"/>
      <c r="T1268" s="443"/>
      <c r="U1268" s="443"/>
      <c r="V1268" s="443"/>
      <c r="W1268" s="443"/>
      <c r="X1268" s="443"/>
      <c r="Y1268" s="443"/>
      <c r="Z1268" s="443"/>
      <c r="AA1268" s="443"/>
      <c r="AB1268" s="443"/>
      <c r="AC1268" s="443"/>
      <c r="AD1268" s="443"/>
      <c r="AE1268" s="443"/>
      <c r="AF1268" s="443"/>
      <c r="AG1268" s="443"/>
      <c r="AH1268" s="443"/>
      <c r="AI1268" s="443"/>
      <c r="AJ1268" s="443"/>
      <c r="AK1268" s="443"/>
      <c r="AL1268" s="443"/>
      <c r="AM1268" s="443"/>
      <c r="AN1268" s="443"/>
      <c r="AO1268" s="443"/>
      <c r="AP1268" s="443"/>
      <c r="AQ1268" s="443"/>
      <c r="AR1268" s="443"/>
      <c r="AS1268" s="443"/>
      <c r="AT1268" s="443"/>
      <c r="AU1268" s="443"/>
      <c r="AV1268" s="443"/>
      <c r="AW1268" s="443"/>
      <c r="AX1268" s="771"/>
      <c r="AY1268" s="771"/>
      <c r="AZ1268" s="771"/>
      <c r="BA1268" s="905"/>
    </row>
    <row r="1269" spans="1:53" ht="22.8">
      <c r="A1269" s="789">
        <v>11</v>
      </c>
      <c r="B1269" s="905"/>
      <c r="C1269" s="905"/>
      <c r="D1269" s="905"/>
      <c r="E1269" s="905"/>
      <c r="F1269" s="905"/>
      <c r="G1269" s="905"/>
      <c r="H1269" s="905"/>
      <c r="I1269" s="905"/>
      <c r="J1269" s="905"/>
      <c r="K1269" s="905"/>
      <c r="L1269" s="931" t="s">
        <v>568</v>
      </c>
      <c r="M1269" s="945" t="s">
        <v>569</v>
      </c>
      <c r="N1269" s="933" t="s">
        <v>370</v>
      </c>
      <c r="O1269" s="790"/>
      <c r="P1269" s="790">
        <v>229.32</v>
      </c>
      <c r="Q1269" s="790"/>
      <c r="R1269" s="940">
        <v>-229.32</v>
      </c>
      <c r="S1269" s="443"/>
      <c r="T1269" s="443"/>
      <c r="U1269" s="443"/>
      <c r="V1269" s="443"/>
      <c r="W1269" s="443"/>
      <c r="X1269" s="443"/>
      <c r="Y1269" s="443"/>
      <c r="Z1269" s="443"/>
      <c r="AA1269" s="443"/>
      <c r="AB1269" s="443"/>
      <c r="AC1269" s="443"/>
      <c r="AD1269" s="443"/>
      <c r="AE1269" s="443"/>
      <c r="AF1269" s="443"/>
      <c r="AG1269" s="443"/>
      <c r="AH1269" s="443"/>
      <c r="AI1269" s="443"/>
      <c r="AJ1269" s="443"/>
      <c r="AK1269" s="443"/>
      <c r="AL1269" s="443"/>
      <c r="AM1269" s="443"/>
      <c r="AN1269" s="443"/>
      <c r="AO1269" s="443"/>
      <c r="AP1269" s="443"/>
      <c r="AQ1269" s="443"/>
      <c r="AR1269" s="443"/>
      <c r="AS1269" s="443"/>
      <c r="AT1269" s="443"/>
      <c r="AU1269" s="443"/>
      <c r="AV1269" s="443"/>
      <c r="AW1269" s="443"/>
      <c r="AX1269" s="771"/>
      <c r="AY1269" s="771"/>
      <c r="AZ1269" s="771"/>
      <c r="BA1269" s="905"/>
    </row>
    <row r="1270" spans="1:53" ht="11.4">
      <c r="A1270" s="789">
        <v>11</v>
      </c>
      <c r="B1270" s="905"/>
      <c r="C1270" s="905"/>
      <c r="D1270" s="905"/>
      <c r="E1270" s="905"/>
      <c r="F1270" s="905"/>
      <c r="G1270" s="905"/>
      <c r="H1270" s="905"/>
      <c r="I1270" s="905"/>
      <c r="J1270" s="905"/>
      <c r="K1270" s="905"/>
      <c r="L1270" s="931" t="s">
        <v>1184</v>
      </c>
      <c r="M1270" s="942" t="s">
        <v>570</v>
      </c>
      <c r="N1270" s="933" t="s">
        <v>370</v>
      </c>
      <c r="O1270" s="790"/>
      <c r="P1270" s="790">
        <v>176.4</v>
      </c>
      <c r="Q1270" s="790"/>
      <c r="R1270" s="940">
        <v>-176.4</v>
      </c>
      <c r="S1270" s="443"/>
      <c r="T1270" s="443"/>
      <c r="U1270" s="443"/>
      <c r="V1270" s="443"/>
      <c r="W1270" s="443"/>
      <c r="X1270" s="443"/>
      <c r="Y1270" s="443"/>
      <c r="Z1270" s="443"/>
      <c r="AA1270" s="443"/>
      <c r="AB1270" s="443"/>
      <c r="AC1270" s="443"/>
      <c r="AD1270" s="443"/>
      <c r="AE1270" s="443"/>
      <c r="AF1270" s="443"/>
      <c r="AG1270" s="443"/>
      <c r="AH1270" s="443"/>
      <c r="AI1270" s="443"/>
      <c r="AJ1270" s="443"/>
      <c r="AK1270" s="443"/>
      <c r="AL1270" s="443"/>
      <c r="AM1270" s="443"/>
      <c r="AN1270" s="443"/>
      <c r="AO1270" s="443"/>
      <c r="AP1270" s="443"/>
      <c r="AQ1270" s="443"/>
      <c r="AR1270" s="443"/>
      <c r="AS1270" s="443"/>
      <c r="AT1270" s="443"/>
      <c r="AU1270" s="443"/>
      <c r="AV1270" s="443"/>
      <c r="AW1270" s="443"/>
      <c r="AX1270" s="771"/>
      <c r="AY1270" s="771"/>
      <c r="AZ1270" s="771"/>
      <c r="BA1270" s="905"/>
    </row>
    <row r="1271" spans="1:53" ht="11.4">
      <c r="A1271" s="789">
        <v>11</v>
      </c>
      <c r="B1271" s="905"/>
      <c r="C1271" s="905"/>
      <c r="D1271" s="905"/>
      <c r="E1271" s="905"/>
      <c r="F1271" s="905"/>
      <c r="G1271" s="905"/>
      <c r="H1271" s="905"/>
      <c r="I1271" s="905"/>
      <c r="J1271" s="905"/>
      <c r="K1271" s="905"/>
      <c r="L1271" s="931" t="s">
        <v>1185</v>
      </c>
      <c r="M1271" s="942" t="s">
        <v>571</v>
      </c>
      <c r="N1271" s="933" t="s">
        <v>370</v>
      </c>
      <c r="O1271" s="790">
        <v>0</v>
      </c>
      <c r="P1271" s="790">
        <v>52.92</v>
      </c>
      <c r="Q1271" s="790">
        <v>0</v>
      </c>
      <c r="R1271" s="940">
        <v>-52.92</v>
      </c>
      <c r="S1271" s="443"/>
      <c r="T1271" s="443"/>
      <c r="U1271" s="443"/>
      <c r="V1271" s="443"/>
      <c r="W1271" s="443"/>
      <c r="X1271" s="443"/>
      <c r="Y1271" s="443"/>
      <c r="Z1271" s="443"/>
      <c r="AA1271" s="443"/>
      <c r="AB1271" s="443"/>
      <c r="AC1271" s="443"/>
      <c r="AD1271" s="443"/>
      <c r="AE1271" s="443"/>
      <c r="AF1271" s="443"/>
      <c r="AG1271" s="443"/>
      <c r="AH1271" s="443"/>
      <c r="AI1271" s="443"/>
      <c r="AJ1271" s="443"/>
      <c r="AK1271" s="443"/>
      <c r="AL1271" s="443"/>
      <c r="AM1271" s="443"/>
      <c r="AN1271" s="443"/>
      <c r="AO1271" s="443"/>
      <c r="AP1271" s="443"/>
      <c r="AQ1271" s="443"/>
      <c r="AR1271" s="443"/>
      <c r="AS1271" s="443"/>
      <c r="AT1271" s="443"/>
      <c r="AU1271" s="443"/>
      <c r="AV1271" s="443"/>
      <c r="AW1271" s="443"/>
      <c r="AX1271" s="771"/>
      <c r="AY1271" s="771"/>
      <c r="AZ1271" s="771"/>
      <c r="BA1271" s="905"/>
    </row>
    <row r="1272" spans="1:53" s="116" customFormat="1" ht="11.4">
      <c r="A1272" s="936">
        <v>11</v>
      </c>
      <c r="B1272" s="946"/>
      <c r="C1272" s="946"/>
      <c r="D1272" s="946"/>
      <c r="E1272" s="946"/>
      <c r="F1272" s="946"/>
      <c r="G1272" s="946"/>
      <c r="H1272" s="946"/>
      <c r="I1272" s="946"/>
      <c r="J1272" s="946"/>
      <c r="K1272" s="946"/>
      <c r="L1272" s="947" t="s">
        <v>380</v>
      </c>
      <c r="M1272" s="948" t="s">
        <v>572</v>
      </c>
      <c r="N1272" s="949" t="s">
        <v>370</v>
      </c>
      <c r="O1272" s="537">
        <v>0</v>
      </c>
      <c r="P1272" s="537">
        <v>140.07999999999998</v>
      </c>
      <c r="Q1272" s="537">
        <v>0</v>
      </c>
      <c r="R1272" s="928">
        <v>-140.07999999999998</v>
      </c>
      <c r="S1272" s="537"/>
      <c r="T1272" s="537"/>
      <c r="U1272" s="537"/>
      <c r="V1272" s="537"/>
      <c r="W1272" s="537"/>
      <c r="X1272" s="537"/>
      <c r="Y1272" s="537"/>
      <c r="Z1272" s="537"/>
      <c r="AA1272" s="537"/>
      <c r="AB1272" s="537"/>
      <c r="AC1272" s="537"/>
      <c r="AD1272" s="537"/>
      <c r="AE1272" s="537"/>
      <c r="AF1272" s="537"/>
      <c r="AG1272" s="537"/>
      <c r="AH1272" s="537"/>
      <c r="AI1272" s="537"/>
      <c r="AJ1272" s="537"/>
      <c r="AK1272" s="537"/>
      <c r="AL1272" s="537"/>
      <c r="AM1272" s="537"/>
      <c r="AN1272" s="537"/>
      <c r="AO1272" s="537"/>
      <c r="AP1272" s="537"/>
      <c r="AQ1272" s="537"/>
      <c r="AR1272" s="537"/>
      <c r="AS1272" s="537"/>
      <c r="AT1272" s="537"/>
      <c r="AU1272" s="537"/>
      <c r="AV1272" s="537"/>
      <c r="AW1272" s="537"/>
      <c r="AX1272" s="938"/>
      <c r="AY1272" s="938"/>
      <c r="AZ1272" s="938"/>
      <c r="BA1272" s="946"/>
    </row>
    <row r="1273" spans="1:53" ht="22.8">
      <c r="A1273" s="789">
        <v>11</v>
      </c>
      <c r="B1273" s="905"/>
      <c r="C1273" s="905"/>
      <c r="D1273" s="905"/>
      <c r="E1273" s="905"/>
      <c r="F1273" s="905"/>
      <c r="G1273" s="905"/>
      <c r="H1273" s="905"/>
      <c r="I1273" s="905"/>
      <c r="J1273" s="905"/>
      <c r="K1273" s="905"/>
      <c r="L1273" s="931" t="s">
        <v>573</v>
      </c>
      <c r="M1273" s="939" t="s">
        <v>574</v>
      </c>
      <c r="N1273" s="933" t="s">
        <v>370</v>
      </c>
      <c r="O1273" s="443">
        <v>0</v>
      </c>
      <c r="P1273" s="443">
        <v>2.48</v>
      </c>
      <c r="Q1273" s="443">
        <v>0</v>
      </c>
      <c r="R1273" s="940">
        <v>-2.48</v>
      </c>
      <c r="S1273" s="443"/>
      <c r="T1273" s="443"/>
      <c r="U1273" s="443"/>
      <c r="V1273" s="443"/>
      <c r="W1273" s="443"/>
      <c r="X1273" s="443"/>
      <c r="Y1273" s="443"/>
      <c r="Z1273" s="443"/>
      <c r="AA1273" s="443"/>
      <c r="AB1273" s="443"/>
      <c r="AC1273" s="443"/>
      <c r="AD1273" s="443"/>
      <c r="AE1273" s="443"/>
      <c r="AF1273" s="443"/>
      <c r="AG1273" s="443"/>
      <c r="AH1273" s="443"/>
      <c r="AI1273" s="443"/>
      <c r="AJ1273" s="443"/>
      <c r="AK1273" s="443"/>
      <c r="AL1273" s="443"/>
      <c r="AM1273" s="443"/>
      <c r="AN1273" s="443"/>
      <c r="AO1273" s="443"/>
      <c r="AP1273" s="443"/>
      <c r="AQ1273" s="443"/>
      <c r="AR1273" s="443"/>
      <c r="AS1273" s="443"/>
      <c r="AT1273" s="443"/>
      <c r="AU1273" s="443"/>
      <c r="AV1273" s="443"/>
      <c r="AW1273" s="443"/>
      <c r="AX1273" s="771"/>
      <c r="AY1273" s="771"/>
      <c r="AZ1273" s="771"/>
      <c r="BA1273" s="905"/>
    </row>
    <row r="1274" spans="1:53" ht="11.4">
      <c r="A1274" s="789">
        <v>11</v>
      </c>
      <c r="B1274" s="905"/>
      <c r="C1274" s="905"/>
      <c r="D1274" s="905"/>
      <c r="E1274" s="905"/>
      <c r="F1274" s="905"/>
      <c r="G1274" s="905"/>
      <c r="H1274" s="905"/>
      <c r="I1274" s="905"/>
      <c r="J1274" s="905"/>
      <c r="K1274" s="905"/>
      <c r="L1274" s="931" t="s">
        <v>575</v>
      </c>
      <c r="M1274" s="942" t="s">
        <v>576</v>
      </c>
      <c r="N1274" s="933" t="s">
        <v>370</v>
      </c>
      <c r="O1274" s="790"/>
      <c r="P1274" s="790">
        <v>1.1000000000000001</v>
      </c>
      <c r="Q1274" s="790"/>
      <c r="R1274" s="940">
        <v>-1.1000000000000001</v>
      </c>
      <c r="S1274" s="443"/>
      <c r="T1274" s="443"/>
      <c r="U1274" s="443"/>
      <c r="V1274" s="443"/>
      <c r="W1274" s="443"/>
      <c r="X1274" s="443"/>
      <c r="Y1274" s="443"/>
      <c r="Z1274" s="443"/>
      <c r="AA1274" s="443"/>
      <c r="AB1274" s="443"/>
      <c r="AC1274" s="443"/>
      <c r="AD1274" s="443"/>
      <c r="AE1274" s="443"/>
      <c r="AF1274" s="443"/>
      <c r="AG1274" s="443"/>
      <c r="AH1274" s="443"/>
      <c r="AI1274" s="443"/>
      <c r="AJ1274" s="443"/>
      <c r="AK1274" s="443"/>
      <c r="AL1274" s="443"/>
      <c r="AM1274" s="443"/>
      <c r="AN1274" s="443"/>
      <c r="AO1274" s="443"/>
      <c r="AP1274" s="443"/>
      <c r="AQ1274" s="443"/>
      <c r="AR1274" s="443"/>
      <c r="AS1274" s="443"/>
      <c r="AT1274" s="443"/>
      <c r="AU1274" s="443"/>
      <c r="AV1274" s="443"/>
      <c r="AW1274" s="443"/>
      <c r="AX1274" s="771"/>
      <c r="AY1274" s="771"/>
      <c r="AZ1274" s="771"/>
      <c r="BA1274" s="905"/>
    </row>
    <row r="1275" spans="1:53" ht="11.4">
      <c r="A1275" s="789">
        <v>11</v>
      </c>
      <c r="B1275" s="905"/>
      <c r="C1275" s="905"/>
      <c r="D1275" s="905"/>
      <c r="E1275" s="905"/>
      <c r="F1275" s="905"/>
      <c r="G1275" s="905"/>
      <c r="H1275" s="905"/>
      <c r="I1275" s="905"/>
      <c r="J1275" s="905"/>
      <c r="K1275" s="905"/>
      <c r="L1275" s="931" t="s">
        <v>577</v>
      </c>
      <c r="M1275" s="942" t="s">
        <v>578</v>
      </c>
      <c r="N1275" s="933" t="s">
        <v>370</v>
      </c>
      <c r="O1275" s="790"/>
      <c r="P1275" s="790"/>
      <c r="Q1275" s="790"/>
      <c r="R1275" s="940">
        <v>0</v>
      </c>
      <c r="S1275" s="443"/>
      <c r="T1275" s="443"/>
      <c r="U1275" s="443"/>
      <c r="V1275" s="443"/>
      <c r="W1275" s="443"/>
      <c r="X1275" s="443"/>
      <c r="Y1275" s="443"/>
      <c r="Z1275" s="443"/>
      <c r="AA1275" s="443"/>
      <c r="AB1275" s="443"/>
      <c r="AC1275" s="443"/>
      <c r="AD1275" s="443"/>
      <c r="AE1275" s="443"/>
      <c r="AF1275" s="443"/>
      <c r="AG1275" s="443"/>
      <c r="AH1275" s="443"/>
      <c r="AI1275" s="443"/>
      <c r="AJ1275" s="443"/>
      <c r="AK1275" s="443"/>
      <c r="AL1275" s="443"/>
      <c r="AM1275" s="443"/>
      <c r="AN1275" s="443"/>
      <c r="AO1275" s="443"/>
      <c r="AP1275" s="443"/>
      <c r="AQ1275" s="443"/>
      <c r="AR1275" s="443"/>
      <c r="AS1275" s="443"/>
      <c r="AT1275" s="443"/>
      <c r="AU1275" s="443"/>
      <c r="AV1275" s="443"/>
      <c r="AW1275" s="443"/>
      <c r="AX1275" s="771"/>
      <c r="AY1275" s="771"/>
      <c r="AZ1275" s="771"/>
      <c r="BA1275" s="905"/>
    </row>
    <row r="1276" spans="1:53" ht="11.4">
      <c r="A1276" s="789">
        <v>11</v>
      </c>
      <c r="B1276" s="905"/>
      <c r="C1276" s="905"/>
      <c r="D1276" s="905"/>
      <c r="E1276" s="905"/>
      <c r="F1276" s="905"/>
      <c r="G1276" s="905"/>
      <c r="H1276" s="905"/>
      <c r="I1276" s="905"/>
      <c r="J1276" s="905"/>
      <c r="K1276" s="905"/>
      <c r="L1276" s="931" t="s">
        <v>579</v>
      </c>
      <c r="M1276" s="942" t="s">
        <v>580</v>
      </c>
      <c r="N1276" s="933" t="s">
        <v>370</v>
      </c>
      <c r="O1276" s="790"/>
      <c r="P1276" s="790"/>
      <c r="Q1276" s="790"/>
      <c r="R1276" s="940">
        <v>0</v>
      </c>
      <c r="S1276" s="443"/>
      <c r="T1276" s="443"/>
      <c r="U1276" s="443"/>
      <c r="V1276" s="443"/>
      <c r="W1276" s="443"/>
      <c r="X1276" s="443"/>
      <c r="Y1276" s="443"/>
      <c r="Z1276" s="443"/>
      <c r="AA1276" s="443"/>
      <c r="AB1276" s="443"/>
      <c r="AC1276" s="443"/>
      <c r="AD1276" s="443"/>
      <c r="AE1276" s="443"/>
      <c r="AF1276" s="443"/>
      <c r="AG1276" s="443"/>
      <c r="AH1276" s="443"/>
      <c r="AI1276" s="443"/>
      <c r="AJ1276" s="443"/>
      <c r="AK1276" s="443"/>
      <c r="AL1276" s="443"/>
      <c r="AM1276" s="443"/>
      <c r="AN1276" s="443"/>
      <c r="AO1276" s="443"/>
      <c r="AP1276" s="443"/>
      <c r="AQ1276" s="443"/>
      <c r="AR1276" s="443"/>
      <c r="AS1276" s="443"/>
      <c r="AT1276" s="443"/>
      <c r="AU1276" s="443"/>
      <c r="AV1276" s="443"/>
      <c r="AW1276" s="443"/>
      <c r="AX1276" s="771"/>
      <c r="AY1276" s="771"/>
      <c r="AZ1276" s="771"/>
      <c r="BA1276" s="905"/>
    </row>
    <row r="1277" spans="1:53" ht="11.4">
      <c r="A1277" s="789">
        <v>11</v>
      </c>
      <c r="B1277" s="905"/>
      <c r="C1277" s="905"/>
      <c r="D1277" s="905"/>
      <c r="E1277" s="905"/>
      <c r="F1277" s="905"/>
      <c r="G1277" s="905"/>
      <c r="H1277" s="905"/>
      <c r="I1277" s="905"/>
      <c r="J1277" s="905"/>
      <c r="K1277" s="905"/>
      <c r="L1277" s="931" t="s">
        <v>581</v>
      </c>
      <c r="M1277" s="942" t="s">
        <v>582</v>
      </c>
      <c r="N1277" s="933" t="s">
        <v>370</v>
      </c>
      <c r="O1277" s="790"/>
      <c r="P1277" s="790"/>
      <c r="Q1277" s="790"/>
      <c r="R1277" s="940">
        <v>0</v>
      </c>
      <c r="S1277" s="443"/>
      <c r="T1277" s="443"/>
      <c r="U1277" s="443"/>
      <c r="V1277" s="443"/>
      <c r="W1277" s="443"/>
      <c r="X1277" s="443"/>
      <c r="Y1277" s="443"/>
      <c r="Z1277" s="443"/>
      <c r="AA1277" s="443"/>
      <c r="AB1277" s="443"/>
      <c r="AC1277" s="443"/>
      <c r="AD1277" s="443"/>
      <c r="AE1277" s="443"/>
      <c r="AF1277" s="443"/>
      <c r="AG1277" s="443"/>
      <c r="AH1277" s="443"/>
      <c r="AI1277" s="443"/>
      <c r="AJ1277" s="443"/>
      <c r="AK1277" s="443"/>
      <c r="AL1277" s="443"/>
      <c r="AM1277" s="443"/>
      <c r="AN1277" s="443"/>
      <c r="AO1277" s="443"/>
      <c r="AP1277" s="443"/>
      <c r="AQ1277" s="443"/>
      <c r="AR1277" s="443"/>
      <c r="AS1277" s="443"/>
      <c r="AT1277" s="443"/>
      <c r="AU1277" s="443"/>
      <c r="AV1277" s="443"/>
      <c r="AW1277" s="443"/>
      <c r="AX1277" s="771"/>
      <c r="AY1277" s="771"/>
      <c r="AZ1277" s="771"/>
      <c r="BA1277" s="905"/>
    </row>
    <row r="1278" spans="1:53" ht="11.4">
      <c r="A1278" s="789">
        <v>11</v>
      </c>
      <c r="B1278" s="905"/>
      <c r="C1278" s="905"/>
      <c r="D1278" s="905"/>
      <c r="E1278" s="905"/>
      <c r="F1278" s="905"/>
      <c r="G1278" s="905"/>
      <c r="H1278" s="905"/>
      <c r="I1278" s="905"/>
      <c r="J1278" s="905"/>
      <c r="K1278" s="905"/>
      <c r="L1278" s="931" t="s">
        <v>583</v>
      </c>
      <c r="M1278" s="942" t="s">
        <v>584</v>
      </c>
      <c r="N1278" s="933" t="s">
        <v>370</v>
      </c>
      <c r="O1278" s="790"/>
      <c r="P1278" s="790"/>
      <c r="Q1278" s="790"/>
      <c r="R1278" s="940">
        <v>0</v>
      </c>
      <c r="S1278" s="443"/>
      <c r="T1278" s="443"/>
      <c r="U1278" s="443"/>
      <c r="V1278" s="443"/>
      <c r="W1278" s="443"/>
      <c r="X1278" s="443"/>
      <c r="Y1278" s="443"/>
      <c r="Z1278" s="443"/>
      <c r="AA1278" s="443"/>
      <c r="AB1278" s="443"/>
      <c r="AC1278" s="443"/>
      <c r="AD1278" s="443"/>
      <c r="AE1278" s="443"/>
      <c r="AF1278" s="443"/>
      <c r="AG1278" s="443"/>
      <c r="AH1278" s="443"/>
      <c r="AI1278" s="443"/>
      <c r="AJ1278" s="443"/>
      <c r="AK1278" s="443"/>
      <c r="AL1278" s="443"/>
      <c r="AM1278" s="443"/>
      <c r="AN1278" s="443"/>
      <c r="AO1278" s="443"/>
      <c r="AP1278" s="443"/>
      <c r="AQ1278" s="443"/>
      <c r="AR1278" s="443"/>
      <c r="AS1278" s="443"/>
      <c r="AT1278" s="443"/>
      <c r="AU1278" s="443"/>
      <c r="AV1278" s="443"/>
      <c r="AW1278" s="443"/>
      <c r="AX1278" s="771"/>
      <c r="AY1278" s="771"/>
      <c r="AZ1278" s="771"/>
      <c r="BA1278" s="905"/>
    </row>
    <row r="1279" spans="1:53" ht="11.4">
      <c r="A1279" s="789">
        <v>11</v>
      </c>
      <c r="B1279" s="905"/>
      <c r="C1279" s="905"/>
      <c r="D1279" s="905"/>
      <c r="E1279" s="905"/>
      <c r="F1279" s="905"/>
      <c r="G1279" s="905"/>
      <c r="H1279" s="905"/>
      <c r="I1279" s="905"/>
      <c r="J1279" s="905"/>
      <c r="K1279" s="905"/>
      <c r="L1279" s="931" t="s">
        <v>585</v>
      </c>
      <c r="M1279" s="942" t="s">
        <v>586</v>
      </c>
      <c r="N1279" s="933" t="s">
        <v>370</v>
      </c>
      <c r="O1279" s="790"/>
      <c r="P1279" s="790">
        <v>1</v>
      </c>
      <c r="Q1279" s="790"/>
      <c r="R1279" s="940">
        <v>-1</v>
      </c>
      <c r="S1279" s="443"/>
      <c r="T1279" s="443"/>
      <c r="U1279" s="443"/>
      <c r="V1279" s="443"/>
      <c r="W1279" s="443"/>
      <c r="X1279" s="443"/>
      <c r="Y1279" s="443"/>
      <c r="Z1279" s="443"/>
      <c r="AA1279" s="443"/>
      <c r="AB1279" s="443"/>
      <c r="AC1279" s="443"/>
      <c r="AD1279" s="443"/>
      <c r="AE1279" s="443"/>
      <c r="AF1279" s="443"/>
      <c r="AG1279" s="443"/>
      <c r="AH1279" s="443"/>
      <c r="AI1279" s="443"/>
      <c r="AJ1279" s="443"/>
      <c r="AK1279" s="443"/>
      <c r="AL1279" s="443"/>
      <c r="AM1279" s="443"/>
      <c r="AN1279" s="443"/>
      <c r="AO1279" s="443"/>
      <c r="AP1279" s="443"/>
      <c r="AQ1279" s="443"/>
      <c r="AR1279" s="443"/>
      <c r="AS1279" s="443"/>
      <c r="AT1279" s="443"/>
      <c r="AU1279" s="443"/>
      <c r="AV1279" s="443"/>
      <c r="AW1279" s="443"/>
      <c r="AX1279" s="771"/>
      <c r="AY1279" s="771"/>
      <c r="AZ1279" s="771"/>
      <c r="BA1279" s="905"/>
    </row>
    <row r="1280" spans="1:53" ht="11.4">
      <c r="A1280" s="789">
        <v>11</v>
      </c>
      <c r="B1280" s="905"/>
      <c r="C1280" s="905"/>
      <c r="D1280" s="905"/>
      <c r="E1280" s="905"/>
      <c r="F1280" s="905"/>
      <c r="G1280" s="905"/>
      <c r="H1280" s="905"/>
      <c r="I1280" s="905"/>
      <c r="J1280" s="905"/>
      <c r="K1280" s="905"/>
      <c r="L1280" s="931" t="s">
        <v>1436</v>
      </c>
      <c r="M1280" s="942" t="s">
        <v>1437</v>
      </c>
      <c r="N1280" s="933" t="s">
        <v>370</v>
      </c>
      <c r="O1280" s="790"/>
      <c r="P1280" s="790">
        <v>0.38</v>
      </c>
      <c r="Q1280" s="790"/>
      <c r="R1280" s="940">
        <v>-0.38</v>
      </c>
      <c r="S1280" s="443"/>
      <c r="T1280" s="443"/>
      <c r="U1280" s="443"/>
      <c r="V1280" s="443"/>
      <c r="W1280" s="443"/>
      <c r="X1280" s="443"/>
      <c r="Y1280" s="443"/>
      <c r="Z1280" s="443"/>
      <c r="AA1280" s="443"/>
      <c r="AB1280" s="443"/>
      <c r="AC1280" s="443"/>
      <c r="AD1280" s="443"/>
      <c r="AE1280" s="443"/>
      <c r="AF1280" s="443"/>
      <c r="AG1280" s="443"/>
      <c r="AH1280" s="443"/>
      <c r="AI1280" s="443"/>
      <c r="AJ1280" s="443"/>
      <c r="AK1280" s="443"/>
      <c r="AL1280" s="443"/>
      <c r="AM1280" s="443"/>
      <c r="AN1280" s="443"/>
      <c r="AO1280" s="443"/>
      <c r="AP1280" s="443"/>
      <c r="AQ1280" s="443"/>
      <c r="AR1280" s="443"/>
      <c r="AS1280" s="443"/>
      <c r="AT1280" s="443"/>
      <c r="AU1280" s="443"/>
      <c r="AV1280" s="443"/>
      <c r="AW1280" s="443"/>
      <c r="AX1280" s="771"/>
      <c r="AY1280" s="771"/>
      <c r="AZ1280" s="771"/>
      <c r="BA1280" s="905"/>
    </row>
    <row r="1281" spans="1:53" ht="22.8">
      <c r="A1281" s="789">
        <v>11</v>
      </c>
      <c r="B1281" s="905"/>
      <c r="C1281" s="905"/>
      <c r="D1281" s="905"/>
      <c r="E1281" s="905"/>
      <c r="F1281" s="905"/>
      <c r="G1281" s="905"/>
      <c r="H1281" s="905"/>
      <c r="I1281" s="905"/>
      <c r="J1281" s="905"/>
      <c r="K1281" s="905"/>
      <c r="L1281" s="931" t="s">
        <v>587</v>
      </c>
      <c r="M1281" s="939" t="s">
        <v>588</v>
      </c>
      <c r="N1281" s="933" t="s">
        <v>370</v>
      </c>
      <c r="O1281" s="443">
        <v>0</v>
      </c>
      <c r="P1281" s="443">
        <v>137.6</v>
      </c>
      <c r="Q1281" s="443">
        <v>0</v>
      </c>
      <c r="R1281" s="940">
        <v>-137.6</v>
      </c>
      <c r="S1281" s="443"/>
      <c r="T1281" s="443"/>
      <c r="U1281" s="443"/>
      <c r="V1281" s="443"/>
      <c r="W1281" s="443"/>
      <c r="X1281" s="443"/>
      <c r="Y1281" s="443"/>
      <c r="Z1281" s="443"/>
      <c r="AA1281" s="443"/>
      <c r="AB1281" s="443"/>
      <c r="AC1281" s="443"/>
      <c r="AD1281" s="443"/>
      <c r="AE1281" s="443"/>
      <c r="AF1281" s="443"/>
      <c r="AG1281" s="443"/>
      <c r="AH1281" s="443"/>
      <c r="AI1281" s="443"/>
      <c r="AJ1281" s="443"/>
      <c r="AK1281" s="443"/>
      <c r="AL1281" s="443"/>
      <c r="AM1281" s="443"/>
      <c r="AN1281" s="443"/>
      <c r="AO1281" s="443"/>
      <c r="AP1281" s="443"/>
      <c r="AQ1281" s="443"/>
      <c r="AR1281" s="443"/>
      <c r="AS1281" s="443"/>
      <c r="AT1281" s="443"/>
      <c r="AU1281" s="443"/>
      <c r="AV1281" s="443"/>
      <c r="AW1281" s="443"/>
      <c r="AX1281" s="771"/>
      <c r="AY1281" s="771"/>
      <c r="AZ1281" s="771"/>
      <c r="BA1281" s="905"/>
    </row>
    <row r="1282" spans="1:53" ht="11.4">
      <c r="A1282" s="789">
        <v>11</v>
      </c>
      <c r="B1282" s="905"/>
      <c r="C1282" s="905"/>
      <c r="D1282" s="905"/>
      <c r="E1282" s="905"/>
      <c r="F1282" s="905"/>
      <c r="G1282" s="905"/>
      <c r="H1282" s="905"/>
      <c r="I1282" s="905"/>
      <c r="J1282" s="905"/>
      <c r="K1282" s="905"/>
      <c r="L1282" s="931" t="s">
        <v>589</v>
      </c>
      <c r="M1282" s="942" t="s">
        <v>590</v>
      </c>
      <c r="N1282" s="933" t="s">
        <v>370</v>
      </c>
      <c r="O1282" s="790"/>
      <c r="P1282" s="790">
        <v>105.8</v>
      </c>
      <c r="Q1282" s="790"/>
      <c r="R1282" s="940">
        <v>-105.8</v>
      </c>
      <c r="S1282" s="443"/>
      <c r="T1282" s="443"/>
      <c r="U1282" s="443"/>
      <c r="V1282" s="443"/>
      <c r="W1282" s="443"/>
      <c r="X1282" s="443"/>
      <c r="Y1282" s="443"/>
      <c r="Z1282" s="443"/>
      <c r="AA1282" s="443"/>
      <c r="AB1282" s="443"/>
      <c r="AC1282" s="443"/>
      <c r="AD1282" s="443"/>
      <c r="AE1282" s="443"/>
      <c r="AF1282" s="443"/>
      <c r="AG1282" s="443"/>
      <c r="AH1282" s="443"/>
      <c r="AI1282" s="443"/>
      <c r="AJ1282" s="443"/>
      <c r="AK1282" s="443"/>
      <c r="AL1282" s="443"/>
      <c r="AM1282" s="443"/>
      <c r="AN1282" s="443"/>
      <c r="AO1282" s="443"/>
      <c r="AP1282" s="443"/>
      <c r="AQ1282" s="443"/>
      <c r="AR1282" s="443"/>
      <c r="AS1282" s="443"/>
      <c r="AT1282" s="443"/>
      <c r="AU1282" s="443"/>
      <c r="AV1282" s="443"/>
      <c r="AW1282" s="443"/>
      <c r="AX1282" s="771"/>
      <c r="AY1282" s="771"/>
      <c r="AZ1282" s="771"/>
      <c r="BA1282" s="905"/>
    </row>
    <row r="1283" spans="1:53" ht="22.8">
      <c r="A1283" s="789">
        <v>11</v>
      </c>
      <c r="B1283" s="905"/>
      <c r="C1283" s="905"/>
      <c r="D1283" s="905"/>
      <c r="E1283" s="905"/>
      <c r="F1283" s="905"/>
      <c r="G1283" s="905"/>
      <c r="H1283" s="905"/>
      <c r="I1283" s="905"/>
      <c r="J1283" s="905"/>
      <c r="K1283" s="905"/>
      <c r="L1283" s="931" t="s">
        <v>591</v>
      </c>
      <c r="M1283" s="942" t="s">
        <v>592</v>
      </c>
      <c r="N1283" s="933" t="s">
        <v>370</v>
      </c>
      <c r="O1283" s="790">
        <v>0</v>
      </c>
      <c r="P1283" s="790">
        <v>31.8</v>
      </c>
      <c r="Q1283" s="790">
        <v>0</v>
      </c>
      <c r="R1283" s="940">
        <v>-31.8</v>
      </c>
      <c r="S1283" s="443"/>
      <c r="T1283" s="443"/>
      <c r="U1283" s="443"/>
      <c r="V1283" s="443"/>
      <c r="W1283" s="443"/>
      <c r="X1283" s="443"/>
      <c r="Y1283" s="443"/>
      <c r="Z1283" s="443"/>
      <c r="AA1283" s="443"/>
      <c r="AB1283" s="443"/>
      <c r="AC1283" s="443"/>
      <c r="AD1283" s="443"/>
      <c r="AE1283" s="443"/>
      <c r="AF1283" s="443"/>
      <c r="AG1283" s="443"/>
      <c r="AH1283" s="443"/>
      <c r="AI1283" s="443"/>
      <c r="AJ1283" s="443"/>
      <c r="AK1283" s="443"/>
      <c r="AL1283" s="443"/>
      <c r="AM1283" s="443"/>
      <c r="AN1283" s="443"/>
      <c r="AO1283" s="443"/>
      <c r="AP1283" s="443"/>
      <c r="AQ1283" s="443"/>
      <c r="AR1283" s="443"/>
      <c r="AS1283" s="443"/>
      <c r="AT1283" s="443"/>
      <c r="AU1283" s="443"/>
      <c r="AV1283" s="443"/>
      <c r="AW1283" s="443"/>
      <c r="AX1283" s="771"/>
      <c r="AY1283" s="771"/>
      <c r="AZ1283" s="771"/>
      <c r="BA1283" s="905"/>
    </row>
    <row r="1284" spans="1:53" ht="34.200000000000003">
      <c r="A1284" s="789">
        <v>11</v>
      </c>
      <c r="B1284" s="905"/>
      <c r="C1284" s="905"/>
      <c r="D1284" s="905"/>
      <c r="E1284" s="905"/>
      <c r="F1284" s="905"/>
      <c r="G1284" s="905"/>
      <c r="H1284" s="905"/>
      <c r="I1284" s="905"/>
      <c r="J1284" s="905"/>
      <c r="K1284" s="905"/>
      <c r="L1284" s="931" t="s">
        <v>593</v>
      </c>
      <c r="M1284" s="939" t="s">
        <v>594</v>
      </c>
      <c r="N1284" s="933" t="s">
        <v>370</v>
      </c>
      <c r="O1284" s="790"/>
      <c r="P1284" s="790"/>
      <c r="Q1284" s="790"/>
      <c r="R1284" s="940">
        <v>0</v>
      </c>
      <c r="S1284" s="443"/>
      <c r="T1284" s="443"/>
      <c r="U1284" s="443"/>
      <c r="V1284" s="443"/>
      <c r="W1284" s="443"/>
      <c r="X1284" s="443"/>
      <c r="Y1284" s="443"/>
      <c r="Z1284" s="443"/>
      <c r="AA1284" s="443"/>
      <c r="AB1284" s="443"/>
      <c r="AC1284" s="443"/>
      <c r="AD1284" s="443"/>
      <c r="AE1284" s="443"/>
      <c r="AF1284" s="443"/>
      <c r="AG1284" s="443"/>
      <c r="AH1284" s="443"/>
      <c r="AI1284" s="443"/>
      <c r="AJ1284" s="443"/>
      <c r="AK1284" s="443"/>
      <c r="AL1284" s="443"/>
      <c r="AM1284" s="443"/>
      <c r="AN1284" s="443"/>
      <c r="AO1284" s="443"/>
      <c r="AP1284" s="443"/>
      <c r="AQ1284" s="443"/>
      <c r="AR1284" s="443"/>
      <c r="AS1284" s="443"/>
      <c r="AT1284" s="443"/>
      <c r="AU1284" s="443"/>
      <c r="AV1284" s="443"/>
      <c r="AW1284" s="443"/>
      <c r="AX1284" s="771"/>
      <c r="AY1284" s="771"/>
      <c r="AZ1284" s="771"/>
      <c r="BA1284" s="905"/>
    </row>
    <row r="1285" spans="1:53" ht="11.4">
      <c r="A1285" s="789">
        <v>11</v>
      </c>
      <c r="B1285" s="905"/>
      <c r="C1285" s="905"/>
      <c r="D1285" s="905"/>
      <c r="E1285" s="905"/>
      <c r="F1285" s="905"/>
      <c r="G1285" s="905"/>
      <c r="H1285" s="905"/>
      <c r="I1285" s="905"/>
      <c r="J1285" s="905"/>
      <c r="K1285" s="905"/>
      <c r="L1285" s="931" t="s">
        <v>595</v>
      </c>
      <c r="M1285" s="939" t="s">
        <v>596</v>
      </c>
      <c r="N1285" s="933" t="s">
        <v>370</v>
      </c>
      <c r="O1285" s="790"/>
      <c r="P1285" s="790"/>
      <c r="Q1285" s="790"/>
      <c r="R1285" s="940">
        <v>0</v>
      </c>
      <c r="S1285" s="443"/>
      <c r="T1285" s="443"/>
      <c r="U1285" s="443"/>
      <c r="V1285" s="443"/>
      <c r="W1285" s="443"/>
      <c r="X1285" s="443"/>
      <c r="Y1285" s="443"/>
      <c r="Z1285" s="443"/>
      <c r="AA1285" s="443"/>
      <c r="AB1285" s="443"/>
      <c r="AC1285" s="443"/>
      <c r="AD1285" s="443"/>
      <c r="AE1285" s="443"/>
      <c r="AF1285" s="443"/>
      <c r="AG1285" s="443"/>
      <c r="AH1285" s="443"/>
      <c r="AI1285" s="443"/>
      <c r="AJ1285" s="443"/>
      <c r="AK1285" s="443"/>
      <c r="AL1285" s="443"/>
      <c r="AM1285" s="443"/>
      <c r="AN1285" s="443"/>
      <c r="AO1285" s="443"/>
      <c r="AP1285" s="443"/>
      <c r="AQ1285" s="443"/>
      <c r="AR1285" s="443"/>
      <c r="AS1285" s="443"/>
      <c r="AT1285" s="443"/>
      <c r="AU1285" s="443"/>
      <c r="AV1285" s="443"/>
      <c r="AW1285" s="443"/>
      <c r="AX1285" s="771"/>
      <c r="AY1285" s="771"/>
      <c r="AZ1285" s="771"/>
      <c r="BA1285" s="905"/>
    </row>
    <row r="1286" spans="1:53" ht="11.4">
      <c r="A1286" s="789">
        <v>11</v>
      </c>
      <c r="B1286" s="905"/>
      <c r="C1286" s="905"/>
      <c r="D1286" s="905"/>
      <c r="E1286" s="905"/>
      <c r="F1286" s="905"/>
      <c r="G1286" s="905"/>
      <c r="H1286" s="905"/>
      <c r="I1286" s="905"/>
      <c r="J1286" s="905"/>
      <c r="K1286" s="905"/>
      <c r="L1286" s="931" t="s">
        <v>597</v>
      </c>
      <c r="M1286" s="939" t="s">
        <v>598</v>
      </c>
      <c r="N1286" s="933" t="s">
        <v>370</v>
      </c>
      <c r="O1286" s="790"/>
      <c r="P1286" s="790"/>
      <c r="Q1286" s="790"/>
      <c r="R1286" s="940">
        <v>0</v>
      </c>
      <c r="S1286" s="443"/>
      <c r="T1286" s="443"/>
      <c r="U1286" s="443"/>
      <c r="V1286" s="443"/>
      <c r="W1286" s="443"/>
      <c r="X1286" s="443"/>
      <c r="Y1286" s="443"/>
      <c r="Z1286" s="443"/>
      <c r="AA1286" s="443"/>
      <c r="AB1286" s="443"/>
      <c r="AC1286" s="443"/>
      <c r="AD1286" s="443"/>
      <c r="AE1286" s="443"/>
      <c r="AF1286" s="443"/>
      <c r="AG1286" s="443"/>
      <c r="AH1286" s="443"/>
      <c r="AI1286" s="443"/>
      <c r="AJ1286" s="443"/>
      <c r="AK1286" s="443"/>
      <c r="AL1286" s="443"/>
      <c r="AM1286" s="443"/>
      <c r="AN1286" s="443"/>
      <c r="AO1286" s="443"/>
      <c r="AP1286" s="443"/>
      <c r="AQ1286" s="443"/>
      <c r="AR1286" s="443"/>
      <c r="AS1286" s="443"/>
      <c r="AT1286" s="443"/>
      <c r="AU1286" s="443"/>
      <c r="AV1286" s="443"/>
      <c r="AW1286" s="443"/>
      <c r="AX1286" s="771"/>
      <c r="AY1286" s="771"/>
      <c r="AZ1286" s="771"/>
      <c r="BA1286" s="905"/>
    </row>
    <row r="1287" spans="1:53" ht="11.4">
      <c r="A1287" s="789">
        <v>11</v>
      </c>
      <c r="B1287" s="905"/>
      <c r="C1287" s="905"/>
      <c r="D1287" s="905"/>
      <c r="E1287" s="905"/>
      <c r="F1287" s="905"/>
      <c r="G1287" s="905"/>
      <c r="H1287" s="905"/>
      <c r="I1287" s="905"/>
      <c r="J1287" s="905"/>
      <c r="K1287" s="905"/>
      <c r="L1287" s="931" t="s">
        <v>599</v>
      </c>
      <c r="M1287" s="939" t="s">
        <v>600</v>
      </c>
      <c r="N1287" s="933" t="s">
        <v>370</v>
      </c>
      <c r="O1287" s="790"/>
      <c r="P1287" s="790"/>
      <c r="Q1287" s="790"/>
      <c r="R1287" s="940">
        <v>0</v>
      </c>
      <c r="S1287" s="443"/>
      <c r="T1287" s="443"/>
      <c r="U1287" s="443"/>
      <c r="V1287" s="443"/>
      <c r="W1287" s="443"/>
      <c r="X1287" s="443"/>
      <c r="Y1287" s="443"/>
      <c r="Z1287" s="443"/>
      <c r="AA1287" s="443"/>
      <c r="AB1287" s="443"/>
      <c r="AC1287" s="443"/>
      <c r="AD1287" s="443"/>
      <c r="AE1287" s="443"/>
      <c r="AF1287" s="443"/>
      <c r="AG1287" s="443"/>
      <c r="AH1287" s="443"/>
      <c r="AI1287" s="443"/>
      <c r="AJ1287" s="443"/>
      <c r="AK1287" s="443"/>
      <c r="AL1287" s="443"/>
      <c r="AM1287" s="443"/>
      <c r="AN1287" s="443"/>
      <c r="AO1287" s="443"/>
      <c r="AP1287" s="443"/>
      <c r="AQ1287" s="443"/>
      <c r="AR1287" s="443"/>
      <c r="AS1287" s="443"/>
      <c r="AT1287" s="443"/>
      <c r="AU1287" s="443"/>
      <c r="AV1287" s="443"/>
      <c r="AW1287" s="443"/>
      <c r="AX1287" s="771"/>
      <c r="AY1287" s="771"/>
      <c r="AZ1287" s="771"/>
      <c r="BA1287" s="905"/>
    </row>
    <row r="1288" spans="1:53" ht="11.4">
      <c r="A1288" s="789">
        <v>11</v>
      </c>
      <c r="B1288" s="905"/>
      <c r="C1288" s="905"/>
      <c r="D1288" s="905"/>
      <c r="E1288" s="905"/>
      <c r="F1288" s="905"/>
      <c r="G1288" s="905"/>
      <c r="H1288" s="905"/>
      <c r="I1288" s="905"/>
      <c r="J1288" s="905"/>
      <c r="K1288" s="905"/>
      <c r="L1288" s="931" t="s">
        <v>601</v>
      </c>
      <c r="M1288" s="939" t="s">
        <v>602</v>
      </c>
      <c r="N1288" s="933" t="s">
        <v>370</v>
      </c>
      <c r="O1288" s="443">
        <v>0</v>
      </c>
      <c r="P1288" s="443">
        <v>0</v>
      </c>
      <c r="Q1288" s="443">
        <v>0</v>
      </c>
      <c r="R1288" s="940">
        <v>0</v>
      </c>
      <c r="S1288" s="443"/>
      <c r="T1288" s="443"/>
      <c r="U1288" s="443"/>
      <c r="V1288" s="443"/>
      <c r="W1288" s="443"/>
      <c r="X1288" s="443"/>
      <c r="Y1288" s="443"/>
      <c r="Z1288" s="443"/>
      <c r="AA1288" s="443"/>
      <c r="AB1288" s="443"/>
      <c r="AC1288" s="443"/>
      <c r="AD1288" s="443"/>
      <c r="AE1288" s="443"/>
      <c r="AF1288" s="443"/>
      <c r="AG1288" s="443"/>
      <c r="AH1288" s="443"/>
      <c r="AI1288" s="443"/>
      <c r="AJ1288" s="443"/>
      <c r="AK1288" s="443"/>
      <c r="AL1288" s="443"/>
      <c r="AM1288" s="443"/>
      <c r="AN1288" s="443"/>
      <c r="AO1288" s="443"/>
      <c r="AP1288" s="443"/>
      <c r="AQ1288" s="443"/>
      <c r="AR1288" s="443"/>
      <c r="AS1288" s="443"/>
      <c r="AT1288" s="443"/>
      <c r="AU1288" s="443"/>
      <c r="AV1288" s="443"/>
      <c r="AW1288" s="443"/>
      <c r="AX1288" s="771"/>
      <c r="AY1288" s="771"/>
      <c r="AZ1288" s="771"/>
      <c r="BA1288" s="905"/>
    </row>
    <row r="1289" spans="1:53" ht="11.4">
      <c r="A1289" s="789">
        <v>11</v>
      </c>
      <c r="B1289" s="905"/>
      <c r="C1289" s="905"/>
      <c r="D1289" s="905"/>
      <c r="E1289" s="905"/>
      <c r="F1289" s="905"/>
      <c r="G1289" s="905"/>
      <c r="H1289" s="905"/>
      <c r="I1289" s="905"/>
      <c r="J1289" s="905"/>
      <c r="K1289" s="905"/>
      <c r="L1289" s="931" t="s">
        <v>1343</v>
      </c>
      <c r="M1289" s="944" t="s">
        <v>603</v>
      </c>
      <c r="N1289" s="933" t="s">
        <v>370</v>
      </c>
      <c r="O1289" s="790"/>
      <c r="P1289" s="790"/>
      <c r="Q1289" s="790"/>
      <c r="R1289" s="940">
        <v>0</v>
      </c>
      <c r="S1289" s="443"/>
      <c r="T1289" s="443"/>
      <c r="U1289" s="443"/>
      <c r="V1289" s="443"/>
      <c r="W1289" s="443"/>
      <c r="X1289" s="443"/>
      <c r="Y1289" s="443"/>
      <c r="Z1289" s="443"/>
      <c r="AA1289" s="443"/>
      <c r="AB1289" s="443"/>
      <c r="AC1289" s="443"/>
      <c r="AD1289" s="443"/>
      <c r="AE1289" s="443"/>
      <c r="AF1289" s="443"/>
      <c r="AG1289" s="443"/>
      <c r="AH1289" s="443"/>
      <c r="AI1289" s="443"/>
      <c r="AJ1289" s="443"/>
      <c r="AK1289" s="443"/>
      <c r="AL1289" s="443"/>
      <c r="AM1289" s="443"/>
      <c r="AN1289" s="443"/>
      <c r="AO1289" s="443"/>
      <c r="AP1289" s="443"/>
      <c r="AQ1289" s="443"/>
      <c r="AR1289" s="443"/>
      <c r="AS1289" s="443"/>
      <c r="AT1289" s="443"/>
      <c r="AU1289" s="443"/>
      <c r="AV1289" s="443"/>
      <c r="AW1289" s="443"/>
      <c r="AX1289" s="771"/>
      <c r="AY1289" s="771"/>
      <c r="AZ1289" s="771"/>
      <c r="BA1289" s="905"/>
    </row>
    <row r="1290" spans="1:53" ht="11.4">
      <c r="A1290" s="789">
        <v>11</v>
      </c>
      <c r="B1290" s="905"/>
      <c r="C1290" s="905"/>
      <c r="D1290" s="905"/>
      <c r="E1290" s="905"/>
      <c r="F1290" s="905"/>
      <c r="G1290" s="905"/>
      <c r="H1290" s="905"/>
      <c r="I1290" s="905"/>
      <c r="J1290" s="905"/>
      <c r="K1290" s="905"/>
      <c r="L1290" s="931" t="s">
        <v>1344</v>
      </c>
      <c r="M1290" s="944" t="s">
        <v>604</v>
      </c>
      <c r="N1290" s="933" t="s">
        <v>370</v>
      </c>
      <c r="O1290" s="790"/>
      <c r="P1290" s="790"/>
      <c r="Q1290" s="790"/>
      <c r="R1290" s="940">
        <v>0</v>
      </c>
      <c r="S1290" s="443"/>
      <c r="T1290" s="443"/>
      <c r="U1290" s="443"/>
      <c r="V1290" s="443"/>
      <c r="W1290" s="443"/>
      <c r="X1290" s="443"/>
      <c r="Y1290" s="443"/>
      <c r="Z1290" s="443"/>
      <c r="AA1290" s="443"/>
      <c r="AB1290" s="443"/>
      <c r="AC1290" s="443"/>
      <c r="AD1290" s="443"/>
      <c r="AE1290" s="443"/>
      <c r="AF1290" s="443"/>
      <c r="AG1290" s="443"/>
      <c r="AH1290" s="443"/>
      <c r="AI1290" s="443"/>
      <c r="AJ1290" s="443"/>
      <c r="AK1290" s="443"/>
      <c r="AL1290" s="443"/>
      <c r="AM1290" s="443"/>
      <c r="AN1290" s="443"/>
      <c r="AO1290" s="443"/>
      <c r="AP1290" s="443"/>
      <c r="AQ1290" s="443"/>
      <c r="AR1290" s="443"/>
      <c r="AS1290" s="443"/>
      <c r="AT1290" s="443"/>
      <c r="AU1290" s="443"/>
      <c r="AV1290" s="443"/>
      <c r="AW1290" s="443"/>
      <c r="AX1290" s="771"/>
      <c r="AY1290" s="771"/>
      <c r="AZ1290" s="771"/>
      <c r="BA1290" s="905"/>
    </row>
    <row r="1291" spans="1:53" ht="11.4">
      <c r="A1291" s="789">
        <v>11</v>
      </c>
      <c r="B1291" s="905"/>
      <c r="C1291" s="905"/>
      <c r="D1291" s="905"/>
      <c r="E1291" s="905"/>
      <c r="F1291" s="905"/>
      <c r="G1291" s="905"/>
      <c r="H1291" s="905"/>
      <c r="I1291" s="905"/>
      <c r="J1291" s="905"/>
      <c r="K1291" s="905"/>
      <c r="L1291" s="931" t="s">
        <v>1434</v>
      </c>
      <c r="M1291" s="942" t="s">
        <v>1435</v>
      </c>
      <c r="N1291" s="933" t="s">
        <v>370</v>
      </c>
      <c r="O1291" s="790"/>
      <c r="P1291" s="790"/>
      <c r="Q1291" s="790"/>
      <c r="R1291" s="940">
        <v>0</v>
      </c>
      <c r="S1291" s="443"/>
      <c r="T1291" s="443"/>
      <c r="U1291" s="443"/>
      <c r="V1291" s="443"/>
      <c r="W1291" s="443"/>
      <c r="X1291" s="443"/>
      <c r="Y1291" s="443"/>
      <c r="Z1291" s="443"/>
      <c r="AA1291" s="443"/>
      <c r="AB1291" s="443"/>
      <c r="AC1291" s="443"/>
      <c r="AD1291" s="443"/>
      <c r="AE1291" s="443"/>
      <c r="AF1291" s="443"/>
      <c r="AG1291" s="443"/>
      <c r="AH1291" s="443"/>
      <c r="AI1291" s="443"/>
      <c r="AJ1291" s="443"/>
      <c r="AK1291" s="443"/>
      <c r="AL1291" s="443"/>
      <c r="AM1291" s="443"/>
      <c r="AN1291" s="443"/>
      <c r="AO1291" s="443"/>
      <c r="AP1291" s="443"/>
      <c r="AQ1291" s="443"/>
      <c r="AR1291" s="443"/>
      <c r="AS1291" s="443"/>
      <c r="AT1291" s="443"/>
      <c r="AU1291" s="443"/>
      <c r="AV1291" s="443"/>
      <c r="AW1291" s="443"/>
      <c r="AX1291" s="771"/>
      <c r="AY1291" s="771"/>
      <c r="AZ1291" s="771"/>
      <c r="BA1291" s="905"/>
    </row>
    <row r="1292" spans="1:53" ht="22.8">
      <c r="A1292" s="789">
        <v>11</v>
      </c>
      <c r="B1292" s="905"/>
      <c r="C1292" s="905"/>
      <c r="D1292" s="905"/>
      <c r="E1292" s="905"/>
      <c r="F1292" s="905"/>
      <c r="G1292" s="905"/>
      <c r="H1292" s="905"/>
      <c r="I1292" s="905"/>
      <c r="J1292" s="905"/>
      <c r="K1292" s="905"/>
      <c r="L1292" s="931" t="s">
        <v>382</v>
      </c>
      <c r="M1292" s="932" t="s">
        <v>605</v>
      </c>
      <c r="N1292" s="933" t="s">
        <v>370</v>
      </c>
      <c r="O1292" s="790"/>
      <c r="P1292" s="790"/>
      <c r="Q1292" s="790"/>
      <c r="R1292" s="940">
        <v>0</v>
      </c>
      <c r="S1292" s="443"/>
      <c r="T1292" s="443"/>
      <c r="U1292" s="443"/>
      <c r="V1292" s="443"/>
      <c r="W1292" s="443"/>
      <c r="X1292" s="443"/>
      <c r="Y1292" s="443"/>
      <c r="Z1292" s="443"/>
      <c r="AA1292" s="443"/>
      <c r="AB1292" s="443"/>
      <c r="AC1292" s="443"/>
      <c r="AD1292" s="443"/>
      <c r="AE1292" s="443"/>
      <c r="AF1292" s="443"/>
      <c r="AG1292" s="443"/>
      <c r="AH1292" s="443"/>
      <c r="AI1292" s="443"/>
      <c r="AJ1292" s="443"/>
      <c r="AK1292" s="443"/>
      <c r="AL1292" s="443"/>
      <c r="AM1292" s="443"/>
      <c r="AN1292" s="443"/>
      <c r="AO1292" s="443"/>
      <c r="AP1292" s="443"/>
      <c r="AQ1292" s="443"/>
      <c r="AR1292" s="443"/>
      <c r="AS1292" s="443"/>
      <c r="AT1292" s="443"/>
      <c r="AU1292" s="443"/>
      <c r="AV1292" s="443"/>
      <c r="AW1292" s="443"/>
      <c r="AX1292" s="771"/>
      <c r="AY1292" s="771"/>
      <c r="AZ1292" s="771"/>
      <c r="BA1292" s="905"/>
    </row>
    <row r="1293" spans="1:53" ht="11.4">
      <c r="A1293" s="789">
        <v>11</v>
      </c>
      <c r="B1293" s="905"/>
      <c r="C1293" s="905"/>
      <c r="D1293" s="905"/>
      <c r="E1293" s="905"/>
      <c r="F1293" s="905"/>
      <c r="G1293" s="905"/>
      <c r="H1293" s="905"/>
      <c r="I1293" s="905"/>
      <c r="J1293" s="905"/>
      <c r="K1293" s="905"/>
      <c r="L1293" s="931" t="s">
        <v>1242</v>
      </c>
      <c r="M1293" s="932" t="s">
        <v>1243</v>
      </c>
      <c r="N1293" s="933" t="s">
        <v>370</v>
      </c>
      <c r="O1293" s="790"/>
      <c r="P1293" s="790"/>
      <c r="Q1293" s="790"/>
      <c r="R1293" s="940">
        <v>0</v>
      </c>
      <c r="S1293" s="443"/>
      <c r="T1293" s="443"/>
      <c r="U1293" s="443"/>
      <c r="V1293" s="443"/>
      <c r="W1293" s="443"/>
      <c r="X1293" s="443"/>
      <c r="Y1293" s="443"/>
      <c r="Z1293" s="443"/>
      <c r="AA1293" s="443"/>
      <c r="AB1293" s="443"/>
      <c r="AC1293" s="443"/>
      <c r="AD1293" s="443"/>
      <c r="AE1293" s="443"/>
      <c r="AF1293" s="443"/>
      <c r="AG1293" s="443"/>
      <c r="AH1293" s="443"/>
      <c r="AI1293" s="443"/>
      <c r="AJ1293" s="443"/>
      <c r="AK1293" s="443"/>
      <c r="AL1293" s="443"/>
      <c r="AM1293" s="443"/>
      <c r="AN1293" s="443"/>
      <c r="AO1293" s="443"/>
      <c r="AP1293" s="443"/>
      <c r="AQ1293" s="443"/>
      <c r="AR1293" s="443"/>
      <c r="AS1293" s="443"/>
      <c r="AT1293" s="443"/>
      <c r="AU1293" s="443"/>
      <c r="AV1293" s="443"/>
      <c r="AW1293" s="443"/>
      <c r="AX1293" s="771"/>
      <c r="AY1293" s="771"/>
      <c r="AZ1293" s="771"/>
      <c r="BA1293" s="905"/>
    </row>
    <row r="1294" spans="1:53" s="116" customFormat="1" ht="11.4">
      <c r="A1294" s="789">
        <v>11</v>
      </c>
      <c r="B1294" s="946"/>
      <c r="C1294" s="946"/>
      <c r="D1294" s="946"/>
      <c r="E1294" s="946"/>
      <c r="F1294" s="946"/>
      <c r="G1294" s="946"/>
      <c r="H1294" s="946"/>
      <c r="I1294" s="946"/>
      <c r="J1294" s="946"/>
      <c r="K1294" s="946"/>
      <c r="L1294" s="947" t="s">
        <v>1359</v>
      </c>
      <c r="M1294" s="948" t="s">
        <v>1360</v>
      </c>
      <c r="N1294" s="949" t="s">
        <v>370</v>
      </c>
      <c r="O1294" s="928">
        <v>0</v>
      </c>
      <c r="P1294" s="928">
        <v>0</v>
      </c>
      <c r="Q1294" s="928">
        <v>0</v>
      </c>
      <c r="R1294" s="928">
        <v>0</v>
      </c>
      <c r="S1294" s="443"/>
      <c r="T1294" s="443"/>
      <c r="U1294" s="928"/>
      <c r="V1294" s="928"/>
      <c r="W1294" s="928"/>
      <c r="X1294" s="928"/>
      <c r="Y1294" s="928"/>
      <c r="Z1294" s="928"/>
      <c r="AA1294" s="928"/>
      <c r="AB1294" s="928"/>
      <c r="AC1294" s="928"/>
      <c r="AD1294" s="443"/>
      <c r="AE1294" s="443"/>
      <c r="AF1294" s="928"/>
      <c r="AG1294" s="928"/>
      <c r="AH1294" s="928"/>
      <c r="AI1294" s="928"/>
      <c r="AJ1294" s="928"/>
      <c r="AK1294" s="928"/>
      <c r="AL1294" s="928"/>
      <c r="AM1294" s="928"/>
      <c r="AN1294" s="928"/>
      <c r="AO1294" s="928"/>
      <c r="AP1294" s="928"/>
      <c r="AQ1294" s="928"/>
      <c r="AR1294" s="928"/>
      <c r="AS1294" s="928"/>
      <c r="AT1294" s="928"/>
      <c r="AU1294" s="928"/>
      <c r="AV1294" s="928"/>
      <c r="AW1294" s="928"/>
      <c r="AX1294" s="938"/>
      <c r="AY1294" s="938"/>
      <c r="AZ1294" s="938"/>
      <c r="BA1294" s="946"/>
    </row>
    <row r="1295" spans="1:53" ht="11.4">
      <c r="A1295" s="789">
        <v>11</v>
      </c>
      <c r="B1295" s="905"/>
      <c r="C1295" s="905"/>
      <c r="D1295" s="905"/>
      <c r="E1295" s="905"/>
      <c r="F1295" s="905"/>
      <c r="G1295" s="905"/>
      <c r="H1295" s="905"/>
      <c r="I1295" s="905"/>
      <c r="J1295" s="905"/>
      <c r="K1295" s="905"/>
      <c r="L1295" s="931" t="s">
        <v>1361</v>
      </c>
      <c r="M1295" s="932"/>
      <c r="N1295" s="933"/>
      <c r="O1295" s="940"/>
      <c r="P1295" s="940"/>
      <c r="Q1295" s="940"/>
      <c r="R1295" s="940"/>
      <c r="S1295" s="940"/>
      <c r="T1295" s="940"/>
      <c r="U1295" s="940"/>
      <c r="V1295" s="940"/>
      <c r="W1295" s="940"/>
      <c r="X1295" s="940"/>
      <c r="Y1295" s="940"/>
      <c r="Z1295" s="940"/>
      <c r="AA1295" s="940"/>
      <c r="AB1295" s="940"/>
      <c r="AC1295" s="940"/>
      <c r="AD1295" s="940"/>
      <c r="AE1295" s="940"/>
      <c r="AF1295" s="940"/>
      <c r="AG1295" s="940"/>
      <c r="AH1295" s="940"/>
      <c r="AI1295" s="940"/>
      <c r="AJ1295" s="940"/>
      <c r="AK1295" s="940"/>
      <c r="AL1295" s="940"/>
      <c r="AM1295" s="940"/>
      <c r="AN1295" s="940"/>
      <c r="AO1295" s="940"/>
      <c r="AP1295" s="940"/>
      <c r="AQ1295" s="940"/>
      <c r="AR1295" s="940"/>
      <c r="AS1295" s="940"/>
      <c r="AT1295" s="940"/>
      <c r="AU1295" s="940"/>
      <c r="AV1295" s="940"/>
      <c r="AW1295" s="940"/>
      <c r="AX1295" s="950"/>
      <c r="AY1295" s="950"/>
      <c r="AZ1295" s="950"/>
      <c r="BA1295" s="905"/>
    </row>
    <row r="1296" spans="1:53" s="116" customFormat="1" ht="11.4">
      <c r="A1296" s="789">
        <v>11</v>
      </c>
      <c r="B1296" s="946"/>
      <c r="C1296" s="946"/>
      <c r="D1296" s="946"/>
      <c r="E1296" s="946"/>
      <c r="F1296" s="946"/>
      <c r="G1296" s="946"/>
      <c r="H1296" s="946"/>
      <c r="I1296" s="946"/>
      <c r="J1296" s="946"/>
      <c r="K1296" s="946"/>
      <c r="L1296" s="925" t="s">
        <v>102</v>
      </c>
      <c r="M1296" s="926" t="s">
        <v>606</v>
      </c>
      <c r="N1296" s="927" t="s">
        <v>370</v>
      </c>
      <c r="O1296" s="928">
        <v>0</v>
      </c>
      <c r="P1296" s="928">
        <v>4.25</v>
      </c>
      <c r="Q1296" s="928">
        <v>0</v>
      </c>
      <c r="R1296" s="928">
        <v>-4.25</v>
      </c>
      <c r="S1296" s="928">
        <v>5.3</v>
      </c>
      <c r="T1296" s="928">
        <v>8.36</v>
      </c>
      <c r="U1296" s="928">
        <v>0</v>
      </c>
      <c r="V1296" s="928">
        <v>0</v>
      </c>
      <c r="W1296" s="928">
        <v>0</v>
      </c>
      <c r="X1296" s="928">
        <v>0</v>
      </c>
      <c r="Y1296" s="928">
        <v>0</v>
      </c>
      <c r="Z1296" s="928">
        <v>0</v>
      </c>
      <c r="AA1296" s="928">
        <v>0</v>
      </c>
      <c r="AB1296" s="928">
        <v>0</v>
      </c>
      <c r="AC1296" s="928">
        <v>0</v>
      </c>
      <c r="AD1296" s="928">
        <v>8.8099999999999987</v>
      </c>
      <c r="AE1296" s="928">
        <v>0</v>
      </c>
      <c r="AF1296" s="928">
        <v>0</v>
      </c>
      <c r="AG1296" s="928">
        <v>0</v>
      </c>
      <c r="AH1296" s="928">
        <v>0</v>
      </c>
      <c r="AI1296" s="928">
        <v>0</v>
      </c>
      <c r="AJ1296" s="928">
        <v>0</v>
      </c>
      <c r="AK1296" s="928">
        <v>0</v>
      </c>
      <c r="AL1296" s="928">
        <v>0</v>
      </c>
      <c r="AM1296" s="928">
        <v>0</v>
      </c>
      <c r="AN1296" s="928">
        <v>66.226415094339615</v>
      </c>
      <c r="AO1296" s="928">
        <v>-100</v>
      </c>
      <c r="AP1296" s="928">
        <v>0</v>
      </c>
      <c r="AQ1296" s="928">
        <v>0</v>
      </c>
      <c r="AR1296" s="928">
        <v>0</v>
      </c>
      <c r="AS1296" s="928">
        <v>0</v>
      </c>
      <c r="AT1296" s="928">
        <v>0</v>
      </c>
      <c r="AU1296" s="928">
        <v>0</v>
      </c>
      <c r="AV1296" s="928">
        <v>0</v>
      </c>
      <c r="AW1296" s="928">
        <v>0</v>
      </c>
      <c r="AX1296" s="771"/>
      <c r="AY1296" s="771"/>
      <c r="AZ1296" s="771"/>
      <c r="BA1296" s="930"/>
    </row>
    <row r="1297" spans="1:53" s="116" customFormat="1" ht="22.8">
      <c r="A1297" s="936">
        <v>11</v>
      </c>
      <c r="B1297" s="946"/>
      <c r="C1297" s="946"/>
      <c r="D1297" s="946"/>
      <c r="E1297" s="946"/>
      <c r="F1297" s="946"/>
      <c r="G1297" s="946"/>
      <c r="H1297" s="946"/>
      <c r="I1297" s="946"/>
      <c r="J1297" s="946"/>
      <c r="K1297" s="946"/>
      <c r="L1297" s="947" t="s">
        <v>17</v>
      </c>
      <c r="M1297" s="948" t="s">
        <v>607</v>
      </c>
      <c r="N1297" s="949" t="s">
        <v>370</v>
      </c>
      <c r="O1297" s="928">
        <v>0</v>
      </c>
      <c r="P1297" s="928">
        <v>0</v>
      </c>
      <c r="Q1297" s="928">
        <v>0</v>
      </c>
      <c r="R1297" s="928">
        <v>0</v>
      </c>
      <c r="S1297" s="928">
        <v>0</v>
      </c>
      <c r="T1297" s="928">
        <v>0</v>
      </c>
      <c r="U1297" s="928">
        <v>0</v>
      </c>
      <c r="V1297" s="928">
        <v>0</v>
      </c>
      <c r="W1297" s="928">
        <v>0</v>
      </c>
      <c r="X1297" s="928">
        <v>0</v>
      </c>
      <c r="Y1297" s="928">
        <v>0</v>
      </c>
      <c r="Z1297" s="928">
        <v>0</v>
      </c>
      <c r="AA1297" s="928">
        <v>0</v>
      </c>
      <c r="AB1297" s="928">
        <v>0</v>
      </c>
      <c r="AC1297" s="928">
        <v>0</v>
      </c>
      <c r="AD1297" s="928">
        <v>0</v>
      </c>
      <c r="AE1297" s="928">
        <v>0</v>
      </c>
      <c r="AF1297" s="928">
        <v>0</v>
      </c>
      <c r="AG1297" s="928">
        <v>0</v>
      </c>
      <c r="AH1297" s="928">
        <v>0</v>
      </c>
      <c r="AI1297" s="928">
        <v>0</v>
      </c>
      <c r="AJ1297" s="928">
        <v>0</v>
      </c>
      <c r="AK1297" s="928">
        <v>0</v>
      </c>
      <c r="AL1297" s="928">
        <v>0</v>
      </c>
      <c r="AM1297" s="928">
        <v>0</v>
      </c>
      <c r="AN1297" s="928">
        <v>0</v>
      </c>
      <c r="AO1297" s="928">
        <v>0</v>
      </c>
      <c r="AP1297" s="928">
        <v>0</v>
      </c>
      <c r="AQ1297" s="928">
        <v>0</v>
      </c>
      <c r="AR1297" s="928">
        <v>0</v>
      </c>
      <c r="AS1297" s="928">
        <v>0</v>
      </c>
      <c r="AT1297" s="928">
        <v>0</v>
      </c>
      <c r="AU1297" s="928">
        <v>0</v>
      </c>
      <c r="AV1297" s="928">
        <v>0</v>
      </c>
      <c r="AW1297" s="928">
        <v>0</v>
      </c>
      <c r="AX1297" s="938"/>
      <c r="AY1297" s="938"/>
      <c r="AZ1297" s="938"/>
      <c r="BA1297" s="946"/>
    </row>
    <row r="1298" spans="1:53" ht="11.4">
      <c r="A1298" s="789">
        <v>11</v>
      </c>
      <c r="B1298" s="905" t="s">
        <v>426</v>
      </c>
      <c r="C1298" s="905"/>
      <c r="D1298" s="905"/>
      <c r="E1298" s="905"/>
      <c r="F1298" s="905"/>
      <c r="G1298" s="905"/>
      <c r="H1298" s="905"/>
      <c r="I1298" s="905"/>
      <c r="J1298" s="905"/>
      <c r="K1298" s="905"/>
      <c r="L1298" s="931" t="s">
        <v>144</v>
      </c>
      <c r="M1298" s="939" t="s">
        <v>608</v>
      </c>
      <c r="N1298" s="933" t="s">
        <v>370</v>
      </c>
      <c r="O1298" s="443">
        <v>0</v>
      </c>
      <c r="P1298" s="443">
        <v>0</v>
      </c>
      <c r="Q1298" s="443">
        <v>0</v>
      </c>
      <c r="R1298" s="940">
        <v>0</v>
      </c>
      <c r="S1298" s="443">
        <v>0</v>
      </c>
      <c r="T1298" s="443">
        <v>0</v>
      </c>
      <c r="U1298" s="443">
        <v>0</v>
      </c>
      <c r="V1298" s="443">
        <v>0</v>
      </c>
      <c r="W1298" s="443">
        <v>0</v>
      </c>
      <c r="X1298" s="443">
        <v>0</v>
      </c>
      <c r="Y1298" s="443">
        <v>0</v>
      </c>
      <c r="Z1298" s="443">
        <v>0</v>
      </c>
      <c r="AA1298" s="443">
        <v>0</v>
      </c>
      <c r="AB1298" s="443">
        <v>0</v>
      </c>
      <c r="AC1298" s="443">
        <v>0</v>
      </c>
      <c r="AD1298" s="443">
        <v>0</v>
      </c>
      <c r="AE1298" s="443">
        <v>0</v>
      </c>
      <c r="AF1298" s="443">
        <v>0</v>
      </c>
      <c r="AG1298" s="443">
        <v>0</v>
      </c>
      <c r="AH1298" s="443">
        <v>0</v>
      </c>
      <c r="AI1298" s="443">
        <v>0</v>
      </c>
      <c r="AJ1298" s="443">
        <v>0</v>
      </c>
      <c r="AK1298" s="443">
        <v>0</v>
      </c>
      <c r="AL1298" s="443">
        <v>0</v>
      </c>
      <c r="AM1298" s="443">
        <v>0</v>
      </c>
      <c r="AN1298" s="940">
        <v>0</v>
      </c>
      <c r="AO1298" s="940">
        <v>0</v>
      </c>
      <c r="AP1298" s="940">
        <v>0</v>
      </c>
      <c r="AQ1298" s="940">
        <v>0</v>
      </c>
      <c r="AR1298" s="940">
        <v>0</v>
      </c>
      <c r="AS1298" s="940">
        <v>0</v>
      </c>
      <c r="AT1298" s="940">
        <v>0</v>
      </c>
      <c r="AU1298" s="940">
        <v>0</v>
      </c>
      <c r="AV1298" s="940">
        <v>0</v>
      </c>
      <c r="AW1298" s="940">
        <v>0</v>
      </c>
      <c r="AX1298" s="771"/>
      <c r="AY1298" s="771"/>
      <c r="AZ1298" s="771"/>
      <c r="BA1298" s="905"/>
    </row>
    <row r="1299" spans="1:53" ht="11.4">
      <c r="A1299" s="789">
        <v>11</v>
      </c>
      <c r="B1299" s="905" t="s">
        <v>427</v>
      </c>
      <c r="C1299" s="905"/>
      <c r="D1299" s="905"/>
      <c r="E1299" s="905"/>
      <c r="F1299" s="905"/>
      <c r="G1299" s="905"/>
      <c r="H1299" s="905"/>
      <c r="I1299" s="905"/>
      <c r="J1299" s="905"/>
      <c r="K1299" s="905"/>
      <c r="L1299" s="931" t="s">
        <v>609</v>
      </c>
      <c r="M1299" s="939" t="s">
        <v>610</v>
      </c>
      <c r="N1299" s="933" t="s">
        <v>370</v>
      </c>
      <c r="O1299" s="443">
        <v>0</v>
      </c>
      <c r="P1299" s="443">
        <v>0</v>
      </c>
      <c r="Q1299" s="443">
        <v>0</v>
      </c>
      <c r="R1299" s="940">
        <v>0</v>
      </c>
      <c r="S1299" s="443">
        <v>0</v>
      </c>
      <c r="T1299" s="443">
        <v>0</v>
      </c>
      <c r="U1299" s="443">
        <v>0</v>
      </c>
      <c r="V1299" s="443">
        <v>0</v>
      </c>
      <c r="W1299" s="443">
        <v>0</v>
      </c>
      <c r="X1299" s="443">
        <v>0</v>
      </c>
      <c r="Y1299" s="443">
        <v>0</v>
      </c>
      <c r="Z1299" s="443">
        <v>0</v>
      </c>
      <c r="AA1299" s="443">
        <v>0</v>
      </c>
      <c r="AB1299" s="443">
        <v>0</v>
      </c>
      <c r="AC1299" s="443">
        <v>0</v>
      </c>
      <c r="AD1299" s="443">
        <v>0</v>
      </c>
      <c r="AE1299" s="443">
        <v>0</v>
      </c>
      <c r="AF1299" s="443">
        <v>0</v>
      </c>
      <c r="AG1299" s="443">
        <v>0</v>
      </c>
      <c r="AH1299" s="443">
        <v>0</v>
      </c>
      <c r="AI1299" s="443">
        <v>0</v>
      </c>
      <c r="AJ1299" s="443">
        <v>0</v>
      </c>
      <c r="AK1299" s="443">
        <v>0</v>
      </c>
      <c r="AL1299" s="443">
        <v>0</v>
      </c>
      <c r="AM1299" s="443">
        <v>0</v>
      </c>
      <c r="AN1299" s="940">
        <v>0</v>
      </c>
      <c r="AO1299" s="940">
        <v>0</v>
      </c>
      <c r="AP1299" s="940">
        <v>0</v>
      </c>
      <c r="AQ1299" s="940">
        <v>0</v>
      </c>
      <c r="AR1299" s="940">
        <v>0</v>
      </c>
      <c r="AS1299" s="940">
        <v>0</v>
      </c>
      <c r="AT1299" s="940">
        <v>0</v>
      </c>
      <c r="AU1299" s="940">
        <v>0</v>
      </c>
      <c r="AV1299" s="940">
        <v>0</v>
      </c>
      <c r="AW1299" s="940">
        <v>0</v>
      </c>
      <c r="AX1299" s="771"/>
      <c r="AY1299" s="771"/>
      <c r="AZ1299" s="771"/>
      <c r="BA1299" s="905"/>
    </row>
    <row r="1300" spans="1:53" ht="11.4">
      <c r="A1300" s="789">
        <v>11</v>
      </c>
      <c r="B1300" s="905" t="s">
        <v>422</v>
      </c>
      <c r="C1300" s="905"/>
      <c r="D1300" s="905"/>
      <c r="E1300" s="905"/>
      <c r="F1300" s="905"/>
      <c r="G1300" s="905"/>
      <c r="H1300" s="905"/>
      <c r="I1300" s="905"/>
      <c r="J1300" s="905"/>
      <c r="K1300" s="905"/>
      <c r="L1300" s="931" t="s">
        <v>611</v>
      </c>
      <c r="M1300" s="939" t="s">
        <v>612</v>
      </c>
      <c r="N1300" s="933" t="s">
        <v>370</v>
      </c>
      <c r="O1300" s="443">
        <v>0</v>
      </c>
      <c r="P1300" s="443">
        <v>0</v>
      </c>
      <c r="Q1300" s="443">
        <v>0</v>
      </c>
      <c r="R1300" s="940">
        <v>0</v>
      </c>
      <c r="S1300" s="443">
        <v>0</v>
      </c>
      <c r="T1300" s="443">
        <v>0</v>
      </c>
      <c r="U1300" s="443">
        <v>0</v>
      </c>
      <c r="V1300" s="443">
        <v>0</v>
      </c>
      <c r="W1300" s="443">
        <v>0</v>
      </c>
      <c r="X1300" s="443">
        <v>0</v>
      </c>
      <c r="Y1300" s="443">
        <v>0</v>
      </c>
      <c r="Z1300" s="443">
        <v>0</v>
      </c>
      <c r="AA1300" s="443">
        <v>0</v>
      </c>
      <c r="AB1300" s="443">
        <v>0</v>
      </c>
      <c r="AC1300" s="443">
        <v>0</v>
      </c>
      <c r="AD1300" s="443">
        <v>0</v>
      </c>
      <c r="AE1300" s="443">
        <v>0</v>
      </c>
      <c r="AF1300" s="443">
        <v>0</v>
      </c>
      <c r="AG1300" s="443">
        <v>0</v>
      </c>
      <c r="AH1300" s="443">
        <v>0</v>
      </c>
      <c r="AI1300" s="443">
        <v>0</v>
      </c>
      <c r="AJ1300" s="443">
        <v>0</v>
      </c>
      <c r="AK1300" s="443">
        <v>0</v>
      </c>
      <c r="AL1300" s="443">
        <v>0</v>
      </c>
      <c r="AM1300" s="443">
        <v>0</v>
      </c>
      <c r="AN1300" s="940">
        <v>0</v>
      </c>
      <c r="AO1300" s="940">
        <v>0</v>
      </c>
      <c r="AP1300" s="940">
        <v>0</v>
      </c>
      <c r="AQ1300" s="940">
        <v>0</v>
      </c>
      <c r="AR1300" s="940">
        <v>0</v>
      </c>
      <c r="AS1300" s="940">
        <v>0</v>
      </c>
      <c r="AT1300" s="940">
        <v>0</v>
      </c>
      <c r="AU1300" s="940">
        <v>0</v>
      </c>
      <c r="AV1300" s="940">
        <v>0</v>
      </c>
      <c r="AW1300" s="940">
        <v>0</v>
      </c>
      <c r="AX1300" s="771"/>
      <c r="AY1300" s="771"/>
      <c r="AZ1300" s="771"/>
      <c r="BA1300" s="905"/>
    </row>
    <row r="1301" spans="1:53" ht="11.4">
      <c r="A1301" s="789">
        <v>11</v>
      </c>
      <c r="B1301" s="905" t="s">
        <v>420</v>
      </c>
      <c r="C1301" s="905"/>
      <c r="D1301" s="905"/>
      <c r="E1301" s="905"/>
      <c r="F1301" s="905"/>
      <c r="G1301" s="905"/>
      <c r="H1301" s="905"/>
      <c r="I1301" s="905"/>
      <c r="J1301" s="905"/>
      <c r="K1301" s="905"/>
      <c r="L1301" s="931" t="s">
        <v>613</v>
      </c>
      <c r="M1301" s="939" t="s">
        <v>614</v>
      </c>
      <c r="N1301" s="933" t="s">
        <v>370</v>
      </c>
      <c r="O1301" s="443">
        <v>0</v>
      </c>
      <c r="P1301" s="443">
        <v>0</v>
      </c>
      <c r="Q1301" s="443">
        <v>0</v>
      </c>
      <c r="R1301" s="940">
        <v>0</v>
      </c>
      <c r="S1301" s="443">
        <v>0</v>
      </c>
      <c r="T1301" s="443">
        <v>0</v>
      </c>
      <c r="U1301" s="443">
        <v>0</v>
      </c>
      <c r="V1301" s="443">
        <v>0</v>
      </c>
      <c r="W1301" s="443">
        <v>0</v>
      </c>
      <c r="X1301" s="443">
        <v>0</v>
      </c>
      <c r="Y1301" s="443">
        <v>0</v>
      </c>
      <c r="Z1301" s="443">
        <v>0</v>
      </c>
      <c r="AA1301" s="443">
        <v>0</v>
      </c>
      <c r="AB1301" s="443">
        <v>0</v>
      </c>
      <c r="AC1301" s="443">
        <v>0</v>
      </c>
      <c r="AD1301" s="443">
        <v>0</v>
      </c>
      <c r="AE1301" s="443">
        <v>0</v>
      </c>
      <c r="AF1301" s="443">
        <v>0</v>
      </c>
      <c r="AG1301" s="443">
        <v>0</v>
      </c>
      <c r="AH1301" s="443">
        <v>0</v>
      </c>
      <c r="AI1301" s="443">
        <v>0</v>
      </c>
      <c r="AJ1301" s="443">
        <v>0</v>
      </c>
      <c r="AK1301" s="443">
        <v>0</v>
      </c>
      <c r="AL1301" s="443">
        <v>0</v>
      </c>
      <c r="AM1301" s="443">
        <v>0</v>
      </c>
      <c r="AN1301" s="940">
        <v>0</v>
      </c>
      <c r="AO1301" s="940">
        <v>0</v>
      </c>
      <c r="AP1301" s="940">
        <v>0</v>
      </c>
      <c r="AQ1301" s="940">
        <v>0</v>
      </c>
      <c r="AR1301" s="940">
        <v>0</v>
      </c>
      <c r="AS1301" s="940">
        <v>0</v>
      </c>
      <c r="AT1301" s="940">
        <v>0</v>
      </c>
      <c r="AU1301" s="940">
        <v>0</v>
      </c>
      <c r="AV1301" s="940">
        <v>0</v>
      </c>
      <c r="AW1301" s="940">
        <v>0</v>
      </c>
      <c r="AX1301" s="771"/>
      <c r="AY1301" s="771"/>
      <c r="AZ1301" s="771"/>
      <c r="BA1301" s="905"/>
    </row>
    <row r="1302" spans="1:53" ht="11.4">
      <c r="A1302" s="789">
        <v>11</v>
      </c>
      <c r="B1302" s="905" t="s">
        <v>428</v>
      </c>
      <c r="C1302" s="905"/>
      <c r="D1302" s="905"/>
      <c r="E1302" s="905"/>
      <c r="F1302" s="905"/>
      <c r="G1302" s="905"/>
      <c r="H1302" s="905"/>
      <c r="I1302" s="905"/>
      <c r="J1302" s="905"/>
      <c r="K1302" s="905"/>
      <c r="L1302" s="931" t="s">
        <v>615</v>
      </c>
      <c r="M1302" s="939" t="s">
        <v>616</v>
      </c>
      <c r="N1302" s="933" t="s">
        <v>370</v>
      </c>
      <c r="O1302" s="443">
        <v>0</v>
      </c>
      <c r="P1302" s="443">
        <v>0</v>
      </c>
      <c r="Q1302" s="443">
        <v>0</v>
      </c>
      <c r="R1302" s="940">
        <v>0</v>
      </c>
      <c r="S1302" s="443">
        <v>0</v>
      </c>
      <c r="T1302" s="443">
        <v>0</v>
      </c>
      <c r="U1302" s="443">
        <v>0</v>
      </c>
      <c r="V1302" s="443">
        <v>0</v>
      </c>
      <c r="W1302" s="443">
        <v>0</v>
      </c>
      <c r="X1302" s="443">
        <v>0</v>
      </c>
      <c r="Y1302" s="443">
        <v>0</v>
      </c>
      <c r="Z1302" s="443">
        <v>0</v>
      </c>
      <c r="AA1302" s="443">
        <v>0</v>
      </c>
      <c r="AB1302" s="443">
        <v>0</v>
      </c>
      <c r="AC1302" s="443">
        <v>0</v>
      </c>
      <c r="AD1302" s="443">
        <v>0</v>
      </c>
      <c r="AE1302" s="443">
        <v>0</v>
      </c>
      <c r="AF1302" s="443">
        <v>0</v>
      </c>
      <c r="AG1302" s="443">
        <v>0</v>
      </c>
      <c r="AH1302" s="443">
        <v>0</v>
      </c>
      <c r="AI1302" s="443">
        <v>0</v>
      </c>
      <c r="AJ1302" s="443">
        <v>0</v>
      </c>
      <c r="AK1302" s="443">
        <v>0</v>
      </c>
      <c r="AL1302" s="443">
        <v>0</v>
      </c>
      <c r="AM1302" s="443">
        <v>0</v>
      </c>
      <c r="AN1302" s="940">
        <v>0</v>
      </c>
      <c r="AO1302" s="940">
        <v>0</v>
      </c>
      <c r="AP1302" s="940">
        <v>0</v>
      </c>
      <c r="AQ1302" s="940">
        <v>0</v>
      </c>
      <c r="AR1302" s="940">
        <v>0</v>
      </c>
      <c r="AS1302" s="940">
        <v>0</v>
      </c>
      <c r="AT1302" s="940">
        <v>0</v>
      </c>
      <c r="AU1302" s="940">
        <v>0</v>
      </c>
      <c r="AV1302" s="940">
        <v>0</v>
      </c>
      <c r="AW1302" s="940">
        <v>0</v>
      </c>
      <c r="AX1302" s="771"/>
      <c r="AY1302" s="771"/>
      <c r="AZ1302" s="771"/>
      <c r="BA1302" s="905"/>
    </row>
    <row r="1303" spans="1:53" ht="11.4">
      <c r="A1303" s="789">
        <v>11</v>
      </c>
      <c r="B1303" s="905"/>
      <c r="C1303" s="905"/>
      <c r="D1303" s="905"/>
      <c r="E1303" s="905"/>
      <c r="F1303" s="905"/>
      <c r="G1303" s="905"/>
      <c r="H1303" s="905"/>
      <c r="I1303" s="905"/>
      <c r="J1303" s="905"/>
      <c r="K1303" s="905"/>
      <c r="L1303" s="931" t="s">
        <v>617</v>
      </c>
      <c r="M1303" s="939" t="s">
        <v>618</v>
      </c>
      <c r="N1303" s="933" t="s">
        <v>370</v>
      </c>
      <c r="O1303" s="790"/>
      <c r="P1303" s="790"/>
      <c r="Q1303" s="790"/>
      <c r="R1303" s="940">
        <v>0</v>
      </c>
      <c r="S1303" s="790"/>
      <c r="T1303" s="790"/>
      <c r="U1303" s="790"/>
      <c r="V1303" s="790"/>
      <c r="W1303" s="790"/>
      <c r="X1303" s="790"/>
      <c r="Y1303" s="790"/>
      <c r="Z1303" s="790"/>
      <c r="AA1303" s="790"/>
      <c r="AB1303" s="790"/>
      <c r="AC1303" s="790"/>
      <c r="AD1303" s="790"/>
      <c r="AE1303" s="790"/>
      <c r="AF1303" s="790"/>
      <c r="AG1303" s="790"/>
      <c r="AH1303" s="790"/>
      <c r="AI1303" s="790"/>
      <c r="AJ1303" s="790"/>
      <c r="AK1303" s="790"/>
      <c r="AL1303" s="790"/>
      <c r="AM1303" s="790"/>
      <c r="AN1303" s="940">
        <v>0</v>
      </c>
      <c r="AO1303" s="940">
        <v>0</v>
      </c>
      <c r="AP1303" s="940">
        <v>0</v>
      </c>
      <c r="AQ1303" s="940">
        <v>0</v>
      </c>
      <c r="AR1303" s="940">
        <v>0</v>
      </c>
      <c r="AS1303" s="940">
        <v>0</v>
      </c>
      <c r="AT1303" s="940">
        <v>0</v>
      </c>
      <c r="AU1303" s="940">
        <v>0</v>
      </c>
      <c r="AV1303" s="940">
        <v>0</v>
      </c>
      <c r="AW1303" s="940">
        <v>0</v>
      </c>
      <c r="AX1303" s="771"/>
      <c r="AY1303" s="771"/>
      <c r="AZ1303" s="771"/>
      <c r="BA1303" s="905"/>
    </row>
    <row r="1304" spans="1:53" ht="11.4">
      <c r="A1304" s="789">
        <v>11</v>
      </c>
      <c r="B1304" s="905"/>
      <c r="C1304" s="905"/>
      <c r="D1304" s="905"/>
      <c r="E1304" s="905"/>
      <c r="F1304" s="905"/>
      <c r="G1304" s="905"/>
      <c r="H1304" s="905"/>
      <c r="I1304" s="905"/>
      <c r="J1304" s="905"/>
      <c r="K1304" s="905"/>
      <c r="L1304" s="931" t="s">
        <v>619</v>
      </c>
      <c r="M1304" s="939" t="s">
        <v>620</v>
      </c>
      <c r="N1304" s="933" t="s">
        <v>370</v>
      </c>
      <c r="O1304" s="790"/>
      <c r="P1304" s="790"/>
      <c r="Q1304" s="790"/>
      <c r="R1304" s="940">
        <v>0</v>
      </c>
      <c r="S1304" s="790"/>
      <c r="T1304" s="790"/>
      <c r="U1304" s="790"/>
      <c r="V1304" s="790"/>
      <c r="W1304" s="790"/>
      <c r="X1304" s="790"/>
      <c r="Y1304" s="790"/>
      <c r="Z1304" s="790"/>
      <c r="AA1304" s="790"/>
      <c r="AB1304" s="790"/>
      <c r="AC1304" s="790"/>
      <c r="AD1304" s="790"/>
      <c r="AE1304" s="790"/>
      <c r="AF1304" s="790"/>
      <c r="AG1304" s="790"/>
      <c r="AH1304" s="790"/>
      <c r="AI1304" s="790"/>
      <c r="AJ1304" s="790"/>
      <c r="AK1304" s="790"/>
      <c r="AL1304" s="790"/>
      <c r="AM1304" s="790"/>
      <c r="AN1304" s="940">
        <v>0</v>
      </c>
      <c r="AO1304" s="940">
        <v>0</v>
      </c>
      <c r="AP1304" s="940">
        <v>0</v>
      </c>
      <c r="AQ1304" s="940">
        <v>0</v>
      </c>
      <c r="AR1304" s="940">
        <v>0</v>
      </c>
      <c r="AS1304" s="940">
        <v>0</v>
      </c>
      <c r="AT1304" s="940">
        <v>0</v>
      </c>
      <c r="AU1304" s="940">
        <v>0</v>
      </c>
      <c r="AV1304" s="940">
        <v>0</v>
      </c>
      <c r="AW1304" s="940">
        <v>0</v>
      </c>
      <c r="AX1304" s="771"/>
      <c r="AY1304" s="771"/>
      <c r="AZ1304" s="771"/>
      <c r="BA1304" s="905"/>
    </row>
    <row r="1305" spans="1:53" ht="11.4">
      <c r="A1305" s="789">
        <v>11</v>
      </c>
      <c r="B1305" s="905" t="s">
        <v>424</v>
      </c>
      <c r="C1305" s="905"/>
      <c r="D1305" s="905"/>
      <c r="E1305" s="905"/>
      <c r="F1305" s="905"/>
      <c r="G1305" s="905"/>
      <c r="H1305" s="905"/>
      <c r="I1305" s="905"/>
      <c r="J1305" s="905"/>
      <c r="K1305" s="905"/>
      <c r="L1305" s="931" t="s">
        <v>621</v>
      </c>
      <c r="M1305" s="939" t="s">
        <v>622</v>
      </c>
      <c r="N1305" s="933" t="s">
        <v>370</v>
      </c>
      <c r="O1305" s="443">
        <v>0</v>
      </c>
      <c r="P1305" s="443">
        <v>0</v>
      </c>
      <c r="Q1305" s="443">
        <v>0</v>
      </c>
      <c r="R1305" s="940">
        <v>0</v>
      </c>
      <c r="S1305" s="443">
        <v>0</v>
      </c>
      <c r="T1305" s="443">
        <v>0</v>
      </c>
      <c r="U1305" s="443">
        <v>0</v>
      </c>
      <c r="V1305" s="443">
        <v>0</v>
      </c>
      <c r="W1305" s="443">
        <v>0</v>
      </c>
      <c r="X1305" s="443">
        <v>0</v>
      </c>
      <c r="Y1305" s="443">
        <v>0</v>
      </c>
      <c r="Z1305" s="443">
        <v>0</v>
      </c>
      <c r="AA1305" s="443">
        <v>0</v>
      </c>
      <c r="AB1305" s="443">
        <v>0</v>
      </c>
      <c r="AC1305" s="443">
        <v>0</v>
      </c>
      <c r="AD1305" s="443">
        <v>0</v>
      </c>
      <c r="AE1305" s="443">
        <v>0</v>
      </c>
      <c r="AF1305" s="443">
        <v>0</v>
      </c>
      <c r="AG1305" s="443">
        <v>0</v>
      </c>
      <c r="AH1305" s="443">
        <v>0</v>
      </c>
      <c r="AI1305" s="443">
        <v>0</v>
      </c>
      <c r="AJ1305" s="443">
        <v>0</v>
      </c>
      <c r="AK1305" s="443">
        <v>0</v>
      </c>
      <c r="AL1305" s="443">
        <v>0</v>
      </c>
      <c r="AM1305" s="443">
        <v>0</v>
      </c>
      <c r="AN1305" s="940">
        <v>0</v>
      </c>
      <c r="AO1305" s="940">
        <v>0</v>
      </c>
      <c r="AP1305" s="940">
        <v>0</v>
      </c>
      <c r="AQ1305" s="940">
        <v>0</v>
      </c>
      <c r="AR1305" s="940">
        <v>0</v>
      </c>
      <c r="AS1305" s="940">
        <v>0</v>
      </c>
      <c r="AT1305" s="940">
        <v>0</v>
      </c>
      <c r="AU1305" s="940">
        <v>0</v>
      </c>
      <c r="AV1305" s="940">
        <v>0</v>
      </c>
      <c r="AW1305" s="940">
        <v>0</v>
      </c>
      <c r="AX1305" s="771"/>
      <c r="AY1305" s="771"/>
      <c r="AZ1305" s="771"/>
      <c r="BA1305" s="905"/>
    </row>
    <row r="1306" spans="1:53" ht="11.4">
      <c r="A1306" s="789">
        <v>11</v>
      </c>
      <c r="B1306" s="905" t="s">
        <v>425</v>
      </c>
      <c r="C1306" s="905"/>
      <c r="D1306" s="905"/>
      <c r="E1306" s="905"/>
      <c r="F1306" s="905"/>
      <c r="G1306" s="905"/>
      <c r="H1306" s="905"/>
      <c r="I1306" s="905"/>
      <c r="J1306" s="905"/>
      <c r="K1306" s="905"/>
      <c r="L1306" s="931" t="s">
        <v>623</v>
      </c>
      <c r="M1306" s="939" t="s">
        <v>624</v>
      </c>
      <c r="N1306" s="933" t="s">
        <v>370</v>
      </c>
      <c r="O1306" s="443">
        <v>0</v>
      </c>
      <c r="P1306" s="443">
        <v>0</v>
      </c>
      <c r="Q1306" s="443">
        <v>0</v>
      </c>
      <c r="R1306" s="940">
        <v>0</v>
      </c>
      <c r="S1306" s="443">
        <v>0</v>
      </c>
      <c r="T1306" s="443">
        <v>0</v>
      </c>
      <c r="U1306" s="443">
        <v>0</v>
      </c>
      <c r="V1306" s="443">
        <v>0</v>
      </c>
      <c r="W1306" s="443">
        <v>0</v>
      </c>
      <c r="X1306" s="443">
        <v>0</v>
      </c>
      <c r="Y1306" s="443">
        <v>0</v>
      </c>
      <c r="Z1306" s="443">
        <v>0</v>
      </c>
      <c r="AA1306" s="443">
        <v>0</v>
      </c>
      <c r="AB1306" s="443">
        <v>0</v>
      </c>
      <c r="AC1306" s="443">
        <v>0</v>
      </c>
      <c r="AD1306" s="443">
        <v>0</v>
      </c>
      <c r="AE1306" s="443">
        <v>0</v>
      </c>
      <c r="AF1306" s="443">
        <v>0</v>
      </c>
      <c r="AG1306" s="443">
        <v>0</v>
      </c>
      <c r="AH1306" s="443">
        <v>0</v>
      </c>
      <c r="AI1306" s="443">
        <v>0</v>
      </c>
      <c r="AJ1306" s="443">
        <v>0</v>
      </c>
      <c r="AK1306" s="443">
        <v>0</v>
      </c>
      <c r="AL1306" s="443">
        <v>0</v>
      </c>
      <c r="AM1306" s="443">
        <v>0</v>
      </c>
      <c r="AN1306" s="940">
        <v>0</v>
      </c>
      <c r="AO1306" s="940">
        <v>0</v>
      </c>
      <c r="AP1306" s="940">
        <v>0</v>
      </c>
      <c r="AQ1306" s="940">
        <v>0</v>
      </c>
      <c r="AR1306" s="940">
        <v>0</v>
      </c>
      <c r="AS1306" s="940">
        <v>0</v>
      </c>
      <c r="AT1306" s="940">
        <v>0</v>
      </c>
      <c r="AU1306" s="940">
        <v>0</v>
      </c>
      <c r="AV1306" s="940">
        <v>0</v>
      </c>
      <c r="AW1306" s="940">
        <v>0</v>
      </c>
      <c r="AX1306" s="771"/>
      <c r="AY1306" s="771"/>
      <c r="AZ1306" s="771"/>
      <c r="BA1306" s="905"/>
    </row>
    <row r="1307" spans="1:53" ht="11.4">
      <c r="A1307" s="789">
        <v>11</v>
      </c>
      <c r="B1307" s="905" t="s">
        <v>1328</v>
      </c>
      <c r="C1307" s="905"/>
      <c r="D1307" s="905"/>
      <c r="E1307" s="905"/>
      <c r="F1307" s="905"/>
      <c r="G1307" s="905"/>
      <c r="H1307" s="905"/>
      <c r="I1307" s="905"/>
      <c r="J1307" s="905"/>
      <c r="K1307" s="905"/>
      <c r="L1307" s="931" t="s">
        <v>1340</v>
      </c>
      <c r="M1307" s="939" t="s">
        <v>1341</v>
      </c>
      <c r="N1307" s="933" t="s">
        <v>370</v>
      </c>
      <c r="O1307" s="443">
        <v>0</v>
      </c>
      <c r="P1307" s="443">
        <v>0</v>
      </c>
      <c r="Q1307" s="443">
        <v>0</v>
      </c>
      <c r="R1307" s="940">
        <v>0</v>
      </c>
      <c r="S1307" s="443">
        <v>0</v>
      </c>
      <c r="T1307" s="443">
        <v>0</v>
      </c>
      <c r="U1307" s="443">
        <v>0</v>
      </c>
      <c r="V1307" s="443">
        <v>0</v>
      </c>
      <c r="W1307" s="443">
        <v>0</v>
      </c>
      <c r="X1307" s="443">
        <v>0</v>
      </c>
      <c r="Y1307" s="443">
        <v>0</v>
      </c>
      <c r="Z1307" s="443">
        <v>0</v>
      </c>
      <c r="AA1307" s="443">
        <v>0</v>
      </c>
      <c r="AB1307" s="443">
        <v>0</v>
      </c>
      <c r="AC1307" s="443">
        <v>0</v>
      </c>
      <c r="AD1307" s="443">
        <v>0</v>
      </c>
      <c r="AE1307" s="443">
        <v>0</v>
      </c>
      <c r="AF1307" s="443">
        <v>0</v>
      </c>
      <c r="AG1307" s="443">
        <v>0</v>
      </c>
      <c r="AH1307" s="443">
        <v>0</v>
      </c>
      <c r="AI1307" s="443">
        <v>0</v>
      </c>
      <c r="AJ1307" s="443">
        <v>0</v>
      </c>
      <c r="AK1307" s="443">
        <v>0</v>
      </c>
      <c r="AL1307" s="443">
        <v>0</v>
      </c>
      <c r="AM1307" s="443">
        <v>0</v>
      </c>
      <c r="AN1307" s="940">
        <v>0</v>
      </c>
      <c r="AO1307" s="940">
        <v>0</v>
      </c>
      <c r="AP1307" s="940">
        <v>0</v>
      </c>
      <c r="AQ1307" s="940">
        <v>0</v>
      </c>
      <c r="AR1307" s="940">
        <v>0</v>
      </c>
      <c r="AS1307" s="940">
        <v>0</v>
      </c>
      <c r="AT1307" s="940">
        <v>0</v>
      </c>
      <c r="AU1307" s="940">
        <v>0</v>
      </c>
      <c r="AV1307" s="940">
        <v>0</v>
      </c>
      <c r="AW1307" s="940">
        <v>0</v>
      </c>
      <c r="AX1307" s="771"/>
      <c r="AY1307" s="771"/>
      <c r="AZ1307" s="771"/>
      <c r="BA1307" s="905"/>
    </row>
    <row r="1308" spans="1:53" ht="11.4">
      <c r="A1308" s="789">
        <v>11</v>
      </c>
      <c r="B1308" s="905"/>
      <c r="C1308" s="905"/>
      <c r="D1308" s="905"/>
      <c r="E1308" s="905"/>
      <c r="F1308" s="905"/>
      <c r="G1308" s="905"/>
      <c r="H1308" s="905"/>
      <c r="I1308" s="905"/>
      <c r="J1308" s="905"/>
      <c r="K1308" s="905"/>
      <c r="L1308" s="931" t="s">
        <v>146</v>
      </c>
      <c r="M1308" s="932" t="s">
        <v>625</v>
      </c>
      <c r="N1308" s="856" t="s">
        <v>370</v>
      </c>
      <c r="O1308" s="443">
        <v>0</v>
      </c>
      <c r="P1308" s="443">
        <v>0</v>
      </c>
      <c r="Q1308" s="443">
        <v>0</v>
      </c>
      <c r="R1308" s="940">
        <v>0</v>
      </c>
      <c r="S1308" s="443">
        <v>0</v>
      </c>
      <c r="T1308" s="443">
        <v>1.6</v>
      </c>
      <c r="U1308" s="443">
        <v>0</v>
      </c>
      <c r="V1308" s="443">
        <v>0</v>
      </c>
      <c r="W1308" s="443">
        <v>0</v>
      </c>
      <c r="X1308" s="443">
        <v>0</v>
      </c>
      <c r="Y1308" s="443">
        <v>0</v>
      </c>
      <c r="Z1308" s="443">
        <v>0</v>
      </c>
      <c r="AA1308" s="443">
        <v>0</v>
      </c>
      <c r="AB1308" s="443">
        <v>0</v>
      </c>
      <c r="AC1308" s="443">
        <v>0</v>
      </c>
      <c r="AD1308" s="443">
        <v>0</v>
      </c>
      <c r="AE1308" s="443">
        <v>0</v>
      </c>
      <c r="AF1308" s="443">
        <v>0</v>
      </c>
      <c r="AG1308" s="443">
        <v>0</v>
      </c>
      <c r="AH1308" s="443">
        <v>0</v>
      </c>
      <c r="AI1308" s="443">
        <v>0</v>
      </c>
      <c r="AJ1308" s="443">
        <v>0</v>
      </c>
      <c r="AK1308" s="443">
        <v>0</v>
      </c>
      <c r="AL1308" s="443">
        <v>0</v>
      </c>
      <c r="AM1308" s="443">
        <v>0</v>
      </c>
      <c r="AN1308" s="940">
        <v>0</v>
      </c>
      <c r="AO1308" s="940">
        <v>0</v>
      </c>
      <c r="AP1308" s="940">
        <v>0</v>
      </c>
      <c r="AQ1308" s="940">
        <v>0</v>
      </c>
      <c r="AR1308" s="940">
        <v>0</v>
      </c>
      <c r="AS1308" s="940">
        <v>0</v>
      </c>
      <c r="AT1308" s="940">
        <v>0</v>
      </c>
      <c r="AU1308" s="940">
        <v>0</v>
      </c>
      <c r="AV1308" s="940">
        <v>0</v>
      </c>
      <c r="AW1308" s="940">
        <v>0</v>
      </c>
      <c r="AX1308" s="771"/>
      <c r="AY1308" s="771"/>
      <c r="AZ1308" s="771"/>
      <c r="BA1308" s="905"/>
    </row>
    <row r="1309" spans="1:53" s="116" customFormat="1" ht="11.4">
      <c r="A1309" s="936">
        <v>11</v>
      </c>
      <c r="B1309" s="946"/>
      <c r="C1309" s="946"/>
      <c r="D1309" s="946"/>
      <c r="E1309" s="946"/>
      <c r="F1309" s="946"/>
      <c r="G1309" s="946"/>
      <c r="H1309" s="946"/>
      <c r="I1309" s="946"/>
      <c r="J1309" s="946"/>
      <c r="K1309" s="946"/>
      <c r="L1309" s="947" t="s">
        <v>167</v>
      </c>
      <c r="M1309" s="948" t="s">
        <v>626</v>
      </c>
      <c r="N1309" s="949" t="s">
        <v>370</v>
      </c>
      <c r="O1309" s="928">
        <v>0</v>
      </c>
      <c r="P1309" s="928">
        <v>4.25</v>
      </c>
      <c r="Q1309" s="928">
        <v>0</v>
      </c>
      <c r="R1309" s="928">
        <v>-4.25</v>
      </c>
      <c r="S1309" s="928">
        <v>5.3</v>
      </c>
      <c r="T1309" s="928">
        <v>6.76</v>
      </c>
      <c r="U1309" s="928">
        <v>0</v>
      </c>
      <c r="V1309" s="928">
        <v>0</v>
      </c>
      <c r="W1309" s="928">
        <v>0</v>
      </c>
      <c r="X1309" s="928">
        <v>0</v>
      </c>
      <c r="Y1309" s="928">
        <v>0</v>
      </c>
      <c r="Z1309" s="928">
        <v>0</v>
      </c>
      <c r="AA1309" s="928">
        <v>0</v>
      </c>
      <c r="AB1309" s="928">
        <v>0</v>
      </c>
      <c r="AC1309" s="928">
        <v>0</v>
      </c>
      <c r="AD1309" s="928">
        <v>8.8099999999999987</v>
      </c>
      <c r="AE1309" s="928">
        <v>0</v>
      </c>
      <c r="AF1309" s="928">
        <v>0</v>
      </c>
      <c r="AG1309" s="928">
        <v>0</v>
      </c>
      <c r="AH1309" s="928">
        <v>0</v>
      </c>
      <c r="AI1309" s="928">
        <v>0</v>
      </c>
      <c r="AJ1309" s="928">
        <v>0</v>
      </c>
      <c r="AK1309" s="928">
        <v>0</v>
      </c>
      <c r="AL1309" s="928">
        <v>0</v>
      </c>
      <c r="AM1309" s="928">
        <v>0</v>
      </c>
      <c r="AN1309" s="928">
        <v>66.226415094339615</v>
      </c>
      <c r="AO1309" s="928">
        <v>-100</v>
      </c>
      <c r="AP1309" s="928">
        <v>0</v>
      </c>
      <c r="AQ1309" s="928">
        <v>0</v>
      </c>
      <c r="AR1309" s="928">
        <v>0</v>
      </c>
      <c r="AS1309" s="928">
        <v>0</v>
      </c>
      <c r="AT1309" s="928">
        <v>0</v>
      </c>
      <c r="AU1309" s="928">
        <v>0</v>
      </c>
      <c r="AV1309" s="928">
        <v>0</v>
      </c>
      <c r="AW1309" s="928">
        <v>0</v>
      </c>
      <c r="AX1309" s="938"/>
      <c r="AY1309" s="938"/>
      <c r="AZ1309" s="938"/>
      <c r="BA1309" s="946"/>
    </row>
    <row r="1310" spans="1:53" ht="11.4">
      <c r="A1310" s="789">
        <v>11</v>
      </c>
      <c r="B1310" s="905" t="s">
        <v>136</v>
      </c>
      <c r="C1310" s="905"/>
      <c r="D1310" s="905"/>
      <c r="E1310" s="905"/>
      <c r="F1310" s="905"/>
      <c r="G1310" s="905"/>
      <c r="H1310" s="905"/>
      <c r="I1310" s="905"/>
      <c r="J1310" s="905"/>
      <c r="K1310" s="905"/>
      <c r="L1310" s="931" t="s">
        <v>168</v>
      </c>
      <c r="M1310" s="939" t="s">
        <v>627</v>
      </c>
      <c r="N1310" s="933" t="s">
        <v>370</v>
      </c>
      <c r="O1310" s="443">
        <v>0</v>
      </c>
      <c r="P1310" s="443">
        <v>0</v>
      </c>
      <c r="Q1310" s="443">
        <v>0</v>
      </c>
      <c r="R1310" s="940">
        <v>0</v>
      </c>
      <c r="S1310" s="443">
        <v>0</v>
      </c>
      <c r="T1310" s="443">
        <v>0</v>
      </c>
      <c r="U1310" s="443">
        <v>0</v>
      </c>
      <c r="V1310" s="443">
        <v>0</v>
      </c>
      <c r="W1310" s="443">
        <v>0</v>
      </c>
      <c r="X1310" s="443">
        <v>0</v>
      </c>
      <c r="Y1310" s="443">
        <v>0</v>
      </c>
      <c r="Z1310" s="443">
        <v>0</v>
      </c>
      <c r="AA1310" s="443">
        <v>0</v>
      </c>
      <c r="AB1310" s="443">
        <v>0</v>
      </c>
      <c r="AC1310" s="443">
        <v>0</v>
      </c>
      <c r="AD1310" s="443">
        <v>0</v>
      </c>
      <c r="AE1310" s="443">
        <v>0</v>
      </c>
      <c r="AF1310" s="443">
        <v>0</v>
      </c>
      <c r="AG1310" s="443">
        <v>0</v>
      </c>
      <c r="AH1310" s="443">
        <v>0</v>
      </c>
      <c r="AI1310" s="443">
        <v>0</v>
      </c>
      <c r="AJ1310" s="443">
        <v>0</v>
      </c>
      <c r="AK1310" s="443">
        <v>0</v>
      </c>
      <c r="AL1310" s="443">
        <v>0</v>
      </c>
      <c r="AM1310" s="443">
        <v>0</v>
      </c>
      <c r="AN1310" s="940">
        <v>0</v>
      </c>
      <c r="AO1310" s="940">
        <v>0</v>
      </c>
      <c r="AP1310" s="940">
        <v>0</v>
      </c>
      <c r="AQ1310" s="940">
        <v>0</v>
      </c>
      <c r="AR1310" s="940">
        <v>0</v>
      </c>
      <c r="AS1310" s="940">
        <v>0</v>
      </c>
      <c r="AT1310" s="940">
        <v>0</v>
      </c>
      <c r="AU1310" s="940">
        <v>0</v>
      </c>
      <c r="AV1310" s="940">
        <v>0</v>
      </c>
      <c r="AW1310" s="940">
        <v>0</v>
      </c>
      <c r="AX1310" s="771"/>
      <c r="AY1310" s="771"/>
      <c r="AZ1310" s="771"/>
      <c r="BA1310" s="905"/>
    </row>
    <row r="1311" spans="1:53" ht="11.4">
      <c r="A1311" s="789">
        <v>11</v>
      </c>
      <c r="B1311" s="905" t="s">
        <v>137</v>
      </c>
      <c r="C1311" s="905"/>
      <c r="D1311" s="905"/>
      <c r="E1311" s="905"/>
      <c r="F1311" s="905"/>
      <c r="G1311" s="905"/>
      <c r="H1311" s="905"/>
      <c r="I1311" s="905"/>
      <c r="J1311" s="905"/>
      <c r="K1311" s="905"/>
      <c r="L1311" s="931" t="s">
        <v>628</v>
      </c>
      <c r="M1311" s="939" t="s">
        <v>629</v>
      </c>
      <c r="N1311" s="933" t="s">
        <v>370</v>
      </c>
      <c r="O1311" s="443">
        <v>0</v>
      </c>
      <c r="P1311" s="443">
        <v>0</v>
      </c>
      <c r="Q1311" s="443">
        <v>0</v>
      </c>
      <c r="R1311" s="940">
        <v>0</v>
      </c>
      <c r="S1311" s="443">
        <v>0</v>
      </c>
      <c r="T1311" s="443">
        <v>0</v>
      </c>
      <c r="U1311" s="443">
        <v>0</v>
      </c>
      <c r="V1311" s="443">
        <v>0</v>
      </c>
      <c r="W1311" s="443">
        <v>0</v>
      </c>
      <c r="X1311" s="443">
        <v>0</v>
      </c>
      <c r="Y1311" s="443">
        <v>0</v>
      </c>
      <c r="Z1311" s="443">
        <v>0</v>
      </c>
      <c r="AA1311" s="443">
        <v>0</v>
      </c>
      <c r="AB1311" s="443">
        <v>0</v>
      </c>
      <c r="AC1311" s="443">
        <v>0</v>
      </c>
      <c r="AD1311" s="443">
        <v>0</v>
      </c>
      <c r="AE1311" s="443">
        <v>0</v>
      </c>
      <c r="AF1311" s="443">
        <v>0</v>
      </c>
      <c r="AG1311" s="443">
        <v>0</v>
      </c>
      <c r="AH1311" s="443">
        <v>0</v>
      </c>
      <c r="AI1311" s="443">
        <v>0</v>
      </c>
      <c r="AJ1311" s="443">
        <v>0</v>
      </c>
      <c r="AK1311" s="443">
        <v>0</v>
      </c>
      <c r="AL1311" s="443">
        <v>0</v>
      </c>
      <c r="AM1311" s="443">
        <v>0</v>
      </c>
      <c r="AN1311" s="940">
        <v>0</v>
      </c>
      <c r="AO1311" s="940">
        <v>0</v>
      </c>
      <c r="AP1311" s="940">
        <v>0</v>
      </c>
      <c r="AQ1311" s="940">
        <v>0</v>
      </c>
      <c r="AR1311" s="940">
        <v>0</v>
      </c>
      <c r="AS1311" s="940">
        <v>0</v>
      </c>
      <c r="AT1311" s="940">
        <v>0</v>
      </c>
      <c r="AU1311" s="940">
        <v>0</v>
      </c>
      <c r="AV1311" s="940">
        <v>0</v>
      </c>
      <c r="AW1311" s="940">
        <v>0</v>
      </c>
      <c r="AX1311" s="771"/>
      <c r="AY1311" s="771"/>
      <c r="AZ1311" s="771"/>
      <c r="BA1311" s="905"/>
    </row>
    <row r="1312" spans="1:53" ht="11.4">
      <c r="A1312" s="789">
        <v>11</v>
      </c>
      <c r="B1312" s="905" t="s">
        <v>431</v>
      </c>
      <c r="C1312" s="905"/>
      <c r="D1312" s="905"/>
      <c r="E1312" s="905"/>
      <c r="F1312" s="905"/>
      <c r="G1312" s="905"/>
      <c r="H1312" s="905"/>
      <c r="I1312" s="905"/>
      <c r="J1312" s="905"/>
      <c r="K1312" s="905"/>
      <c r="L1312" s="931" t="s">
        <v>630</v>
      </c>
      <c r="M1312" s="939" t="s">
        <v>631</v>
      </c>
      <c r="N1312" s="933" t="s">
        <v>370</v>
      </c>
      <c r="O1312" s="443">
        <v>0</v>
      </c>
      <c r="P1312" s="443">
        <v>0</v>
      </c>
      <c r="Q1312" s="443">
        <v>0</v>
      </c>
      <c r="R1312" s="940">
        <v>0</v>
      </c>
      <c r="S1312" s="443">
        <v>0</v>
      </c>
      <c r="T1312" s="443">
        <v>0</v>
      </c>
      <c r="U1312" s="443">
        <v>0</v>
      </c>
      <c r="V1312" s="443">
        <v>0</v>
      </c>
      <c r="W1312" s="443">
        <v>0</v>
      </c>
      <c r="X1312" s="443">
        <v>0</v>
      </c>
      <c r="Y1312" s="443">
        <v>0</v>
      </c>
      <c r="Z1312" s="443">
        <v>0</v>
      </c>
      <c r="AA1312" s="443">
        <v>0</v>
      </c>
      <c r="AB1312" s="443">
        <v>0</v>
      </c>
      <c r="AC1312" s="443">
        <v>0</v>
      </c>
      <c r="AD1312" s="443">
        <v>0</v>
      </c>
      <c r="AE1312" s="443">
        <v>0</v>
      </c>
      <c r="AF1312" s="443">
        <v>0</v>
      </c>
      <c r="AG1312" s="443">
        <v>0</v>
      </c>
      <c r="AH1312" s="443">
        <v>0</v>
      </c>
      <c r="AI1312" s="443">
        <v>0</v>
      </c>
      <c r="AJ1312" s="443">
        <v>0</v>
      </c>
      <c r="AK1312" s="443">
        <v>0</v>
      </c>
      <c r="AL1312" s="443">
        <v>0</v>
      </c>
      <c r="AM1312" s="443">
        <v>0</v>
      </c>
      <c r="AN1312" s="940">
        <v>0</v>
      </c>
      <c r="AO1312" s="940">
        <v>0</v>
      </c>
      <c r="AP1312" s="940">
        <v>0</v>
      </c>
      <c r="AQ1312" s="940">
        <v>0</v>
      </c>
      <c r="AR1312" s="940">
        <v>0</v>
      </c>
      <c r="AS1312" s="940">
        <v>0</v>
      </c>
      <c r="AT1312" s="940">
        <v>0</v>
      </c>
      <c r="AU1312" s="940">
        <v>0</v>
      </c>
      <c r="AV1312" s="940">
        <v>0</v>
      </c>
      <c r="AW1312" s="940">
        <v>0</v>
      </c>
      <c r="AX1312" s="771"/>
      <c r="AY1312" s="771"/>
      <c r="AZ1312" s="771"/>
      <c r="BA1312" s="905"/>
    </row>
    <row r="1313" spans="1:53" ht="11.4">
      <c r="A1313" s="789">
        <v>11</v>
      </c>
      <c r="B1313" s="905" t="s">
        <v>432</v>
      </c>
      <c r="C1313" s="905"/>
      <c r="D1313" s="905"/>
      <c r="E1313" s="905"/>
      <c r="F1313" s="905"/>
      <c r="G1313" s="905"/>
      <c r="H1313" s="905"/>
      <c r="I1313" s="905"/>
      <c r="J1313" s="905"/>
      <c r="K1313" s="905"/>
      <c r="L1313" s="931" t="s">
        <v>632</v>
      </c>
      <c r="M1313" s="939" t="s">
        <v>633</v>
      </c>
      <c r="N1313" s="933" t="s">
        <v>370</v>
      </c>
      <c r="O1313" s="443">
        <v>0</v>
      </c>
      <c r="P1313" s="443">
        <v>2.98</v>
      </c>
      <c r="Q1313" s="443">
        <v>0</v>
      </c>
      <c r="R1313" s="940">
        <v>-2.98</v>
      </c>
      <c r="S1313" s="443">
        <v>5.3</v>
      </c>
      <c r="T1313" s="443">
        <v>3.83</v>
      </c>
      <c r="U1313" s="443">
        <v>0</v>
      </c>
      <c r="V1313" s="443">
        <v>0</v>
      </c>
      <c r="W1313" s="443">
        <v>0</v>
      </c>
      <c r="X1313" s="443">
        <v>0</v>
      </c>
      <c r="Y1313" s="443">
        <v>0</v>
      </c>
      <c r="Z1313" s="443">
        <v>0</v>
      </c>
      <c r="AA1313" s="443">
        <v>0</v>
      </c>
      <c r="AB1313" s="443">
        <v>0</v>
      </c>
      <c r="AC1313" s="443">
        <v>0</v>
      </c>
      <c r="AD1313" s="443">
        <v>5.68</v>
      </c>
      <c r="AE1313" s="443">
        <v>0</v>
      </c>
      <c r="AF1313" s="443">
        <v>0</v>
      </c>
      <c r="AG1313" s="443">
        <v>0</v>
      </c>
      <c r="AH1313" s="443">
        <v>0</v>
      </c>
      <c r="AI1313" s="443">
        <v>0</v>
      </c>
      <c r="AJ1313" s="443">
        <v>0</v>
      </c>
      <c r="AK1313" s="443">
        <v>0</v>
      </c>
      <c r="AL1313" s="443">
        <v>0</v>
      </c>
      <c r="AM1313" s="443">
        <v>0</v>
      </c>
      <c r="AN1313" s="940">
        <v>7.1698113207547154</v>
      </c>
      <c r="AO1313" s="940">
        <v>-100</v>
      </c>
      <c r="AP1313" s="940">
        <v>0</v>
      </c>
      <c r="AQ1313" s="940">
        <v>0</v>
      </c>
      <c r="AR1313" s="940">
        <v>0</v>
      </c>
      <c r="AS1313" s="940">
        <v>0</v>
      </c>
      <c r="AT1313" s="940">
        <v>0</v>
      </c>
      <c r="AU1313" s="940">
        <v>0</v>
      </c>
      <c r="AV1313" s="940">
        <v>0</v>
      </c>
      <c r="AW1313" s="940">
        <v>0</v>
      </c>
      <c r="AX1313" s="771"/>
      <c r="AY1313" s="771"/>
      <c r="AZ1313" s="771"/>
      <c r="BA1313" s="905"/>
    </row>
    <row r="1314" spans="1:53" ht="11.4">
      <c r="A1314" s="789">
        <v>11</v>
      </c>
      <c r="B1314" s="905" t="s">
        <v>433</v>
      </c>
      <c r="C1314" s="905"/>
      <c r="D1314" s="905"/>
      <c r="E1314" s="905"/>
      <c r="F1314" s="905"/>
      <c r="G1314" s="905"/>
      <c r="H1314" s="905"/>
      <c r="I1314" s="905"/>
      <c r="J1314" s="905"/>
      <c r="K1314" s="905"/>
      <c r="L1314" s="931" t="s">
        <v>634</v>
      </c>
      <c r="M1314" s="939" t="s">
        <v>635</v>
      </c>
      <c r="N1314" s="933" t="s">
        <v>370</v>
      </c>
      <c r="O1314" s="443">
        <v>0</v>
      </c>
      <c r="P1314" s="443">
        <v>0</v>
      </c>
      <c r="Q1314" s="443">
        <v>0</v>
      </c>
      <c r="R1314" s="940">
        <v>0</v>
      </c>
      <c r="S1314" s="443">
        <v>0</v>
      </c>
      <c r="T1314" s="443">
        <v>0</v>
      </c>
      <c r="U1314" s="443">
        <v>0</v>
      </c>
      <c r="V1314" s="443">
        <v>0</v>
      </c>
      <c r="W1314" s="443">
        <v>0</v>
      </c>
      <c r="X1314" s="443">
        <v>0</v>
      </c>
      <c r="Y1314" s="443">
        <v>0</v>
      </c>
      <c r="Z1314" s="443">
        <v>0</v>
      </c>
      <c r="AA1314" s="443">
        <v>0</v>
      </c>
      <c r="AB1314" s="443">
        <v>0</v>
      </c>
      <c r="AC1314" s="443">
        <v>0</v>
      </c>
      <c r="AD1314" s="443">
        <v>0</v>
      </c>
      <c r="AE1314" s="443">
        <v>0</v>
      </c>
      <c r="AF1314" s="443">
        <v>0</v>
      </c>
      <c r="AG1314" s="443">
        <v>0</v>
      </c>
      <c r="AH1314" s="443">
        <v>0</v>
      </c>
      <c r="AI1314" s="443">
        <v>0</v>
      </c>
      <c r="AJ1314" s="443">
        <v>0</v>
      </c>
      <c r="AK1314" s="443">
        <v>0</v>
      </c>
      <c r="AL1314" s="443">
        <v>0</v>
      </c>
      <c r="AM1314" s="443">
        <v>0</v>
      </c>
      <c r="AN1314" s="940">
        <v>0</v>
      </c>
      <c r="AO1314" s="940">
        <v>0</v>
      </c>
      <c r="AP1314" s="940">
        <v>0</v>
      </c>
      <c r="AQ1314" s="940">
        <v>0</v>
      </c>
      <c r="AR1314" s="940">
        <v>0</v>
      </c>
      <c r="AS1314" s="940">
        <v>0</v>
      </c>
      <c r="AT1314" s="940">
        <v>0</v>
      </c>
      <c r="AU1314" s="940">
        <v>0</v>
      </c>
      <c r="AV1314" s="940">
        <v>0</v>
      </c>
      <c r="AW1314" s="940">
        <v>0</v>
      </c>
      <c r="AX1314" s="771"/>
      <c r="AY1314" s="771"/>
      <c r="AZ1314" s="771"/>
      <c r="BA1314" s="905"/>
    </row>
    <row r="1315" spans="1:53" ht="11.4">
      <c r="A1315" s="789">
        <v>11</v>
      </c>
      <c r="B1315" s="905" t="s">
        <v>430</v>
      </c>
      <c r="C1315" s="905"/>
      <c r="D1315" s="905"/>
      <c r="E1315" s="905"/>
      <c r="F1315" s="905"/>
      <c r="G1315" s="905"/>
      <c r="H1315" s="905"/>
      <c r="I1315" s="905"/>
      <c r="J1315" s="905"/>
      <c r="K1315" s="905"/>
      <c r="L1315" s="931" t="s">
        <v>636</v>
      </c>
      <c r="M1315" s="939" t="s">
        <v>637</v>
      </c>
      <c r="N1315" s="933" t="s">
        <v>370</v>
      </c>
      <c r="O1315" s="443">
        <v>0</v>
      </c>
      <c r="P1315" s="443">
        <v>0</v>
      </c>
      <c r="Q1315" s="443">
        <v>0</v>
      </c>
      <c r="R1315" s="940">
        <v>0</v>
      </c>
      <c r="S1315" s="443">
        <v>0</v>
      </c>
      <c r="T1315" s="443">
        <v>0</v>
      </c>
      <c r="U1315" s="443">
        <v>0</v>
      </c>
      <c r="V1315" s="443">
        <v>0</v>
      </c>
      <c r="W1315" s="443">
        <v>0</v>
      </c>
      <c r="X1315" s="443">
        <v>0</v>
      </c>
      <c r="Y1315" s="443">
        <v>0</v>
      </c>
      <c r="Z1315" s="443">
        <v>0</v>
      </c>
      <c r="AA1315" s="443">
        <v>0</v>
      </c>
      <c r="AB1315" s="443">
        <v>0</v>
      </c>
      <c r="AC1315" s="443">
        <v>0</v>
      </c>
      <c r="AD1315" s="443">
        <v>0</v>
      </c>
      <c r="AE1315" s="443">
        <v>0</v>
      </c>
      <c r="AF1315" s="443">
        <v>0</v>
      </c>
      <c r="AG1315" s="443">
        <v>0</v>
      </c>
      <c r="AH1315" s="443">
        <v>0</v>
      </c>
      <c r="AI1315" s="443">
        <v>0</v>
      </c>
      <c r="AJ1315" s="443">
        <v>0</v>
      </c>
      <c r="AK1315" s="443">
        <v>0</v>
      </c>
      <c r="AL1315" s="443">
        <v>0</v>
      </c>
      <c r="AM1315" s="443">
        <v>0</v>
      </c>
      <c r="AN1315" s="940">
        <v>0</v>
      </c>
      <c r="AO1315" s="940">
        <v>0</v>
      </c>
      <c r="AP1315" s="940">
        <v>0</v>
      </c>
      <c r="AQ1315" s="940">
        <v>0</v>
      </c>
      <c r="AR1315" s="940">
        <v>0</v>
      </c>
      <c r="AS1315" s="940">
        <v>0</v>
      </c>
      <c r="AT1315" s="940">
        <v>0</v>
      </c>
      <c r="AU1315" s="940">
        <v>0</v>
      </c>
      <c r="AV1315" s="940">
        <v>0</v>
      </c>
      <c r="AW1315" s="940">
        <v>0</v>
      </c>
      <c r="AX1315" s="771"/>
      <c r="AY1315" s="771"/>
      <c r="AZ1315" s="771"/>
      <c r="BA1315" s="905"/>
    </row>
    <row r="1316" spans="1:53" ht="11.4">
      <c r="A1316" s="789">
        <v>11</v>
      </c>
      <c r="B1316" s="905" t="s">
        <v>1372</v>
      </c>
      <c r="C1316" s="905"/>
      <c r="D1316" s="905"/>
      <c r="E1316" s="905"/>
      <c r="F1316" s="905"/>
      <c r="G1316" s="905"/>
      <c r="H1316" s="905"/>
      <c r="I1316" s="905"/>
      <c r="J1316" s="905"/>
      <c r="K1316" s="905"/>
      <c r="L1316" s="931" t="s">
        <v>638</v>
      </c>
      <c r="M1316" s="939" t="s">
        <v>639</v>
      </c>
      <c r="N1316" s="933" t="s">
        <v>370</v>
      </c>
      <c r="O1316" s="790">
        <v>0</v>
      </c>
      <c r="P1316" s="790">
        <v>0</v>
      </c>
      <c r="Q1316" s="790">
        <v>0</v>
      </c>
      <c r="R1316" s="940">
        <v>0</v>
      </c>
      <c r="S1316" s="790">
        <v>0</v>
      </c>
      <c r="T1316" s="790">
        <v>0</v>
      </c>
      <c r="U1316" s="790">
        <v>0</v>
      </c>
      <c r="V1316" s="790">
        <v>0</v>
      </c>
      <c r="W1316" s="790">
        <v>0</v>
      </c>
      <c r="X1316" s="790">
        <v>0</v>
      </c>
      <c r="Y1316" s="790">
        <v>0</v>
      </c>
      <c r="Z1316" s="790">
        <v>0</v>
      </c>
      <c r="AA1316" s="790">
        <v>0</v>
      </c>
      <c r="AB1316" s="790">
        <v>0</v>
      </c>
      <c r="AC1316" s="790">
        <v>0</v>
      </c>
      <c r="AD1316" s="790">
        <v>0</v>
      </c>
      <c r="AE1316" s="790">
        <v>0</v>
      </c>
      <c r="AF1316" s="790">
        <v>0</v>
      </c>
      <c r="AG1316" s="790">
        <v>0</v>
      </c>
      <c r="AH1316" s="790">
        <v>0</v>
      </c>
      <c r="AI1316" s="790">
        <v>0</v>
      </c>
      <c r="AJ1316" s="790">
        <v>0</v>
      </c>
      <c r="AK1316" s="790">
        <v>0</v>
      </c>
      <c r="AL1316" s="790">
        <v>0</v>
      </c>
      <c r="AM1316" s="790">
        <v>0</v>
      </c>
      <c r="AN1316" s="940">
        <v>0</v>
      </c>
      <c r="AO1316" s="940">
        <v>0</v>
      </c>
      <c r="AP1316" s="940">
        <v>0</v>
      </c>
      <c r="AQ1316" s="940">
        <v>0</v>
      </c>
      <c r="AR1316" s="940">
        <v>0</v>
      </c>
      <c r="AS1316" s="940">
        <v>0</v>
      </c>
      <c r="AT1316" s="940">
        <v>0</v>
      </c>
      <c r="AU1316" s="940">
        <v>0</v>
      </c>
      <c r="AV1316" s="940">
        <v>0</v>
      </c>
      <c r="AW1316" s="940">
        <v>0</v>
      </c>
      <c r="AX1316" s="771"/>
      <c r="AY1316" s="771"/>
      <c r="AZ1316" s="771"/>
      <c r="BA1316" s="905"/>
    </row>
    <row r="1317" spans="1:53" ht="11.4">
      <c r="A1317" s="789">
        <v>11</v>
      </c>
      <c r="B1317" s="905" t="s">
        <v>1373</v>
      </c>
      <c r="C1317" s="905"/>
      <c r="D1317" s="905"/>
      <c r="E1317" s="905"/>
      <c r="F1317" s="905"/>
      <c r="G1317" s="905"/>
      <c r="H1317" s="905"/>
      <c r="I1317" s="905"/>
      <c r="J1317" s="905"/>
      <c r="K1317" s="905"/>
      <c r="L1317" s="931" t="s">
        <v>640</v>
      </c>
      <c r="M1317" s="939" t="s">
        <v>641</v>
      </c>
      <c r="N1317" s="933" t="s">
        <v>370</v>
      </c>
      <c r="O1317" s="443">
        <v>0</v>
      </c>
      <c r="P1317" s="443">
        <v>1.27</v>
      </c>
      <c r="Q1317" s="443">
        <v>0</v>
      </c>
      <c r="R1317" s="940">
        <v>-1.27</v>
      </c>
      <c r="S1317" s="443">
        <v>0</v>
      </c>
      <c r="T1317" s="443">
        <v>2.93</v>
      </c>
      <c r="U1317" s="443">
        <v>0</v>
      </c>
      <c r="V1317" s="443">
        <v>0</v>
      </c>
      <c r="W1317" s="443">
        <v>0</v>
      </c>
      <c r="X1317" s="443">
        <v>0</v>
      </c>
      <c r="Y1317" s="443">
        <v>0</v>
      </c>
      <c r="Z1317" s="443">
        <v>0</v>
      </c>
      <c r="AA1317" s="443">
        <v>0</v>
      </c>
      <c r="AB1317" s="443">
        <v>0</v>
      </c>
      <c r="AC1317" s="443">
        <v>0</v>
      </c>
      <c r="AD1317" s="443">
        <v>3.13</v>
      </c>
      <c r="AE1317" s="443">
        <v>0</v>
      </c>
      <c r="AF1317" s="443">
        <v>0</v>
      </c>
      <c r="AG1317" s="443">
        <v>0</v>
      </c>
      <c r="AH1317" s="443">
        <v>0</v>
      </c>
      <c r="AI1317" s="443">
        <v>0</v>
      </c>
      <c r="AJ1317" s="443">
        <v>0</v>
      </c>
      <c r="AK1317" s="443">
        <v>0</v>
      </c>
      <c r="AL1317" s="443">
        <v>0</v>
      </c>
      <c r="AM1317" s="443">
        <v>0</v>
      </c>
      <c r="AN1317" s="940">
        <v>0</v>
      </c>
      <c r="AO1317" s="940">
        <v>-100</v>
      </c>
      <c r="AP1317" s="940">
        <v>0</v>
      </c>
      <c r="AQ1317" s="940">
        <v>0</v>
      </c>
      <c r="AR1317" s="940">
        <v>0</v>
      </c>
      <c r="AS1317" s="940">
        <v>0</v>
      </c>
      <c r="AT1317" s="940">
        <v>0</v>
      </c>
      <c r="AU1317" s="940">
        <v>0</v>
      </c>
      <c r="AV1317" s="940">
        <v>0</v>
      </c>
      <c r="AW1317" s="940">
        <v>0</v>
      </c>
      <c r="AX1317" s="771"/>
      <c r="AY1317" s="771"/>
      <c r="AZ1317" s="771"/>
      <c r="BA1317" s="905"/>
    </row>
    <row r="1318" spans="1:53" ht="11.4">
      <c r="A1318" s="789">
        <v>11</v>
      </c>
      <c r="B1318" s="905" t="s">
        <v>434</v>
      </c>
      <c r="C1318" s="905"/>
      <c r="D1318" s="905"/>
      <c r="E1318" s="905"/>
      <c r="F1318" s="905"/>
      <c r="G1318" s="905"/>
      <c r="H1318" s="905"/>
      <c r="I1318" s="905"/>
      <c r="J1318" s="905"/>
      <c r="K1318" s="905"/>
      <c r="L1318" s="931" t="s">
        <v>642</v>
      </c>
      <c r="M1318" s="939" t="s">
        <v>1163</v>
      </c>
      <c r="N1318" s="933" t="s">
        <v>370</v>
      </c>
      <c r="O1318" s="443">
        <v>0</v>
      </c>
      <c r="P1318" s="443">
        <v>0</v>
      </c>
      <c r="Q1318" s="443">
        <v>0</v>
      </c>
      <c r="R1318" s="940">
        <v>0</v>
      </c>
      <c r="S1318" s="443">
        <v>0</v>
      </c>
      <c r="T1318" s="443">
        <v>0</v>
      </c>
      <c r="U1318" s="443">
        <v>0</v>
      </c>
      <c r="V1318" s="443">
        <v>0</v>
      </c>
      <c r="W1318" s="443">
        <v>0</v>
      </c>
      <c r="X1318" s="443">
        <v>0</v>
      </c>
      <c r="Y1318" s="443">
        <v>0</v>
      </c>
      <c r="Z1318" s="443">
        <v>0</v>
      </c>
      <c r="AA1318" s="443">
        <v>0</v>
      </c>
      <c r="AB1318" s="443">
        <v>0</v>
      </c>
      <c r="AC1318" s="443">
        <v>0</v>
      </c>
      <c r="AD1318" s="443">
        <v>0</v>
      </c>
      <c r="AE1318" s="443">
        <v>0</v>
      </c>
      <c r="AF1318" s="443">
        <v>0</v>
      </c>
      <c r="AG1318" s="443">
        <v>0</v>
      </c>
      <c r="AH1318" s="443">
        <v>0</v>
      </c>
      <c r="AI1318" s="443">
        <v>0</v>
      </c>
      <c r="AJ1318" s="443">
        <v>0</v>
      </c>
      <c r="AK1318" s="443">
        <v>0</v>
      </c>
      <c r="AL1318" s="443">
        <v>0</v>
      </c>
      <c r="AM1318" s="443">
        <v>0</v>
      </c>
      <c r="AN1318" s="940">
        <v>0</v>
      </c>
      <c r="AO1318" s="940">
        <v>0</v>
      </c>
      <c r="AP1318" s="940">
        <v>0</v>
      </c>
      <c r="AQ1318" s="940">
        <v>0</v>
      </c>
      <c r="AR1318" s="940">
        <v>0</v>
      </c>
      <c r="AS1318" s="940">
        <v>0</v>
      </c>
      <c r="AT1318" s="940">
        <v>0</v>
      </c>
      <c r="AU1318" s="940">
        <v>0</v>
      </c>
      <c r="AV1318" s="940">
        <v>0</v>
      </c>
      <c r="AW1318" s="940">
        <v>0</v>
      </c>
      <c r="AX1318" s="771"/>
      <c r="AY1318" s="771"/>
      <c r="AZ1318" s="771"/>
      <c r="BA1318" s="905"/>
    </row>
    <row r="1319" spans="1:53" ht="68.400000000000006">
      <c r="A1319" s="789">
        <v>11</v>
      </c>
      <c r="B1319" s="905" t="s">
        <v>1396</v>
      </c>
      <c r="C1319" s="905"/>
      <c r="D1319" s="905"/>
      <c r="E1319" s="905"/>
      <c r="F1319" s="905"/>
      <c r="G1319" s="905"/>
      <c r="H1319" s="905"/>
      <c r="I1319" s="905"/>
      <c r="J1319" s="905"/>
      <c r="K1319" s="905"/>
      <c r="L1319" s="931" t="s">
        <v>169</v>
      </c>
      <c r="M1319" s="932" t="s">
        <v>485</v>
      </c>
      <c r="N1319" s="933" t="s">
        <v>370</v>
      </c>
      <c r="O1319" s="951"/>
      <c r="P1319" s="951"/>
      <c r="Q1319" s="951"/>
      <c r="R1319" s="940">
        <v>0</v>
      </c>
      <c r="S1319" s="951"/>
      <c r="T1319" s="951"/>
      <c r="U1319" s="951"/>
      <c r="V1319" s="951"/>
      <c r="W1319" s="951"/>
      <c r="X1319" s="951"/>
      <c r="Y1319" s="951"/>
      <c r="Z1319" s="951"/>
      <c r="AA1319" s="951"/>
      <c r="AB1319" s="951"/>
      <c r="AC1319" s="951"/>
      <c r="AD1319" s="951"/>
      <c r="AE1319" s="951"/>
      <c r="AF1319" s="951"/>
      <c r="AG1319" s="951"/>
      <c r="AH1319" s="951"/>
      <c r="AI1319" s="951"/>
      <c r="AJ1319" s="951"/>
      <c r="AK1319" s="951"/>
      <c r="AL1319" s="951"/>
      <c r="AM1319" s="951"/>
      <c r="AN1319" s="940">
        <v>0</v>
      </c>
      <c r="AO1319" s="940">
        <v>0</v>
      </c>
      <c r="AP1319" s="940">
        <v>0</v>
      </c>
      <c r="AQ1319" s="940">
        <v>0</v>
      </c>
      <c r="AR1319" s="940">
        <v>0</v>
      </c>
      <c r="AS1319" s="940">
        <v>0</v>
      </c>
      <c r="AT1319" s="940">
        <v>0</v>
      </c>
      <c r="AU1319" s="940">
        <v>0</v>
      </c>
      <c r="AV1319" s="940">
        <v>0</v>
      </c>
      <c r="AW1319" s="940">
        <v>0</v>
      </c>
      <c r="AX1319" s="771"/>
      <c r="AY1319" s="771"/>
      <c r="AZ1319" s="771"/>
      <c r="BA1319" s="905"/>
    </row>
    <row r="1320" spans="1:53" ht="11.4">
      <c r="A1320" s="789">
        <v>11</v>
      </c>
      <c r="B1320" s="905" t="s">
        <v>643</v>
      </c>
      <c r="C1320" s="905"/>
      <c r="D1320" s="905"/>
      <c r="E1320" s="905"/>
      <c r="F1320" s="905"/>
      <c r="G1320" s="905"/>
      <c r="H1320" s="905"/>
      <c r="I1320" s="905"/>
      <c r="J1320" s="905"/>
      <c r="K1320" s="905"/>
      <c r="L1320" s="931" t="s">
        <v>385</v>
      </c>
      <c r="M1320" s="932" t="s">
        <v>643</v>
      </c>
      <c r="N1320" s="933" t="s">
        <v>370</v>
      </c>
      <c r="O1320" s="443">
        <v>0</v>
      </c>
      <c r="P1320" s="443">
        <v>0</v>
      </c>
      <c r="Q1320" s="443">
        <v>0</v>
      </c>
      <c r="R1320" s="940">
        <v>0</v>
      </c>
      <c r="S1320" s="443">
        <v>0</v>
      </c>
      <c r="T1320" s="443">
        <v>0</v>
      </c>
      <c r="U1320" s="443">
        <v>0</v>
      </c>
      <c r="V1320" s="443">
        <v>0</v>
      </c>
      <c r="W1320" s="443">
        <v>0</v>
      </c>
      <c r="X1320" s="443">
        <v>0</v>
      </c>
      <c r="Y1320" s="443">
        <v>0</v>
      </c>
      <c r="Z1320" s="443">
        <v>0</v>
      </c>
      <c r="AA1320" s="443">
        <v>0</v>
      </c>
      <c r="AB1320" s="443">
        <v>0</v>
      </c>
      <c r="AC1320" s="443">
        <v>0</v>
      </c>
      <c r="AD1320" s="443">
        <v>0</v>
      </c>
      <c r="AE1320" s="443">
        <v>0</v>
      </c>
      <c r="AF1320" s="443">
        <v>0</v>
      </c>
      <c r="AG1320" s="443">
        <v>0</v>
      </c>
      <c r="AH1320" s="443">
        <v>0</v>
      </c>
      <c r="AI1320" s="443">
        <v>0</v>
      </c>
      <c r="AJ1320" s="443">
        <v>0</v>
      </c>
      <c r="AK1320" s="443">
        <v>0</v>
      </c>
      <c r="AL1320" s="443">
        <v>0</v>
      </c>
      <c r="AM1320" s="443">
        <v>0</v>
      </c>
      <c r="AN1320" s="940">
        <v>0</v>
      </c>
      <c r="AO1320" s="940">
        <v>0</v>
      </c>
      <c r="AP1320" s="940">
        <v>0</v>
      </c>
      <c r="AQ1320" s="940">
        <v>0</v>
      </c>
      <c r="AR1320" s="940">
        <v>0</v>
      </c>
      <c r="AS1320" s="940">
        <v>0</v>
      </c>
      <c r="AT1320" s="940">
        <v>0</v>
      </c>
      <c r="AU1320" s="940">
        <v>0</v>
      </c>
      <c r="AV1320" s="940">
        <v>0</v>
      </c>
      <c r="AW1320" s="940">
        <v>0</v>
      </c>
      <c r="AX1320" s="771"/>
      <c r="AY1320" s="771"/>
      <c r="AZ1320" s="771"/>
      <c r="BA1320" s="905"/>
    </row>
    <row r="1321" spans="1:53" ht="11.4">
      <c r="A1321" s="789">
        <v>11</v>
      </c>
      <c r="B1321" s="905"/>
      <c r="C1321" s="905"/>
      <c r="D1321" s="905"/>
      <c r="E1321" s="905"/>
      <c r="F1321" s="905"/>
      <c r="G1321" s="905"/>
      <c r="H1321" s="905"/>
      <c r="I1321" s="905"/>
      <c r="J1321" s="905"/>
      <c r="K1321" s="905"/>
      <c r="L1321" s="931" t="s">
        <v>511</v>
      </c>
      <c r="M1321" s="932" t="s">
        <v>644</v>
      </c>
      <c r="N1321" s="933" t="s">
        <v>370</v>
      </c>
      <c r="O1321" s="790"/>
      <c r="P1321" s="790"/>
      <c r="Q1321" s="790"/>
      <c r="R1321" s="940">
        <v>0</v>
      </c>
      <c r="S1321" s="790"/>
      <c r="T1321" s="790"/>
      <c r="U1321" s="790"/>
      <c r="V1321" s="790"/>
      <c r="W1321" s="790"/>
      <c r="X1321" s="790"/>
      <c r="Y1321" s="790"/>
      <c r="Z1321" s="790"/>
      <c r="AA1321" s="790"/>
      <c r="AB1321" s="790"/>
      <c r="AC1321" s="790"/>
      <c r="AD1321" s="790"/>
      <c r="AE1321" s="790"/>
      <c r="AF1321" s="790"/>
      <c r="AG1321" s="790"/>
      <c r="AH1321" s="790"/>
      <c r="AI1321" s="790"/>
      <c r="AJ1321" s="790"/>
      <c r="AK1321" s="790"/>
      <c r="AL1321" s="790"/>
      <c r="AM1321" s="790"/>
      <c r="AN1321" s="940">
        <v>0</v>
      </c>
      <c r="AO1321" s="940">
        <v>0</v>
      </c>
      <c r="AP1321" s="940">
        <v>0</v>
      </c>
      <c r="AQ1321" s="940">
        <v>0</v>
      </c>
      <c r="AR1321" s="940">
        <v>0</v>
      </c>
      <c r="AS1321" s="940">
        <v>0</v>
      </c>
      <c r="AT1321" s="940">
        <v>0</v>
      </c>
      <c r="AU1321" s="940">
        <v>0</v>
      </c>
      <c r="AV1321" s="940">
        <v>0</v>
      </c>
      <c r="AW1321" s="940">
        <v>0</v>
      </c>
      <c r="AX1321" s="771"/>
      <c r="AY1321" s="771"/>
      <c r="AZ1321" s="771"/>
      <c r="BA1321" s="905"/>
    </row>
    <row r="1322" spans="1:53" ht="11.4">
      <c r="A1322" s="789">
        <v>11</v>
      </c>
      <c r="B1322" s="905" t="s">
        <v>646</v>
      </c>
      <c r="C1322" s="905"/>
      <c r="D1322" s="905"/>
      <c r="E1322" s="905"/>
      <c r="F1322" s="905"/>
      <c r="G1322" s="905"/>
      <c r="H1322" s="905"/>
      <c r="I1322" s="905"/>
      <c r="J1322" s="905"/>
      <c r="K1322" s="905"/>
      <c r="L1322" s="931" t="s">
        <v>645</v>
      </c>
      <c r="M1322" s="939" t="s">
        <v>646</v>
      </c>
      <c r="N1322" s="933" t="s">
        <v>370</v>
      </c>
      <c r="O1322" s="790"/>
      <c r="P1322" s="790"/>
      <c r="Q1322" s="790"/>
      <c r="R1322" s="940">
        <v>0</v>
      </c>
      <c r="S1322" s="790"/>
      <c r="T1322" s="790"/>
      <c r="U1322" s="790"/>
      <c r="V1322" s="790"/>
      <c r="W1322" s="790"/>
      <c r="X1322" s="790"/>
      <c r="Y1322" s="790"/>
      <c r="Z1322" s="790"/>
      <c r="AA1322" s="790"/>
      <c r="AB1322" s="790"/>
      <c r="AC1322" s="790"/>
      <c r="AD1322" s="790"/>
      <c r="AE1322" s="790"/>
      <c r="AF1322" s="790"/>
      <c r="AG1322" s="790"/>
      <c r="AH1322" s="790"/>
      <c r="AI1322" s="790"/>
      <c r="AJ1322" s="790"/>
      <c r="AK1322" s="790"/>
      <c r="AL1322" s="790"/>
      <c r="AM1322" s="790"/>
      <c r="AN1322" s="940">
        <v>0</v>
      </c>
      <c r="AO1322" s="940">
        <v>0</v>
      </c>
      <c r="AP1322" s="940">
        <v>0</v>
      </c>
      <c r="AQ1322" s="940">
        <v>0</v>
      </c>
      <c r="AR1322" s="940">
        <v>0</v>
      </c>
      <c r="AS1322" s="940">
        <v>0</v>
      </c>
      <c r="AT1322" s="940">
        <v>0</v>
      </c>
      <c r="AU1322" s="940">
        <v>0</v>
      </c>
      <c r="AV1322" s="940">
        <v>0</v>
      </c>
      <c r="AW1322" s="940">
        <v>0</v>
      </c>
      <c r="AX1322" s="771"/>
      <c r="AY1322" s="771"/>
      <c r="AZ1322" s="771"/>
      <c r="BA1322" s="905"/>
    </row>
    <row r="1323" spans="1:53" ht="11.4">
      <c r="A1323" s="789">
        <v>11</v>
      </c>
      <c r="B1323" s="905" t="s">
        <v>647</v>
      </c>
      <c r="C1323" s="905"/>
      <c r="D1323" s="905"/>
      <c r="E1323" s="905"/>
      <c r="F1323" s="905"/>
      <c r="G1323" s="905"/>
      <c r="H1323" s="905"/>
      <c r="I1323" s="905"/>
      <c r="J1323" s="905"/>
      <c r="K1323" s="905"/>
      <c r="L1323" s="931" t="s">
        <v>513</v>
      </c>
      <c r="M1323" s="932" t="s">
        <v>647</v>
      </c>
      <c r="N1323" s="933" t="s">
        <v>370</v>
      </c>
      <c r="O1323" s="790"/>
      <c r="P1323" s="790"/>
      <c r="Q1323" s="790"/>
      <c r="R1323" s="940">
        <v>0</v>
      </c>
      <c r="S1323" s="790"/>
      <c r="T1323" s="790">
        <v>0</v>
      </c>
      <c r="U1323" s="790">
        <v>0</v>
      </c>
      <c r="V1323" s="790">
        <v>0</v>
      </c>
      <c r="W1323" s="790">
        <v>0</v>
      </c>
      <c r="X1323" s="790">
        <v>0</v>
      </c>
      <c r="Y1323" s="790">
        <v>0</v>
      </c>
      <c r="Z1323" s="790">
        <v>0</v>
      </c>
      <c r="AA1323" s="790">
        <v>0</v>
      </c>
      <c r="AB1323" s="790">
        <v>0</v>
      </c>
      <c r="AC1323" s="790">
        <v>0</v>
      </c>
      <c r="AD1323" s="790">
        <v>0</v>
      </c>
      <c r="AE1323" s="790">
        <v>0</v>
      </c>
      <c r="AF1323" s="790">
        <v>0</v>
      </c>
      <c r="AG1323" s="790">
        <v>0</v>
      </c>
      <c r="AH1323" s="790">
        <v>0</v>
      </c>
      <c r="AI1323" s="790">
        <v>0</v>
      </c>
      <c r="AJ1323" s="790">
        <v>0</v>
      </c>
      <c r="AK1323" s="790">
        <v>0</v>
      </c>
      <c r="AL1323" s="790">
        <v>0</v>
      </c>
      <c r="AM1323" s="790">
        <v>0</v>
      </c>
      <c r="AN1323" s="940">
        <v>0</v>
      </c>
      <c r="AO1323" s="940">
        <v>0</v>
      </c>
      <c r="AP1323" s="940">
        <v>0</v>
      </c>
      <c r="AQ1323" s="940">
        <v>0</v>
      </c>
      <c r="AR1323" s="940">
        <v>0</v>
      </c>
      <c r="AS1323" s="940">
        <v>0</v>
      </c>
      <c r="AT1323" s="940">
        <v>0</v>
      </c>
      <c r="AU1323" s="940">
        <v>0</v>
      </c>
      <c r="AV1323" s="940">
        <v>0</v>
      </c>
      <c r="AW1323" s="940">
        <v>0</v>
      </c>
      <c r="AX1323" s="771"/>
      <c r="AY1323" s="771"/>
      <c r="AZ1323" s="771"/>
      <c r="BA1323" s="905"/>
    </row>
    <row r="1324" spans="1:53" ht="11.4">
      <c r="A1324" s="789">
        <v>11</v>
      </c>
      <c r="B1324" s="905" t="s">
        <v>648</v>
      </c>
      <c r="C1324" s="905"/>
      <c r="D1324" s="905"/>
      <c r="E1324" s="905"/>
      <c r="F1324" s="905"/>
      <c r="G1324" s="905"/>
      <c r="H1324" s="905"/>
      <c r="I1324" s="905"/>
      <c r="J1324" s="905"/>
      <c r="K1324" s="905"/>
      <c r="L1324" s="931" t="s">
        <v>516</v>
      </c>
      <c r="M1324" s="932" t="s">
        <v>648</v>
      </c>
      <c r="N1324" s="933" t="s">
        <v>370</v>
      </c>
      <c r="O1324" s="790"/>
      <c r="P1324" s="790"/>
      <c r="Q1324" s="790"/>
      <c r="R1324" s="940">
        <v>0</v>
      </c>
      <c r="S1324" s="790"/>
      <c r="T1324" s="790"/>
      <c r="U1324" s="790"/>
      <c r="V1324" s="790"/>
      <c r="W1324" s="790"/>
      <c r="X1324" s="790"/>
      <c r="Y1324" s="790"/>
      <c r="Z1324" s="790"/>
      <c r="AA1324" s="790"/>
      <c r="AB1324" s="790"/>
      <c r="AC1324" s="790"/>
      <c r="AD1324" s="790"/>
      <c r="AE1324" s="790"/>
      <c r="AF1324" s="790"/>
      <c r="AG1324" s="790"/>
      <c r="AH1324" s="790"/>
      <c r="AI1324" s="790"/>
      <c r="AJ1324" s="790"/>
      <c r="AK1324" s="790"/>
      <c r="AL1324" s="790"/>
      <c r="AM1324" s="790"/>
      <c r="AN1324" s="940">
        <v>0</v>
      </c>
      <c r="AO1324" s="940">
        <v>0</v>
      </c>
      <c r="AP1324" s="940">
        <v>0</v>
      </c>
      <c r="AQ1324" s="940">
        <v>0</v>
      </c>
      <c r="AR1324" s="940">
        <v>0</v>
      </c>
      <c r="AS1324" s="940">
        <v>0</v>
      </c>
      <c r="AT1324" s="940">
        <v>0</v>
      </c>
      <c r="AU1324" s="940">
        <v>0</v>
      </c>
      <c r="AV1324" s="940">
        <v>0</v>
      </c>
      <c r="AW1324" s="940">
        <v>0</v>
      </c>
      <c r="AX1324" s="771"/>
      <c r="AY1324" s="771"/>
      <c r="AZ1324" s="771"/>
      <c r="BA1324" s="905"/>
    </row>
    <row r="1325" spans="1:53" ht="11.4">
      <c r="A1325" s="789">
        <v>11</v>
      </c>
      <c r="B1325" s="905" t="s">
        <v>649</v>
      </c>
      <c r="C1325" s="905"/>
      <c r="D1325" s="905"/>
      <c r="E1325" s="905"/>
      <c r="F1325" s="905"/>
      <c r="G1325" s="905"/>
      <c r="H1325" s="905"/>
      <c r="I1325" s="905"/>
      <c r="J1325" s="905"/>
      <c r="K1325" s="905"/>
      <c r="L1325" s="931" t="s">
        <v>519</v>
      </c>
      <c r="M1325" s="932" t="s">
        <v>649</v>
      </c>
      <c r="N1325" s="933" t="s">
        <v>370</v>
      </c>
      <c r="O1325" s="790"/>
      <c r="P1325" s="790"/>
      <c r="Q1325" s="790"/>
      <c r="R1325" s="940">
        <v>0</v>
      </c>
      <c r="S1325" s="790"/>
      <c r="T1325" s="790"/>
      <c r="U1325" s="790"/>
      <c r="V1325" s="790"/>
      <c r="W1325" s="790"/>
      <c r="X1325" s="790"/>
      <c r="Y1325" s="790"/>
      <c r="Z1325" s="790"/>
      <c r="AA1325" s="790"/>
      <c r="AB1325" s="790"/>
      <c r="AC1325" s="790"/>
      <c r="AD1325" s="790"/>
      <c r="AE1325" s="790"/>
      <c r="AF1325" s="790"/>
      <c r="AG1325" s="790"/>
      <c r="AH1325" s="790"/>
      <c r="AI1325" s="790"/>
      <c r="AJ1325" s="790"/>
      <c r="AK1325" s="790"/>
      <c r="AL1325" s="790"/>
      <c r="AM1325" s="790"/>
      <c r="AN1325" s="940">
        <v>0</v>
      </c>
      <c r="AO1325" s="940">
        <v>0</v>
      </c>
      <c r="AP1325" s="940">
        <v>0</v>
      </c>
      <c r="AQ1325" s="940">
        <v>0</v>
      </c>
      <c r="AR1325" s="940">
        <v>0</v>
      </c>
      <c r="AS1325" s="940">
        <v>0</v>
      </c>
      <c r="AT1325" s="940">
        <v>0</v>
      </c>
      <c r="AU1325" s="940">
        <v>0</v>
      </c>
      <c r="AV1325" s="940">
        <v>0</v>
      </c>
      <c r="AW1325" s="940">
        <v>0</v>
      </c>
      <c r="AX1325" s="771"/>
      <c r="AY1325" s="771"/>
      <c r="AZ1325" s="771"/>
      <c r="BA1325" s="905"/>
    </row>
    <row r="1326" spans="1:53" ht="11.4">
      <c r="A1326" s="789">
        <v>11</v>
      </c>
      <c r="B1326" s="905" t="s">
        <v>651</v>
      </c>
      <c r="C1326" s="905"/>
      <c r="D1326" s="905"/>
      <c r="E1326" s="905"/>
      <c r="F1326" s="905"/>
      <c r="G1326" s="905"/>
      <c r="H1326" s="905"/>
      <c r="I1326" s="905"/>
      <c r="J1326" s="905"/>
      <c r="K1326" s="905"/>
      <c r="L1326" s="931" t="s">
        <v>650</v>
      </c>
      <c r="M1326" s="932" t="s">
        <v>651</v>
      </c>
      <c r="N1326" s="933" t="s">
        <v>370</v>
      </c>
      <c r="O1326" s="940">
        <v>0</v>
      </c>
      <c r="P1326" s="940">
        <v>0</v>
      </c>
      <c r="Q1326" s="940">
        <v>0</v>
      </c>
      <c r="R1326" s="940">
        <v>0</v>
      </c>
      <c r="S1326" s="940">
        <v>0</v>
      </c>
      <c r="T1326" s="940">
        <v>0</v>
      </c>
      <c r="U1326" s="940">
        <v>0</v>
      </c>
      <c r="V1326" s="940">
        <v>0</v>
      </c>
      <c r="W1326" s="940">
        <v>0</v>
      </c>
      <c r="X1326" s="940">
        <v>0</v>
      </c>
      <c r="Y1326" s="940">
        <v>0</v>
      </c>
      <c r="Z1326" s="940">
        <v>0</v>
      </c>
      <c r="AA1326" s="940">
        <v>0</v>
      </c>
      <c r="AB1326" s="940">
        <v>0</v>
      </c>
      <c r="AC1326" s="940">
        <v>0</v>
      </c>
      <c r="AD1326" s="940">
        <v>0</v>
      </c>
      <c r="AE1326" s="940">
        <v>0</v>
      </c>
      <c r="AF1326" s="940">
        <v>0</v>
      </c>
      <c r="AG1326" s="940">
        <v>0</v>
      </c>
      <c r="AH1326" s="940">
        <v>0</v>
      </c>
      <c r="AI1326" s="940">
        <v>0</v>
      </c>
      <c r="AJ1326" s="940">
        <v>0</v>
      </c>
      <c r="AK1326" s="940">
        <v>0</v>
      </c>
      <c r="AL1326" s="940">
        <v>0</v>
      </c>
      <c r="AM1326" s="940">
        <v>0</v>
      </c>
      <c r="AN1326" s="940">
        <v>0</v>
      </c>
      <c r="AO1326" s="940">
        <v>0</v>
      </c>
      <c r="AP1326" s="940">
        <v>0</v>
      </c>
      <c r="AQ1326" s="940">
        <v>0</v>
      </c>
      <c r="AR1326" s="940">
        <v>0</v>
      </c>
      <c r="AS1326" s="940">
        <v>0</v>
      </c>
      <c r="AT1326" s="940">
        <v>0</v>
      </c>
      <c r="AU1326" s="940">
        <v>0</v>
      </c>
      <c r="AV1326" s="940">
        <v>0</v>
      </c>
      <c r="AW1326" s="940">
        <v>0</v>
      </c>
      <c r="AX1326" s="771"/>
      <c r="AY1326" s="771"/>
      <c r="AZ1326" s="771"/>
      <c r="BA1326" s="905"/>
    </row>
    <row r="1327" spans="1:53" ht="11.4">
      <c r="A1327" s="789">
        <v>11</v>
      </c>
      <c r="B1327" s="905"/>
      <c r="C1327" s="905"/>
      <c r="D1327" s="905"/>
      <c r="E1327" s="905"/>
      <c r="F1327" s="905"/>
      <c r="G1327" s="905"/>
      <c r="H1327" s="905"/>
      <c r="I1327" s="905"/>
      <c r="J1327" s="905"/>
      <c r="K1327" s="905"/>
      <c r="L1327" s="931" t="s">
        <v>652</v>
      </c>
      <c r="M1327" s="939" t="s">
        <v>653</v>
      </c>
      <c r="N1327" s="933" t="s">
        <v>370</v>
      </c>
      <c r="O1327" s="790"/>
      <c r="P1327" s="790"/>
      <c r="Q1327" s="790"/>
      <c r="R1327" s="940">
        <v>0</v>
      </c>
      <c r="S1327" s="790"/>
      <c r="T1327" s="790"/>
      <c r="U1327" s="790"/>
      <c r="V1327" s="790"/>
      <c r="W1327" s="790"/>
      <c r="X1327" s="790"/>
      <c r="Y1327" s="790"/>
      <c r="Z1327" s="790"/>
      <c r="AA1327" s="790"/>
      <c r="AB1327" s="790"/>
      <c r="AC1327" s="790"/>
      <c r="AD1327" s="790"/>
      <c r="AE1327" s="790"/>
      <c r="AF1327" s="790"/>
      <c r="AG1327" s="790"/>
      <c r="AH1327" s="790"/>
      <c r="AI1327" s="790"/>
      <c r="AJ1327" s="790"/>
      <c r="AK1327" s="790"/>
      <c r="AL1327" s="790"/>
      <c r="AM1327" s="790"/>
      <c r="AN1327" s="940">
        <v>0</v>
      </c>
      <c r="AO1327" s="940">
        <v>0</v>
      </c>
      <c r="AP1327" s="940">
        <v>0</v>
      </c>
      <c r="AQ1327" s="940">
        <v>0</v>
      </c>
      <c r="AR1327" s="940">
        <v>0</v>
      </c>
      <c r="AS1327" s="940">
        <v>0</v>
      </c>
      <c r="AT1327" s="940">
        <v>0</v>
      </c>
      <c r="AU1327" s="940">
        <v>0</v>
      </c>
      <c r="AV1327" s="940">
        <v>0</v>
      </c>
      <c r="AW1327" s="940">
        <v>0</v>
      </c>
      <c r="AX1327" s="771"/>
      <c r="AY1327" s="771"/>
      <c r="AZ1327" s="771"/>
      <c r="BA1327" s="905"/>
    </row>
    <row r="1328" spans="1:53" ht="11.4">
      <c r="A1328" s="789">
        <v>11</v>
      </c>
      <c r="B1328" s="905"/>
      <c r="C1328" s="905"/>
      <c r="D1328" s="905"/>
      <c r="E1328" s="905"/>
      <c r="F1328" s="905"/>
      <c r="G1328" s="905"/>
      <c r="H1328" s="905"/>
      <c r="I1328" s="905"/>
      <c r="J1328" s="905"/>
      <c r="K1328" s="905"/>
      <c r="L1328" s="931" t="s">
        <v>654</v>
      </c>
      <c r="M1328" s="939" t="s">
        <v>655</v>
      </c>
      <c r="N1328" s="933" t="s">
        <v>370</v>
      </c>
      <c r="O1328" s="790"/>
      <c r="P1328" s="790"/>
      <c r="Q1328" s="790"/>
      <c r="R1328" s="940">
        <v>0</v>
      </c>
      <c r="S1328" s="790"/>
      <c r="T1328" s="790"/>
      <c r="U1328" s="790"/>
      <c r="V1328" s="790"/>
      <c r="W1328" s="790"/>
      <c r="X1328" s="790"/>
      <c r="Y1328" s="790"/>
      <c r="Z1328" s="790"/>
      <c r="AA1328" s="790"/>
      <c r="AB1328" s="790"/>
      <c r="AC1328" s="790"/>
      <c r="AD1328" s="790"/>
      <c r="AE1328" s="790"/>
      <c r="AF1328" s="790"/>
      <c r="AG1328" s="790"/>
      <c r="AH1328" s="790"/>
      <c r="AI1328" s="790"/>
      <c r="AJ1328" s="790"/>
      <c r="AK1328" s="790"/>
      <c r="AL1328" s="790"/>
      <c r="AM1328" s="790"/>
      <c r="AN1328" s="940">
        <v>0</v>
      </c>
      <c r="AO1328" s="940">
        <v>0</v>
      </c>
      <c r="AP1328" s="940">
        <v>0</v>
      </c>
      <c r="AQ1328" s="940">
        <v>0</v>
      </c>
      <c r="AR1328" s="940">
        <v>0</v>
      </c>
      <c r="AS1328" s="940">
        <v>0</v>
      </c>
      <c r="AT1328" s="940">
        <v>0</v>
      </c>
      <c r="AU1328" s="940">
        <v>0</v>
      </c>
      <c r="AV1328" s="940">
        <v>0</v>
      </c>
      <c r="AW1328" s="940">
        <v>0</v>
      </c>
      <c r="AX1328" s="771"/>
      <c r="AY1328" s="771"/>
      <c r="AZ1328" s="771"/>
      <c r="BA1328" s="905"/>
    </row>
    <row r="1329" spans="1:53" ht="34.200000000000003">
      <c r="A1329" s="789">
        <v>11</v>
      </c>
      <c r="B1329" s="905" t="s">
        <v>1397</v>
      </c>
      <c r="C1329" s="905"/>
      <c r="D1329" s="905"/>
      <c r="E1329" s="905"/>
      <c r="F1329" s="905"/>
      <c r="G1329" s="905"/>
      <c r="H1329" s="905"/>
      <c r="I1329" s="905"/>
      <c r="J1329" s="905"/>
      <c r="K1329" s="905"/>
      <c r="L1329" s="931" t="s">
        <v>656</v>
      </c>
      <c r="M1329" s="932" t="s">
        <v>657</v>
      </c>
      <c r="N1329" s="933" t="s">
        <v>370</v>
      </c>
      <c r="O1329" s="790"/>
      <c r="P1329" s="790"/>
      <c r="Q1329" s="790"/>
      <c r="R1329" s="940">
        <v>0</v>
      </c>
      <c r="S1329" s="790"/>
      <c r="T1329" s="790"/>
      <c r="U1329" s="790"/>
      <c r="V1329" s="790"/>
      <c r="W1329" s="790"/>
      <c r="X1329" s="790"/>
      <c r="Y1329" s="790"/>
      <c r="Z1329" s="790"/>
      <c r="AA1329" s="790"/>
      <c r="AB1329" s="790"/>
      <c r="AC1329" s="790"/>
      <c r="AD1329" s="790"/>
      <c r="AE1329" s="790"/>
      <c r="AF1329" s="790"/>
      <c r="AG1329" s="790"/>
      <c r="AH1329" s="790"/>
      <c r="AI1329" s="790"/>
      <c r="AJ1329" s="790"/>
      <c r="AK1329" s="790"/>
      <c r="AL1329" s="790"/>
      <c r="AM1329" s="790"/>
      <c r="AN1329" s="940">
        <v>0</v>
      </c>
      <c r="AO1329" s="940">
        <v>0</v>
      </c>
      <c r="AP1329" s="940">
        <v>0</v>
      </c>
      <c r="AQ1329" s="940">
        <v>0</v>
      </c>
      <c r="AR1329" s="940">
        <v>0</v>
      </c>
      <c r="AS1329" s="940">
        <v>0</v>
      </c>
      <c r="AT1329" s="940">
        <v>0</v>
      </c>
      <c r="AU1329" s="940">
        <v>0</v>
      </c>
      <c r="AV1329" s="940">
        <v>0</v>
      </c>
      <c r="AW1329" s="940">
        <v>0</v>
      </c>
      <c r="AX1329" s="771"/>
      <c r="AY1329" s="771"/>
      <c r="AZ1329" s="771"/>
      <c r="BA1329" s="905"/>
    </row>
    <row r="1330" spans="1:53" s="116" customFormat="1" ht="11.4">
      <c r="A1330" s="789">
        <v>11</v>
      </c>
      <c r="B1330" s="905" t="s">
        <v>1105</v>
      </c>
      <c r="C1330" s="946"/>
      <c r="D1330" s="946"/>
      <c r="E1330" s="946"/>
      <c r="F1330" s="946"/>
      <c r="G1330" s="946"/>
      <c r="H1330" s="946"/>
      <c r="I1330" s="946"/>
      <c r="J1330" s="946"/>
      <c r="K1330" s="946"/>
      <c r="L1330" s="947" t="s">
        <v>103</v>
      </c>
      <c r="M1330" s="926" t="s">
        <v>658</v>
      </c>
      <c r="N1330" s="949" t="s">
        <v>370</v>
      </c>
      <c r="O1330" s="537">
        <v>152.04</v>
      </c>
      <c r="P1330" s="537">
        <v>277.75</v>
      </c>
      <c r="Q1330" s="537">
        <v>0</v>
      </c>
      <c r="R1330" s="928">
        <v>-277.75</v>
      </c>
      <c r="S1330" s="537">
        <v>162.5</v>
      </c>
      <c r="T1330" s="537">
        <v>228</v>
      </c>
      <c r="U1330" s="537">
        <v>0</v>
      </c>
      <c r="V1330" s="537">
        <v>0</v>
      </c>
      <c r="W1330" s="537">
        <v>0</v>
      </c>
      <c r="X1330" s="537">
        <v>0</v>
      </c>
      <c r="Y1330" s="537">
        <v>0</v>
      </c>
      <c r="Z1330" s="537">
        <v>0</v>
      </c>
      <c r="AA1330" s="537">
        <v>0</v>
      </c>
      <c r="AB1330" s="537">
        <v>0</v>
      </c>
      <c r="AC1330" s="537">
        <v>0</v>
      </c>
      <c r="AD1330" s="537">
        <v>170.31</v>
      </c>
      <c r="AE1330" s="537">
        <v>0</v>
      </c>
      <c r="AF1330" s="537">
        <v>0</v>
      </c>
      <c r="AG1330" s="537">
        <v>0</v>
      </c>
      <c r="AH1330" s="537">
        <v>0</v>
      </c>
      <c r="AI1330" s="537">
        <v>0</v>
      </c>
      <c r="AJ1330" s="537">
        <v>0</v>
      </c>
      <c r="AK1330" s="537">
        <v>0</v>
      </c>
      <c r="AL1330" s="537">
        <v>0</v>
      </c>
      <c r="AM1330" s="537">
        <v>0</v>
      </c>
      <c r="AN1330" s="928">
        <v>4.8061538461538476</v>
      </c>
      <c r="AO1330" s="928">
        <v>-100</v>
      </c>
      <c r="AP1330" s="928">
        <v>0</v>
      </c>
      <c r="AQ1330" s="928">
        <v>0</v>
      </c>
      <c r="AR1330" s="928">
        <v>0</v>
      </c>
      <c r="AS1330" s="928">
        <v>0</v>
      </c>
      <c r="AT1330" s="928">
        <v>0</v>
      </c>
      <c r="AU1330" s="928">
        <v>0</v>
      </c>
      <c r="AV1330" s="928">
        <v>0</v>
      </c>
      <c r="AW1330" s="928">
        <v>0</v>
      </c>
      <c r="AX1330" s="771"/>
      <c r="AY1330" s="771"/>
      <c r="AZ1330" s="771"/>
      <c r="BA1330" s="946"/>
    </row>
    <row r="1331" spans="1:53" s="116" customFormat="1" ht="34.200000000000003">
      <c r="A1331" s="789">
        <v>11</v>
      </c>
      <c r="B1331" s="905" t="s">
        <v>1106</v>
      </c>
      <c r="C1331" s="946"/>
      <c r="D1331" s="946"/>
      <c r="E1331" s="946"/>
      <c r="F1331" s="946"/>
      <c r="G1331" s="946"/>
      <c r="H1331" s="946"/>
      <c r="I1331" s="946"/>
      <c r="J1331" s="946"/>
      <c r="K1331" s="946"/>
      <c r="L1331" s="947" t="s">
        <v>104</v>
      </c>
      <c r="M1331" s="926" t="s">
        <v>659</v>
      </c>
      <c r="N1331" s="949" t="s">
        <v>370</v>
      </c>
      <c r="O1331" s="537">
        <v>0</v>
      </c>
      <c r="P1331" s="537">
        <v>0</v>
      </c>
      <c r="Q1331" s="537">
        <v>0</v>
      </c>
      <c r="R1331" s="928">
        <v>0</v>
      </c>
      <c r="S1331" s="537">
        <v>0</v>
      </c>
      <c r="T1331" s="537">
        <v>0</v>
      </c>
      <c r="U1331" s="537">
        <v>0</v>
      </c>
      <c r="V1331" s="537">
        <v>0</v>
      </c>
      <c r="W1331" s="537">
        <v>0</v>
      </c>
      <c r="X1331" s="537">
        <v>0</v>
      </c>
      <c r="Y1331" s="537">
        <v>0</v>
      </c>
      <c r="Z1331" s="537">
        <v>0</v>
      </c>
      <c r="AA1331" s="537">
        <v>0</v>
      </c>
      <c r="AB1331" s="537">
        <v>0</v>
      </c>
      <c r="AC1331" s="537">
        <v>0</v>
      </c>
      <c r="AD1331" s="537">
        <v>0</v>
      </c>
      <c r="AE1331" s="537">
        <v>0</v>
      </c>
      <c r="AF1331" s="537">
        <v>0</v>
      </c>
      <c r="AG1331" s="537">
        <v>0</v>
      </c>
      <c r="AH1331" s="537">
        <v>0</v>
      </c>
      <c r="AI1331" s="537">
        <v>0</v>
      </c>
      <c r="AJ1331" s="537">
        <v>0</v>
      </c>
      <c r="AK1331" s="537">
        <v>0</v>
      </c>
      <c r="AL1331" s="537">
        <v>0</v>
      </c>
      <c r="AM1331" s="537">
        <v>0</v>
      </c>
      <c r="AN1331" s="928">
        <v>0</v>
      </c>
      <c r="AO1331" s="928">
        <v>0</v>
      </c>
      <c r="AP1331" s="928">
        <v>0</v>
      </c>
      <c r="AQ1331" s="928">
        <v>0</v>
      </c>
      <c r="AR1331" s="928">
        <v>0</v>
      </c>
      <c r="AS1331" s="928">
        <v>0</v>
      </c>
      <c r="AT1331" s="928">
        <v>0</v>
      </c>
      <c r="AU1331" s="928">
        <v>0</v>
      </c>
      <c r="AV1331" s="928">
        <v>0</v>
      </c>
      <c r="AW1331" s="928">
        <v>0</v>
      </c>
      <c r="AX1331" s="771"/>
      <c r="AY1331" s="771"/>
      <c r="AZ1331" s="771"/>
      <c r="BA1331" s="946"/>
    </row>
    <row r="1332" spans="1:53" ht="11.4">
      <c r="A1332" s="789">
        <v>11</v>
      </c>
      <c r="B1332" s="905"/>
      <c r="C1332" s="905"/>
      <c r="D1332" s="905"/>
      <c r="E1332" s="905"/>
      <c r="F1332" s="905"/>
      <c r="G1332" s="905"/>
      <c r="H1332" s="905"/>
      <c r="I1332" s="905"/>
      <c r="J1332" s="905"/>
      <c r="K1332" s="905"/>
      <c r="L1332" s="931" t="s">
        <v>148</v>
      </c>
      <c r="M1332" s="952" t="s">
        <v>1239</v>
      </c>
      <c r="N1332" s="933" t="s">
        <v>370</v>
      </c>
      <c r="O1332" s="790">
        <v>0</v>
      </c>
      <c r="P1332" s="790">
        <v>0</v>
      </c>
      <c r="Q1332" s="790">
        <v>0</v>
      </c>
      <c r="R1332" s="940">
        <v>0</v>
      </c>
      <c r="S1332" s="790">
        <v>0</v>
      </c>
      <c r="T1332" s="790">
        <v>0</v>
      </c>
      <c r="U1332" s="790">
        <v>0</v>
      </c>
      <c r="V1332" s="790">
        <v>0</v>
      </c>
      <c r="W1332" s="790">
        <v>0</v>
      </c>
      <c r="X1332" s="790">
        <v>0</v>
      </c>
      <c r="Y1332" s="790">
        <v>0</v>
      </c>
      <c r="Z1332" s="790">
        <v>0</v>
      </c>
      <c r="AA1332" s="790">
        <v>0</v>
      </c>
      <c r="AB1332" s="790">
        <v>0</v>
      </c>
      <c r="AC1332" s="790">
        <v>0</v>
      </c>
      <c r="AD1332" s="790">
        <v>0</v>
      </c>
      <c r="AE1332" s="790">
        <v>0</v>
      </c>
      <c r="AF1332" s="790">
        <v>0</v>
      </c>
      <c r="AG1332" s="790">
        <v>0</v>
      </c>
      <c r="AH1332" s="790">
        <v>0</v>
      </c>
      <c r="AI1332" s="790">
        <v>0</v>
      </c>
      <c r="AJ1332" s="790">
        <v>0</v>
      </c>
      <c r="AK1332" s="790">
        <v>0</v>
      </c>
      <c r="AL1332" s="790">
        <v>0</v>
      </c>
      <c r="AM1332" s="790">
        <v>0</v>
      </c>
      <c r="AN1332" s="940">
        <v>0</v>
      </c>
      <c r="AO1332" s="940">
        <v>0</v>
      </c>
      <c r="AP1332" s="940">
        <v>0</v>
      </c>
      <c r="AQ1332" s="940">
        <v>0</v>
      </c>
      <c r="AR1332" s="940">
        <v>0</v>
      </c>
      <c r="AS1332" s="940">
        <v>0</v>
      </c>
      <c r="AT1332" s="940">
        <v>0</v>
      </c>
      <c r="AU1332" s="940">
        <v>0</v>
      </c>
      <c r="AV1332" s="940">
        <v>0</v>
      </c>
      <c r="AW1332" s="940">
        <v>0</v>
      </c>
      <c r="AX1332" s="771"/>
      <c r="AY1332" s="771"/>
      <c r="AZ1332" s="771"/>
      <c r="BA1332" s="905"/>
    </row>
    <row r="1333" spans="1:53" s="116" customFormat="1" ht="11.4">
      <c r="A1333" s="789">
        <v>11</v>
      </c>
      <c r="B1333" s="905" t="s">
        <v>660</v>
      </c>
      <c r="C1333" s="946"/>
      <c r="D1333" s="946"/>
      <c r="E1333" s="946"/>
      <c r="F1333" s="946"/>
      <c r="G1333" s="946"/>
      <c r="H1333" s="946"/>
      <c r="I1333" s="946"/>
      <c r="J1333" s="946"/>
      <c r="K1333" s="946"/>
      <c r="L1333" s="947" t="s">
        <v>120</v>
      </c>
      <c r="M1333" s="953" t="s">
        <v>660</v>
      </c>
      <c r="N1333" s="927" t="s">
        <v>370</v>
      </c>
      <c r="O1333" s="928">
        <v>0</v>
      </c>
      <c r="P1333" s="928">
        <v>0</v>
      </c>
      <c r="Q1333" s="928">
        <v>0</v>
      </c>
      <c r="R1333" s="537">
        <v>0</v>
      </c>
      <c r="S1333" s="928">
        <v>0</v>
      </c>
      <c r="T1333" s="928">
        <v>0</v>
      </c>
      <c r="U1333" s="928">
        <v>0</v>
      </c>
      <c r="V1333" s="928">
        <v>0</v>
      </c>
      <c r="W1333" s="928">
        <v>0</v>
      </c>
      <c r="X1333" s="928">
        <v>0</v>
      </c>
      <c r="Y1333" s="928">
        <v>0</v>
      </c>
      <c r="Z1333" s="928">
        <v>0</v>
      </c>
      <c r="AA1333" s="928">
        <v>0</v>
      </c>
      <c r="AB1333" s="928">
        <v>0</v>
      </c>
      <c r="AC1333" s="928">
        <v>0</v>
      </c>
      <c r="AD1333" s="928">
        <v>0</v>
      </c>
      <c r="AE1333" s="928">
        <v>0</v>
      </c>
      <c r="AF1333" s="928">
        <v>0</v>
      </c>
      <c r="AG1333" s="928">
        <v>0</v>
      </c>
      <c r="AH1333" s="928">
        <v>0</v>
      </c>
      <c r="AI1333" s="928">
        <v>0</v>
      </c>
      <c r="AJ1333" s="928">
        <v>0</v>
      </c>
      <c r="AK1333" s="928">
        <v>0</v>
      </c>
      <c r="AL1333" s="928">
        <v>0</v>
      </c>
      <c r="AM1333" s="928">
        <v>0</v>
      </c>
      <c r="AN1333" s="928">
        <v>0</v>
      </c>
      <c r="AO1333" s="928">
        <v>0</v>
      </c>
      <c r="AP1333" s="928">
        <v>0</v>
      </c>
      <c r="AQ1333" s="928">
        <v>0</v>
      </c>
      <c r="AR1333" s="928">
        <v>0</v>
      </c>
      <c r="AS1333" s="928">
        <v>0</v>
      </c>
      <c r="AT1333" s="928">
        <v>0</v>
      </c>
      <c r="AU1333" s="928">
        <v>0</v>
      </c>
      <c r="AV1333" s="928">
        <v>0</v>
      </c>
      <c r="AW1333" s="928">
        <v>0</v>
      </c>
      <c r="AX1333" s="771"/>
      <c r="AY1333" s="771"/>
      <c r="AZ1333" s="771"/>
      <c r="BA1333" s="946"/>
    </row>
    <row r="1334" spans="1:53" ht="11.4">
      <c r="A1334" s="789">
        <v>11</v>
      </c>
      <c r="B1334" s="905"/>
      <c r="C1334" s="905"/>
      <c r="D1334" s="905"/>
      <c r="E1334" s="905"/>
      <c r="F1334" s="905"/>
      <c r="G1334" s="905"/>
      <c r="H1334" s="905"/>
      <c r="I1334" s="905"/>
      <c r="J1334" s="905"/>
      <c r="K1334" s="905"/>
      <c r="L1334" s="931" t="s">
        <v>122</v>
      </c>
      <c r="M1334" s="932" t="s">
        <v>661</v>
      </c>
      <c r="N1334" s="933" t="s">
        <v>370</v>
      </c>
      <c r="O1334" s="790">
        <v>0</v>
      </c>
      <c r="P1334" s="790">
        <v>0</v>
      </c>
      <c r="Q1334" s="790">
        <v>0</v>
      </c>
      <c r="R1334" s="940">
        <v>0</v>
      </c>
      <c r="S1334" s="790">
        <v>0</v>
      </c>
      <c r="T1334" s="790">
        <v>0</v>
      </c>
      <c r="U1334" s="790">
        <v>0</v>
      </c>
      <c r="V1334" s="790">
        <v>0</v>
      </c>
      <c r="W1334" s="790">
        <v>0</v>
      </c>
      <c r="X1334" s="790">
        <v>0</v>
      </c>
      <c r="Y1334" s="790">
        <v>0</v>
      </c>
      <c r="Z1334" s="790">
        <v>0</v>
      </c>
      <c r="AA1334" s="790">
        <v>0</v>
      </c>
      <c r="AB1334" s="790">
        <v>0</v>
      </c>
      <c r="AC1334" s="790">
        <v>0</v>
      </c>
      <c r="AD1334" s="790">
        <v>0</v>
      </c>
      <c r="AE1334" s="790">
        <v>0</v>
      </c>
      <c r="AF1334" s="790">
        <v>0</v>
      </c>
      <c r="AG1334" s="790">
        <v>0</v>
      </c>
      <c r="AH1334" s="790">
        <v>0</v>
      </c>
      <c r="AI1334" s="790">
        <v>0</v>
      </c>
      <c r="AJ1334" s="790">
        <v>0</v>
      </c>
      <c r="AK1334" s="790">
        <v>0</v>
      </c>
      <c r="AL1334" s="790">
        <v>0</v>
      </c>
      <c r="AM1334" s="790">
        <v>0</v>
      </c>
      <c r="AN1334" s="940">
        <v>0</v>
      </c>
      <c r="AO1334" s="940">
        <v>0</v>
      </c>
      <c r="AP1334" s="940">
        <v>0</v>
      </c>
      <c r="AQ1334" s="940">
        <v>0</v>
      </c>
      <c r="AR1334" s="940">
        <v>0</v>
      </c>
      <c r="AS1334" s="940">
        <v>0</v>
      </c>
      <c r="AT1334" s="940">
        <v>0</v>
      </c>
      <c r="AU1334" s="940">
        <v>0</v>
      </c>
      <c r="AV1334" s="940">
        <v>0</v>
      </c>
      <c r="AW1334" s="940">
        <v>0</v>
      </c>
      <c r="AX1334" s="771"/>
      <c r="AY1334" s="771"/>
      <c r="AZ1334" s="771"/>
      <c r="BA1334" s="905"/>
    </row>
    <row r="1335" spans="1:53" ht="11.4">
      <c r="A1335" s="789">
        <v>11</v>
      </c>
      <c r="B1335" s="905"/>
      <c r="C1335" s="905"/>
      <c r="D1335" s="905"/>
      <c r="E1335" s="905"/>
      <c r="F1335" s="905"/>
      <c r="G1335" s="905"/>
      <c r="H1335" s="905"/>
      <c r="I1335" s="905"/>
      <c r="J1335" s="905"/>
      <c r="K1335" s="905"/>
      <c r="L1335" s="931" t="s">
        <v>123</v>
      </c>
      <c r="M1335" s="932" t="s">
        <v>662</v>
      </c>
      <c r="N1335" s="933" t="s">
        <v>370</v>
      </c>
      <c r="O1335" s="790">
        <v>0</v>
      </c>
      <c r="P1335" s="790">
        <v>0</v>
      </c>
      <c r="Q1335" s="790">
        <v>0</v>
      </c>
      <c r="R1335" s="940">
        <v>0</v>
      </c>
      <c r="S1335" s="790">
        <v>0</v>
      </c>
      <c r="T1335" s="790">
        <v>0</v>
      </c>
      <c r="U1335" s="790">
        <v>0</v>
      </c>
      <c r="V1335" s="790">
        <v>0</v>
      </c>
      <c r="W1335" s="790">
        <v>0</v>
      </c>
      <c r="X1335" s="790">
        <v>0</v>
      </c>
      <c r="Y1335" s="790">
        <v>0</v>
      </c>
      <c r="Z1335" s="790">
        <v>0</v>
      </c>
      <c r="AA1335" s="790">
        <v>0</v>
      </c>
      <c r="AB1335" s="790">
        <v>0</v>
      </c>
      <c r="AC1335" s="790">
        <v>0</v>
      </c>
      <c r="AD1335" s="790">
        <v>0</v>
      </c>
      <c r="AE1335" s="790">
        <v>0</v>
      </c>
      <c r="AF1335" s="790">
        <v>0</v>
      </c>
      <c r="AG1335" s="790">
        <v>0</v>
      </c>
      <c r="AH1335" s="790">
        <v>0</v>
      </c>
      <c r="AI1335" s="790">
        <v>0</v>
      </c>
      <c r="AJ1335" s="790">
        <v>0</v>
      </c>
      <c r="AK1335" s="790">
        <v>0</v>
      </c>
      <c r="AL1335" s="790">
        <v>0</v>
      </c>
      <c r="AM1335" s="790">
        <v>0</v>
      </c>
      <c r="AN1335" s="940">
        <v>0</v>
      </c>
      <c r="AO1335" s="940">
        <v>0</v>
      </c>
      <c r="AP1335" s="940">
        <v>0</v>
      </c>
      <c r="AQ1335" s="940">
        <v>0</v>
      </c>
      <c r="AR1335" s="940">
        <v>0</v>
      </c>
      <c r="AS1335" s="940">
        <v>0</v>
      </c>
      <c r="AT1335" s="940">
        <v>0</v>
      </c>
      <c r="AU1335" s="940">
        <v>0</v>
      </c>
      <c r="AV1335" s="940">
        <v>0</v>
      </c>
      <c r="AW1335" s="940">
        <v>0</v>
      </c>
      <c r="AX1335" s="771"/>
      <c r="AY1335" s="771"/>
      <c r="AZ1335" s="771"/>
      <c r="BA1335" s="905"/>
    </row>
    <row r="1336" spans="1:53" ht="11.4">
      <c r="A1336" s="789">
        <v>11</v>
      </c>
      <c r="B1336" s="905"/>
      <c r="C1336" s="905"/>
      <c r="D1336" s="905"/>
      <c r="E1336" s="905"/>
      <c r="F1336" s="905"/>
      <c r="G1336" s="905"/>
      <c r="H1336" s="905"/>
      <c r="I1336" s="905"/>
      <c r="J1336" s="905"/>
      <c r="K1336" s="905"/>
      <c r="L1336" s="931" t="s">
        <v>396</v>
      </c>
      <c r="M1336" s="932" t="s">
        <v>663</v>
      </c>
      <c r="N1336" s="933" t="s">
        <v>370</v>
      </c>
      <c r="O1336" s="790">
        <v>0</v>
      </c>
      <c r="P1336" s="790">
        <v>0</v>
      </c>
      <c r="Q1336" s="790">
        <v>0</v>
      </c>
      <c r="R1336" s="940">
        <v>0</v>
      </c>
      <c r="S1336" s="790">
        <v>0</v>
      </c>
      <c r="T1336" s="790">
        <v>0</v>
      </c>
      <c r="U1336" s="790">
        <v>0</v>
      </c>
      <c r="V1336" s="790">
        <v>0</v>
      </c>
      <c r="W1336" s="790">
        <v>0</v>
      </c>
      <c r="X1336" s="790">
        <v>0</v>
      </c>
      <c r="Y1336" s="790">
        <v>0</v>
      </c>
      <c r="Z1336" s="790">
        <v>0</v>
      </c>
      <c r="AA1336" s="790">
        <v>0</v>
      </c>
      <c r="AB1336" s="790">
        <v>0</v>
      </c>
      <c r="AC1336" s="790">
        <v>0</v>
      </c>
      <c r="AD1336" s="790">
        <v>0</v>
      </c>
      <c r="AE1336" s="790">
        <v>0</v>
      </c>
      <c r="AF1336" s="790">
        <v>0</v>
      </c>
      <c r="AG1336" s="790">
        <v>0</v>
      </c>
      <c r="AH1336" s="790">
        <v>0</v>
      </c>
      <c r="AI1336" s="790">
        <v>0</v>
      </c>
      <c r="AJ1336" s="790">
        <v>0</v>
      </c>
      <c r="AK1336" s="790">
        <v>0</v>
      </c>
      <c r="AL1336" s="790">
        <v>0</v>
      </c>
      <c r="AM1336" s="790">
        <v>0</v>
      </c>
      <c r="AN1336" s="940">
        <v>0</v>
      </c>
      <c r="AO1336" s="940">
        <v>0</v>
      </c>
      <c r="AP1336" s="940">
        <v>0</v>
      </c>
      <c r="AQ1336" s="940">
        <v>0</v>
      </c>
      <c r="AR1336" s="940">
        <v>0</v>
      </c>
      <c r="AS1336" s="940">
        <v>0</v>
      </c>
      <c r="AT1336" s="940">
        <v>0</v>
      </c>
      <c r="AU1336" s="940">
        <v>0</v>
      </c>
      <c r="AV1336" s="940">
        <v>0</v>
      </c>
      <c r="AW1336" s="940">
        <v>0</v>
      </c>
      <c r="AX1336" s="771"/>
      <c r="AY1336" s="771"/>
      <c r="AZ1336" s="771"/>
      <c r="BA1336" s="905"/>
    </row>
    <row r="1337" spans="1:53" ht="22.8">
      <c r="A1337" s="789">
        <v>11</v>
      </c>
      <c r="B1337" s="905" t="s">
        <v>1398</v>
      </c>
      <c r="C1337" s="905"/>
      <c r="D1337" s="905"/>
      <c r="E1337" s="905"/>
      <c r="F1337" s="905"/>
      <c r="G1337" s="905"/>
      <c r="H1337" s="905"/>
      <c r="I1337" s="905"/>
      <c r="J1337" s="905"/>
      <c r="K1337" s="905"/>
      <c r="L1337" s="931" t="s">
        <v>397</v>
      </c>
      <c r="M1337" s="932" t="s">
        <v>664</v>
      </c>
      <c r="N1337" s="933" t="s">
        <v>370</v>
      </c>
      <c r="O1337" s="790"/>
      <c r="P1337" s="790"/>
      <c r="Q1337" s="790"/>
      <c r="R1337" s="940">
        <v>0</v>
      </c>
      <c r="S1337" s="790"/>
      <c r="T1337" s="790"/>
      <c r="U1337" s="790"/>
      <c r="V1337" s="790"/>
      <c r="W1337" s="790"/>
      <c r="X1337" s="790"/>
      <c r="Y1337" s="790"/>
      <c r="Z1337" s="790"/>
      <c r="AA1337" s="790"/>
      <c r="AB1337" s="790"/>
      <c r="AC1337" s="790"/>
      <c r="AD1337" s="790"/>
      <c r="AE1337" s="790"/>
      <c r="AF1337" s="790"/>
      <c r="AG1337" s="790"/>
      <c r="AH1337" s="790"/>
      <c r="AI1337" s="790"/>
      <c r="AJ1337" s="790"/>
      <c r="AK1337" s="790"/>
      <c r="AL1337" s="790"/>
      <c r="AM1337" s="790"/>
      <c r="AN1337" s="940">
        <v>0</v>
      </c>
      <c r="AO1337" s="940">
        <v>0</v>
      </c>
      <c r="AP1337" s="940">
        <v>0</v>
      </c>
      <c r="AQ1337" s="940">
        <v>0</v>
      </c>
      <c r="AR1337" s="940">
        <v>0</v>
      </c>
      <c r="AS1337" s="940">
        <v>0</v>
      </c>
      <c r="AT1337" s="940">
        <v>0</v>
      </c>
      <c r="AU1337" s="940">
        <v>0</v>
      </c>
      <c r="AV1337" s="940">
        <v>0</v>
      </c>
      <c r="AW1337" s="940">
        <v>0</v>
      </c>
      <c r="AX1337" s="771"/>
      <c r="AY1337" s="771"/>
      <c r="AZ1337" s="771"/>
      <c r="BA1337" s="905"/>
    </row>
    <row r="1338" spans="1:53" ht="11.4">
      <c r="A1338" s="789">
        <v>11</v>
      </c>
      <c r="B1338" s="905" t="s">
        <v>665</v>
      </c>
      <c r="C1338" s="905"/>
      <c r="D1338" s="905"/>
      <c r="E1338" s="905"/>
      <c r="F1338" s="905"/>
      <c r="G1338" s="905"/>
      <c r="H1338" s="905"/>
      <c r="I1338" s="905"/>
      <c r="J1338" s="905"/>
      <c r="K1338" s="905"/>
      <c r="L1338" s="931" t="s">
        <v>124</v>
      </c>
      <c r="M1338" s="954" t="s">
        <v>665</v>
      </c>
      <c r="N1338" s="933" t="s">
        <v>370</v>
      </c>
      <c r="O1338" s="790"/>
      <c r="P1338" s="790"/>
      <c r="Q1338" s="790"/>
      <c r="R1338" s="940">
        <v>0</v>
      </c>
      <c r="S1338" s="790"/>
      <c r="T1338" s="790"/>
      <c r="U1338" s="790"/>
      <c r="V1338" s="790"/>
      <c r="W1338" s="790"/>
      <c r="X1338" s="790"/>
      <c r="Y1338" s="790"/>
      <c r="Z1338" s="790"/>
      <c r="AA1338" s="790"/>
      <c r="AB1338" s="790"/>
      <c r="AC1338" s="790"/>
      <c r="AD1338" s="790"/>
      <c r="AE1338" s="790"/>
      <c r="AF1338" s="790"/>
      <c r="AG1338" s="790"/>
      <c r="AH1338" s="790"/>
      <c r="AI1338" s="790"/>
      <c r="AJ1338" s="790"/>
      <c r="AK1338" s="790"/>
      <c r="AL1338" s="790"/>
      <c r="AM1338" s="790"/>
      <c r="AN1338" s="940">
        <v>0</v>
      </c>
      <c r="AO1338" s="940">
        <v>0</v>
      </c>
      <c r="AP1338" s="940">
        <v>0</v>
      </c>
      <c r="AQ1338" s="940">
        <v>0</v>
      </c>
      <c r="AR1338" s="940">
        <v>0</v>
      </c>
      <c r="AS1338" s="940">
        <v>0</v>
      </c>
      <c r="AT1338" s="940">
        <v>0</v>
      </c>
      <c r="AU1338" s="940">
        <v>0</v>
      </c>
      <c r="AV1338" s="940">
        <v>0</v>
      </c>
      <c r="AW1338" s="940">
        <v>0</v>
      </c>
      <c r="AX1338" s="771"/>
      <c r="AY1338" s="771"/>
      <c r="AZ1338" s="771"/>
      <c r="BA1338" s="905"/>
    </row>
    <row r="1339" spans="1:53" ht="22.8">
      <c r="A1339" s="789">
        <v>11</v>
      </c>
      <c r="B1339" s="905"/>
      <c r="C1339" s="905"/>
      <c r="D1339" s="905"/>
      <c r="E1339" s="905"/>
      <c r="F1339" s="905"/>
      <c r="G1339" s="905"/>
      <c r="H1339" s="905"/>
      <c r="I1339" s="905"/>
      <c r="J1339" s="905"/>
      <c r="K1339" s="905"/>
      <c r="L1339" s="931" t="s">
        <v>125</v>
      </c>
      <c r="M1339" s="954" t="s">
        <v>666</v>
      </c>
      <c r="N1339" s="933" t="s">
        <v>370</v>
      </c>
      <c r="O1339" s="790"/>
      <c r="P1339" s="790"/>
      <c r="Q1339" s="790"/>
      <c r="R1339" s="940">
        <v>0</v>
      </c>
      <c r="S1339" s="790"/>
      <c r="T1339" s="790">
        <v>0</v>
      </c>
      <c r="U1339" s="790"/>
      <c r="V1339" s="790"/>
      <c r="W1339" s="790"/>
      <c r="X1339" s="790"/>
      <c r="Y1339" s="790"/>
      <c r="Z1339" s="790"/>
      <c r="AA1339" s="790"/>
      <c r="AB1339" s="790"/>
      <c r="AC1339" s="790"/>
      <c r="AD1339" s="790">
        <v>0</v>
      </c>
      <c r="AE1339" s="790"/>
      <c r="AF1339" s="790"/>
      <c r="AG1339" s="790"/>
      <c r="AH1339" s="790"/>
      <c r="AI1339" s="790"/>
      <c r="AJ1339" s="790"/>
      <c r="AK1339" s="790"/>
      <c r="AL1339" s="790"/>
      <c r="AM1339" s="790"/>
      <c r="AN1339" s="443"/>
      <c r="AO1339" s="443"/>
      <c r="AP1339" s="443"/>
      <c r="AQ1339" s="443"/>
      <c r="AR1339" s="443"/>
      <c r="AS1339" s="443"/>
      <c r="AT1339" s="443"/>
      <c r="AU1339" s="443"/>
      <c r="AV1339" s="443"/>
      <c r="AW1339" s="443"/>
      <c r="AX1339" s="771"/>
      <c r="AY1339" s="771"/>
      <c r="AZ1339" s="771"/>
      <c r="BA1339" s="905"/>
    </row>
    <row r="1340" spans="1:53" ht="102.6">
      <c r="A1340" s="789">
        <v>11</v>
      </c>
      <c r="B1340" s="905"/>
      <c r="C1340" s="905"/>
      <c r="D1340" s="905"/>
      <c r="E1340" s="905"/>
      <c r="F1340" s="905"/>
      <c r="G1340" s="905"/>
      <c r="H1340" s="905"/>
      <c r="I1340" s="905"/>
      <c r="J1340" s="905"/>
      <c r="K1340" s="905"/>
      <c r="L1340" s="931" t="s">
        <v>126</v>
      </c>
      <c r="M1340" s="954" t="s">
        <v>667</v>
      </c>
      <c r="N1340" s="933" t="s">
        <v>370</v>
      </c>
      <c r="O1340" s="790"/>
      <c r="P1340" s="790"/>
      <c r="Q1340" s="790"/>
      <c r="R1340" s="940">
        <v>0</v>
      </c>
      <c r="S1340" s="790"/>
      <c r="T1340" s="790">
        <v>0</v>
      </c>
      <c r="U1340" s="790"/>
      <c r="V1340" s="790"/>
      <c r="W1340" s="790"/>
      <c r="X1340" s="790"/>
      <c r="Y1340" s="790"/>
      <c r="Z1340" s="790"/>
      <c r="AA1340" s="790"/>
      <c r="AB1340" s="790"/>
      <c r="AC1340" s="790"/>
      <c r="AD1340" s="790">
        <v>0</v>
      </c>
      <c r="AE1340" s="790"/>
      <c r="AF1340" s="790"/>
      <c r="AG1340" s="790"/>
      <c r="AH1340" s="790"/>
      <c r="AI1340" s="790"/>
      <c r="AJ1340" s="790"/>
      <c r="AK1340" s="790"/>
      <c r="AL1340" s="790"/>
      <c r="AM1340" s="790"/>
      <c r="AN1340" s="443"/>
      <c r="AO1340" s="443"/>
      <c r="AP1340" s="443"/>
      <c r="AQ1340" s="443"/>
      <c r="AR1340" s="443"/>
      <c r="AS1340" s="443"/>
      <c r="AT1340" s="443"/>
      <c r="AU1340" s="443"/>
      <c r="AV1340" s="443"/>
      <c r="AW1340" s="443"/>
      <c r="AX1340" s="771"/>
      <c r="AY1340" s="771"/>
      <c r="AZ1340" s="771"/>
      <c r="BA1340" s="905"/>
    </row>
    <row r="1341" spans="1:53" ht="45.6">
      <c r="A1341" s="789">
        <v>11</v>
      </c>
      <c r="B1341" s="905"/>
      <c r="C1341" s="905"/>
      <c r="D1341" s="905"/>
      <c r="E1341" s="905"/>
      <c r="F1341" s="905"/>
      <c r="G1341" s="905"/>
      <c r="H1341" s="905"/>
      <c r="I1341" s="905"/>
      <c r="J1341" s="905"/>
      <c r="K1341" s="905"/>
      <c r="L1341" s="931" t="s">
        <v>127</v>
      </c>
      <c r="M1341" s="954" t="s">
        <v>1228</v>
      </c>
      <c r="N1341" s="933" t="s">
        <v>370</v>
      </c>
      <c r="O1341" s="790"/>
      <c r="P1341" s="790"/>
      <c r="Q1341" s="790"/>
      <c r="R1341" s="940">
        <v>0</v>
      </c>
      <c r="S1341" s="790"/>
      <c r="T1341" s="790">
        <v>0</v>
      </c>
      <c r="U1341" s="790"/>
      <c r="V1341" s="790"/>
      <c r="W1341" s="790"/>
      <c r="X1341" s="790"/>
      <c r="Y1341" s="790"/>
      <c r="Z1341" s="790"/>
      <c r="AA1341" s="790"/>
      <c r="AB1341" s="790"/>
      <c r="AC1341" s="790"/>
      <c r="AD1341" s="790">
        <v>0</v>
      </c>
      <c r="AE1341" s="790"/>
      <c r="AF1341" s="790"/>
      <c r="AG1341" s="790"/>
      <c r="AH1341" s="790"/>
      <c r="AI1341" s="790"/>
      <c r="AJ1341" s="790"/>
      <c r="AK1341" s="790"/>
      <c r="AL1341" s="790"/>
      <c r="AM1341" s="790"/>
      <c r="AN1341" s="443"/>
      <c r="AO1341" s="443"/>
      <c r="AP1341" s="443"/>
      <c r="AQ1341" s="443"/>
      <c r="AR1341" s="443"/>
      <c r="AS1341" s="443"/>
      <c r="AT1341" s="443"/>
      <c r="AU1341" s="443"/>
      <c r="AV1341" s="443"/>
      <c r="AW1341" s="443"/>
      <c r="AX1341" s="771"/>
      <c r="AY1341" s="771"/>
      <c r="AZ1341" s="771"/>
      <c r="BA1341" s="905"/>
    </row>
    <row r="1342" spans="1:53" ht="11.4">
      <c r="A1342" s="789">
        <v>11</v>
      </c>
      <c r="B1342" s="905"/>
      <c r="C1342" s="905"/>
      <c r="D1342" s="905"/>
      <c r="E1342" s="905"/>
      <c r="F1342" s="905"/>
      <c r="G1342" s="905"/>
      <c r="H1342" s="905"/>
      <c r="I1342" s="905"/>
      <c r="J1342" s="905"/>
      <c r="K1342" s="905"/>
      <c r="L1342" s="931" t="s">
        <v>128</v>
      </c>
      <c r="M1342" s="955" t="s">
        <v>668</v>
      </c>
      <c r="N1342" s="933" t="s">
        <v>370</v>
      </c>
      <c r="O1342" s="790"/>
      <c r="P1342" s="790"/>
      <c r="Q1342" s="790"/>
      <c r="R1342" s="940">
        <v>0</v>
      </c>
      <c r="S1342" s="790"/>
      <c r="T1342" s="790"/>
      <c r="U1342" s="790"/>
      <c r="V1342" s="790"/>
      <c r="W1342" s="790"/>
      <c r="X1342" s="790"/>
      <c r="Y1342" s="790"/>
      <c r="Z1342" s="790"/>
      <c r="AA1342" s="790"/>
      <c r="AB1342" s="790"/>
      <c r="AC1342" s="790"/>
      <c r="AD1342" s="790">
        <v>-5.34</v>
      </c>
      <c r="AE1342" s="790"/>
      <c r="AF1342" s="790"/>
      <c r="AG1342" s="790"/>
      <c r="AH1342" s="790"/>
      <c r="AI1342" s="790"/>
      <c r="AJ1342" s="790"/>
      <c r="AK1342" s="790"/>
      <c r="AL1342" s="790"/>
      <c r="AM1342" s="790"/>
      <c r="AN1342" s="443"/>
      <c r="AO1342" s="443"/>
      <c r="AP1342" s="443"/>
      <c r="AQ1342" s="443"/>
      <c r="AR1342" s="443"/>
      <c r="AS1342" s="443"/>
      <c r="AT1342" s="443"/>
      <c r="AU1342" s="443"/>
      <c r="AV1342" s="443"/>
      <c r="AW1342" s="443"/>
      <c r="AX1342" s="771"/>
      <c r="AY1342" s="771"/>
      <c r="AZ1342" s="771"/>
      <c r="BA1342" s="905"/>
    </row>
    <row r="1343" spans="1:53" ht="11.4">
      <c r="A1343" s="789">
        <v>11</v>
      </c>
      <c r="B1343" s="905"/>
      <c r="C1343" s="905"/>
      <c r="D1343" s="905"/>
      <c r="E1343" s="905"/>
      <c r="F1343" s="905"/>
      <c r="G1343" s="905"/>
      <c r="H1343" s="905"/>
      <c r="I1343" s="905"/>
      <c r="J1343" s="905"/>
      <c r="K1343" s="905"/>
      <c r="L1343" s="931" t="s">
        <v>1237</v>
      </c>
      <c r="M1343" s="932" t="s">
        <v>1238</v>
      </c>
      <c r="N1343" s="933" t="s">
        <v>145</v>
      </c>
      <c r="O1343" s="443">
        <v>0</v>
      </c>
      <c r="P1343" s="443">
        <v>0</v>
      </c>
      <c r="Q1343" s="443">
        <v>0</v>
      </c>
      <c r="R1343" s="940">
        <v>0</v>
      </c>
      <c r="S1343" s="443">
        <v>0</v>
      </c>
      <c r="T1343" s="443">
        <v>0</v>
      </c>
      <c r="U1343" s="443">
        <v>0</v>
      </c>
      <c r="V1343" s="443">
        <v>0</v>
      </c>
      <c r="W1343" s="443">
        <v>0</v>
      </c>
      <c r="X1343" s="443">
        <v>0</v>
      </c>
      <c r="Y1343" s="443">
        <v>0</v>
      </c>
      <c r="Z1343" s="443">
        <v>0</v>
      </c>
      <c r="AA1343" s="443">
        <v>0</v>
      </c>
      <c r="AB1343" s="443">
        <v>0</v>
      </c>
      <c r="AC1343" s="443">
        <v>0</v>
      </c>
      <c r="AD1343" s="443">
        <v>-1.7029592497643766</v>
      </c>
      <c r="AE1343" s="443">
        <v>0</v>
      </c>
      <c r="AF1343" s="443">
        <v>0</v>
      </c>
      <c r="AG1343" s="443">
        <v>0</v>
      </c>
      <c r="AH1343" s="443">
        <v>0</v>
      </c>
      <c r="AI1343" s="443">
        <v>0</v>
      </c>
      <c r="AJ1343" s="443">
        <v>0</v>
      </c>
      <c r="AK1343" s="443">
        <v>0</v>
      </c>
      <c r="AL1343" s="443">
        <v>0</v>
      </c>
      <c r="AM1343" s="443">
        <v>0</v>
      </c>
      <c r="AN1343" s="443"/>
      <c r="AO1343" s="443"/>
      <c r="AP1343" s="443"/>
      <c r="AQ1343" s="443"/>
      <c r="AR1343" s="443"/>
      <c r="AS1343" s="443"/>
      <c r="AT1343" s="443"/>
      <c r="AU1343" s="443"/>
      <c r="AV1343" s="443"/>
      <c r="AW1343" s="443"/>
      <c r="AX1343" s="771"/>
      <c r="AY1343" s="771"/>
      <c r="AZ1343" s="771"/>
      <c r="BA1343" s="905"/>
    </row>
    <row r="1344" spans="1:53" s="116" customFormat="1" ht="11.4">
      <c r="A1344" s="789">
        <v>11</v>
      </c>
      <c r="B1344" s="946"/>
      <c r="C1344" s="946"/>
      <c r="D1344" s="946"/>
      <c r="E1344" s="946"/>
      <c r="F1344" s="946"/>
      <c r="G1344" s="946"/>
      <c r="H1344" s="946"/>
      <c r="I1344" s="946"/>
      <c r="J1344" s="946"/>
      <c r="K1344" s="946"/>
      <c r="L1344" s="947" t="s">
        <v>129</v>
      </c>
      <c r="M1344" s="953" t="s">
        <v>669</v>
      </c>
      <c r="N1344" s="927" t="s">
        <v>370</v>
      </c>
      <c r="O1344" s="928">
        <v>271.62</v>
      </c>
      <c r="P1344" s="928">
        <v>665.78</v>
      </c>
      <c r="Q1344" s="928">
        <v>0</v>
      </c>
      <c r="R1344" s="928">
        <v>-665.78</v>
      </c>
      <c r="S1344" s="928">
        <v>299.52</v>
      </c>
      <c r="T1344" s="928">
        <v>1034.8400000000001</v>
      </c>
      <c r="U1344" s="928">
        <v>798.48</v>
      </c>
      <c r="V1344" s="928">
        <v>798.48</v>
      </c>
      <c r="W1344" s="928">
        <v>798.48</v>
      </c>
      <c r="X1344" s="928">
        <v>798.48</v>
      </c>
      <c r="Y1344" s="928">
        <v>798.48</v>
      </c>
      <c r="Z1344" s="928">
        <v>798.48</v>
      </c>
      <c r="AA1344" s="928">
        <v>798.48</v>
      </c>
      <c r="AB1344" s="928">
        <v>798.48</v>
      </c>
      <c r="AC1344" s="928">
        <v>798.48</v>
      </c>
      <c r="AD1344" s="928">
        <v>313.57180160000001</v>
      </c>
      <c r="AE1344" s="928">
        <v>139.79180159999999</v>
      </c>
      <c r="AF1344" s="928">
        <v>139.79180159999999</v>
      </c>
      <c r="AG1344" s="928">
        <v>139.79180159999999</v>
      </c>
      <c r="AH1344" s="928">
        <v>139.79180159999999</v>
      </c>
      <c r="AI1344" s="928">
        <v>139.79180159999999</v>
      </c>
      <c r="AJ1344" s="928">
        <v>139.79180159999999</v>
      </c>
      <c r="AK1344" s="928">
        <v>139.79180159999999</v>
      </c>
      <c r="AL1344" s="928">
        <v>139.79180159999999</v>
      </c>
      <c r="AM1344" s="928">
        <v>139.79180159999999</v>
      </c>
      <c r="AN1344" s="928">
        <v>4.6914401709401821</v>
      </c>
      <c r="AO1344" s="928">
        <v>-55.419524049448214</v>
      </c>
      <c r="AP1344" s="928">
        <v>0</v>
      </c>
      <c r="AQ1344" s="928">
        <v>0</v>
      </c>
      <c r="AR1344" s="928">
        <v>0</v>
      </c>
      <c r="AS1344" s="928">
        <v>0</v>
      </c>
      <c r="AT1344" s="928">
        <v>0</v>
      </c>
      <c r="AU1344" s="928">
        <v>0</v>
      </c>
      <c r="AV1344" s="928">
        <v>0</v>
      </c>
      <c r="AW1344" s="928">
        <v>0</v>
      </c>
      <c r="AX1344" s="771"/>
      <c r="AY1344" s="771"/>
      <c r="AZ1344" s="771"/>
      <c r="BA1344" s="946"/>
    </row>
    <row r="1345" spans="1:53" ht="79.8">
      <c r="A1345" s="789">
        <v>11</v>
      </c>
      <c r="B1345" s="905"/>
      <c r="C1345" s="905"/>
      <c r="D1345" s="905"/>
      <c r="E1345" s="905"/>
      <c r="F1345" s="905"/>
      <c r="G1345" s="905"/>
      <c r="H1345" s="905"/>
      <c r="I1345" s="905"/>
      <c r="J1345" s="905"/>
      <c r="K1345" s="905"/>
      <c r="L1345" s="931" t="s">
        <v>130</v>
      </c>
      <c r="M1345" s="955" t="s">
        <v>1183</v>
      </c>
      <c r="N1345" s="943" t="s">
        <v>370</v>
      </c>
      <c r="O1345" s="790"/>
      <c r="P1345" s="790"/>
      <c r="Q1345" s="790"/>
      <c r="R1345" s="940">
        <v>0</v>
      </c>
      <c r="S1345" s="790"/>
      <c r="T1345" s="790"/>
      <c r="U1345" s="790"/>
      <c r="V1345" s="790"/>
      <c r="W1345" s="790"/>
      <c r="X1345" s="790"/>
      <c r="Y1345" s="790"/>
      <c r="Z1345" s="790"/>
      <c r="AA1345" s="790"/>
      <c r="AB1345" s="790"/>
      <c r="AC1345" s="790"/>
      <c r="AD1345" s="790">
        <v>0</v>
      </c>
      <c r="AE1345" s="790"/>
      <c r="AF1345" s="790"/>
      <c r="AG1345" s="790"/>
      <c r="AH1345" s="790"/>
      <c r="AI1345" s="790"/>
      <c r="AJ1345" s="790"/>
      <c r="AK1345" s="790"/>
      <c r="AL1345" s="790"/>
      <c r="AM1345" s="790"/>
      <c r="AN1345" s="443"/>
      <c r="AO1345" s="443"/>
      <c r="AP1345" s="443"/>
      <c r="AQ1345" s="443"/>
      <c r="AR1345" s="443"/>
      <c r="AS1345" s="443"/>
      <c r="AT1345" s="443"/>
      <c r="AU1345" s="443"/>
      <c r="AV1345" s="443"/>
      <c r="AW1345" s="443"/>
      <c r="AX1345" s="771"/>
      <c r="AY1345" s="771"/>
      <c r="AZ1345" s="771"/>
      <c r="BA1345" s="905"/>
    </row>
    <row r="1346" spans="1:53" ht="57">
      <c r="A1346" s="789">
        <v>11</v>
      </c>
      <c r="B1346" s="905"/>
      <c r="C1346" s="905"/>
      <c r="D1346" s="905"/>
      <c r="E1346" s="905"/>
      <c r="F1346" s="905"/>
      <c r="G1346" s="905"/>
      <c r="H1346" s="905"/>
      <c r="I1346" s="905"/>
      <c r="J1346" s="905"/>
      <c r="K1346" s="905"/>
      <c r="L1346" s="931" t="s">
        <v>131</v>
      </c>
      <c r="M1346" s="955" t="s">
        <v>670</v>
      </c>
      <c r="N1346" s="943" t="s">
        <v>370</v>
      </c>
      <c r="O1346" s="790"/>
      <c r="P1346" s="790"/>
      <c r="Q1346" s="790"/>
      <c r="R1346" s="940">
        <v>0</v>
      </c>
      <c r="S1346" s="790"/>
      <c r="T1346" s="790"/>
      <c r="U1346" s="790"/>
      <c r="V1346" s="790"/>
      <c r="W1346" s="790"/>
      <c r="X1346" s="790"/>
      <c r="Y1346" s="790"/>
      <c r="Z1346" s="790"/>
      <c r="AA1346" s="790"/>
      <c r="AB1346" s="790"/>
      <c r="AC1346" s="790"/>
      <c r="AD1346" s="790">
        <v>0</v>
      </c>
      <c r="AE1346" s="790"/>
      <c r="AF1346" s="790"/>
      <c r="AG1346" s="790"/>
      <c r="AH1346" s="790"/>
      <c r="AI1346" s="790"/>
      <c r="AJ1346" s="790"/>
      <c r="AK1346" s="790"/>
      <c r="AL1346" s="790"/>
      <c r="AM1346" s="790"/>
      <c r="AN1346" s="443"/>
      <c r="AO1346" s="443"/>
      <c r="AP1346" s="443"/>
      <c r="AQ1346" s="443"/>
      <c r="AR1346" s="443"/>
      <c r="AS1346" s="443"/>
      <c r="AT1346" s="443"/>
      <c r="AU1346" s="443"/>
      <c r="AV1346" s="443"/>
      <c r="AW1346" s="443"/>
      <c r="AX1346" s="771"/>
      <c r="AY1346" s="771"/>
      <c r="AZ1346" s="771"/>
      <c r="BA1346" s="905"/>
    </row>
    <row r="1347" spans="1:53" ht="11.4">
      <c r="A1347" s="789">
        <v>11</v>
      </c>
      <c r="B1347" s="905"/>
      <c r="C1347" s="905"/>
      <c r="D1347" s="905"/>
      <c r="E1347" s="905"/>
      <c r="F1347" s="905"/>
      <c r="G1347" s="905"/>
      <c r="H1347" s="905"/>
      <c r="I1347" s="905"/>
      <c r="J1347" s="905"/>
      <c r="K1347" s="905"/>
      <c r="L1347" s="931" t="s">
        <v>132</v>
      </c>
      <c r="M1347" s="955" t="s">
        <v>671</v>
      </c>
      <c r="N1347" s="933" t="s">
        <v>370</v>
      </c>
      <c r="O1347" s="790"/>
      <c r="P1347" s="790"/>
      <c r="Q1347" s="790"/>
      <c r="R1347" s="940">
        <v>0</v>
      </c>
      <c r="S1347" s="790"/>
      <c r="T1347" s="790"/>
      <c r="U1347" s="790"/>
      <c r="V1347" s="790"/>
      <c r="W1347" s="790"/>
      <c r="X1347" s="790"/>
      <c r="Y1347" s="790"/>
      <c r="Z1347" s="790"/>
      <c r="AA1347" s="790"/>
      <c r="AB1347" s="790"/>
      <c r="AC1347" s="790"/>
      <c r="AD1347" s="790"/>
      <c r="AE1347" s="790"/>
      <c r="AF1347" s="790"/>
      <c r="AG1347" s="790"/>
      <c r="AH1347" s="790"/>
      <c r="AI1347" s="790"/>
      <c r="AJ1347" s="790"/>
      <c r="AK1347" s="790"/>
      <c r="AL1347" s="790"/>
      <c r="AM1347" s="790"/>
      <c r="AN1347" s="443"/>
      <c r="AO1347" s="443"/>
      <c r="AP1347" s="443"/>
      <c r="AQ1347" s="443"/>
      <c r="AR1347" s="443"/>
      <c r="AS1347" s="443"/>
      <c r="AT1347" s="443"/>
      <c r="AU1347" s="443"/>
      <c r="AV1347" s="443"/>
      <c r="AW1347" s="443"/>
      <c r="AX1347" s="771"/>
      <c r="AY1347" s="771"/>
      <c r="AZ1347" s="771"/>
      <c r="BA1347" s="905"/>
    </row>
    <row r="1348" spans="1:53" s="116" customFormat="1" ht="11.4">
      <c r="A1348" s="789">
        <v>11</v>
      </c>
      <c r="B1348" s="946"/>
      <c r="C1348" s="946"/>
      <c r="D1348" s="946"/>
      <c r="E1348" s="946"/>
      <c r="F1348" s="946"/>
      <c r="G1348" s="946"/>
      <c r="H1348" s="946"/>
      <c r="I1348" s="946"/>
      <c r="J1348" s="946"/>
      <c r="K1348" s="946"/>
      <c r="L1348" s="947" t="s">
        <v>133</v>
      </c>
      <c r="M1348" s="953" t="s">
        <v>672</v>
      </c>
      <c r="N1348" s="949" t="s">
        <v>370</v>
      </c>
      <c r="O1348" s="929">
        <v>0</v>
      </c>
      <c r="P1348" s="929">
        <v>0</v>
      </c>
      <c r="Q1348" s="929">
        <v>0</v>
      </c>
      <c r="R1348" s="928">
        <v>0</v>
      </c>
      <c r="S1348" s="929">
        <v>0</v>
      </c>
      <c r="T1348" s="929">
        <v>0</v>
      </c>
      <c r="U1348" s="929">
        <v>0</v>
      </c>
      <c r="V1348" s="929">
        <v>0</v>
      </c>
      <c r="W1348" s="929">
        <v>0</v>
      </c>
      <c r="X1348" s="929">
        <v>0</v>
      </c>
      <c r="Y1348" s="929">
        <v>0</v>
      </c>
      <c r="Z1348" s="929">
        <v>0</v>
      </c>
      <c r="AA1348" s="929">
        <v>0</v>
      </c>
      <c r="AB1348" s="929">
        <v>0</v>
      </c>
      <c r="AC1348" s="929">
        <v>0</v>
      </c>
      <c r="AD1348" s="929">
        <v>0</v>
      </c>
      <c r="AE1348" s="929">
        <v>0</v>
      </c>
      <c r="AF1348" s="929">
        <v>0</v>
      </c>
      <c r="AG1348" s="929">
        <v>0</v>
      </c>
      <c r="AH1348" s="929">
        <v>0</v>
      </c>
      <c r="AI1348" s="929">
        <v>0</v>
      </c>
      <c r="AJ1348" s="929">
        <v>0</v>
      </c>
      <c r="AK1348" s="929">
        <v>0</v>
      </c>
      <c r="AL1348" s="929">
        <v>0</v>
      </c>
      <c r="AM1348" s="929">
        <v>0</v>
      </c>
      <c r="AN1348" s="928">
        <v>0</v>
      </c>
      <c r="AO1348" s="928">
        <v>0</v>
      </c>
      <c r="AP1348" s="928">
        <v>0</v>
      </c>
      <c r="AQ1348" s="928">
        <v>0</v>
      </c>
      <c r="AR1348" s="928">
        <v>0</v>
      </c>
      <c r="AS1348" s="928">
        <v>0</v>
      </c>
      <c r="AT1348" s="928">
        <v>0</v>
      </c>
      <c r="AU1348" s="928">
        <v>0</v>
      </c>
      <c r="AV1348" s="928">
        <v>0</v>
      </c>
      <c r="AW1348" s="928">
        <v>0</v>
      </c>
      <c r="AX1348" s="771"/>
      <c r="AY1348" s="771"/>
      <c r="AZ1348" s="771"/>
      <c r="BA1348" s="946"/>
    </row>
    <row r="1349" spans="1:53" ht="22.8">
      <c r="A1349" s="789">
        <v>11</v>
      </c>
      <c r="B1349" s="905"/>
      <c r="C1349" s="905"/>
      <c r="D1349" s="905"/>
      <c r="E1349" s="905"/>
      <c r="F1349" s="905"/>
      <c r="G1349" s="905"/>
      <c r="H1349" s="905"/>
      <c r="I1349" s="905"/>
      <c r="J1349" s="905"/>
      <c r="K1349" s="905"/>
      <c r="L1349" s="931" t="s">
        <v>200</v>
      </c>
      <c r="M1349" s="956" t="s">
        <v>673</v>
      </c>
      <c r="N1349" s="933" t="s">
        <v>370</v>
      </c>
      <c r="O1349" s="790"/>
      <c r="P1349" s="790"/>
      <c r="Q1349" s="790"/>
      <c r="R1349" s="940">
        <v>0</v>
      </c>
      <c r="S1349" s="790"/>
      <c r="T1349" s="790"/>
      <c r="U1349" s="790"/>
      <c r="V1349" s="790"/>
      <c r="W1349" s="790"/>
      <c r="X1349" s="790"/>
      <c r="Y1349" s="790"/>
      <c r="Z1349" s="790"/>
      <c r="AA1349" s="790"/>
      <c r="AB1349" s="790"/>
      <c r="AC1349" s="790"/>
      <c r="AD1349" s="790"/>
      <c r="AE1349" s="790"/>
      <c r="AF1349" s="790"/>
      <c r="AG1349" s="790"/>
      <c r="AH1349" s="790"/>
      <c r="AI1349" s="790"/>
      <c r="AJ1349" s="790"/>
      <c r="AK1349" s="790"/>
      <c r="AL1349" s="790"/>
      <c r="AM1349" s="790"/>
      <c r="AN1349" s="443"/>
      <c r="AO1349" s="443"/>
      <c r="AP1349" s="443"/>
      <c r="AQ1349" s="443"/>
      <c r="AR1349" s="443"/>
      <c r="AS1349" s="443"/>
      <c r="AT1349" s="443"/>
      <c r="AU1349" s="443"/>
      <c r="AV1349" s="443"/>
      <c r="AW1349" s="443"/>
      <c r="AX1349" s="771"/>
      <c r="AY1349" s="771"/>
      <c r="AZ1349" s="771"/>
      <c r="BA1349" s="905"/>
    </row>
    <row r="1350" spans="1:53" ht="22.8">
      <c r="A1350" s="789">
        <v>11</v>
      </c>
      <c r="B1350" s="905"/>
      <c r="C1350" s="905"/>
      <c r="D1350" s="905"/>
      <c r="E1350" s="905"/>
      <c r="F1350" s="905"/>
      <c r="G1350" s="905"/>
      <c r="H1350" s="905"/>
      <c r="I1350" s="905"/>
      <c r="J1350" s="905"/>
      <c r="K1350" s="905"/>
      <c r="L1350" s="931" t="s">
        <v>201</v>
      </c>
      <c r="M1350" s="932" t="s">
        <v>674</v>
      </c>
      <c r="N1350" s="933" t="s">
        <v>370</v>
      </c>
      <c r="O1350" s="790"/>
      <c r="P1350" s="790"/>
      <c r="Q1350" s="790"/>
      <c r="R1350" s="940">
        <v>0</v>
      </c>
      <c r="S1350" s="790"/>
      <c r="T1350" s="790"/>
      <c r="U1350" s="790"/>
      <c r="V1350" s="790"/>
      <c r="W1350" s="790"/>
      <c r="X1350" s="790"/>
      <c r="Y1350" s="790"/>
      <c r="Z1350" s="790"/>
      <c r="AA1350" s="790"/>
      <c r="AB1350" s="790"/>
      <c r="AC1350" s="790"/>
      <c r="AD1350" s="790"/>
      <c r="AE1350" s="790"/>
      <c r="AF1350" s="790"/>
      <c r="AG1350" s="790"/>
      <c r="AH1350" s="790"/>
      <c r="AI1350" s="790"/>
      <c r="AJ1350" s="790"/>
      <c r="AK1350" s="790"/>
      <c r="AL1350" s="790"/>
      <c r="AM1350" s="790"/>
      <c r="AN1350" s="443"/>
      <c r="AO1350" s="443"/>
      <c r="AP1350" s="443"/>
      <c r="AQ1350" s="443"/>
      <c r="AR1350" s="443"/>
      <c r="AS1350" s="443"/>
      <c r="AT1350" s="443"/>
      <c r="AU1350" s="443"/>
      <c r="AV1350" s="443"/>
      <c r="AW1350" s="443"/>
      <c r="AX1350" s="771"/>
      <c r="AY1350" s="771"/>
      <c r="AZ1350" s="771"/>
      <c r="BA1350" s="905"/>
    </row>
    <row r="1351" spans="1:53" ht="11.4">
      <c r="A1351" s="789">
        <v>11</v>
      </c>
      <c r="B1351" s="905"/>
      <c r="C1351" s="905"/>
      <c r="D1351" s="905"/>
      <c r="E1351" s="905"/>
      <c r="F1351" s="905"/>
      <c r="G1351" s="905"/>
      <c r="H1351" s="905"/>
      <c r="I1351" s="905"/>
      <c r="J1351" s="905"/>
      <c r="K1351" s="905"/>
      <c r="L1351" s="931" t="s">
        <v>134</v>
      </c>
      <c r="M1351" s="955" t="s">
        <v>675</v>
      </c>
      <c r="N1351" s="933" t="s">
        <v>370</v>
      </c>
      <c r="O1351" s="790"/>
      <c r="P1351" s="790"/>
      <c r="Q1351" s="790"/>
      <c r="R1351" s="940">
        <v>0</v>
      </c>
      <c r="S1351" s="790"/>
      <c r="T1351" s="790"/>
      <c r="U1351" s="790"/>
      <c r="V1351" s="790"/>
      <c r="W1351" s="790"/>
      <c r="X1351" s="790"/>
      <c r="Y1351" s="790"/>
      <c r="Z1351" s="790"/>
      <c r="AA1351" s="790"/>
      <c r="AB1351" s="790"/>
      <c r="AC1351" s="790"/>
      <c r="AD1351" s="790"/>
      <c r="AE1351" s="790"/>
      <c r="AF1351" s="790"/>
      <c r="AG1351" s="790"/>
      <c r="AH1351" s="790"/>
      <c r="AI1351" s="790"/>
      <c r="AJ1351" s="790"/>
      <c r="AK1351" s="790"/>
      <c r="AL1351" s="790"/>
      <c r="AM1351" s="790"/>
      <c r="AN1351" s="443"/>
      <c r="AO1351" s="443"/>
      <c r="AP1351" s="443"/>
      <c r="AQ1351" s="443"/>
      <c r="AR1351" s="443"/>
      <c r="AS1351" s="443"/>
      <c r="AT1351" s="443"/>
      <c r="AU1351" s="443"/>
      <c r="AV1351" s="443"/>
      <c r="AW1351" s="443"/>
      <c r="AX1351" s="771"/>
      <c r="AY1351" s="771"/>
      <c r="AZ1351" s="771"/>
      <c r="BA1351" s="905"/>
    </row>
    <row r="1352" spans="1:53" ht="11.4">
      <c r="A1352" s="789">
        <v>11</v>
      </c>
      <c r="B1352" s="905"/>
      <c r="C1352" s="905"/>
      <c r="D1352" s="905"/>
      <c r="E1352" s="905"/>
      <c r="F1352" s="905"/>
      <c r="G1352" s="905"/>
      <c r="H1352" s="905"/>
      <c r="I1352" s="905"/>
      <c r="J1352" s="905"/>
      <c r="K1352" s="905"/>
      <c r="L1352" s="931" t="s">
        <v>135</v>
      </c>
      <c r="M1352" s="955" t="s">
        <v>676</v>
      </c>
      <c r="N1352" s="933" t="s">
        <v>370</v>
      </c>
      <c r="O1352" s="790"/>
      <c r="P1352" s="790"/>
      <c r="Q1352" s="790"/>
      <c r="R1352" s="940">
        <v>0</v>
      </c>
      <c r="S1352" s="790"/>
      <c r="T1352" s="790"/>
      <c r="U1352" s="790"/>
      <c r="V1352" s="790"/>
      <c r="W1352" s="790"/>
      <c r="X1352" s="790"/>
      <c r="Y1352" s="790"/>
      <c r="Z1352" s="790"/>
      <c r="AA1352" s="790"/>
      <c r="AB1352" s="790"/>
      <c r="AC1352" s="790"/>
      <c r="AD1352" s="790"/>
      <c r="AE1352" s="790"/>
      <c r="AF1352" s="790"/>
      <c r="AG1352" s="790"/>
      <c r="AH1352" s="790"/>
      <c r="AI1352" s="790"/>
      <c r="AJ1352" s="790"/>
      <c r="AK1352" s="790"/>
      <c r="AL1352" s="790"/>
      <c r="AM1352" s="790"/>
      <c r="AN1352" s="443"/>
      <c r="AO1352" s="443"/>
      <c r="AP1352" s="443"/>
      <c r="AQ1352" s="443"/>
      <c r="AR1352" s="443"/>
      <c r="AS1352" s="443"/>
      <c r="AT1352" s="443"/>
      <c r="AU1352" s="443"/>
      <c r="AV1352" s="443"/>
      <c r="AW1352" s="443"/>
      <c r="AX1352" s="771"/>
      <c r="AY1352" s="771"/>
      <c r="AZ1352" s="771"/>
      <c r="BA1352" s="905"/>
    </row>
    <row r="1353" spans="1:53" s="116" customFormat="1" ht="11.4">
      <c r="A1353" s="789">
        <v>11</v>
      </c>
      <c r="B1353" s="946"/>
      <c r="C1353" s="946"/>
      <c r="D1353" s="946"/>
      <c r="E1353" s="946"/>
      <c r="F1353" s="946"/>
      <c r="G1353" s="946"/>
      <c r="H1353" s="946"/>
      <c r="I1353" s="946"/>
      <c r="J1353" s="946"/>
      <c r="K1353" s="946"/>
      <c r="L1353" s="947" t="s">
        <v>138</v>
      </c>
      <c r="M1353" s="953" t="s">
        <v>677</v>
      </c>
      <c r="N1353" s="949" t="s">
        <v>370</v>
      </c>
      <c r="O1353" s="928">
        <v>271.62</v>
      </c>
      <c r="P1353" s="928">
        <v>665.78</v>
      </c>
      <c r="Q1353" s="928">
        <v>0</v>
      </c>
      <c r="R1353" s="928">
        <v>-665.78</v>
      </c>
      <c r="S1353" s="928">
        <v>299.52</v>
      </c>
      <c r="T1353" s="928">
        <v>1034.8400000000001</v>
      </c>
      <c r="U1353" s="928">
        <v>798.48</v>
      </c>
      <c r="V1353" s="928">
        <v>798.48</v>
      </c>
      <c r="W1353" s="928">
        <v>798.48</v>
      </c>
      <c r="X1353" s="928">
        <v>798.48</v>
      </c>
      <c r="Y1353" s="928">
        <v>798.48</v>
      </c>
      <c r="Z1353" s="928">
        <v>798.48</v>
      </c>
      <c r="AA1353" s="928">
        <v>798.48</v>
      </c>
      <c r="AB1353" s="928">
        <v>798.48</v>
      </c>
      <c r="AC1353" s="928">
        <v>798.48</v>
      </c>
      <c r="AD1353" s="928">
        <v>313.57180160000001</v>
      </c>
      <c r="AE1353" s="928">
        <v>139.79180159999999</v>
      </c>
      <c r="AF1353" s="928">
        <v>139.79180159999999</v>
      </c>
      <c r="AG1353" s="928">
        <v>139.79180159999999</v>
      </c>
      <c r="AH1353" s="928">
        <v>139.79180159999999</v>
      </c>
      <c r="AI1353" s="928">
        <v>139.79180159999999</v>
      </c>
      <c r="AJ1353" s="928">
        <v>139.79180159999999</v>
      </c>
      <c r="AK1353" s="928">
        <v>139.79180159999999</v>
      </c>
      <c r="AL1353" s="928">
        <v>139.79180159999999</v>
      </c>
      <c r="AM1353" s="928">
        <v>139.79180159999999</v>
      </c>
      <c r="AN1353" s="928">
        <v>4.6914401709401821</v>
      </c>
      <c r="AO1353" s="928">
        <v>-55.419524049448214</v>
      </c>
      <c r="AP1353" s="928">
        <v>0</v>
      </c>
      <c r="AQ1353" s="928">
        <v>0</v>
      </c>
      <c r="AR1353" s="928">
        <v>0</v>
      </c>
      <c r="AS1353" s="928">
        <v>0</v>
      </c>
      <c r="AT1353" s="928">
        <v>0</v>
      </c>
      <c r="AU1353" s="928">
        <v>0</v>
      </c>
      <c r="AV1353" s="928">
        <v>0</v>
      </c>
      <c r="AW1353" s="928">
        <v>0</v>
      </c>
      <c r="AX1353" s="771"/>
      <c r="AY1353" s="771"/>
      <c r="AZ1353" s="771"/>
      <c r="BA1353" s="946"/>
    </row>
    <row r="1354" spans="1:53" ht="14.4">
      <c r="A1354" s="789">
        <v>11</v>
      </c>
      <c r="B1354" s="905"/>
      <c r="C1354" s="957" t="b">
        <v>0</v>
      </c>
      <c r="D1354" s="905"/>
      <c r="E1354" s="905"/>
      <c r="F1354" s="905"/>
      <c r="G1354" s="905"/>
      <c r="H1354" s="905"/>
      <c r="I1354" s="905"/>
      <c r="J1354" s="905"/>
      <c r="K1354" s="905"/>
      <c r="L1354" s="931" t="s">
        <v>1240</v>
      </c>
      <c r="M1354" s="932" t="s">
        <v>1336</v>
      </c>
      <c r="N1354" s="933" t="s">
        <v>370</v>
      </c>
      <c r="O1354" s="790"/>
      <c r="P1354" s="790"/>
      <c r="Q1354" s="790"/>
      <c r="R1354" s="940">
        <v>0</v>
      </c>
      <c r="S1354" s="790"/>
      <c r="T1354" s="790"/>
      <c r="U1354" s="790"/>
      <c r="V1354" s="790"/>
      <c r="W1354" s="790"/>
      <c r="X1354" s="790"/>
      <c r="Y1354" s="790"/>
      <c r="Z1354" s="790"/>
      <c r="AA1354" s="790"/>
      <c r="AB1354" s="790"/>
      <c r="AC1354" s="790"/>
      <c r="AD1354" s="790"/>
      <c r="AE1354" s="790"/>
      <c r="AF1354" s="790"/>
      <c r="AG1354" s="790"/>
      <c r="AH1354" s="790"/>
      <c r="AI1354" s="790"/>
      <c r="AJ1354" s="790"/>
      <c r="AK1354" s="790"/>
      <c r="AL1354" s="790"/>
      <c r="AM1354" s="790"/>
      <c r="AN1354" s="443"/>
      <c r="AO1354" s="443"/>
      <c r="AP1354" s="443"/>
      <c r="AQ1354" s="443"/>
      <c r="AR1354" s="443"/>
      <c r="AS1354" s="443"/>
      <c r="AT1354" s="443"/>
      <c r="AU1354" s="443"/>
      <c r="AV1354" s="443"/>
      <c r="AW1354" s="443"/>
      <c r="AX1354" s="771"/>
      <c r="AY1354" s="771"/>
      <c r="AZ1354" s="771"/>
      <c r="BA1354" s="905"/>
    </row>
    <row r="1355" spans="1:53" ht="14.4">
      <c r="A1355" s="789">
        <v>11</v>
      </c>
      <c r="B1355" s="905"/>
      <c r="C1355" s="957" t="b">
        <v>0</v>
      </c>
      <c r="D1355" s="905"/>
      <c r="E1355" s="905"/>
      <c r="F1355" s="905"/>
      <c r="G1355" s="905"/>
      <c r="H1355" s="905"/>
      <c r="I1355" s="905"/>
      <c r="J1355" s="905"/>
      <c r="K1355" s="905"/>
      <c r="L1355" s="931" t="s">
        <v>1241</v>
      </c>
      <c r="M1355" s="932" t="s">
        <v>1337</v>
      </c>
      <c r="N1355" s="933" t="s">
        <v>370</v>
      </c>
      <c r="O1355" s="790"/>
      <c r="P1355" s="790"/>
      <c r="Q1355" s="790"/>
      <c r="R1355" s="940">
        <v>0</v>
      </c>
      <c r="S1355" s="790"/>
      <c r="T1355" s="790"/>
      <c r="U1355" s="790"/>
      <c r="V1355" s="790"/>
      <c r="W1355" s="790"/>
      <c r="X1355" s="790"/>
      <c r="Y1355" s="790"/>
      <c r="Z1355" s="790"/>
      <c r="AA1355" s="790"/>
      <c r="AB1355" s="790"/>
      <c r="AC1355" s="790"/>
      <c r="AD1355" s="790"/>
      <c r="AE1355" s="790"/>
      <c r="AF1355" s="790"/>
      <c r="AG1355" s="790"/>
      <c r="AH1355" s="790"/>
      <c r="AI1355" s="790"/>
      <c r="AJ1355" s="790"/>
      <c r="AK1355" s="790"/>
      <c r="AL1355" s="790"/>
      <c r="AM1355" s="790"/>
      <c r="AN1355" s="443"/>
      <c r="AO1355" s="443"/>
      <c r="AP1355" s="443"/>
      <c r="AQ1355" s="443"/>
      <c r="AR1355" s="443"/>
      <c r="AS1355" s="443"/>
      <c r="AT1355" s="443"/>
      <c r="AU1355" s="443"/>
      <c r="AV1355" s="443"/>
      <c r="AW1355" s="443"/>
      <c r="AX1355" s="771"/>
      <c r="AY1355" s="771"/>
      <c r="AZ1355" s="771"/>
      <c r="BA1355" s="905"/>
    </row>
    <row r="1356" spans="1:53" s="116" customFormat="1" ht="11.4">
      <c r="A1356" s="789">
        <v>11</v>
      </c>
      <c r="B1356" s="905" t="s">
        <v>1217</v>
      </c>
      <c r="C1356" s="946"/>
      <c r="D1356" s="946"/>
      <c r="E1356" s="946"/>
      <c r="F1356" s="946"/>
      <c r="G1356" s="946"/>
      <c r="H1356" s="946"/>
      <c r="I1356" s="946"/>
      <c r="J1356" s="946"/>
      <c r="K1356" s="946"/>
      <c r="L1356" s="947" t="s">
        <v>139</v>
      </c>
      <c r="M1356" s="953" t="s">
        <v>678</v>
      </c>
      <c r="N1356" s="949" t="s">
        <v>329</v>
      </c>
      <c r="O1356" s="958">
        <v>9</v>
      </c>
      <c r="P1356" s="958">
        <v>0</v>
      </c>
      <c r="Q1356" s="958">
        <v>0</v>
      </c>
      <c r="R1356" s="958">
        <v>0</v>
      </c>
      <c r="S1356" s="958">
        <v>9</v>
      </c>
      <c r="T1356" s="958">
        <v>8.1199999999999992</v>
      </c>
      <c r="U1356" s="958">
        <v>0</v>
      </c>
      <c r="V1356" s="958">
        <v>0</v>
      </c>
      <c r="W1356" s="958">
        <v>0</v>
      </c>
      <c r="X1356" s="958">
        <v>0</v>
      </c>
      <c r="Y1356" s="958">
        <v>0</v>
      </c>
      <c r="Z1356" s="958">
        <v>0</v>
      </c>
      <c r="AA1356" s="958">
        <v>0</v>
      </c>
      <c r="AB1356" s="958">
        <v>0</v>
      </c>
      <c r="AC1356" s="958">
        <v>0</v>
      </c>
      <c r="AD1356" s="958">
        <v>9</v>
      </c>
      <c r="AE1356" s="958">
        <v>0</v>
      </c>
      <c r="AF1356" s="958">
        <v>0</v>
      </c>
      <c r="AG1356" s="958">
        <v>0</v>
      </c>
      <c r="AH1356" s="958">
        <v>0</v>
      </c>
      <c r="AI1356" s="958">
        <v>0</v>
      </c>
      <c r="AJ1356" s="958">
        <v>0</v>
      </c>
      <c r="AK1356" s="958">
        <v>0</v>
      </c>
      <c r="AL1356" s="958">
        <v>0</v>
      </c>
      <c r="AM1356" s="958">
        <v>0</v>
      </c>
      <c r="AN1356" s="537"/>
      <c r="AO1356" s="537"/>
      <c r="AP1356" s="537"/>
      <c r="AQ1356" s="537"/>
      <c r="AR1356" s="537"/>
      <c r="AS1356" s="537"/>
      <c r="AT1356" s="537"/>
      <c r="AU1356" s="537"/>
      <c r="AV1356" s="537"/>
      <c r="AW1356" s="537"/>
      <c r="AX1356" s="771"/>
      <c r="AY1356" s="771"/>
      <c r="AZ1356" s="771"/>
      <c r="BA1356" s="946"/>
    </row>
    <row r="1357" spans="1:53" ht="11.4">
      <c r="A1357" s="789">
        <v>11</v>
      </c>
      <c r="B1357" s="905" t="s">
        <v>1213</v>
      </c>
      <c r="C1357" s="905"/>
      <c r="D1357" s="905"/>
      <c r="E1357" s="905"/>
      <c r="F1357" s="905"/>
      <c r="G1357" s="905"/>
      <c r="H1357" s="905"/>
      <c r="I1357" s="905"/>
      <c r="J1357" s="905"/>
      <c r="K1357" s="905"/>
      <c r="L1357" s="931" t="s">
        <v>150</v>
      </c>
      <c r="M1357" s="956" t="s">
        <v>1136</v>
      </c>
      <c r="N1357" s="933" t="s">
        <v>329</v>
      </c>
      <c r="O1357" s="959">
        <v>4.5</v>
      </c>
      <c r="P1357" s="959">
        <v>0</v>
      </c>
      <c r="Q1357" s="959">
        <v>0</v>
      </c>
      <c r="R1357" s="935">
        <v>0</v>
      </c>
      <c r="S1357" s="959">
        <v>4.3</v>
      </c>
      <c r="T1357" s="959">
        <v>4.05</v>
      </c>
      <c r="U1357" s="959">
        <v>0</v>
      </c>
      <c r="V1357" s="959">
        <v>0</v>
      </c>
      <c r="W1357" s="959">
        <v>0</v>
      </c>
      <c r="X1357" s="959">
        <v>0</v>
      </c>
      <c r="Y1357" s="959">
        <v>0</v>
      </c>
      <c r="Z1357" s="959">
        <v>0</v>
      </c>
      <c r="AA1357" s="959">
        <v>0</v>
      </c>
      <c r="AB1357" s="959">
        <v>0</v>
      </c>
      <c r="AC1357" s="959">
        <v>0</v>
      </c>
      <c r="AD1357" s="959">
        <v>4.3</v>
      </c>
      <c r="AE1357" s="959">
        <v>0</v>
      </c>
      <c r="AF1357" s="959">
        <v>0</v>
      </c>
      <c r="AG1357" s="959">
        <v>0</v>
      </c>
      <c r="AH1357" s="959">
        <v>0</v>
      </c>
      <c r="AI1357" s="959">
        <v>0</v>
      </c>
      <c r="AJ1357" s="959">
        <v>0</v>
      </c>
      <c r="AK1357" s="959">
        <v>0</v>
      </c>
      <c r="AL1357" s="959">
        <v>0</v>
      </c>
      <c r="AM1357" s="959">
        <v>0</v>
      </c>
      <c r="AN1357" s="443"/>
      <c r="AO1357" s="443"/>
      <c r="AP1357" s="443"/>
      <c r="AQ1357" s="443"/>
      <c r="AR1357" s="443"/>
      <c r="AS1357" s="443"/>
      <c r="AT1357" s="443"/>
      <c r="AU1357" s="443"/>
      <c r="AV1357" s="443"/>
      <c r="AW1357" s="443"/>
      <c r="AX1357" s="771"/>
      <c r="AY1357" s="771"/>
      <c r="AZ1357" s="771"/>
      <c r="BA1357" s="905"/>
    </row>
    <row r="1358" spans="1:53" ht="11.4">
      <c r="A1358" s="789">
        <v>11</v>
      </c>
      <c r="B1358" s="905" t="s">
        <v>1208</v>
      </c>
      <c r="C1358" s="905"/>
      <c r="D1358" s="905"/>
      <c r="E1358" s="905"/>
      <c r="F1358" s="905"/>
      <c r="G1358" s="905"/>
      <c r="H1358" s="905"/>
      <c r="I1358" s="905"/>
      <c r="J1358" s="905"/>
      <c r="K1358" s="905"/>
      <c r="L1358" s="931" t="s">
        <v>151</v>
      </c>
      <c r="M1358" s="956" t="s">
        <v>1135</v>
      </c>
      <c r="N1358" s="933" t="s">
        <v>679</v>
      </c>
      <c r="O1358" s="790">
        <v>29.68</v>
      </c>
      <c r="P1358" s="790"/>
      <c r="Q1358" s="790"/>
      <c r="R1358" s="940">
        <v>0</v>
      </c>
      <c r="S1358" s="790">
        <v>33.28</v>
      </c>
      <c r="T1358" s="790">
        <v>121.37</v>
      </c>
      <c r="U1358" s="790"/>
      <c r="V1358" s="790"/>
      <c r="W1358" s="790"/>
      <c r="X1358" s="790"/>
      <c r="Y1358" s="790"/>
      <c r="Z1358" s="790"/>
      <c r="AA1358" s="790"/>
      <c r="AB1358" s="790"/>
      <c r="AC1358" s="790"/>
      <c r="AD1358" s="790">
        <v>33.28</v>
      </c>
      <c r="AE1358" s="790"/>
      <c r="AF1358" s="790"/>
      <c r="AG1358" s="790"/>
      <c r="AH1358" s="790"/>
      <c r="AI1358" s="790"/>
      <c r="AJ1358" s="790"/>
      <c r="AK1358" s="790"/>
      <c r="AL1358" s="790"/>
      <c r="AM1358" s="790"/>
      <c r="AN1358" s="443"/>
      <c r="AO1358" s="443"/>
      <c r="AP1358" s="443"/>
      <c r="AQ1358" s="443"/>
      <c r="AR1358" s="443"/>
      <c r="AS1358" s="443"/>
      <c r="AT1358" s="443"/>
      <c r="AU1358" s="443"/>
      <c r="AV1358" s="443"/>
      <c r="AW1358" s="443"/>
      <c r="AX1358" s="771"/>
      <c r="AY1358" s="771"/>
      <c r="AZ1358" s="771"/>
      <c r="BA1358" s="905"/>
    </row>
    <row r="1359" spans="1:53" ht="11.4">
      <c r="A1359" s="789">
        <v>11</v>
      </c>
      <c r="B1359" s="905" t="s">
        <v>1214</v>
      </c>
      <c r="C1359" s="905"/>
      <c r="D1359" s="905"/>
      <c r="E1359" s="905"/>
      <c r="F1359" s="905"/>
      <c r="G1359" s="905"/>
      <c r="H1359" s="905"/>
      <c r="I1359" s="905"/>
      <c r="J1359" s="905"/>
      <c r="K1359" s="905"/>
      <c r="L1359" s="931" t="s">
        <v>152</v>
      </c>
      <c r="M1359" s="956" t="s">
        <v>1137</v>
      </c>
      <c r="N1359" s="933" t="s">
        <v>329</v>
      </c>
      <c r="O1359" s="960">
        <v>4.5</v>
      </c>
      <c r="P1359" s="960">
        <v>0</v>
      </c>
      <c r="Q1359" s="960">
        <v>0</v>
      </c>
      <c r="R1359" s="935">
        <v>0</v>
      </c>
      <c r="S1359" s="960">
        <v>4.7</v>
      </c>
      <c r="T1359" s="960">
        <v>4.0699999999999994</v>
      </c>
      <c r="U1359" s="960">
        <v>0</v>
      </c>
      <c r="V1359" s="960">
        <v>0</v>
      </c>
      <c r="W1359" s="960">
        <v>0</v>
      </c>
      <c r="X1359" s="960">
        <v>0</v>
      </c>
      <c r="Y1359" s="960">
        <v>0</v>
      </c>
      <c r="Z1359" s="960">
        <v>0</v>
      </c>
      <c r="AA1359" s="960">
        <v>0</v>
      </c>
      <c r="AB1359" s="960">
        <v>0</v>
      </c>
      <c r="AC1359" s="960">
        <v>0</v>
      </c>
      <c r="AD1359" s="960">
        <v>4.7</v>
      </c>
      <c r="AE1359" s="960">
        <v>0</v>
      </c>
      <c r="AF1359" s="960">
        <v>0</v>
      </c>
      <c r="AG1359" s="960">
        <v>0</v>
      </c>
      <c r="AH1359" s="960">
        <v>0</v>
      </c>
      <c r="AI1359" s="960">
        <v>0</v>
      </c>
      <c r="AJ1359" s="960">
        <v>0</v>
      </c>
      <c r="AK1359" s="960">
        <v>0</v>
      </c>
      <c r="AL1359" s="960">
        <v>0</v>
      </c>
      <c r="AM1359" s="960">
        <v>0</v>
      </c>
      <c r="AN1359" s="443"/>
      <c r="AO1359" s="443"/>
      <c r="AP1359" s="443"/>
      <c r="AQ1359" s="443"/>
      <c r="AR1359" s="443"/>
      <c r="AS1359" s="443"/>
      <c r="AT1359" s="443"/>
      <c r="AU1359" s="443"/>
      <c r="AV1359" s="443"/>
      <c r="AW1359" s="443"/>
      <c r="AX1359" s="771"/>
      <c r="AY1359" s="771"/>
      <c r="AZ1359" s="771"/>
      <c r="BA1359" s="905"/>
    </row>
    <row r="1360" spans="1:53" ht="11.4">
      <c r="A1360" s="789">
        <v>11</v>
      </c>
      <c r="B1360" s="905" t="s">
        <v>1209</v>
      </c>
      <c r="C1360" s="905"/>
      <c r="D1360" s="905"/>
      <c r="E1360" s="905"/>
      <c r="F1360" s="905"/>
      <c r="G1360" s="905"/>
      <c r="H1360" s="905"/>
      <c r="I1360" s="905"/>
      <c r="J1360" s="905"/>
      <c r="K1360" s="905"/>
      <c r="L1360" s="931" t="s">
        <v>153</v>
      </c>
      <c r="M1360" s="956" t="s">
        <v>1138</v>
      </c>
      <c r="N1360" s="933" t="s">
        <v>679</v>
      </c>
      <c r="O1360" s="961">
        <v>30.68</v>
      </c>
      <c r="P1360" s="961">
        <v>0</v>
      </c>
      <c r="Q1360" s="961">
        <v>0</v>
      </c>
      <c r="R1360" s="940">
        <v>0</v>
      </c>
      <c r="S1360" s="961">
        <v>33.28</v>
      </c>
      <c r="T1360" s="961">
        <v>133.4868550368551</v>
      </c>
      <c r="U1360" s="961">
        <v>0</v>
      </c>
      <c r="V1360" s="961">
        <v>0</v>
      </c>
      <c r="W1360" s="961">
        <v>0</v>
      </c>
      <c r="X1360" s="961">
        <v>0</v>
      </c>
      <c r="Y1360" s="961">
        <v>0</v>
      </c>
      <c r="Z1360" s="961">
        <v>0</v>
      </c>
      <c r="AA1360" s="961">
        <v>0</v>
      </c>
      <c r="AB1360" s="961">
        <v>0</v>
      </c>
      <c r="AC1360" s="961">
        <v>0</v>
      </c>
      <c r="AD1360" s="961">
        <v>36.269745021276599</v>
      </c>
      <c r="AE1360" s="961">
        <v>0</v>
      </c>
      <c r="AF1360" s="961">
        <v>0</v>
      </c>
      <c r="AG1360" s="961">
        <v>0</v>
      </c>
      <c r="AH1360" s="961">
        <v>0</v>
      </c>
      <c r="AI1360" s="961">
        <v>0</v>
      </c>
      <c r="AJ1360" s="961">
        <v>0</v>
      </c>
      <c r="AK1360" s="961">
        <v>0</v>
      </c>
      <c r="AL1360" s="961">
        <v>0</v>
      </c>
      <c r="AM1360" s="961">
        <v>0</v>
      </c>
      <c r="AN1360" s="443"/>
      <c r="AO1360" s="443"/>
      <c r="AP1360" s="443"/>
      <c r="AQ1360" s="443"/>
      <c r="AR1360" s="443"/>
      <c r="AS1360" s="443"/>
      <c r="AT1360" s="443"/>
      <c r="AU1360" s="443"/>
      <c r="AV1360" s="443"/>
      <c r="AW1360" s="443"/>
      <c r="AX1360" s="771"/>
      <c r="AY1360" s="771"/>
      <c r="AZ1360" s="771"/>
      <c r="BA1360" s="905"/>
    </row>
    <row r="1361" spans="1:53" ht="11.4">
      <c r="A1361" s="789">
        <v>11</v>
      </c>
      <c r="B1361" s="905"/>
      <c r="C1361" s="905"/>
      <c r="D1361" s="905"/>
      <c r="E1361" s="905"/>
      <c r="F1361" s="905"/>
      <c r="G1361" s="905"/>
      <c r="H1361" s="905"/>
      <c r="I1361" s="905"/>
      <c r="J1361" s="905"/>
      <c r="K1361" s="905"/>
      <c r="L1361" s="931" t="s">
        <v>680</v>
      </c>
      <c r="M1361" s="932" t="s">
        <v>681</v>
      </c>
      <c r="N1361" s="933" t="s">
        <v>145</v>
      </c>
      <c r="O1361" s="962">
        <v>103.36927223719677</v>
      </c>
      <c r="P1361" s="962">
        <v>0</v>
      </c>
      <c r="Q1361" s="962">
        <v>0</v>
      </c>
      <c r="R1361" s="443"/>
      <c r="S1361" s="962">
        <v>100</v>
      </c>
      <c r="T1361" s="962">
        <v>109.98340202426884</v>
      </c>
      <c r="U1361" s="962">
        <v>0</v>
      </c>
      <c r="V1361" s="962">
        <v>0</v>
      </c>
      <c r="W1361" s="962">
        <v>0</v>
      </c>
      <c r="X1361" s="962">
        <v>0</v>
      </c>
      <c r="Y1361" s="962">
        <v>0</v>
      </c>
      <c r="Z1361" s="962">
        <v>0</v>
      </c>
      <c r="AA1361" s="962">
        <v>0</v>
      </c>
      <c r="AB1361" s="962">
        <v>0</v>
      </c>
      <c r="AC1361" s="962">
        <v>0</v>
      </c>
      <c r="AD1361" s="962">
        <v>108.98360883797054</v>
      </c>
      <c r="AE1361" s="962">
        <v>0</v>
      </c>
      <c r="AF1361" s="962">
        <v>0</v>
      </c>
      <c r="AG1361" s="962">
        <v>0</v>
      </c>
      <c r="AH1361" s="962">
        <v>0</v>
      </c>
      <c r="AI1361" s="962">
        <v>0</v>
      </c>
      <c r="AJ1361" s="962">
        <v>0</v>
      </c>
      <c r="AK1361" s="962">
        <v>0</v>
      </c>
      <c r="AL1361" s="962">
        <v>0</v>
      </c>
      <c r="AM1361" s="962">
        <v>0</v>
      </c>
      <c r="AN1361" s="443"/>
      <c r="AO1361" s="443"/>
      <c r="AP1361" s="443"/>
      <c r="AQ1361" s="443"/>
      <c r="AR1361" s="443"/>
      <c r="AS1361" s="443"/>
      <c r="AT1361" s="443"/>
      <c r="AU1361" s="443"/>
      <c r="AV1361" s="443"/>
      <c r="AW1361" s="443"/>
      <c r="AX1361" s="771"/>
      <c r="AY1361" s="771"/>
      <c r="AZ1361" s="771"/>
      <c r="BA1361" s="905"/>
    </row>
    <row r="1362" spans="1:53" ht="11.4">
      <c r="A1362" s="789">
        <v>11</v>
      </c>
      <c r="B1362" s="905"/>
      <c r="C1362" s="905"/>
      <c r="D1362" s="905"/>
      <c r="E1362" s="905"/>
      <c r="F1362" s="905"/>
      <c r="G1362" s="905"/>
      <c r="H1362" s="905"/>
      <c r="I1362" s="905"/>
      <c r="J1362" s="905"/>
      <c r="K1362" s="905"/>
      <c r="L1362" s="931" t="s">
        <v>682</v>
      </c>
      <c r="M1362" s="932" t="s">
        <v>683</v>
      </c>
      <c r="N1362" s="933" t="s">
        <v>679</v>
      </c>
      <c r="O1362" s="790">
        <v>30.18</v>
      </c>
      <c r="P1362" s="790">
        <v>0</v>
      </c>
      <c r="Q1362" s="790">
        <v>0</v>
      </c>
      <c r="R1362" s="940">
        <v>0</v>
      </c>
      <c r="S1362" s="790">
        <v>33.28</v>
      </c>
      <c r="T1362" s="790">
        <v>127.4433497536946</v>
      </c>
      <c r="U1362" s="790">
        <v>0</v>
      </c>
      <c r="V1362" s="790">
        <v>0</v>
      </c>
      <c r="W1362" s="790">
        <v>0</v>
      </c>
      <c r="X1362" s="790">
        <v>0</v>
      </c>
      <c r="Y1362" s="790">
        <v>0</v>
      </c>
      <c r="Z1362" s="790">
        <v>0</v>
      </c>
      <c r="AA1362" s="790">
        <v>0</v>
      </c>
      <c r="AB1362" s="790">
        <v>0</v>
      </c>
      <c r="AC1362" s="790">
        <v>0</v>
      </c>
      <c r="AD1362" s="790">
        <v>34.841311288888889</v>
      </c>
      <c r="AE1362" s="790">
        <v>0</v>
      </c>
      <c r="AF1362" s="790">
        <v>0</v>
      </c>
      <c r="AG1362" s="790">
        <v>0</v>
      </c>
      <c r="AH1362" s="790">
        <v>0</v>
      </c>
      <c r="AI1362" s="790">
        <v>0</v>
      </c>
      <c r="AJ1362" s="790">
        <v>0</v>
      </c>
      <c r="AK1362" s="790">
        <v>0</v>
      </c>
      <c r="AL1362" s="790">
        <v>0</v>
      </c>
      <c r="AM1362" s="790">
        <v>0</v>
      </c>
      <c r="AN1362" s="443"/>
      <c r="AO1362" s="443"/>
      <c r="AP1362" s="443"/>
      <c r="AQ1362" s="443"/>
      <c r="AR1362" s="443"/>
      <c r="AS1362" s="443"/>
      <c r="AT1362" s="443"/>
      <c r="AU1362" s="443"/>
      <c r="AV1362" s="443"/>
      <c r="AW1362" s="443"/>
      <c r="AX1362" s="771"/>
      <c r="AY1362" s="771"/>
      <c r="AZ1362" s="771"/>
      <c r="BA1362" s="905"/>
    </row>
    <row r="1363" spans="1:53" s="116" customFormat="1" ht="11.4">
      <c r="A1363" s="789">
        <v>11</v>
      </c>
      <c r="B1363" s="946"/>
      <c r="C1363" s="946"/>
      <c r="D1363" s="946"/>
      <c r="E1363" s="946"/>
      <c r="F1363" s="946"/>
      <c r="G1363" s="946"/>
      <c r="H1363" s="946"/>
      <c r="I1363" s="946"/>
      <c r="J1363" s="946"/>
      <c r="K1363" s="946"/>
      <c r="L1363" s="947" t="s">
        <v>140</v>
      </c>
      <c r="M1363" s="953" t="s">
        <v>1342</v>
      </c>
      <c r="N1363" s="949" t="s">
        <v>370</v>
      </c>
      <c r="O1363" s="963">
        <v>263.47140000000002</v>
      </c>
      <c r="P1363" s="963">
        <v>0</v>
      </c>
      <c r="Q1363" s="963">
        <v>0</v>
      </c>
      <c r="R1363" s="928">
        <v>0</v>
      </c>
      <c r="S1363" s="963">
        <v>290.53440000000001</v>
      </c>
      <c r="T1363" s="963">
        <v>880.63354679802978</v>
      </c>
      <c r="U1363" s="963">
        <v>0</v>
      </c>
      <c r="V1363" s="963">
        <v>0</v>
      </c>
      <c r="W1363" s="963">
        <v>0</v>
      </c>
      <c r="X1363" s="963">
        <v>0</v>
      </c>
      <c r="Y1363" s="963">
        <v>0</v>
      </c>
      <c r="Z1363" s="963">
        <v>0</v>
      </c>
      <c r="AA1363" s="963">
        <v>0</v>
      </c>
      <c r="AB1363" s="963">
        <v>0</v>
      </c>
      <c r="AC1363" s="963">
        <v>0</v>
      </c>
      <c r="AD1363" s="963">
        <v>304.16464755200002</v>
      </c>
      <c r="AE1363" s="963">
        <v>0</v>
      </c>
      <c r="AF1363" s="963">
        <v>0</v>
      </c>
      <c r="AG1363" s="963">
        <v>0</v>
      </c>
      <c r="AH1363" s="963">
        <v>0</v>
      </c>
      <c r="AI1363" s="963">
        <v>0</v>
      </c>
      <c r="AJ1363" s="963">
        <v>0</v>
      </c>
      <c r="AK1363" s="963">
        <v>0</v>
      </c>
      <c r="AL1363" s="963">
        <v>0</v>
      </c>
      <c r="AM1363" s="963">
        <v>0</v>
      </c>
      <c r="AN1363" s="928">
        <v>4.6914401709401758</v>
      </c>
      <c r="AO1363" s="928">
        <v>-100</v>
      </c>
      <c r="AP1363" s="928">
        <v>0</v>
      </c>
      <c r="AQ1363" s="928">
        <v>0</v>
      </c>
      <c r="AR1363" s="928">
        <v>0</v>
      </c>
      <c r="AS1363" s="928">
        <v>0</v>
      </c>
      <c r="AT1363" s="928">
        <v>0</v>
      </c>
      <c r="AU1363" s="928">
        <v>0</v>
      </c>
      <c r="AV1363" s="928">
        <v>0</v>
      </c>
      <c r="AW1363" s="928">
        <v>0</v>
      </c>
      <c r="AX1363" s="771"/>
      <c r="AY1363" s="771"/>
      <c r="AZ1363" s="771"/>
      <c r="BA1363" s="946"/>
    </row>
    <row r="1364" spans="1:53" s="116" customFormat="1" ht="11.4">
      <c r="A1364" s="789">
        <v>11</v>
      </c>
      <c r="B1364" s="905" t="s">
        <v>1218</v>
      </c>
      <c r="C1364" s="946"/>
      <c r="D1364" s="946"/>
      <c r="E1364" s="946"/>
      <c r="F1364" s="946"/>
      <c r="G1364" s="946"/>
      <c r="H1364" s="946"/>
      <c r="I1364" s="946"/>
      <c r="J1364" s="946"/>
      <c r="K1364" s="946"/>
      <c r="L1364" s="947" t="s">
        <v>141</v>
      </c>
      <c r="M1364" s="953" t="s">
        <v>684</v>
      </c>
      <c r="N1364" s="949" t="s">
        <v>329</v>
      </c>
      <c r="O1364" s="958">
        <v>8.73</v>
      </c>
      <c r="P1364" s="958">
        <v>0</v>
      </c>
      <c r="Q1364" s="958">
        <v>0</v>
      </c>
      <c r="R1364" s="958">
        <v>0</v>
      </c>
      <c r="S1364" s="958">
        <v>8.73</v>
      </c>
      <c r="T1364" s="958">
        <v>6.91</v>
      </c>
      <c r="U1364" s="958">
        <v>0</v>
      </c>
      <c r="V1364" s="958">
        <v>0</v>
      </c>
      <c r="W1364" s="958">
        <v>0</v>
      </c>
      <c r="X1364" s="958">
        <v>0</v>
      </c>
      <c r="Y1364" s="958">
        <v>0</v>
      </c>
      <c r="Z1364" s="958">
        <v>0</v>
      </c>
      <c r="AA1364" s="958">
        <v>0</v>
      </c>
      <c r="AB1364" s="958">
        <v>0</v>
      </c>
      <c r="AC1364" s="958">
        <v>0</v>
      </c>
      <c r="AD1364" s="958">
        <v>8.73</v>
      </c>
      <c r="AE1364" s="958">
        <v>0</v>
      </c>
      <c r="AF1364" s="958">
        <v>0</v>
      </c>
      <c r="AG1364" s="958">
        <v>0</v>
      </c>
      <c r="AH1364" s="958">
        <v>0</v>
      </c>
      <c r="AI1364" s="958">
        <v>0</v>
      </c>
      <c r="AJ1364" s="958">
        <v>0</v>
      </c>
      <c r="AK1364" s="958">
        <v>0</v>
      </c>
      <c r="AL1364" s="958">
        <v>0</v>
      </c>
      <c r="AM1364" s="958">
        <v>0</v>
      </c>
      <c r="AN1364" s="537"/>
      <c r="AO1364" s="537"/>
      <c r="AP1364" s="537"/>
      <c r="AQ1364" s="537"/>
      <c r="AR1364" s="537"/>
      <c r="AS1364" s="537"/>
      <c r="AT1364" s="537"/>
      <c r="AU1364" s="537"/>
      <c r="AV1364" s="537"/>
      <c r="AW1364" s="537"/>
      <c r="AX1364" s="771"/>
      <c r="AY1364" s="771"/>
      <c r="AZ1364" s="771"/>
      <c r="BA1364" s="946"/>
    </row>
    <row r="1365" spans="1:53" ht="11.4">
      <c r="A1365" s="789">
        <v>11</v>
      </c>
      <c r="B1365" s="905" t="s">
        <v>1215</v>
      </c>
      <c r="C1365" s="905"/>
      <c r="D1365" s="905"/>
      <c r="E1365" s="905"/>
      <c r="F1365" s="905"/>
      <c r="G1365" s="905"/>
      <c r="H1365" s="905"/>
      <c r="I1365" s="905"/>
      <c r="J1365" s="905"/>
      <c r="K1365" s="905"/>
      <c r="L1365" s="964" t="s">
        <v>154</v>
      </c>
      <c r="M1365" s="956" t="s">
        <v>1200</v>
      </c>
      <c r="N1365" s="965" t="s">
        <v>329</v>
      </c>
      <c r="O1365" s="959">
        <v>4.3650000000000002</v>
      </c>
      <c r="P1365" s="959">
        <v>0</v>
      </c>
      <c r="Q1365" s="959">
        <v>0</v>
      </c>
      <c r="R1365" s="935">
        <v>0</v>
      </c>
      <c r="S1365" s="959">
        <v>4.3650000000000002</v>
      </c>
      <c r="T1365" s="959">
        <v>3.4550000000000001</v>
      </c>
      <c r="U1365" s="959">
        <v>0</v>
      </c>
      <c r="V1365" s="959">
        <v>0</v>
      </c>
      <c r="W1365" s="959">
        <v>0</v>
      </c>
      <c r="X1365" s="959">
        <v>0</v>
      </c>
      <c r="Y1365" s="959">
        <v>0</v>
      </c>
      <c r="Z1365" s="959">
        <v>0</v>
      </c>
      <c r="AA1365" s="959">
        <v>0</v>
      </c>
      <c r="AB1365" s="959">
        <v>0</v>
      </c>
      <c r="AC1365" s="959">
        <v>0</v>
      </c>
      <c r="AD1365" s="959">
        <v>4.3650000000000002</v>
      </c>
      <c r="AE1365" s="959">
        <v>0</v>
      </c>
      <c r="AF1365" s="959">
        <v>0</v>
      </c>
      <c r="AG1365" s="959">
        <v>0</v>
      </c>
      <c r="AH1365" s="959">
        <v>0</v>
      </c>
      <c r="AI1365" s="959">
        <v>0</v>
      </c>
      <c r="AJ1365" s="959">
        <v>0</v>
      </c>
      <c r="AK1365" s="959">
        <v>0</v>
      </c>
      <c r="AL1365" s="959">
        <v>0</v>
      </c>
      <c r="AM1365" s="959">
        <v>0</v>
      </c>
      <c r="AN1365" s="443"/>
      <c r="AO1365" s="443"/>
      <c r="AP1365" s="443"/>
      <c r="AQ1365" s="443"/>
      <c r="AR1365" s="443"/>
      <c r="AS1365" s="443"/>
      <c r="AT1365" s="443"/>
      <c r="AU1365" s="443"/>
      <c r="AV1365" s="443"/>
      <c r="AW1365" s="443"/>
      <c r="AX1365" s="771"/>
      <c r="AY1365" s="771"/>
      <c r="AZ1365" s="771"/>
      <c r="BA1365" s="905"/>
    </row>
    <row r="1366" spans="1:53" ht="11.4">
      <c r="A1366" s="789">
        <v>11</v>
      </c>
      <c r="B1366" s="905" t="s">
        <v>1211</v>
      </c>
      <c r="C1366" s="905"/>
      <c r="D1366" s="905"/>
      <c r="E1366" s="905"/>
      <c r="F1366" s="905"/>
      <c r="G1366" s="905"/>
      <c r="H1366" s="905"/>
      <c r="I1366" s="905"/>
      <c r="J1366" s="905"/>
      <c r="K1366" s="905"/>
      <c r="L1366" s="964" t="s">
        <v>155</v>
      </c>
      <c r="M1366" s="956" t="s">
        <v>1201</v>
      </c>
      <c r="N1366" s="965" t="s">
        <v>679</v>
      </c>
      <c r="O1366" s="961">
        <v>29.68</v>
      </c>
      <c r="P1366" s="961">
        <v>0</v>
      </c>
      <c r="Q1366" s="961">
        <v>0</v>
      </c>
      <c r="R1366" s="940">
        <v>0</v>
      </c>
      <c r="S1366" s="961">
        <v>33.28</v>
      </c>
      <c r="T1366" s="961">
        <v>121.37</v>
      </c>
      <c r="U1366" s="961">
        <v>0</v>
      </c>
      <c r="V1366" s="961">
        <v>0</v>
      </c>
      <c r="W1366" s="961">
        <v>0</v>
      </c>
      <c r="X1366" s="961">
        <v>0</v>
      </c>
      <c r="Y1366" s="961">
        <v>0</v>
      </c>
      <c r="Z1366" s="961">
        <v>0</v>
      </c>
      <c r="AA1366" s="961">
        <v>0</v>
      </c>
      <c r="AB1366" s="961">
        <v>0</v>
      </c>
      <c r="AC1366" s="961">
        <v>0</v>
      </c>
      <c r="AD1366" s="961">
        <v>33.28</v>
      </c>
      <c r="AE1366" s="961">
        <v>0</v>
      </c>
      <c r="AF1366" s="961">
        <v>0</v>
      </c>
      <c r="AG1366" s="961">
        <v>0</v>
      </c>
      <c r="AH1366" s="961">
        <v>0</v>
      </c>
      <c r="AI1366" s="961">
        <v>0</v>
      </c>
      <c r="AJ1366" s="961">
        <v>0</v>
      </c>
      <c r="AK1366" s="961">
        <v>0</v>
      </c>
      <c r="AL1366" s="961">
        <v>0</v>
      </c>
      <c r="AM1366" s="961">
        <v>0</v>
      </c>
      <c r="AN1366" s="443"/>
      <c r="AO1366" s="443"/>
      <c r="AP1366" s="443"/>
      <c r="AQ1366" s="443"/>
      <c r="AR1366" s="443"/>
      <c r="AS1366" s="443"/>
      <c r="AT1366" s="443"/>
      <c r="AU1366" s="443"/>
      <c r="AV1366" s="443"/>
      <c r="AW1366" s="443"/>
      <c r="AX1366" s="771"/>
      <c r="AY1366" s="771"/>
      <c r="AZ1366" s="771"/>
      <c r="BA1366" s="905"/>
    </row>
    <row r="1367" spans="1:53" ht="11.4">
      <c r="A1367" s="789">
        <v>11</v>
      </c>
      <c r="B1367" s="905" t="s">
        <v>1216</v>
      </c>
      <c r="C1367" s="905"/>
      <c r="D1367" s="905"/>
      <c r="E1367" s="905"/>
      <c r="F1367" s="905"/>
      <c r="G1367" s="905"/>
      <c r="H1367" s="905"/>
      <c r="I1367" s="905"/>
      <c r="J1367" s="905"/>
      <c r="K1367" s="905"/>
      <c r="L1367" s="964" t="s">
        <v>156</v>
      </c>
      <c r="M1367" s="956" t="s">
        <v>1202</v>
      </c>
      <c r="N1367" s="965" t="s">
        <v>329</v>
      </c>
      <c r="O1367" s="960">
        <v>4.3650000000000002</v>
      </c>
      <c r="P1367" s="960">
        <v>0</v>
      </c>
      <c r="Q1367" s="960">
        <v>0</v>
      </c>
      <c r="R1367" s="935">
        <v>0</v>
      </c>
      <c r="S1367" s="960">
        <v>4.3650000000000002</v>
      </c>
      <c r="T1367" s="960">
        <v>3.4550000000000001</v>
      </c>
      <c r="U1367" s="960">
        <v>0</v>
      </c>
      <c r="V1367" s="960">
        <v>0</v>
      </c>
      <c r="W1367" s="960">
        <v>0</v>
      </c>
      <c r="X1367" s="960">
        <v>0</v>
      </c>
      <c r="Y1367" s="960">
        <v>0</v>
      </c>
      <c r="Z1367" s="960">
        <v>0</v>
      </c>
      <c r="AA1367" s="960">
        <v>0</v>
      </c>
      <c r="AB1367" s="960">
        <v>0</v>
      </c>
      <c r="AC1367" s="960">
        <v>0</v>
      </c>
      <c r="AD1367" s="960">
        <v>4.3650000000000002</v>
      </c>
      <c r="AE1367" s="960">
        <v>0</v>
      </c>
      <c r="AF1367" s="960">
        <v>0</v>
      </c>
      <c r="AG1367" s="960">
        <v>0</v>
      </c>
      <c r="AH1367" s="960">
        <v>0</v>
      </c>
      <c r="AI1367" s="960">
        <v>0</v>
      </c>
      <c r="AJ1367" s="960">
        <v>0</v>
      </c>
      <c r="AK1367" s="960">
        <v>0</v>
      </c>
      <c r="AL1367" s="960">
        <v>0</v>
      </c>
      <c r="AM1367" s="960">
        <v>0</v>
      </c>
      <c r="AN1367" s="443"/>
      <c r="AO1367" s="443"/>
      <c r="AP1367" s="443"/>
      <c r="AQ1367" s="443"/>
      <c r="AR1367" s="443"/>
      <c r="AS1367" s="443"/>
      <c r="AT1367" s="443"/>
      <c r="AU1367" s="443"/>
      <c r="AV1367" s="443"/>
      <c r="AW1367" s="443"/>
      <c r="AX1367" s="771"/>
      <c r="AY1367" s="771"/>
      <c r="AZ1367" s="771"/>
      <c r="BA1367" s="905"/>
    </row>
    <row r="1368" spans="1:53" ht="11.4">
      <c r="A1368" s="789">
        <v>11</v>
      </c>
      <c r="B1368" s="905" t="s">
        <v>1210</v>
      </c>
      <c r="C1368" s="905"/>
      <c r="D1368" s="905"/>
      <c r="E1368" s="905"/>
      <c r="F1368" s="905"/>
      <c r="G1368" s="905"/>
      <c r="H1368" s="905"/>
      <c r="I1368" s="905"/>
      <c r="J1368" s="905"/>
      <c r="K1368" s="905"/>
      <c r="L1368" s="964" t="s">
        <v>157</v>
      </c>
      <c r="M1368" s="956" t="s">
        <v>1203</v>
      </c>
      <c r="N1368" s="965" t="s">
        <v>679</v>
      </c>
      <c r="O1368" s="961">
        <v>30.68</v>
      </c>
      <c r="P1368" s="961">
        <v>0</v>
      </c>
      <c r="Q1368" s="961">
        <v>0</v>
      </c>
      <c r="R1368" s="940">
        <v>0</v>
      </c>
      <c r="S1368" s="961">
        <v>33.28</v>
      </c>
      <c r="T1368" s="961">
        <v>133.4868550368551</v>
      </c>
      <c r="U1368" s="961">
        <v>0</v>
      </c>
      <c r="V1368" s="961">
        <v>0</v>
      </c>
      <c r="W1368" s="961">
        <v>0</v>
      </c>
      <c r="X1368" s="961">
        <v>0</v>
      </c>
      <c r="Y1368" s="961">
        <v>0</v>
      </c>
      <c r="Z1368" s="961">
        <v>0</v>
      </c>
      <c r="AA1368" s="961">
        <v>0</v>
      </c>
      <c r="AB1368" s="961">
        <v>0</v>
      </c>
      <c r="AC1368" s="961">
        <v>0</v>
      </c>
      <c r="AD1368" s="961">
        <v>36.269745021276599</v>
      </c>
      <c r="AE1368" s="961">
        <v>0</v>
      </c>
      <c r="AF1368" s="961">
        <v>0</v>
      </c>
      <c r="AG1368" s="961">
        <v>0</v>
      </c>
      <c r="AH1368" s="961">
        <v>0</v>
      </c>
      <c r="AI1368" s="961">
        <v>0</v>
      </c>
      <c r="AJ1368" s="961">
        <v>0</v>
      </c>
      <c r="AK1368" s="961">
        <v>0</v>
      </c>
      <c r="AL1368" s="961">
        <v>0</v>
      </c>
      <c r="AM1368" s="961">
        <v>0</v>
      </c>
      <c r="AN1368" s="443"/>
      <c r="AO1368" s="443"/>
      <c r="AP1368" s="443"/>
      <c r="AQ1368" s="443"/>
      <c r="AR1368" s="443"/>
      <c r="AS1368" s="443"/>
      <c r="AT1368" s="443"/>
      <c r="AU1368" s="443"/>
      <c r="AV1368" s="443"/>
      <c r="AW1368" s="443"/>
      <c r="AX1368" s="771"/>
      <c r="AY1368" s="771"/>
      <c r="AZ1368" s="771"/>
      <c r="BA1368" s="905"/>
    </row>
    <row r="1369" spans="1:53">
      <c r="A1369" s="905"/>
      <c r="B1369" s="905"/>
      <c r="C1369" s="905"/>
      <c r="D1369" s="905"/>
      <c r="E1369" s="905"/>
      <c r="F1369" s="905"/>
      <c r="G1369" s="905"/>
      <c r="H1369" s="905"/>
      <c r="I1369" s="905"/>
      <c r="J1369" s="905"/>
      <c r="K1369" s="905"/>
      <c r="L1369" s="915"/>
      <c r="M1369" s="916"/>
      <c r="N1369" s="915"/>
      <c r="O1369" s="905"/>
      <c r="P1369" s="905"/>
      <c r="Q1369" s="905"/>
      <c r="R1369" s="905"/>
      <c r="S1369" s="905"/>
      <c r="T1369" s="905"/>
      <c r="U1369" s="905"/>
      <c r="V1369" s="905"/>
      <c r="W1369" s="905"/>
      <c r="X1369" s="905"/>
      <c r="Y1369" s="905"/>
      <c r="Z1369" s="905"/>
      <c r="AA1369" s="905"/>
      <c r="AB1369" s="905"/>
      <c r="AC1369" s="905"/>
      <c r="AD1369" s="905"/>
      <c r="AE1369" s="905"/>
      <c r="AF1369" s="905"/>
      <c r="AG1369" s="905"/>
      <c r="AH1369" s="905"/>
      <c r="AI1369" s="905"/>
      <c r="AJ1369" s="905"/>
      <c r="AK1369" s="905"/>
      <c r="AL1369" s="905"/>
      <c r="AM1369" s="905"/>
      <c r="AN1369" s="905"/>
      <c r="AO1369" s="905"/>
      <c r="AP1369" s="905"/>
      <c r="AQ1369" s="905"/>
      <c r="AR1369" s="905"/>
      <c r="AS1369" s="905"/>
      <c r="AT1369" s="905"/>
      <c r="AU1369" s="905"/>
      <c r="AV1369" s="905"/>
      <c r="AW1369" s="905"/>
      <c r="AX1369" s="905"/>
      <c r="AY1369" s="905"/>
      <c r="AZ1369" s="905"/>
      <c r="BA1369" s="905"/>
    </row>
    <row r="1370" spans="1:53" ht="15" customHeight="1">
      <c r="A1370" s="905"/>
      <c r="B1370" s="905"/>
      <c r="C1370" s="905"/>
      <c r="D1370" s="905"/>
      <c r="E1370" s="905"/>
      <c r="F1370" s="905"/>
      <c r="G1370" s="905"/>
      <c r="H1370" s="905"/>
      <c r="I1370" s="905"/>
      <c r="J1370" s="905"/>
      <c r="K1370" s="905"/>
      <c r="L1370" s="1133" t="s">
        <v>1402</v>
      </c>
      <c r="M1370" s="1133"/>
      <c r="N1370" s="1133"/>
      <c r="O1370" s="1133"/>
      <c r="P1370" s="1133"/>
      <c r="Q1370" s="1133"/>
      <c r="R1370" s="1133"/>
      <c r="S1370" s="1133"/>
      <c r="T1370" s="1133"/>
      <c r="U1370" s="1133"/>
      <c r="V1370" s="1133"/>
      <c r="W1370" s="1133"/>
      <c r="X1370" s="1133"/>
      <c r="Y1370" s="1133"/>
      <c r="Z1370" s="1133"/>
      <c r="AA1370" s="1133"/>
      <c r="AB1370" s="1133"/>
      <c r="AC1370" s="1133"/>
      <c r="AD1370" s="1133"/>
      <c r="AE1370" s="1133"/>
      <c r="AF1370" s="1133"/>
      <c r="AG1370" s="1133"/>
      <c r="AH1370" s="1133"/>
      <c r="AI1370" s="1133"/>
      <c r="AJ1370" s="1133"/>
      <c r="AK1370" s="1133"/>
      <c r="AL1370" s="1133"/>
      <c r="AM1370" s="1133"/>
      <c r="AN1370" s="1133"/>
      <c r="AO1370" s="1133"/>
      <c r="AP1370" s="1133"/>
      <c r="AQ1370" s="1133"/>
      <c r="AR1370" s="1133"/>
      <c r="AS1370" s="1133"/>
      <c r="AT1370" s="1133"/>
      <c r="AU1370" s="1133"/>
      <c r="AV1370" s="1133"/>
      <c r="AW1370" s="1133"/>
      <c r="AX1370" s="1133"/>
      <c r="AY1370" s="1133"/>
      <c r="AZ1370" s="1133"/>
      <c r="BA1370" s="905"/>
    </row>
    <row r="1371" spans="1:53" ht="45" customHeight="1">
      <c r="A1371" s="905"/>
      <c r="B1371" s="905"/>
      <c r="C1371" s="905"/>
      <c r="D1371" s="905"/>
      <c r="E1371" s="905"/>
      <c r="F1371" s="905"/>
      <c r="G1371" s="905"/>
      <c r="H1371" s="905"/>
      <c r="I1371" s="905"/>
      <c r="J1371" s="905"/>
      <c r="K1371" s="649"/>
      <c r="L1371" s="1149" t="s">
        <v>2385</v>
      </c>
      <c r="M1371" s="1138"/>
      <c r="N1371" s="1138"/>
      <c r="O1371" s="1138"/>
      <c r="P1371" s="1138"/>
      <c r="Q1371" s="1138"/>
      <c r="R1371" s="1138"/>
      <c r="S1371" s="1138"/>
      <c r="T1371" s="1138"/>
      <c r="U1371" s="1138"/>
      <c r="V1371" s="1138"/>
      <c r="W1371" s="1138"/>
      <c r="X1371" s="1138"/>
      <c r="Y1371" s="1138"/>
      <c r="Z1371" s="1138"/>
      <c r="AA1371" s="1138"/>
      <c r="AB1371" s="1138"/>
      <c r="AC1371" s="1138"/>
      <c r="AD1371" s="1138"/>
      <c r="AE1371" s="1138"/>
      <c r="AF1371" s="1138"/>
      <c r="AG1371" s="1138"/>
      <c r="AH1371" s="1138"/>
      <c r="AI1371" s="1138"/>
      <c r="AJ1371" s="1138"/>
      <c r="AK1371" s="1138"/>
      <c r="AL1371" s="1138"/>
      <c r="AM1371" s="1138"/>
      <c r="AN1371" s="1138"/>
      <c r="AO1371" s="1138"/>
      <c r="AP1371" s="1138"/>
      <c r="AQ1371" s="1138"/>
      <c r="AR1371" s="1138"/>
      <c r="AS1371" s="1138"/>
      <c r="AT1371" s="1138"/>
      <c r="AU1371" s="1138"/>
      <c r="AV1371" s="1138"/>
      <c r="AW1371" s="1138"/>
      <c r="AX1371" s="1138"/>
      <c r="AY1371" s="1138"/>
      <c r="AZ1371" s="1138"/>
      <c r="BA1371" s="905"/>
    </row>
  </sheetData>
  <sheetProtection formatColumns="0" formatRows="0" autoFilter="0"/>
  <mergeCells count="9">
    <mergeCell ref="L1371:AZ1371"/>
    <mergeCell ref="AZ14:AZ15"/>
    <mergeCell ref="AX14:AX15"/>
    <mergeCell ref="AY14:AY15"/>
    <mergeCell ref="L1370:AZ1370"/>
    <mergeCell ref="L14:L15"/>
    <mergeCell ref="M14:M15"/>
    <mergeCell ref="N14:N15"/>
    <mergeCell ref="AN15:AW15"/>
  </mergeCells>
  <dataValidations count="2">
    <dataValidation type="textLength" operator="lessThanOrEqual" allowBlank="1" showInputMessage="1" showErrorMessage="1" errorTitle="Ошибка" error="Допускается ввод не более 900 символов!" sqref="AX17:AZ65 AX66:AZ138 AX140:AZ188 AX189:AZ261 AX263:AZ311 AX312:AZ384 AX386:AZ434 AX435:AZ507 AX509:AZ557 AX558:AZ630 AX632:AZ680 AX681:AZ753 AX755:AZ803 AX804:AZ876 AX878:AZ926 AX927:AZ999 AX1001:AZ1049 AX1050:AZ1122 AX1124:AZ1172 AX1173:AZ1245 AX1296:AZ1368 AX1247:AZ1295">
      <formula1>900</formula1>
    </dataValidation>
    <dataValidation type="decimal" allowBlank="1" showErrorMessage="1" errorTitle="Ошибка" error="Допускается ввод только действительных чисел!" sqref="S107:AM112 O107:Q112 O86:Q86 S115:AM122 O115:Q122 S97:AM99 O97:Q99 O89:Q89 O91:Q95 S91:AM95 S73:AM74 O73:Q74 S89:AM89 S86:AM86 S127:AM132 AD64:AE64 O124:Q125 O37:Q40 O44:Q50 O54:Q63 S37:AM41 O27:Q27 O29:Q35 S44:AM50 S25:AM27 O18:Q18 S21:AM23 O21:Q23 O25:Q25 O52:Q52 O127:Q132 S124:AM125 O135:Q138 S64:T64 S29:AM35 S52:AM63 S135:AM138 S230:AM235 O230:Q235 O209:Q209 S238:AM245 O238:Q245 S220:AM222 O220:Q222 O212:Q212 O214:Q218 S214:AM218 S196:AM197 O196:Q197 S212:AM212 S209:AM209 S250:AM255 AD187:AE187 O247:Q248 O160:Q163 O167:Q173 O177:Q186 S160:AM164 O150:Q150 O152:Q158 S167:AM173 S148:AM150 O141:Q141 S144:AM146 O144:Q146 O148:Q148 O175:Q175 O250:Q255 S247:AM248 O258:Q261 S187:T187 S152:AM158 S175:AM186 S258:AM261 S353:AM358 O353:Q358 O332:Q332 S361:AM368 O361:Q368 S343:AM345 O343:Q345 O335:Q335 O337:Q341 S337:AM341 S319:AM320 O319:Q320 S335:AM335 S332:AM332 S373:AM378 AD310:AE310 O370:Q371 O283:Q286 O290:Q296 O300:Q309 S283:AM287 O273:Q273 O275:Q281 S290:AM296 S271:AM273 O264:Q264 S267:AM269 O267:Q269 O271:Q271 O298:Q298 O373:Q378 S370:AM371 O381:Q384 S310:T310 S275:AM281 S298:AM309 S381:AM384 S476:AM481 O476:Q481 O455:Q455 S484:AM491 O484:Q491 S466:AM468 O466:Q468 O458:Q458 O460:Q464 S460:AM464 S442:AM443 O442:Q443 S458:AM458 S455:AM455 S496:AM501 AD433:AE433 O493:Q494 O406:Q409 O413:Q419 O423:Q432 S406:AM410 O396:Q396 O398:Q404 S413:AM419 S394:AM396 O387:Q387 S390:AM392 O390:Q392 O394:Q394 O421:Q421 O496:Q501 S493:AM494 O504:Q507 S433:T433 S398:AM404 S421:AM432 S504:AM507 S599:AM604 O599:Q604 O578:Q578 S607:AM614 O607:Q614 S589:AM591 O589:Q591 O581:Q581 O583:Q587 S583:AM587 S565:AM566 O565:Q566 S581:AM581 S578:AM578 S619:AM624 AD556:AE556 O616:Q617 O529:Q532 O536:Q542 O546:Q555 S529:AM533 O519:Q519 O521:Q527 S536:AM542 S517:AM519 O510:Q510 S513:AM515 O513:Q515 O517:Q517 O544:Q544 O619:Q624 S616:AM617 O627:Q630 S556:T556 S521:AM527 S544:AM555 S627:AM630 S722:AM727 O722:Q727 O701:Q701 S730:AM737 O730:Q737 S712:AM714 O712:Q714 O704:Q704 O706:Q710 S706:AM710 S688:AM689 O688:Q689 S704:AM704 S701:AM701 S742:AM747 AD679:AE679 O739:Q740 O652:Q655 O659:Q665 O669:Q678 S652:AM656 O642:Q642 O644:Q650 S659:AM665 S640:AM642 O633:Q633 S636:AM638 O636:Q638 O640:Q640 O667:Q667 O742:Q747 S739:AM740 O750:Q753 S679:T679 S644:AM650 S667:AM678 S750:AM753 S845:AM850 O845:Q850 O824:Q824 S853:AM860 O853:Q860 S835:AM837 O835:Q837 O827:Q827 O829:Q833 S829:AM833 S811:AM812 O811:Q812 S827:AM827 S824:AM824 S865:AM870 AD802:AE802 O862:Q863 O775:Q778 O782:Q788 O792:Q801 S775:AM779 O765:Q765 O767:Q773 S782:AM788 S763:AM765 O756:Q756 S759:AM761 O759:Q761 O763:Q763 O790:Q790 O865:Q870 S862:AM863 O873:Q876 S802:T802 S767:AM773 S790:AM801 S873:AM876 S968:AM973 O968:Q973 O947:Q947 S976:AM983 O976:Q983 S958:AM960 O958:Q960 O950:Q950 O952:Q956 S952:AM956 S934:AM935 O934:Q935 S950:AM950 S947:AM947 S988:AM993 AD925:AE925 O985:Q986 O898:Q901 O905:Q911 O915:Q924 S898:AM902 O888:Q888 O890:Q896 S905:AM911 S886:AM888 O879:Q879 S882:AM884 O882:Q884 O886:Q886 O913:Q913 O988:Q993 S985:AM986 O996:Q999 S925:T925 S890:AM896 S913:AM924 S996:AM999 S1091:AM1096 O1091:Q1096 O1070:Q1070 S1099:AM1106 O1099:Q1106 S1081:AM1083 O1081:Q1083 O1073:Q1073 O1075:Q1079 S1075:AM1079 S1057:AM1058 O1057:Q1058 S1073:AM1073 S1070:AM1070 S1111:AM1116 AD1048:AE1048 O1108:Q1109 O1021:Q1024 O1028:Q1034 O1038:Q1047 S1021:AM1025 O1011:Q1011 O1013:Q1019 S1028:AM1034 S1009:AM1011 O1002:Q1002 S1005:AM1007 O1005:Q1007 O1009:Q1009 O1036:Q1036 O1111:Q1116 S1108:AM1109 O1119:Q1122 S1048:T1048 S1013:AM1019 S1036:AM1047 S1119:AM1122 S1214:AM1219 O1214:Q1219 O1193:Q1193 S1222:AM1229 O1222:Q1229 S1204:AM1206 O1204:Q1206 O1196:Q1196 O1198:Q1202 S1198:AM1202 S1180:AM1181 O1180:Q1181 S1196:AM1196 S1193:AM1193 S1234:AM1239 AD1171:AE1171 O1231:Q1232 O1144:Q1147 O1151:Q1157 O1161:Q1170 S1144:AM1148 O1134:Q1134 O1136:Q1142 S1151:AM1157 S1132:AM1134 O1125:Q1125 S1128:AM1130 O1128:Q1130 O1132:Q1132 O1159:Q1159 O1234:Q1239 S1231:AM1232 O1242:Q1245 S1171:T1171 S1136:AM1142 S1159:AM1170 S1242:AM1245 S1337:AM1342 O1337:Q1342 O1316:Q1316 S1345:AM1352 O1345:Q1352 S1327:AM1329 O1327:Q1329 O1319:Q1319 O1321:Q1325 S1321:AM1325 S1303:AM1304 O1303:Q1304 S1319:AM1319 S1316:AM1316 S1357:AM1362 AD1294:AE1294 O1354:Q1355 O1267:Q1270 O1274:Q1280 O1284:Q1293 S1267:AM1271 O1257:Q1257 O1259:Q1265 S1274:AM1280 S1255:AM1257 O1248:Q1248 S1251:AM1253 O1251:Q1253 O1255:Q1255 O1282:Q1282 O1357:Q1362 S1354:AM1355 S1365:AM1368 S1294:T1294 O1365:Q1368 S1282:AM1293 S1259:AM1265">
      <formula1>-9.99999999999999E+23</formula1>
      <formula2>9.99999999999999E+23</formula2>
    </dataValidation>
  </dataValidations>
  <printOptions horizontalCentered="1"/>
  <pageMargins left="0.35433070866141736" right="0.35433070866141736" top="0.39370078740157483" bottom="0.47244094488188981" header="7.874015748031496E-2" footer="7.874015748031496E-2"/>
  <pageSetup paperSize="9" scale="50" firstPageNumber="13" fitToWidth="0" fitToHeight="0" orientation="landscape" useFirstPageNumber="1" r:id="rId1"/>
  <headerFooter>
    <oddFooter>&amp;C&amp;A
&amp;P из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tabColor rgb="FF002060"/>
    <outlinePr summaryBelow="0" summaryRight="0"/>
  </sheetPr>
  <dimension ref="A1:BF442"/>
  <sheetViews>
    <sheetView showGridLines="0" view="pageBreakPreview" topLeftCell="L292" zoomScale="70" zoomScaleNormal="100" zoomScaleSheetLayoutView="70" workbookViewId="0">
      <selection activeCell="AV464" sqref="AU464:AV464"/>
    </sheetView>
  </sheetViews>
  <sheetFormatPr defaultColWidth="9.125" defaultRowHeight="11.4"/>
  <cols>
    <col min="1" max="5" width="2.75" style="322" hidden="1" customWidth="1"/>
    <col min="6" max="6" width="8.375" style="322" hidden="1" customWidth="1"/>
    <col min="7" max="7" width="12.875" style="322" hidden="1" customWidth="1"/>
    <col min="8" max="10" width="2.75" style="322" hidden="1" customWidth="1"/>
    <col min="11" max="11" width="3.75" style="322" hidden="1" customWidth="1"/>
    <col min="12" max="12" width="56.75" style="321" customWidth="1"/>
    <col min="13" max="13" width="13.25" style="324" customWidth="1"/>
    <col min="14" max="16" width="14.875" style="322" customWidth="1"/>
    <col min="17" max="43" width="14.875" style="322" hidden="1" customWidth="1"/>
    <col min="44" max="44" width="14.875" style="322" customWidth="1"/>
    <col min="45" max="16384" width="9.125" style="322"/>
  </cols>
  <sheetData>
    <row r="1" spans="1:58" hidden="1">
      <c r="A1" s="921"/>
      <c r="B1" s="921"/>
      <c r="C1" s="921"/>
      <c r="D1" s="921"/>
      <c r="E1" s="921"/>
      <c r="F1" s="921"/>
      <c r="G1" s="921"/>
      <c r="H1" s="921"/>
      <c r="I1" s="921"/>
      <c r="J1" s="921"/>
      <c r="K1" s="921"/>
      <c r="L1" s="966"/>
      <c r="M1" s="967"/>
      <c r="N1" s="921">
        <v>2024</v>
      </c>
      <c r="O1" s="921">
        <v>2024</v>
      </c>
      <c r="P1" s="921">
        <v>2024</v>
      </c>
      <c r="Q1" s="921">
        <v>2025</v>
      </c>
      <c r="R1" s="921">
        <v>2025</v>
      </c>
      <c r="S1" s="921">
        <v>2025</v>
      </c>
      <c r="T1" s="921">
        <v>2026</v>
      </c>
      <c r="U1" s="921">
        <v>2026</v>
      </c>
      <c r="V1" s="921">
        <v>2026</v>
      </c>
      <c r="W1" s="921">
        <v>2027</v>
      </c>
      <c r="X1" s="921">
        <v>2027</v>
      </c>
      <c r="Y1" s="921">
        <v>2027</v>
      </c>
      <c r="Z1" s="921">
        <v>2028</v>
      </c>
      <c r="AA1" s="921">
        <v>2028</v>
      </c>
      <c r="AB1" s="921">
        <v>2028</v>
      </c>
      <c r="AC1" s="921">
        <v>2029</v>
      </c>
      <c r="AD1" s="921">
        <v>2029</v>
      </c>
      <c r="AE1" s="921">
        <v>2029</v>
      </c>
      <c r="AF1" s="921">
        <v>2030</v>
      </c>
      <c r="AG1" s="921">
        <v>2030</v>
      </c>
      <c r="AH1" s="921">
        <v>2030</v>
      </c>
      <c r="AI1" s="921">
        <v>2031</v>
      </c>
      <c r="AJ1" s="921">
        <v>2031</v>
      </c>
      <c r="AK1" s="921">
        <v>2031</v>
      </c>
      <c r="AL1" s="921">
        <v>2032</v>
      </c>
      <c r="AM1" s="921">
        <v>2032</v>
      </c>
      <c r="AN1" s="921">
        <v>2032</v>
      </c>
      <c r="AO1" s="921">
        <v>2033</v>
      </c>
      <c r="AP1" s="921">
        <v>2033</v>
      </c>
      <c r="AQ1" s="921">
        <v>2033</v>
      </c>
      <c r="AR1" s="921"/>
      <c r="AS1" s="921"/>
      <c r="AT1" s="921"/>
      <c r="AU1" s="921"/>
      <c r="AV1" s="921"/>
      <c r="AW1" s="921"/>
      <c r="AX1" s="921"/>
      <c r="AY1" s="921"/>
      <c r="AZ1" s="921"/>
      <c r="BA1" s="921"/>
      <c r="BB1" s="921"/>
      <c r="BC1" s="921"/>
      <c r="BD1" s="921"/>
      <c r="BE1" s="921"/>
      <c r="BF1" s="921"/>
    </row>
    <row r="2" spans="1:58" hidden="1">
      <c r="A2" s="921"/>
      <c r="B2" s="921"/>
      <c r="C2" s="921"/>
      <c r="D2" s="921"/>
      <c r="E2" s="921"/>
      <c r="F2" s="921"/>
      <c r="G2" s="921"/>
      <c r="H2" s="921"/>
      <c r="I2" s="921"/>
      <c r="J2" s="921"/>
      <c r="K2" s="921"/>
      <c r="L2" s="966"/>
      <c r="M2" s="967"/>
      <c r="N2" s="921" t="s">
        <v>287</v>
      </c>
      <c r="O2" s="921" t="s">
        <v>286</v>
      </c>
      <c r="P2" s="921" t="s">
        <v>1335</v>
      </c>
      <c r="Q2" s="921" t="s">
        <v>287</v>
      </c>
      <c r="R2" s="921" t="s">
        <v>286</v>
      </c>
      <c r="S2" s="921" t="s">
        <v>1335</v>
      </c>
      <c r="T2" s="921" t="s">
        <v>287</v>
      </c>
      <c r="U2" s="921" t="s">
        <v>286</v>
      </c>
      <c r="V2" s="921" t="s">
        <v>1335</v>
      </c>
      <c r="W2" s="921" t="s">
        <v>287</v>
      </c>
      <c r="X2" s="921" t="s">
        <v>286</v>
      </c>
      <c r="Y2" s="921" t="s">
        <v>1335</v>
      </c>
      <c r="Z2" s="921" t="s">
        <v>287</v>
      </c>
      <c r="AA2" s="921" t="s">
        <v>286</v>
      </c>
      <c r="AB2" s="921" t="s">
        <v>1335</v>
      </c>
      <c r="AC2" s="921" t="s">
        <v>287</v>
      </c>
      <c r="AD2" s="921" t="s">
        <v>286</v>
      </c>
      <c r="AE2" s="921" t="s">
        <v>1335</v>
      </c>
      <c r="AF2" s="921" t="s">
        <v>287</v>
      </c>
      <c r="AG2" s="921" t="s">
        <v>286</v>
      </c>
      <c r="AH2" s="921" t="s">
        <v>1335</v>
      </c>
      <c r="AI2" s="921" t="s">
        <v>287</v>
      </c>
      <c r="AJ2" s="921" t="s">
        <v>286</v>
      </c>
      <c r="AK2" s="921" t="s">
        <v>1335</v>
      </c>
      <c r="AL2" s="921" t="s">
        <v>287</v>
      </c>
      <c r="AM2" s="921" t="s">
        <v>286</v>
      </c>
      <c r="AN2" s="921" t="s">
        <v>1335</v>
      </c>
      <c r="AO2" s="921" t="s">
        <v>287</v>
      </c>
      <c r="AP2" s="921" t="s">
        <v>286</v>
      </c>
      <c r="AQ2" s="921" t="s">
        <v>1335</v>
      </c>
      <c r="AR2" s="921"/>
      <c r="AS2" s="921"/>
      <c r="AT2" s="921"/>
      <c r="AU2" s="921"/>
      <c r="AV2" s="921"/>
      <c r="AW2" s="921"/>
      <c r="AX2" s="921"/>
      <c r="AY2" s="921"/>
      <c r="AZ2" s="921"/>
      <c r="BA2" s="921"/>
      <c r="BB2" s="921"/>
      <c r="BC2" s="921"/>
      <c r="BD2" s="921"/>
      <c r="BE2" s="921"/>
      <c r="BF2" s="921"/>
    </row>
    <row r="3" spans="1:58" hidden="1">
      <c r="A3" s="921"/>
      <c r="B3" s="921"/>
      <c r="C3" s="921"/>
      <c r="D3" s="921"/>
      <c r="E3" s="921"/>
      <c r="F3" s="921"/>
      <c r="G3" s="921"/>
      <c r="H3" s="921"/>
      <c r="I3" s="921"/>
      <c r="J3" s="921"/>
      <c r="K3" s="921"/>
      <c r="L3" s="966"/>
      <c r="M3" s="967"/>
      <c r="N3" s="921" t="s">
        <v>2446</v>
      </c>
      <c r="O3" s="921" t="s">
        <v>2447</v>
      </c>
      <c r="P3" s="921" t="s">
        <v>2495</v>
      </c>
      <c r="Q3" s="921" t="s">
        <v>2451</v>
      </c>
      <c r="R3" s="921" t="s">
        <v>2452</v>
      </c>
      <c r="S3" s="921" t="s">
        <v>2496</v>
      </c>
      <c r="T3" s="921" t="s">
        <v>2453</v>
      </c>
      <c r="U3" s="921" t="s">
        <v>2454</v>
      </c>
      <c r="V3" s="921" t="s">
        <v>2497</v>
      </c>
      <c r="W3" s="921" t="s">
        <v>2455</v>
      </c>
      <c r="X3" s="921" t="s">
        <v>2456</v>
      </c>
      <c r="Y3" s="921" t="s">
        <v>2498</v>
      </c>
      <c r="Z3" s="921" t="s">
        <v>2457</v>
      </c>
      <c r="AA3" s="921" t="s">
        <v>2458</v>
      </c>
      <c r="AB3" s="921" t="s">
        <v>2499</v>
      </c>
      <c r="AC3" s="921" t="s">
        <v>2459</v>
      </c>
      <c r="AD3" s="921" t="s">
        <v>2460</v>
      </c>
      <c r="AE3" s="921" t="s">
        <v>2500</v>
      </c>
      <c r="AF3" s="921" t="s">
        <v>2461</v>
      </c>
      <c r="AG3" s="921" t="s">
        <v>2462</v>
      </c>
      <c r="AH3" s="921" t="s">
        <v>2501</v>
      </c>
      <c r="AI3" s="921" t="s">
        <v>2463</v>
      </c>
      <c r="AJ3" s="921" t="s">
        <v>2464</v>
      </c>
      <c r="AK3" s="921" t="s">
        <v>2502</v>
      </c>
      <c r="AL3" s="921" t="s">
        <v>2465</v>
      </c>
      <c r="AM3" s="921" t="s">
        <v>2466</v>
      </c>
      <c r="AN3" s="921" t="s">
        <v>2503</v>
      </c>
      <c r="AO3" s="921" t="s">
        <v>2467</v>
      </c>
      <c r="AP3" s="921" t="s">
        <v>2468</v>
      </c>
      <c r="AQ3" s="921" t="s">
        <v>2504</v>
      </c>
      <c r="AR3" s="921"/>
      <c r="AS3" s="921"/>
      <c r="AT3" s="921"/>
      <c r="AU3" s="921"/>
      <c r="AV3" s="921"/>
      <c r="AW3" s="921"/>
      <c r="AX3" s="921"/>
      <c r="AY3" s="921"/>
      <c r="AZ3" s="921"/>
      <c r="BA3" s="921"/>
      <c r="BB3" s="921"/>
      <c r="BC3" s="921"/>
      <c r="BD3" s="921"/>
      <c r="BE3" s="921"/>
      <c r="BF3" s="921"/>
    </row>
    <row r="4" spans="1:58" hidden="1">
      <c r="A4" s="921"/>
      <c r="B4" s="921"/>
      <c r="C4" s="921"/>
      <c r="D4" s="921"/>
      <c r="E4" s="921"/>
      <c r="F4" s="921"/>
      <c r="G4" s="921"/>
      <c r="H4" s="921"/>
      <c r="I4" s="921"/>
      <c r="J4" s="921"/>
      <c r="K4" s="921"/>
      <c r="L4" s="966"/>
      <c r="M4" s="967"/>
      <c r="N4" s="921"/>
      <c r="O4" s="921"/>
      <c r="P4" s="921"/>
      <c r="Q4" s="921"/>
      <c r="R4" s="921"/>
      <c r="S4" s="921"/>
      <c r="T4" s="921"/>
      <c r="U4" s="921"/>
      <c r="V4" s="921"/>
      <c r="W4" s="921"/>
      <c r="X4" s="921"/>
      <c r="Y4" s="921"/>
      <c r="Z4" s="921"/>
      <c r="AA4" s="921"/>
      <c r="AB4" s="921"/>
      <c r="AC4" s="921"/>
      <c r="AD4" s="921"/>
      <c r="AE4" s="921"/>
      <c r="AF4" s="921"/>
      <c r="AG4" s="921"/>
      <c r="AH4" s="921"/>
      <c r="AI4" s="921"/>
      <c r="AJ4" s="921"/>
      <c r="AK4" s="921"/>
      <c r="AL4" s="921"/>
      <c r="AM4" s="921"/>
      <c r="AN4" s="921"/>
      <c r="AO4" s="921"/>
      <c r="AP4" s="921"/>
      <c r="AQ4" s="921"/>
      <c r="AR4" s="921"/>
      <c r="AS4" s="921"/>
      <c r="AT4" s="921"/>
      <c r="AU4" s="921"/>
      <c r="AV4" s="921"/>
      <c r="AW4" s="921"/>
      <c r="AX4" s="921"/>
      <c r="AY4" s="921"/>
      <c r="AZ4" s="921"/>
      <c r="BA4" s="921"/>
      <c r="BB4" s="921"/>
      <c r="BC4" s="921"/>
      <c r="BD4" s="921"/>
      <c r="BE4" s="921"/>
      <c r="BF4" s="921"/>
    </row>
    <row r="5" spans="1:58" hidden="1">
      <c r="A5" s="921"/>
      <c r="B5" s="921"/>
      <c r="C5" s="921"/>
      <c r="D5" s="921"/>
      <c r="E5" s="921"/>
      <c r="F5" s="921"/>
      <c r="G5" s="921"/>
      <c r="H5" s="921"/>
      <c r="I5" s="921"/>
      <c r="J5" s="921"/>
      <c r="K5" s="921"/>
      <c r="L5" s="966"/>
      <c r="M5" s="967"/>
      <c r="N5" s="921"/>
      <c r="O5" s="921"/>
      <c r="P5" s="921"/>
      <c r="Q5" s="921"/>
      <c r="R5" s="921"/>
      <c r="S5" s="921"/>
      <c r="T5" s="921"/>
      <c r="U5" s="921"/>
      <c r="V5" s="921"/>
      <c r="W5" s="921"/>
      <c r="X5" s="921"/>
      <c r="Y5" s="921"/>
      <c r="Z5" s="921"/>
      <c r="AA5" s="921"/>
      <c r="AB5" s="921"/>
      <c r="AC5" s="921"/>
      <c r="AD5" s="921"/>
      <c r="AE5" s="921"/>
      <c r="AF5" s="921"/>
      <c r="AG5" s="921"/>
      <c r="AH5" s="921"/>
      <c r="AI5" s="921"/>
      <c r="AJ5" s="921"/>
      <c r="AK5" s="921"/>
      <c r="AL5" s="921"/>
      <c r="AM5" s="921"/>
      <c r="AN5" s="921"/>
      <c r="AO5" s="921"/>
      <c r="AP5" s="921"/>
      <c r="AQ5" s="921"/>
      <c r="AR5" s="921"/>
      <c r="AS5" s="921"/>
      <c r="AT5" s="921"/>
      <c r="AU5" s="921"/>
      <c r="AV5" s="921"/>
      <c r="AW5" s="921"/>
      <c r="AX5" s="921"/>
      <c r="AY5" s="921"/>
      <c r="AZ5" s="921"/>
      <c r="BA5" s="921"/>
      <c r="BB5" s="921"/>
      <c r="BC5" s="921"/>
      <c r="BD5" s="921"/>
      <c r="BE5" s="921"/>
      <c r="BF5" s="921"/>
    </row>
    <row r="6" spans="1:58" hidden="1">
      <c r="A6" s="921"/>
      <c r="B6" s="921"/>
      <c r="C6" s="921"/>
      <c r="D6" s="921"/>
      <c r="E6" s="921"/>
      <c r="F6" s="921"/>
      <c r="G6" s="921"/>
      <c r="H6" s="921"/>
      <c r="I6" s="921"/>
      <c r="J6" s="921"/>
      <c r="K6" s="921"/>
      <c r="L6" s="966"/>
      <c r="M6" s="967"/>
      <c r="N6" s="921"/>
      <c r="O6" s="921"/>
      <c r="P6" s="921"/>
      <c r="Q6" s="921"/>
      <c r="R6" s="921"/>
      <c r="S6" s="921"/>
      <c r="T6" s="921"/>
      <c r="U6" s="921"/>
      <c r="V6" s="921"/>
      <c r="W6" s="921"/>
      <c r="X6" s="921"/>
      <c r="Y6" s="921"/>
      <c r="Z6" s="921"/>
      <c r="AA6" s="921"/>
      <c r="AB6" s="921"/>
      <c r="AC6" s="921"/>
      <c r="AD6" s="921"/>
      <c r="AE6" s="921"/>
      <c r="AF6" s="921"/>
      <c r="AG6" s="921"/>
      <c r="AH6" s="921"/>
      <c r="AI6" s="921"/>
      <c r="AJ6" s="921"/>
      <c r="AK6" s="921"/>
      <c r="AL6" s="921"/>
      <c r="AM6" s="921"/>
      <c r="AN6" s="921"/>
      <c r="AO6" s="921"/>
      <c r="AP6" s="921"/>
      <c r="AQ6" s="921"/>
      <c r="AR6" s="921"/>
      <c r="AS6" s="921"/>
      <c r="AT6" s="921"/>
      <c r="AU6" s="921"/>
      <c r="AV6" s="921"/>
      <c r="AW6" s="921"/>
      <c r="AX6" s="921"/>
      <c r="AY6" s="921"/>
      <c r="AZ6" s="921"/>
      <c r="BA6" s="921"/>
      <c r="BB6" s="921"/>
      <c r="BC6" s="921"/>
      <c r="BD6" s="921"/>
      <c r="BE6" s="921"/>
      <c r="BF6" s="921"/>
    </row>
    <row r="7" spans="1:58" hidden="1">
      <c r="A7" s="921"/>
      <c r="B7" s="921"/>
      <c r="C7" s="921"/>
      <c r="D7" s="921"/>
      <c r="E7" s="921"/>
      <c r="F7" s="921"/>
      <c r="G7" s="921"/>
      <c r="H7" s="921"/>
      <c r="I7" s="921"/>
      <c r="J7" s="921"/>
      <c r="K7" s="921"/>
      <c r="L7" s="966"/>
      <c r="M7" s="967"/>
      <c r="N7" s="921"/>
      <c r="O7" s="921"/>
      <c r="P7" s="921"/>
      <c r="Q7" s="709" t="b">
        <v>0</v>
      </c>
      <c r="R7" s="709" t="b">
        <v>0</v>
      </c>
      <c r="S7" s="709" t="b">
        <v>0</v>
      </c>
      <c r="T7" s="709" t="b">
        <v>0</v>
      </c>
      <c r="U7" s="709" t="b">
        <v>0</v>
      </c>
      <c r="V7" s="709" t="b">
        <v>0</v>
      </c>
      <c r="W7" s="709" t="b">
        <v>0</v>
      </c>
      <c r="X7" s="709" t="b">
        <v>0</v>
      </c>
      <c r="Y7" s="709" t="b">
        <v>0</v>
      </c>
      <c r="Z7" s="709" t="b">
        <v>0</v>
      </c>
      <c r="AA7" s="709" t="b">
        <v>0</v>
      </c>
      <c r="AB7" s="709" t="b">
        <v>0</v>
      </c>
      <c r="AC7" s="709" t="b">
        <v>0</v>
      </c>
      <c r="AD7" s="709" t="b">
        <v>0</v>
      </c>
      <c r="AE7" s="709" t="b">
        <v>0</v>
      </c>
      <c r="AF7" s="709" t="b">
        <v>0</v>
      </c>
      <c r="AG7" s="709" t="b">
        <v>0</v>
      </c>
      <c r="AH7" s="709" t="b">
        <v>0</v>
      </c>
      <c r="AI7" s="709" t="b">
        <v>0</v>
      </c>
      <c r="AJ7" s="709" t="b">
        <v>0</v>
      </c>
      <c r="AK7" s="709" t="b">
        <v>0</v>
      </c>
      <c r="AL7" s="709" t="b">
        <v>0</v>
      </c>
      <c r="AM7" s="709" t="b">
        <v>0</v>
      </c>
      <c r="AN7" s="709" t="b">
        <v>0</v>
      </c>
      <c r="AO7" s="709" t="b">
        <v>0</v>
      </c>
      <c r="AP7" s="709" t="b">
        <v>0</v>
      </c>
      <c r="AQ7" s="709" t="b">
        <v>0</v>
      </c>
      <c r="AR7" s="921"/>
      <c r="AS7" s="921"/>
      <c r="AT7" s="921"/>
      <c r="AU7" s="921"/>
      <c r="AV7" s="921"/>
      <c r="AW7" s="921"/>
      <c r="AX7" s="921"/>
      <c r="AY7" s="921"/>
      <c r="AZ7" s="921"/>
      <c r="BA7" s="921"/>
      <c r="BB7" s="921"/>
      <c r="BC7" s="921"/>
      <c r="BD7" s="921"/>
      <c r="BE7" s="921"/>
      <c r="BF7" s="921"/>
    </row>
    <row r="8" spans="1:58" hidden="1">
      <c r="A8" s="921"/>
      <c r="B8" s="921"/>
      <c r="C8" s="921"/>
      <c r="D8" s="921"/>
      <c r="E8" s="921"/>
      <c r="F8" s="921"/>
      <c r="G8" s="921"/>
      <c r="H8" s="921"/>
      <c r="I8" s="921"/>
      <c r="J8" s="921"/>
      <c r="K8" s="921"/>
      <c r="L8" s="966"/>
      <c r="M8" s="967"/>
      <c r="N8" s="921"/>
      <c r="O8" s="921"/>
      <c r="P8" s="921"/>
      <c r="Q8" s="921"/>
      <c r="R8" s="921"/>
      <c r="S8" s="921"/>
      <c r="T8" s="921"/>
      <c r="U8" s="921"/>
      <c r="V8" s="921"/>
      <c r="W8" s="921"/>
      <c r="X8" s="921"/>
      <c r="Y8" s="921"/>
      <c r="Z8" s="921"/>
      <c r="AA8" s="921"/>
      <c r="AB8" s="921"/>
      <c r="AC8" s="921"/>
      <c r="AD8" s="921"/>
      <c r="AE8" s="921"/>
      <c r="AF8" s="921"/>
      <c r="AG8" s="921"/>
      <c r="AH8" s="921"/>
      <c r="AI8" s="921"/>
      <c r="AJ8" s="921"/>
      <c r="AK8" s="921"/>
      <c r="AL8" s="921"/>
      <c r="AM8" s="921"/>
      <c r="AN8" s="921"/>
      <c r="AO8" s="921"/>
      <c r="AP8" s="921"/>
      <c r="AQ8" s="921"/>
      <c r="AR8" s="921"/>
      <c r="AS8" s="921"/>
      <c r="AT8" s="921"/>
      <c r="AU8" s="921"/>
      <c r="AV8" s="921"/>
      <c r="AW8" s="921"/>
      <c r="AX8" s="921"/>
      <c r="AY8" s="921"/>
      <c r="AZ8" s="921"/>
      <c r="BA8" s="921"/>
      <c r="BB8" s="921"/>
      <c r="BC8" s="921"/>
      <c r="BD8" s="921"/>
      <c r="BE8" s="921"/>
      <c r="BF8" s="921"/>
    </row>
    <row r="9" spans="1:58" hidden="1">
      <c r="A9" s="921"/>
      <c r="B9" s="921"/>
      <c r="C9" s="921"/>
      <c r="D9" s="921"/>
      <c r="E9" s="921"/>
      <c r="F9" s="921"/>
      <c r="G9" s="921"/>
      <c r="H9" s="921"/>
      <c r="I9" s="921"/>
      <c r="J9" s="921"/>
      <c r="K9" s="921"/>
      <c r="L9" s="966"/>
      <c r="M9" s="967"/>
      <c r="N9" s="921"/>
      <c r="O9" s="921"/>
      <c r="P9" s="921"/>
      <c r="Q9" s="921"/>
      <c r="R9" s="921"/>
      <c r="S9" s="921"/>
      <c r="T9" s="921"/>
      <c r="U9" s="921"/>
      <c r="V9" s="921"/>
      <c r="W9" s="921"/>
      <c r="X9" s="921"/>
      <c r="Y9" s="921"/>
      <c r="Z9" s="921"/>
      <c r="AA9" s="921"/>
      <c r="AB9" s="921"/>
      <c r="AC9" s="921"/>
      <c r="AD9" s="921"/>
      <c r="AE9" s="921"/>
      <c r="AF9" s="921"/>
      <c r="AG9" s="921"/>
      <c r="AH9" s="921"/>
      <c r="AI9" s="921"/>
      <c r="AJ9" s="921"/>
      <c r="AK9" s="921"/>
      <c r="AL9" s="921"/>
      <c r="AM9" s="921"/>
      <c r="AN9" s="921"/>
      <c r="AO9" s="921"/>
      <c r="AP9" s="921"/>
      <c r="AQ9" s="921"/>
      <c r="AR9" s="921"/>
      <c r="AS9" s="921"/>
      <c r="AT9" s="921"/>
      <c r="AU9" s="921"/>
      <c r="AV9" s="921"/>
      <c r="AW9" s="921"/>
      <c r="AX9" s="921"/>
      <c r="AY9" s="921"/>
      <c r="AZ9" s="921"/>
      <c r="BA9" s="921"/>
      <c r="BB9" s="921"/>
      <c r="BC9" s="921"/>
      <c r="BD9" s="921"/>
      <c r="BE9" s="921"/>
      <c r="BF9" s="921"/>
    </row>
    <row r="10" spans="1:58" hidden="1">
      <c r="A10" s="921"/>
      <c r="B10" s="921"/>
      <c r="C10" s="921"/>
      <c r="D10" s="921"/>
      <c r="E10" s="921"/>
      <c r="F10" s="921"/>
      <c r="G10" s="921"/>
      <c r="H10" s="921"/>
      <c r="I10" s="921"/>
      <c r="J10" s="921"/>
      <c r="K10" s="921"/>
      <c r="L10" s="966"/>
      <c r="M10" s="967"/>
      <c r="N10" s="921"/>
      <c r="O10" s="921"/>
      <c r="P10" s="921"/>
      <c r="Q10" s="921"/>
      <c r="R10" s="921"/>
      <c r="S10" s="921"/>
      <c r="T10" s="921"/>
      <c r="U10" s="921"/>
      <c r="V10" s="921"/>
      <c r="W10" s="921"/>
      <c r="X10" s="921"/>
      <c r="Y10" s="921"/>
      <c r="Z10" s="921"/>
      <c r="AA10" s="921"/>
      <c r="AB10" s="921"/>
      <c r="AC10" s="921"/>
      <c r="AD10" s="921"/>
      <c r="AE10" s="921"/>
      <c r="AF10" s="921"/>
      <c r="AG10" s="921"/>
      <c r="AH10" s="921"/>
      <c r="AI10" s="921"/>
      <c r="AJ10" s="921"/>
      <c r="AK10" s="921"/>
      <c r="AL10" s="921"/>
      <c r="AM10" s="921"/>
      <c r="AN10" s="921"/>
      <c r="AO10" s="921"/>
      <c r="AP10" s="921"/>
      <c r="AQ10" s="921"/>
      <c r="AR10" s="921"/>
      <c r="AS10" s="921"/>
      <c r="AT10" s="921"/>
      <c r="AU10" s="921"/>
      <c r="AV10" s="921"/>
      <c r="AW10" s="921"/>
      <c r="AX10" s="921"/>
      <c r="AY10" s="921"/>
      <c r="AZ10" s="921"/>
      <c r="BA10" s="921"/>
      <c r="BB10" s="921"/>
      <c r="BC10" s="921"/>
      <c r="BD10" s="921"/>
      <c r="BE10" s="921"/>
      <c r="BF10" s="921"/>
    </row>
    <row r="11" spans="1:58" ht="15" hidden="1" customHeight="1">
      <c r="A11" s="921"/>
      <c r="B11" s="921"/>
      <c r="C11" s="921"/>
      <c r="D11" s="921"/>
      <c r="E11" s="921"/>
      <c r="F11" s="921"/>
      <c r="G11" s="921"/>
      <c r="H11" s="921"/>
      <c r="I11" s="921"/>
      <c r="J11" s="921"/>
      <c r="K11" s="921"/>
      <c r="L11" s="968"/>
      <c r="M11" s="967"/>
      <c r="N11" s="921"/>
      <c r="O11" s="921"/>
      <c r="P11" s="921"/>
      <c r="Q11" s="921"/>
      <c r="R11" s="921"/>
      <c r="S11" s="921"/>
      <c r="T11" s="921"/>
      <c r="U11" s="921"/>
      <c r="V11" s="921"/>
      <c r="W11" s="921"/>
      <c r="X11" s="921"/>
      <c r="Y11" s="921"/>
      <c r="Z11" s="921"/>
      <c r="AA11" s="921"/>
      <c r="AB11" s="921"/>
      <c r="AC11" s="921"/>
      <c r="AD11" s="921"/>
      <c r="AE11" s="921"/>
      <c r="AF11" s="921"/>
      <c r="AG11" s="921"/>
      <c r="AH11" s="921"/>
      <c r="AI11" s="921"/>
      <c r="AJ11" s="921"/>
      <c r="AK11" s="921"/>
      <c r="AL11" s="921"/>
      <c r="AM11" s="921"/>
      <c r="AN11" s="921"/>
      <c r="AO11" s="921"/>
      <c r="AP11" s="921"/>
      <c r="AQ11" s="921"/>
      <c r="AR11" s="921"/>
      <c r="AS11" s="921"/>
      <c r="AT11" s="921"/>
      <c r="AU11" s="921"/>
      <c r="AV11" s="921"/>
      <c r="AW11" s="921"/>
      <c r="AX11" s="921"/>
      <c r="AY11" s="921"/>
      <c r="AZ11" s="921"/>
      <c r="BA11" s="921"/>
      <c r="BB11" s="921"/>
      <c r="BC11" s="921"/>
      <c r="BD11" s="921"/>
      <c r="BE11" s="921"/>
      <c r="BF11" s="921"/>
    </row>
    <row r="12" spans="1:58" s="323" customFormat="1" ht="24" customHeight="1">
      <c r="A12" s="969"/>
      <c r="B12" s="969"/>
      <c r="C12" s="969"/>
      <c r="D12" s="969"/>
      <c r="E12" s="969"/>
      <c r="F12" s="969"/>
      <c r="G12" s="969"/>
      <c r="H12" s="969"/>
      <c r="I12" s="969"/>
      <c r="J12" s="969"/>
      <c r="K12" s="969"/>
      <c r="L12" s="484" t="s">
        <v>1290</v>
      </c>
      <c r="M12" s="381"/>
      <c r="N12" s="381"/>
      <c r="O12" s="381"/>
      <c r="P12" s="381"/>
      <c r="Q12" s="381"/>
      <c r="R12" s="381"/>
      <c r="S12" s="381"/>
      <c r="T12" s="381"/>
      <c r="U12" s="381"/>
      <c r="V12" s="381"/>
      <c r="W12" s="381"/>
      <c r="X12" s="381"/>
      <c r="Y12" s="381"/>
      <c r="Z12" s="381"/>
      <c r="AA12" s="381"/>
      <c r="AB12" s="381"/>
      <c r="AC12" s="381"/>
      <c r="AD12" s="381"/>
      <c r="AE12" s="381"/>
      <c r="AF12" s="381"/>
      <c r="AG12" s="381"/>
      <c r="AH12" s="381"/>
      <c r="AI12" s="381"/>
      <c r="AJ12" s="381"/>
      <c r="AK12" s="381"/>
      <c r="AL12" s="381"/>
      <c r="AM12" s="381"/>
      <c r="AN12" s="381"/>
      <c r="AO12" s="381"/>
      <c r="AP12" s="381"/>
      <c r="AQ12" s="381"/>
      <c r="AR12" s="969"/>
      <c r="AS12" s="969"/>
      <c r="AT12" s="969"/>
      <c r="AU12" s="969"/>
      <c r="AV12" s="969"/>
      <c r="AW12" s="969"/>
      <c r="AX12" s="969"/>
      <c r="AY12" s="969"/>
      <c r="AZ12" s="969"/>
      <c r="BA12" s="969"/>
      <c r="BB12" s="969"/>
      <c r="BC12" s="969"/>
      <c r="BD12" s="969"/>
      <c r="BE12" s="969"/>
      <c r="BF12" s="969"/>
    </row>
    <row r="13" spans="1:58">
      <c r="A13" s="921"/>
      <c r="B13" s="921"/>
      <c r="C13" s="921"/>
      <c r="D13" s="921"/>
      <c r="E13" s="921"/>
      <c r="F13" s="921"/>
      <c r="G13" s="921"/>
      <c r="H13" s="921"/>
      <c r="I13" s="921"/>
      <c r="J13" s="921"/>
      <c r="K13" s="921"/>
      <c r="L13" s="967"/>
      <c r="M13" s="967"/>
      <c r="N13" s="967"/>
      <c r="O13" s="921"/>
      <c r="P13" s="921"/>
      <c r="Q13" s="921"/>
      <c r="R13" s="921"/>
      <c r="S13" s="921"/>
      <c r="T13" s="921"/>
      <c r="U13" s="921"/>
      <c r="V13" s="921"/>
      <c r="W13" s="921"/>
      <c r="X13" s="921"/>
      <c r="Y13" s="921"/>
      <c r="Z13" s="921"/>
      <c r="AA13" s="921"/>
      <c r="AB13" s="921"/>
      <c r="AC13" s="921"/>
      <c r="AD13" s="921"/>
      <c r="AE13" s="921"/>
      <c r="AF13" s="921"/>
      <c r="AG13" s="921"/>
      <c r="AH13" s="921"/>
      <c r="AI13" s="921"/>
      <c r="AJ13" s="921"/>
      <c r="AK13" s="921"/>
      <c r="AL13" s="921"/>
      <c r="AM13" s="921"/>
      <c r="AN13" s="921"/>
      <c r="AO13" s="921"/>
      <c r="AP13" s="921"/>
      <c r="AQ13" s="921"/>
      <c r="AR13" s="921"/>
      <c r="AS13" s="921"/>
      <c r="AT13" s="921"/>
      <c r="AU13" s="921"/>
      <c r="AV13" s="921"/>
      <c r="AW13" s="921"/>
      <c r="AX13" s="921"/>
      <c r="AY13" s="921"/>
      <c r="AZ13" s="921"/>
      <c r="BA13" s="921"/>
      <c r="BB13" s="921"/>
      <c r="BC13" s="921"/>
      <c r="BD13" s="921"/>
      <c r="BE13" s="921"/>
      <c r="BF13" s="967"/>
    </row>
    <row r="14" spans="1:58" s="323" customFormat="1">
      <c r="A14" s="969"/>
      <c r="B14" s="969"/>
      <c r="C14" s="969"/>
      <c r="D14" s="969"/>
      <c r="E14" s="969"/>
      <c r="F14" s="969"/>
      <c r="G14" s="969" t="b">
        <v>1</v>
      </c>
      <c r="H14" s="969"/>
      <c r="I14" s="969"/>
      <c r="J14" s="969"/>
      <c r="K14" s="969"/>
      <c r="L14" s="1156" t="s">
        <v>685</v>
      </c>
      <c r="M14" s="1157"/>
      <c r="N14" s="1157"/>
      <c r="O14" s="1157"/>
      <c r="P14" s="1157"/>
      <c r="Q14" s="1157"/>
      <c r="R14" s="1157"/>
      <c r="S14" s="1157"/>
      <c r="T14" s="1157"/>
      <c r="U14" s="1157"/>
      <c r="V14" s="1157"/>
      <c r="W14" s="1157"/>
      <c r="X14" s="1157"/>
      <c r="Y14" s="1157"/>
      <c r="Z14" s="1157"/>
      <c r="AA14" s="1157"/>
      <c r="AB14" s="1157"/>
      <c r="AC14" s="1157"/>
      <c r="AD14" s="1157"/>
      <c r="AE14" s="1157"/>
      <c r="AF14" s="1157"/>
      <c r="AG14" s="1157"/>
      <c r="AH14" s="1157"/>
      <c r="AI14" s="1157"/>
      <c r="AJ14" s="1157"/>
      <c r="AK14" s="1157"/>
      <c r="AL14" s="1157"/>
      <c r="AM14" s="1157"/>
      <c r="AN14" s="1157"/>
      <c r="AO14" s="1157"/>
      <c r="AP14" s="1157"/>
      <c r="AQ14" s="1158"/>
      <c r="AR14" s="969"/>
      <c r="AS14" s="969"/>
      <c r="AT14" s="969"/>
      <c r="AU14" s="969"/>
      <c r="AV14" s="969"/>
      <c r="AW14" s="969"/>
      <c r="AX14" s="969"/>
      <c r="AY14" s="969"/>
      <c r="AZ14" s="969"/>
      <c r="BA14" s="969"/>
      <c r="BB14" s="969"/>
      <c r="BC14" s="969"/>
      <c r="BD14" s="969"/>
      <c r="BE14" s="969"/>
      <c r="BF14" s="969"/>
    </row>
    <row r="15" spans="1:58">
      <c r="A15" s="921"/>
      <c r="B15" s="921"/>
      <c r="C15" s="921"/>
      <c r="D15" s="921"/>
      <c r="E15" s="921"/>
      <c r="F15" s="921"/>
      <c r="G15" s="969" t="b">
        <v>1</v>
      </c>
      <c r="H15" s="921"/>
      <c r="I15" s="921"/>
      <c r="J15" s="921"/>
      <c r="K15" s="921"/>
      <c r="L15" s="1159" t="s">
        <v>121</v>
      </c>
      <c r="M15" s="1159" t="s">
        <v>143</v>
      </c>
      <c r="N15" s="1160" t="s">
        <v>2440</v>
      </c>
      <c r="O15" s="1161"/>
      <c r="P15" s="1162"/>
      <c r="Q15" s="1160" t="s">
        <v>2469</v>
      </c>
      <c r="R15" s="1161"/>
      <c r="S15" s="1162"/>
      <c r="T15" s="1160" t="s">
        <v>2470</v>
      </c>
      <c r="U15" s="1161"/>
      <c r="V15" s="1162"/>
      <c r="W15" s="1160" t="s">
        <v>2471</v>
      </c>
      <c r="X15" s="1161"/>
      <c r="Y15" s="1162"/>
      <c r="Z15" s="1160" t="s">
        <v>2472</v>
      </c>
      <c r="AA15" s="1161"/>
      <c r="AB15" s="1162"/>
      <c r="AC15" s="1160" t="s">
        <v>2473</v>
      </c>
      <c r="AD15" s="1161"/>
      <c r="AE15" s="1162"/>
      <c r="AF15" s="1160" t="s">
        <v>2474</v>
      </c>
      <c r="AG15" s="1161"/>
      <c r="AH15" s="1162"/>
      <c r="AI15" s="1160" t="s">
        <v>2475</v>
      </c>
      <c r="AJ15" s="1161"/>
      <c r="AK15" s="1162"/>
      <c r="AL15" s="1160" t="s">
        <v>2476</v>
      </c>
      <c r="AM15" s="1161"/>
      <c r="AN15" s="1162"/>
      <c r="AO15" s="1160" t="s">
        <v>2477</v>
      </c>
      <c r="AP15" s="1161"/>
      <c r="AQ15" s="1162"/>
      <c r="AR15" s="921"/>
      <c r="AS15" s="921"/>
      <c r="AT15" s="921"/>
      <c r="AU15" s="921"/>
      <c r="AV15" s="921"/>
      <c r="AW15" s="921"/>
      <c r="AX15" s="921"/>
      <c r="AY15" s="921"/>
      <c r="AZ15" s="921"/>
      <c r="BA15" s="921"/>
      <c r="BB15" s="921"/>
      <c r="BC15" s="921"/>
      <c r="BD15" s="921"/>
      <c r="BE15" s="921"/>
      <c r="BF15" s="921"/>
    </row>
    <row r="16" spans="1:58" ht="34.200000000000003">
      <c r="A16" s="921"/>
      <c r="B16" s="921"/>
      <c r="C16" s="921"/>
      <c r="D16" s="921"/>
      <c r="E16" s="921"/>
      <c r="F16" s="921"/>
      <c r="G16" s="969" t="b">
        <v>1</v>
      </c>
      <c r="H16" s="921"/>
      <c r="I16" s="921"/>
      <c r="J16" s="921"/>
      <c r="K16" s="921"/>
      <c r="L16" s="1159"/>
      <c r="M16" s="1159"/>
      <c r="N16" s="970" t="s">
        <v>287</v>
      </c>
      <c r="O16" s="970" t="s">
        <v>286</v>
      </c>
      <c r="P16" s="970" t="s">
        <v>1335</v>
      </c>
      <c r="Q16" s="970" t="s">
        <v>287</v>
      </c>
      <c r="R16" s="970" t="s">
        <v>286</v>
      </c>
      <c r="S16" s="970" t="s">
        <v>1335</v>
      </c>
      <c r="T16" s="970" t="s">
        <v>287</v>
      </c>
      <c r="U16" s="970" t="s">
        <v>286</v>
      </c>
      <c r="V16" s="970" t="s">
        <v>1335</v>
      </c>
      <c r="W16" s="970" t="s">
        <v>287</v>
      </c>
      <c r="X16" s="970" t="s">
        <v>286</v>
      </c>
      <c r="Y16" s="970" t="s">
        <v>1335</v>
      </c>
      <c r="Z16" s="970" t="s">
        <v>287</v>
      </c>
      <c r="AA16" s="970" t="s">
        <v>286</v>
      </c>
      <c r="AB16" s="970" t="s">
        <v>1335</v>
      </c>
      <c r="AC16" s="970" t="s">
        <v>287</v>
      </c>
      <c r="AD16" s="970" t="s">
        <v>286</v>
      </c>
      <c r="AE16" s="970" t="s">
        <v>1335</v>
      </c>
      <c r="AF16" s="970" t="s">
        <v>287</v>
      </c>
      <c r="AG16" s="970" t="s">
        <v>286</v>
      </c>
      <c r="AH16" s="970" t="s">
        <v>1335</v>
      </c>
      <c r="AI16" s="970" t="s">
        <v>287</v>
      </c>
      <c r="AJ16" s="970" t="s">
        <v>286</v>
      </c>
      <c r="AK16" s="970" t="s">
        <v>1335</v>
      </c>
      <c r="AL16" s="970" t="s">
        <v>287</v>
      </c>
      <c r="AM16" s="970" t="s">
        <v>286</v>
      </c>
      <c r="AN16" s="970" t="s">
        <v>1335</v>
      </c>
      <c r="AO16" s="970" t="s">
        <v>287</v>
      </c>
      <c r="AP16" s="970" t="s">
        <v>286</v>
      </c>
      <c r="AQ16" s="970" t="s">
        <v>1335</v>
      </c>
      <c r="AR16" s="921"/>
      <c r="AS16" s="921"/>
      <c r="AT16" s="921"/>
      <c r="AU16" s="921"/>
      <c r="AV16" s="921"/>
      <c r="AW16" s="921"/>
      <c r="AX16" s="921"/>
      <c r="AY16" s="921"/>
      <c r="AZ16" s="921"/>
      <c r="BA16" s="921"/>
      <c r="BB16" s="921"/>
      <c r="BC16" s="921"/>
      <c r="BD16" s="921"/>
      <c r="BE16" s="921"/>
      <c r="BF16" s="921"/>
    </row>
    <row r="17" spans="1:58" s="599" customFormat="1">
      <c r="A17" s="764" t="s">
        <v>18</v>
      </c>
      <c r="B17" s="921"/>
      <c r="C17" s="921"/>
      <c r="D17" s="921"/>
      <c r="E17" s="921"/>
      <c r="F17" s="921" t="s">
        <v>1026</v>
      </c>
      <c r="G17" s="969"/>
      <c r="H17" s="921"/>
      <c r="I17" s="921"/>
      <c r="J17" s="921"/>
      <c r="K17" s="921"/>
      <c r="L17" s="1152" t="s">
        <v>16</v>
      </c>
      <c r="M17" s="1153"/>
      <c r="N17" s="971" t="s">
        <v>2395</v>
      </c>
      <c r="O17" s="972"/>
      <c r="P17" s="972"/>
      <c r="Q17" s="972"/>
      <c r="R17" s="972"/>
      <c r="S17" s="972"/>
      <c r="T17" s="972"/>
      <c r="U17" s="972"/>
      <c r="V17" s="972"/>
      <c r="W17" s="972"/>
      <c r="X17" s="972"/>
      <c r="Y17" s="972"/>
      <c r="Z17" s="972"/>
      <c r="AA17" s="972"/>
      <c r="AB17" s="972"/>
      <c r="AC17" s="972"/>
      <c r="AD17" s="972"/>
      <c r="AE17" s="972"/>
      <c r="AF17" s="972"/>
      <c r="AG17" s="972"/>
      <c r="AH17" s="972"/>
      <c r="AI17" s="972"/>
      <c r="AJ17" s="972"/>
      <c r="AK17" s="972"/>
      <c r="AL17" s="972"/>
      <c r="AM17" s="972"/>
      <c r="AN17" s="972"/>
      <c r="AO17" s="972"/>
      <c r="AP17" s="972"/>
      <c r="AQ17" s="973"/>
      <c r="AR17" s="921"/>
      <c r="AS17" s="921"/>
      <c r="AT17" s="921"/>
      <c r="AU17" s="921"/>
      <c r="AV17" s="921"/>
      <c r="AW17" s="921"/>
      <c r="AX17" s="921"/>
      <c r="AY17" s="921"/>
      <c r="AZ17" s="921"/>
      <c r="BA17" s="921"/>
      <c r="BB17" s="921"/>
      <c r="BC17" s="921"/>
      <c r="BD17" s="921"/>
      <c r="BE17" s="921"/>
      <c r="BF17" s="921"/>
    </row>
    <row r="18" spans="1:58" s="599" customFormat="1">
      <c r="A18" s="921">
        <v>1</v>
      </c>
      <c r="B18" s="921"/>
      <c r="C18" s="921"/>
      <c r="D18" s="921"/>
      <c r="E18" s="921"/>
      <c r="F18" s="921"/>
      <c r="G18" s="921"/>
      <c r="H18" s="921"/>
      <c r="I18" s="921"/>
      <c r="J18" s="921"/>
      <c r="K18" s="921"/>
      <c r="L18" s="1154" t="s">
        <v>686</v>
      </c>
      <c r="M18" s="1155"/>
      <c r="N18" s="971" t="s">
        <v>1028</v>
      </c>
      <c r="O18" s="974"/>
      <c r="P18" s="974"/>
      <c r="Q18" s="974"/>
      <c r="R18" s="974"/>
      <c r="S18" s="974"/>
      <c r="T18" s="974"/>
      <c r="U18" s="974"/>
      <c r="V18" s="974"/>
      <c r="W18" s="974"/>
      <c r="X18" s="974"/>
      <c r="Y18" s="974"/>
      <c r="Z18" s="974"/>
      <c r="AA18" s="974"/>
      <c r="AB18" s="974"/>
      <c r="AC18" s="974"/>
      <c r="AD18" s="974"/>
      <c r="AE18" s="974"/>
      <c r="AF18" s="974"/>
      <c r="AG18" s="974"/>
      <c r="AH18" s="974"/>
      <c r="AI18" s="974"/>
      <c r="AJ18" s="974"/>
      <c r="AK18" s="974"/>
      <c r="AL18" s="974"/>
      <c r="AM18" s="974"/>
      <c r="AN18" s="974"/>
      <c r="AO18" s="974"/>
      <c r="AP18" s="974"/>
      <c r="AQ18" s="975"/>
      <c r="AR18" s="921"/>
      <c r="AS18" s="921"/>
      <c r="AT18" s="921"/>
      <c r="AU18" s="921"/>
      <c r="AV18" s="921"/>
      <c r="AW18" s="921"/>
      <c r="AX18" s="921"/>
      <c r="AY18" s="921"/>
      <c r="AZ18" s="921"/>
      <c r="BA18" s="921"/>
      <c r="BB18" s="921"/>
      <c r="BC18" s="921"/>
      <c r="BD18" s="921"/>
      <c r="BE18" s="921"/>
      <c r="BF18" s="921"/>
    </row>
    <row r="19" spans="1:58" s="599" customFormat="1">
      <c r="A19" s="921">
        <v>1</v>
      </c>
      <c r="B19" s="921"/>
      <c r="C19" s="921"/>
      <c r="D19" s="921"/>
      <c r="E19" s="921"/>
      <c r="F19" s="921"/>
      <c r="G19" s="921"/>
      <c r="H19" s="921"/>
      <c r="I19" s="921"/>
      <c r="J19" s="921"/>
      <c r="K19" s="921"/>
      <c r="L19" s="1154" t="s">
        <v>687</v>
      </c>
      <c r="M19" s="1155"/>
      <c r="N19" s="971" t="s">
        <v>1131</v>
      </c>
      <c r="O19" s="974"/>
      <c r="P19" s="974"/>
      <c r="Q19" s="974"/>
      <c r="R19" s="974"/>
      <c r="S19" s="974"/>
      <c r="T19" s="974"/>
      <c r="U19" s="974"/>
      <c r="V19" s="974"/>
      <c r="W19" s="974"/>
      <c r="X19" s="974"/>
      <c r="Y19" s="974"/>
      <c r="Z19" s="974"/>
      <c r="AA19" s="974"/>
      <c r="AB19" s="974"/>
      <c r="AC19" s="974"/>
      <c r="AD19" s="974"/>
      <c r="AE19" s="974"/>
      <c r="AF19" s="974"/>
      <c r="AG19" s="974"/>
      <c r="AH19" s="974"/>
      <c r="AI19" s="974"/>
      <c r="AJ19" s="974"/>
      <c r="AK19" s="974"/>
      <c r="AL19" s="974"/>
      <c r="AM19" s="974"/>
      <c r="AN19" s="974"/>
      <c r="AO19" s="974"/>
      <c r="AP19" s="974"/>
      <c r="AQ19" s="975"/>
      <c r="AR19" s="921"/>
      <c r="AS19" s="921"/>
      <c r="AT19" s="921"/>
      <c r="AU19" s="921"/>
      <c r="AV19" s="921"/>
      <c r="AW19" s="921"/>
      <c r="AX19" s="921"/>
      <c r="AY19" s="921"/>
      <c r="AZ19" s="921"/>
      <c r="BA19" s="921"/>
      <c r="BB19" s="921"/>
      <c r="BC19" s="921"/>
      <c r="BD19" s="921"/>
      <c r="BE19" s="921"/>
      <c r="BF19" s="921"/>
    </row>
    <row r="20" spans="1:58" s="599" customFormat="1">
      <c r="A20" s="921">
        <v>1</v>
      </c>
      <c r="B20" s="921"/>
      <c r="C20" s="921"/>
      <c r="D20" s="921"/>
      <c r="E20" s="921"/>
      <c r="F20" s="921"/>
      <c r="G20" s="921"/>
      <c r="H20" s="921"/>
      <c r="I20" s="921"/>
      <c r="J20" s="921"/>
      <c r="K20" s="921"/>
      <c r="L20" s="1154" t="s">
        <v>282</v>
      </c>
      <c r="M20" s="1155"/>
      <c r="N20" s="971" t="s">
        <v>2350</v>
      </c>
      <c r="O20" s="974"/>
      <c r="P20" s="974"/>
      <c r="Q20" s="974"/>
      <c r="R20" s="974"/>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5"/>
      <c r="AR20" s="921"/>
      <c r="AS20" s="921"/>
      <c r="AT20" s="921"/>
      <c r="AU20" s="921"/>
      <c r="AV20" s="921"/>
      <c r="AW20" s="921"/>
      <c r="AX20" s="921"/>
      <c r="AY20" s="921"/>
      <c r="AZ20" s="921"/>
      <c r="BA20" s="921"/>
      <c r="BB20" s="921"/>
      <c r="BC20" s="921"/>
      <c r="BD20" s="921"/>
      <c r="BE20" s="921"/>
      <c r="BF20" s="921"/>
    </row>
    <row r="21" spans="1:58" s="599" customFormat="1">
      <c r="A21" s="921">
        <v>1</v>
      </c>
      <c r="B21" s="921"/>
      <c r="C21" s="921"/>
      <c r="D21" s="921"/>
      <c r="E21" s="921"/>
      <c r="F21" s="921"/>
      <c r="G21" s="921" t="b">
        <v>1</v>
      </c>
      <c r="H21" s="921"/>
      <c r="I21" s="921"/>
      <c r="J21" s="921"/>
      <c r="K21" s="921"/>
      <c r="L21" s="976" t="s">
        <v>688</v>
      </c>
      <c r="M21" s="977"/>
      <c r="N21" s="978"/>
      <c r="O21" s="978"/>
      <c r="P21" s="978"/>
      <c r="Q21" s="978"/>
      <c r="R21" s="978"/>
      <c r="S21" s="978"/>
      <c r="T21" s="978"/>
      <c r="U21" s="978"/>
      <c r="V21" s="978"/>
      <c r="W21" s="978"/>
      <c r="X21" s="978"/>
      <c r="Y21" s="978"/>
      <c r="Z21" s="978"/>
      <c r="AA21" s="978"/>
      <c r="AB21" s="978"/>
      <c r="AC21" s="978"/>
      <c r="AD21" s="978"/>
      <c r="AE21" s="978"/>
      <c r="AF21" s="978"/>
      <c r="AG21" s="978"/>
      <c r="AH21" s="978"/>
      <c r="AI21" s="978"/>
      <c r="AJ21" s="978"/>
      <c r="AK21" s="978"/>
      <c r="AL21" s="978"/>
      <c r="AM21" s="978"/>
      <c r="AN21" s="978"/>
      <c r="AO21" s="978"/>
      <c r="AP21" s="978"/>
      <c r="AQ21" s="979"/>
      <c r="AR21" s="921"/>
      <c r="AS21" s="921"/>
      <c r="AT21" s="921"/>
      <c r="AU21" s="921"/>
      <c r="AV21" s="921"/>
      <c r="AW21" s="921"/>
      <c r="AX21" s="921"/>
      <c r="AY21" s="921"/>
      <c r="AZ21" s="921"/>
      <c r="BA21" s="921"/>
      <c r="BB21" s="921"/>
      <c r="BC21" s="921"/>
      <c r="BD21" s="921"/>
      <c r="BE21" s="921"/>
      <c r="BF21" s="921"/>
    </row>
    <row r="22" spans="1:58" s="391" customFormat="1" ht="22.8">
      <c r="A22" s="921">
        <v>1</v>
      </c>
      <c r="B22" s="921" t="s">
        <v>1208</v>
      </c>
      <c r="C22" s="980"/>
      <c r="D22" s="980"/>
      <c r="E22" s="980"/>
      <c r="F22" s="980"/>
      <c r="G22" s="921" t="b">
        <v>1</v>
      </c>
      <c r="H22" s="980"/>
      <c r="I22" s="980"/>
      <c r="J22" s="980"/>
      <c r="K22" s="980"/>
      <c r="L22" s="981" t="s">
        <v>1139</v>
      </c>
      <c r="M22" s="982" t="s">
        <v>679</v>
      </c>
      <c r="N22" s="983">
        <v>123.14</v>
      </c>
      <c r="O22" s="983">
        <v>47.2</v>
      </c>
      <c r="P22" s="984">
        <v>-61.669644307292515</v>
      </c>
      <c r="Q22" s="983">
        <v>0</v>
      </c>
      <c r="R22" s="983">
        <v>0</v>
      </c>
      <c r="S22" s="984">
        <v>0</v>
      </c>
      <c r="T22" s="983">
        <v>0</v>
      </c>
      <c r="U22" s="983">
        <v>0</v>
      </c>
      <c r="V22" s="984">
        <v>0</v>
      </c>
      <c r="W22" s="983">
        <v>0</v>
      </c>
      <c r="X22" s="983">
        <v>0</v>
      </c>
      <c r="Y22" s="984">
        <v>0</v>
      </c>
      <c r="Z22" s="983">
        <v>0</v>
      </c>
      <c r="AA22" s="983">
        <v>0</v>
      </c>
      <c r="AB22" s="984">
        <v>0</v>
      </c>
      <c r="AC22" s="983">
        <v>0</v>
      </c>
      <c r="AD22" s="983">
        <v>0</v>
      </c>
      <c r="AE22" s="984">
        <v>0</v>
      </c>
      <c r="AF22" s="983">
        <v>0</v>
      </c>
      <c r="AG22" s="983">
        <v>0</v>
      </c>
      <c r="AH22" s="984">
        <v>0</v>
      </c>
      <c r="AI22" s="983">
        <v>0</v>
      </c>
      <c r="AJ22" s="983">
        <v>0</v>
      </c>
      <c r="AK22" s="984">
        <v>0</v>
      </c>
      <c r="AL22" s="983">
        <v>0</v>
      </c>
      <c r="AM22" s="983">
        <v>0</v>
      </c>
      <c r="AN22" s="984">
        <v>0</v>
      </c>
      <c r="AO22" s="983">
        <v>0</v>
      </c>
      <c r="AP22" s="983">
        <v>0</v>
      </c>
      <c r="AQ22" s="984">
        <v>0</v>
      </c>
      <c r="AR22" s="980"/>
      <c r="AS22" s="980"/>
      <c r="AT22" s="980"/>
      <c r="AU22" s="980"/>
      <c r="AV22" s="980"/>
      <c r="AW22" s="980"/>
      <c r="AX22" s="980"/>
      <c r="AY22" s="980"/>
      <c r="AZ22" s="980"/>
      <c r="BA22" s="980"/>
      <c r="BB22" s="980"/>
      <c r="BC22" s="980"/>
      <c r="BD22" s="980"/>
      <c r="BE22" s="980"/>
      <c r="BF22" s="980"/>
    </row>
    <row r="23" spans="1:58" s="391" customFormat="1" ht="22.8">
      <c r="A23" s="921">
        <v>1</v>
      </c>
      <c r="B23" s="921" t="s">
        <v>1209</v>
      </c>
      <c r="C23" s="980"/>
      <c r="D23" s="980"/>
      <c r="E23" s="980"/>
      <c r="F23" s="980"/>
      <c r="G23" s="921" t="b">
        <v>1</v>
      </c>
      <c r="H23" s="980"/>
      <c r="I23" s="980"/>
      <c r="J23" s="980"/>
      <c r="K23" s="980"/>
      <c r="L23" s="981" t="s">
        <v>1140</v>
      </c>
      <c r="M23" s="982" t="s">
        <v>679</v>
      </c>
      <c r="N23" s="983">
        <v>127.9666861484512</v>
      </c>
      <c r="O23" s="983">
        <v>51.439991512261578</v>
      </c>
      <c r="P23" s="984">
        <v>-59.802044531662546</v>
      </c>
      <c r="Q23" s="983">
        <v>0</v>
      </c>
      <c r="R23" s="983">
        <v>0</v>
      </c>
      <c r="S23" s="984">
        <v>0</v>
      </c>
      <c r="T23" s="983">
        <v>0</v>
      </c>
      <c r="U23" s="983">
        <v>0</v>
      </c>
      <c r="V23" s="984">
        <v>0</v>
      </c>
      <c r="W23" s="983">
        <v>0</v>
      </c>
      <c r="X23" s="983">
        <v>0</v>
      </c>
      <c r="Y23" s="984">
        <v>0</v>
      </c>
      <c r="Z23" s="983">
        <v>0</v>
      </c>
      <c r="AA23" s="983">
        <v>0</v>
      </c>
      <c r="AB23" s="984">
        <v>0</v>
      </c>
      <c r="AC23" s="983">
        <v>0</v>
      </c>
      <c r="AD23" s="983">
        <v>0</v>
      </c>
      <c r="AE23" s="984">
        <v>0</v>
      </c>
      <c r="AF23" s="983">
        <v>0</v>
      </c>
      <c r="AG23" s="983">
        <v>0</v>
      </c>
      <c r="AH23" s="984">
        <v>0</v>
      </c>
      <c r="AI23" s="983">
        <v>0</v>
      </c>
      <c r="AJ23" s="983">
        <v>0</v>
      </c>
      <c r="AK23" s="984">
        <v>0</v>
      </c>
      <c r="AL23" s="983">
        <v>0</v>
      </c>
      <c r="AM23" s="983">
        <v>0</v>
      </c>
      <c r="AN23" s="984">
        <v>0</v>
      </c>
      <c r="AO23" s="983">
        <v>0</v>
      </c>
      <c r="AP23" s="983">
        <v>0</v>
      </c>
      <c r="AQ23" s="984">
        <v>0</v>
      </c>
      <c r="AR23" s="980"/>
      <c r="AS23" s="980"/>
      <c r="AT23" s="980"/>
      <c r="AU23" s="980"/>
      <c r="AV23" s="980"/>
      <c r="AW23" s="980"/>
      <c r="AX23" s="980"/>
      <c r="AY23" s="980"/>
      <c r="AZ23" s="980"/>
      <c r="BA23" s="980"/>
      <c r="BB23" s="980"/>
      <c r="BC23" s="980"/>
      <c r="BD23" s="980"/>
      <c r="BE23" s="980"/>
      <c r="BF23" s="980"/>
    </row>
    <row r="24" spans="1:58" s="599" customFormat="1">
      <c r="A24" s="921">
        <v>1</v>
      </c>
      <c r="B24" s="921"/>
      <c r="C24" s="921"/>
      <c r="D24" s="921"/>
      <c r="E24" s="921"/>
      <c r="F24" s="921"/>
      <c r="G24" s="921" t="b">
        <v>1</v>
      </c>
      <c r="H24" s="921"/>
      <c r="I24" s="921"/>
      <c r="J24" s="921"/>
      <c r="K24" s="921"/>
      <c r="L24" s="985" t="s">
        <v>689</v>
      </c>
      <c r="M24" s="986" t="s">
        <v>145</v>
      </c>
      <c r="N24" s="987">
        <v>103.91967366286438</v>
      </c>
      <c r="O24" s="987">
        <v>108.98303286496096</v>
      </c>
      <c r="P24" s="988"/>
      <c r="Q24" s="987">
        <v>0</v>
      </c>
      <c r="R24" s="987">
        <v>0</v>
      </c>
      <c r="S24" s="988"/>
      <c r="T24" s="987">
        <v>0</v>
      </c>
      <c r="U24" s="987">
        <v>0</v>
      </c>
      <c r="V24" s="988"/>
      <c r="W24" s="987">
        <v>0</v>
      </c>
      <c r="X24" s="987">
        <v>0</v>
      </c>
      <c r="Y24" s="988"/>
      <c r="Z24" s="987">
        <v>0</v>
      </c>
      <c r="AA24" s="987">
        <v>0</v>
      </c>
      <c r="AB24" s="988"/>
      <c r="AC24" s="987">
        <v>0</v>
      </c>
      <c r="AD24" s="987">
        <v>0</v>
      </c>
      <c r="AE24" s="988"/>
      <c r="AF24" s="987">
        <v>0</v>
      </c>
      <c r="AG24" s="987">
        <v>0</v>
      </c>
      <c r="AH24" s="988"/>
      <c r="AI24" s="987">
        <v>0</v>
      </c>
      <c r="AJ24" s="987">
        <v>0</v>
      </c>
      <c r="AK24" s="988"/>
      <c r="AL24" s="987">
        <v>0</v>
      </c>
      <c r="AM24" s="987">
        <v>0</v>
      </c>
      <c r="AN24" s="988"/>
      <c r="AO24" s="987">
        <v>0</v>
      </c>
      <c r="AP24" s="987">
        <v>0</v>
      </c>
      <c r="AQ24" s="988"/>
      <c r="AR24" s="921"/>
      <c r="AS24" s="921"/>
      <c r="AT24" s="921"/>
      <c r="AU24" s="921"/>
      <c r="AV24" s="921"/>
      <c r="AW24" s="921"/>
      <c r="AX24" s="921"/>
      <c r="AY24" s="921"/>
      <c r="AZ24" s="921"/>
      <c r="BA24" s="921"/>
      <c r="BB24" s="921"/>
      <c r="BC24" s="921"/>
      <c r="BD24" s="921"/>
      <c r="BE24" s="921"/>
      <c r="BF24" s="921"/>
    </row>
    <row r="25" spans="1:58" s="599" customFormat="1">
      <c r="A25" s="921">
        <v>1</v>
      </c>
      <c r="B25" s="905" t="s">
        <v>1217</v>
      </c>
      <c r="C25" s="921"/>
      <c r="D25" s="921"/>
      <c r="E25" s="921"/>
      <c r="F25" s="921"/>
      <c r="G25" s="921" t="b">
        <v>1</v>
      </c>
      <c r="H25" s="921"/>
      <c r="I25" s="921"/>
      <c r="J25" s="921"/>
      <c r="K25" s="921"/>
      <c r="L25" s="985" t="s">
        <v>690</v>
      </c>
      <c r="M25" s="986" t="s">
        <v>329</v>
      </c>
      <c r="N25" s="989">
        <v>205.16</v>
      </c>
      <c r="O25" s="989">
        <v>228</v>
      </c>
      <c r="P25" s="990">
        <v>11.132774419964907</v>
      </c>
      <c r="Q25" s="989">
        <v>0</v>
      </c>
      <c r="R25" s="989">
        <v>0</v>
      </c>
      <c r="S25" s="990">
        <v>0</v>
      </c>
      <c r="T25" s="989">
        <v>0</v>
      </c>
      <c r="U25" s="989">
        <v>0</v>
      </c>
      <c r="V25" s="990">
        <v>0</v>
      </c>
      <c r="W25" s="989">
        <v>0</v>
      </c>
      <c r="X25" s="989">
        <v>0</v>
      </c>
      <c r="Y25" s="990">
        <v>0</v>
      </c>
      <c r="Z25" s="989">
        <v>0</v>
      </c>
      <c r="AA25" s="989">
        <v>0</v>
      </c>
      <c r="AB25" s="990">
        <v>0</v>
      </c>
      <c r="AC25" s="989">
        <v>0</v>
      </c>
      <c r="AD25" s="989">
        <v>0</v>
      </c>
      <c r="AE25" s="990">
        <v>0</v>
      </c>
      <c r="AF25" s="989">
        <v>0</v>
      </c>
      <c r="AG25" s="989">
        <v>0</v>
      </c>
      <c r="AH25" s="990">
        <v>0</v>
      </c>
      <c r="AI25" s="989">
        <v>0</v>
      </c>
      <c r="AJ25" s="989">
        <v>0</v>
      </c>
      <c r="AK25" s="990">
        <v>0</v>
      </c>
      <c r="AL25" s="989">
        <v>0</v>
      </c>
      <c r="AM25" s="989">
        <v>0</v>
      </c>
      <c r="AN25" s="990">
        <v>0</v>
      </c>
      <c r="AO25" s="989">
        <v>0</v>
      </c>
      <c r="AP25" s="989">
        <v>0</v>
      </c>
      <c r="AQ25" s="990">
        <v>0</v>
      </c>
      <c r="AR25" s="921"/>
      <c r="AS25" s="921"/>
      <c r="AT25" s="921"/>
      <c r="AU25" s="921"/>
      <c r="AV25" s="921"/>
      <c r="AW25" s="921"/>
      <c r="AX25" s="921"/>
      <c r="AY25" s="921"/>
      <c r="AZ25" s="921"/>
      <c r="BA25" s="921"/>
      <c r="BB25" s="921"/>
      <c r="BC25" s="921"/>
      <c r="BD25" s="921"/>
      <c r="BE25" s="921"/>
      <c r="BF25" s="921"/>
    </row>
    <row r="26" spans="1:58" s="391" customFormat="1">
      <c r="A26" s="921">
        <v>1</v>
      </c>
      <c r="B26" s="905" t="s">
        <v>1211</v>
      </c>
      <c r="C26" s="980"/>
      <c r="D26" s="980"/>
      <c r="E26" s="980"/>
      <c r="F26" s="980"/>
      <c r="G26" s="921" t="b">
        <v>1</v>
      </c>
      <c r="H26" s="980"/>
      <c r="I26" s="980"/>
      <c r="J26" s="980"/>
      <c r="K26" s="980"/>
      <c r="L26" s="981" t="s">
        <v>691</v>
      </c>
      <c r="M26" s="982" t="s">
        <v>679</v>
      </c>
      <c r="N26" s="983">
        <v>123.14</v>
      </c>
      <c r="O26" s="983">
        <v>47.2</v>
      </c>
      <c r="P26" s="984">
        <v>-61.669644307292515</v>
      </c>
      <c r="Q26" s="983">
        <v>0</v>
      </c>
      <c r="R26" s="983">
        <v>0</v>
      </c>
      <c r="S26" s="984">
        <v>0</v>
      </c>
      <c r="T26" s="983">
        <v>0</v>
      </c>
      <c r="U26" s="983">
        <v>0</v>
      </c>
      <c r="V26" s="984">
        <v>0</v>
      </c>
      <c r="W26" s="983">
        <v>0</v>
      </c>
      <c r="X26" s="983">
        <v>0</v>
      </c>
      <c r="Y26" s="984">
        <v>0</v>
      </c>
      <c r="Z26" s="983">
        <v>0</v>
      </c>
      <c r="AA26" s="983">
        <v>0</v>
      </c>
      <c r="AB26" s="984">
        <v>0</v>
      </c>
      <c r="AC26" s="983">
        <v>0</v>
      </c>
      <c r="AD26" s="983">
        <v>0</v>
      </c>
      <c r="AE26" s="984">
        <v>0</v>
      </c>
      <c r="AF26" s="983">
        <v>0</v>
      </c>
      <c r="AG26" s="983">
        <v>0</v>
      </c>
      <c r="AH26" s="984">
        <v>0</v>
      </c>
      <c r="AI26" s="983">
        <v>0</v>
      </c>
      <c r="AJ26" s="983">
        <v>0</v>
      </c>
      <c r="AK26" s="984">
        <v>0</v>
      </c>
      <c r="AL26" s="983">
        <v>0</v>
      </c>
      <c r="AM26" s="983">
        <v>0</v>
      </c>
      <c r="AN26" s="984">
        <v>0</v>
      </c>
      <c r="AO26" s="983">
        <v>0</v>
      </c>
      <c r="AP26" s="983">
        <v>0</v>
      </c>
      <c r="AQ26" s="984">
        <v>0</v>
      </c>
      <c r="AR26" s="980"/>
      <c r="AS26" s="980"/>
      <c r="AT26" s="980"/>
      <c r="AU26" s="980"/>
      <c r="AV26" s="980"/>
      <c r="AW26" s="980"/>
      <c r="AX26" s="980"/>
      <c r="AY26" s="980"/>
      <c r="AZ26" s="980"/>
      <c r="BA26" s="980"/>
      <c r="BB26" s="980"/>
      <c r="BC26" s="980"/>
      <c r="BD26" s="980"/>
      <c r="BE26" s="980"/>
      <c r="BF26" s="980"/>
    </row>
    <row r="27" spans="1:58" s="391" customFormat="1">
      <c r="A27" s="921">
        <v>1</v>
      </c>
      <c r="B27" s="905" t="s">
        <v>1210</v>
      </c>
      <c r="C27" s="980"/>
      <c r="D27" s="980"/>
      <c r="E27" s="980"/>
      <c r="F27" s="980"/>
      <c r="G27" s="921" t="b">
        <v>1</v>
      </c>
      <c r="H27" s="980"/>
      <c r="I27" s="980"/>
      <c r="J27" s="980"/>
      <c r="K27" s="980"/>
      <c r="L27" s="981" t="s">
        <v>692</v>
      </c>
      <c r="M27" s="982" t="s">
        <v>679</v>
      </c>
      <c r="N27" s="983">
        <v>127.9666861484512</v>
      </c>
      <c r="O27" s="983">
        <v>51.439991512261578</v>
      </c>
      <c r="P27" s="984">
        <v>-59.802044531662546</v>
      </c>
      <c r="Q27" s="983">
        <v>0</v>
      </c>
      <c r="R27" s="983">
        <v>0</v>
      </c>
      <c r="S27" s="984">
        <v>0</v>
      </c>
      <c r="T27" s="983">
        <v>0</v>
      </c>
      <c r="U27" s="983">
        <v>0</v>
      </c>
      <c r="V27" s="984">
        <v>0</v>
      </c>
      <c r="W27" s="983">
        <v>0</v>
      </c>
      <c r="X27" s="983">
        <v>0</v>
      </c>
      <c r="Y27" s="984">
        <v>0</v>
      </c>
      <c r="Z27" s="983">
        <v>0</v>
      </c>
      <c r="AA27" s="983">
        <v>0</v>
      </c>
      <c r="AB27" s="984">
        <v>0</v>
      </c>
      <c r="AC27" s="983">
        <v>0</v>
      </c>
      <c r="AD27" s="983">
        <v>0</v>
      </c>
      <c r="AE27" s="984">
        <v>0</v>
      </c>
      <c r="AF27" s="983">
        <v>0</v>
      </c>
      <c r="AG27" s="983">
        <v>0</v>
      </c>
      <c r="AH27" s="984">
        <v>0</v>
      </c>
      <c r="AI27" s="983">
        <v>0</v>
      </c>
      <c r="AJ27" s="983">
        <v>0</v>
      </c>
      <c r="AK27" s="984">
        <v>0</v>
      </c>
      <c r="AL27" s="983">
        <v>0</v>
      </c>
      <c r="AM27" s="983">
        <v>0</v>
      </c>
      <c r="AN27" s="984">
        <v>0</v>
      </c>
      <c r="AO27" s="983">
        <v>0</v>
      </c>
      <c r="AP27" s="983">
        <v>0</v>
      </c>
      <c r="AQ27" s="984">
        <v>0</v>
      </c>
      <c r="AR27" s="980"/>
      <c r="AS27" s="980"/>
      <c r="AT27" s="980"/>
      <c r="AU27" s="980"/>
      <c r="AV27" s="980"/>
      <c r="AW27" s="980"/>
      <c r="AX27" s="980"/>
      <c r="AY27" s="980"/>
      <c r="AZ27" s="980"/>
      <c r="BA27" s="980"/>
      <c r="BB27" s="980"/>
      <c r="BC27" s="980"/>
      <c r="BD27" s="980"/>
      <c r="BE27" s="980"/>
      <c r="BF27" s="980"/>
    </row>
    <row r="28" spans="1:58" s="599" customFormat="1">
      <c r="A28" s="921">
        <v>1</v>
      </c>
      <c r="B28" s="905"/>
      <c r="C28" s="921"/>
      <c r="D28" s="921"/>
      <c r="E28" s="921"/>
      <c r="F28" s="921"/>
      <c r="G28" s="921" t="b">
        <v>1</v>
      </c>
      <c r="H28" s="921"/>
      <c r="I28" s="921"/>
      <c r="J28" s="921"/>
      <c r="K28" s="921"/>
      <c r="L28" s="985" t="s">
        <v>689</v>
      </c>
      <c r="M28" s="986" t="s">
        <v>145</v>
      </c>
      <c r="N28" s="987">
        <v>103.91967366286438</v>
      </c>
      <c r="O28" s="987">
        <v>108.98303286496096</v>
      </c>
      <c r="P28" s="988"/>
      <c r="Q28" s="987">
        <v>0</v>
      </c>
      <c r="R28" s="987">
        <v>0</v>
      </c>
      <c r="S28" s="988"/>
      <c r="T28" s="987">
        <v>0</v>
      </c>
      <c r="U28" s="987">
        <v>0</v>
      </c>
      <c r="V28" s="988"/>
      <c r="W28" s="987">
        <v>0</v>
      </c>
      <c r="X28" s="987">
        <v>0</v>
      </c>
      <c r="Y28" s="988"/>
      <c r="Z28" s="987">
        <v>0</v>
      </c>
      <c r="AA28" s="987">
        <v>0</v>
      </c>
      <c r="AB28" s="988"/>
      <c r="AC28" s="987">
        <v>0</v>
      </c>
      <c r="AD28" s="987">
        <v>0</v>
      </c>
      <c r="AE28" s="988"/>
      <c r="AF28" s="987">
        <v>0</v>
      </c>
      <c r="AG28" s="987">
        <v>0</v>
      </c>
      <c r="AH28" s="988"/>
      <c r="AI28" s="987">
        <v>0</v>
      </c>
      <c r="AJ28" s="987">
        <v>0</v>
      </c>
      <c r="AK28" s="988"/>
      <c r="AL28" s="987">
        <v>0</v>
      </c>
      <c r="AM28" s="987">
        <v>0</v>
      </c>
      <c r="AN28" s="988"/>
      <c r="AO28" s="987">
        <v>0</v>
      </c>
      <c r="AP28" s="987">
        <v>0</v>
      </c>
      <c r="AQ28" s="988"/>
      <c r="AR28" s="921"/>
      <c r="AS28" s="921"/>
      <c r="AT28" s="921"/>
      <c r="AU28" s="921"/>
      <c r="AV28" s="921"/>
      <c r="AW28" s="921"/>
      <c r="AX28" s="921"/>
      <c r="AY28" s="921"/>
      <c r="AZ28" s="921"/>
      <c r="BA28" s="921"/>
      <c r="BB28" s="921"/>
      <c r="BC28" s="921"/>
      <c r="BD28" s="921"/>
      <c r="BE28" s="921"/>
      <c r="BF28" s="921"/>
    </row>
    <row r="29" spans="1:58" s="599" customFormat="1">
      <c r="A29" s="921">
        <v>1</v>
      </c>
      <c r="B29" s="905" t="s">
        <v>1218</v>
      </c>
      <c r="C29" s="921"/>
      <c r="D29" s="921"/>
      <c r="E29" s="921"/>
      <c r="F29" s="921"/>
      <c r="G29" s="921" t="b">
        <v>1</v>
      </c>
      <c r="H29" s="921"/>
      <c r="I29" s="921"/>
      <c r="J29" s="921"/>
      <c r="K29" s="921"/>
      <c r="L29" s="985" t="s">
        <v>1212</v>
      </c>
      <c r="M29" s="986" t="s">
        <v>329</v>
      </c>
      <c r="N29" s="989">
        <v>173.76</v>
      </c>
      <c r="O29" s="989">
        <v>192</v>
      </c>
      <c r="P29" s="990">
        <v>10.497237569060779</v>
      </c>
      <c r="Q29" s="989">
        <v>0</v>
      </c>
      <c r="R29" s="989">
        <v>0</v>
      </c>
      <c r="S29" s="990">
        <v>0</v>
      </c>
      <c r="T29" s="989">
        <v>0</v>
      </c>
      <c r="U29" s="989">
        <v>0</v>
      </c>
      <c r="V29" s="990">
        <v>0</v>
      </c>
      <c r="W29" s="989">
        <v>0</v>
      </c>
      <c r="X29" s="989">
        <v>0</v>
      </c>
      <c r="Y29" s="990">
        <v>0</v>
      </c>
      <c r="Z29" s="989">
        <v>0</v>
      </c>
      <c r="AA29" s="989">
        <v>0</v>
      </c>
      <c r="AB29" s="990">
        <v>0</v>
      </c>
      <c r="AC29" s="989">
        <v>0</v>
      </c>
      <c r="AD29" s="989">
        <v>0</v>
      </c>
      <c r="AE29" s="990">
        <v>0</v>
      </c>
      <c r="AF29" s="989">
        <v>0</v>
      </c>
      <c r="AG29" s="989">
        <v>0</v>
      </c>
      <c r="AH29" s="990">
        <v>0</v>
      </c>
      <c r="AI29" s="989">
        <v>0</v>
      </c>
      <c r="AJ29" s="989">
        <v>0</v>
      </c>
      <c r="AK29" s="990">
        <v>0</v>
      </c>
      <c r="AL29" s="989">
        <v>0</v>
      </c>
      <c r="AM29" s="989">
        <v>0</v>
      </c>
      <c r="AN29" s="990">
        <v>0</v>
      </c>
      <c r="AO29" s="989">
        <v>0</v>
      </c>
      <c r="AP29" s="989">
        <v>0</v>
      </c>
      <c r="AQ29" s="990">
        <v>0</v>
      </c>
      <c r="AR29" s="921"/>
      <c r="AS29" s="921"/>
      <c r="AT29" s="921"/>
      <c r="AU29" s="921"/>
      <c r="AV29" s="921"/>
      <c r="AW29" s="921"/>
      <c r="AX29" s="921"/>
      <c r="AY29" s="921"/>
      <c r="AZ29" s="921"/>
      <c r="BA29" s="921"/>
      <c r="BB29" s="921"/>
      <c r="BC29" s="921"/>
      <c r="BD29" s="921"/>
      <c r="BE29" s="921"/>
      <c r="BF29" s="921"/>
    </row>
    <row r="30" spans="1:58" s="599" customFormat="1" ht="0.15" customHeight="1">
      <c r="A30" s="921">
        <v>1</v>
      </c>
      <c r="B30" s="921"/>
      <c r="C30" s="921"/>
      <c r="D30" s="921"/>
      <c r="E30" s="921"/>
      <c r="F30" s="921"/>
      <c r="G30" s="921" t="b">
        <v>0</v>
      </c>
      <c r="H30" s="921"/>
      <c r="I30" s="921"/>
      <c r="J30" s="921"/>
      <c r="K30" s="921"/>
      <c r="L30" s="976" t="s">
        <v>693</v>
      </c>
      <c r="M30" s="977"/>
      <c r="N30" s="978"/>
      <c r="O30" s="978"/>
      <c r="P30" s="978"/>
      <c r="Q30" s="978"/>
      <c r="R30" s="978"/>
      <c r="S30" s="978"/>
      <c r="T30" s="978"/>
      <c r="U30" s="978"/>
      <c r="V30" s="978"/>
      <c r="W30" s="978"/>
      <c r="X30" s="978"/>
      <c r="Y30" s="978"/>
      <c r="Z30" s="978"/>
      <c r="AA30" s="978"/>
      <c r="AB30" s="978"/>
      <c r="AC30" s="978"/>
      <c r="AD30" s="978"/>
      <c r="AE30" s="978"/>
      <c r="AF30" s="978"/>
      <c r="AG30" s="978"/>
      <c r="AH30" s="978"/>
      <c r="AI30" s="978"/>
      <c r="AJ30" s="978"/>
      <c r="AK30" s="978"/>
      <c r="AL30" s="978"/>
      <c r="AM30" s="978"/>
      <c r="AN30" s="978"/>
      <c r="AO30" s="978"/>
      <c r="AP30" s="978"/>
      <c r="AQ30" s="979"/>
      <c r="AR30" s="921"/>
      <c r="AS30" s="921"/>
      <c r="AT30" s="921"/>
      <c r="AU30" s="921"/>
      <c r="AV30" s="921"/>
      <c r="AW30" s="921"/>
      <c r="AX30" s="921"/>
      <c r="AY30" s="921"/>
      <c r="AZ30" s="921"/>
      <c r="BA30" s="921"/>
      <c r="BB30" s="921"/>
      <c r="BC30" s="921"/>
      <c r="BD30" s="921"/>
      <c r="BE30" s="921"/>
      <c r="BF30" s="921"/>
    </row>
    <row r="31" spans="1:58" s="599" customFormat="1" ht="0.15" customHeight="1">
      <c r="A31" s="921">
        <v>1</v>
      </c>
      <c r="B31" s="921"/>
      <c r="C31" s="921"/>
      <c r="D31" s="921"/>
      <c r="E31" s="921"/>
      <c r="F31" s="921"/>
      <c r="G31" s="921" t="b">
        <v>0</v>
      </c>
      <c r="H31" s="921"/>
      <c r="I31" s="921"/>
      <c r="J31" s="921"/>
      <c r="K31" s="921"/>
      <c r="L31" s="402" t="s">
        <v>1219</v>
      </c>
      <c r="M31" s="403"/>
      <c r="N31" s="404"/>
      <c r="O31" s="404"/>
      <c r="P31" s="404"/>
      <c r="Q31" s="404"/>
      <c r="R31" s="404"/>
      <c r="S31" s="404"/>
      <c r="T31" s="404"/>
      <c r="U31" s="404"/>
      <c r="V31" s="404"/>
      <c r="W31" s="404"/>
      <c r="X31" s="404"/>
      <c r="Y31" s="404"/>
      <c r="Z31" s="404"/>
      <c r="AA31" s="404"/>
      <c r="AB31" s="404"/>
      <c r="AC31" s="404"/>
      <c r="AD31" s="404"/>
      <c r="AE31" s="404"/>
      <c r="AF31" s="404"/>
      <c r="AG31" s="404"/>
      <c r="AH31" s="404"/>
      <c r="AI31" s="404"/>
      <c r="AJ31" s="404"/>
      <c r="AK31" s="404"/>
      <c r="AL31" s="404"/>
      <c r="AM31" s="404"/>
      <c r="AN31" s="404"/>
      <c r="AO31" s="404"/>
      <c r="AP31" s="404"/>
      <c r="AQ31" s="405"/>
      <c r="AR31" s="921"/>
      <c r="AS31" s="921"/>
      <c r="AT31" s="921"/>
      <c r="AU31" s="921"/>
      <c r="AV31" s="921"/>
      <c r="AW31" s="921"/>
      <c r="AX31" s="921"/>
      <c r="AY31" s="921"/>
      <c r="AZ31" s="921"/>
      <c r="BA31" s="921"/>
      <c r="BB31" s="921"/>
      <c r="BC31" s="921"/>
      <c r="BD31" s="921"/>
      <c r="BE31" s="921"/>
      <c r="BF31" s="921"/>
    </row>
    <row r="32" spans="1:58" s="599" customFormat="1" ht="0.15" customHeight="1">
      <c r="A32" s="921">
        <v>1</v>
      </c>
      <c r="B32" s="921"/>
      <c r="C32" s="921"/>
      <c r="D32" s="921"/>
      <c r="E32" s="921"/>
      <c r="F32" s="921"/>
      <c r="G32" s="921" t="b">
        <v>0</v>
      </c>
      <c r="H32" s="921"/>
      <c r="I32" s="921"/>
      <c r="J32" s="921"/>
      <c r="K32" s="921"/>
      <c r="L32" s="991" t="s">
        <v>694</v>
      </c>
      <c r="M32" s="986" t="s">
        <v>679</v>
      </c>
      <c r="N32" s="992">
        <v>0</v>
      </c>
      <c r="O32" s="992">
        <v>0</v>
      </c>
      <c r="P32" s="988">
        <v>0</v>
      </c>
      <c r="Q32" s="992">
        <v>0</v>
      </c>
      <c r="R32" s="992">
        <v>0</v>
      </c>
      <c r="S32" s="988">
        <v>0</v>
      </c>
      <c r="T32" s="992">
        <v>0</v>
      </c>
      <c r="U32" s="992">
        <v>0</v>
      </c>
      <c r="V32" s="988">
        <v>0</v>
      </c>
      <c r="W32" s="992">
        <v>0</v>
      </c>
      <c r="X32" s="992">
        <v>0</v>
      </c>
      <c r="Y32" s="988">
        <v>0</v>
      </c>
      <c r="Z32" s="992">
        <v>0</v>
      </c>
      <c r="AA32" s="992">
        <v>0</v>
      </c>
      <c r="AB32" s="988">
        <v>0</v>
      </c>
      <c r="AC32" s="992">
        <v>0</v>
      </c>
      <c r="AD32" s="992">
        <v>0</v>
      </c>
      <c r="AE32" s="988">
        <v>0</v>
      </c>
      <c r="AF32" s="992">
        <v>0</v>
      </c>
      <c r="AG32" s="992">
        <v>0</v>
      </c>
      <c r="AH32" s="988">
        <v>0</v>
      </c>
      <c r="AI32" s="992">
        <v>0</v>
      </c>
      <c r="AJ32" s="992">
        <v>0</v>
      </c>
      <c r="AK32" s="988">
        <v>0</v>
      </c>
      <c r="AL32" s="992">
        <v>0</v>
      </c>
      <c r="AM32" s="992">
        <v>0</v>
      </c>
      <c r="AN32" s="988">
        <v>0</v>
      </c>
      <c r="AO32" s="992">
        <v>0</v>
      </c>
      <c r="AP32" s="992">
        <v>0</v>
      </c>
      <c r="AQ32" s="988">
        <v>0</v>
      </c>
      <c r="AR32" s="921"/>
      <c r="AS32" s="921"/>
      <c r="AT32" s="921"/>
      <c r="AU32" s="921"/>
      <c r="AV32" s="921"/>
      <c r="AW32" s="921"/>
      <c r="AX32" s="921"/>
      <c r="AY32" s="921"/>
      <c r="AZ32" s="921"/>
      <c r="BA32" s="921"/>
      <c r="BB32" s="921"/>
      <c r="BC32" s="921"/>
      <c r="BD32" s="921"/>
      <c r="BE32" s="921"/>
      <c r="BF32" s="921"/>
    </row>
    <row r="33" spans="1:58" s="599" customFormat="1" ht="0.15" customHeight="1">
      <c r="A33" s="921">
        <v>1</v>
      </c>
      <c r="B33" s="921"/>
      <c r="C33" s="921"/>
      <c r="D33" s="921"/>
      <c r="E33" s="921"/>
      <c r="F33" s="921"/>
      <c r="G33" s="921" t="b">
        <v>0</v>
      </c>
      <c r="H33" s="921"/>
      <c r="I33" s="921"/>
      <c r="J33" s="921"/>
      <c r="K33" s="921"/>
      <c r="L33" s="991" t="s">
        <v>695</v>
      </c>
      <c r="M33" s="986" t="s">
        <v>679</v>
      </c>
      <c r="N33" s="992"/>
      <c r="O33" s="992"/>
      <c r="P33" s="988">
        <v>0</v>
      </c>
      <c r="Q33" s="992"/>
      <c r="R33" s="992"/>
      <c r="S33" s="988">
        <v>0</v>
      </c>
      <c r="T33" s="992"/>
      <c r="U33" s="992"/>
      <c r="V33" s="988">
        <v>0</v>
      </c>
      <c r="W33" s="992"/>
      <c r="X33" s="992"/>
      <c r="Y33" s="988">
        <v>0</v>
      </c>
      <c r="Z33" s="992"/>
      <c r="AA33" s="992"/>
      <c r="AB33" s="988">
        <v>0</v>
      </c>
      <c r="AC33" s="992"/>
      <c r="AD33" s="992"/>
      <c r="AE33" s="988">
        <v>0</v>
      </c>
      <c r="AF33" s="992"/>
      <c r="AG33" s="992"/>
      <c r="AH33" s="988">
        <v>0</v>
      </c>
      <c r="AI33" s="992"/>
      <c r="AJ33" s="992"/>
      <c r="AK33" s="988">
        <v>0</v>
      </c>
      <c r="AL33" s="992"/>
      <c r="AM33" s="992"/>
      <c r="AN33" s="988">
        <v>0</v>
      </c>
      <c r="AO33" s="992"/>
      <c r="AP33" s="992"/>
      <c r="AQ33" s="988">
        <v>0</v>
      </c>
      <c r="AR33" s="921"/>
      <c r="AS33" s="921"/>
      <c r="AT33" s="921"/>
      <c r="AU33" s="921"/>
      <c r="AV33" s="921"/>
      <c r="AW33" s="921"/>
      <c r="AX33" s="921"/>
      <c r="AY33" s="921"/>
      <c r="AZ33" s="921"/>
      <c r="BA33" s="921"/>
      <c r="BB33" s="921"/>
      <c r="BC33" s="921"/>
      <c r="BD33" s="921"/>
      <c r="BE33" s="921"/>
      <c r="BF33" s="921"/>
    </row>
    <row r="34" spans="1:58" s="599" customFormat="1" ht="0.15" customHeight="1">
      <c r="A34" s="921">
        <v>1</v>
      </c>
      <c r="B34" s="905" t="s">
        <v>1213</v>
      </c>
      <c r="C34" s="921"/>
      <c r="D34" s="921"/>
      <c r="E34" s="921"/>
      <c r="F34" s="921"/>
      <c r="G34" s="921" t="b">
        <v>0</v>
      </c>
      <c r="H34" s="921"/>
      <c r="I34" s="921"/>
      <c r="J34" s="921"/>
      <c r="K34" s="921"/>
      <c r="L34" s="991" t="s">
        <v>696</v>
      </c>
      <c r="M34" s="986" t="s">
        <v>329</v>
      </c>
      <c r="N34" s="989">
        <v>102.5</v>
      </c>
      <c r="O34" s="989">
        <v>110.56</v>
      </c>
      <c r="P34" s="990">
        <v>7.863414634146344</v>
      </c>
      <c r="Q34" s="989">
        <v>0</v>
      </c>
      <c r="R34" s="989">
        <v>0</v>
      </c>
      <c r="S34" s="990">
        <v>0</v>
      </c>
      <c r="T34" s="989">
        <v>0</v>
      </c>
      <c r="U34" s="989">
        <v>0</v>
      </c>
      <c r="V34" s="990">
        <v>0</v>
      </c>
      <c r="W34" s="989">
        <v>0</v>
      </c>
      <c r="X34" s="989">
        <v>0</v>
      </c>
      <c r="Y34" s="990">
        <v>0</v>
      </c>
      <c r="Z34" s="989">
        <v>0</v>
      </c>
      <c r="AA34" s="989">
        <v>0</v>
      </c>
      <c r="AB34" s="990">
        <v>0</v>
      </c>
      <c r="AC34" s="989">
        <v>0</v>
      </c>
      <c r="AD34" s="989">
        <v>0</v>
      </c>
      <c r="AE34" s="990">
        <v>0</v>
      </c>
      <c r="AF34" s="989">
        <v>0</v>
      </c>
      <c r="AG34" s="989">
        <v>0</v>
      </c>
      <c r="AH34" s="990">
        <v>0</v>
      </c>
      <c r="AI34" s="989">
        <v>0</v>
      </c>
      <c r="AJ34" s="989">
        <v>0</v>
      </c>
      <c r="AK34" s="990">
        <v>0</v>
      </c>
      <c r="AL34" s="989">
        <v>0</v>
      </c>
      <c r="AM34" s="989">
        <v>0</v>
      </c>
      <c r="AN34" s="990">
        <v>0</v>
      </c>
      <c r="AO34" s="989">
        <v>0</v>
      </c>
      <c r="AP34" s="989">
        <v>0</v>
      </c>
      <c r="AQ34" s="990">
        <v>0</v>
      </c>
      <c r="AR34" s="921"/>
      <c r="AS34" s="921"/>
      <c r="AT34" s="921"/>
      <c r="AU34" s="921"/>
      <c r="AV34" s="921"/>
      <c r="AW34" s="921"/>
      <c r="AX34" s="921"/>
      <c r="AY34" s="921"/>
      <c r="AZ34" s="921"/>
      <c r="BA34" s="921"/>
      <c r="BB34" s="921"/>
      <c r="BC34" s="921"/>
      <c r="BD34" s="921"/>
      <c r="BE34" s="921"/>
      <c r="BF34" s="921"/>
    </row>
    <row r="35" spans="1:58" s="599" customFormat="1" ht="0.15" customHeight="1">
      <c r="A35" s="921">
        <v>1</v>
      </c>
      <c r="B35" s="921"/>
      <c r="C35" s="921"/>
      <c r="D35" s="921"/>
      <c r="E35" s="921"/>
      <c r="F35" s="921"/>
      <c r="G35" s="921" t="b">
        <v>0</v>
      </c>
      <c r="H35" s="921"/>
      <c r="I35" s="921"/>
      <c r="J35" s="921"/>
      <c r="K35" s="921"/>
      <c r="L35" s="991" t="s">
        <v>697</v>
      </c>
      <c r="M35" s="986" t="s">
        <v>698</v>
      </c>
      <c r="N35" s="992"/>
      <c r="O35" s="992"/>
      <c r="P35" s="988">
        <v>0</v>
      </c>
      <c r="Q35" s="992"/>
      <c r="R35" s="992"/>
      <c r="S35" s="988">
        <v>0</v>
      </c>
      <c r="T35" s="992"/>
      <c r="U35" s="992"/>
      <c r="V35" s="988">
        <v>0</v>
      </c>
      <c r="W35" s="992"/>
      <c r="X35" s="992"/>
      <c r="Y35" s="988">
        <v>0</v>
      </c>
      <c r="Z35" s="992"/>
      <c r="AA35" s="992"/>
      <c r="AB35" s="988">
        <v>0</v>
      </c>
      <c r="AC35" s="992"/>
      <c r="AD35" s="992"/>
      <c r="AE35" s="988">
        <v>0</v>
      </c>
      <c r="AF35" s="992"/>
      <c r="AG35" s="992"/>
      <c r="AH35" s="988">
        <v>0</v>
      </c>
      <c r="AI35" s="992"/>
      <c r="AJ35" s="992"/>
      <c r="AK35" s="988">
        <v>0</v>
      </c>
      <c r="AL35" s="992"/>
      <c r="AM35" s="992"/>
      <c r="AN35" s="988">
        <v>0</v>
      </c>
      <c r="AO35" s="992"/>
      <c r="AP35" s="992"/>
      <c r="AQ35" s="988">
        <v>0</v>
      </c>
      <c r="AR35" s="921"/>
      <c r="AS35" s="921"/>
      <c r="AT35" s="921"/>
      <c r="AU35" s="921"/>
      <c r="AV35" s="921"/>
      <c r="AW35" s="921"/>
      <c r="AX35" s="921"/>
      <c r="AY35" s="921"/>
      <c r="AZ35" s="921"/>
      <c r="BA35" s="921"/>
      <c r="BB35" s="921"/>
      <c r="BC35" s="921"/>
      <c r="BD35" s="921"/>
      <c r="BE35" s="921"/>
      <c r="BF35" s="921"/>
    </row>
    <row r="36" spans="1:58" s="599" customFormat="1" ht="0.15" customHeight="1">
      <c r="A36" s="921">
        <v>1</v>
      </c>
      <c r="B36" s="921"/>
      <c r="C36" s="921"/>
      <c r="D36" s="921"/>
      <c r="E36" s="921"/>
      <c r="F36" s="921"/>
      <c r="G36" s="921" t="b">
        <v>0</v>
      </c>
      <c r="H36" s="921"/>
      <c r="I36" s="921"/>
      <c r="J36" s="921"/>
      <c r="K36" s="921"/>
      <c r="L36" s="991" t="s">
        <v>699</v>
      </c>
      <c r="M36" s="986" t="s">
        <v>700</v>
      </c>
      <c r="N36" s="992"/>
      <c r="O36" s="992"/>
      <c r="P36" s="988">
        <v>0</v>
      </c>
      <c r="Q36" s="992"/>
      <c r="R36" s="992"/>
      <c r="S36" s="988">
        <v>0</v>
      </c>
      <c r="T36" s="992"/>
      <c r="U36" s="992"/>
      <c r="V36" s="988">
        <v>0</v>
      </c>
      <c r="W36" s="992"/>
      <c r="X36" s="992"/>
      <c r="Y36" s="988">
        <v>0</v>
      </c>
      <c r="Z36" s="992"/>
      <c r="AA36" s="992"/>
      <c r="AB36" s="988">
        <v>0</v>
      </c>
      <c r="AC36" s="992"/>
      <c r="AD36" s="992"/>
      <c r="AE36" s="988">
        <v>0</v>
      </c>
      <c r="AF36" s="992"/>
      <c r="AG36" s="992"/>
      <c r="AH36" s="988">
        <v>0</v>
      </c>
      <c r="AI36" s="992"/>
      <c r="AJ36" s="992"/>
      <c r="AK36" s="988">
        <v>0</v>
      </c>
      <c r="AL36" s="992"/>
      <c r="AM36" s="992"/>
      <c r="AN36" s="988">
        <v>0</v>
      </c>
      <c r="AO36" s="992"/>
      <c r="AP36" s="992"/>
      <c r="AQ36" s="988">
        <v>0</v>
      </c>
      <c r="AR36" s="921"/>
      <c r="AS36" s="921"/>
      <c r="AT36" s="921"/>
      <c r="AU36" s="921"/>
      <c r="AV36" s="921"/>
      <c r="AW36" s="921"/>
      <c r="AX36" s="921"/>
      <c r="AY36" s="921"/>
      <c r="AZ36" s="921"/>
      <c r="BA36" s="921"/>
      <c r="BB36" s="921"/>
      <c r="BC36" s="921"/>
      <c r="BD36" s="921"/>
      <c r="BE36" s="921"/>
      <c r="BF36" s="921"/>
    </row>
    <row r="37" spans="1:58" s="599" customFormat="1" ht="0.15" customHeight="1">
      <c r="A37" s="921">
        <v>1</v>
      </c>
      <c r="B37" s="921"/>
      <c r="C37" s="921"/>
      <c r="D37" s="921"/>
      <c r="E37" s="921"/>
      <c r="F37" s="921"/>
      <c r="G37" s="921" t="b">
        <v>0</v>
      </c>
      <c r="H37" s="921"/>
      <c r="I37" s="921"/>
      <c r="J37" s="921"/>
      <c r="K37" s="921"/>
      <c r="L37" s="981" t="s">
        <v>1220</v>
      </c>
      <c r="M37" s="403"/>
      <c r="N37" s="404"/>
      <c r="O37" s="404"/>
      <c r="P37" s="404"/>
      <c r="Q37" s="404"/>
      <c r="R37" s="404"/>
      <c r="S37" s="404"/>
      <c r="T37" s="404"/>
      <c r="U37" s="404"/>
      <c r="V37" s="404"/>
      <c r="W37" s="404"/>
      <c r="X37" s="404"/>
      <c r="Y37" s="404"/>
      <c r="Z37" s="404"/>
      <c r="AA37" s="404"/>
      <c r="AB37" s="404"/>
      <c r="AC37" s="404"/>
      <c r="AD37" s="404"/>
      <c r="AE37" s="404"/>
      <c r="AF37" s="404"/>
      <c r="AG37" s="404"/>
      <c r="AH37" s="404"/>
      <c r="AI37" s="404"/>
      <c r="AJ37" s="404"/>
      <c r="AK37" s="404"/>
      <c r="AL37" s="404"/>
      <c r="AM37" s="404"/>
      <c r="AN37" s="404"/>
      <c r="AO37" s="404"/>
      <c r="AP37" s="404"/>
      <c r="AQ37" s="405"/>
      <c r="AR37" s="921"/>
      <c r="AS37" s="921"/>
      <c r="AT37" s="921"/>
      <c r="AU37" s="921"/>
      <c r="AV37" s="921"/>
      <c r="AW37" s="921"/>
      <c r="AX37" s="921"/>
      <c r="AY37" s="921"/>
      <c r="AZ37" s="921"/>
      <c r="BA37" s="921"/>
      <c r="BB37" s="921"/>
      <c r="BC37" s="921"/>
      <c r="BD37" s="921"/>
      <c r="BE37" s="921"/>
      <c r="BF37" s="921"/>
    </row>
    <row r="38" spans="1:58" s="599" customFormat="1" ht="0.15" customHeight="1">
      <c r="A38" s="921">
        <v>1</v>
      </c>
      <c r="B38" s="921"/>
      <c r="C38" s="921"/>
      <c r="D38" s="921"/>
      <c r="E38" s="921"/>
      <c r="F38" s="921"/>
      <c r="G38" s="921" t="b">
        <v>0</v>
      </c>
      <c r="H38" s="921"/>
      <c r="I38" s="921"/>
      <c r="J38" s="921"/>
      <c r="K38" s="921"/>
      <c r="L38" s="991" t="s">
        <v>694</v>
      </c>
      <c r="M38" s="986" t="s">
        <v>679</v>
      </c>
      <c r="N38" s="992">
        <v>0</v>
      </c>
      <c r="O38" s="992">
        <v>0</v>
      </c>
      <c r="P38" s="988">
        <v>0</v>
      </c>
      <c r="Q38" s="992">
        <v>0</v>
      </c>
      <c r="R38" s="992">
        <v>0</v>
      </c>
      <c r="S38" s="988">
        <v>0</v>
      </c>
      <c r="T38" s="992">
        <v>0</v>
      </c>
      <c r="U38" s="992">
        <v>0</v>
      </c>
      <c r="V38" s="988">
        <v>0</v>
      </c>
      <c r="W38" s="992">
        <v>0</v>
      </c>
      <c r="X38" s="992">
        <v>0</v>
      </c>
      <c r="Y38" s="988">
        <v>0</v>
      </c>
      <c r="Z38" s="992">
        <v>0</v>
      </c>
      <c r="AA38" s="992">
        <v>0</v>
      </c>
      <c r="AB38" s="988">
        <v>0</v>
      </c>
      <c r="AC38" s="992">
        <v>0</v>
      </c>
      <c r="AD38" s="992">
        <v>0</v>
      </c>
      <c r="AE38" s="988">
        <v>0</v>
      </c>
      <c r="AF38" s="992">
        <v>0</v>
      </c>
      <c r="AG38" s="992">
        <v>0</v>
      </c>
      <c r="AH38" s="988">
        <v>0</v>
      </c>
      <c r="AI38" s="992">
        <v>0</v>
      </c>
      <c r="AJ38" s="992">
        <v>0</v>
      </c>
      <c r="AK38" s="988">
        <v>0</v>
      </c>
      <c r="AL38" s="992">
        <v>0</v>
      </c>
      <c r="AM38" s="992">
        <v>0</v>
      </c>
      <c r="AN38" s="988">
        <v>0</v>
      </c>
      <c r="AO38" s="992">
        <v>0</v>
      </c>
      <c r="AP38" s="992">
        <v>0</v>
      </c>
      <c r="AQ38" s="988">
        <v>0</v>
      </c>
      <c r="AR38" s="921"/>
      <c r="AS38" s="921"/>
      <c r="AT38" s="921"/>
      <c r="AU38" s="921"/>
      <c r="AV38" s="921"/>
      <c r="AW38" s="921"/>
      <c r="AX38" s="921"/>
      <c r="AY38" s="921"/>
      <c r="AZ38" s="921"/>
      <c r="BA38" s="921"/>
      <c r="BB38" s="921"/>
      <c r="BC38" s="921"/>
      <c r="BD38" s="921"/>
      <c r="BE38" s="921"/>
      <c r="BF38" s="921"/>
    </row>
    <row r="39" spans="1:58" s="599" customFormat="1" ht="0.15" customHeight="1">
      <c r="A39" s="921">
        <v>1</v>
      </c>
      <c r="B39" s="921"/>
      <c r="C39" s="921"/>
      <c r="D39" s="921"/>
      <c r="E39" s="921"/>
      <c r="F39" s="921"/>
      <c r="G39" s="921" t="b">
        <v>0</v>
      </c>
      <c r="H39" s="921"/>
      <c r="I39" s="921"/>
      <c r="J39" s="921"/>
      <c r="K39" s="921"/>
      <c r="L39" s="991" t="s">
        <v>695</v>
      </c>
      <c r="M39" s="986" t="s">
        <v>679</v>
      </c>
      <c r="N39" s="992"/>
      <c r="O39" s="992"/>
      <c r="P39" s="988">
        <v>0</v>
      </c>
      <c r="Q39" s="992"/>
      <c r="R39" s="992"/>
      <c r="S39" s="988">
        <v>0</v>
      </c>
      <c r="T39" s="992"/>
      <c r="U39" s="992"/>
      <c r="V39" s="988">
        <v>0</v>
      </c>
      <c r="W39" s="992"/>
      <c r="X39" s="992"/>
      <c r="Y39" s="988">
        <v>0</v>
      </c>
      <c r="Z39" s="992"/>
      <c r="AA39" s="992"/>
      <c r="AB39" s="988">
        <v>0</v>
      </c>
      <c r="AC39" s="992"/>
      <c r="AD39" s="992"/>
      <c r="AE39" s="988">
        <v>0</v>
      </c>
      <c r="AF39" s="992"/>
      <c r="AG39" s="992"/>
      <c r="AH39" s="988">
        <v>0</v>
      </c>
      <c r="AI39" s="992"/>
      <c r="AJ39" s="992"/>
      <c r="AK39" s="988">
        <v>0</v>
      </c>
      <c r="AL39" s="992"/>
      <c r="AM39" s="992"/>
      <c r="AN39" s="988">
        <v>0</v>
      </c>
      <c r="AO39" s="992"/>
      <c r="AP39" s="992"/>
      <c r="AQ39" s="988">
        <v>0</v>
      </c>
      <c r="AR39" s="921"/>
      <c r="AS39" s="921"/>
      <c r="AT39" s="921"/>
      <c r="AU39" s="921"/>
      <c r="AV39" s="921"/>
      <c r="AW39" s="921"/>
      <c r="AX39" s="921"/>
      <c r="AY39" s="921"/>
      <c r="AZ39" s="921"/>
      <c r="BA39" s="921"/>
      <c r="BB39" s="921"/>
      <c r="BC39" s="921"/>
      <c r="BD39" s="921"/>
      <c r="BE39" s="921"/>
      <c r="BF39" s="921"/>
    </row>
    <row r="40" spans="1:58" s="599" customFormat="1" ht="0.15" customHeight="1">
      <c r="A40" s="921">
        <v>1</v>
      </c>
      <c r="B40" s="905" t="s">
        <v>1214</v>
      </c>
      <c r="C40" s="921"/>
      <c r="D40" s="921"/>
      <c r="E40" s="921"/>
      <c r="F40" s="921"/>
      <c r="G40" s="921" t="b">
        <v>0</v>
      </c>
      <c r="H40" s="921"/>
      <c r="I40" s="921"/>
      <c r="J40" s="921"/>
      <c r="K40" s="921"/>
      <c r="L40" s="991" t="s">
        <v>696</v>
      </c>
      <c r="M40" s="986" t="s">
        <v>329</v>
      </c>
      <c r="N40" s="989">
        <v>102.66</v>
      </c>
      <c r="O40" s="989">
        <v>117.44</v>
      </c>
      <c r="P40" s="990">
        <v>14.397038768751219</v>
      </c>
      <c r="Q40" s="989">
        <v>0</v>
      </c>
      <c r="R40" s="989">
        <v>0</v>
      </c>
      <c r="S40" s="990">
        <v>0</v>
      </c>
      <c r="T40" s="989">
        <v>0</v>
      </c>
      <c r="U40" s="989">
        <v>0</v>
      </c>
      <c r="V40" s="990">
        <v>0</v>
      </c>
      <c r="W40" s="989">
        <v>0</v>
      </c>
      <c r="X40" s="989">
        <v>0</v>
      </c>
      <c r="Y40" s="990">
        <v>0</v>
      </c>
      <c r="Z40" s="989">
        <v>0</v>
      </c>
      <c r="AA40" s="989">
        <v>0</v>
      </c>
      <c r="AB40" s="990">
        <v>0</v>
      </c>
      <c r="AC40" s="989">
        <v>0</v>
      </c>
      <c r="AD40" s="989">
        <v>0</v>
      </c>
      <c r="AE40" s="990">
        <v>0</v>
      </c>
      <c r="AF40" s="989">
        <v>0</v>
      </c>
      <c r="AG40" s="989">
        <v>0</v>
      </c>
      <c r="AH40" s="990">
        <v>0</v>
      </c>
      <c r="AI40" s="989">
        <v>0</v>
      </c>
      <c r="AJ40" s="989">
        <v>0</v>
      </c>
      <c r="AK40" s="990">
        <v>0</v>
      </c>
      <c r="AL40" s="989">
        <v>0</v>
      </c>
      <c r="AM40" s="989">
        <v>0</v>
      </c>
      <c r="AN40" s="990">
        <v>0</v>
      </c>
      <c r="AO40" s="989">
        <v>0</v>
      </c>
      <c r="AP40" s="989">
        <v>0</v>
      </c>
      <c r="AQ40" s="990">
        <v>0</v>
      </c>
      <c r="AR40" s="921"/>
      <c r="AS40" s="921"/>
      <c r="AT40" s="921"/>
      <c r="AU40" s="921"/>
      <c r="AV40" s="921"/>
      <c r="AW40" s="921"/>
      <c r="AX40" s="921"/>
      <c r="AY40" s="921"/>
      <c r="AZ40" s="921"/>
      <c r="BA40" s="921"/>
      <c r="BB40" s="921"/>
      <c r="BC40" s="921"/>
      <c r="BD40" s="921"/>
      <c r="BE40" s="921"/>
      <c r="BF40" s="921"/>
    </row>
    <row r="41" spans="1:58" s="599" customFormat="1" ht="0.15" customHeight="1">
      <c r="A41" s="921">
        <v>1</v>
      </c>
      <c r="B41" s="921"/>
      <c r="C41" s="921"/>
      <c r="D41" s="921"/>
      <c r="E41" s="921"/>
      <c r="F41" s="921"/>
      <c r="G41" s="921" t="b">
        <v>0</v>
      </c>
      <c r="H41" s="921"/>
      <c r="I41" s="921"/>
      <c r="J41" s="921"/>
      <c r="K41" s="921"/>
      <c r="L41" s="991" t="s">
        <v>697</v>
      </c>
      <c r="M41" s="986" t="s">
        <v>698</v>
      </c>
      <c r="N41" s="992"/>
      <c r="O41" s="992"/>
      <c r="P41" s="988">
        <v>0</v>
      </c>
      <c r="Q41" s="992"/>
      <c r="R41" s="992"/>
      <c r="S41" s="988">
        <v>0</v>
      </c>
      <c r="T41" s="992"/>
      <c r="U41" s="992"/>
      <c r="V41" s="988">
        <v>0</v>
      </c>
      <c r="W41" s="992"/>
      <c r="X41" s="992"/>
      <c r="Y41" s="988">
        <v>0</v>
      </c>
      <c r="Z41" s="992"/>
      <c r="AA41" s="992"/>
      <c r="AB41" s="988">
        <v>0</v>
      </c>
      <c r="AC41" s="992"/>
      <c r="AD41" s="992"/>
      <c r="AE41" s="988">
        <v>0</v>
      </c>
      <c r="AF41" s="992"/>
      <c r="AG41" s="992"/>
      <c r="AH41" s="988">
        <v>0</v>
      </c>
      <c r="AI41" s="992"/>
      <c r="AJ41" s="992"/>
      <c r="AK41" s="988">
        <v>0</v>
      </c>
      <c r="AL41" s="992"/>
      <c r="AM41" s="992"/>
      <c r="AN41" s="988">
        <v>0</v>
      </c>
      <c r="AO41" s="992"/>
      <c r="AP41" s="992"/>
      <c r="AQ41" s="988">
        <v>0</v>
      </c>
      <c r="AR41" s="921"/>
      <c r="AS41" s="921"/>
      <c r="AT41" s="921"/>
      <c r="AU41" s="921"/>
      <c r="AV41" s="921"/>
      <c r="AW41" s="921"/>
      <c r="AX41" s="921"/>
      <c r="AY41" s="921"/>
      <c r="AZ41" s="921"/>
      <c r="BA41" s="921"/>
      <c r="BB41" s="921"/>
      <c r="BC41" s="921"/>
      <c r="BD41" s="921"/>
      <c r="BE41" s="921"/>
      <c r="BF41" s="921"/>
    </row>
    <row r="42" spans="1:58" s="599" customFormat="1" ht="0.15" customHeight="1">
      <c r="A42" s="921">
        <v>1</v>
      </c>
      <c r="B42" s="921"/>
      <c r="C42" s="921"/>
      <c r="D42" s="921"/>
      <c r="E42" s="921"/>
      <c r="F42" s="921"/>
      <c r="G42" s="921" t="b">
        <v>0</v>
      </c>
      <c r="H42" s="921"/>
      <c r="I42" s="921"/>
      <c r="J42" s="921"/>
      <c r="K42" s="921"/>
      <c r="L42" s="991" t="s">
        <v>699</v>
      </c>
      <c r="M42" s="986" t="s">
        <v>700</v>
      </c>
      <c r="N42" s="992"/>
      <c r="O42" s="992"/>
      <c r="P42" s="988">
        <v>0</v>
      </c>
      <c r="Q42" s="992"/>
      <c r="R42" s="992"/>
      <c r="S42" s="988">
        <v>0</v>
      </c>
      <c r="T42" s="992"/>
      <c r="U42" s="992"/>
      <c r="V42" s="988">
        <v>0</v>
      </c>
      <c r="W42" s="992"/>
      <c r="X42" s="992"/>
      <c r="Y42" s="988">
        <v>0</v>
      </c>
      <c r="Z42" s="992"/>
      <c r="AA42" s="992"/>
      <c r="AB42" s="988">
        <v>0</v>
      </c>
      <c r="AC42" s="992"/>
      <c r="AD42" s="992"/>
      <c r="AE42" s="988">
        <v>0</v>
      </c>
      <c r="AF42" s="992"/>
      <c r="AG42" s="992"/>
      <c r="AH42" s="988">
        <v>0</v>
      </c>
      <c r="AI42" s="992"/>
      <c r="AJ42" s="992"/>
      <c r="AK42" s="988">
        <v>0</v>
      </c>
      <c r="AL42" s="992"/>
      <c r="AM42" s="992"/>
      <c r="AN42" s="988">
        <v>0</v>
      </c>
      <c r="AO42" s="992"/>
      <c r="AP42" s="992"/>
      <c r="AQ42" s="988">
        <v>0</v>
      </c>
      <c r="AR42" s="921"/>
      <c r="AS42" s="921"/>
      <c r="AT42" s="921"/>
      <c r="AU42" s="921"/>
      <c r="AV42" s="921"/>
      <c r="AW42" s="921"/>
      <c r="AX42" s="921"/>
      <c r="AY42" s="921"/>
      <c r="AZ42" s="921"/>
      <c r="BA42" s="921"/>
      <c r="BB42" s="921"/>
      <c r="BC42" s="921"/>
      <c r="BD42" s="921"/>
      <c r="BE42" s="921"/>
      <c r="BF42" s="921"/>
    </row>
    <row r="43" spans="1:58" s="599" customFormat="1" ht="0.15" customHeight="1">
      <c r="A43" s="921">
        <v>1</v>
      </c>
      <c r="B43" s="921"/>
      <c r="C43" s="921"/>
      <c r="D43" s="921"/>
      <c r="E43" s="921"/>
      <c r="F43" s="921"/>
      <c r="G43" s="921" t="b">
        <v>0</v>
      </c>
      <c r="H43" s="921"/>
      <c r="I43" s="921"/>
      <c r="J43" s="921"/>
      <c r="K43" s="921"/>
      <c r="L43" s="981" t="s">
        <v>1221</v>
      </c>
      <c r="M43" s="403"/>
      <c r="N43" s="404"/>
      <c r="O43" s="404"/>
      <c r="P43" s="404"/>
      <c r="Q43" s="404"/>
      <c r="R43" s="404"/>
      <c r="S43" s="404"/>
      <c r="T43" s="404"/>
      <c r="U43" s="404"/>
      <c r="V43" s="404"/>
      <c r="W43" s="404"/>
      <c r="X43" s="404"/>
      <c r="Y43" s="404"/>
      <c r="Z43" s="404"/>
      <c r="AA43" s="404"/>
      <c r="AB43" s="404"/>
      <c r="AC43" s="404"/>
      <c r="AD43" s="404"/>
      <c r="AE43" s="404"/>
      <c r="AF43" s="404"/>
      <c r="AG43" s="404"/>
      <c r="AH43" s="404"/>
      <c r="AI43" s="404"/>
      <c r="AJ43" s="404"/>
      <c r="AK43" s="404"/>
      <c r="AL43" s="404"/>
      <c r="AM43" s="404"/>
      <c r="AN43" s="404"/>
      <c r="AO43" s="404"/>
      <c r="AP43" s="404"/>
      <c r="AQ43" s="405"/>
      <c r="AR43" s="921"/>
      <c r="AS43" s="921"/>
      <c r="AT43" s="921"/>
      <c r="AU43" s="921"/>
      <c r="AV43" s="921"/>
      <c r="AW43" s="921"/>
      <c r="AX43" s="921"/>
      <c r="AY43" s="921"/>
      <c r="AZ43" s="921"/>
      <c r="BA43" s="921"/>
      <c r="BB43" s="921"/>
      <c r="BC43" s="921"/>
      <c r="BD43" s="921"/>
      <c r="BE43" s="921"/>
      <c r="BF43" s="921"/>
    </row>
    <row r="44" spans="1:58" s="599" customFormat="1" ht="0.15" customHeight="1">
      <c r="A44" s="921">
        <v>1</v>
      </c>
      <c r="B44" s="921"/>
      <c r="C44" s="921"/>
      <c r="D44" s="921"/>
      <c r="E44" s="921"/>
      <c r="F44" s="921"/>
      <c r="G44" s="921" t="b">
        <v>0</v>
      </c>
      <c r="H44" s="921"/>
      <c r="I44" s="921"/>
      <c r="J44" s="921"/>
      <c r="K44" s="921"/>
      <c r="L44" s="991" t="s">
        <v>694</v>
      </c>
      <c r="M44" s="986" t="s">
        <v>679</v>
      </c>
      <c r="N44" s="992">
        <v>0</v>
      </c>
      <c r="O44" s="992">
        <v>0</v>
      </c>
      <c r="P44" s="988">
        <v>0</v>
      </c>
      <c r="Q44" s="992">
        <v>0</v>
      </c>
      <c r="R44" s="992">
        <v>0</v>
      </c>
      <c r="S44" s="988">
        <v>0</v>
      </c>
      <c r="T44" s="992">
        <v>0</v>
      </c>
      <c r="U44" s="992">
        <v>0</v>
      </c>
      <c r="V44" s="988">
        <v>0</v>
      </c>
      <c r="W44" s="992">
        <v>0</v>
      </c>
      <c r="X44" s="992">
        <v>0</v>
      </c>
      <c r="Y44" s="988">
        <v>0</v>
      </c>
      <c r="Z44" s="992">
        <v>0</v>
      </c>
      <c r="AA44" s="992">
        <v>0</v>
      </c>
      <c r="AB44" s="988">
        <v>0</v>
      </c>
      <c r="AC44" s="992">
        <v>0</v>
      </c>
      <c r="AD44" s="992">
        <v>0</v>
      </c>
      <c r="AE44" s="988">
        <v>0</v>
      </c>
      <c r="AF44" s="992">
        <v>0</v>
      </c>
      <c r="AG44" s="992">
        <v>0</v>
      </c>
      <c r="AH44" s="988">
        <v>0</v>
      </c>
      <c r="AI44" s="992">
        <v>0</v>
      </c>
      <c r="AJ44" s="992">
        <v>0</v>
      </c>
      <c r="AK44" s="988">
        <v>0</v>
      </c>
      <c r="AL44" s="992">
        <v>0</v>
      </c>
      <c r="AM44" s="992">
        <v>0</v>
      </c>
      <c r="AN44" s="988">
        <v>0</v>
      </c>
      <c r="AO44" s="992">
        <v>0</v>
      </c>
      <c r="AP44" s="992">
        <v>0</v>
      </c>
      <c r="AQ44" s="988">
        <v>0</v>
      </c>
      <c r="AR44" s="921"/>
      <c r="AS44" s="921"/>
      <c r="AT44" s="921"/>
      <c r="AU44" s="921"/>
      <c r="AV44" s="921"/>
      <c r="AW44" s="921"/>
      <c r="AX44" s="921"/>
      <c r="AY44" s="921"/>
      <c r="AZ44" s="921"/>
      <c r="BA44" s="921"/>
      <c r="BB44" s="921"/>
      <c r="BC44" s="921"/>
      <c r="BD44" s="921"/>
      <c r="BE44" s="921"/>
      <c r="BF44" s="921"/>
    </row>
    <row r="45" spans="1:58" s="599" customFormat="1" ht="0.15" customHeight="1">
      <c r="A45" s="921">
        <v>1</v>
      </c>
      <c r="B45" s="921"/>
      <c r="C45" s="921"/>
      <c r="D45" s="921"/>
      <c r="E45" s="921"/>
      <c r="F45" s="921"/>
      <c r="G45" s="921" t="b">
        <v>0</v>
      </c>
      <c r="H45" s="921"/>
      <c r="I45" s="921"/>
      <c r="J45" s="921"/>
      <c r="K45" s="921"/>
      <c r="L45" s="991" t="s">
        <v>695</v>
      </c>
      <c r="M45" s="986" t="s">
        <v>679</v>
      </c>
      <c r="N45" s="992"/>
      <c r="O45" s="992"/>
      <c r="P45" s="988">
        <v>0</v>
      </c>
      <c r="Q45" s="992"/>
      <c r="R45" s="992"/>
      <c r="S45" s="988">
        <v>0</v>
      </c>
      <c r="T45" s="992"/>
      <c r="U45" s="992"/>
      <c r="V45" s="988">
        <v>0</v>
      </c>
      <c r="W45" s="992"/>
      <c r="X45" s="992"/>
      <c r="Y45" s="988">
        <v>0</v>
      </c>
      <c r="Z45" s="992"/>
      <c r="AA45" s="992"/>
      <c r="AB45" s="988">
        <v>0</v>
      </c>
      <c r="AC45" s="992"/>
      <c r="AD45" s="992"/>
      <c r="AE45" s="988">
        <v>0</v>
      </c>
      <c r="AF45" s="992"/>
      <c r="AG45" s="992"/>
      <c r="AH45" s="988">
        <v>0</v>
      </c>
      <c r="AI45" s="992"/>
      <c r="AJ45" s="992"/>
      <c r="AK45" s="988">
        <v>0</v>
      </c>
      <c r="AL45" s="992"/>
      <c r="AM45" s="992"/>
      <c r="AN45" s="988">
        <v>0</v>
      </c>
      <c r="AO45" s="992"/>
      <c r="AP45" s="992"/>
      <c r="AQ45" s="988">
        <v>0</v>
      </c>
      <c r="AR45" s="921"/>
      <c r="AS45" s="921"/>
      <c r="AT45" s="921"/>
      <c r="AU45" s="921"/>
      <c r="AV45" s="921"/>
      <c r="AW45" s="921"/>
      <c r="AX45" s="921"/>
      <c r="AY45" s="921"/>
      <c r="AZ45" s="921"/>
      <c r="BA45" s="921"/>
      <c r="BB45" s="921"/>
      <c r="BC45" s="921"/>
      <c r="BD45" s="921"/>
      <c r="BE45" s="921"/>
      <c r="BF45" s="921"/>
    </row>
    <row r="46" spans="1:58" s="599" customFormat="1" ht="0.15" customHeight="1">
      <c r="A46" s="921">
        <v>1</v>
      </c>
      <c r="B46" s="905" t="s">
        <v>1215</v>
      </c>
      <c r="C46" s="921"/>
      <c r="D46" s="921"/>
      <c r="E46" s="921"/>
      <c r="F46" s="921"/>
      <c r="G46" s="921" t="b">
        <v>0</v>
      </c>
      <c r="H46" s="921"/>
      <c r="I46" s="921"/>
      <c r="J46" s="921"/>
      <c r="K46" s="921"/>
      <c r="L46" s="991" t="s">
        <v>696</v>
      </c>
      <c r="M46" s="986" t="s">
        <v>329</v>
      </c>
      <c r="N46" s="989">
        <v>86.88</v>
      </c>
      <c r="O46" s="989">
        <v>96</v>
      </c>
      <c r="P46" s="990">
        <v>10.497237569060779</v>
      </c>
      <c r="Q46" s="989">
        <v>0</v>
      </c>
      <c r="R46" s="989">
        <v>0</v>
      </c>
      <c r="S46" s="990">
        <v>0</v>
      </c>
      <c r="T46" s="989">
        <v>0</v>
      </c>
      <c r="U46" s="989">
        <v>0</v>
      </c>
      <c r="V46" s="990">
        <v>0</v>
      </c>
      <c r="W46" s="989">
        <v>0</v>
      </c>
      <c r="X46" s="989">
        <v>0</v>
      </c>
      <c r="Y46" s="990">
        <v>0</v>
      </c>
      <c r="Z46" s="989">
        <v>0</v>
      </c>
      <c r="AA46" s="989">
        <v>0</v>
      </c>
      <c r="AB46" s="990">
        <v>0</v>
      </c>
      <c r="AC46" s="989">
        <v>0</v>
      </c>
      <c r="AD46" s="989">
        <v>0</v>
      </c>
      <c r="AE46" s="990">
        <v>0</v>
      </c>
      <c r="AF46" s="989">
        <v>0</v>
      </c>
      <c r="AG46" s="989">
        <v>0</v>
      </c>
      <c r="AH46" s="990">
        <v>0</v>
      </c>
      <c r="AI46" s="989">
        <v>0</v>
      </c>
      <c r="AJ46" s="989">
        <v>0</v>
      </c>
      <c r="AK46" s="990">
        <v>0</v>
      </c>
      <c r="AL46" s="989">
        <v>0</v>
      </c>
      <c r="AM46" s="989">
        <v>0</v>
      </c>
      <c r="AN46" s="990">
        <v>0</v>
      </c>
      <c r="AO46" s="989">
        <v>0</v>
      </c>
      <c r="AP46" s="989">
        <v>0</v>
      </c>
      <c r="AQ46" s="990">
        <v>0</v>
      </c>
      <c r="AR46" s="921"/>
      <c r="AS46" s="921"/>
      <c r="AT46" s="921"/>
      <c r="AU46" s="921"/>
      <c r="AV46" s="921"/>
      <c r="AW46" s="921"/>
      <c r="AX46" s="921"/>
      <c r="AY46" s="921"/>
      <c r="AZ46" s="921"/>
      <c r="BA46" s="921"/>
      <c r="BB46" s="921"/>
      <c r="BC46" s="921"/>
      <c r="BD46" s="921"/>
      <c r="BE46" s="921"/>
      <c r="BF46" s="921"/>
    </row>
    <row r="47" spans="1:58" s="599" customFormat="1" ht="0.15" customHeight="1">
      <c r="A47" s="921">
        <v>1</v>
      </c>
      <c r="B47" s="921"/>
      <c r="C47" s="921"/>
      <c r="D47" s="921"/>
      <c r="E47" s="921"/>
      <c r="F47" s="921"/>
      <c r="G47" s="921" t="b">
        <v>0</v>
      </c>
      <c r="H47" s="921"/>
      <c r="I47" s="921"/>
      <c r="J47" s="921"/>
      <c r="K47" s="921"/>
      <c r="L47" s="991" t="s">
        <v>697</v>
      </c>
      <c r="M47" s="986" t="s">
        <v>698</v>
      </c>
      <c r="N47" s="992"/>
      <c r="O47" s="992"/>
      <c r="P47" s="988">
        <v>0</v>
      </c>
      <c r="Q47" s="992"/>
      <c r="R47" s="992"/>
      <c r="S47" s="988">
        <v>0</v>
      </c>
      <c r="T47" s="992"/>
      <c r="U47" s="992"/>
      <c r="V47" s="988">
        <v>0</v>
      </c>
      <c r="W47" s="992"/>
      <c r="X47" s="992"/>
      <c r="Y47" s="988">
        <v>0</v>
      </c>
      <c r="Z47" s="992"/>
      <c r="AA47" s="992"/>
      <c r="AB47" s="988">
        <v>0</v>
      </c>
      <c r="AC47" s="992"/>
      <c r="AD47" s="992"/>
      <c r="AE47" s="988">
        <v>0</v>
      </c>
      <c r="AF47" s="992"/>
      <c r="AG47" s="992"/>
      <c r="AH47" s="988">
        <v>0</v>
      </c>
      <c r="AI47" s="992"/>
      <c r="AJ47" s="992"/>
      <c r="AK47" s="988">
        <v>0</v>
      </c>
      <c r="AL47" s="992"/>
      <c r="AM47" s="992"/>
      <c r="AN47" s="988">
        <v>0</v>
      </c>
      <c r="AO47" s="992"/>
      <c r="AP47" s="992"/>
      <c r="AQ47" s="988">
        <v>0</v>
      </c>
      <c r="AR47" s="921"/>
      <c r="AS47" s="921"/>
      <c r="AT47" s="921"/>
      <c r="AU47" s="921"/>
      <c r="AV47" s="921"/>
      <c r="AW47" s="921"/>
      <c r="AX47" s="921"/>
      <c r="AY47" s="921"/>
      <c r="AZ47" s="921"/>
      <c r="BA47" s="921"/>
      <c r="BB47" s="921"/>
      <c r="BC47" s="921"/>
      <c r="BD47" s="921"/>
      <c r="BE47" s="921"/>
      <c r="BF47" s="921"/>
    </row>
    <row r="48" spans="1:58" s="599" customFormat="1" ht="0.15" customHeight="1">
      <c r="A48" s="921">
        <v>1</v>
      </c>
      <c r="B48" s="921"/>
      <c r="C48" s="921"/>
      <c r="D48" s="921"/>
      <c r="E48" s="921"/>
      <c r="F48" s="921"/>
      <c r="G48" s="921" t="b">
        <v>0</v>
      </c>
      <c r="H48" s="921"/>
      <c r="I48" s="921"/>
      <c r="J48" s="921"/>
      <c r="K48" s="921"/>
      <c r="L48" s="991" t="s">
        <v>699</v>
      </c>
      <c r="M48" s="986" t="s">
        <v>700</v>
      </c>
      <c r="N48" s="992"/>
      <c r="O48" s="992"/>
      <c r="P48" s="988">
        <v>0</v>
      </c>
      <c r="Q48" s="992"/>
      <c r="R48" s="992"/>
      <c r="S48" s="988">
        <v>0</v>
      </c>
      <c r="T48" s="992"/>
      <c r="U48" s="992"/>
      <c r="V48" s="988">
        <v>0</v>
      </c>
      <c r="W48" s="992"/>
      <c r="X48" s="992"/>
      <c r="Y48" s="988">
        <v>0</v>
      </c>
      <c r="Z48" s="992"/>
      <c r="AA48" s="992"/>
      <c r="AB48" s="988">
        <v>0</v>
      </c>
      <c r="AC48" s="992"/>
      <c r="AD48" s="992"/>
      <c r="AE48" s="988">
        <v>0</v>
      </c>
      <c r="AF48" s="992"/>
      <c r="AG48" s="992"/>
      <c r="AH48" s="988">
        <v>0</v>
      </c>
      <c r="AI48" s="992"/>
      <c r="AJ48" s="992"/>
      <c r="AK48" s="988">
        <v>0</v>
      </c>
      <c r="AL48" s="992"/>
      <c r="AM48" s="992"/>
      <c r="AN48" s="988">
        <v>0</v>
      </c>
      <c r="AO48" s="992"/>
      <c r="AP48" s="992"/>
      <c r="AQ48" s="988">
        <v>0</v>
      </c>
      <c r="AR48" s="921"/>
      <c r="AS48" s="921"/>
      <c r="AT48" s="921"/>
      <c r="AU48" s="921"/>
      <c r="AV48" s="921"/>
      <c r="AW48" s="921"/>
      <c r="AX48" s="921"/>
      <c r="AY48" s="921"/>
      <c r="AZ48" s="921"/>
      <c r="BA48" s="921"/>
      <c r="BB48" s="921"/>
      <c r="BC48" s="921"/>
      <c r="BD48" s="921"/>
      <c r="BE48" s="921"/>
      <c r="BF48" s="921"/>
    </row>
    <row r="49" spans="1:58" s="599" customFormat="1" ht="0.15" customHeight="1">
      <c r="A49" s="921">
        <v>1</v>
      </c>
      <c r="B49" s="921"/>
      <c r="C49" s="921"/>
      <c r="D49" s="921"/>
      <c r="E49" s="921"/>
      <c r="F49" s="921"/>
      <c r="G49" s="921" t="b">
        <v>0</v>
      </c>
      <c r="H49" s="921"/>
      <c r="I49" s="921"/>
      <c r="J49" s="921"/>
      <c r="K49" s="921"/>
      <c r="L49" s="981" t="s">
        <v>1221</v>
      </c>
      <c r="M49" s="403"/>
      <c r="N49" s="404"/>
      <c r="O49" s="404"/>
      <c r="P49" s="404"/>
      <c r="Q49" s="404"/>
      <c r="R49" s="404"/>
      <c r="S49" s="404"/>
      <c r="T49" s="404"/>
      <c r="U49" s="404"/>
      <c r="V49" s="404"/>
      <c r="W49" s="404"/>
      <c r="X49" s="404"/>
      <c r="Y49" s="404"/>
      <c r="Z49" s="404"/>
      <c r="AA49" s="404"/>
      <c r="AB49" s="404"/>
      <c r="AC49" s="404"/>
      <c r="AD49" s="404"/>
      <c r="AE49" s="404"/>
      <c r="AF49" s="404"/>
      <c r="AG49" s="404"/>
      <c r="AH49" s="404"/>
      <c r="AI49" s="404"/>
      <c r="AJ49" s="404"/>
      <c r="AK49" s="404"/>
      <c r="AL49" s="404"/>
      <c r="AM49" s="404"/>
      <c r="AN49" s="404"/>
      <c r="AO49" s="404"/>
      <c r="AP49" s="404"/>
      <c r="AQ49" s="405"/>
      <c r="AR49" s="921"/>
      <c r="AS49" s="921"/>
      <c r="AT49" s="921"/>
      <c r="AU49" s="921"/>
      <c r="AV49" s="921"/>
      <c r="AW49" s="921"/>
      <c r="AX49" s="921"/>
      <c r="AY49" s="921"/>
      <c r="AZ49" s="921"/>
      <c r="BA49" s="921"/>
      <c r="BB49" s="921"/>
      <c r="BC49" s="921"/>
      <c r="BD49" s="921"/>
      <c r="BE49" s="921"/>
      <c r="BF49" s="921"/>
    </row>
    <row r="50" spans="1:58" s="599" customFormat="1" ht="0.15" customHeight="1">
      <c r="A50" s="921">
        <v>1</v>
      </c>
      <c r="B50" s="921"/>
      <c r="C50" s="921"/>
      <c r="D50" s="921"/>
      <c r="E50" s="921"/>
      <c r="F50" s="921"/>
      <c r="G50" s="921" t="b">
        <v>0</v>
      </c>
      <c r="H50" s="921"/>
      <c r="I50" s="921"/>
      <c r="J50" s="921"/>
      <c r="K50" s="921"/>
      <c r="L50" s="991" t="s">
        <v>694</v>
      </c>
      <c r="M50" s="986" t="s">
        <v>679</v>
      </c>
      <c r="N50" s="992">
        <v>0</v>
      </c>
      <c r="O50" s="992">
        <v>0</v>
      </c>
      <c r="P50" s="988">
        <v>0</v>
      </c>
      <c r="Q50" s="992">
        <v>0</v>
      </c>
      <c r="R50" s="992">
        <v>0</v>
      </c>
      <c r="S50" s="988">
        <v>0</v>
      </c>
      <c r="T50" s="992">
        <v>0</v>
      </c>
      <c r="U50" s="992">
        <v>0</v>
      </c>
      <c r="V50" s="988">
        <v>0</v>
      </c>
      <c r="W50" s="992">
        <v>0</v>
      </c>
      <c r="X50" s="992">
        <v>0</v>
      </c>
      <c r="Y50" s="988">
        <v>0</v>
      </c>
      <c r="Z50" s="992">
        <v>0</v>
      </c>
      <c r="AA50" s="992">
        <v>0</v>
      </c>
      <c r="AB50" s="988">
        <v>0</v>
      </c>
      <c r="AC50" s="992">
        <v>0</v>
      </c>
      <c r="AD50" s="992">
        <v>0</v>
      </c>
      <c r="AE50" s="988">
        <v>0</v>
      </c>
      <c r="AF50" s="992">
        <v>0</v>
      </c>
      <c r="AG50" s="992">
        <v>0</v>
      </c>
      <c r="AH50" s="988">
        <v>0</v>
      </c>
      <c r="AI50" s="992">
        <v>0</v>
      </c>
      <c r="AJ50" s="992">
        <v>0</v>
      </c>
      <c r="AK50" s="988">
        <v>0</v>
      </c>
      <c r="AL50" s="992">
        <v>0</v>
      </c>
      <c r="AM50" s="992">
        <v>0</v>
      </c>
      <c r="AN50" s="988">
        <v>0</v>
      </c>
      <c r="AO50" s="992">
        <v>0</v>
      </c>
      <c r="AP50" s="992">
        <v>0</v>
      </c>
      <c r="AQ50" s="988">
        <v>0</v>
      </c>
      <c r="AR50" s="921"/>
      <c r="AS50" s="921"/>
      <c r="AT50" s="921"/>
      <c r="AU50" s="921"/>
      <c r="AV50" s="921"/>
      <c r="AW50" s="921"/>
      <c r="AX50" s="921"/>
      <c r="AY50" s="921"/>
      <c r="AZ50" s="921"/>
      <c r="BA50" s="921"/>
      <c r="BB50" s="921"/>
      <c r="BC50" s="921"/>
      <c r="BD50" s="921"/>
      <c r="BE50" s="921"/>
      <c r="BF50" s="921"/>
    </row>
    <row r="51" spans="1:58" s="599" customFormat="1" ht="0.15" customHeight="1">
      <c r="A51" s="921">
        <v>1</v>
      </c>
      <c r="B51" s="921"/>
      <c r="C51" s="921"/>
      <c r="D51" s="921"/>
      <c r="E51" s="921"/>
      <c r="F51" s="921"/>
      <c r="G51" s="921" t="b">
        <v>0</v>
      </c>
      <c r="H51" s="921"/>
      <c r="I51" s="921"/>
      <c r="J51" s="921"/>
      <c r="K51" s="921"/>
      <c r="L51" s="991" t="s">
        <v>695</v>
      </c>
      <c r="M51" s="986" t="s">
        <v>679</v>
      </c>
      <c r="N51" s="992"/>
      <c r="O51" s="992"/>
      <c r="P51" s="988">
        <v>0</v>
      </c>
      <c r="Q51" s="992"/>
      <c r="R51" s="992"/>
      <c r="S51" s="988">
        <v>0</v>
      </c>
      <c r="T51" s="992"/>
      <c r="U51" s="992"/>
      <c r="V51" s="988">
        <v>0</v>
      </c>
      <c r="W51" s="992"/>
      <c r="X51" s="992"/>
      <c r="Y51" s="988">
        <v>0</v>
      </c>
      <c r="Z51" s="992"/>
      <c r="AA51" s="992"/>
      <c r="AB51" s="988">
        <v>0</v>
      </c>
      <c r="AC51" s="992"/>
      <c r="AD51" s="992"/>
      <c r="AE51" s="988">
        <v>0</v>
      </c>
      <c r="AF51" s="992"/>
      <c r="AG51" s="992"/>
      <c r="AH51" s="988">
        <v>0</v>
      </c>
      <c r="AI51" s="992"/>
      <c r="AJ51" s="992"/>
      <c r="AK51" s="988">
        <v>0</v>
      </c>
      <c r="AL51" s="992"/>
      <c r="AM51" s="992"/>
      <c r="AN51" s="988">
        <v>0</v>
      </c>
      <c r="AO51" s="992"/>
      <c r="AP51" s="992"/>
      <c r="AQ51" s="988">
        <v>0</v>
      </c>
      <c r="AR51" s="921"/>
      <c r="AS51" s="921"/>
      <c r="AT51" s="921"/>
      <c r="AU51" s="921"/>
      <c r="AV51" s="921"/>
      <c r="AW51" s="921"/>
      <c r="AX51" s="921"/>
      <c r="AY51" s="921"/>
      <c r="AZ51" s="921"/>
      <c r="BA51" s="921"/>
      <c r="BB51" s="921"/>
      <c r="BC51" s="921"/>
      <c r="BD51" s="921"/>
      <c r="BE51" s="921"/>
      <c r="BF51" s="921"/>
    </row>
    <row r="52" spans="1:58" s="599" customFormat="1" ht="0.15" customHeight="1">
      <c r="A52" s="921">
        <v>1</v>
      </c>
      <c r="B52" s="905" t="s">
        <v>1216</v>
      </c>
      <c r="C52" s="921"/>
      <c r="D52" s="921"/>
      <c r="E52" s="921"/>
      <c r="F52" s="921"/>
      <c r="G52" s="921" t="b">
        <v>0</v>
      </c>
      <c r="H52" s="921"/>
      <c r="I52" s="921"/>
      <c r="J52" s="921"/>
      <c r="K52" s="921"/>
      <c r="L52" s="991" t="s">
        <v>696</v>
      </c>
      <c r="M52" s="986" t="s">
        <v>329</v>
      </c>
      <c r="N52" s="989">
        <v>86.88</v>
      </c>
      <c r="O52" s="989">
        <v>96</v>
      </c>
      <c r="P52" s="990">
        <v>10.497237569060779</v>
      </c>
      <c r="Q52" s="989">
        <v>0</v>
      </c>
      <c r="R52" s="989">
        <v>0</v>
      </c>
      <c r="S52" s="990">
        <v>0</v>
      </c>
      <c r="T52" s="989">
        <v>0</v>
      </c>
      <c r="U52" s="989">
        <v>0</v>
      </c>
      <c r="V52" s="990">
        <v>0</v>
      </c>
      <c r="W52" s="989">
        <v>0</v>
      </c>
      <c r="X52" s="989">
        <v>0</v>
      </c>
      <c r="Y52" s="990">
        <v>0</v>
      </c>
      <c r="Z52" s="989">
        <v>0</v>
      </c>
      <c r="AA52" s="989">
        <v>0</v>
      </c>
      <c r="AB52" s="990">
        <v>0</v>
      </c>
      <c r="AC52" s="989">
        <v>0</v>
      </c>
      <c r="AD52" s="989">
        <v>0</v>
      </c>
      <c r="AE52" s="990">
        <v>0</v>
      </c>
      <c r="AF52" s="989">
        <v>0</v>
      </c>
      <c r="AG52" s="989">
        <v>0</v>
      </c>
      <c r="AH52" s="990">
        <v>0</v>
      </c>
      <c r="AI52" s="989">
        <v>0</v>
      </c>
      <c r="AJ52" s="989">
        <v>0</v>
      </c>
      <c r="AK52" s="990">
        <v>0</v>
      </c>
      <c r="AL52" s="989">
        <v>0</v>
      </c>
      <c r="AM52" s="989">
        <v>0</v>
      </c>
      <c r="AN52" s="990">
        <v>0</v>
      </c>
      <c r="AO52" s="989">
        <v>0</v>
      </c>
      <c r="AP52" s="989">
        <v>0</v>
      </c>
      <c r="AQ52" s="990">
        <v>0</v>
      </c>
      <c r="AR52" s="921"/>
      <c r="AS52" s="921"/>
      <c r="AT52" s="921"/>
      <c r="AU52" s="921"/>
      <c r="AV52" s="921"/>
      <c r="AW52" s="921"/>
      <c r="AX52" s="921"/>
      <c r="AY52" s="921"/>
      <c r="AZ52" s="921"/>
      <c r="BA52" s="921"/>
      <c r="BB52" s="921"/>
      <c r="BC52" s="921"/>
      <c r="BD52" s="921"/>
      <c r="BE52" s="921"/>
      <c r="BF52" s="921"/>
    </row>
    <row r="53" spans="1:58" s="599" customFormat="1" ht="0.15" customHeight="1">
      <c r="A53" s="921">
        <v>1</v>
      </c>
      <c r="B53" s="921"/>
      <c r="C53" s="921"/>
      <c r="D53" s="921"/>
      <c r="E53" s="921"/>
      <c r="F53" s="921"/>
      <c r="G53" s="921" t="b">
        <v>0</v>
      </c>
      <c r="H53" s="921"/>
      <c r="I53" s="921"/>
      <c r="J53" s="921"/>
      <c r="K53" s="921"/>
      <c r="L53" s="991" t="s">
        <v>697</v>
      </c>
      <c r="M53" s="986" t="s">
        <v>698</v>
      </c>
      <c r="N53" s="992"/>
      <c r="O53" s="992"/>
      <c r="P53" s="988">
        <v>0</v>
      </c>
      <c r="Q53" s="992"/>
      <c r="R53" s="992"/>
      <c r="S53" s="988">
        <v>0</v>
      </c>
      <c r="T53" s="992"/>
      <c r="U53" s="992"/>
      <c r="V53" s="988">
        <v>0</v>
      </c>
      <c r="W53" s="992"/>
      <c r="X53" s="992"/>
      <c r="Y53" s="988">
        <v>0</v>
      </c>
      <c r="Z53" s="992"/>
      <c r="AA53" s="992"/>
      <c r="AB53" s="988">
        <v>0</v>
      </c>
      <c r="AC53" s="992"/>
      <c r="AD53" s="992"/>
      <c r="AE53" s="988">
        <v>0</v>
      </c>
      <c r="AF53" s="992"/>
      <c r="AG53" s="992"/>
      <c r="AH53" s="988">
        <v>0</v>
      </c>
      <c r="AI53" s="992"/>
      <c r="AJ53" s="992"/>
      <c r="AK53" s="988">
        <v>0</v>
      </c>
      <c r="AL53" s="992"/>
      <c r="AM53" s="992"/>
      <c r="AN53" s="988">
        <v>0</v>
      </c>
      <c r="AO53" s="992"/>
      <c r="AP53" s="992"/>
      <c r="AQ53" s="988">
        <v>0</v>
      </c>
      <c r="AR53" s="921"/>
      <c r="AS53" s="921"/>
      <c r="AT53" s="921"/>
      <c r="AU53" s="921"/>
      <c r="AV53" s="921"/>
      <c r="AW53" s="921"/>
      <c r="AX53" s="921"/>
      <c r="AY53" s="921"/>
      <c r="AZ53" s="921"/>
      <c r="BA53" s="921"/>
      <c r="BB53" s="921"/>
      <c r="BC53" s="921"/>
      <c r="BD53" s="921"/>
      <c r="BE53" s="921"/>
      <c r="BF53" s="921"/>
    </row>
    <row r="54" spans="1:58" s="599" customFormat="1" ht="0.15" customHeight="1">
      <c r="A54" s="921">
        <v>1</v>
      </c>
      <c r="B54" s="921"/>
      <c r="C54" s="921"/>
      <c r="D54" s="921"/>
      <c r="E54" s="921"/>
      <c r="F54" s="921"/>
      <c r="G54" s="921" t="b">
        <v>0</v>
      </c>
      <c r="H54" s="921"/>
      <c r="I54" s="921"/>
      <c r="J54" s="921"/>
      <c r="K54" s="921"/>
      <c r="L54" s="991" t="s">
        <v>699</v>
      </c>
      <c r="M54" s="986" t="s">
        <v>700</v>
      </c>
      <c r="N54" s="992"/>
      <c r="O54" s="992"/>
      <c r="P54" s="988">
        <v>0</v>
      </c>
      <c r="Q54" s="992"/>
      <c r="R54" s="992"/>
      <c r="S54" s="988">
        <v>0</v>
      </c>
      <c r="T54" s="992"/>
      <c r="U54" s="992"/>
      <c r="V54" s="988">
        <v>0</v>
      </c>
      <c r="W54" s="992"/>
      <c r="X54" s="992"/>
      <c r="Y54" s="988">
        <v>0</v>
      </c>
      <c r="Z54" s="992"/>
      <c r="AA54" s="992"/>
      <c r="AB54" s="988">
        <v>0</v>
      </c>
      <c r="AC54" s="992"/>
      <c r="AD54" s="992"/>
      <c r="AE54" s="988">
        <v>0</v>
      </c>
      <c r="AF54" s="992"/>
      <c r="AG54" s="992"/>
      <c r="AH54" s="988">
        <v>0</v>
      </c>
      <c r="AI54" s="992"/>
      <c r="AJ54" s="992"/>
      <c r="AK54" s="988">
        <v>0</v>
      </c>
      <c r="AL54" s="992"/>
      <c r="AM54" s="992"/>
      <c r="AN54" s="988">
        <v>0</v>
      </c>
      <c r="AO54" s="992"/>
      <c r="AP54" s="992"/>
      <c r="AQ54" s="988">
        <v>0</v>
      </c>
      <c r="AR54" s="921"/>
      <c r="AS54" s="921"/>
      <c r="AT54" s="921"/>
      <c r="AU54" s="921"/>
      <c r="AV54" s="921"/>
      <c r="AW54" s="921"/>
      <c r="AX54" s="921"/>
      <c r="AY54" s="921"/>
      <c r="AZ54" s="921"/>
      <c r="BA54" s="921"/>
      <c r="BB54" s="921"/>
      <c r="BC54" s="921"/>
      <c r="BD54" s="921"/>
      <c r="BE54" s="921"/>
      <c r="BF54" s="921"/>
    </row>
    <row r="55" spans="1:58" s="600" customFormat="1">
      <c r="A55" s="764" t="s">
        <v>102</v>
      </c>
      <c r="B55" s="921"/>
      <c r="C55" s="921"/>
      <c r="D55" s="921"/>
      <c r="E55" s="921"/>
      <c r="F55" s="921" t="s">
        <v>1026</v>
      </c>
      <c r="G55" s="969"/>
      <c r="H55" s="921"/>
      <c r="I55" s="921"/>
      <c r="J55" s="921"/>
      <c r="K55" s="921"/>
      <c r="L55" s="1165" t="s">
        <v>16</v>
      </c>
      <c r="M55" s="1166"/>
      <c r="N55" s="971" t="s">
        <v>2418</v>
      </c>
      <c r="O55" s="972"/>
      <c r="P55" s="972"/>
      <c r="Q55" s="972"/>
      <c r="R55" s="972"/>
      <c r="S55" s="972"/>
      <c r="T55" s="972"/>
      <c r="U55" s="972"/>
      <c r="V55" s="972"/>
      <c r="W55" s="972"/>
      <c r="X55" s="972"/>
      <c r="Y55" s="972"/>
      <c r="Z55" s="972"/>
      <c r="AA55" s="972"/>
      <c r="AB55" s="972"/>
      <c r="AC55" s="972"/>
      <c r="AD55" s="972"/>
      <c r="AE55" s="972"/>
      <c r="AF55" s="972"/>
      <c r="AG55" s="972"/>
      <c r="AH55" s="972"/>
      <c r="AI55" s="972"/>
      <c r="AJ55" s="972"/>
      <c r="AK55" s="972"/>
      <c r="AL55" s="972"/>
      <c r="AM55" s="972"/>
      <c r="AN55" s="972"/>
      <c r="AO55" s="972"/>
      <c r="AP55" s="972"/>
      <c r="AQ55" s="973"/>
      <c r="AR55" s="921"/>
      <c r="AS55" s="921"/>
      <c r="AT55" s="921"/>
      <c r="AU55" s="921"/>
      <c r="AV55" s="921"/>
      <c r="AW55" s="921"/>
      <c r="AX55" s="921"/>
      <c r="AY55" s="921"/>
      <c r="AZ55" s="921"/>
      <c r="BA55" s="921"/>
      <c r="BB55" s="921"/>
      <c r="BC55" s="921"/>
      <c r="BD55" s="921"/>
      <c r="BE55" s="921"/>
      <c r="BF55" s="921"/>
    </row>
    <row r="56" spans="1:58" s="600" customFormat="1">
      <c r="A56" s="921">
        <v>2</v>
      </c>
      <c r="B56" s="921"/>
      <c r="C56" s="921"/>
      <c r="D56" s="921"/>
      <c r="E56" s="921"/>
      <c r="F56" s="921"/>
      <c r="G56" s="921"/>
      <c r="H56" s="921"/>
      <c r="I56" s="921"/>
      <c r="J56" s="921"/>
      <c r="K56" s="921"/>
      <c r="L56" s="1154" t="s">
        <v>686</v>
      </c>
      <c r="M56" s="1155"/>
      <c r="N56" s="971" t="s">
        <v>1028</v>
      </c>
      <c r="O56" s="974"/>
      <c r="P56" s="974"/>
      <c r="Q56" s="974"/>
      <c r="R56" s="974"/>
      <c r="S56" s="974"/>
      <c r="T56" s="974"/>
      <c r="U56" s="974"/>
      <c r="V56" s="974"/>
      <c r="W56" s="974"/>
      <c r="X56" s="974"/>
      <c r="Y56" s="974"/>
      <c r="Z56" s="974"/>
      <c r="AA56" s="974"/>
      <c r="AB56" s="974"/>
      <c r="AC56" s="974"/>
      <c r="AD56" s="974"/>
      <c r="AE56" s="974"/>
      <c r="AF56" s="974"/>
      <c r="AG56" s="974"/>
      <c r="AH56" s="974"/>
      <c r="AI56" s="974"/>
      <c r="AJ56" s="974"/>
      <c r="AK56" s="974"/>
      <c r="AL56" s="974"/>
      <c r="AM56" s="974"/>
      <c r="AN56" s="974"/>
      <c r="AO56" s="974"/>
      <c r="AP56" s="974"/>
      <c r="AQ56" s="975"/>
      <c r="AR56" s="921"/>
      <c r="AS56" s="921"/>
      <c r="AT56" s="921"/>
      <c r="AU56" s="921"/>
      <c r="AV56" s="921"/>
      <c r="AW56" s="921"/>
      <c r="AX56" s="921"/>
      <c r="AY56" s="921"/>
      <c r="AZ56" s="921"/>
      <c r="BA56" s="921"/>
      <c r="BB56" s="921"/>
      <c r="BC56" s="921"/>
      <c r="BD56" s="921"/>
      <c r="BE56" s="921"/>
      <c r="BF56" s="921"/>
    </row>
    <row r="57" spans="1:58" s="600" customFormat="1">
      <c r="A57" s="921">
        <v>2</v>
      </c>
      <c r="B57" s="921"/>
      <c r="C57" s="921"/>
      <c r="D57" s="921"/>
      <c r="E57" s="921"/>
      <c r="F57" s="921"/>
      <c r="G57" s="921"/>
      <c r="H57" s="921"/>
      <c r="I57" s="921"/>
      <c r="J57" s="921"/>
      <c r="K57" s="921"/>
      <c r="L57" s="1154" t="s">
        <v>687</v>
      </c>
      <c r="M57" s="1155"/>
      <c r="N57" s="971" t="s">
        <v>1131</v>
      </c>
      <c r="O57" s="974"/>
      <c r="P57" s="974"/>
      <c r="Q57" s="974"/>
      <c r="R57" s="974"/>
      <c r="S57" s="974"/>
      <c r="T57" s="974"/>
      <c r="U57" s="974"/>
      <c r="V57" s="974"/>
      <c r="W57" s="974"/>
      <c r="X57" s="974"/>
      <c r="Y57" s="974"/>
      <c r="Z57" s="974"/>
      <c r="AA57" s="974"/>
      <c r="AB57" s="974"/>
      <c r="AC57" s="974"/>
      <c r="AD57" s="974"/>
      <c r="AE57" s="974"/>
      <c r="AF57" s="974"/>
      <c r="AG57" s="974"/>
      <c r="AH57" s="974"/>
      <c r="AI57" s="974"/>
      <c r="AJ57" s="974"/>
      <c r="AK57" s="974"/>
      <c r="AL57" s="974"/>
      <c r="AM57" s="974"/>
      <c r="AN57" s="974"/>
      <c r="AO57" s="974"/>
      <c r="AP57" s="974"/>
      <c r="AQ57" s="975"/>
      <c r="AR57" s="921"/>
      <c r="AS57" s="921"/>
      <c r="AT57" s="921"/>
      <c r="AU57" s="921"/>
      <c r="AV57" s="921"/>
      <c r="AW57" s="921"/>
      <c r="AX57" s="921"/>
      <c r="AY57" s="921"/>
      <c r="AZ57" s="921"/>
      <c r="BA57" s="921"/>
      <c r="BB57" s="921"/>
      <c r="BC57" s="921"/>
      <c r="BD57" s="921"/>
      <c r="BE57" s="921"/>
      <c r="BF57" s="921"/>
    </row>
    <row r="58" spans="1:58" s="600" customFormat="1">
      <c r="A58" s="921">
        <v>2</v>
      </c>
      <c r="B58" s="921"/>
      <c r="C58" s="921"/>
      <c r="D58" s="921"/>
      <c r="E58" s="921"/>
      <c r="F58" s="921"/>
      <c r="G58" s="921"/>
      <c r="H58" s="921"/>
      <c r="I58" s="921"/>
      <c r="J58" s="921"/>
      <c r="K58" s="921"/>
      <c r="L58" s="1154" t="s">
        <v>282</v>
      </c>
      <c r="M58" s="1155"/>
      <c r="N58" s="971" t="s">
        <v>2351</v>
      </c>
      <c r="O58" s="974"/>
      <c r="P58" s="974"/>
      <c r="Q58" s="974"/>
      <c r="R58" s="974"/>
      <c r="S58" s="974"/>
      <c r="T58" s="974"/>
      <c r="U58" s="974"/>
      <c r="V58" s="974"/>
      <c r="W58" s="974"/>
      <c r="X58" s="974"/>
      <c r="Y58" s="974"/>
      <c r="Z58" s="974"/>
      <c r="AA58" s="974"/>
      <c r="AB58" s="974"/>
      <c r="AC58" s="974"/>
      <c r="AD58" s="974"/>
      <c r="AE58" s="974"/>
      <c r="AF58" s="974"/>
      <c r="AG58" s="974"/>
      <c r="AH58" s="974"/>
      <c r="AI58" s="974"/>
      <c r="AJ58" s="974"/>
      <c r="AK58" s="974"/>
      <c r="AL58" s="974"/>
      <c r="AM58" s="974"/>
      <c r="AN58" s="974"/>
      <c r="AO58" s="974"/>
      <c r="AP58" s="974"/>
      <c r="AQ58" s="975"/>
      <c r="AR58" s="921"/>
      <c r="AS58" s="921"/>
      <c r="AT58" s="921"/>
      <c r="AU58" s="921"/>
      <c r="AV58" s="921"/>
      <c r="AW58" s="921"/>
      <c r="AX58" s="921"/>
      <c r="AY58" s="921"/>
      <c r="AZ58" s="921"/>
      <c r="BA58" s="921"/>
      <c r="BB58" s="921"/>
      <c r="BC58" s="921"/>
      <c r="BD58" s="921"/>
      <c r="BE58" s="921"/>
      <c r="BF58" s="921"/>
    </row>
    <row r="59" spans="1:58" s="600" customFormat="1">
      <c r="A59" s="921">
        <v>2</v>
      </c>
      <c r="B59" s="921"/>
      <c r="C59" s="921"/>
      <c r="D59" s="921"/>
      <c r="E59" s="921"/>
      <c r="F59" s="921"/>
      <c r="G59" s="921" t="b">
        <v>1</v>
      </c>
      <c r="H59" s="921"/>
      <c r="I59" s="921"/>
      <c r="J59" s="921"/>
      <c r="K59" s="921"/>
      <c r="L59" s="976" t="s">
        <v>688</v>
      </c>
      <c r="M59" s="977"/>
      <c r="N59" s="978"/>
      <c r="O59" s="978"/>
      <c r="P59" s="978"/>
      <c r="Q59" s="978"/>
      <c r="R59" s="978"/>
      <c r="S59" s="978"/>
      <c r="T59" s="978"/>
      <c r="U59" s="978"/>
      <c r="V59" s="978"/>
      <c r="W59" s="978"/>
      <c r="X59" s="978"/>
      <c r="Y59" s="978"/>
      <c r="Z59" s="978"/>
      <c r="AA59" s="978"/>
      <c r="AB59" s="978"/>
      <c r="AC59" s="978"/>
      <c r="AD59" s="978"/>
      <c r="AE59" s="978"/>
      <c r="AF59" s="978"/>
      <c r="AG59" s="978"/>
      <c r="AH59" s="978"/>
      <c r="AI59" s="978"/>
      <c r="AJ59" s="978"/>
      <c r="AK59" s="978"/>
      <c r="AL59" s="978"/>
      <c r="AM59" s="978"/>
      <c r="AN59" s="978"/>
      <c r="AO59" s="978"/>
      <c r="AP59" s="978"/>
      <c r="AQ59" s="979"/>
      <c r="AR59" s="921"/>
      <c r="AS59" s="921"/>
      <c r="AT59" s="921"/>
      <c r="AU59" s="921"/>
      <c r="AV59" s="921"/>
      <c r="AW59" s="921"/>
      <c r="AX59" s="921"/>
      <c r="AY59" s="921"/>
      <c r="AZ59" s="921"/>
      <c r="BA59" s="921"/>
      <c r="BB59" s="921"/>
      <c r="BC59" s="921"/>
      <c r="BD59" s="921"/>
      <c r="BE59" s="921"/>
      <c r="BF59" s="921"/>
    </row>
    <row r="60" spans="1:58" s="391" customFormat="1" ht="22.8">
      <c r="A60" s="921">
        <v>2</v>
      </c>
      <c r="B60" s="921" t="s">
        <v>1208</v>
      </c>
      <c r="C60" s="980"/>
      <c r="D60" s="980"/>
      <c r="E60" s="980"/>
      <c r="F60" s="980"/>
      <c r="G60" s="921" t="b">
        <v>1</v>
      </c>
      <c r="H60" s="980"/>
      <c r="I60" s="980"/>
      <c r="J60" s="980"/>
      <c r="K60" s="980"/>
      <c r="L60" s="981" t="s">
        <v>1139</v>
      </c>
      <c r="M60" s="982" t="s">
        <v>679</v>
      </c>
      <c r="N60" s="983">
        <v>64.39</v>
      </c>
      <c r="O60" s="983">
        <v>21.03</v>
      </c>
      <c r="P60" s="984">
        <v>-67.339649013822026</v>
      </c>
      <c r="Q60" s="983">
        <v>0</v>
      </c>
      <c r="R60" s="983">
        <v>0</v>
      </c>
      <c r="S60" s="984">
        <v>0</v>
      </c>
      <c r="T60" s="983">
        <v>0</v>
      </c>
      <c r="U60" s="983">
        <v>0</v>
      </c>
      <c r="V60" s="984">
        <v>0</v>
      </c>
      <c r="W60" s="983">
        <v>0</v>
      </c>
      <c r="X60" s="983">
        <v>0</v>
      </c>
      <c r="Y60" s="984">
        <v>0</v>
      </c>
      <c r="Z60" s="983">
        <v>0</v>
      </c>
      <c r="AA60" s="983">
        <v>0</v>
      </c>
      <c r="AB60" s="984">
        <v>0</v>
      </c>
      <c r="AC60" s="983">
        <v>0</v>
      </c>
      <c r="AD60" s="983">
        <v>0</v>
      </c>
      <c r="AE60" s="984">
        <v>0</v>
      </c>
      <c r="AF60" s="983">
        <v>0</v>
      </c>
      <c r="AG60" s="983">
        <v>0</v>
      </c>
      <c r="AH60" s="984">
        <v>0</v>
      </c>
      <c r="AI60" s="983">
        <v>0</v>
      </c>
      <c r="AJ60" s="983">
        <v>0</v>
      </c>
      <c r="AK60" s="984">
        <v>0</v>
      </c>
      <c r="AL60" s="983">
        <v>0</v>
      </c>
      <c r="AM60" s="983">
        <v>0</v>
      </c>
      <c r="AN60" s="984">
        <v>0</v>
      </c>
      <c r="AO60" s="983">
        <v>0</v>
      </c>
      <c r="AP60" s="983">
        <v>0</v>
      </c>
      <c r="AQ60" s="984">
        <v>0</v>
      </c>
      <c r="AR60" s="980"/>
      <c r="AS60" s="980"/>
      <c r="AT60" s="980"/>
      <c r="AU60" s="980"/>
      <c r="AV60" s="980"/>
      <c r="AW60" s="980"/>
      <c r="AX60" s="980"/>
      <c r="AY60" s="980"/>
      <c r="AZ60" s="980"/>
      <c r="BA60" s="980"/>
      <c r="BB60" s="980"/>
      <c r="BC60" s="980"/>
      <c r="BD60" s="980"/>
      <c r="BE60" s="980"/>
      <c r="BF60" s="980"/>
    </row>
    <row r="61" spans="1:58" s="391" customFormat="1" ht="22.8">
      <c r="A61" s="921">
        <v>2</v>
      </c>
      <c r="B61" s="921" t="s">
        <v>1209</v>
      </c>
      <c r="C61" s="980"/>
      <c r="D61" s="980"/>
      <c r="E61" s="980"/>
      <c r="F61" s="980"/>
      <c r="G61" s="921" t="b">
        <v>1</v>
      </c>
      <c r="H61" s="980"/>
      <c r="I61" s="980"/>
      <c r="J61" s="980"/>
      <c r="K61" s="980"/>
      <c r="L61" s="981" t="s">
        <v>1140</v>
      </c>
      <c r="M61" s="982" t="s">
        <v>679</v>
      </c>
      <c r="N61" s="983">
        <v>71.034656716417928</v>
      </c>
      <c r="O61" s="983">
        <v>22.920202428571425</v>
      </c>
      <c r="P61" s="984">
        <v>-67.733774627682578</v>
      </c>
      <c r="Q61" s="983">
        <v>0</v>
      </c>
      <c r="R61" s="983">
        <v>0</v>
      </c>
      <c r="S61" s="984">
        <v>0</v>
      </c>
      <c r="T61" s="983">
        <v>0</v>
      </c>
      <c r="U61" s="983">
        <v>0</v>
      </c>
      <c r="V61" s="984">
        <v>0</v>
      </c>
      <c r="W61" s="983">
        <v>0</v>
      </c>
      <c r="X61" s="983">
        <v>0</v>
      </c>
      <c r="Y61" s="984">
        <v>0</v>
      </c>
      <c r="Z61" s="983">
        <v>0</v>
      </c>
      <c r="AA61" s="983">
        <v>0</v>
      </c>
      <c r="AB61" s="984">
        <v>0</v>
      </c>
      <c r="AC61" s="983">
        <v>0</v>
      </c>
      <c r="AD61" s="983">
        <v>0</v>
      </c>
      <c r="AE61" s="984">
        <v>0</v>
      </c>
      <c r="AF61" s="983">
        <v>0</v>
      </c>
      <c r="AG61" s="983">
        <v>0</v>
      </c>
      <c r="AH61" s="984">
        <v>0</v>
      </c>
      <c r="AI61" s="983">
        <v>0</v>
      </c>
      <c r="AJ61" s="983">
        <v>0</v>
      </c>
      <c r="AK61" s="984">
        <v>0</v>
      </c>
      <c r="AL61" s="983">
        <v>0</v>
      </c>
      <c r="AM61" s="983">
        <v>0</v>
      </c>
      <c r="AN61" s="984">
        <v>0</v>
      </c>
      <c r="AO61" s="983">
        <v>0</v>
      </c>
      <c r="AP61" s="983">
        <v>0</v>
      </c>
      <c r="AQ61" s="984">
        <v>0</v>
      </c>
      <c r="AR61" s="980"/>
      <c r="AS61" s="980"/>
      <c r="AT61" s="980"/>
      <c r="AU61" s="980"/>
      <c r="AV61" s="980"/>
      <c r="AW61" s="980"/>
      <c r="AX61" s="980"/>
      <c r="AY61" s="980"/>
      <c r="AZ61" s="980"/>
      <c r="BA61" s="980"/>
      <c r="BB61" s="980"/>
      <c r="BC61" s="980"/>
      <c r="BD61" s="980"/>
      <c r="BE61" s="980"/>
      <c r="BF61" s="980"/>
    </row>
    <row r="62" spans="1:58" s="600" customFormat="1">
      <c r="A62" s="921">
        <v>2</v>
      </c>
      <c r="B62" s="921"/>
      <c r="C62" s="921"/>
      <c r="D62" s="921"/>
      <c r="E62" s="921"/>
      <c r="F62" s="921"/>
      <c r="G62" s="921" t="b">
        <v>1</v>
      </c>
      <c r="H62" s="921"/>
      <c r="I62" s="921"/>
      <c r="J62" s="921"/>
      <c r="K62" s="921"/>
      <c r="L62" s="985" t="s">
        <v>689</v>
      </c>
      <c r="M62" s="986" t="s">
        <v>145</v>
      </c>
      <c r="N62" s="987">
        <v>110.31939232243815</v>
      </c>
      <c r="O62" s="987">
        <v>108.98812376876567</v>
      </c>
      <c r="P62" s="988"/>
      <c r="Q62" s="987">
        <v>0</v>
      </c>
      <c r="R62" s="987">
        <v>0</v>
      </c>
      <c r="S62" s="988"/>
      <c r="T62" s="987">
        <v>0</v>
      </c>
      <c r="U62" s="987">
        <v>0</v>
      </c>
      <c r="V62" s="988"/>
      <c r="W62" s="987">
        <v>0</v>
      </c>
      <c r="X62" s="987">
        <v>0</v>
      </c>
      <c r="Y62" s="988"/>
      <c r="Z62" s="987">
        <v>0</v>
      </c>
      <c r="AA62" s="987">
        <v>0</v>
      </c>
      <c r="AB62" s="988"/>
      <c r="AC62" s="987">
        <v>0</v>
      </c>
      <c r="AD62" s="987">
        <v>0</v>
      </c>
      <c r="AE62" s="988"/>
      <c r="AF62" s="987">
        <v>0</v>
      </c>
      <c r="AG62" s="987">
        <v>0</v>
      </c>
      <c r="AH62" s="988"/>
      <c r="AI62" s="987">
        <v>0</v>
      </c>
      <c r="AJ62" s="987">
        <v>0</v>
      </c>
      <c r="AK62" s="988"/>
      <c r="AL62" s="987">
        <v>0</v>
      </c>
      <c r="AM62" s="987">
        <v>0</v>
      </c>
      <c r="AN62" s="988"/>
      <c r="AO62" s="987">
        <v>0</v>
      </c>
      <c r="AP62" s="987">
        <v>0</v>
      </c>
      <c r="AQ62" s="988"/>
      <c r="AR62" s="921"/>
      <c r="AS62" s="921"/>
      <c r="AT62" s="921"/>
      <c r="AU62" s="921"/>
      <c r="AV62" s="921"/>
      <c r="AW62" s="921"/>
      <c r="AX62" s="921"/>
      <c r="AY62" s="921"/>
      <c r="AZ62" s="921"/>
      <c r="BA62" s="921"/>
      <c r="BB62" s="921"/>
      <c r="BC62" s="921"/>
      <c r="BD62" s="921"/>
      <c r="BE62" s="921"/>
      <c r="BF62" s="921"/>
    </row>
    <row r="63" spans="1:58" s="600" customFormat="1">
      <c r="A63" s="921">
        <v>2</v>
      </c>
      <c r="B63" s="905" t="s">
        <v>1217</v>
      </c>
      <c r="C63" s="921"/>
      <c r="D63" s="921"/>
      <c r="E63" s="921"/>
      <c r="F63" s="921"/>
      <c r="G63" s="921" t="b">
        <v>1</v>
      </c>
      <c r="H63" s="921"/>
      <c r="I63" s="921"/>
      <c r="J63" s="921"/>
      <c r="K63" s="921"/>
      <c r="L63" s="985" t="s">
        <v>690</v>
      </c>
      <c r="M63" s="986" t="s">
        <v>329</v>
      </c>
      <c r="N63" s="989">
        <v>20.079999999999998</v>
      </c>
      <c r="O63" s="989">
        <v>22</v>
      </c>
      <c r="P63" s="990">
        <v>9.561752988047818</v>
      </c>
      <c r="Q63" s="989">
        <v>0</v>
      </c>
      <c r="R63" s="989">
        <v>0</v>
      </c>
      <c r="S63" s="990">
        <v>0</v>
      </c>
      <c r="T63" s="989">
        <v>0</v>
      </c>
      <c r="U63" s="989">
        <v>0</v>
      </c>
      <c r="V63" s="990">
        <v>0</v>
      </c>
      <c r="W63" s="989">
        <v>0</v>
      </c>
      <c r="X63" s="989">
        <v>0</v>
      </c>
      <c r="Y63" s="990">
        <v>0</v>
      </c>
      <c r="Z63" s="989">
        <v>0</v>
      </c>
      <c r="AA63" s="989">
        <v>0</v>
      </c>
      <c r="AB63" s="990">
        <v>0</v>
      </c>
      <c r="AC63" s="989">
        <v>0</v>
      </c>
      <c r="AD63" s="989">
        <v>0</v>
      </c>
      <c r="AE63" s="990">
        <v>0</v>
      </c>
      <c r="AF63" s="989">
        <v>0</v>
      </c>
      <c r="AG63" s="989">
        <v>0</v>
      </c>
      <c r="AH63" s="990">
        <v>0</v>
      </c>
      <c r="AI63" s="989">
        <v>0</v>
      </c>
      <c r="AJ63" s="989">
        <v>0</v>
      </c>
      <c r="AK63" s="990">
        <v>0</v>
      </c>
      <c r="AL63" s="989">
        <v>0</v>
      </c>
      <c r="AM63" s="989">
        <v>0</v>
      </c>
      <c r="AN63" s="990">
        <v>0</v>
      </c>
      <c r="AO63" s="989">
        <v>0</v>
      </c>
      <c r="AP63" s="989">
        <v>0</v>
      </c>
      <c r="AQ63" s="990">
        <v>0</v>
      </c>
      <c r="AR63" s="921"/>
      <c r="AS63" s="921"/>
      <c r="AT63" s="921"/>
      <c r="AU63" s="921"/>
      <c r="AV63" s="921"/>
      <c r="AW63" s="921"/>
      <c r="AX63" s="921"/>
      <c r="AY63" s="921"/>
      <c r="AZ63" s="921"/>
      <c r="BA63" s="921"/>
      <c r="BB63" s="921"/>
      <c r="BC63" s="921"/>
      <c r="BD63" s="921"/>
      <c r="BE63" s="921"/>
      <c r="BF63" s="921"/>
    </row>
    <row r="64" spans="1:58" s="391" customFormat="1">
      <c r="A64" s="921">
        <v>2</v>
      </c>
      <c r="B64" s="905" t="s">
        <v>1211</v>
      </c>
      <c r="C64" s="980"/>
      <c r="D64" s="980"/>
      <c r="E64" s="980"/>
      <c r="F64" s="980"/>
      <c r="G64" s="921" t="b">
        <v>1</v>
      </c>
      <c r="H64" s="980"/>
      <c r="I64" s="980"/>
      <c r="J64" s="980"/>
      <c r="K64" s="980"/>
      <c r="L64" s="981" t="s">
        <v>691</v>
      </c>
      <c r="M64" s="982" t="s">
        <v>679</v>
      </c>
      <c r="N64" s="983">
        <v>64.39</v>
      </c>
      <c r="O64" s="983">
        <v>21.03</v>
      </c>
      <c r="P64" s="984">
        <v>-67.339649013822026</v>
      </c>
      <c r="Q64" s="983">
        <v>0</v>
      </c>
      <c r="R64" s="983">
        <v>0</v>
      </c>
      <c r="S64" s="984">
        <v>0</v>
      </c>
      <c r="T64" s="983">
        <v>0</v>
      </c>
      <c r="U64" s="983">
        <v>0</v>
      </c>
      <c r="V64" s="984">
        <v>0</v>
      </c>
      <c r="W64" s="983">
        <v>0</v>
      </c>
      <c r="X64" s="983">
        <v>0</v>
      </c>
      <c r="Y64" s="984">
        <v>0</v>
      </c>
      <c r="Z64" s="983">
        <v>0</v>
      </c>
      <c r="AA64" s="983">
        <v>0</v>
      </c>
      <c r="AB64" s="984">
        <v>0</v>
      </c>
      <c r="AC64" s="983">
        <v>0</v>
      </c>
      <c r="AD64" s="983">
        <v>0</v>
      </c>
      <c r="AE64" s="984">
        <v>0</v>
      </c>
      <c r="AF64" s="983">
        <v>0</v>
      </c>
      <c r="AG64" s="983">
        <v>0</v>
      </c>
      <c r="AH64" s="984">
        <v>0</v>
      </c>
      <c r="AI64" s="983">
        <v>0</v>
      </c>
      <c r="AJ64" s="983">
        <v>0</v>
      </c>
      <c r="AK64" s="984">
        <v>0</v>
      </c>
      <c r="AL64" s="983">
        <v>0</v>
      </c>
      <c r="AM64" s="983">
        <v>0</v>
      </c>
      <c r="AN64" s="984">
        <v>0</v>
      </c>
      <c r="AO64" s="983">
        <v>0</v>
      </c>
      <c r="AP64" s="983">
        <v>0</v>
      </c>
      <c r="AQ64" s="984">
        <v>0</v>
      </c>
      <c r="AR64" s="980"/>
      <c r="AS64" s="980"/>
      <c r="AT64" s="980"/>
      <c r="AU64" s="980"/>
      <c r="AV64" s="980"/>
      <c r="AW64" s="980"/>
      <c r="AX64" s="980"/>
      <c r="AY64" s="980"/>
      <c r="AZ64" s="980"/>
      <c r="BA64" s="980"/>
      <c r="BB64" s="980"/>
      <c r="BC64" s="980"/>
      <c r="BD64" s="980"/>
      <c r="BE64" s="980"/>
      <c r="BF64" s="980"/>
    </row>
    <row r="65" spans="1:58" s="391" customFormat="1">
      <c r="A65" s="921">
        <v>2</v>
      </c>
      <c r="B65" s="905" t="s">
        <v>1210</v>
      </c>
      <c r="C65" s="980"/>
      <c r="D65" s="980"/>
      <c r="E65" s="980"/>
      <c r="F65" s="980"/>
      <c r="G65" s="921" t="b">
        <v>1</v>
      </c>
      <c r="H65" s="980"/>
      <c r="I65" s="980"/>
      <c r="J65" s="980"/>
      <c r="K65" s="980"/>
      <c r="L65" s="981" t="s">
        <v>692</v>
      </c>
      <c r="M65" s="982" t="s">
        <v>679</v>
      </c>
      <c r="N65" s="983">
        <v>71.034656716417928</v>
      </c>
      <c r="O65" s="983">
        <v>22.920202428571425</v>
      </c>
      <c r="P65" s="984">
        <v>-67.733774627682578</v>
      </c>
      <c r="Q65" s="983">
        <v>0</v>
      </c>
      <c r="R65" s="983">
        <v>0</v>
      </c>
      <c r="S65" s="984">
        <v>0</v>
      </c>
      <c r="T65" s="983">
        <v>0</v>
      </c>
      <c r="U65" s="983">
        <v>0</v>
      </c>
      <c r="V65" s="984">
        <v>0</v>
      </c>
      <c r="W65" s="983">
        <v>0</v>
      </c>
      <c r="X65" s="983">
        <v>0</v>
      </c>
      <c r="Y65" s="984">
        <v>0</v>
      </c>
      <c r="Z65" s="983">
        <v>0</v>
      </c>
      <c r="AA65" s="983">
        <v>0</v>
      </c>
      <c r="AB65" s="984">
        <v>0</v>
      </c>
      <c r="AC65" s="983">
        <v>0</v>
      </c>
      <c r="AD65" s="983">
        <v>0</v>
      </c>
      <c r="AE65" s="984">
        <v>0</v>
      </c>
      <c r="AF65" s="983">
        <v>0</v>
      </c>
      <c r="AG65" s="983">
        <v>0</v>
      </c>
      <c r="AH65" s="984">
        <v>0</v>
      </c>
      <c r="AI65" s="983">
        <v>0</v>
      </c>
      <c r="AJ65" s="983">
        <v>0</v>
      </c>
      <c r="AK65" s="984">
        <v>0</v>
      </c>
      <c r="AL65" s="983">
        <v>0</v>
      </c>
      <c r="AM65" s="983">
        <v>0</v>
      </c>
      <c r="AN65" s="984">
        <v>0</v>
      </c>
      <c r="AO65" s="983">
        <v>0</v>
      </c>
      <c r="AP65" s="983">
        <v>0</v>
      </c>
      <c r="AQ65" s="984">
        <v>0</v>
      </c>
      <c r="AR65" s="980"/>
      <c r="AS65" s="980"/>
      <c r="AT65" s="980"/>
      <c r="AU65" s="980"/>
      <c r="AV65" s="980"/>
      <c r="AW65" s="980"/>
      <c r="AX65" s="980"/>
      <c r="AY65" s="980"/>
      <c r="AZ65" s="980"/>
      <c r="BA65" s="980"/>
      <c r="BB65" s="980"/>
      <c r="BC65" s="980"/>
      <c r="BD65" s="980"/>
      <c r="BE65" s="980"/>
      <c r="BF65" s="980"/>
    </row>
    <row r="66" spans="1:58" s="600" customFormat="1">
      <c r="A66" s="921">
        <v>2</v>
      </c>
      <c r="B66" s="905"/>
      <c r="C66" s="921"/>
      <c r="D66" s="921"/>
      <c r="E66" s="921"/>
      <c r="F66" s="921"/>
      <c r="G66" s="921" t="b">
        <v>1</v>
      </c>
      <c r="H66" s="921"/>
      <c r="I66" s="921"/>
      <c r="J66" s="921"/>
      <c r="K66" s="921"/>
      <c r="L66" s="985" t="s">
        <v>689</v>
      </c>
      <c r="M66" s="986" t="s">
        <v>145</v>
      </c>
      <c r="N66" s="987">
        <v>110.31939232243815</v>
      </c>
      <c r="O66" s="987">
        <v>108.98812376876567</v>
      </c>
      <c r="P66" s="988"/>
      <c r="Q66" s="987">
        <v>0</v>
      </c>
      <c r="R66" s="987">
        <v>0</v>
      </c>
      <c r="S66" s="988"/>
      <c r="T66" s="987">
        <v>0</v>
      </c>
      <c r="U66" s="987">
        <v>0</v>
      </c>
      <c r="V66" s="988"/>
      <c r="W66" s="987">
        <v>0</v>
      </c>
      <c r="X66" s="987">
        <v>0</v>
      </c>
      <c r="Y66" s="988"/>
      <c r="Z66" s="987">
        <v>0</v>
      </c>
      <c r="AA66" s="987">
        <v>0</v>
      </c>
      <c r="AB66" s="988"/>
      <c r="AC66" s="987">
        <v>0</v>
      </c>
      <c r="AD66" s="987">
        <v>0</v>
      </c>
      <c r="AE66" s="988"/>
      <c r="AF66" s="987">
        <v>0</v>
      </c>
      <c r="AG66" s="987">
        <v>0</v>
      </c>
      <c r="AH66" s="988"/>
      <c r="AI66" s="987">
        <v>0</v>
      </c>
      <c r="AJ66" s="987">
        <v>0</v>
      </c>
      <c r="AK66" s="988"/>
      <c r="AL66" s="987">
        <v>0</v>
      </c>
      <c r="AM66" s="987">
        <v>0</v>
      </c>
      <c r="AN66" s="988"/>
      <c r="AO66" s="987">
        <v>0</v>
      </c>
      <c r="AP66" s="987">
        <v>0</v>
      </c>
      <c r="AQ66" s="988"/>
      <c r="AR66" s="921"/>
      <c r="AS66" s="921"/>
      <c r="AT66" s="921"/>
      <c r="AU66" s="921"/>
      <c r="AV66" s="921"/>
      <c r="AW66" s="921"/>
      <c r="AX66" s="921"/>
      <c r="AY66" s="921"/>
      <c r="AZ66" s="921"/>
      <c r="BA66" s="921"/>
      <c r="BB66" s="921"/>
      <c r="BC66" s="921"/>
      <c r="BD66" s="921"/>
      <c r="BE66" s="921"/>
      <c r="BF66" s="921"/>
    </row>
    <row r="67" spans="1:58" s="600" customFormat="1">
      <c r="A67" s="921">
        <v>2</v>
      </c>
      <c r="B67" s="905" t="s">
        <v>1218</v>
      </c>
      <c r="C67" s="921"/>
      <c r="D67" s="921"/>
      <c r="E67" s="921"/>
      <c r="F67" s="921"/>
      <c r="G67" s="921" t="b">
        <v>1</v>
      </c>
      <c r="H67" s="921"/>
      <c r="I67" s="921"/>
      <c r="J67" s="921"/>
      <c r="K67" s="921"/>
      <c r="L67" s="985" t="s">
        <v>1212</v>
      </c>
      <c r="M67" s="986" t="s">
        <v>329</v>
      </c>
      <c r="N67" s="989">
        <v>18.8</v>
      </c>
      <c r="O67" s="989">
        <v>20.6</v>
      </c>
      <c r="P67" s="990">
        <v>9.5744680851063872</v>
      </c>
      <c r="Q67" s="989">
        <v>0</v>
      </c>
      <c r="R67" s="989">
        <v>0</v>
      </c>
      <c r="S67" s="990">
        <v>0</v>
      </c>
      <c r="T67" s="989">
        <v>0</v>
      </c>
      <c r="U67" s="989">
        <v>0</v>
      </c>
      <c r="V67" s="990">
        <v>0</v>
      </c>
      <c r="W67" s="989">
        <v>0</v>
      </c>
      <c r="X67" s="989">
        <v>0</v>
      </c>
      <c r="Y67" s="990">
        <v>0</v>
      </c>
      <c r="Z67" s="989">
        <v>0</v>
      </c>
      <c r="AA67" s="989">
        <v>0</v>
      </c>
      <c r="AB67" s="990">
        <v>0</v>
      </c>
      <c r="AC67" s="989">
        <v>0</v>
      </c>
      <c r="AD67" s="989">
        <v>0</v>
      </c>
      <c r="AE67" s="990">
        <v>0</v>
      </c>
      <c r="AF67" s="989">
        <v>0</v>
      </c>
      <c r="AG67" s="989">
        <v>0</v>
      </c>
      <c r="AH67" s="990">
        <v>0</v>
      </c>
      <c r="AI67" s="989">
        <v>0</v>
      </c>
      <c r="AJ67" s="989">
        <v>0</v>
      </c>
      <c r="AK67" s="990">
        <v>0</v>
      </c>
      <c r="AL67" s="989">
        <v>0</v>
      </c>
      <c r="AM67" s="989">
        <v>0</v>
      </c>
      <c r="AN67" s="990">
        <v>0</v>
      </c>
      <c r="AO67" s="989">
        <v>0</v>
      </c>
      <c r="AP67" s="989">
        <v>0</v>
      </c>
      <c r="AQ67" s="990">
        <v>0</v>
      </c>
      <c r="AR67" s="921"/>
      <c r="AS67" s="921"/>
      <c r="AT67" s="921"/>
      <c r="AU67" s="921"/>
      <c r="AV67" s="921"/>
      <c r="AW67" s="921"/>
      <c r="AX67" s="921"/>
      <c r="AY67" s="921"/>
      <c r="AZ67" s="921"/>
      <c r="BA67" s="921"/>
      <c r="BB67" s="921"/>
      <c r="BC67" s="921"/>
      <c r="BD67" s="921"/>
      <c r="BE67" s="921"/>
      <c r="BF67" s="921"/>
    </row>
    <row r="68" spans="1:58" s="600" customFormat="1" ht="0.15" customHeight="1">
      <c r="A68" s="921">
        <v>2</v>
      </c>
      <c r="B68" s="921"/>
      <c r="C68" s="921"/>
      <c r="D68" s="921"/>
      <c r="E68" s="921"/>
      <c r="F68" s="921"/>
      <c r="G68" s="921" t="b">
        <v>0</v>
      </c>
      <c r="H68" s="921"/>
      <c r="I68" s="921"/>
      <c r="J68" s="921"/>
      <c r="K68" s="921"/>
      <c r="L68" s="976" t="s">
        <v>693</v>
      </c>
      <c r="M68" s="977"/>
      <c r="N68" s="978"/>
      <c r="O68" s="978"/>
      <c r="P68" s="978"/>
      <c r="Q68" s="978"/>
      <c r="R68" s="978"/>
      <c r="S68" s="978"/>
      <c r="T68" s="978"/>
      <c r="U68" s="978"/>
      <c r="V68" s="978"/>
      <c r="W68" s="978"/>
      <c r="X68" s="978"/>
      <c r="Y68" s="978"/>
      <c r="Z68" s="978"/>
      <c r="AA68" s="978"/>
      <c r="AB68" s="978"/>
      <c r="AC68" s="978"/>
      <c r="AD68" s="978"/>
      <c r="AE68" s="978"/>
      <c r="AF68" s="978"/>
      <c r="AG68" s="978"/>
      <c r="AH68" s="978"/>
      <c r="AI68" s="978"/>
      <c r="AJ68" s="978"/>
      <c r="AK68" s="978"/>
      <c r="AL68" s="978"/>
      <c r="AM68" s="978"/>
      <c r="AN68" s="978"/>
      <c r="AO68" s="978"/>
      <c r="AP68" s="978"/>
      <c r="AQ68" s="979"/>
      <c r="AR68" s="921"/>
      <c r="AS68" s="921"/>
      <c r="AT68" s="921"/>
      <c r="AU68" s="921"/>
      <c r="AV68" s="921"/>
      <c r="AW68" s="921"/>
      <c r="AX68" s="921"/>
      <c r="AY68" s="921"/>
      <c r="AZ68" s="921"/>
      <c r="BA68" s="921"/>
      <c r="BB68" s="921"/>
      <c r="BC68" s="921"/>
      <c r="BD68" s="921"/>
      <c r="BE68" s="921"/>
      <c r="BF68" s="921"/>
    </row>
    <row r="69" spans="1:58" s="600" customFormat="1" ht="0.15" customHeight="1">
      <c r="A69" s="921">
        <v>2</v>
      </c>
      <c r="B69" s="921"/>
      <c r="C69" s="921"/>
      <c r="D69" s="921"/>
      <c r="E69" s="921"/>
      <c r="F69" s="921"/>
      <c r="G69" s="921" t="b">
        <v>0</v>
      </c>
      <c r="H69" s="921"/>
      <c r="I69" s="921"/>
      <c r="J69" s="921"/>
      <c r="K69" s="921"/>
      <c r="L69" s="402" t="s">
        <v>1219</v>
      </c>
      <c r="M69" s="403"/>
      <c r="N69" s="404"/>
      <c r="O69" s="404"/>
      <c r="P69" s="404"/>
      <c r="Q69" s="404"/>
      <c r="R69" s="404"/>
      <c r="S69" s="404"/>
      <c r="T69" s="404"/>
      <c r="U69" s="404"/>
      <c r="V69" s="404"/>
      <c r="W69" s="404"/>
      <c r="X69" s="404"/>
      <c r="Y69" s="404"/>
      <c r="Z69" s="404"/>
      <c r="AA69" s="404"/>
      <c r="AB69" s="404"/>
      <c r="AC69" s="404"/>
      <c r="AD69" s="404"/>
      <c r="AE69" s="404"/>
      <c r="AF69" s="404"/>
      <c r="AG69" s="404"/>
      <c r="AH69" s="404"/>
      <c r="AI69" s="404"/>
      <c r="AJ69" s="404"/>
      <c r="AK69" s="404"/>
      <c r="AL69" s="404"/>
      <c r="AM69" s="404"/>
      <c r="AN69" s="404"/>
      <c r="AO69" s="404"/>
      <c r="AP69" s="404"/>
      <c r="AQ69" s="405"/>
      <c r="AR69" s="921"/>
      <c r="AS69" s="921"/>
      <c r="AT69" s="921"/>
      <c r="AU69" s="921"/>
      <c r="AV69" s="921"/>
      <c r="AW69" s="921"/>
      <c r="AX69" s="921"/>
      <c r="AY69" s="921"/>
      <c r="AZ69" s="921"/>
      <c r="BA69" s="921"/>
      <c r="BB69" s="921"/>
      <c r="BC69" s="921"/>
      <c r="BD69" s="921"/>
      <c r="BE69" s="921"/>
      <c r="BF69" s="921"/>
    </row>
    <row r="70" spans="1:58" s="600" customFormat="1" ht="0.15" customHeight="1">
      <c r="A70" s="921">
        <v>2</v>
      </c>
      <c r="B70" s="921"/>
      <c r="C70" s="921"/>
      <c r="D70" s="921"/>
      <c r="E70" s="921"/>
      <c r="F70" s="921"/>
      <c r="G70" s="921" t="b">
        <v>0</v>
      </c>
      <c r="H70" s="921"/>
      <c r="I70" s="921"/>
      <c r="J70" s="921"/>
      <c r="K70" s="921"/>
      <c r="L70" s="991" t="s">
        <v>694</v>
      </c>
      <c r="M70" s="986" t="s">
        <v>679</v>
      </c>
      <c r="N70" s="992">
        <v>0</v>
      </c>
      <c r="O70" s="992">
        <v>0</v>
      </c>
      <c r="P70" s="988">
        <v>0</v>
      </c>
      <c r="Q70" s="992">
        <v>0</v>
      </c>
      <c r="R70" s="992">
        <v>0</v>
      </c>
      <c r="S70" s="988">
        <v>0</v>
      </c>
      <c r="T70" s="992">
        <v>0</v>
      </c>
      <c r="U70" s="992">
        <v>0</v>
      </c>
      <c r="V70" s="988">
        <v>0</v>
      </c>
      <c r="W70" s="992">
        <v>0</v>
      </c>
      <c r="X70" s="992">
        <v>0</v>
      </c>
      <c r="Y70" s="988">
        <v>0</v>
      </c>
      <c r="Z70" s="992">
        <v>0</v>
      </c>
      <c r="AA70" s="992">
        <v>0</v>
      </c>
      <c r="AB70" s="988">
        <v>0</v>
      </c>
      <c r="AC70" s="992">
        <v>0</v>
      </c>
      <c r="AD70" s="992">
        <v>0</v>
      </c>
      <c r="AE70" s="988">
        <v>0</v>
      </c>
      <c r="AF70" s="992">
        <v>0</v>
      </c>
      <c r="AG70" s="992">
        <v>0</v>
      </c>
      <c r="AH70" s="988">
        <v>0</v>
      </c>
      <c r="AI70" s="992">
        <v>0</v>
      </c>
      <c r="AJ70" s="992">
        <v>0</v>
      </c>
      <c r="AK70" s="988">
        <v>0</v>
      </c>
      <c r="AL70" s="992">
        <v>0</v>
      </c>
      <c r="AM70" s="992">
        <v>0</v>
      </c>
      <c r="AN70" s="988">
        <v>0</v>
      </c>
      <c r="AO70" s="992">
        <v>0</v>
      </c>
      <c r="AP70" s="992">
        <v>0</v>
      </c>
      <c r="AQ70" s="988">
        <v>0</v>
      </c>
      <c r="AR70" s="921"/>
      <c r="AS70" s="921"/>
      <c r="AT70" s="921"/>
      <c r="AU70" s="921"/>
      <c r="AV70" s="921"/>
      <c r="AW70" s="921"/>
      <c r="AX70" s="921"/>
      <c r="AY70" s="921"/>
      <c r="AZ70" s="921"/>
      <c r="BA70" s="921"/>
      <c r="BB70" s="921"/>
      <c r="BC70" s="921"/>
      <c r="BD70" s="921"/>
      <c r="BE70" s="921"/>
      <c r="BF70" s="921"/>
    </row>
    <row r="71" spans="1:58" s="600" customFormat="1" ht="0.15" customHeight="1">
      <c r="A71" s="921">
        <v>2</v>
      </c>
      <c r="B71" s="921"/>
      <c r="C71" s="921"/>
      <c r="D71" s="921"/>
      <c r="E71" s="921"/>
      <c r="F71" s="921"/>
      <c r="G71" s="921" t="b">
        <v>0</v>
      </c>
      <c r="H71" s="921"/>
      <c r="I71" s="921"/>
      <c r="J71" s="921"/>
      <c r="K71" s="921"/>
      <c r="L71" s="991" t="s">
        <v>695</v>
      </c>
      <c r="M71" s="986" t="s">
        <v>679</v>
      </c>
      <c r="N71" s="992"/>
      <c r="O71" s="992"/>
      <c r="P71" s="988">
        <v>0</v>
      </c>
      <c r="Q71" s="992"/>
      <c r="R71" s="992"/>
      <c r="S71" s="988">
        <v>0</v>
      </c>
      <c r="T71" s="992"/>
      <c r="U71" s="992"/>
      <c r="V71" s="988">
        <v>0</v>
      </c>
      <c r="W71" s="992"/>
      <c r="X71" s="992"/>
      <c r="Y71" s="988">
        <v>0</v>
      </c>
      <c r="Z71" s="992"/>
      <c r="AA71" s="992"/>
      <c r="AB71" s="988">
        <v>0</v>
      </c>
      <c r="AC71" s="992"/>
      <c r="AD71" s="992"/>
      <c r="AE71" s="988">
        <v>0</v>
      </c>
      <c r="AF71" s="992"/>
      <c r="AG71" s="992"/>
      <c r="AH71" s="988">
        <v>0</v>
      </c>
      <c r="AI71" s="992"/>
      <c r="AJ71" s="992"/>
      <c r="AK71" s="988">
        <v>0</v>
      </c>
      <c r="AL71" s="992"/>
      <c r="AM71" s="992"/>
      <c r="AN71" s="988">
        <v>0</v>
      </c>
      <c r="AO71" s="992"/>
      <c r="AP71" s="992"/>
      <c r="AQ71" s="988">
        <v>0</v>
      </c>
      <c r="AR71" s="921"/>
      <c r="AS71" s="921"/>
      <c r="AT71" s="921"/>
      <c r="AU71" s="921"/>
      <c r="AV71" s="921"/>
      <c r="AW71" s="921"/>
      <c r="AX71" s="921"/>
      <c r="AY71" s="921"/>
      <c r="AZ71" s="921"/>
      <c r="BA71" s="921"/>
      <c r="BB71" s="921"/>
      <c r="BC71" s="921"/>
      <c r="BD71" s="921"/>
      <c r="BE71" s="921"/>
      <c r="BF71" s="921"/>
    </row>
    <row r="72" spans="1:58" s="600" customFormat="1" ht="0.15" customHeight="1">
      <c r="A72" s="921">
        <v>2</v>
      </c>
      <c r="B72" s="905" t="s">
        <v>1213</v>
      </c>
      <c r="C72" s="921"/>
      <c r="D72" s="921"/>
      <c r="E72" s="921"/>
      <c r="F72" s="921"/>
      <c r="G72" s="921" t="b">
        <v>0</v>
      </c>
      <c r="H72" s="921"/>
      <c r="I72" s="921"/>
      <c r="J72" s="921"/>
      <c r="K72" s="921"/>
      <c r="L72" s="991" t="s">
        <v>696</v>
      </c>
      <c r="M72" s="986" t="s">
        <v>329</v>
      </c>
      <c r="N72" s="989">
        <v>10.029999999999999</v>
      </c>
      <c r="O72" s="989">
        <v>10.8</v>
      </c>
      <c r="P72" s="990">
        <v>7.6769690927218486</v>
      </c>
      <c r="Q72" s="989">
        <v>0</v>
      </c>
      <c r="R72" s="989">
        <v>0</v>
      </c>
      <c r="S72" s="990">
        <v>0</v>
      </c>
      <c r="T72" s="989">
        <v>0</v>
      </c>
      <c r="U72" s="989">
        <v>0</v>
      </c>
      <c r="V72" s="990">
        <v>0</v>
      </c>
      <c r="W72" s="989">
        <v>0</v>
      </c>
      <c r="X72" s="989">
        <v>0</v>
      </c>
      <c r="Y72" s="990">
        <v>0</v>
      </c>
      <c r="Z72" s="989">
        <v>0</v>
      </c>
      <c r="AA72" s="989">
        <v>0</v>
      </c>
      <c r="AB72" s="990">
        <v>0</v>
      </c>
      <c r="AC72" s="989">
        <v>0</v>
      </c>
      <c r="AD72" s="989">
        <v>0</v>
      </c>
      <c r="AE72" s="990">
        <v>0</v>
      </c>
      <c r="AF72" s="989">
        <v>0</v>
      </c>
      <c r="AG72" s="989">
        <v>0</v>
      </c>
      <c r="AH72" s="990">
        <v>0</v>
      </c>
      <c r="AI72" s="989">
        <v>0</v>
      </c>
      <c r="AJ72" s="989">
        <v>0</v>
      </c>
      <c r="AK72" s="990">
        <v>0</v>
      </c>
      <c r="AL72" s="989">
        <v>0</v>
      </c>
      <c r="AM72" s="989">
        <v>0</v>
      </c>
      <c r="AN72" s="990">
        <v>0</v>
      </c>
      <c r="AO72" s="989">
        <v>0</v>
      </c>
      <c r="AP72" s="989">
        <v>0</v>
      </c>
      <c r="AQ72" s="990">
        <v>0</v>
      </c>
      <c r="AR72" s="921"/>
      <c r="AS72" s="921"/>
      <c r="AT72" s="921"/>
      <c r="AU72" s="921"/>
      <c r="AV72" s="921"/>
      <c r="AW72" s="921"/>
      <c r="AX72" s="921"/>
      <c r="AY72" s="921"/>
      <c r="AZ72" s="921"/>
      <c r="BA72" s="921"/>
      <c r="BB72" s="921"/>
      <c r="BC72" s="921"/>
      <c r="BD72" s="921"/>
      <c r="BE72" s="921"/>
      <c r="BF72" s="921"/>
    </row>
    <row r="73" spans="1:58" s="600" customFormat="1" ht="0.15" customHeight="1">
      <c r="A73" s="921">
        <v>2</v>
      </c>
      <c r="B73" s="921"/>
      <c r="C73" s="921"/>
      <c r="D73" s="921"/>
      <c r="E73" s="921"/>
      <c r="F73" s="921"/>
      <c r="G73" s="921" t="b">
        <v>0</v>
      </c>
      <c r="H73" s="921"/>
      <c r="I73" s="921"/>
      <c r="J73" s="921"/>
      <c r="K73" s="921"/>
      <c r="L73" s="991" t="s">
        <v>697</v>
      </c>
      <c r="M73" s="986" t="s">
        <v>698</v>
      </c>
      <c r="N73" s="992"/>
      <c r="O73" s="992"/>
      <c r="P73" s="988">
        <v>0</v>
      </c>
      <c r="Q73" s="992"/>
      <c r="R73" s="992"/>
      <c r="S73" s="988">
        <v>0</v>
      </c>
      <c r="T73" s="992"/>
      <c r="U73" s="992"/>
      <c r="V73" s="988">
        <v>0</v>
      </c>
      <c r="W73" s="992"/>
      <c r="X73" s="992"/>
      <c r="Y73" s="988">
        <v>0</v>
      </c>
      <c r="Z73" s="992"/>
      <c r="AA73" s="992"/>
      <c r="AB73" s="988">
        <v>0</v>
      </c>
      <c r="AC73" s="992"/>
      <c r="AD73" s="992"/>
      <c r="AE73" s="988">
        <v>0</v>
      </c>
      <c r="AF73" s="992"/>
      <c r="AG73" s="992"/>
      <c r="AH73" s="988">
        <v>0</v>
      </c>
      <c r="AI73" s="992"/>
      <c r="AJ73" s="992"/>
      <c r="AK73" s="988">
        <v>0</v>
      </c>
      <c r="AL73" s="992"/>
      <c r="AM73" s="992"/>
      <c r="AN73" s="988">
        <v>0</v>
      </c>
      <c r="AO73" s="992"/>
      <c r="AP73" s="992"/>
      <c r="AQ73" s="988">
        <v>0</v>
      </c>
      <c r="AR73" s="921"/>
      <c r="AS73" s="921"/>
      <c r="AT73" s="921"/>
      <c r="AU73" s="921"/>
      <c r="AV73" s="921"/>
      <c r="AW73" s="921"/>
      <c r="AX73" s="921"/>
      <c r="AY73" s="921"/>
      <c r="AZ73" s="921"/>
      <c r="BA73" s="921"/>
      <c r="BB73" s="921"/>
      <c r="BC73" s="921"/>
      <c r="BD73" s="921"/>
      <c r="BE73" s="921"/>
      <c r="BF73" s="921"/>
    </row>
    <row r="74" spans="1:58" s="600" customFormat="1" ht="0.15" customHeight="1">
      <c r="A74" s="921">
        <v>2</v>
      </c>
      <c r="B74" s="921"/>
      <c r="C74" s="921"/>
      <c r="D74" s="921"/>
      <c r="E74" s="921"/>
      <c r="F74" s="921"/>
      <c r="G74" s="921" t="b">
        <v>0</v>
      </c>
      <c r="H74" s="921"/>
      <c r="I74" s="921"/>
      <c r="J74" s="921"/>
      <c r="K74" s="921"/>
      <c r="L74" s="991" t="s">
        <v>699</v>
      </c>
      <c r="M74" s="986" t="s">
        <v>700</v>
      </c>
      <c r="N74" s="992"/>
      <c r="O74" s="992"/>
      <c r="P74" s="988">
        <v>0</v>
      </c>
      <c r="Q74" s="992"/>
      <c r="R74" s="992"/>
      <c r="S74" s="988">
        <v>0</v>
      </c>
      <c r="T74" s="992"/>
      <c r="U74" s="992"/>
      <c r="V74" s="988">
        <v>0</v>
      </c>
      <c r="W74" s="992"/>
      <c r="X74" s="992"/>
      <c r="Y74" s="988">
        <v>0</v>
      </c>
      <c r="Z74" s="992"/>
      <c r="AA74" s="992"/>
      <c r="AB74" s="988">
        <v>0</v>
      </c>
      <c r="AC74" s="992"/>
      <c r="AD74" s="992"/>
      <c r="AE74" s="988">
        <v>0</v>
      </c>
      <c r="AF74" s="992"/>
      <c r="AG74" s="992"/>
      <c r="AH74" s="988">
        <v>0</v>
      </c>
      <c r="AI74" s="992"/>
      <c r="AJ74" s="992"/>
      <c r="AK74" s="988">
        <v>0</v>
      </c>
      <c r="AL74" s="992"/>
      <c r="AM74" s="992"/>
      <c r="AN74" s="988">
        <v>0</v>
      </c>
      <c r="AO74" s="992"/>
      <c r="AP74" s="992"/>
      <c r="AQ74" s="988">
        <v>0</v>
      </c>
      <c r="AR74" s="921"/>
      <c r="AS74" s="921"/>
      <c r="AT74" s="921"/>
      <c r="AU74" s="921"/>
      <c r="AV74" s="921"/>
      <c r="AW74" s="921"/>
      <c r="AX74" s="921"/>
      <c r="AY74" s="921"/>
      <c r="AZ74" s="921"/>
      <c r="BA74" s="921"/>
      <c r="BB74" s="921"/>
      <c r="BC74" s="921"/>
      <c r="BD74" s="921"/>
      <c r="BE74" s="921"/>
      <c r="BF74" s="921"/>
    </row>
    <row r="75" spans="1:58" s="600" customFormat="1" ht="0.15" customHeight="1">
      <c r="A75" s="921">
        <v>2</v>
      </c>
      <c r="B75" s="921"/>
      <c r="C75" s="921"/>
      <c r="D75" s="921"/>
      <c r="E75" s="921"/>
      <c r="F75" s="921"/>
      <c r="G75" s="921" t="b">
        <v>0</v>
      </c>
      <c r="H75" s="921"/>
      <c r="I75" s="921"/>
      <c r="J75" s="921"/>
      <c r="K75" s="921"/>
      <c r="L75" s="981" t="s">
        <v>1220</v>
      </c>
      <c r="M75" s="403"/>
      <c r="N75" s="404"/>
      <c r="O75" s="404"/>
      <c r="P75" s="404"/>
      <c r="Q75" s="404"/>
      <c r="R75" s="404"/>
      <c r="S75" s="404"/>
      <c r="T75" s="404"/>
      <c r="U75" s="404"/>
      <c r="V75" s="404"/>
      <c r="W75" s="404"/>
      <c r="X75" s="404"/>
      <c r="Y75" s="404"/>
      <c r="Z75" s="404"/>
      <c r="AA75" s="404"/>
      <c r="AB75" s="404"/>
      <c r="AC75" s="404"/>
      <c r="AD75" s="404"/>
      <c r="AE75" s="404"/>
      <c r="AF75" s="404"/>
      <c r="AG75" s="404"/>
      <c r="AH75" s="404"/>
      <c r="AI75" s="404"/>
      <c r="AJ75" s="404"/>
      <c r="AK75" s="404"/>
      <c r="AL75" s="404"/>
      <c r="AM75" s="404"/>
      <c r="AN75" s="404"/>
      <c r="AO75" s="404"/>
      <c r="AP75" s="404"/>
      <c r="AQ75" s="405"/>
      <c r="AR75" s="921"/>
      <c r="AS75" s="921"/>
      <c r="AT75" s="921"/>
      <c r="AU75" s="921"/>
      <c r="AV75" s="921"/>
      <c r="AW75" s="921"/>
      <c r="AX75" s="921"/>
      <c r="AY75" s="921"/>
      <c r="AZ75" s="921"/>
      <c r="BA75" s="921"/>
      <c r="BB75" s="921"/>
      <c r="BC75" s="921"/>
      <c r="BD75" s="921"/>
      <c r="BE75" s="921"/>
      <c r="BF75" s="921"/>
    </row>
    <row r="76" spans="1:58" s="600" customFormat="1" ht="0.15" customHeight="1">
      <c r="A76" s="921">
        <v>2</v>
      </c>
      <c r="B76" s="921"/>
      <c r="C76" s="921"/>
      <c r="D76" s="921"/>
      <c r="E76" s="921"/>
      <c r="F76" s="921"/>
      <c r="G76" s="921" t="b">
        <v>0</v>
      </c>
      <c r="H76" s="921"/>
      <c r="I76" s="921"/>
      <c r="J76" s="921"/>
      <c r="K76" s="921"/>
      <c r="L76" s="991" t="s">
        <v>694</v>
      </c>
      <c r="M76" s="986" t="s">
        <v>679</v>
      </c>
      <c r="N76" s="992">
        <v>0</v>
      </c>
      <c r="O76" s="992">
        <v>0</v>
      </c>
      <c r="P76" s="988">
        <v>0</v>
      </c>
      <c r="Q76" s="992">
        <v>0</v>
      </c>
      <c r="R76" s="992">
        <v>0</v>
      </c>
      <c r="S76" s="988">
        <v>0</v>
      </c>
      <c r="T76" s="992">
        <v>0</v>
      </c>
      <c r="U76" s="992">
        <v>0</v>
      </c>
      <c r="V76" s="988">
        <v>0</v>
      </c>
      <c r="W76" s="992">
        <v>0</v>
      </c>
      <c r="X76" s="992">
        <v>0</v>
      </c>
      <c r="Y76" s="988">
        <v>0</v>
      </c>
      <c r="Z76" s="992">
        <v>0</v>
      </c>
      <c r="AA76" s="992">
        <v>0</v>
      </c>
      <c r="AB76" s="988">
        <v>0</v>
      </c>
      <c r="AC76" s="992">
        <v>0</v>
      </c>
      <c r="AD76" s="992">
        <v>0</v>
      </c>
      <c r="AE76" s="988">
        <v>0</v>
      </c>
      <c r="AF76" s="992">
        <v>0</v>
      </c>
      <c r="AG76" s="992">
        <v>0</v>
      </c>
      <c r="AH76" s="988">
        <v>0</v>
      </c>
      <c r="AI76" s="992">
        <v>0</v>
      </c>
      <c r="AJ76" s="992">
        <v>0</v>
      </c>
      <c r="AK76" s="988">
        <v>0</v>
      </c>
      <c r="AL76" s="992">
        <v>0</v>
      </c>
      <c r="AM76" s="992">
        <v>0</v>
      </c>
      <c r="AN76" s="988">
        <v>0</v>
      </c>
      <c r="AO76" s="992">
        <v>0</v>
      </c>
      <c r="AP76" s="992">
        <v>0</v>
      </c>
      <c r="AQ76" s="988">
        <v>0</v>
      </c>
      <c r="AR76" s="921"/>
      <c r="AS76" s="921"/>
      <c r="AT76" s="921"/>
      <c r="AU76" s="921"/>
      <c r="AV76" s="921"/>
      <c r="AW76" s="921"/>
      <c r="AX76" s="921"/>
      <c r="AY76" s="921"/>
      <c r="AZ76" s="921"/>
      <c r="BA76" s="921"/>
      <c r="BB76" s="921"/>
      <c r="BC76" s="921"/>
      <c r="BD76" s="921"/>
      <c r="BE76" s="921"/>
      <c r="BF76" s="921"/>
    </row>
    <row r="77" spans="1:58" s="600" customFormat="1" ht="0.15" customHeight="1">
      <c r="A77" s="921">
        <v>2</v>
      </c>
      <c r="B77" s="921"/>
      <c r="C77" s="921"/>
      <c r="D77" s="921"/>
      <c r="E77" s="921"/>
      <c r="F77" s="921"/>
      <c r="G77" s="921" t="b">
        <v>0</v>
      </c>
      <c r="H77" s="921"/>
      <c r="I77" s="921"/>
      <c r="J77" s="921"/>
      <c r="K77" s="921"/>
      <c r="L77" s="991" t="s">
        <v>695</v>
      </c>
      <c r="M77" s="986" t="s">
        <v>679</v>
      </c>
      <c r="N77" s="992"/>
      <c r="O77" s="992"/>
      <c r="P77" s="988">
        <v>0</v>
      </c>
      <c r="Q77" s="992"/>
      <c r="R77" s="992"/>
      <c r="S77" s="988">
        <v>0</v>
      </c>
      <c r="T77" s="992"/>
      <c r="U77" s="992"/>
      <c r="V77" s="988">
        <v>0</v>
      </c>
      <c r="W77" s="992"/>
      <c r="X77" s="992"/>
      <c r="Y77" s="988">
        <v>0</v>
      </c>
      <c r="Z77" s="992"/>
      <c r="AA77" s="992"/>
      <c r="AB77" s="988">
        <v>0</v>
      </c>
      <c r="AC77" s="992"/>
      <c r="AD77" s="992"/>
      <c r="AE77" s="988">
        <v>0</v>
      </c>
      <c r="AF77" s="992"/>
      <c r="AG77" s="992"/>
      <c r="AH77" s="988">
        <v>0</v>
      </c>
      <c r="AI77" s="992"/>
      <c r="AJ77" s="992"/>
      <c r="AK77" s="988">
        <v>0</v>
      </c>
      <c r="AL77" s="992"/>
      <c r="AM77" s="992"/>
      <c r="AN77" s="988">
        <v>0</v>
      </c>
      <c r="AO77" s="992"/>
      <c r="AP77" s="992"/>
      <c r="AQ77" s="988">
        <v>0</v>
      </c>
      <c r="AR77" s="921"/>
      <c r="AS77" s="921"/>
      <c r="AT77" s="921"/>
      <c r="AU77" s="921"/>
      <c r="AV77" s="921"/>
      <c r="AW77" s="921"/>
      <c r="AX77" s="921"/>
      <c r="AY77" s="921"/>
      <c r="AZ77" s="921"/>
      <c r="BA77" s="921"/>
      <c r="BB77" s="921"/>
      <c r="BC77" s="921"/>
      <c r="BD77" s="921"/>
      <c r="BE77" s="921"/>
      <c r="BF77" s="921"/>
    </row>
    <row r="78" spans="1:58" s="600" customFormat="1" ht="0.15" customHeight="1">
      <c r="A78" s="921">
        <v>2</v>
      </c>
      <c r="B78" s="905" t="s">
        <v>1214</v>
      </c>
      <c r="C78" s="921"/>
      <c r="D78" s="921"/>
      <c r="E78" s="921"/>
      <c r="F78" s="921"/>
      <c r="G78" s="921" t="b">
        <v>0</v>
      </c>
      <c r="H78" s="921"/>
      <c r="I78" s="921"/>
      <c r="J78" s="921"/>
      <c r="K78" s="921"/>
      <c r="L78" s="991" t="s">
        <v>696</v>
      </c>
      <c r="M78" s="986" t="s">
        <v>329</v>
      </c>
      <c r="N78" s="989">
        <v>10.049999999999999</v>
      </c>
      <c r="O78" s="989">
        <v>11.2</v>
      </c>
      <c r="P78" s="990">
        <v>11.442786069651746</v>
      </c>
      <c r="Q78" s="989">
        <v>0</v>
      </c>
      <c r="R78" s="989">
        <v>0</v>
      </c>
      <c r="S78" s="990">
        <v>0</v>
      </c>
      <c r="T78" s="989">
        <v>0</v>
      </c>
      <c r="U78" s="989">
        <v>0</v>
      </c>
      <c r="V78" s="990">
        <v>0</v>
      </c>
      <c r="W78" s="989">
        <v>0</v>
      </c>
      <c r="X78" s="989">
        <v>0</v>
      </c>
      <c r="Y78" s="990">
        <v>0</v>
      </c>
      <c r="Z78" s="989">
        <v>0</v>
      </c>
      <c r="AA78" s="989">
        <v>0</v>
      </c>
      <c r="AB78" s="990">
        <v>0</v>
      </c>
      <c r="AC78" s="989">
        <v>0</v>
      </c>
      <c r="AD78" s="989">
        <v>0</v>
      </c>
      <c r="AE78" s="990">
        <v>0</v>
      </c>
      <c r="AF78" s="989">
        <v>0</v>
      </c>
      <c r="AG78" s="989">
        <v>0</v>
      </c>
      <c r="AH78" s="990">
        <v>0</v>
      </c>
      <c r="AI78" s="989">
        <v>0</v>
      </c>
      <c r="AJ78" s="989">
        <v>0</v>
      </c>
      <c r="AK78" s="990">
        <v>0</v>
      </c>
      <c r="AL78" s="989">
        <v>0</v>
      </c>
      <c r="AM78" s="989">
        <v>0</v>
      </c>
      <c r="AN78" s="990">
        <v>0</v>
      </c>
      <c r="AO78" s="989">
        <v>0</v>
      </c>
      <c r="AP78" s="989">
        <v>0</v>
      </c>
      <c r="AQ78" s="990">
        <v>0</v>
      </c>
      <c r="AR78" s="921"/>
      <c r="AS78" s="921"/>
      <c r="AT78" s="921"/>
      <c r="AU78" s="921"/>
      <c r="AV78" s="921"/>
      <c r="AW78" s="921"/>
      <c r="AX78" s="921"/>
      <c r="AY78" s="921"/>
      <c r="AZ78" s="921"/>
      <c r="BA78" s="921"/>
      <c r="BB78" s="921"/>
      <c r="BC78" s="921"/>
      <c r="BD78" s="921"/>
      <c r="BE78" s="921"/>
      <c r="BF78" s="921"/>
    </row>
    <row r="79" spans="1:58" s="600" customFormat="1" ht="0.15" customHeight="1">
      <c r="A79" s="921">
        <v>2</v>
      </c>
      <c r="B79" s="921"/>
      <c r="C79" s="921"/>
      <c r="D79" s="921"/>
      <c r="E79" s="921"/>
      <c r="F79" s="921"/>
      <c r="G79" s="921" t="b">
        <v>0</v>
      </c>
      <c r="H79" s="921"/>
      <c r="I79" s="921"/>
      <c r="J79" s="921"/>
      <c r="K79" s="921"/>
      <c r="L79" s="991" t="s">
        <v>697</v>
      </c>
      <c r="M79" s="986" t="s">
        <v>698</v>
      </c>
      <c r="N79" s="992"/>
      <c r="O79" s="992"/>
      <c r="P79" s="988">
        <v>0</v>
      </c>
      <c r="Q79" s="992"/>
      <c r="R79" s="992"/>
      <c r="S79" s="988">
        <v>0</v>
      </c>
      <c r="T79" s="992"/>
      <c r="U79" s="992"/>
      <c r="V79" s="988">
        <v>0</v>
      </c>
      <c r="W79" s="992"/>
      <c r="X79" s="992"/>
      <c r="Y79" s="988">
        <v>0</v>
      </c>
      <c r="Z79" s="992"/>
      <c r="AA79" s="992"/>
      <c r="AB79" s="988">
        <v>0</v>
      </c>
      <c r="AC79" s="992"/>
      <c r="AD79" s="992"/>
      <c r="AE79" s="988">
        <v>0</v>
      </c>
      <c r="AF79" s="992"/>
      <c r="AG79" s="992"/>
      <c r="AH79" s="988">
        <v>0</v>
      </c>
      <c r="AI79" s="992"/>
      <c r="AJ79" s="992"/>
      <c r="AK79" s="988">
        <v>0</v>
      </c>
      <c r="AL79" s="992"/>
      <c r="AM79" s="992"/>
      <c r="AN79" s="988">
        <v>0</v>
      </c>
      <c r="AO79" s="992"/>
      <c r="AP79" s="992"/>
      <c r="AQ79" s="988">
        <v>0</v>
      </c>
      <c r="AR79" s="921"/>
      <c r="AS79" s="921"/>
      <c r="AT79" s="921"/>
      <c r="AU79" s="921"/>
      <c r="AV79" s="921"/>
      <c r="AW79" s="921"/>
      <c r="AX79" s="921"/>
      <c r="AY79" s="921"/>
      <c r="AZ79" s="921"/>
      <c r="BA79" s="921"/>
      <c r="BB79" s="921"/>
      <c r="BC79" s="921"/>
      <c r="BD79" s="921"/>
      <c r="BE79" s="921"/>
      <c r="BF79" s="921"/>
    </row>
    <row r="80" spans="1:58" s="600" customFormat="1" ht="0.15" customHeight="1">
      <c r="A80" s="921">
        <v>2</v>
      </c>
      <c r="B80" s="921"/>
      <c r="C80" s="921"/>
      <c r="D80" s="921"/>
      <c r="E80" s="921"/>
      <c r="F80" s="921"/>
      <c r="G80" s="921" t="b">
        <v>0</v>
      </c>
      <c r="H80" s="921"/>
      <c r="I80" s="921"/>
      <c r="J80" s="921"/>
      <c r="K80" s="921"/>
      <c r="L80" s="991" t="s">
        <v>699</v>
      </c>
      <c r="M80" s="986" t="s">
        <v>700</v>
      </c>
      <c r="N80" s="992"/>
      <c r="O80" s="992"/>
      <c r="P80" s="988">
        <v>0</v>
      </c>
      <c r="Q80" s="992"/>
      <c r="R80" s="992"/>
      <c r="S80" s="988">
        <v>0</v>
      </c>
      <c r="T80" s="992"/>
      <c r="U80" s="992"/>
      <c r="V80" s="988">
        <v>0</v>
      </c>
      <c r="W80" s="992"/>
      <c r="X80" s="992"/>
      <c r="Y80" s="988">
        <v>0</v>
      </c>
      <c r="Z80" s="992"/>
      <c r="AA80" s="992"/>
      <c r="AB80" s="988">
        <v>0</v>
      </c>
      <c r="AC80" s="992"/>
      <c r="AD80" s="992"/>
      <c r="AE80" s="988">
        <v>0</v>
      </c>
      <c r="AF80" s="992"/>
      <c r="AG80" s="992"/>
      <c r="AH80" s="988">
        <v>0</v>
      </c>
      <c r="AI80" s="992"/>
      <c r="AJ80" s="992"/>
      <c r="AK80" s="988">
        <v>0</v>
      </c>
      <c r="AL80" s="992"/>
      <c r="AM80" s="992"/>
      <c r="AN80" s="988">
        <v>0</v>
      </c>
      <c r="AO80" s="992"/>
      <c r="AP80" s="992"/>
      <c r="AQ80" s="988">
        <v>0</v>
      </c>
      <c r="AR80" s="921"/>
      <c r="AS80" s="921"/>
      <c r="AT80" s="921"/>
      <c r="AU80" s="921"/>
      <c r="AV80" s="921"/>
      <c r="AW80" s="921"/>
      <c r="AX80" s="921"/>
      <c r="AY80" s="921"/>
      <c r="AZ80" s="921"/>
      <c r="BA80" s="921"/>
      <c r="BB80" s="921"/>
      <c r="BC80" s="921"/>
      <c r="BD80" s="921"/>
      <c r="BE80" s="921"/>
      <c r="BF80" s="921"/>
    </row>
    <row r="81" spans="1:58" s="600" customFormat="1" ht="0.15" customHeight="1">
      <c r="A81" s="921">
        <v>2</v>
      </c>
      <c r="B81" s="921"/>
      <c r="C81" s="921"/>
      <c r="D81" s="921"/>
      <c r="E81" s="921"/>
      <c r="F81" s="921"/>
      <c r="G81" s="921" t="b">
        <v>0</v>
      </c>
      <c r="H81" s="921"/>
      <c r="I81" s="921"/>
      <c r="J81" s="921"/>
      <c r="K81" s="921"/>
      <c r="L81" s="981" t="s">
        <v>1221</v>
      </c>
      <c r="M81" s="403"/>
      <c r="N81" s="404"/>
      <c r="O81" s="404"/>
      <c r="P81" s="404"/>
      <c r="Q81" s="404"/>
      <c r="R81" s="404"/>
      <c r="S81" s="404"/>
      <c r="T81" s="404"/>
      <c r="U81" s="404"/>
      <c r="V81" s="404"/>
      <c r="W81" s="404"/>
      <c r="X81" s="404"/>
      <c r="Y81" s="404"/>
      <c r="Z81" s="404"/>
      <c r="AA81" s="404"/>
      <c r="AB81" s="404"/>
      <c r="AC81" s="404"/>
      <c r="AD81" s="404"/>
      <c r="AE81" s="404"/>
      <c r="AF81" s="404"/>
      <c r="AG81" s="404"/>
      <c r="AH81" s="404"/>
      <c r="AI81" s="404"/>
      <c r="AJ81" s="404"/>
      <c r="AK81" s="404"/>
      <c r="AL81" s="404"/>
      <c r="AM81" s="404"/>
      <c r="AN81" s="404"/>
      <c r="AO81" s="404"/>
      <c r="AP81" s="404"/>
      <c r="AQ81" s="405"/>
      <c r="AR81" s="921"/>
      <c r="AS81" s="921"/>
      <c r="AT81" s="921"/>
      <c r="AU81" s="921"/>
      <c r="AV81" s="921"/>
      <c r="AW81" s="921"/>
      <c r="AX81" s="921"/>
      <c r="AY81" s="921"/>
      <c r="AZ81" s="921"/>
      <c r="BA81" s="921"/>
      <c r="BB81" s="921"/>
      <c r="BC81" s="921"/>
      <c r="BD81" s="921"/>
      <c r="BE81" s="921"/>
      <c r="BF81" s="921"/>
    </row>
    <row r="82" spans="1:58" s="600" customFormat="1" ht="0.15" customHeight="1">
      <c r="A82" s="921">
        <v>2</v>
      </c>
      <c r="B82" s="921"/>
      <c r="C82" s="921"/>
      <c r="D82" s="921"/>
      <c r="E82" s="921"/>
      <c r="F82" s="921"/>
      <c r="G82" s="921" t="b">
        <v>0</v>
      </c>
      <c r="H82" s="921"/>
      <c r="I82" s="921"/>
      <c r="J82" s="921"/>
      <c r="K82" s="921"/>
      <c r="L82" s="991" t="s">
        <v>694</v>
      </c>
      <c r="M82" s="986" t="s">
        <v>679</v>
      </c>
      <c r="N82" s="992">
        <v>0</v>
      </c>
      <c r="O82" s="992">
        <v>0</v>
      </c>
      <c r="P82" s="988">
        <v>0</v>
      </c>
      <c r="Q82" s="992">
        <v>0</v>
      </c>
      <c r="R82" s="992">
        <v>0</v>
      </c>
      <c r="S82" s="988">
        <v>0</v>
      </c>
      <c r="T82" s="992">
        <v>0</v>
      </c>
      <c r="U82" s="992">
        <v>0</v>
      </c>
      <c r="V82" s="988">
        <v>0</v>
      </c>
      <c r="W82" s="992">
        <v>0</v>
      </c>
      <c r="X82" s="992">
        <v>0</v>
      </c>
      <c r="Y82" s="988">
        <v>0</v>
      </c>
      <c r="Z82" s="992">
        <v>0</v>
      </c>
      <c r="AA82" s="992">
        <v>0</v>
      </c>
      <c r="AB82" s="988">
        <v>0</v>
      </c>
      <c r="AC82" s="992">
        <v>0</v>
      </c>
      <c r="AD82" s="992">
        <v>0</v>
      </c>
      <c r="AE82" s="988">
        <v>0</v>
      </c>
      <c r="AF82" s="992">
        <v>0</v>
      </c>
      <c r="AG82" s="992">
        <v>0</v>
      </c>
      <c r="AH82" s="988">
        <v>0</v>
      </c>
      <c r="AI82" s="992">
        <v>0</v>
      </c>
      <c r="AJ82" s="992">
        <v>0</v>
      </c>
      <c r="AK82" s="988">
        <v>0</v>
      </c>
      <c r="AL82" s="992">
        <v>0</v>
      </c>
      <c r="AM82" s="992">
        <v>0</v>
      </c>
      <c r="AN82" s="988">
        <v>0</v>
      </c>
      <c r="AO82" s="992">
        <v>0</v>
      </c>
      <c r="AP82" s="992">
        <v>0</v>
      </c>
      <c r="AQ82" s="988">
        <v>0</v>
      </c>
      <c r="AR82" s="921"/>
      <c r="AS82" s="921"/>
      <c r="AT82" s="921"/>
      <c r="AU82" s="921"/>
      <c r="AV82" s="921"/>
      <c r="AW82" s="921"/>
      <c r="AX82" s="921"/>
      <c r="AY82" s="921"/>
      <c r="AZ82" s="921"/>
      <c r="BA82" s="921"/>
      <c r="BB82" s="921"/>
      <c r="BC82" s="921"/>
      <c r="BD82" s="921"/>
      <c r="BE82" s="921"/>
      <c r="BF82" s="921"/>
    </row>
    <row r="83" spans="1:58" s="600" customFormat="1" ht="0.15" customHeight="1">
      <c r="A83" s="921">
        <v>2</v>
      </c>
      <c r="B83" s="921"/>
      <c r="C83" s="921"/>
      <c r="D83" s="921"/>
      <c r="E83" s="921"/>
      <c r="F83" s="921"/>
      <c r="G83" s="921" t="b">
        <v>0</v>
      </c>
      <c r="H83" s="921"/>
      <c r="I83" s="921"/>
      <c r="J83" s="921"/>
      <c r="K83" s="921"/>
      <c r="L83" s="991" t="s">
        <v>695</v>
      </c>
      <c r="M83" s="986" t="s">
        <v>679</v>
      </c>
      <c r="N83" s="992"/>
      <c r="O83" s="992"/>
      <c r="P83" s="988">
        <v>0</v>
      </c>
      <c r="Q83" s="992"/>
      <c r="R83" s="992"/>
      <c r="S83" s="988">
        <v>0</v>
      </c>
      <c r="T83" s="992"/>
      <c r="U83" s="992"/>
      <c r="V83" s="988">
        <v>0</v>
      </c>
      <c r="W83" s="992"/>
      <c r="X83" s="992"/>
      <c r="Y83" s="988">
        <v>0</v>
      </c>
      <c r="Z83" s="992"/>
      <c r="AA83" s="992"/>
      <c r="AB83" s="988">
        <v>0</v>
      </c>
      <c r="AC83" s="992"/>
      <c r="AD83" s="992"/>
      <c r="AE83" s="988">
        <v>0</v>
      </c>
      <c r="AF83" s="992"/>
      <c r="AG83" s="992"/>
      <c r="AH83" s="988">
        <v>0</v>
      </c>
      <c r="AI83" s="992"/>
      <c r="AJ83" s="992"/>
      <c r="AK83" s="988">
        <v>0</v>
      </c>
      <c r="AL83" s="992"/>
      <c r="AM83" s="992"/>
      <c r="AN83" s="988">
        <v>0</v>
      </c>
      <c r="AO83" s="992"/>
      <c r="AP83" s="992"/>
      <c r="AQ83" s="988">
        <v>0</v>
      </c>
      <c r="AR83" s="921"/>
      <c r="AS83" s="921"/>
      <c r="AT83" s="921"/>
      <c r="AU83" s="921"/>
      <c r="AV83" s="921"/>
      <c r="AW83" s="921"/>
      <c r="AX83" s="921"/>
      <c r="AY83" s="921"/>
      <c r="AZ83" s="921"/>
      <c r="BA83" s="921"/>
      <c r="BB83" s="921"/>
      <c r="BC83" s="921"/>
      <c r="BD83" s="921"/>
      <c r="BE83" s="921"/>
      <c r="BF83" s="921"/>
    </row>
    <row r="84" spans="1:58" s="600" customFormat="1" ht="0.15" customHeight="1">
      <c r="A84" s="921">
        <v>2</v>
      </c>
      <c r="B84" s="905" t="s">
        <v>1215</v>
      </c>
      <c r="C84" s="921"/>
      <c r="D84" s="921"/>
      <c r="E84" s="921"/>
      <c r="F84" s="921"/>
      <c r="G84" s="921" t="b">
        <v>0</v>
      </c>
      <c r="H84" s="921"/>
      <c r="I84" s="921"/>
      <c r="J84" s="921"/>
      <c r="K84" s="921"/>
      <c r="L84" s="991" t="s">
        <v>696</v>
      </c>
      <c r="M84" s="986" t="s">
        <v>329</v>
      </c>
      <c r="N84" s="989">
        <v>9.4</v>
      </c>
      <c r="O84" s="989">
        <v>10.3</v>
      </c>
      <c r="P84" s="990">
        <v>9.5744680851063872</v>
      </c>
      <c r="Q84" s="989">
        <v>0</v>
      </c>
      <c r="R84" s="989">
        <v>0</v>
      </c>
      <c r="S84" s="990">
        <v>0</v>
      </c>
      <c r="T84" s="989">
        <v>0</v>
      </c>
      <c r="U84" s="989">
        <v>0</v>
      </c>
      <c r="V84" s="990">
        <v>0</v>
      </c>
      <c r="W84" s="989">
        <v>0</v>
      </c>
      <c r="X84" s="989">
        <v>0</v>
      </c>
      <c r="Y84" s="990">
        <v>0</v>
      </c>
      <c r="Z84" s="989">
        <v>0</v>
      </c>
      <c r="AA84" s="989">
        <v>0</v>
      </c>
      <c r="AB84" s="990">
        <v>0</v>
      </c>
      <c r="AC84" s="989">
        <v>0</v>
      </c>
      <c r="AD84" s="989">
        <v>0</v>
      </c>
      <c r="AE84" s="990">
        <v>0</v>
      </c>
      <c r="AF84" s="989">
        <v>0</v>
      </c>
      <c r="AG84" s="989">
        <v>0</v>
      </c>
      <c r="AH84" s="990">
        <v>0</v>
      </c>
      <c r="AI84" s="989">
        <v>0</v>
      </c>
      <c r="AJ84" s="989">
        <v>0</v>
      </c>
      <c r="AK84" s="990">
        <v>0</v>
      </c>
      <c r="AL84" s="989">
        <v>0</v>
      </c>
      <c r="AM84" s="989">
        <v>0</v>
      </c>
      <c r="AN84" s="990">
        <v>0</v>
      </c>
      <c r="AO84" s="989">
        <v>0</v>
      </c>
      <c r="AP84" s="989">
        <v>0</v>
      </c>
      <c r="AQ84" s="990">
        <v>0</v>
      </c>
      <c r="AR84" s="921"/>
      <c r="AS84" s="921"/>
      <c r="AT84" s="921"/>
      <c r="AU84" s="921"/>
      <c r="AV84" s="921"/>
      <c r="AW84" s="921"/>
      <c r="AX84" s="921"/>
      <c r="AY84" s="921"/>
      <c r="AZ84" s="921"/>
      <c r="BA84" s="921"/>
      <c r="BB84" s="921"/>
      <c r="BC84" s="921"/>
      <c r="BD84" s="921"/>
      <c r="BE84" s="921"/>
      <c r="BF84" s="921"/>
    </row>
    <row r="85" spans="1:58" s="600" customFormat="1" ht="0.15" customHeight="1">
      <c r="A85" s="921">
        <v>2</v>
      </c>
      <c r="B85" s="921"/>
      <c r="C85" s="921"/>
      <c r="D85" s="921"/>
      <c r="E85" s="921"/>
      <c r="F85" s="921"/>
      <c r="G85" s="921" t="b">
        <v>0</v>
      </c>
      <c r="H85" s="921"/>
      <c r="I85" s="921"/>
      <c r="J85" s="921"/>
      <c r="K85" s="921"/>
      <c r="L85" s="991" t="s">
        <v>697</v>
      </c>
      <c r="M85" s="986" t="s">
        <v>698</v>
      </c>
      <c r="N85" s="992"/>
      <c r="O85" s="992"/>
      <c r="P85" s="988">
        <v>0</v>
      </c>
      <c r="Q85" s="992"/>
      <c r="R85" s="992"/>
      <c r="S85" s="988">
        <v>0</v>
      </c>
      <c r="T85" s="992"/>
      <c r="U85" s="992"/>
      <c r="V85" s="988">
        <v>0</v>
      </c>
      <c r="W85" s="992"/>
      <c r="X85" s="992"/>
      <c r="Y85" s="988">
        <v>0</v>
      </c>
      <c r="Z85" s="992"/>
      <c r="AA85" s="992"/>
      <c r="AB85" s="988">
        <v>0</v>
      </c>
      <c r="AC85" s="992"/>
      <c r="AD85" s="992"/>
      <c r="AE85" s="988">
        <v>0</v>
      </c>
      <c r="AF85" s="992"/>
      <c r="AG85" s="992"/>
      <c r="AH85" s="988">
        <v>0</v>
      </c>
      <c r="AI85" s="992"/>
      <c r="AJ85" s="992"/>
      <c r="AK85" s="988">
        <v>0</v>
      </c>
      <c r="AL85" s="992"/>
      <c r="AM85" s="992"/>
      <c r="AN85" s="988">
        <v>0</v>
      </c>
      <c r="AO85" s="992"/>
      <c r="AP85" s="992"/>
      <c r="AQ85" s="988">
        <v>0</v>
      </c>
      <c r="AR85" s="921"/>
      <c r="AS85" s="921"/>
      <c r="AT85" s="921"/>
      <c r="AU85" s="921"/>
      <c r="AV85" s="921"/>
      <c r="AW85" s="921"/>
      <c r="AX85" s="921"/>
      <c r="AY85" s="921"/>
      <c r="AZ85" s="921"/>
      <c r="BA85" s="921"/>
      <c r="BB85" s="921"/>
      <c r="BC85" s="921"/>
      <c r="BD85" s="921"/>
      <c r="BE85" s="921"/>
      <c r="BF85" s="921"/>
    </row>
    <row r="86" spans="1:58" s="600" customFormat="1" ht="0.15" customHeight="1">
      <c r="A86" s="921">
        <v>2</v>
      </c>
      <c r="B86" s="921"/>
      <c r="C86" s="921"/>
      <c r="D86" s="921"/>
      <c r="E86" s="921"/>
      <c r="F86" s="921"/>
      <c r="G86" s="921" t="b">
        <v>0</v>
      </c>
      <c r="H86" s="921"/>
      <c r="I86" s="921"/>
      <c r="J86" s="921"/>
      <c r="K86" s="921"/>
      <c r="L86" s="991" t="s">
        <v>699</v>
      </c>
      <c r="M86" s="986" t="s">
        <v>700</v>
      </c>
      <c r="N86" s="992"/>
      <c r="O86" s="992"/>
      <c r="P86" s="988">
        <v>0</v>
      </c>
      <c r="Q86" s="992"/>
      <c r="R86" s="992"/>
      <c r="S86" s="988">
        <v>0</v>
      </c>
      <c r="T86" s="992"/>
      <c r="U86" s="992"/>
      <c r="V86" s="988">
        <v>0</v>
      </c>
      <c r="W86" s="992"/>
      <c r="X86" s="992"/>
      <c r="Y86" s="988">
        <v>0</v>
      </c>
      <c r="Z86" s="992"/>
      <c r="AA86" s="992"/>
      <c r="AB86" s="988">
        <v>0</v>
      </c>
      <c r="AC86" s="992"/>
      <c r="AD86" s="992"/>
      <c r="AE86" s="988">
        <v>0</v>
      </c>
      <c r="AF86" s="992"/>
      <c r="AG86" s="992"/>
      <c r="AH86" s="988">
        <v>0</v>
      </c>
      <c r="AI86" s="992"/>
      <c r="AJ86" s="992"/>
      <c r="AK86" s="988">
        <v>0</v>
      </c>
      <c r="AL86" s="992"/>
      <c r="AM86" s="992"/>
      <c r="AN86" s="988">
        <v>0</v>
      </c>
      <c r="AO86" s="992"/>
      <c r="AP86" s="992"/>
      <c r="AQ86" s="988">
        <v>0</v>
      </c>
      <c r="AR86" s="921"/>
      <c r="AS86" s="921"/>
      <c r="AT86" s="921"/>
      <c r="AU86" s="921"/>
      <c r="AV86" s="921"/>
      <c r="AW86" s="921"/>
      <c r="AX86" s="921"/>
      <c r="AY86" s="921"/>
      <c r="AZ86" s="921"/>
      <c r="BA86" s="921"/>
      <c r="BB86" s="921"/>
      <c r="BC86" s="921"/>
      <c r="BD86" s="921"/>
      <c r="BE86" s="921"/>
      <c r="BF86" s="921"/>
    </row>
    <row r="87" spans="1:58" s="600" customFormat="1" ht="0.15" customHeight="1">
      <c r="A87" s="921">
        <v>2</v>
      </c>
      <c r="B87" s="921"/>
      <c r="C87" s="921"/>
      <c r="D87" s="921"/>
      <c r="E87" s="921"/>
      <c r="F87" s="921"/>
      <c r="G87" s="921" t="b">
        <v>0</v>
      </c>
      <c r="H87" s="921"/>
      <c r="I87" s="921"/>
      <c r="J87" s="921"/>
      <c r="K87" s="921"/>
      <c r="L87" s="981" t="s">
        <v>1221</v>
      </c>
      <c r="M87" s="403"/>
      <c r="N87" s="404"/>
      <c r="O87" s="404"/>
      <c r="P87" s="404"/>
      <c r="Q87" s="404"/>
      <c r="R87" s="404"/>
      <c r="S87" s="404"/>
      <c r="T87" s="404"/>
      <c r="U87" s="404"/>
      <c r="V87" s="404"/>
      <c r="W87" s="404"/>
      <c r="X87" s="404"/>
      <c r="Y87" s="404"/>
      <c r="Z87" s="404"/>
      <c r="AA87" s="404"/>
      <c r="AB87" s="404"/>
      <c r="AC87" s="404"/>
      <c r="AD87" s="404"/>
      <c r="AE87" s="404"/>
      <c r="AF87" s="404"/>
      <c r="AG87" s="404"/>
      <c r="AH87" s="404"/>
      <c r="AI87" s="404"/>
      <c r="AJ87" s="404"/>
      <c r="AK87" s="404"/>
      <c r="AL87" s="404"/>
      <c r="AM87" s="404"/>
      <c r="AN87" s="404"/>
      <c r="AO87" s="404"/>
      <c r="AP87" s="404"/>
      <c r="AQ87" s="405"/>
      <c r="AR87" s="921"/>
      <c r="AS87" s="921"/>
      <c r="AT87" s="921"/>
      <c r="AU87" s="921"/>
      <c r="AV87" s="921"/>
      <c r="AW87" s="921"/>
      <c r="AX87" s="921"/>
      <c r="AY87" s="921"/>
      <c r="AZ87" s="921"/>
      <c r="BA87" s="921"/>
      <c r="BB87" s="921"/>
      <c r="BC87" s="921"/>
      <c r="BD87" s="921"/>
      <c r="BE87" s="921"/>
      <c r="BF87" s="921"/>
    </row>
    <row r="88" spans="1:58" s="600" customFormat="1" ht="0.15" customHeight="1">
      <c r="A88" s="921">
        <v>2</v>
      </c>
      <c r="B88" s="921"/>
      <c r="C88" s="921"/>
      <c r="D88" s="921"/>
      <c r="E88" s="921"/>
      <c r="F88" s="921"/>
      <c r="G88" s="921" t="b">
        <v>0</v>
      </c>
      <c r="H88" s="921"/>
      <c r="I88" s="921"/>
      <c r="J88" s="921"/>
      <c r="K88" s="921"/>
      <c r="L88" s="991" t="s">
        <v>694</v>
      </c>
      <c r="M88" s="986" t="s">
        <v>679</v>
      </c>
      <c r="N88" s="992">
        <v>0</v>
      </c>
      <c r="O88" s="992">
        <v>0</v>
      </c>
      <c r="P88" s="988">
        <v>0</v>
      </c>
      <c r="Q88" s="992">
        <v>0</v>
      </c>
      <c r="R88" s="992">
        <v>0</v>
      </c>
      <c r="S88" s="988">
        <v>0</v>
      </c>
      <c r="T88" s="992">
        <v>0</v>
      </c>
      <c r="U88" s="992">
        <v>0</v>
      </c>
      <c r="V88" s="988">
        <v>0</v>
      </c>
      <c r="W88" s="992">
        <v>0</v>
      </c>
      <c r="X88" s="992">
        <v>0</v>
      </c>
      <c r="Y88" s="988">
        <v>0</v>
      </c>
      <c r="Z88" s="992">
        <v>0</v>
      </c>
      <c r="AA88" s="992">
        <v>0</v>
      </c>
      <c r="AB88" s="988">
        <v>0</v>
      </c>
      <c r="AC88" s="992">
        <v>0</v>
      </c>
      <c r="AD88" s="992">
        <v>0</v>
      </c>
      <c r="AE88" s="988">
        <v>0</v>
      </c>
      <c r="AF88" s="992">
        <v>0</v>
      </c>
      <c r="AG88" s="992">
        <v>0</v>
      </c>
      <c r="AH88" s="988">
        <v>0</v>
      </c>
      <c r="AI88" s="992">
        <v>0</v>
      </c>
      <c r="AJ88" s="992">
        <v>0</v>
      </c>
      <c r="AK88" s="988">
        <v>0</v>
      </c>
      <c r="AL88" s="992">
        <v>0</v>
      </c>
      <c r="AM88" s="992">
        <v>0</v>
      </c>
      <c r="AN88" s="988">
        <v>0</v>
      </c>
      <c r="AO88" s="992">
        <v>0</v>
      </c>
      <c r="AP88" s="992">
        <v>0</v>
      </c>
      <c r="AQ88" s="988">
        <v>0</v>
      </c>
      <c r="AR88" s="921"/>
      <c r="AS88" s="921"/>
      <c r="AT88" s="921"/>
      <c r="AU88" s="921"/>
      <c r="AV88" s="921"/>
      <c r="AW88" s="921"/>
      <c r="AX88" s="921"/>
      <c r="AY88" s="921"/>
      <c r="AZ88" s="921"/>
      <c r="BA88" s="921"/>
      <c r="BB88" s="921"/>
      <c r="BC88" s="921"/>
      <c r="BD88" s="921"/>
      <c r="BE88" s="921"/>
      <c r="BF88" s="921"/>
    </row>
    <row r="89" spans="1:58" s="600" customFormat="1" ht="0.15" customHeight="1">
      <c r="A89" s="921">
        <v>2</v>
      </c>
      <c r="B89" s="921"/>
      <c r="C89" s="921"/>
      <c r="D89" s="921"/>
      <c r="E89" s="921"/>
      <c r="F89" s="921"/>
      <c r="G89" s="921" t="b">
        <v>0</v>
      </c>
      <c r="H89" s="921"/>
      <c r="I89" s="921"/>
      <c r="J89" s="921"/>
      <c r="K89" s="921"/>
      <c r="L89" s="991" t="s">
        <v>695</v>
      </c>
      <c r="M89" s="986" t="s">
        <v>679</v>
      </c>
      <c r="N89" s="992"/>
      <c r="O89" s="992"/>
      <c r="P89" s="988">
        <v>0</v>
      </c>
      <c r="Q89" s="992"/>
      <c r="R89" s="992"/>
      <c r="S89" s="988">
        <v>0</v>
      </c>
      <c r="T89" s="992"/>
      <c r="U89" s="992"/>
      <c r="V89" s="988">
        <v>0</v>
      </c>
      <c r="W89" s="992"/>
      <c r="X89" s="992"/>
      <c r="Y89" s="988">
        <v>0</v>
      </c>
      <c r="Z89" s="992"/>
      <c r="AA89" s="992"/>
      <c r="AB89" s="988">
        <v>0</v>
      </c>
      <c r="AC89" s="992"/>
      <c r="AD89" s="992"/>
      <c r="AE89" s="988">
        <v>0</v>
      </c>
      <c r="AF89" s="992"/>
      <c r="AG89" s="992"/>
      <c r="AH89" s="988">
        <v>0</v>
      </c>
      <c r="AI89" s="992"/>
      <c r="AJ89" s="992"/>
      <c r="AK89" s="988">
        <v>0</v>
      </c>
      <c r="AL89" s="992"/>
      <c r="AM89" s="992"/>
      <c r="AN89" s="988">
        <v>0</v>
      </c>
      <c r="AO89" s="992"/>
      <c r="AP89" s="992"/>
      <c r="AQ89" s="988">
        <v>0</v>
      </c>
      <c r="AR89" s="921"/>
      <c r="AS89" s="921"/>
      <c r="AT89" s="921"/>
      <c r="AU89" s="921"/>
      <c r="AV89" s="921"/>
      <c r="AW89" s="921"/>
      <c r="AX89" s="921"/>
      <c r="AY89" s="921"/>
      <c r="AZ89" s="921"/>
      <c r="BA89" s="921"/>
      <c r="BB89" s="921"/>
      <c r="BC89" s="921"/>
      <c r="BD89" s="921"/>
      <c r="BE89" s="921"/>
      <c r="BF89" s="921"/>
    </row>
    <row r="90" spans="1:58" s="600" customFormat="1" ht="0.15" customHeight="1">
      <c r="A90" s="921">
        <v>2</v>
      </c>
      <c r="B90" s="905" t="s">
        <v>1216</v>
      </c>
      <c r="C90" s="921"/>
      <c r="D90" s="921"/>
      <c r="E90" s="921"/>
      <c r="F90" s="921"/>
      <c r="G90" s="921" t="b">
        <v>0</v>
      </c>
      <c r="H90" s="921"/>
      <c r="I90" s="921"/>
      <c r="J90" s="921"/>
      <c r="K90" s="921"/>
      <c r="L90" s="991" t="s">
        <v>696</v>
      </c>
      <c r="M90" s="986" t="s">
        <v>329</v>
      </c>
      <c r="N90" s="989">
        <v>9.4</v>
      </c>
      <c r="O90" s="989">
        <v>10.3</v>
      </c>
      <c r="P90" s="990">
        <v>9.5744680851063872</v>
      </c>
      <c r="Q90" s="989">
        <v>0</v>
      </c>
      <c r="R90" s="989">
        <v>0</v>
      </c>
      <c r="S90" s="990">
        <v>0</v>
      </c>
      <c r="T90" s="989">
        <v>0</v>
      </c>
      <c r="U90" s="989">
        <v>0</v>
      </c>
      <c r="V90" s="990">
        <v>0</v>
      </c>
      <c r="W90" s="989">
        <v>0</v>
      </c>
      <c r="X90" s="989">
        <v>0</v>
      </c>
      <c r="Y90" s="990">
        <v>0</v>
      </c>
      <c r="Z90" s="989">
        <v>0</v>
      </c>
      <c r="AA90" s="989">
        <v>0</v>
      </c>
      <c r="AB90" s="990">
        <v>0</v>
      </c>
      <c r="AC90" s="989">
        <v>0</v>
      </c>
      <c r="AD90" s="989">
        <v>0</v>
      </c>
      <c r="AE90" s="990">
        <v>0</v>
      </c>
      <c r="AF90" s="989">
        <v>0</v>
      </c>
      <c r="AG90" s="989">
        <v>0</v>
      </c>
      <c r="AH90" s="990">
        <v>0</v>
      </c>
      <c r="AI90" s="989">
        <v>0</v>
      </c>
      <c r="AJ90" s="989">
        <v>0</v>
      </c>
      <c r="AK90" s="990">
        <v>0</v>
      </c>
      <c r="AL90" s="989">
        <v>0</v>
      </c>
      <c r="AM90" s="989">
        <v>0</v>
      </c>
      <c r="AN90" s="990">
        <v>0</v>
      </c>
      <c r="AO90" s="989">
        <v>0</v>
      </c>
      <c r="AP90" s="989">
        <v>0</v>
      </c>
      <c r="AQ90" s="990">
        <v>0</v>
      </c>
      <c r="AR90" s="921"/>
      <c r="AS90" s="921"/>
      <c r="AT90" s="921"/>
      <c r="AU90" s="921"/>
      <c r="AV90" s="921"/>
      <c r="AW90" s="921"/>
      <c r="AX90" s="921"/>
      <c r="AY90" s="921"/>
      <c r="AZ90" s="921"/>
      <c r="BA90" s="921"/>
      <c r="BB90" s="921"/>
      <c r="BC90" s="921"/>
      <c r="BD90" s="921"/>
      <c r="BE90" s="921"/>
      <c r="BF90" s="921"/>
    </row>
    <row r="91" spans="1:58" s="600" customFormat="1" ht="0.15" customHeight="1">
      <c r="A91" s="921">
        <v>2</v>
      </c>
      <c r="B91" s="921"/>
      <c r="C91" s="921"/>
      <c r="D91" s="921"/>
      <c r="E91" s="921"/>
      <c r="F91" s="921"/>
      <c r="G91" s="921" t="b">
        <v>0</v>
      </c>
      <c r="H91" s="921"/>
      <c r="I91" s="921"/>
      <c r="J91" s="921"/>
      <c r="K91" s="921"/>
      <c r="L91" s="991" t="s">
        <v>697</v>
      </c>
      <c r="M91" s="986" t="s">
        <v>698</v>
      </c>
      <c r="N91" s="992"/>
      <c r="O91" s="992"/>
      <c r="P91" s="988">
        <v>0</v>
      </c>
      <c r="Q91" s="992"/>
      <c r="R91" s="992"/>
      <c r="S91" s="988">
        <v>0</v>
      </c>
      <c r="T91" s="992"/>
      <c r="U91" s="992"/>
      <c r="V91" s="988">
        <v>0</v>
      </c>
      <c r="W91" s="992"/>
      <c r="X91" s="992"/>
      <c r="Y91" s="988">
        <v>0</v>
      </c>
      <c r="Z91" s="992"/>
      <c r="AA91" s="992"/>
      <c r="AB91" s="988">
        <v>0</v>
      </c>
      <c r="AC91" s="992"/>
      <c r="AD91" s="992"/>
      <c r="AE91" s="988">
        <v>0</v>
      </c>
      <c r="AF91" s="992"/>
      <c r="AG91" s="992"/>
      <c r="AH91" s="988">
        <v>0</v>
      </c>
      <c r="AI91" s="992"/>
      <c r="AJ91" s="992"/>
      <c r="AK91" s="988">
        <v>0</v>
      </c>
      <c r="AL91" s="992"/>
      <c r="AM91" s="992"/>
      <c r="AN91" s="988">
        <v>0</v>
      </c>
      <c r="AO91" s="992"/>
      <c r="AP91" s="992"/>
      <c r="AQ91" s="988">
        <v>0</v>
      </c>
      <c r="AR91" s="921"/>
      <c r="AS91" s="921"/>
      <c r="AT91" s="921"/>
      <c r="AU91" s="921"/>
      <c r="AV91" s="921"/>
      <c r="AW91" s="921"/>
      <c r="AX91" s="921"/>
      <c r="AY91" s="921"/>
      <c r="AZ91" s="921"/>
      <c r="BA91" s="921"/>
      <c r="BB91" s="921"/>
      <c r="BC91" s="921"/>
      <c r="BD91" s="921"/>
      <c r="BE91" s="921"/>
      <c r="BF91" s="921"/>
    </row>
    <row r="92" spans="1:58" s="600" customFormat="1" ht="0.15" customHeight="1">
      <c r="A92" s="921">
        <v>2</v>
      </c>
      <c r="B92" s="921"/>
      <c r="C92" s="921"/>
      <c r="D92" s="921"/>
      <c r="E92" s="921"/>
      <c r="F92" s="921"/>
      <c r="G92" s="921" t="b">
        <v>0</v>
      </c>
      <c r="H92" s="921"/>
      <c r="I92" s="921"/>
      <c r="J92" s="921"/>
      <c r="K92" s="921"/>
      <c r="L92" s="991" t="s">
        <v>699</v>
      </c>
      <c r="M92" s="986" t="s">
        <v>700</v>
      </c>
      <c r="N92" s="992"/>
      <c r="O92" s="992"/>
      <c r="P92" s="988">
        <v>0</v>
      </c>
      <c r="Q92" s="992"/>
      <c r="R92" s="992"/>
      <c r="S92" s="988">
        <v>0</v>
      </c>
      <c r="T92" s="992"/>
      <c r="U92" s="992"/>
      <c r="V92" s="988">
        <v>0</v>
      </c>
      <c r="W92" s="992"/>
      <c r="X92" s="992"/>
      <c r="Y92" s="988">
        <v>0</v>
      </c>
      <c r="Z92" s="992"/>
      <c r="AA92" s="992"/>
      <c r="AB92" s="988">
        <v>0</v>
      </c>
      <c r="AC92" s="992"/>
      <c r="AD92" s="992"/>
      <c r="AE92" s="988">
        <v>0</v>
      </c>
      <c r="AF92" s="992"/>
      <c r="AG92" s="992"/>
      <c r="AH92" s="988">
        <v>0</v>
      </c>
      <c r="AI92" s="992"/>
      <c r="AJ92" s="992"/>
      <c r="AK92" s="988">
        <v>0</v>
      </c>
      <c r="AL92" s="992"/>
      <c r="AM92" s="992"/>
      <c r="AN92" s="988">
        <v>0</v>
      </c>
      <c r="AO92" s="992"/>
      <c r="AP92" s="992"/>
      <c r="AQ92" s="988">
        <v>0</v>
      </c>
      <c r="AR92" s="921"/>
      <c r="AS92" s="921"/>
      <c r="AT92" s="921"/>
      <c r="AU92" s="921"/>
      <c r="AV92" s="921"/>
      <c r="AW92" s="921"/>
      <c r="AX92" s="921"/>
      <c r="AY92" s="921"/>
      <c r="AZ92" s="921"/>
      <c r="BA92" s="921"/>
      <c r="BB92" s="921"/>
      <c r="BC92" s="921"/>
      <c r="BD92" s="921"/>
      <c r="BE92" s="921"/>
      <c r="BF92" s="921"/>
    </row>
    <row r="93" spans="1:58" s="600" customFormat="1">
      <c r="A93" s="764" t="s">
        <v>103</v>
      </c>
      <c r="B93" s="921"/>
      <c r="C93" s="921"/>
      <c r="D93" s="921"/>
      <c r="E93" s="921"/>
      <c r="F93" s="921" t="s">
        <v>1026</v>
      </c>
      <c r="G93" s="969"/>
      <c r="H93" s="921"/>
      <c r="I93" s="921"/>
      <c r="J93" s="921"/>
      <c r="K93" s="921"/>
      <c r="L93" s="1165" t="s">
        <v>16</v>
      </c>
      <c r="M93" s="1166"/>
      <c r="N93" s="971" t="s">
        <v>2420</v>
      </c>
      <c r="O93" s="972"/>
      <c r="P93" s="972"/>
      <c r="Q93" s="972"/>
      <c r="R93" s="972"/>
      <c r="S93" s="972"/>
      <c r="T93" s="972"/>
      <c r="U93" s="972"/>
      <c r="V93" s="972"/>
      <c r="W93" s="972"/>
      <c r="X93" s="972"/>
      <c r="Y93" s="972"/>
      <c r="Z93" s="972"/>
      <c r="AA93" s="972"/>
      <c r="AB93" s="972"/>
      <c r="AC93" s="972"/>
      <c r="AD93" s="972"/>
      <c r="AE93" s="972"/>
      <c r="AF93" s="972"/>
      <c r="AG93" s="972"/>
      <c r="AH93" s="972"/>
      <c r="AI93" s="972"/>
      <c r="AJ93" s="972"/>
      <c r="AK93" s="972"/>
      <c r="AL93" s="972"/>
      <c r="AM93" s="972"/>
      <c r="AN93" s="972"/>
      <c r="AO93" s="972"/>
      <c r="AP93" s="972"/>
      <c r="AQ93" s="973"/>
      <c r="AR93" s="921"/>
      <c r="AS93" s="921"/>
      <c r="AT93" s="921"/>
      <c r="AU93" s="921"/>
      <c r="AV93" s="921"/>
      <c r="AW93" s="921"/>
      <c r="AX93" s="921"/>
      <c r="AY93" s="921"/>
      <c r="AZ93" s="921"/>
      <c r="BA93" s="921"/>
      <c r="BB93" s="921"/>
      <c r="BC93" s="921"/>
      <c r="BD93" s="921"/>
      <c r="BE93" s="921"/>
      <c r="BF93" s="921"/>
    </row>
    <row r="94" spans="1:58" s="600" customFormat="1">
      <c r="A94" s="921">
        <v>3</v>
      </c>
      <c r="B94" s="921"/>
      <c r="C94" s="921"/>
      <c r="D94" s="921"/>
      <c r="E94" s="921"/>
      <c r="F94" s="921"/>
      <c r="G94" s="921"/>
      <c r="H94" s="921"/>
      <c r="I94" s="921"/>
      <c r="J94" s="921"/>
      <c r="K94" s="921"/>
      <c r="L94" s="1154" t="s">
        <v>686</v>
      </c>
      <c r="M94" s="1155"/>
      <c r="N94" s="971" t="s">
        <v>1028</v>
      </c>
      <c r="O94" s="974"/>
      <c r="P94" s="974"/>
      <c r="Q94" s="974"/>
      <c r="R94" s="974"/>
      <c r="S94" s="974"/>
      <c r="T94" s="974"/>
      <c r="U94" s="974"/>
      <c r="V94" s="974"/>
      <c r="W94" s="974"/>
      <c r="X94" s="974"/>
      <c r="Y94" s="974"/>
      <c r="Z94" s="974"/>
      <c r="AA94" s="974"/>
      <c r="AB94" s="974"/>
      <c r="AC94" s="974"/>
      <c r="AD94" s="974"/>
      <c r="AE94" s="974"/>
      <c r="AF94" s="974"/>
      <c r="AG94" s="974"/>
      <c r="AH94" s="974"/>
      <c r="AI94" s="974"/>
      <c r="AJ94" s="974"/>
      <c r="AK94" s="974"/>
      <c r="AL94" s="974"/>
      <c r="AM94" s="974"/>
      <c r="AN94" s="974"/>
      <c r="AO94" s="974"/>
      <c r="AP94" s="974"/>
      <c r="AQ94" s="975"/>
      <c r="AR94" s="921"/>
      <c r="AS94" s="921"/>
      <c r="AT94" s="921"/>
      <c r="AU94" s="921"/>
      <c r="AV94" s="921"/>
      <c r="AW94" s="921"/>
      <c r="AX94" s="921"/>
      <c r="AY94" s="921"/>
      <c r="AZ94" s="921"/>
      <c r="BA94" s="921"/>
      <c r="BB94" s="921"/>
      <c r="BC94" s="921"/>
      <c r="BD94" s="921"/>
      <c r="BE94" s="921"/>
      <c r="BF94" s="921"/>
    </row>
    <row r="95" spans="1:58" s="600" customFormat="1">
      <c r="A95" s="921">
        <v>3</v>
      </c>
      <c r="B95" s="921"/>
      <c r="C95" s="921"/>
      <c r="D95" s="921"/>
      <c r="E95" s="921"/>
      <c r="F95" s="921"/>
      <c r="G95" s="921"/>
      <c r="H95" s="921"/>
      <c r="I95" s="921"/>
      <c r="J95" s="921"/>
      <c r="K95" s="921"/>
      <c r="L95" s="1154" t="s">
        <v>687</v>
      </c>
      <c r="M95" s="1155"/>
      <c r="N95" s="971" t="s">
        <v>1131</v>
      </c>
      <c r="O95" s="974"/>
      <c r="P95" s="974"/>
      <c r="Q95" s="974"/>
      <c r="R95" s="974"/>
      <c r="S95" s="974"/>
      <c r="T95" s="974"/>
      <c r="U95" s="974"/>
      <c r="V95" s="974"/>
      <c r="W95" s="974"/>
      <c r="X95" s="974"/>
      <c r="Y95" s="974"/>
      <c r="Z95" s="974"/>
      <c r="AA95" s="974"/>
      <c r="AB95" s="974"/>
      <c r="AC95" s="974"/>
      <c r="AD95" s="974"/>
      <c r="AE95" s="974"/>
      <c r="AF95" s="974"/>
      <c r="AG95" s="974"/>
      <c r="AH95" s="974"/>
      <c r="AI95" s="974"/>
      <c r="AJ95" s="974"/>
      <c r="AK95" s="974"/>
      <c r="AL95" s="974"/>
      <c r="AM95" s="974"/>
      <c r="AN95" s="974"/>
      <c r="AO95" s="974"/>
      <c r="AP95" s="974"/>
      <c r="AQ95" s="975"/>
      <c r="AR95" s="921"/>
      <c r="AS95" s="921"/>
      <c r="AT95" s="921"/>
      <c r="AU95" s="921"/>
      <c r="AV95" s="921"/>
      <c r="AW95" s="921"/>
      <c r="AX95" s="921"/>
      <c r="AY95" s="921"/>
      <c r="AZ95" s="921"/>
      <c r="BA95" s="921"/>
      <c r="BB95" s="921"/>
      <c r="BC95" s="921"/>
      <c r="BD95" s="921"/>
      <c r="BE95" s="921"/>
      <c r="BF95" s="921"/>
    </row>
    <row r="96" spans="1:58" s="600" customFormat="1">
      <c r="A96" s="921">
        <v>3</v>
      </c>
      <c r="B96" s="921"/>
      <c r="C96" s="921"/>
      <c r="D96" s="921"/>
      <c r="E96" s="921"/>
      <c r="F96" s="921"/>
      <c r="G96" s="921"/>
      <c r="H96" s="921"/>
      <c r="I96" s="921"/>
      <c r="J96" s="921"/>
      <c r="K96" s="921"/>
      <c r="L96" s="1154" t="s">
        <v>282</v>
      </c>
      <c r="M96" s="1155"/>
      <c r="N96" s="971" t="s">
        <v>2352</v>
      </c>
      <c r="O96" s="974"/>
      <c r="P96" s="974"/>
      <c r="Q96" s="974"/>
      <c r="R96" s="974"/>
      <c r="S96" s="974"/>
      <c r="T96" s="974"/>
      <c r="U96" s="974"/>
      <c r="V96" s="974"/>
      <c r="W96" s="974"/>
      <c r="X96" s="974"/>
      <c r="Y96" s="974"/>
      <c r="Z96" s="974"/>
      <c r="AA96" s="974"/>
      <c r="AB96" s="974"/>
      <c r="AC96" s="974"/>
      <c r="AD96" s="974"/>
      <c r="AE96" s="974"/>
      <c r="AF96" s="974"/>
      <c r="AG96" s="974"/>
      <c r="AH96" s="974"/>
      <c r="AI96" s="974"/>
      <c r="AJ96" s="974"/>
      <c r="AK96" s="974"/>
      <c r="AL96" s="974"/>
      <c r="AM96" s="974"/>
      <c r="AN96" s="974"/>
      <c r="AO96" s="974"/>
      <c r="AP96" s="974"/>
      <c r="AQ96" s="975"/>
      <c r="AR96" s="921"/>
      <c r="AS96" s="921"/>
      <c r="AT96" s="921"/>
      <c r="AU96" s="921"/>
      <c r="AV96" s="921"/>
      <c r="AW96" s="921"/>
      <c r="AX96" s="921"/>
      <c r="AY96" s="921"/>
      <c r="AZ96" s="921"/>
      <c r="BA96" s="921"/>
      <c r="BB96" s="921"/>
      <c r="BC96" s="921"/>
      <c r="BD96" s="921"/>
      <c r="BE96" s="921"/>
      <c r="BF96" s="921"/>
    </row>
    <row r="97" spans="1:58" s="600" customFormat="1">
      <c r="A97" s="921">
        <v>3</v>
      </c>
      <c r="B97" s="921"/>
      <c r="C97" s="921"/>
      <c r="D97" s="921"/>
      <c r="E97" s="921"/>
      <c r="F97" s="921"/>
      <c r="G97" s="921" t="b">
        <v>1</v>
      </c>
      <c r="H97" s="921"/>
      <c r="I97" s="921"/>
      <c r="J97" s="921"/>
      <c r="K97" s="921"/>
      <c r="L97" s="976" t="s">
        <v>688</v>
      </c>
      <c r="M97" s="977"/>
      <c r="N97" s="978"/>
      <c r="O97" s="978"/>
      <c r="P97" s="978"/>
      <c r="Q97" s="978"/>
      <c r="R97" s="978"/>
      <c r="S97" s="978"/>
      <c r="T97" s="978"/>
      <c r="U97" s="978"/>
      <c r="V97" s="978"/>
      <c r="W97" s="978"/>
      <c r="X97" s="978"/>
      <c r="Y97" s="978"/>
      <c r="Z97" s="978"/>
      <c r="AA97" s="978"/>
      <c r="AB97" s="978"/>
      <c r="AC97" s="978"/>
      <c r="AD97" s="978"/>
      <c r="AE97" s="978"/>
      <c r="AF97" s="978"/>
      <c r="AG97" s="978"/>
      <c r="AH97" s="978"/>
      <c r="AI97" s="978"/>
      <c r="AJ97" s="978"/>
      <c r="AK97" s="978"/>
      <c r="AL97" s="978"/>
      <c r="AM97" s="978"/>
      <c r="AN97" s="978"/>
      <c r="AO97" s="978"/>
      <c r="AP97" s="978"/>
      <c r="AQ97" s="979"/>
      <c r="AR97" s="921"/>
      <c r="AS97" s="921"/>
      <c r="AT97" s="921"/>
      <c r="AU97" s="921"/>
      <c r="AV97" s="921"/>
      <c r="AW97" s="921"/>
      <c r="AX97" s="921"/>
      <c r="AY97" s="921"/>
      <c r="AZ97" s="921"/>
      <c r="BA97" s="921"/>
      <c r="BB97" s="921"/>
      <c r="BC97" s="921"/>
      <c r="BD97" s="921"/>
      <c r="BE97" s="921"/>
      <c r="BF97" s="921"/>
    </row>
    <row r="98" spans="1:58" s="391" customFormat="1" ht="22.8">
      <c r="A98" s="921">
        <v>3</v>
      </c>
      <c r="B98" s="921" t="s">
        <v>1208</v>
      </c>
      <c r="C98" s="980"/>
      <c r="D98" s="980"/>
      <c r="E98" s="980"/>
      <c r="F98" s="980"/>
      <c r="G98" s="921" t="b">
        <v>1</v>
      </c>
      <c r="H98" s="980"/>
      <c r="I98" s="980"/>
      <c r="J98" s="980"/>
      <c r="K98" s="980"/>
      <c r="L98" s="981" t="s">
        <v>1139</v>
      </c>
      <c r="M98" s="982" t="s">
        <v>679</v>
      </c>
      <c r="N98" s="983">
        <v>192.75</v>
      </c>
      <c r="O98" s="983">
        <v>29.8</v>
      </c>
      <c r="P98" s="984">
        <v>-84.539559014267184</v>
      </c>
      <c r="Q98" s="983">
        <v>0</v>
      </c>
      <c r="R98" s="983">
        <v>0</v>
      </c>
      <c r="S98" s="984">
        <v>0</v>
      </c>
      <c r="T98" s="983">
        <v>0</v>
      </c>
      <c r="U98" s="983">
        <v>0</v>
      </c>
      <c r="V98" s="984">
        <v>0</v>
      </c>
      <c r="W98" s="983">
        <v>0</v>
      </c>
      <c r="X98" s="983">
        <v>0</v>
      </c>
      <c r="Y98" s="984">
        <v>0</v>
      </c>
      <c r="Z98" s="983">
        <v>0</v>
      </c>
      <c r="AA98" s="983">
        <v>0</v>
      </c>
      <c r="AB98" s="984">
        <v>0</v>
      </c>
      <c r="AC98" s="983">
        <v>0</v>
      </c>
      <c r="AD98" s="983">
        <v>0</v>
      </c>
      <c r="AE98" s="984">
        <v>0</v>
      </c>
      <c r="AF98" s="983">
        <v>0</v>
      </c>
      <c r="AG98" s="983">
        <v>0</v>
      </c>
      <c r="AH98" s="984">
        <v>0</v>
      </c>
      <c r="AI98" s="983">
        <v>0</v>
      </c>
      <c r="AJ98" s="983">
        <v>0</v>
      </c>
      <c r="AK98" s="984">
        <v>0</v>
      </c>
      <c r="AL98" s="983">
        <v>0</v>
      </c>
      <c r="AM98" s="983">
        <v>0</v>
      </c>
      <c r="AN98" s="984">
        <v>0</v>
      </c>
      <c r="AO98" s="983">
        <v>0</v>
      </c>
      <c r="AP98" s="983">
        <v>0</v>
      </c>
      <c r="AQ98" s="984">
        <v>0</v>
      </c>
      <c r="AR98" s="980"/>
      <c r="AS98" s="980"/>
      <c r="AT98" s="980"/>
      <c r="AU98" s="980"/>
      <c r="AV98" s="980"/>
      <c r="AW98" s="980"/>
      <c r="AX98" s="980"/>
      <c r="AY98" s="980"/>
      <c r="AZ98" s="980"/>
      <c r="BA98" s="980"/>
      <c r="BB98" s="980"/>
      <c r="BC98" s="980"/>
      <c r="BD98" s="980"/>
      <c r="BE98" s="980"/>
      <c r="BF98" s="980"/>
    </row>
    <row r="99" spans="1:58" s="391" customFormat="1" ht="22.8">
      <c r="A99" s="921">
        <v>3</v>
      </c>
      <c r="B99" s="921" t="s">
        <v>1209</v>
      </c>
      <c r="C99" s="980"/>
      <c r="D99" s="980"/>
      <c r="E99" s="980"/>
      <c r="F99" s="980"/>
      <c r="G99" s="921" t="b">
        <v>1</v>
      </c>
      <c r="H99" s="980"/>
      <c r="I99" s="980"/>
      <c r="J99" s="980"/>
      <c r="K99" s="980"/>
      <c r="L99" s="981" t="s">
        <v>1140</v>
      </c>
      <c r="M99" s="982" t="s">
        <v>679</v>
      </c>
      <c r="N99" s="983">
        <v>213.04</v>
      </c>
      <c r="O99" s="983">
        <v>32.478981538461547</v>
      </c>
      <c r="P99" s="984">
        <v>-84.754514861781104</v>
      </c>
      <c r="Q99" s="983">
        <v>0</v>
      </c>
      <c r="R99" s="983">
        <v>0</v>
      </c>
      <c r="S99" s="984">
        <v>0</v>
      </c>
      <c r="T99" s="983">
        <v>0</v>
      </c>
      <c r="U99" s="983">
        <v>0</v>
      </c>
      <c r="V99" s="984">
        <v>0</v>
      </c>
      <c r="W99" s="983">
        <v>0</v>
      </c>
      <c r="X99" s="983">
        <v>0</v>
      </c>
      <c r="Y99" s="984">
        <v>0</v>
      </c>
      <c r="Z99" s="983">
        <v>0</v>
      </c>
      <c r="AA99" s="983">
        <v>0</v>
      </c>
      <c r="AB99" s="984">
        <v>0</v>
      </c>
      <c r="AC99" s="983">
        <v>0</v>
      </c>
      <c r="AD99" s="983">
        <v>0</v>
      </c>
      <c r="AE99" s="984">
        <v>0</v>
      </c>
      <c r="AF99" s="983">
        <v>0</v>
      </c>
      <c r="AG99" s="983">
        <v>0</v>
      </c>
      <c r="AH99" s="984">
        <v>0</v>
      </c>
      <c r="AI99" s="983">
        <v>0</v>
      </c>
      <c r="AJ99" s="983">
        <v>0</v>
      </c>
      <c r="AK99" s="984">
        <v>0</v>
      </c>
      <c r="AL99" s="983">
        <v>0</v>
      </c>
      <c r="AM99" s="983">
        <v>0</v>
      </c>
      <c r="AN99" s="984">
        <v>0</v>
      </c>
      <c r="AO99" s="983">
        <v>0</v>
      </c>
      <c r="AP99" s="983">
        <v>0</v>
      </c>
      <c r="AQ99" s="984">
        <v>0</v>
      </c>
      <c r="AR99" s="980"/>
      <c r="AS99" s="980"/>
      <c r="AT99" s="980"/>
      <c r="AU99" s="980"/>
      <c r="AV99" s="980"/>
      <c r="AW99" s="980"/>
      <c r="AX99" s="980"/>
      <c r="AY99" s="980"/>
      <c r="AZ99" s="980"/>
      <c r="BA99" s="980"/>
      <c r="BB99" s="980"/>
      <c r="BC99" s="980"/>
      <c r="BD99" s="980"/>
      <c r="BE99" s="980"/>
      <c r="BF99" s="980"/>
    </row>
    <row r="100" spans="1:58" s="600" customFormat="1">
      <c r="A100" s="921">
        <v>3</v>
      </c>
      <c r="B100" s="921"/>
      <c r="C100" s="921"/>
      <c r="D100" s="921"/>
      <c r="E100" s="921"/>
      <c r="F100" s="921"/>
      <c r="G100" s="921" t="b">
        <v>1</v>
      </c>
      <c r="H100" s="921"/>
      <c r="I100" s="921"/>
      <c r="J100" s="921"/>
      <c r="K100" s="921"/>
      <c r="L100" s="985" t="s">
        <v>689</v>
      </c>
      <c r="M100" s="986" t="s">
        <v>145</v>
      </c>
      <c r="N100" s="987">
        <v>110.52658884565498</v>
      </c>
      <c r="O100" s="987">
        <v>108.98987093443471</v>
      </c>
      <c r="P100" s="988"/>
      <c r="Q100" s="987">
        <v>0</v>
      </c>
      <c r="R100" s="987">
        <v>0</v>
      </c>
      <c r="S100" s="988"/>
      <c r="T100" s="987">
        <v>0</v>
      </c>
      <c r="U100" s="987">
        <v>0</v>
      </c>
      <c r="V100" s="988"/>
      <c r="W100" s="987">
        <v>0</v>
      </c>
      <c r="X100" s="987">
        <v>0</v>
      </c>
      <c r="Y100" s="988"/>
      <c r="Z100" s="987">
        <v>0</v>
      </c>
      <c r="AA100" s="987">
        <v>0</v>
      </c>
      <c r="AB100" s="988"/>
      <c r="AC100" s="987">
        <v>0</v>
      </c>
      <c r="AD100" s="987">
        <v>0</v>
      </c>
      <c r="AE100" s="988"/>
      <c r="AF100" s="987">
        <v>0</v>
      </c>
      <c r="AG100" s="987">
        <v>0</v>
      </c>
      <c r="AH100" s="988"/>
      <c r="AI100" s="987">
        <v>0</v>
      </c>
      <c r="AJ100" s="987">
        <v>0</v>
      </c>
      <c r="AK100" s="988"/>
      <c r="AL100" s="987">
        <v>0</v>
      </c>
      <c r="AM100" s="987">
        <v>0</v>
      </c>
      <c r="AN100" s="988"/>
      <c r="AO100" s="987">
        <v>0</v>
      </c>
      <c r="AP100" s="987">
        <v>0</v>
      </c>
      <c r="AQ100" s="988"/>
      <c r="AR100" s="921"/>
      <c r="AS100" s="921"/>
      <c r="AT100" s="921"/>
      <c r="AU100" s="921"/>
      <c r="AV100" s="921"/>
      <c r="AW100" s="921"/>
      <c r="AX100" s="921"/>
      <c r="AY100" s="921"/>
      <c r="AZ100" s="921"/>
      <c r="BA100" s="921"/>
      <c r="BB100" s="921"/>
      <c r="BC100" s="921"/>
      <c r="BD100" s="921"/>
      <c r="BE100" s="921"/>
      <c r="BF100" s="921"/>
    </row>
    <row r="101" spans="1:58" s="600" customFormat="1">
      <c r="A101" s="921">
        <v>3</v>
      </c>
      <c r="B101" s="905" t="s">
        <v>1217</v>
      </c>
      <c r="C101" s="921"/>
      <c r="D101" s="921"/>
      <c r="E101" s="921"/>
      <c r="F101" s="921"/>
      <c r="G101" s="921" t="b">
        <v>1</v>
      </c>
      <c r="H101" s="921"/>
      <c r="I101" s="921"/>
      <c r="J101" s="921"/>
      <c r="K101" s="921"/>
      <c r="L101" s="985" t="s">
        <v>690</v>
      </c>
      <c r="M101" s="986" t="s">
        <v>329</v>
      </c>
      <c r="N101" s="989">
        <v>8.16</v>
      </c>
      <c r="O101" s="989">
        <v>9.9999999999999982</v>
      </c>
      <c r="P101" s="990">
        <v>22.549019607843114</v>
      </c>
      <c r="Q101" s="989">
        <v>0</v>
      </c>
      <c r="R101" s="989">
        <v>0</v>
      </c>
      <c r="S101" s="990">
        <v>0</v>
      </c>
      <c r="T101" s="989">
        <v>0</v>
      </c>
      <c r="U101" s="989">
        <v>0</v>
      </c>
      <c r="V101" s="990">
        <v>0</v>
      </c>
      <c r="W101" s="989">
        <v>0</v>
      </c>
      <c r="X101" s="989">
        <v>0</v>
      </c>
      <c r="Y101" s="990">
        <v>0</v>
      </c>
      <c r="Z101" s="989">
        <v>0</v>
      </c>
      <c r="AA101" s="989">
        <v>0</v>
      </c>
      <c r="AB101" s="990">
        <v>0</v>
      </c>
      <c r="AC101" s="989">
        <v>0</v>
      </c>
      <c r="AD101" s="989">
        <v>0</v>
      </c>
      <c r="AE101" s="990">
        <v>0</v>
      </c>
      <c r="AF101" s="989">
        <v>0</v>
      </c>
      <c r="AG101" s="989">
        <v>0</v>
      </c>
      <c r="AH101" s="990">
        <v>0</v>
      </c>
      <c r="AI101" s="989">
        <v>0</v>
      </c>
      <c r="AJ101" s="989">
        <v>0</v>
      </c>
      <c r="AK101" s="990">
        <v>0</v>
      </c>
      <c r="AL101" s="989">
        <v>0</v>
      </c>
      <c r="AM101" s="989">
        <v>0</v>
      </c>
      <c r="AN101" s="990">
        <v>0</v>
      </c>
      <c r="AO101" s="989">
        <v>0</v>
      </c>
      <c r="AP101" s="989">
        <v>0</v>
      </c>
      <c r="AQ101" s="990">
        <v>0</v>
      </c>
      <c r="AR101" s="921"/>
      <c r="AS101" s="921"/>
      <c r="AT101" s="921"/>
      <c r="AU101" s="921"/>
      <c r="AV101" s="921"/>
      <c r="AW101" s="921"/>
      <c r="AX101" s="921"/>
      <c r="AY101" s="921"/>
      <c r="AZ101" s="921"/>
      <c r="BA101" s="921"/>
      <c r="BB101" s="921"/>
      <c r="BC101" s="921"/>
      <c r="BD101" s="921"/>
      <c r="BE101" s="921"/>
      <c r="BF101" s="921"/>
    </row>
    <row r="102" spans="1:58" s="391" customFormat="1">
      <c r="A102" s="921">
        <v>3</v>
      </c>
      <c r="B102" s="905" t="s">
        <v>1211</v>
      </c>
      <c r="C102" s="980"/>
      <c r="D102" s="980"/>
      <c r="E102" s="980"/>
      <c r="F102" s="980"/>
      <c r="G102" s="921" t="b">
        <v>1</v>
      </c>
      <c r="H102" s="980"/>
      <c r="I102" s="980"/>
      <c r="J102" s="980"/>
      <c r="K102" s="980"/>
      <c r="L102" s="981" t="s">
        <v>691</v>
      </c>
      <c r="M102" s="982" t="s">
        <v>679</v>
      </c>
      <c r="N102" s="983">
        <v>192.75</v>
      </c>
      <c r="O102" s="983">
        <v>29.8</v>
      </c>
      <c r="P102" s="984">
        <v>-84.539559014267184</v>
      </c>
      <c r="Q102" s="983">
        <v>0</v>
      </c>
      <c r="R102" s="983">
        <v>0</v>
      </c>
      <c r="S102" s="984">
        <v>0</v>
      </c>
      <c r="T102" s="983">
        <v>0</v>
      </c>
      <c r="U102" s="983">
        <v>0</v>
      </c>
      <c r="V102" s="984">
        <v>0</v>
      </c>
      <c r="W102" s="983">
        <v>0</v>
      </c>
      <c r="X102" s="983">
        <v>0</v>
      </c>
      <c r="Y102" s="984">
        <v>0</v>
      </c>
      <c r="Z102" s="983">
        <v>0</v>
      </c>
      <c r="AA102" s="983">
        <v>0</v>
      </c>
      <c r="AB102" s="984">
        <v>0</v>
      </c>
      <c r="AC102" s="983">
        <v>0</v>
      </c>
      <c r="AD102" s="983">
        <v>0</v>
      </c>
      <c r="AE102" s="984">
        <v>0</v>
      </c>
      <c r="AF102" s="983">
        <v>0</v>
      </c>
      <c r="AG102" s="983">
        <v>0</v>
      </c>
      <c r="AH102" s="984">
        <v>0</v>
      </c>
      <c r="AI102" s="983">
        <v>0</v>
      </c>
      <c r="AJ102" s="983">
        <v>0</v>
      </c>
      <c r="AK102" s="984">
        <v>0</v>
      </c>
      <c r="AL102" s="983">
        <v>0</v>
      </c>
      <c r="AM102" s="983">
        <v>0</v>
      </c>
      <c r="AN102" s="984">
        <v>0</v>
      </c>
      <c r="AO102" s="983">
        <v>0</v>
      </c>
      <c r="AP102" s="983">
        <v>0</v>
      </c>
      <c r="AQ102" s="984">
        <v>0</v>
      </c>
      <c r="AR102" s="980"/>
      <c r="AS102" s="980"/>
      <c r="AT102" s="980"/>
      <c r="AU102" s="980"/>
      <c r="AV102" s="980"/>
      <c r="AW102" s="980"/>
      <c r="AX102" s="980"/>
      <c r="AY102" s="980"/>
      <c r="AZ102" s="980"/>
      <c r="BA102" s="980"/>
      <c r="BB102" s="980"/>
      <c r="BC102" s="980"/>
      <c r="BD102" s="980"/>
      <c r="BE102" s="980"/>
      <c r="BF102" s="980"/>
    </row>
    <row r="103" spans="1:58" s="391" customFormat="1">
      <c r="A103" s="921">
        <v>3</v>
      </c>
      <c r="B103" s="905" t="s">
        <v>1210</v>
      </c>
      <c r="C103" s="980"/>
      <c r="D103" s="980"/>
      <c r="E103" s="980"/>
      <c r="F103" s="980"/>
      <c r="G103" s="921" t="b">
        <v>1</v>
      </c>
      <c r="H103" s="980"/>
      <c r="I103" s="980"/>
      <c r="J103" s="980"/>
      <c r="K103" s="980"/>
      <c r="L103" s="981" t="s">
        <v>692</v>
      </c>
      <c r="M103" s="982" t="s">
        <v>679</v>
      </c>
      <c r="N103" s="983">
        <v>213.04</v>
      </c>
      <c r="O103" s="983">
        <v>32.478981538461547</v>
      </c>
      <c r="P103" s="984">
        <v>-84.754514861781104</v>
      </c>
      <c r="Q103" s="983">
        <v>0</v>
      </c>
      <c r="R103" s="983">
        <v>0</v>
      </c>
      <c r="S103" s="984">
        <v>0</v>
      </c>
      <c r="T103" s="983">
        <v>0</v>
      </c>
      <c r="U103" s="983">
        <v>0</v>
      </c>
      <c r="V103" s="984">
        <v>0</v>
      </c>
      <c r="W103" s="983">
        <v>0</v>
      </c>
      <c r="X103" s="983">
        <v>0</v>
      </c>
      <c r="Y103" s="984">
        <v>0</v>
      </c>
      <c r="Z103" s="983">
        <v>0</v>
      </c>
      <c r="AA103" s="983">
        <v>0</v>
      </c>
      <c r="AB103" s="984">
        <v>0</v>
      </c>
      <c r="AC103" s="983">
        <v>0</v>
      </c>
      <c r="AD103" s="983">
        <v>0</v>
      </c>
      <c r="AE103" s="984">
        <v>0</v>
      </c>
      <c r="AF103" s="983">
        <v>0</v>
      </c>
      <c r="AG103" s="983">
        <v>0</v>
      </c>
      <c r="AH103" s="984">
        <v>0</v>
      </c>
      <c r="AI103" s="983">
        <v>0</v>
      </c>
      <c r="AJ103" s="983">
        <v>0</v>
      </c>
      <c r="AK103" s="984">
        <v>0</v>
      </c>
      <c r="AL103" s="983">
        <v>0</v>
      </c>
      <c r="AM103" s="983">
        <v>0</v>
      </c>
      <c r="AN103" s="984">
        <v>0</v>
      </c>
      <c r="AO103" s="983">
        <v>0</v>
      </c>
      <c r="AP103" s="983">
        <v>0</v>
      </c>
      <c r="AQ103" s="984">
        <v>0</v>
      </c>
      <c r="AR103" s="980"/>
      <c r="AS103" s="980"/>
      <c r="AT103" s="980"/>
      <c r="AU103" s="980"/>
      <c r="AV103" s="980"/>
      <c r="AW103" s="980"/>
      <c r="AX103" s="980"/>
      <c r="AY103" s="980"/>
      <c r="AZ103" s="980"/>
      <c r="BA103" s="980"/>
      <c r="BB103" s="980"/>
      <c r="BC103" s="980"/>
      <c r="BD103" s="980"/>
      <c r="BE103" s="980"/>
      <c r="BF103" s="980"/>
    </row>
    <row r="104" spans="1:58" s="600" customFormat="1">
      <c r="A104" s="921">
        <v>3</v>
      </c>
      <c r="B104" s="905"/>
      <c r="C104" s="921"/>
      <c r="D104" s="921"/>
      <c r="E104" s="921"/>
      <c r="F104" s="921"/>
      <c r="G104" s="921" t="b">
        <v>1</v>
      </c>
      <c r="H104" s="921"/>
      <c r="I104" s="921"/>
      <c r="J104" s="921"/>
      <c r="K104" s="921"/>
      <c r="L104" s="985" t="s">
        <v>689</v>
      </c>
      <c r="M104" s="986" t="s">
        <v>145</v>
      </c>
      <c r="N104" s="987">
        <v>110.52658884565498</v>
      </c>
      <c r="O104" s="987">
        <v>108.98987093443471</v>
      </c>
      <c r="P104" s="988"/>
      <c r="Q104" s="987">
        <v>0</v>
      </c>
      <c r="R104" s="987">
        <v>0</v>
      </c>
      <c r="S104" s="988"/>
      <c r="T104" s="987">
        <v>0</v>
      </c>
      <c r="U104" s="987">
        <v>0</v>
      </c>
      <c r="V104" s="988"/>
      <c r="W104" s="987">
        <v>0</v>
      </c>
      <c r="X104" s="987">
        <v>0</v>
      </c>
      <c r="Y104" s="988"/>
      <c r="Z104" s="987">
        <v>0</v>
      </c>
      <c r="AA104" s="987">
        <v>0</v>
      </c>
      <c r="AB104" s="988"/>
      <c r="AC104" s="987">
        <v>0</v>
      </c>
      <c r="AD104" s="987">
        <v>0</v>
      </c>
      <c r="AE104" s="988"/>
      <c r="AF104" s="987">
        <v>0</v>
      </c>
      <c r="AG104" s="987">
        <v>0</v>
      </c>
      <c r="AH104" s="988"/>
      <c r="AI104" s="987">
        <v>0</v>
      </c>
      <c r="AJ104" s="987">
        <v>0</v>
      </c>
      <c r="AK104" s="988"/>
      <c r="AL104" s="987">
        <v>0</v>
      </c>
      <c r="AM104" s="987">
        <v>0</v>
      </c>
      <c r="AN104" s="988"/>
      <c r="AO104" s="987">
        <v>0</v>
      </c>
      <c r="AP104" s="987">
        <v>0</v>
      </c>
      <c r="AQ104" s="988"/>
      <c r="AR104" s="921"/>
      <c r="AS104" s="921"/>
      <c r="AT104" s="921"/>
      <c r="AU104" s="921"/>
      <c r="AV104" s="921"/>
      <c r="AW104" s="921"/>
      <c r="AX104" s="921"/>
      <c r="AY104" s="921"/>
      <c r="AZ104" s="921"/>
      <c r="BA104" s="921"/>
      <c r="BB104" s="921"/>
      <c r="BC104" s="921"/>
      <c r="BD104" s="921"/>
      <c r="BE104" s="921"/>
      <c r="BF104" s="921"/>
    </row>
    <row r="105" spans="1:58" s="600" customFormat="1">
      <c r="A105" s="921">
        <v>3</v>
      </c>
      <c r="B105" s="905" t="s">
        <v>1218</v>
      </c>
      <c r="C105" s="921"/>
      <c r="D105" s="921"/>
      <c r="E105" s="921"/>
      <c r="F105" s="921"/>
      <c r="G105" s="921" t="b">
        <v>1</v>
      </c>
      <c r="H105" s="921"/>
      <c r="I105" s="921"/>
      <c r="J105" s="921"/>
      <c r="K105" s="921"/>
      <c r="L105" s="985" t="s">
        <v>1212</v>
      </c>
      <c r="M105" s="986" t="s">
        <v>329</v>
      </c>
      <c r="N105" s="989">
        <v>8.07</v>
      </c>
      <c r="O105" s="989">
        <v>9.6999999999999993</v>
      </c>
      <c r="P105" s="990">
        <v>20.198265179677808</v>
      </c>
      <c r="Q105" s="989">
        <v>0</v>
      </c>
      <c r="R105" s="989">
        <v>0</v>
      </c>
      <c r="S105" s="990">
        <v>0</v>
      </c>
      <c r="T105" s="989">
        <v>0</v>
      </c>
      <c r="U105" s="989">
        <v>0</v>
      </c>
      <c r="V105" s="990">
        <v>0</v>
      </c>
      <c r="W105" s="989">
        <v>0</v>
      </c>
      <c r="X105" s="989">
        <v>0</v>
      </c>
      <c r="Y105" s="990">
        <v>0</v>
      </c>
      <c r="Z105" s="989">
        <v>0</v>
      </c>
      <c r="AA105" s="989">
        <v>0</v>
      </c>
      <c r="AB105" s="990">
        <v>0</v>
      </c>
      <c r="AC105" s="989">
        <v>0</v>
      </c>
      <c r="AD105" s="989">
        <v>0</v>
      </c>
      <c r="AE105" s="990">
        <v>0</v>
      </c>
      <c r="AF105" s="989">
        <v>0</v>
      </c>
      <c r="AG105" s="989">
        <v>0</v>
      </c>
      <c r="AH105" s="990">
        <v>0</v>
      </c>
      <c r="AI105" s="989">
        <v>0</v>
      </c>
      <c r="AJ105" s="989">
        <v>0</v>
      </c>
      <c r="AK105" s="990">
        <v>0</v>
      </c>
      <c r="AL105" s="989">
        <v>0</v>
      </c>
      <c r="AM105" s="989">
        <v>0</v>
      </c>
      <c r="AN105" s="990">
        <v>0</v>
      </c>
      <c r="AO105" s="989">
        <v>0</v>
      </c>
      <c r="AP105" s="989">
        <v>0</v>
      </c>
      <c r="AQ105" s="990">
        <v>0</v>
      </c>
      <c r="AR105" s="921"/>
      <c r="AS105" s="921"/>
      <c r="AT105" s="921"/>
      <c r="AU105" s="921"/>
      <c r="AV105" s="921"/>
      <c r="AW105" s="921"/>
      <c r="AX105" s="921"/>
      <c r="AY105" s="921"/>
      <c r="AZ105" s="921"/>
      <c r="BA105" s="921"/>
      <c r="BB105" s="921"/>
      <c r="BC105" s="921"/>
      <c r="BD105" s="921"/>
      <c r="BE105" s="921"/>
      <c r="BF105" s="921"/>
    </row>
    <row r="106" spans="1:58" s="600" customFormat="1" ht="0.15" customHeight="1">
      <c r="A106" s="921">
        <v>3</v>
      </c>
      <c r="B106" s="921"/>
      <c r="C106" s="921"/>
      <c r="D106" s="921"/>
      <c r="E106" s="921"/>
      <c r="F106" s="921"/>
      <c r="G106" s="921" t="b">
        <v>0</v>
      </c>
      <c r="H106" s="921"/>
      <c r="I106" s="921"/>
      <c r="J106" s="921"/>
      <c r="K106" s="921"/>
      <c r="L106" s="976" t="s">
        <v>693</v>
      </c>
      <c r="M106" s="977"/>
      <c r="N106" s="978"/>
      <c r="O106" s="978"/>
      <c r="P106" s="978"/>
      <c r="Q106" s="978"/>
      <c r="R106" s="978"/>
      <c r="S106" s="978"/>
      <c r="T106" s="978"/>
      <c r="U106" s="978"/>
      <c r="V106" s="978"/>
      <c r="W106" s="978"/>
      <c r="X106" s="978"/>
      <c r="Y106" s="978"/>
      <c r="Z106" s="978"/>
      <c r="AA106" s="978"/>
      <c r="AB106" s="978"/>
      <c r="AC106" s="978"/>
      <c r="AD106" s="978"/>
      <c r="AE106" s="978"/>
      <c r="AF106" s="978"/>
      <c r="AG106" s="978"/>
      <c r="AH106" s="978"/>
      <c r="AI106" s="978"/>
      <c r="AJ106" s="978"/>
      <c r="AK106" s="978"/>
      <c r="AL106" s="978"/>
      <c r="AM106" s="978"/>
      <c r="AN106" s="978"/>
      <c r="AO106" s="978"/>
      <c r="AP106" s="978"/>
      <c r="AQ106" s="979"/>
      <c r="AR106" s="921"/>
      <c r="AS106" s="921"/>
      <c r="AT106" s="921"/>
      <c r="AU106" s="921"/>
      <c r="AV106" s="921"/>
      <c r="AW106" s="921"/>
      <c r="AX106" s="921"/>
      <c r="AY106" s="921"/>
      <c r="AZ106" s="921"/>
      <c r="BA106" s="921"/>
      <c r="BB106" s="921"/>
      <c r="BC106" s="921"/>
      <c r="BD106" s="921"/>
      <c r="BE106" s="921"/>
      <c r="BF106" s="921"/>
    </row>
    <row r="107" spans="1:58" s="600" customFormat="1" ht="0.15" customHeight="1">
      <c r="A107" s="921">
        <v>3</v>
      </c>
      <c r="B107" s="921"/>
      <c r="C107" s="921"/>
      <c r="D107" s="921"/>
      <c r="E107" s="921"/>
      <c r="F107" s="921"/>
      <c r="G107" s="921" t="b">
        <v>0</v>
      </c>
      <c r="H107" s="921"/>
      <c r="I107" s="921"/>
      <c r="J107" s="921"/>
      <c r="K107" s="921"/>
      <c r="L107" s="402" t="s">
        <v>1219</v>
      </c>
      <c r="M107" s="403"/>
      <c r="N107" s="404"/>
      <c r="O107" s="404"/>
      <c r="P107" s="404"/>
      <c r="Q107" s="404"/>
      <c r="R107" s="404"/>
      <c r="S107" s="404"/>
      <c r="T107" s="404"/>
      <c r="U107" s="404"/>
      <c r="V107" s="404"/>
      <c r="W107" s="404"/>
      <c r="X107" s="404"/>
      <c r="Y107" s="404"/>
      <c r="Z107" s="404"/>
      <c r="AA107" s="404"/>
      <c r="AB107" s="404"/>
      <c r="AC107" s="404"/>
      <c r="AD107" s="404"/>
      <c r="AE107" s="404"/>
      <c r="AF107" s="404"/>
      <c r="AG107" s="404"/>
      <c r="AH107" s="404"/>
      <c r="AI107" s="404"/>
      <c r="AJ107" s="404"/>
      <c r="AK107" s="404"/>
      <c r="AL107" s="404"/>
      <c r="AM107" s="404"/>
      <c r="AN107" s="404"/>
      <c r="AO107" s="404"/>
      <c r="AP107" s="404"/>
      <c r="AQ107" s="405"/>
      <c r="AR107" s="921"/>
      <c r="AS107" s="921"/>
      <c r="AT107" s="921"/>
      <c r="AU107" s="921"/>
      <c r="AV107" s="921"/>
      <c r="AW107" s="921"/>
      <c r="AX107" s="921"/>
      <c r="AY107" s="921"/>
      <c r="AZ107" s="921"/>
      <c r="BA107" s="921"/>
      <c r="BB107" s="921"/>
      <c r="BC107" s="921"/>
      <c r="BD107" s="921"/>
      <c r="BE107" s="921"/>
      <c r="BF107" s="921"/>
    </row>
    <row r="108" spans="1:58" s="600" customFormat="1" ht="0.15" customHeight="1">
      <c r="A108" s="921">
        <v>3</v>
      </c>
      <c r="B108" s="921"/>
      <c r="C108" s="921"/>
      <c r="D108" s="921"/>
      <c r="E108" s="921"/>
      <c r="F108" s="921"/>
      <c r="G108" s="921" t="b">
        <v>0</v>
      </c>
      <c r="H108" s="921"/>
      <c r="I108" s="921"/>
      <c r="J108" s="921"/>
      <c r="K108" s="921"/>
      <c r="L108" s="991" t="s">
        <v>694</v>
      </c>
      <c r="M108" s="986" t="s">
        <v>679</v>
      </c>
      <c r="N108" s="992">
        <v>0</v>
      </c>
      <c r="O108" s="992">
        <v>0</v>
      </c>
      <c r="P108" s="988">
        <v>0</v>
      </c>
      <c r="Q108" s="992">
        <v>0</v>
      </c>
      <c r="R108" s="992">
        <v>0</v>
      </c>
      <c r="S108" s="988">
        <v>0</v>
      </c>
      <c r="T108" s="992">
        <v>0</v>
      </c>
      <c r="U108" s="992">
        <v>0</v>
      </c>
      <c r="V108" s="988">
        <v>0</v>
      </c>
      <c r="W108" s="992">
        <v>0</v>
      </c>
      <c r="X108" s="992">
        <v>0</v>
      </c>
      <c r="Y108" s="988">
        <v>0</v>
      </c>
      <c r="Z108" s="992">
        <v>0</v>
      </c>
      <c r="AA108" s="992">
        <v>0</v>
      </c>
      <c r="AB108" s="988">
        <v>0</v>
      </c>
      <c r="AC108" s="992">
        <v>0</v>
      </c>
      <c r="AD108" s="992">
        <v>0</v>
      </c>
      <c r="AE108" s="988">
        <v>0</v>
      </c>
      <c r="AF108" s="992">
        <v>0</v>
      </c>
      <c r="AG108" s="992">
        <v>0</v>
      </c>
      <c r="AH108" s="988">
        <v>0</v>
      </c>
      <c r="AI108" s="992">
        <v>0</v>
      </c>
      <c r="AJ108" s="992">
        <v>0</v>
      </c>
      <c r="AK108" s="988">
        <v>0</v>
      </c>
      <c r="AL108" s="992">
        <v>0</v>
      </c>
      <c r="AM108" s="992">
        <v>0</v>
      </c>
      <c r="AN108" s="988">
        <v>0</v>
      </c>
      <c r="AO108" s="992">
        <v>0</v>
      </c>
      <c r="AP108" s="992">
        <v>0</v>
      </c>
      <c r="AQ108" s="988">
        <v>0</v>
      </c>
      <c r="AR108" s="921"/>
      <c r="AS108" s="921"/>
      <c r="AT108" s="921"/>
      <c r="AU108" s="921"/>
      <c r="AV108" s="921"/>
      <c r="AW108" s="921"/>
      <c r="AX108" s="921"/>
      <c r="AY108" s="921"/>
      <c r="AZ108" s="921"/>
      <c r="BA108" s="921"/>
      <c r="BB108" s="921"/>
      <c r="BC108" s="921"/>
      <c r="BD108" s="921"/>
      <c r="BE108" s="921"/>
      <c r="BF108" s="921"/>
    </row>
    <row r="109" spans="1:58" s="600" customFormat="1" ht="0.15" customHeight="1">
      <c r="A109" s="921">
        <v>3</v>
      </c>
      <c r="B109" s="921"/>
      <c r="C109" s="921"/>
      <c r="D109" s="921"/>
      <c r="E109" s="921"/>
      <c r="F109" s="921"/>
      <c r="G109" s="921" t="b">
        <v>0</v>
      </c>
      <c r="H109" s="921"/>
      <c r="I109" s="921"/>
      <c r="J109" s="921"/>
      <c r="K109" s="921"/>
      <c r="L109" s="991" t="s">
        <v>695</v>
      </c>
      <c r="M109" s="986" t="s">
        <v>679</v>
      </c>
      <c r="N109" s="992"/>
      <c r="O109" s="992"/>
      <c r="P109" s="988">
        <v>0</v>
      </c>
      <c r="Q109" s="992"/>
      <c r="R109" s="992"/>
      <c r="S109" s="988">
        <v>0</v>
      </c>
      <c r="T109" s="992"/>
      <c r="U109" s="992"/>
      <c r="V109" s="988">
        <v>0</v>
      </c>
      <c r="W109" s="992"/>
      <c r="X109" s="992"/>
      <c r="Y109" s="988">
        <v>0</v>
      </c>
      <c r="Z109" s="992"/>
      <c r="AA109" s="992"/>
      <c r="AB109" s="988">
        <v>0</v>
      </c>
      <c r="AC109" s="992"/>
      <c r="AD109" s="992"/>
      <c r="AE109" s="988">
        <v>0</v>
      </c>
      <c r="AF109" s="992"/>
      <c r="AG109" s="992"/>
      <c r="AH109" s="988">
        <v>0</v>
      </c>
      <c r="AI109" s="992"/>
      <c r="AJ109" s="992"/>
      <c r="AK109" s="988">
        <v>0</v>
      </c>
      <c r="AL109" s="992"/>
      <c r="AM109" s="992"/>
      <c r="AN109" s="988">
        <v>0</v>
      </c>
      <c r="AO109" s="992"/>
      <c r="AP109" s="992"/>
      <c r="AQ109" s="988">
        <v>0</v>
      </c>
      <c r="AR109" s="921"/>
      <c r="AS109" s="921"/>
      <c r="AT109" s="921"/>
      <c r="AU109" s="921"/>
      <c r="AV109" s="921"/>
      <c r="AW109" s="921"/>
      <c r="AX109" s="921"/>
      <c r="AY109" s="921"/>
      <c r="AZ109" s="921"/>
      <c r="BA109" s="921"/>
      <c r="BB109" s="921"/>
      <c r="BC109" s="921"/>
      <c r="BD109" s="921"/>
      <c r="BE109" s="921"/>
      <c r="BF109" s="921"/>
    </row>
    <row r="110" spans="1:58" s="600" customFormat="1" ht="0.15" customHeight="1">
      <c r="A110" s="921">
        <v>3</v>
      </c>
      <c r="B110" s="905" t="s">
        <v>1213</v>
      </c>
      <c r="C110" s="921"/>
      <c r="D110" s="921"/>
      <c r="E110" s="921"/>
      <c r="F110" s="921"/>
      <c r="G110" s="921" t="b">
        <v>0</v>
      </c>
      <c r="H110" s="921"/>
      <c r="I110" s="921"/>
      <c r="J110" s="921"/>
      <c r="K110" s="921"/>
      <c r="L110" s="991" t="s">
        <v>696</v>
      </c>
      <c r="M110" s="986" t="s">
        <v>329</v>
      </c>
      <c r="N110" s="989">
        <v>4.08</v>
      </c>
      <c r="O110" s="989">
        <v>4.8</v>
      </c>
      <c r="P110" s="990">
        <v>17.647058823529406</v>
      </c>
      <c r="Q110" s="989">
        <v>0</v>
      </c>
      <c r="R110" s="989">
        <v>0</v>
      </c>
      <c r="S110" s="990">
        <v>0</v>
      </c>
      <c r="T110" s="989">
        <v>0</v>
      </c>
      <c r="U110" s="989">
        <v>0</v>
      </c>
      <c r="V110" s="990">
        <v>0</v>
      </c>
      <c r="W110" s="989">
        <v>0</v>
      </c>
      <c r="X110" s="989">
        <v>0</v>
      </c>
      <c r="Y110" s="990">
        <v>0</v>
      </c>
      <c r="Z110" s="989">
        <v>0</v>
      </c>
      <c r="AA110" s="989">
        <v>0</v>
      </c>
      <c r="AB110" s="990">
        <v>0</v>
      </c>
      <c r="AC110" s="989">
        <v>0</v>
      </c>
      <c r="AD110" s="989">
        <v>0</v>
      </c>
      <c r="AE110" s="990">
        <v>0</v>
      </c>
      <c r="AF110" s="989">
        <v>0</v>
      </c>
      <c r="AG110" s="989">
        <v>0</v>
      </c>
      <c r="AH110" s="990">
        <v>0</v>
      </c>
      <c r="AI110" s="989">
        <v>0</v>
      </c>
      <c r="AJ110" s="989">
        <v>0</v>
      </c>
      <c r="AK110" s="990">
        <v>0</v>
      </c>
      <c r="AL110" s="989">
        <v>0</v>
      </c>
      <c r="AM110" s="989">
        <v>0</v>
      </c>
      <c r="AN110" s="990">
        <v>0</v>
      </c>
      <c r="AO110" s="989">
        <v>0</v>
      </c>
      <c r="AP110" s="989">
        <v>0</v>
      </c>
      <c r="AQ110" s="990">
        <v>0</v>
      </c>
      <c r="AR110" s="921"/>
      <c r="AS110" s="921"/>
      <c r="AT110" s="921"/>
      <c r="AU110" s="921"/>
      <c r="AV110" s="921"/>
      <c r="AW110" s="921"/>
      <c r="AX110" s="921"/>
      <c r="AY110" s="921"/>
      <c r="AZ110" s="921"/>
      <c r="BA110" s="921"/>
      <c r="BB110" s="921"/>
      <c r="BC110" s="921"/>
      <c r="BD110" s="921"/>
      <c r="BE110" s="921"/>
      <c r="BF110" s="921"/>
    </row>
    <row r="111" spans="1:58" s="600" customFormat="1" ht="0.15" customHeight="1">
      <c r="A111" s="921">
        <v>3</v>
      </c>
      <c r="B111" s="921"/>
      <c r="C111" s="921"/>
      <c r="D111" s="921"/>
      <c r="E111" s="921"/>
      <c r="F111" s="921"/>
      <c r="G111" s="921" t="b">
        <v>0</v>
      </c>
      <c r="H111" s="921"/>
      <c r="I111" s="921"/>
      <c r="J111" s="921"/>
      <c r="K111" s="921"/>
      <c r="L111" s="991" t="s">
        <v>697</v>
      </c>
      <c r="M111" s="986" t="s">
        <v>698</v>
      </c>
      <c r="N111" s="992"/>
      <c r="O111" s="992"/>
      <c r="P111" s="988">
        <v>0</v>
      </c>
      <c r="Q111" s="992"/>
      <c r="R111" s="992"/>
      <c r="S111" s="988">
        <v>0</v>
      </c>
      <c r="T111" s="992"/>
      <c r="U111" s="992"/>
      <c r="V111" s="988">
        <v>0</v>
      </c>
      <c r="W111" s="992"/>
      <c r="X111" s="992"/>
      <c r="Y111" s="988">
        <v>0</v>
      </c>
      <c r="Z111" s="992"/>
      <c r="AA111" s="992"/>
      <c r="AB111" s="988">
        <v>0</v>
      </c>
      <c r="AC111" s="992"/>
      <c r="AD111" s="992"/>
      <c r="AE111" s="988">
        <v>0</v>
      </c>
      <c r="AF111" s="992"/>
      <c r="AG111" s="992"/>
      <c r="AH111" s="988">
        <v>0</v>
      </c>
      <c r="AI111" s="992"/>
      <c r="AJ111" s="992"/>
      <c r="AK111" s="988">
        <v>0</v>
      </c>
      <c r="AL111" s="992"/>
      <c r="AM111" s="992"/>
      <c r="AN111" s="988">
        <v>0</v>
      </c>
      <c r="AO111" s="992"/>
      <c r="AP111" s="992"/>
      <c r="AQ111" s="988">
        <v>0</v>
      </c>
      <c r="AR111" s="921"/>
      <c r="AS111" s="921"/>
      <c r="AT111" s="921"/>
      <c r="AU111" s="921"/>
      <c r="AV111" s="921"/>
      <c r="AW111" s="921"/>
      <c r="AX111" s="921"/>
      <c r="AY111" s="921"/>
      <c r="AZ111" s="921"/>
      <c r="BA111" s="921"/>
      <c r="BB111" s="921"/>
      <c r="BC111" s="921"/>
      <c r="BD111" s="921"/>
      <c r="BE111" s="921"/>
      <c r="BF111" s="921"/>
    </row>
    <row r="112" spans="1:58" s="600" customFormat="1" ht="0.15" customHeight="1">
      <c r="A112" s="921">
        <v>3</v>
      </c>
      <c r="B112" s="921"/>
      <c r="C112" s="921"/>
      <c r="D112" s="921"/>
      <c r="E112" s="921"/>
      <c r="F112" s="921"/>
      <c r="G112" s="921" t="b">
        <v>0</v>
      </c>
      <c r="H112" s="921"/>
      <c r="I112" s="921"/>
      <c r="J112" s="921"/>
      <c r="K112" s="921"/>
      <c r="L112" s="991" t="s">
        <v>699</v>
      </c>
      <c r="M112" s="986" t="s">
        <v>700</v>
      </c>
      <c r="N112" s="992"/>
      <c r="O112" s="992"/>
      <c r="P112" s="988">
        <v>0</v>
      </c>
      <c r="Q112" s="992"/>
      <c r="R112" s="992"/>
      <c r="S112" s="988">
        <v>0</v>
      </c>
      <c r="T112" s="992"/>
      <c r="U112" s="992"/>
      <c r="V112" s="988">
        <v>0</v>
      </c>
      <c r="W112" s="992"/>
      <c r="X112" s="992"/>
      <c r="Y112" s="988">
        <v>0</v>
      </c>
      <c r="Z112" s="992"/>
      <c r="AA112" s="992"/>
      <c r="AB112" s="988">
        <v>0</v>
      </c>
      <c r="AC112" s="992"/>
      <c r="AD112" s="992"/>
      <c r="AE112" s="988">
        <v>0</v>
      </c>
      <c r="AF112" s="992"/>
      <c r="AG112" s="992"/>
      <c r="AH112" s="988">
        <v>0</v>
      </c>
      <c r="AI112" s="992"/>
      <c r="AJ112" s="992"/>
      <c r="AK112" s="988">
        <v>0</v>
      </c>
      <c r="AL112" s="992"/>
      <c r="AM112" s="992"/>
      <c r="AN112" s="988">
        <v>0</v>
      </c>
      <c r="AO112" s="992"/>
      <c r="AP112" s="992"/>
      <c r="AQ112" s="988">
        <v>0</v>
      </c>
      <c r="AR112" s="921"/>
      <c r="AS112" s="921"/>
      <c r="AT112" s="921"/>
      <c r="AU112" s="921"/>
      <c r="AV112" s="921"/>
      <c r="AW112" s="921"/>
      <c r="AX112" s="921"/>
      <c r="AY112" s="921"/>
      <c r="AZ112" s="921"/>
      <c r="BA112" s="921"/>
      <c r="BB112" s="921"/>
      <c r="BC112" s="921"/>
      <c r="BD112" s="921"/>
      <c r="BE112" s="921"/>
      <c r="BF112" s="921"/>
    </row>
    <row r="113" spans="1:58" s="600" customFormat="1" ht="0.15" customHeight="1">
      <c r="A113" s="921">
        <v>3</v>
      </c>
      <c r="B113" s="921"/>
      <c r="C113" s="921"/>
      <c r="D113" s="921"/>
      <c r="E113" s="921"/>
      <c r="F113" s="921"/>
      <c r="G113" s="921" t="b">
        <v>0</v>
      </c>
      <c r="H113" s="921"/>
      <c r="I113" s="921"/>
      <c r="J113" s="921"/>
      <c r="K113" s="921"/>
      <c r="L113" s="981" t="s">
        <v>1220</v>
      </c>
      <c r="M113" s="403"/>
      <c r="N113" s="404"/>
      <c r="O113" s="404"/>
      <c r="P113" s="404"/>
      <c r="Q113" s="404"/>
      <c r="R113" s="404"/>
      <c r="S113" s="404"/>
      <c r="T113" s="404"/>
      <c r="U113" s="404"/>
      <c r="V113" s="404"/>
      <c r="W113" s="404"/>
      <c r="X113" s="404"/>
      <c r="Y113" s="404"/>
      <c r="Z113" s="404"/>
      <c r="AA113" s="404"/>
      <c r="AB113" s="404"/>
      <c r="AC113" s="404"/>
      <c r="AD113" s="404"/>
      <c r="AE113" s="404"/>
      <c r="AF113" s="404"/>
      <c r="AG113" s="404"/>
      <c r="AH113" s="404"/>
      <c r="AI113" s="404"/>
      <c r="AJ113" s="404"/>
      <c r="AK113" s="404"/>
      <c r="AL113" s="404"/>
      <c r="AM113" s="404"/>
      <c r="AN113" s="404"/>
      <c r="AO113" s="404"/>
      <c r="AP113" s="404"/>
      <c r="AQ113" s="405"/>
      <c r="AR113" s="921"/>
      <c r="AS113" s="921"/>
      <c r="AT113" s="921"/>
      <c r="AU113" s="921"/>
      <c r="AV113" s="921"/>
      <c r="AW113" s="921"/>
      <c r="AX113" s="921"/>
      <c r="AY113" s="921"/>
      <c r="AZ113" s="921"/>
      <c r="BA113" s="921"/>
      <c r="BB113" s="921"/>
      <c r="BC113" s="921"/>
      <c r="BD113" s="921"/>
      <c r="BE113" s="921"/>
      <c r="BF113" s="921"/>
    </row>
    <row r="114" spans="1:58" s="600" customFormat="1" ht="0.15" customHeight="1">
      <c r="A114" s="921">
        <v>3</v>
      </c>
      <c r="B114" s="921"/>
      <c r="C114" s="921"/>
      <c r="D114" s="921"/>
      <c r="E114" s="921"/>
      <c r="F114" s="921"/>
      <c r="G114" s="921" t="b">
        <v>0</v>
      </c>
      <c r="H114" s="921"/>
      <c r="I114" s="921"/>
      <c r="J114" s="921"/>
      <c r="K114" s="921"/>
      <c r="L114" s="991" t="s">
        <v>694</v>
      </c>
      <c r="M114" s="986" t="s">
        <v>679</v>
      </c>
      <c r="N114" s="992">
        <v>0</v>
      </c>
      <c r="O114" s="992">
        <v>0</v>
      </c>
      <c r="P114" s="988">
        <v>0</v>
      </c>
      <c r="Q114" s="992">
        <v>0</v>
      </c>
      <c r="R114" s="992">
        <v>0</v>
      </c>
      <c r="S114" s="988">
        <v>0</v>
      </c>
      <c r="T114" s="992">
        <v>0</v>
      </c>
      <c r="U114" s="992">
        <v>0</v>
      </c>
      <c r="V114" s="988">
        <v>0</v>
      </c>
      <c r="W114" s="992">
        <v>0</v>
      </c>
      <c r="X114" s="992">
        <v>0</v>
      </c>
      <c r="Y114" s="988">
        <v>0</v>
      </c>
      <c r="Z114" s="992">
        <v>0</v>
      </c>
      <c r="AA114" s="992">
        <v>0</v>
      </c>
      <c r="AB114" s="988">
        <v>0</v>
      </c>
      <c r="AC114" s="992">
        <v>0</v>
      </c>
      <c r="AD114" s="992">
        <v>0</v>
      </c>
      <c r="AE114" s="988">
        <v>0</v>
      </c>
      <c r="AF114" s="992">
        <v>0</v>
      </c>
      <c r="AG114" s="992">
        <v>0</v>
      </c>
      <c r="AH114" s="988">
        <v>0</v>
      </c>
      <c r="AI114" s="992">
        <v>0</v>
      </c>
      <c r="AJ114" s="992">
        <v>0</v>
      </c>
      <c r="AK114" s="988">
        <v>0</v>
      </c>
      <c r="AL114" s="992">
        <v>0</v>
      </c>
      <c r="AM114" s="992">
        <v>0</v>
      </c>
      <c r="AN114" s="988">
        <v>0</v>
      </c>
      <c r="AO114" s="992">
        <v>0</v>
      </c>
      <c r="AP114" s="992">
        <v>0</v>
      </c>
      <c r="AQ114" s="988">
        <v>0</v>
      </c>
      <c r="AR114" s="921"/>
      <c r="AS114" s="921"/>
      <c r="AT114" s="921"/>
      <c r="AU114" s="921"/>
      <c r="AV114" s="921"/>
      <c r="AW114" s="921"/>
      <c r="AX114" s="921"/>
      <c r="AY114" s="921"/>
      <c r="AZ114" s="921"/>
      <c r="BA114" s="921"/>
      <c r="BB114" s="921"/>
      <c r="BC114" s="921"/>
      <c r="BD114" s="921"/>
      <c r="BE114" s="921"/>
      <c r="BF114" s="921"/>
    </row>
    <row r="115" spans="1:58" s="600" customFormat="1" ht="0.15" customHeight="1">
      <c r="A115" s="921">
        <v>3</v>
      </c>
      <c r="B115" s="921"/>
      <c r="C115" s="921"/>
      <c r="D115" s="921"/>
      <c r="E115" s="921"/>
      <c r="F115" s="921"/>
      <c r="G115" s="921" t="b">
        <v>0</v>
      </c>
      <c r="H115" s="921"/>
      <c r="I115" s="921"/>
      <c r="J115" s="921"/>
      <c r="K115" s="921"/>
      <c r="L115" s="991" t="s">
        <v>695</v>
      </c>
      <c r="M115" s="986" t="s">
        <v>679</v>
      </c>
      <c r="N115" s="992"/>
      <c r="O115" s="992"/>
      <c r="P115" s="988">
        <v>0</v>
      </c>
      <c r="Q115" s="992"/>
      <c r="R115" s="992"/>
      <c r="S115" s="988">
        <v>0</v>
      </c>
      <c r="T115" s="992"/>
      <c r="U115" s="992"/>
      <c r="V115" s="988">
        <v>0</v>
      </c>
      <c r="W115" s="992"/>
      <c r="X115" s="992"/>
      <c r="Y115" s="988">
        <v>0</v>
      </c>
      <c r="Z115" s="992"/>
      <c r="AA115" s="992"/>
      <c r="AB115" s="988">
        <v>0</v>
      </c>
      <c r="AC115" s="992"/>
      <c r="AD115" s="992"/>
      <c r="AE115" s="988">
        <v>0</v>
      </c>
      <c r="AF115" s="992"/>
      <c r="AG115" s="992"/>
      <c r="AH115" s="988">
        <v>0</v>
      </c>
      <c r="AI115" s="992"/>
      <c r="AJ115" s="992"/>
      <c r="AK115" s="988">
        <v>0</v>
      </c>
      <c r="AL115" s="992"/>
      <c r="AM115" s="992"/>
      <c r="AN115" s="988">
        <v>0</v>
      </c>
      <c r="AO115" s="992"/>
      <c r="AP115" s="992"/>
      <c r="AQ115" s="988">
        <v>0</v>
      </c>
      <c r="AR115" s="921"/>
      <c r="AS115" s="921"/>
      <c r="AT115" s="921"/>
      <c r="AU115" s="921"/>
      <c r="AV115" s="921"/>
      <c r="AW115" s="921"/>
      <c r="AX115" s="921"/>
      <c r="AY115" s="921"/>
      <c r="AZ115" s="921"/>
      <c r="BA115" s="921"/>
      <c r="BB115" s="921"/>
      <c r="BC115" s="921"/>
      <c r="BD115" s="921"/>
      <c r="BE115" s="921"/>
      <c r="BF115" s="921"/>
    </row>
    <row r="116" spans="1:58" s="600" customFormat="1" ht="0.15" customHeight="1">
      <c r="A116" s="921">
        <v>3</v>
      </c>
      <c r="B116" s="905" t="s">
        <v>1214</v>
      </c>
      <c r="C116" s="921"/>
      <c r="D116" s="921"/>
      <c r="E116" s="921"/>
      <c r="F116" s="921"/>
      <c r="G116" s="921" t="b">
        <v>0</v>
      </c>
      <c r="H116" s="921"/>
      <c r="I116" s="921"/>
      <c r="J116" s="921"/>
      <c r="K116" s="921"/>
      <c r="L116" s="991" t="s">
        <v>696</v>
      </c>
      <c r="M116" s="986" t="s">
        <v>329</v>
      </c>
      <c r="N116" s="989">
        <v>4.08</v>
      </c>
      <c r="O116" s="989">
        <v>5.1999999999999984</v>
      </c>
      <c r="P116" s="990">
        <v>27.450980392156822</v>
      </c>
      <c r="Q116" s="989">
        <v>0</v>
      </c>
      <c r="R116" s="989">
        <v>0</v>
      </c>
      <c r="S116" s="990">
        <v>0</v>
      </c>
      <c r="T116" s="989">
        <v>0</v>
      </c>
      <c r="U116" s="989">
        <v>0</v>
      </c>
      <c r="V116" s="990">
        <v>0</v>
      </c>
      <c r="W116" s="989">
        <v>0</v>
      </c>
      <c r="X116" s="989">
        <v>0</v>
      </c>
      <c r="Y116" s="990">
        <v>0</v>
      </c>
      <c r="Z116" s="989">
        <v>0</v>
      </c>
      <c r="AA116" s="989">
        <v>0</v>
      </c>
      <c r="AB116" s="990">
        <v>0</v>
      </c>
      <c r="AC116" s="989">
        <v>0</v>
      </c>
      <c r="AD116" s="989">
        <v>0</v>
      </c>
      <c r="AE116" s="990">
        <v>0</v>
      </c>
      <c r="AF116" s="989">
        <v>0</v>
      </c>
      <c r="AG116" s="989">
        <v>0</v>
      </c>
      <c r="AH116" s="990">
        <v>0</v>
      </c>
      <c r="AI116" s="989">
        <v>0</v>
      </c>
      <c r="AJ116" s="989">
        <v>0</v>
      </c>
      <c r="AK116" s="990">
        <v>0</v>
      </c>
      <c r="AL116" s="989">
        <v>0</v>
      </c>
      <c r="AM116" s="989">
        <v>0</v>
      </c>
      <c r="AN116" s="990">
        <v>0</v>
      </c>
      <c r="AO116" s="989">
        <v>0</v>
      </c>
      <c r="AP116" s="989">
        <v>0</v>
      </c>
      <c r="AQ116" s="990">
        <v>0</v>
      </c>
      <c r="AR116" s="921"/>
      <c r="AS116" s="921"/>
      <c r="AT116" s="921"/>
      <c r="AU116" s="921"/>
      <c r="AV116" s="921"/>
      <c r="AW116" s="921"/>
      <c r="AX116" s="921"/>
      <c r="AY116" s="921"/>
      <c r="AZ116" s="921"/>
      <c r="BA116" s="921"/>
      <c r="BB116" s="921"/>
      <c r="BC116" s="921"/>
      <c r="BD116" s="921"/>
      <c r="BE116" s="921"/>
      <c r="BF116" s="921"/>
    </row>
    <row r="117" spans="1:58" s="600" customFormat="1" ht="0.15" customHeight="1">
      <c r="A117" s="921">
        <v>3</v>
      </c>
      <c r="B117" s="921"/>
      <c r="C117" s="921"/>
      <c r="D117" s="921"/>
      <c r="E117" s="921"/>
      <c r="F117" s="921"/>
      <c r="G117" s="921" t="b">
        <v>0</v>
      </c>
      <c r="H117" s="921"/>
      <c r="I117" s="921"/>
      <c r="J117" s="921"/>
      <c r="K117" s="921"/>
      <c r="L117" s="991" t="s">
        <v>697</v>
      </c>
      <c r="M117" s="986" t="s">
        <v>698</v>
      </c>
      <c r="N117" s="992"/>
      <c r="O117" s="992"/>
      <c r="P117" s="988">
        <v>0</v>
      </c>
      <c r="Q117" s="992"/>
      <c r="R117" s="992"/>
      <c r="S117" s="988">
        <v>0</v>
      </c>
      <c r="T117" s="992"/>
      <c r="U117" s="992"/>
      <c r="V117" s="988">
        <v>0</v>
      </c>
      <c r="W117" s="992"/>
      <c r="X117" s="992"/>
      <c r="Y117" s="988">
        <v>0</v>
      </c>
      <c r="Z117" s="992"/>
      <c r="AA117" s="992"/>
      <c r="AB117" s="988">
        <v>0</v>
      </c>
      <c r="AC117" s="992"/>
      <c r="AD117" s="992"/>
      <c r="AE117" s="988">
        <v>0</v>
      </c>
      <c r="AF117" s="992"/>
      <c r="AG117" s="992"/>
      <c r="AH117" s="988">
        <v>0</v>
      </c>
      <c r="AI117" s="992"/>
      <c r="AJ117" s="992"/>
      <c r="AK117" s="988">
        <v>0</v>
      </c>
      <c r="AL117" s="992"/>
      <c r="AM117" s="992"/>
      <c r="AN117" s="988">
        <v>0</v>
      </c>
      <c r="AO117" s="992"/>
      <c r="AP117" s="992"/>
      <c r="AQ117" s="988">
        <v>0</v>
      </c>
      <c r="AR117" s="921"/>
      <c r="AS117" s="921"/>
      <c r="AT117" s="921"/>
      <c r="AU117" s="921"/>
      <c r="AV117" s="921"/>
      <c r="AW117" s="921"/>
      <c r="AX117" s="921"/>
      <c r="AY117" s="921"/>
      <c r="AZ117" s="921"/>
      <c r="BA117" s="921"/>
      <c r="BB117" s="921"/>
      <c r="BC117" s="921"/>
      <c r="BD117" s="921"/>
      <c r="BE117" s="921"/>
      <c r="BF117" s="921"/>
    </row>
    <row r="118" spans="1:58" s="600" customFormat="1" ht="0.15" customHeight="1">
      <c r="A118" s="921">
        <v>3</v>
      </c>
      <c r="B118" s="921"/>
      <c r="C118" s="921"/>
      <c r="D118" s="921"/>
      <c r="E118" s="921"/>
      <c r="F118" s="921"/>
      <c r="G118" s="921" t="b">
        <v>0</v>
      </c>
      <c r="H118" s="921"/>
      <c r="I118" s="921"/>
      <c r="J118" s="921"/>
      <c r="K118" s="921"/>
      <c r="L118" s="991" t="s">
        <v>699</v>
      </c>
      <c r="M118" s="986" t="s">
        <v>700</v>
      </c>
      <c r="N118" s="992"/>
      <c r="O118" s="992"/>
      <c r="P118" s="988">
        <v>0</v>
      </c>
      <c r="Q118" s="992"/>
      <c r="R118" s="992"/>
      <c r="S118" s="988">
        <v>0</v>
      </c>
      <c r="T118" s="992"/>
      <c r="U118" s="992"/>
      <c r="V118" s="988">
        <v>0</v>
      </c>
      <c r="W118" s="992"/>
      <c r="X118" s="992"/>
      <c r="Y118" s="988">
        <v>0</v>
      </c>
      <c r="Z118" s="992"/>
      <c r="AA118" s="992"/>
      <c r="AB118" s="988">
        <v>0</v>
      </c>
      <c r="AC118" s="992"/>
      <c r="AD118" s="992"/>
      <c r="AE118" s="988">
        <v>0</v>
      </c>
      <c r="AF118" s="992"/>
      <c r="AG118" s="992"/>
      <c r="AH118" s="988">
        <v>0</v>
      </c>
      <c r="AI118" s="992"/>
      <c r="AJ118" s="992"/>
      <c r="AK118" s="988">
        <v>0</v>
      </c>
      <c r="AL118" s="992"/>
      <c r="AM118" s="992"/>
      <c r="AN118" s="988">
        <v>0</v>
      </c>
      <c r="AO118" s="992"/>
      <c r="AP118" s="992"/>
      <c r="AQ118" s="988">
        <v>0</v>
      </c>
      <c r="AR118" s="921"/>
      <c r="AS118" s="921"/>
      <c r="AT118" s="921"/>
      <c r="AU118" s="921"/>
      <c r="AV118" s="921"/>
      <c r="AW118" s="921"/>
      <c r="AX118" s="921"/>
      <c r="AY118" s="921"/>
      <c r="AZ118" s="921"/>
      <c r="BA118" s="921"/>
      <c r="BB118" s="921"/>
      <c r="BC118" s="921"/>
      <c r="BD118" s="921"/>
      <c r="BE118" s="921"/>
      <c r="BF118" s="921"/>
    </row>
    <row r="119" spans="1:58" s="600" customFormat="1" ht="0.15" customHeight="1">
      <c r="A119" s="921">
        <v>3</v>
      </c>
      <c r="B119" s="921"/>
      <c r="C119" s="921"/>
      <c r="D119" s="921"/>
      <c r="E119" s="921"/>
      <c r="F119" s="921"/>
      <c r="G119" s="921" t="b">
        <v>0</v>
      </c>
      <c r="H119" s="921"/>
      <c r="I119" s="921"/>
      <c r="J119" s="921"/>
      <c r="K119" s="921"/>
      <c r="L119" s="981" t="s">
        <v>1221</v>
      </c>
      <c r="M119" s="403"/>
      <c r="N119" s="404"/>
      <c r="O119" s="404"/>
      <c r="P119" s="404"/>
      <c r="Q119" s="404"/>
      <c r="R119" s="404"/>
      <c r="S119" s="404"/>
      <c r="T119" s="404"/>
      <c r="U119" s="404"/>
      <c r="V119" s="404"/>
      <c r="W119" s="404"/>
      <c r="X119" s="404"/>
      <c r="Y119" s="404"/>
      <c r="Z119" s="404"/>
      <c r="AA119" s="404"/>
      <c r="AB119" s="404"/>
      <c r="AC119" s="404"/>
      <c r="AD119" s="404"/>
      <c r="AE119" s="404"/>
      <c r="AF119" s="404"/>
      <c r="AG119" s="404"/>
      <c r="AH119" s="404"/>
      <c r="AI119" s="404"/>
      <c r="AJ119" s="404"/>
      <c r="AK119" s="404"/>
      <c r="AL119" s="404"/>
      <c r="AM119" s="404"/>
      <c r="AN119" s="404"/>
      <c r="AO119" s="404"/>
      <c r="AP119" s="404"/>
      <c r="AQ119" s="405"/>
      <c r="AR119" s="921"/>
      <c r="AS119" s="921"/>
      <c r="AT119" s="921"/>
      <c r="AU119" s="921"/>
      <c r="AV119" s="921"/>
      <c r="AW119" s="921"/>
      <c r="AX119" s="921"/>
      <c r="AY119" s="921"/>
      <c r="AZ119" s="921"/>
      <c r="BA119" s="921"/>
      <c r="BB119" s="921"/>
      <c r="BC119" s="921"/>
      <c r="BD119" s="921"/>
      <c r="BE119" s="921"/>
      <c r="BF119" s="921"/>
    </row>
    <row r="120" spans="1:58" s="600" customFormat="1" ht="0.15" customHeight="1">
      <c r="A120" s="921">
        <v>3</v>
      </c>
      <c r="B120" s="921"/>
      <c r="C120" s="921"/>
      <c r="D120" s="921"/>
      <c r="E120" s="921"/>
      <c r="F120" s="921"/>
      <c r="G120" s="921" t="b">
        <v>0</v>
      </c>
      <c r="H120" s="921"/>
      <c r="I120" s="921"/>
      <c r="J120" s="921"/>
      <c r="K120" s="921"/>
      <c r="L120" s="991" t="s">
        <v>694</v>
      </c>
      <c r="M120" s="986" t="s">
        <v>679</v>
      </c>
      <c r="N120" s="992">
        <v>0</v>
      </c>
      <c r="O120" s="992">
        <v>0</v>
      </c>
      <c r="P120" s="988">
        <v>0</v>
      </c>
      <c r="Q120" s="992">
        <v>0</v>
      </c>
      <c r="R120" s="992">
        <v>0</v>
      </c>
      <c r="S120" s="988">
        <v>0</v>
      </c>
      <c r="T120" s="992">
        <v>0</v>
      </c>
      <c r="U120" s="992">
        <v>0</v>
      </c>
      <c r="V120" s="988">
        <v>0</v>
      </c>
      <c r="W120" s="992">
        <v>0</v>
      </c>
      <c r="X120" s="992">
        <v>0</v>
      </c>
      <c r="Y120" s="988">
        <v>0</v>
      </c>
      <c r="Z120" s="992">
        <v>0</v>
      </c>
      <c r="AA120" s="992">
        <v>0</v>
      </c>
      <c r="AB120" s="988">
        <v>0</v>
      </c>
      <c r="AC120" s="992">
        <v>0</v>
      </c>
      <c r="AD120" s="992">
        <v>0</v>
      </c>
      <c r="AE120" s="988">
        <v>0</v>
      </c>
      <c r="AF120" s="992">
        <v>0</v>
      </c>
      <c r="AG120" s="992">
        <v>0</v>
      </c>
      <c r="AH120" s="988">
        <v>0</v>
      </c>
      <c r="AI120" s="992">
        <v>0</v>
      </c>
      <c r="AJ120" s="992">
        <v>0</v>
      </c>
      <c r="AK120" s="988">
        <v>0</v>
      </c>
      <c r="AL120" s="992">
        <v>0</v>
      </c>
      <c r="AM120" s="992">
        <v>0</v>
      </c>
      <c r="AN120" s="988">
        <v>0</v>
      </c>
      <c r="AO120" s="992">
        <v>0</v>
      </c>
      <c r="AP120" s="992">
        <v>0</v>
      </c>
      <c r="AQ120" s="988">
        <v>0</v>
      </c>
      <c r="AR120" s="921"/>
      <c r="AS120" s="921"/>
      <c r="AT120" s="921"/>
      <c r="AU120" s="921"/>
      <c r="AV120" s="921"/>
      <c r="AW120" s="921"/>
      <c r="AX120" s="921"/>
      <c r="AY120" s="921"/>
      <c r="AZ120" s="921"/>
      <c r="BA120" s="921"/>
      <c r="BB120" s="921"/>
      <c r="BC120" s="921"/>
      <c r="BD120" s="921"/>
      <c r="BE120" s="921"/>
      <c r="BF120" s="921"/>
    </row>
    <row r="121" spans="1:58" s="600" customFormat="1" ht="0.15" customHeight="1">
      <c r="A121" s="921">
        <v>3</v>
      </c>
      <c r="B121" s="921"/>
      <c r="C121" s="921"/>
      <c r="D121" s="921"/>
      <c r="E121" s="921"/>
      <c r="F121" s="921"/>
      <c r="G121" s="921" t="b">
        <v>0</v>
      </c>
      <c r="H121" s="921"/>
      <c r="I121" s="921"/>
      <c r="J121" s="921"/>
      <c r="K121" s="921"/>
      <c r="L121" s="991" t="s">
        <v>695</v>
      </c>
      <c r="M121" s="986" t="s">
        <v>679</v>
      </c>
      <c r="N121" s="992"/>
      <c r="O121" s="992"/>
      <c r="P121" s="988">
        <v>0</v>
      </c>
      <c r="Q121" s="992"/>
      <c r="R121" s="992"/>
      <c r="S121" s="988">
        <v>0</v>
      </c>
      <c r="T121" s="992"/>
      <c r="U121" s="992"/>
      <c r="V121" s="988">
        <v>0</v>
      </c>
      <c r="W121" s="992"/>
      <c r="X121" s="992"/>
      <c r="Y121" s="988">
        <v>0</v>
      </c>
      <c r="Z121" s="992"/>
      <c r="AA121" s="992"/>
      <c r="AB121" s="988">
        <v>0</v>
      </c>
      <c r="AC121" s="992"/>
      <c r="AD121" s="992"/>
      <c r="AE121" s="988">
        <v>0</v>
      </c>
      <c r="AF121" s="992"/>
      <c r="AG121" s="992"/>
      <c r="AH121" s="988">
        <v>0</v>
      </c>
      <c r="AI121" s="992"/>
      <c r="AJ121" s="992"/>
      <c r="AK121" s="988">
        <v>0</v>
      </c>
      <c r="AL121" s="992"/>
      <c r="AM121" s="992"/>
      <c r="AN121" s="988">
        <v>0</v>
      </c>
      <c r="AO121" s="992"/>
      <c r="AP121" s="992"/>
      <c r="AQ121" s="988">
        <v>0</v>
      </c>
      <c r="AR121" s="921"/>
      <c r="AS121" s="921"/>
      <c r="AT121" s="921"/>
      <c r="AU121" s="921"/>
      <c r="AV121" s="921"/>
      <c r="AW121" s="921"/>
      <c r="AX121" s="921"/>
      <c r="AY121" s="921"/>
      <c r="AZ121" s="921"/>
      <c r="BA121" s="921"/>
      <c r="BB121" s="921"/>
      <c r="BC121" s="921"/>
      <c r="BD121" s="921"/>
      <c r="BE121" s="921"/>
      <c r="BF121" s="921"/>
    </row>
    <row r="122" spans="1:58" s="600" customFormat="1" ht="0.15" customHeight="1">
      <c r="A122" s="921">
        <v>3</v>
      </c>
      <c r="B122" s="905" t="s">
        <v>1215</v>
      </c>
      <c r="C122" s="921"/>
      <c r="D122" s="921"/>
      <c r="E122" s="921"/>
      <c r="F122" s="921"/>
      <c r="G122" s="921" t="b">
        <v>0</v>
      </c>
      <c r="H122" s="921"/>
      <c r="I122" s="921"/>
      <c r="J122" s="921"/>
      <c r="K122" s="921"/>
      <c r="L122" s="991" t="s">
        <v>696</v>
      </c>
      <c r="M122" s="986" t="s">
        <v>329</v>
      </c>
      <c r="N122" s="989">
        <v>4.0350000000000001</v>
      </c>
      <c r="O122" s="989">
        <v>4.8499999999999996</v>
      </c>
      <c r="P122" s="990">
        <v>20.198265179677808</v>
      </c>
      <c r="Q122" s="989">
        <v>0</v>
      </c>
      <c r="R122" s="989">
        <v>0</v>
      </c>
      <c r="S122" s="990">
        <v>0</v>
      </c>
      <c r="T122" s="989">
        <v>0</v>
      </c>
      <c r="U122" s="989">
        <v>0</v>
      </c>
      <c r="V122" s="990">
        <v>0</v>
      </c>
      <c r="W122" s="989">
        <v>0</v>
      </c>
      <c r="X122" s="989">
        <v>0</v>
      </c>
      <c r="Y122" s="990">
        <v>0</v>
      </c>
      <c r="Z122" s="989">
        <v>0</v>
      </c>
      <c r="AA122" s="989">
        <v>0</v>
      </c>
      <c r="AB122" s="990">
        <v>0</v>
      </c>
      <c r="AC122" s="989">
        <v>0</v>
      </c>
      <c r="AD122" s="989">
        <v>0</v>
      </c>
      <c r="AE122" s="990">
        <v>0</v>
      </c>
      <c r="AF122" s="989">
        <v>0</v>
      </c>
      <c r="AG122" s="989">
        <v>0</v>
      </c>
      <c r="AH122" s="990">
        <v>0</v>
      </c>
      <c r="AI122" s="989">
        <v>0</v>
      </c>
      <c r="AJ122" s="989">
        <v>0</v>
      </c>
      <c r="AK122" s="990">
        <v>0</v>
      </c>
      <c r="AL122" s="989">
        <v>0</v>
      </c>
      <c r="AM122" s="989">
        <v>0</v>
      </c>
      <c r="AN122" s="990">
        <v>0</v>
      </c>
      <c r="AO122" s="989">
        <v>0</v>
      </c>
      <c r="AP122" s="989">
        <v>0</v>
      </c>
      <c r="AQ122" s="990">
        <v>0</v>
      </c>
      <c r="AR122" s="921"/>
      <c r="AS122" s="921"/>
      <c r="AT122" s="921"/>
      <c r="AU122" s="921"/>
      <c r="AV122" s="921"/>
      <c r="AW122" s="921"/>
      <c r="AX122" s="921"/>
      <c r="AY122" s="921"/>
      <c r="AZ122" s="921"/>
      <c r="BA122" s="921"/>
      <c r="BB122" s="921"/>
      <c r="BC122" s="921"/>
      <c r="BD122" s="921"/>
      <c r="BE122" s="921"/>
      <c r="BF122" s="921"/>
    </row>
    <row r="123" spans="1:58" s="600" customFormat="1" ht="0.15" customHeight="1">
      <c r="A123" s="921">
        <v>3</v>
      </c>
      <c r="B123" s="921"/>
      <c r="C123" s="921"/>
      <c r="D123" s="921"/>
      <c r="E123" s="921"/>
      <c r="F123" s="921"/>
      <c r="G123" s="921" t="b">
        <v>0</v>
      </c>
      <c r="H123" s="921"/>
      <c r="I123" s="921"/>
      <c r="J123" s="921"/>
      <c r="K123" s="921"/>
      <c r="L123" s="991" t="s">
        <v>697</v>
      </c>
      <c r="M123" s="986" t="s">
        <v>698</v>
      </c>
      <c r="N123" s="992"/>
      <c r="O123" s="992"/>
      <c r="P123" s="988">
        <v>0</v>
      </c>
      <c r="Q123" s="992"/>
      <c r="R123" s="992"/>
      <c r="S123" s="988">
        <v>0</v>
      </c>
      <c r="T123" s="992"/>
      <c r="U123" s="992"/>
      <c r="V123" s="988">
        <v>0</v>
      </c>
      <c r="W123" s="992"/>
      <c r="X123" s="992"/>
      <c r="Y123" s="988">
        <v>0</v>
      </c>
      <c r="Z123" s="992"/>
      <c r="AA123" s="992"/>
      <c r="AB123" s="988">
        <v>0</v>
      </c>
      <c r="AC123" s="992"/>
      <c r="AD123" s="992"/>
      <c r="AE123" s="988">
        <v>0</v>
      </c>
      <c r="AF123" s="992"/>
      <c r="AG123" s="992"/>
      <c r="AH123" s="988">
        <v>0</v>
      </c>
      <c r="AI123" s="992"/>
      <c r="AJ123" s="992"/>
      <c r="AK123" s="988">
        <v>0</v>
      </c>
      <c r="AL123" s="992"/>
      <c r="AM123" s="992"/>
      <c r="AN123" s="988">
        <v>0</v>
      </c>
      <c r="AO123" s="992"/>
      <c r="AP123" s="992"/>
      <c r="AQ123" s="988">
        <v>0</v>
      </c>
      <c r="AR123" s="921"/>
      <c r="AS123" s="921"/>
      <c r="AT123" s="921"/>
      <c r="AU123" s="921"/>
      <c r="AV123" s="921"/>
      <c r="AW123" s="921"/>
      <c r="AX123" s="921"/>
      <c r="AY123" s="921"/>
      <c r="AZ123" s="921"/>
      <c r="BA123" s="921"/>
      <c r="BB123" s="921"/>
      <c r="BC123" s="921"/>
      <c r="BD123" s="921"/>
      <c r="BE123" s="921"/>
      <c r="BF123" s="921"/>
    </row>
    <row r="124" spans="1:58" s="600" customFormat="1" ht="0.15" customHeight="1">
      <c r="A124" s="921">
        <v>3</v>
      </c>
      <c r="B124" s="921"/>
      <c r="C124" s="921"/>
      <c r="D124" s="921"/>
      <c r="E124" s="921"/>
      <c r="F124" s="921"/>
      <c r="G124" s="921" t="b">
        <v>0</v>
      </c>
      <c r="H124" s="921"/>
      <c r="I124" s="921"/>
      <c r="J124" s="921"/>
      <c r="K124" s="921"/>
      <c r="L124" s="991" t="s">
        <v>699</v>
      </c>
      <c r="M124" s="986" t="s">
        <v>700</v>
      </c>
      <c r="N124" s="992"/>
      <c r="O124" s="992"/>
      <c r="P124" s="988">
        <v>0</v>
      </c>
      <c r="Q124" s="992"/>
      <c r="R124" s="992"/>
      <c r="S124" s="988">
        <v>0</v>
      </c>
      <c r="T124" s="992"/>
      <c r="U124" s="992"/>
      <c r="V124" s="988">
        <v>0</v>
      </c>
      <c r="W124" s="992"/>
      <c r="X124" s="992"/>
      <c r="Y124" s="988">
        <v>0</v>
      </c>
      <c r="Z124" s="992"/>
      <c r="AA124" s="992"/>
      <c r="AB124" s="988">
        <v>0</v>
      </c>
      <c r="AC124" s="992"/>
      <c r="AD124" s="992"/>
      <c r="AE124" s="988">
        <v>0</v>
      </c>
      <c r="AF124" s="992"/>
      <c r="AG124" s="992"/>
      <c r="AH124" s="988">
        <v>0</v>
      </c>
      <c r="AI124" s="992"/>
      <c r="AJ124" s="992"/>
      <c r="AK124" s="988">
        <v>0</v>
      </c>
      <c r="AL124" s="992"/>
      <c r="AM124" s="992"/>
      <c r="AN124" s="988">
        <v>0</v>
      </c>
      <c r="AO124" s="992"/>
      <c r="AP124" s="992"/>
      <c r="AQ124" s="988">
        <v>0</v>
      </c>
      <c r="AR124" s="921"/>
      <c r="AS124" s="921"/>
      <c r="AT124" s="921"/>
      <c r="AU124" s="921"/>
      <c r="AV124" s="921"/>
      <c r="AW124" s="921"/>
      <c r="AX124" s="921"/>
      <c r="AY124" s="921"/>
      <c r="AZ124" s="921"/>
      <c r="BA124" s="921"/>
      <c r="BB124" s="921"/>
      <c r="BC124" s="921"/>
      <c r="BD124" s="921"/>
      <c r="BE124" s="921"/>
      <c r="BF124" s="921"/>
    </row>
    <row r="125" spans="1:58" s="600" customFormat="1" ht="0.15" customHeight="1">
      <c r="A125" s="921">
        <v>3</v>
      </c>
      <c r="B125" s="921"/>
      <c r="C125" s="921"/>
      <c r="D125" s="921"/>
      <c r="E125" s="921"/>
      <c r="F125" s="921"/>
      <c r="G125" s="921" t="b">
        <v>0</v>
      </c>
      <c r="H125" s="921"/>
      <c r="I125" s="921"/>
      <c r="J125" s="921"/>
      <c r="K125" s="921"/>
      <c r="L125" s="981" t="s">
        <v>1221</v>
      </c>
      <c r="M125" s="403"/>
      <c r="N125" s="404"/>
      <c r="O125" s="404"/>
      <c r="P125" s="404"/>
      <c r="Q125" s="404"/>
      <c r="R125" s="404"/>
      <c r="S125" s="404"/>
      <c r="T125" s="404"/>
      <c r="U125" s="404"/>
      <c r="V125" s="404"/>
      <c r="W125" s="404"/>
      <c r="X125" s="404"/>
      <c r="Y125" s="404"/>
      <c r="Z125" s="404"/>
      <c r="AA125" s="404"/>
      <c r="AB125" s="404"/>
      <c r="AC125" s="404"/>
      <c r="AD125" s="404"/>
      <c r="AE125" s="404"/>
      <c r="AF125" s="404"/>
      <c r="AG125" s="404"/>
      <c r="AH125" s="404"/>
      <c r="AI125" s="404"/>
      <c r="AJ125" s="404"/>
      <c r="AK125" s="404"/>
      <c r="AL125" s="404"/>
      <c r="AM125" s="404"/>
      <c r="AN125" s="404"/>
      <c r="AO125" s="404"/>
      <c r="AP125" s="404"/>
      <c r="AQ125" s="405"/>
      <c r="AR125" s="921"/>
      <c r="AS125" s="921"/>
      <c r="AT125" s="921"/>
      <c r="AU125" s="921"/>
      <c r="AV125" s="921"/>
      <c r="AW125" s="921"/>
      <c r="AX125" s="921"/>
      <c r="AY125" s="921"/>
      <c r="AZ125" s="921"/>
      <c r="BA125" s="921"/>
      <c r="BB125" s="921"/>
      <c r="BC125" s="921"/>
      <c r="BD125" s="921"/>
      <c r="BE125" s="921"/>
      <c r="BF125" s="921"/>
    </row>
    <row r="126" spans="1:58" s="600" customFormat="1" ht="0.15" customHeight="1">
      <c r="A126" s="921">
        <v>3</v>
      </c>
      <c r="B126" s="921"/>
      <c r="C126" s="921"/>
      <c r="D126" s="921"/>
      <c r="E126" s="921"/>
      <c r="F126" s="921"/>
      <c r="G126" s="921" t="b">
        <v>0</v>
      </c>
      <c r="H126" s="921"/>
      <c r="I126" s="921"/>
      <c r="J126" s="921"/>
      <c r="K126" s="921"/>
      <c r="L126" s="991" t="s">
        <v>694</v>
      </c>
      <c r="M126" s="986" t="s">
        <v>679</v>
      </c>
      <c r="N126" s="992">
        <v>0</v>
      </c>
      <c r="O126" s="992">
        <v>0</v>
      </c>
      <c r="P126" s="988">
        <v>0</v>
      </c>
      <c r="Q126" s="992">
        <v>0</v>
      </c>
      <c r="R126" s="992">
        <v>0</v>
      </c>
      <c r="S126" s="988">
        <v>0</v>
      </c>
      <c r="T126" s="992">
        <v>0</v>
      </c>
      <c r="U126" s="992">
        <v>0</v>
      </c>
      <c r="V126" s="988">
        <v>0</v>
      </c>
      <c r="W126" s="992">
        <v>0</v>
      </c>
      <c r="X126" s="992">
        <v>0</v>
      </c>
      <c r="Y126" s="988">
        <v>0</v>
      </c>
      <c r="Z126" s="992">
        <v>0</v>
      </c>
      <c r="AA126" s="992">
        <v>0</v>
      </c>
      <c r="AB126" s="988">
        <v>0</v>
      </c>
      <c r="AC126" s="992">
        <v>0</v>
      </c>
      <c r="AD126" s="992">
        <v>0</v>
      </c>
      <c r="AE126" s="988">
        <v>0</v>
      </c>
      <c r="AF126" s="992">
        <v>0</v>
      </c>
      <c r="AG126" s="992">
        <v>0</v>
      </c>
      <c r="AH126" s="988">
        <v>0</v>
      </c>
      <c r="AI126" s="992">
        <v>0</v>
      </c>
      <c r="AJ126" s="992">
        <v>0</v>
      </c>
      <c r="AK126" s="988">
        <v>0</v>
      </c>
      <c r="AL126" s="992">
        <v>0</v>
      </c>
      <c r="AM126" s="992">
        <v>0</v>
      </c>
      <c r="AN126" s="988">
        <v>0</v>
      </c>
      <c r="AO126" s="992">
        <v>0</v>
      </c>
      <c r="AP126" s="992">
        <v>0</v>
      </c>
      <c r="AQ126" s="988">
        <v>0</v>
      </c>
      <c r="AR126" s="921"/>
      <c r="AS126" s="921"/>
      <c r="AT126" s="921"/>
      <c r="AU126" s="921"/>
      <c r="AV126" s="921"/>
      <c r="AW126" s="921"/>
      <c r="AX126" s="921"/>
      <c r="AY126" s="921"/>
      <c r="AZ126" s="921"/>
      <c r="BA126" s="921"/>
      <c r="BB126" s="921"/>
      <c r="BC126" s="921"/>
      <c r="BD126" s="921"/>
      <c r="BE126" s="921"/>
      <c r="BF126" s="921"/>
    </row>
    <row r="127" spans="1:58" s="600" customFormat="1" ht="0.15" customHeight="1">
      <c r="A127" s="921">
        <v>3</v>
      </c>
      <c r="B127" s="921"/>
      <c r="C127" s="921"/>
      <c r="D127" s="921"/>
      <c r="E127" s="921"/>
      <c r="F127" s="921"/>
      <c r="G127" s="921" t="b">
        <v>0</v>
      </c>
      <c r="H127" s="921"/>
      <c r="I127" s="921"/>
      <c r="J127" s="921"/>
      <c r="K127" s="921"/>
      <c r="L127" s="991" t="s">
        <v>695</v>
      </c>
      <c r="M127" s="986" t="s">
        <v>679</v>
      </c>
      <c r="N127" s="992"/>
      <c r="O127" s="992"/>
      <c r="P127" s="988">
        <v>0</v>
      </c>
      <c r="Q127" s="992"/>
      <c r="R127" s="992"/>
      <c r="S127" s="988">
        <v>0</v>
      </c>
      <c r="T127" s="992"/>
      <c r="U127" s="992"/>
      <c r="V127" s="988">
        <v>0</v>
      </c>
      <c r="W127" s="992"/>
      <c r="X127" s="992"/>
      <c r="Y127" s="988">
        <v>0</v>
      </c>
      <c r="Z127" s="992"/>
      <c r="AA127" s="992"/>
      <c r="AB127" s="988">
        <v>0</v>
      </c>
      <c r="AC127" s="992"/>
      <c r="AD127" s="992"/>
      <c r="AE127" s="988">
        <v>0</v>
      </c>
      <c r="AF127" s="992"/>
      <c r="AG127" s="992"/>
      <c r="AH127" s="988">
        <v>0</v>
      </c>
      <c r="AI127" s="992"/>
      <c r="AJ127" s="992"/>
      <c r="AK127" s="988">
        <v>0</v>
      </c>
      <c r="AL127" s="992"/>
      <c r="AM127" s="992"/>
      <c r="AN127" s="988">
        <v>0</v>
      </c>
      <c r="AO127" s="992"/>
      <c r="AP127" s="992"/>
      <c r="AQ127" s="988">
        <v>0</v>
      </c>
      <c r="AR127" s="921"/>
      <c r="AS127" s="921"/>
      <c r="AT127" s="921"/>
      <c r="AU127" s="921"/>
      <c r="AV127" s="921"/>
      <c r="AW127" s="921"/>
      <c r="AX127" s="921"/>
      <c r="AY127" s="921"/>
      <c r="AZ127" s="921"/>
      <c r="BA127" s="921"/>
      <c r="BB127" s="921"/>
      <c r="BC127" s="921"/>
      <c r="BD127" s="921"/>
      <c r="BE127" s="921"/>
      <c r="BF127" s="921"/>
    </row>
    <row r="128" spans="1:58" s="600" customFormat="1" ht="0.15" customHeight="1">
      <c r="A128" s="921">
        <v>3</v>
      </c>
      <c r="B128" s="905" t="s">
        <v>1216</v>
      </c>
      <c r="C128" s="921"/>
      <c r="D128" s="921"/>
      <c r="E128" s="921"/>
      <c r="F128" s="921"/>
      <c r="G128" s="921" t="b">
        <v>0</v>
      </c>
      <c r="H128" s="921"/>
      <c r="I128" s="921"/>
      <c r="J128" s="921"/>
      <c r="K128" s="921"/>
      <c r="L128" s="991" t="s">
        <v>696</v>
      </c>
      <c r="M128" s="986" t="s">
        <v>329</v>
      </c>
      <c r="N128" s="989">
        <v>4.0350000000000001</v>
      </c>
      <c r="O128" s="989">
        <v>4.8499999999999996</v>
      </c>
      <c r="P128" s="990">
        <v>20.198265179677808</v>
      </c>
      <c r="Q128" s="989">
        <v>0</v>
      </c>
      <c r="R128" s="989">
        <v>0</v>
      </c>
      <c r="S128" s="990">
        <v>0</v>
      </c>
      <c r="T128" s="989">
        <v>0</v>
      </c>
      <c r="U128" s="989">
        <v>0</v>
      </c>
      <c r="V128" s="990">
        <v>0</v>
      </c>
      <c r="W128" s="989">
        <v>0</v>
      </c>
      <c r="X128" s="989">
        <v>0</v>
      </c>
      <c r="Y128" s="990">
        <v>0</v>
      </c>
      <c r="Z128" s="989">
        <v>0</v>
      </c>
      <c r="AA128" s="989">
        <v>0</v>
      </c>
      <c r="AB128" s="990">
        <v>0</v>
      </c>
      <c r="AC128" s="989">
        <v>0</v>
      </c>
      <c r="AD128" s="989">
        <v>0</v>
      </c>
      <c r="AE128" s="990">
        <v>0</v>
      </c>
      <c r="AF128" s="989">
        <v>0</v>
      </c>
      <c r="AG128" s="989">
        <v>0</v>
      </c>
      <c r="AH128" s="990">
        <v>0</v>
      </c>
      <c r="AI128" s="989">
        <v>0</v>
      </c>
      <c r="AJ128" s="989">
        <v>0</v>
      </c>
      <c r="AK128" s="990">
        <v>0</v>
      </c>
      <c r="AL128" s="989">
        <v>0</v>
      </c>
      <c r="AM128" s="989">
        <v>0</v>
      </c>
      <c r="AN128" s="990">
        <v>0</v>
      </c>
      <c r="AO128" s="989">
        <v>0</v>
      </c>
      <c r="AP128" s="989">
        <v>0</v>
      </c>
      <c r="AQ128" s="990">
        <v>0</v>
      </c>
      <c r="AR128" s="921"/>
      <c r="AS128" s="921"/>
      <c r="AT128" s="921"/>
      <c r="AU128" s="921"/>
      <c r="AV128" s="921"/>
      <c r="AW128" s="921"/>
      <c r="AX128" s="921"/>
      <c r="AY128" s="921"/>
      <c r="AZ128" s="921"/>
      <c r="BA128" s="921"/>
      <c r="BB128" s="921"/>
      <c r="BC128" s="921"/>
      <c r="BD128" s="921"/>
      <c r="BE128" s="921"/>
      <c r="BF128" s="921"/>
    </row>
    <row r="129" spans="1:58" s="600" customFormat="1" ht="0.15" customHeight="1">
      <c r="A129" s="921">
        <v>3</v>
      </c>
      <c r="B129" s="921"/>
      <c r="C129" s="921"/>
      <c r="D129" s="921"/>
      <c r="E129" s="921"/>
      <c r="F129" s="921"/>
      <c r="G129" s="921" t="b">
        <v>0</v>
      </c>
      <c r="H129" s="921"/>
      <c r="I129" s="921"/>
      <c r="J129" s="921"/>
      <c r="K129" s="921"/>
      <c r="L129" s="991" t="s">
        <v>697</v>
      </c>
      <c r="M129" s="986" t="s">
        <v>698</v>
      </c>
      <c r="N129" s="992"/>
      <c r="O129" s="992"/>
      <c r="P129" s="988">
        <v>0</v>
      </c>
      <c r="Q129" s="992"/>
      <c r="R129" s="992"/>
      <c r="S129" s="988">
        <v>0</v>
      </c>
      <c r="T129" s="992"/>
      <c r="U129" s="992"/>
      <c r="V129" s="988">
        <v>0</v>
      </c>
      <c r="W129" s="992"/>
      <c r="X129" s="992"/>
      <c r="Y129" s="988">
        <v>0</v>
      </c>
      <c r="Z129" s="992"/>
      <c r="AA129" s="992"/>
      <c r="AB129" s="988">
        <v>0</v>
      </c>
      <c r="AC129" s="992"/>
      <c r="AD129" s="992"/>
      <c r="AE129" s="988">
        <v>0</v>
      </c>
      <c r="AF129" s="992"/>
      <c r="AG129" s="992"/>
      <c r="AH129" s="988">
        <v>0</v>
      </c>
      <c r="AI129" s="992"/>
      <c r="AJ129" s="992"/>
      <c r="AK129" s="988">
        <v>0</v>
      </c>
      <c r="AL129" s="992"/>
      <c r="AM129" s="992"/>
      <c r="AN129" s="988">
        <v>0</v>
      </c>
      <c r="AO129" s="992"/>
      <c r="AP129" s="992"/>
      <c r="AQ129" s="988">
        <v>0</v>
      </c>
      <c r="AR129" s="921"/>
      <c r="AS129" s="921"/>
      <c r="AT129" s="921"/>
      <c r="AU129" s="921"/>
      <c r="AV129" s="921"/>
      <c r="AW129" s="921"/>
      <c r="AX129" s="921"/>
      <c r="AY129" s="921"/>
      <c r="AZ129" s="921"/>
      <c r="BA129" s="921"/>
      <c r="BB129" s="921"/>
      <c r="BC129" s="921"/>
      <c r="BD129" s="921"/>
      <c r="BE129" s="921"/>
      <c r="BF129" s="921"/>
    </row>
    <row r="130" spans="1:58" s="600" customFormat="1" ht="0.15" customHeight="1">
      <c r="A130" s="921">
        <v>3</v>
      </c>
      <c r="B130" s="921"/>
      <c r="C130" s="921"/>
      <c r="D130" s="921"/>
      <c r="E130" s="921"/>
      <c r="F130" s="921"/>
      <c r="G130" s="921" t="b">
        <v>0</v>
      </c>
      <c r="H130" s="921"/>
      <c r="I130" s="921"/>
      <c r="J130" s="921"/>
      <c r="K130" s="921"/>
      <c r="L130" s="991" t="s">
        <v>699</v>
      </c>
      <c r="M130" s="986" t="s">
        <v>700</v>
      </c>
      <c r="N130" s="992"/>
      <c r="O130" s="992"/>
      <c r="P130" s="988">
        <v>0</v>
      </c>
      <c r="Q130" s="992"/>
      <c r="R130" s="992"/>
      <c r="S130" s="988">
        <v>0</v>
      </c>
      <c r="T130" s="992"/>
      <c r="U130" s="992"/>
      <c r="V130" s="988">
        <v>0</v>
      </c>
      <c r="W130" s="992"/>
      <c r="X130" s="992"/>
      <c r="Y130" s="988">
        <v>0</v>
      </c>
      <c r="Z130" s="992"/>
      <c r="AA130" s="992"/>
      <c r="AB130" s="988">
        <v>0</v>
      </c>
      <c r="AC130" s="992"/>
      <c r="AD130" s="992"/>
      <c r="AE130" s="988">
        <v>0</v>
      </c>
      <c r="AF130" s="992"/>
      <c r="AG130" s="992"/>
      <c r="AH130" s="988">
        <v>0</v>
      </c>
      <c r="AI130" s="992"/>
      <c r="AJ130" s="992"/>
      <c r="AK130" s="988">
        <v>0</v>
      </c>
      <c r="AL130" s="992"/>
      <c r="AM130" s="992"/>
      <c r="AN130" s="988">
        <v>0</v>
      </c>
      <c r="AO130" s="992"/>
      <c r="AP130" s="992"/>
      <c r="AQ130" s="988">
        <v>0</v>
      </c>
      <c r="AR130" s="921"/>
      <c r="AS130" s="921"/>
      <c r="AT130" s="921"/>
      <c r="AU130" s="921"/>
      <c r="AV130" s="921"/>
      <c r="AW130" s="921"/>
      <c r="AX130" s="921"/>
      <c r="AY130" s="921"/>
      <c r="AZ130" s="921"/>
      <c r="BA130" s="921"/>
      <c r="BB130" s="921"/>
      <c r="BC130" s="921"/>
      <c r="BD130" s="921"/>
      <c r="BE130" s="921"/>
      <c r="BF130" s="921"/>
    </row>
    <row r="131" spans="1:58" s="600" customFormat="1">
      <c r="A131" s="764" t="s">
        <v>104</v>
      </c>
      <c r="B131" s="921"/>
      <c r="C131" s="921"/>
      <c r="D131" s="921"/>
      <c r="E131" s="921"/>
      <c r="F131" s="921" t="s">
        <v>1026</v>
      </c>
      <c r="G131" s="969"/>
      <c r="H131" s="921"/>
      <c r="I131" s="921"/>
      <c r="J131" s="921"/>
      <c r="K131" s="921"/>
      <c r="L131" s="1165" t="s">
        <v>16</v>
      </c>
      <c r="M131" s="1166"/>
      <c r="N131" s="971" t="s">
        <v>2422</v>
      </c>
      <c r="O131" s="972"/>
      <c r="P131" s="972"/>
      <c r="Q131" s="972"/>
      <c r="R131" s="972"/>
      <c r="S131" s="972"/>
      <c r="T131" s="972"/>
      <c r="U131" s="972"/>
      <c r="V131" s="972"/>
      <c r="W131" s="972"/>
      <c r="X131" s="972"/>
      <c r="Y131" s="972"/>
      <c r="Z131" s="972"/>
      <c r="AA131" s="972"/>
      <c r="AB131" s="972"/>
      <c r="AC131" s="972"/>
      <c r="AD131" s="972"/>
      <c r="AE131" s="972"/>
      <c r="AF131" s="972"/>
      <c r="AG131" s="972"/>
      <c r="AH131" s="972"/>
      <c r="AI131" s="972"/>
      <c r="AJ131" s="972"/>
      <c r="AK131" s="972"/>
      <c r="AL131" s="972"/>
      <c r="AM131" s="972"/>
      <c r="AN131" s="972"/>
      <c r="AO131" s="972"/>
      <c r="AP131" s="972"/>
      <c r="AQ131" s="973"/>
      <c r="AR131" s="921"/>
      <c r="AS131" s="921"/>
      <c r="AT131" s="921"/>
      <c r="AU131" s="921"/>
      <c r="AV131" s="921"/>
      <c r="AW131" s="921"/>
      <c r="AX131" s="921"/>
      <c r="AY131" s="921"/>
      <c r="AZ131" s="921"/>
      <c r="BA131" s="921"/>
      <c r="BB131" s="921"/>
      <c r="BC131" s="921"/>
      <c r="BD131" s="921"/>
      <c r="BE131" s="921"/>
      <c r="BF131" s="921"/>
    </row>
    <row r="132" spans="1:58" s="600" customFormat="1">
      <c r="A132" s="921">
        <v>4</v>
      </c>
      <c r="B132" s="921"/>
      <c r="C132" s="921"/>
      <c r="D132" s="921"/>
      <c r="E132" s="921"/>
      <c r="F132" s="921"/>
      <c r="G132" s="921"/>
      <c r="H132" s="921"/>
      <c r="I132" s="921"/>
      <c r="J132" s="921"/>
      <c r="K132" s="921"/>
      <c r="L132" s="1154" t="s">
        <v>686</v>
      </c>
      <c r="M132" s="1155"/>
      <c r="N132" s="971" t="s">
        <v>1028</v>
      </c>
      <c r="O132" s="974"/>
      <c r="P132" s="974"/>
      <c r="Q132" s="974"/>
      <c r="R132" s="974"/>
      <c r="S132" s="974"/>
      <c r="T132" s="974"/>
      <c r="U132" s="974"/>
      <c r="V132" s="974"/>
      <c r="W132" s="974"/>
      <c r="X132" s="974"/>
      <c r="Y132" s="974"/>
      <c r="Z132" s="974"/>
      <c r="AA132" s="974"/>
      <c r="AB132" s="974"/>
      <c r="AC132" s="974"/>
      <c r="AD132" s="974"/>
      <c r="AE132" s="974"/>
      <c r="AF132" s="974"/>
      <c r="AG132" s="974"/>
      <c r="AH132" s="974"/>
      <c r="AI132" s="974"/>
      <c r="AJ132" s="974"/>
      <c r="AK132" s="974"/>
      <c r="AL132" s="974"/>
      <c r="AM132" s="974"/>
      <c r="AN132" s="974"/>
      <c r="AO132" s="974"/>
      <c r="AP132" s="974"/>
      <c r="AQ132" s="975"/>
      <c r="AR132" s="921"/>
      <c r="AS132" s="921"/>
      <c r="AT132" s="921"/>
      <c r="AU132" s="921"/>
      <c r="AV132" s="921"/>
      <c r="AW132" s="921"/>
      <c r="AX132" s="921"/>
      <c r="AY132" s="921"/>
      <c r="AZ132" s="921"/>
      <c r="BA132" s="921"/>
      <c r="BB132" s="921"/>
      <c r="BC132" s="921"/>
      <c r="BD132" s="921"/>
      <c r="BE132" s="921"/>
      <c r="BF132" s="921"/>
    </row>
    <row r="133" spans="1:58" s="600" customFormat="1">
      <c r="A133" s="921">
        <v>4</v>
      </c>
      <c r="B133" s="921"/>
      <c r="C133" s="921"/>
      <c r="D133" s="921"/>
      <c r="E133" s="921"/>
      <c r="F133" s="921"/>
      <c r="G133" s="921"/>
      <c r="H133" s="921"/>
      <c r="I133" s="921"/>
      <c r="J133" s="921"/>
      <c r="K133" s="921"/>
      <c r="L133" s="1154" t="s">
        <v>687</v>
      </c>
      <c r="M133" s="1155"/>
      <c r="N133" s="971" t="s">
        <v>1131</v>
      </c>
      <c r="O133" s="974"/>
      <c r="P133" s="974"/>
      <c r="Q133" s="974"/>
      <c r="R133" s="974"/>
      <c r="S133" s="974"/>
      <c r="T133" s="974"/>
      <c r="U133" s="974"/>
      <c r="V133" s="974"/>
      <c r="W133" s="974"/>
      <c r="X133" s="974"/>
      <c r="Y133" s="974"/>
      <c r="Z133" s="974"/>
      <c r="AA133" s="974"/>
      <c r="AB133" s="974"/>
      <c r="AC133" s="974"/>
      <c r="AD133" s="974"/>
      <c r="AE133" s="974"/>
      <c r="AF133" s="974"/>
      <c r="AG133" s="974"/>
      <c r="AH133" s="974"/>
      <c r="AI133" s="974"/>
      <c r="AJ133" s="974"/>
      <c r="AK133" s="974"/>
      <c r="AL133" s="974"/>
      <c r="AM133" s="974"/>
      <c r="AN133" s="974"/>
      <c r="AO133" s="974"/>
      <c r="AP133" s="974"/>
      <c r="AQ133" s="975"/>
      <c r="AR133" s="921"/>
      <c r="AS133" s="921"/>
      <c r="AT133" s="921"/>
      <c r="AU133" s="921"/>
      <c r="AV133" s="921"/>
      <c r="AW133" s="921"/>
      <c r="AX133" s="921"/>
      <c r="AY133" s="921"/>
      <c r="AZ133" s="921"/>
      <c r="BA133" s="921"/>
      <c r="BB133" s="921"/>
      <c r="BC133" s="921"/>
      <c r="BD133" s="921"/>
      <c r="BE133" s="921"/>
      <c r="BF133" s="921"/>
    </row>
    <row r="134" spans="1:58" s="600" customFormat="1">
      <c r="A134" s="921">
        <v>4</v>
      </c>
      <c r="B134" s="921"/>
      <c r="C134" s="921"/>
      <c r="D134" s="921"/>
      <c r="E134" s="921"/>
      <c r="F134" s="921"/>
      <c r="G134" s="921"/>
      <c r="H134" s="921"/>
      <c r="I134" s="921"/>
      <c r="J134" s="921"/>
      <c r="K134" s="921"/>
      <c r="L134" s="1154" t="s">
        <v>282</v>
      </c>
      <c r="M134" s="1155"/>
      <c r="N134" s="971" t="s">
        <v>2353</v>
      </c>
      <c r="O134" s="974"/>
      <c r="P134" s="974"/>
      <c r="Q134" s="974"/>
      <c r="R134" s="974"/>
      <c r="S134" s="974"/>
      <c r="T134" s="974"/>
      <c r="U134" s="974"/>
      <c r="V134" s="974"/>
      <c r="W134" s="974"/>
      <c r="X134" s="974"/>
      <c r="Y134" s="974"/>
      <c r="Z134" s="974"/>
      <c r="AA134" s="974"/>
      <c r="AB134" s="974"/>
      <c r="AC134" s="974"/>
      <c r="AD134" s="974"/>
      <c r="AE134" s="974"/>
      <c r="AF134" s="974"/>
      <c r="AG134" s="974"/>
      <c r="AH134" s="974"/>
      <c r="AI134" s="974"/>
      <c r="AJ134" s="974"/>
      <c r="AK134" s="974"/>
      <c r="AL134" s="974"/>
      <c r="AM134" s="974"/>
      <c r="AN134" s="974"/>
      <c r="AO134" s="974"/>
      <c r="AP134" s="974"/>
      <c r="AQ134" s="975"/>
      <c r="AR134" s="921"/>
      <c r="AS134" s="921"/>
      <c r="AT134" s="921"/>
      <c r="AU134" s="921"/>
      <c r="AV134" s="921"/>
      <c r="AW134" s="921"/>
      <c r="AX134" s="921"/>
      <c r="AY134" s="921"/>
      <c r="AZ134" s="921"/>
      <c r="BA134" s="921"/>
      <c r="BB134" s="921"/>
      <c r="BC134" s="921"/>
      <c r="BD134" s="921"/>
      <c r="BE134" s="921"/>
      <c r="BF134" s="921"/>
    </row>
    <row r="135" spans="1:58" s="600" customFormat="1">
      <c r="A135" s="921">
        <v>4</v>
      </c>
      <c r="B135" s="921"/>
      <c r="C135" s="921"/>
      <c r="D135" s="921"/>
      <c r="E135" s="921"/>
      <c r="F135" s="921"/>
      <c r="G135" s="921" t="b">
        <v>1</v>
      </c>
      <c r="H135" s="921"/>
      <c r="I135" s="921"/>
      <c r="J135" s="921"/>
      <c r="K135" s="921"/>
      <c r="L135" s="976" t="s">
        <v>688</v>
      </c>
      <c r="M135" s="977"/>
      <c r="N135" s="978"/>
      <c r="O135" s="978"/>
      <c r="P135" s="978"/>
      <c r="Q135" s="978"/>
      <c r="R135" s="978"/>
      <c r="S135" s="978"/>
      <c r="T135" s="978"/>
      <c r="U135" s="978"/>
      <c r="V135" s="978"/>
      <c r="W135" s="978"/>
      <c r="X135" s="978"/>
      <c r="Y135" s="978"/>
      <c r="Z135" s="978"/>
      <c r="AA135" s="978"/>
      <c r="AB135" s="978"/>
      <c r="AC135" s="978"/>
      <c r="AD135" s="978"/>
      <c r="AE135" s="978"/>
      <c r="AF135" s="978"/>
      <c r="AG135" s="978"/>
      <c r="AH135" s="978"/>
      <c r="AI135" s="978"/>
      <c r="AJ135" s="978"/>
      <c r="AK135" s="978"/>
      <c r="AL135" s="978"/>
      <c r="AM135" s="978"/>
      <c r="AN135" s="978"/>
      <c r="AO135" s="978"/>
      <c r="AP135" s="978"/>
      <c r="AQ135" s="979"/>
      <c r="AR135" s="921"/>
      <c r="AS135" s="921"/>
      <c r="AT135" s="921"/>
      <c r="AU135" s="921"/>
      <c r="AV135" s="921"/>
      <c r="AW135" s="921"/>
      <c r="AX135" s="921"/>
      <c r="AY135" s="921"/>
      <c r="AZ135" s="921"/>
      <c r="BA135" s="921"/>
      <c r="BB135" s="921"/>
      <c r="BC135" s="921"/>
      <c r="BD135" s="921"/>
      <c r="BE135" s="921"/>
      <c r="BF135" s="921"/>
    </row>
    <row r="136" spans="1:58" s="391" customFormat="1" ht="22.8">
      <c r="A136" s="921">
        <v>4</v>
      </c>
      <c r="B136" s="921" t="s">
        <v>1208</v>
      </c>
      <c r="C136" s="980"/>
      <c r="D136" s="980"/>
      <c r="E136" s="980"/>
      <c r="F136" s="980"/>
      <c r="G136" s="921" t="b">
        <v>1</v>
      </c>
      <c r="H136" s="980"/>
      <c r="I136" s="980"/>
      <c r="J136" s="980"/>
      <c r="K136" s="980"/>
      <c r="L136" s="981" t="s">
        <v>1139</v>
      </c>
      <c r="M136" s="982" t="s">
        <v>679</v>
      </c>
      <c r="N136" s="983">
        <v>151.32</v>
      </c>
      <c r="O136" s="983">
        <v>29.46</v>
      </c>
      <c r="P136" s="984">
        <v>-80.531324345757326</v>
      </c>
      <c r="Q136" s="983">
        <v>0</v>
      </c>
      <c r="R136" s="983">
        <v>0</v>
      </c>
      <c r="S136" s="984">
        <v>0</v>
      </c>
      <c r="T136" s="983">
        <v>0</v>
      </c>
      <c r="U136" s="983">
        <v>0</v>
      </c>
      <c r="V136" s="984">
        <v>0</v>
      </c>
      <c r="W136" s="983">
        <v>0</v>
      </c>
      <c r="X136" s="983">
        <v>0</v>
      </c>
      <c r="Y136" s="984">
        <v>0</v>
      </c>
      <c r="Z136" s="983">
        <v>0</v>
      </c>
      <c r="AA136" s="983">
        <v>0</v>
      </c>
      <c r="AB136" s="984">
        <v>0</v>
      </c>
      <c r="AC136" s="983">
        <v>0</v>
      </c>
      <c r="AD136" s="983">
        <v>0</v>
      </c>
      <c r="AE136" s="984">
        <v>0</v>
      </c>
      <c r="AF136" s="983">
        <v>0</v>
      </c>
      <c r="AG136" s="983">
        <v>0</v>
      </c>
      <c r="AH136" s="984">
        <v>0</v>
      </c>
      <c r="AI136" s="983">
        <v>0</v>
      </c>
      <c r="AJ136" s="983">
        <v>0</v>
      </c>
      <c r="AK136" s="984">
        <v>0</v>
      </c>
      <c r="AL136" s="983">
        <v>0</v>
      </c>
      <c r="AM136" s="983">
        <v>0</v>
      </c>
      <c r="AN136" s="984">
        <v>0</v>
      </c>
      <c r="AO136" s="983">
        <v>0</v>
      </c>
      <c r="AP136" s="983">
        <v>0</v>
      </c>
      <c r="AQ136" s="984">
        <v>0</v>
      </c>
      <c r="AR136" s="980"/>
      <c r="AS136" s="980"/>
      <c r="AT136" s="980"/>
      <c r="AU136" s="980"/>
      <c r="AV136" s="980"/>
      <c r="AW136" s="980"/>
      <c r="AX136" s="980"/>
      <c r="AY136" s="980"/>
      <c r="AZ136" s="980"/>
      <c r="BA136" s="980"/>
      <c r="BB136" s="980"/>
      <c r="BC136" s="980"/>
      <c r="BD136" s="980"/>
      <c r="BE136" s="980"/>
      <c r="BF136" s="980"/>
    </row>
    <row r="137" spans="1:58" s="391" customFormat="1" ht="22.8">
      <c r="A137" s="921">
        <v>4</v>
      </c>
      <c r="B137" s="921" t="s">
        <v>1209</v>
      </c>
      <c r="C137" s="980"/>
      <c r="D137" s="980"/>
      <c r="E137" s="980"/>
      <c r="F137" s="980"/>
      <c r="G137" s="921" t="b">
        <v>1</v>
      </c>
      <c r="H137" s="980"/>
      <c r="I137" s="980"/>
      <c r="J137" s="980"/>
      <c r="K137" s="980"/>
      <c r="L137" s="981" t="s">
        <v>1140</v>
      </c>
      <c r="M137" s="982" t="s">
        <v>679</v>
      </c>
      <c r="N137" s="983">
        <v>157.44769874476989</v>
      </c>
      <c r="O137" s="983">
        <v>32.109934453333331</v>
      </c>
      <c r="P137" s="984">
        <v>-79.605967753529995</v>
      </c>
      <c r="Q137" s="983">
        <v>0</v>
      </c>
      <c r="R137" s="983">
        <v>0</v>
      </c>
      <c r="S137" s="984">
        <v>0</v>
      </c>
      <c r="T137" s="983">
        <v>0</v>
      </c>
      <c r="U137" s="983">
        <v>0</v>
      </c>
      <c r="V137" s="984">
        <v>0</v>
      </c>
      <c r="W137" s="983">
        <v>0</v>
      </c>
      <c r="X137" s="983">
        <v>0</v>
      </c>
      <c r="Y137" s="984">
        <v>0</v>
      </c>
      <c r="Z137" s="983">
        <v>0</v>
      </c>
      <c r="AA137" s="983">
        <v>0</v>
      </c>
      <c r="AB137" s="984">
        <v>0</v>
      </c>
      <c r="AC137" s="983">
        <v>0</v>
      </c>
      <c r="AD137" s="983">
        <v>0</v>
      </c>
      <c r="AE137" s="984">
        <v>0</v>
      </c>
      <c r="AF137" s="983">
        <v>0</v>
      </c>
      <c r="AG137" s="983">
        <v>0</v>
      </c>
      <c r="AH137" s="984">
        <v>0</v>
      </c>
      <c r="AI137" s="983">
        <v>0</v>
      </c>
      <c r="AJ137" s="983">
        <v>0</v>
      </c>
      <c r="AK137" s="984">
        <v>0</v>
      </c>
      <c r="AL137" s="983">
        <v>0</v>
      </c>
      <c r="AM137" s="983">
        <v>0</v>
      </c>
      <c r="AN137" s="984">
        <v>0</v>
      </c>
      <c r="AO137" s="983">
        <v>0</v>
      </c>
      <c r="AP137" s="983">
        <v>0</v>
      </c>
      <c r="AQ137" s="984">
        <v>0</v>
      </c>
      <c r="AR137" s="980"/>
      <c r="AS137" s="980"/>
      <c r="AT137" s="980"/>
      <c r="AU137" s="980"/>
      <c r="AV137" s="980"/>
      <c r="AW137" s="980"/>
      <c r="AX137" s="980"/>
      <c r="AY137" s="980"/>
      <c r="AZ137" s="980"/>
      <c r="BA137" s="980"/>
      <c r="BB137" s="980"/>
      <c r="BC137" s="980"/>
      <c r="BD137" s="980"/>
      <c r="BE137" s="980"/>
      <c r="BF137" s="980"/>
    </row>
    <row r="138" spans="1:58" s="600" customFormat="1">
      <c r="A138" s="921">
        <v>4</v>
      </c>
      <c r="B138" s="921"/>
      <c r="C138" s="921"/>
      <c r="D138" s="921"/>
      <c r="E138" s="921"/>
      <c r="F138" s="921"/>
      <c r="G138" s="921" t="b">
        <v>1</v>
      </c>
      <c r="H138" s="921"/>
      <c r="I138" s="921"/>
      <c r="J138" s="921"/>
      <c r="K138" s="921"/>
      <c r="L138" s="985" t="s">
        <v>689</v>
      </c>
      <c r="M138" s="986" t="s">
        <v>145</v>
      </c>
      <c r="N138" s="987">
        <v>104.04949692358572</v>
      </c>
      <c r="O138" s="987">
        <v>108.99502529984157</v>
      </c>
      <c r="P138" s="988"/>
      <c r="Q138" s="987">
        <v>0</v>
      </c>
      <c r="R138" s="987">
        <v>0</v>
      </c>
      <c r="S138" s="988"/>
      <c r="T138" s="987">
        <v>0</v>
      </c>
      <c r="U138" s="987">
        <v>0</v>
      </c>
      <c r="V138" s="988"/>
      <c r="W138" s="987">
        <v>0</v>
      </c>
      <c r="X138" s="987">
        <v>0</v>
      </c>
      <c r="Y138" s="988"/>
      <c r="Z138" s="987">
        <v>0</v>
      </c>
      <c r="AA138" s="987">
        <v>0</v>
      </c>
      <c r="AB138" s="988"/>
      <c r="AC138" s="987">
        <v>0</v>
      </c>
      <c r="AD138" s="987">
        <v>0</v>
      </c>
      <c r="AE138" s="988"/>
      <c r="AF138" s="987">
        <v>0</v>
      </c>
      <c r="AG138" s="987">
        <v>0</v>
      </c>
      <c r="AH138" s="988"/>
      <c r="AI138" s="987">
        <v>0</v>
      </c>
      <c r="AJ138" s="987">
        <v>0</v>
      </c>
      <c r="AK138" s="988"/>
      <c r="AL138" s="987">
        <v>0</v>
      </c>
      <c r="AM138" s="987">
        <v>0</v>
      </c>
      <c r="AN138" s="988"/>
      <c r="AO138" s="987">
        <v>0</v>
      </c>
      <c r="AP138" s="987">
        <v>0</v>
      </c>
      <c r="AQ138" s="988"/>
      <c r="AR138" s="921"/>
      <c r="AS138" s="921"/>
      <c r="AT138" s="921"/>
      <c r="AU138" s="921"/>
      <c r="AV138" s="921"/>
      <c r="AW138" s="921"/>
      <c r="AX138" s="921"/>
      <c r="AY138" s="921"/>
      <c r="AZ138" s="921"/>
      <c r="BA138" s="921"/>
      <c r="BB138" s="921"/>
      <c r="BC138" s="921"/>
      <c r="BD138" s="921"/>
      <c r="BE138" s="921"/>
      <c r="BF138" s="921"/>
    </row>
    <row r="139" spans="1:58" s="600" customFormat="1">
      <c r="A139" s="921">
        <v>4</v>
      </c>
      <c r="B139" s="905" t="s">
        <v>1217</v>
      </c>
      <c r="C139" s="921"/>
      <c r="D139" s="921"/>
      <c r="E139" s="921"/>
      <c r="F139" s="921"/>
      <c r="G139" s="921" t="b">
        <v>1</v>
      </c>
      <c r="H139" s="921"/>
      <c r="I139" s="921"/>
      <c r="J139" s="921"/>
      <c r="K139" s="921"/>
      <c r="L139" s="985" t="s">
        <v>690</v>
      </c>
      <c r="M139" s="986" t="s">
        <v>329</v>
      </c>
      <c r="N139" s="989">
        <v>9.2799999999999994</v>
      </c>
      <c r="O139" s="989">
        <v>12</v>
      </c>
      <c r="P139" s="990">
        <v>29.310344827586217</v>
      </c>
      <c r="Q139" s="989">
        <v>0</v>
      </c>
      <c r="R139" s="989">
        <v>0</v>
      </c>
      <c r="S139" s="990">
        <v>0</v>
      </c>
      <c r="T139" s="989">
        <v>0</v>
      </c>
      <c r="U139" s="989">
        <v>0</v>
      </c>
      <c r="V139" s="990">
        <v>0</v>
      </c>
      <c r="W139" s="989">
        <v>0</v>
      </c>
      <c r="X139" s="989">
        <v>0</v>
      </c>
      <c r="Y139" s="990">
        <v>0</v>
      </c>
      <c r="Z139" s="989">
        <v>0</v>
      </c>
      <c r="AA139" s="989">
        <v>0</v>
      </c>
      <c r="AB139" s="990">
        <v>0</v>
      </c>
      <c r="AC139" s="989">
        <v>0</v>
      </c>
      <c r="AD139" s="989">
        <v>0</v>
      </c>
      <c r="AE139" s="990">
        <v>0</v>
      </c>
      <c r="AF139" s="989">
        <v>0</v>
      </c>
      <c r="AG139" s="989">
        <v>0</v>
      </c>
      <c r="AH139" s="990">
        <v>0</v>
      </c>
      <c r="AI139" s="989">
        <v>0</v>
      </c>
      <c r="AJ139" s="989">
        <v>0</v>
      </c>
      <c r="AK139" s="990">
        <v>0</v>
      </c>
      <c r="AL139" s="989">
        <v>0</v>
      </c>
      <c r="AM139" s="989">
        <v>0</v>
      </c>
      <c r="AN139" s="990">
        <v>0</v>
      </c>
      <c r="AO139" s="989">
        <v>0</v>
      </c>
      <c r="AP139" s="989">
        <v>0</v>
      </c>
      <c r="AQ139" s="990">
        <v>0</v>
      </c>
      <c r="AR139" s="921"/>
      <c r="AS139" s="921"/>
      <c r="AT139" s="921"/>
      <c r="AU139" s="921"/>
      <c r="AV139" s="921"/>
      <c r="AW139" s="921"/>
      <c r="AX139" s="921"/>
      <c r="AY139" s="921"/>
      <c r="AZ139" s="921"/>
      <c r="BA139" s="921"/>
      <c r="BB139" s="921"/>
      <c r="BC139" s="921"/>
      <c r="BD139" s="921"/>
      <c r="BE139" s="921"/>
      <c r="BF139" s="921"/>
    </row>
    <row r="140" spans="1:58" s="391" customFormat="1">
      <c r="A140" s="921">
        <v>4</v>
      </c>
      <c r="B140" s="905" t="s">
        <v>1211</v>
      </c>
      <c r="C140" s="980"/>
      <c r="D140" s="980"/>
      <c r="E140" s="980"/>
      <c r="F140" s="980"/>
      <c r="G140" s="921" t="b">
        <v>1</v>
      </c>
      <c r="H140" s="980"/>
      <c r="I140" s="980"/>
      <c r="J140" s="980"/>
      <c r="K140" s="980"/>
      <c r="L140" s="981" t="s">
        <v>691</v>
      </c>
      <c r="M140" s="982" t="s">
        <v>679</v>
      </c>
      <c r="N140" s="983">
        <v>151.32</v>
      </c>
      <c r="O140" s="983">
        <v>29.46</v>
      </c>
      <c r="P140" s="984">
        <v>-80.531324345757326</v>
      </c>
      <c r="Q140" s="983">
        <v>0</v>
      </c>
      <c r="R140" s="983">
        <v>0</v>
      </c>
      <c r="S140" s="984">
        <v>0</v>
      </c>
      <c r="T140" s="983">
        <v>0</v>
      </c>
      <c r="U140" s="983">
        <v>0</v>
      </c>
      <c r="V140" s="984">
        <v>0</v>
      </c>
      <c r="W140" s="983">
        <v>0</v>
      </c>
      <c r="X140" s="983">
        <v>0</v>
      </c>
      <c r="Y140" s="984">
        <v>0</v>
      </c>
      <c r="Z140" s="983">
        <v>0</v>
      </c>
      <c r="AA140" s="983">
        <v>0</v>
      </c>
      <c r="AB140" s="984">
        <v>0</v>
      </c>
      <c r="AC140" s="983">
        <v>0</v>
      </c>
      <c r="AD140" s="983">
        <v>0</v>
      </c>
      <c r="AE140" s="984">
        <v>0</v>
      </c>
      <c r="AF140" s="983">
        <v>0</v>
      </c>
      <c r="AG140" s="983">
        <v>0</v>
      </c>
      <c r="AH140" s="984">
        <v>0</v>
      </c>
      <c r="AI140" s="983">
        <v>0</v>
      </c>
      <c r="AJ140" s="983">
        <v>0</v>
      </c>
      <c r="AK140" s="984">
        <v>0</v>
      </c>
      <c r="AL140" s="983">
        <v>0</v>
      </c>
      <c r="AM140" s="983">
        <v>0</v>
      </c>
      <c r="AN140" s="984">
        <v>0</v>
      </c>
      <c r="AO140" s="983">
        <v>0</v>
      </c>
      <c r="AP140" s="983">
        <v>0</v>
      </c>
      <c r="AQ140" s="984">
        <v>0</v>
      </c>
      <c r="AR140" s="980"/>
      <c r="AS140" s="980"/>
      <c r="AT140" s="980"/>
      <c r="AU140" s="980"/>
      <c r="AV140" s="980"/>
      <c r="AW140" s="980"/>
      <c r="AX140" s="980"/>
      <c r="AY140" s="980"/>
      <c r="AZ140" s="980"/>
      <c r="BA140" s="980"/>
      <c r="BB140" s="980"/>
      <c r="BC140" s="980"/>
      <c r="BD140" s="980"/>
      <c r="BE140" s="980"/>
      <c r="BF140" s="980"/>
    </row>
    <row r="141" spans="1:58" s="391" customFormat="1">
      <c r="A141" s="921">
        <v>4</v>
      </c>
      <c r="B141" s="905" t="s">
        <v>1210</v>
      </c>
      <c r="C141" s="980"/>
      <c r="D141" s="980"/>
      <c r="E141" s="980"/>
      <c r="F141" s="980"/>
      <c r="G141" s="921" t="b">
        <v>1</v>
      </c>
      <c r="H141" s="980"/>
      <c r="I141" s="980"/>
      <c r="J141" s="980"/>
      <c r="K141" s="980"/>
      <c r="L141" s="981" t="s">
        <v>692</v>
      </c>
      <c r="M141" s="982" t="s">
        <v>679</v>
      </c>
      <c r="N141" s="983">
        <v>157.44769874476989</v>
      </c>
      <c r="O141" s="983">
        <v>32.109934453333331</v>
      </c>
      <c r="P141" s="984">
        <v>-79.605967753529995</v>
      </c>
      <c r="Q141" s="983">
        <v>0</v>
      </c>
      <c r="R141" s="983">
        <v>0</v>
      </c>
      <c r="S141" s="984">
        <v>0</v>
      </c>
      <c r="T141" s="983">
        <v>0</v>
      </c>
      <c r="U141" s="983">
        <v>0</v>
      </c>
      <c r="V141" s="984">
        <v>0</v>
      </c>
      <c r="W141" s="983">
        <v>0</v>
      </c>
      <c r="X141" s="983">
        <v>0</v>
      </c>
      <c r="Y141" s="984">
        <v>0</v>
      </c>
      <c r="Z141" s="983">
        <v>0</v>
      </c>
      <c r="AA141" s="983">
        <v>0</v>
      </c>
      <c r="AB141" s="984">
        <v>0</v>
      </c>
      <c r="AC141" s="983">
        <v>0</v>
      </c>
      <c r="AD141" s="983">
        <v>0</v>
      </c>
      <c r="AE141" s="984">
        <v>0</v>
      </c>
      <c r="AF141" s="983">
        <v>0</v>
      </c>
      <c r="AG141" s="983">
        <v>0</v>
      </c>
      <c r="AH141" s="984">
        <v>0</v>
      </c>
      <c r="AI141" s="983">
        <v>0</v>
      </c>
      <c r="AJ141" s="983">
        <v>0</v>
      </c>
      <c r="AK141" s="984">
        <v>0</v>
      </c>
      <c r="AL141" s="983">
        <v>0</v>
      </c>
      <c r="AM141" s="983">
        <v>0</v>
      </c>
      <c r="AN141" s="984">
        <v>0</v>
      </c>
      <c r="AO141" s="983">
        <v>0</v>
      </c>
      <c r="AP141" s="983">
        <v>0</v>
      </c>
      <c r="AQ141" s="984">
        <v>0</v>
      </c>
      <c r="AR141" s="980"/>
      <c r="AS141" s="980"/>
      <c r="AT141" s="980"/>
      <c r="AU141" s="980"/>
      <c r="AV141" s="980"/>
      <c r="AW141" s="980"/>
      <c r="AX141" s="980"/>
      <c r="AY141" s="980"/>
      <c r="AZ141" s="980"/>
      <c r="BA141" s="980"/>
      <c r="BB141" s="980"/>
      <c r="BC141" s="980"/>
      <c r="BD141" s="980"/>
      <c r="BE141" s="980"/>
      <c r="BF141" s="980"/>
    </row>
    <row r="142" spans="1:58" s="600" customFormat="1">
      <c r="A142" s="921">
        <v>4</v>
      </c>
      <c r="B142" s="905"/>
      <c r="C142" s="921"/>
      <c r="D142" s="921"/>
      <c r="E142" s="921"/>
      <c r="F142" s="921"/>
      <c r="G142" s="921" t="b">
        <v>1</v>
      </c>
      <c r="H142" s="921"/>
      <c r="I142" s="921"/>
      <c r="J142" s="921"/>
      <c r="K142" s="921"/>
      <c r="L142" s="985" t="s">
        <v>689</v>
      </c>
      <c r="M142" s="986" t="s">
        <v>145</v>
      </c>
      <c r="N142" s="987">
        <v>104.04949692358572</v>
      </c>
      <c r="O142" s="987">
        <v>108.99502529984157</v>
      </c>
      <c r="P142" s="988"/>
      <c r="Q142" s="987">
        <v>0</v>
      </c>
      <c r="R142" s="987">
        <v>0</v>
      </c>
      <c r="S142" s="988"/>
      <c r="T142" s="987">
        <v>0</v>
      </c>
      <c r="U142" s="987">
        <v>0</v>
      </c>
      <c r="V142" s="988"/>
      <c r="W142" s="987">
        <v>0</v>
      </c>
      <c r="X142" s="987">
        <v>0</v>
      </c>
      <c r="Y142" s="988"/>
      <c r="Z142" s="987">
        <v>0</v>
      </c>
      <c r="AA142" s="987">
        <v>0</v>
      </c>
      <c r="AB142" s="988"/>
      <c r="AC142" s="987">
        <v>0</v>
      </c>
      <c r="AD142" s="987">
        <v>0</v>
      </c>
      <c r="AE142" s="988"/>
      <c r="AF142" s="987">
        <v>0</v>
      </c>
      <c r="AG142" s="987">
        <v>0</v>
      </c>
      <c r="AH142" s="988"/>
      <c r="AI142" s="987">
        <v>0</v>
      </c>
      <c r="AJ142" s="987">
        <v>0</v>
      </c>
      <c r="AK142" s="988"/>
      <c r="AL142" s="987">
        <v>0</v>
      </c>
      <c r="AM142" s="987">
        <v>0</v>
      </c>
      <c r="AN142" s="988"/>
      <c r="AO142" s="987">
        <v>0</v>
      </c>
      <c r="AP142" s="987">
        <v>0</v>
      </c>
      <c r="AQ142" s="988"/>
      <c r="AR142" s="921"/>
      <c r="AS142" s="921"/>
      <c r="AT142" s="921"/>
      <c r="AU142" s="921"/>
      <c r="AV142" s="921"/>
      <c r="AW142" s="921"/>
      <c r="AX142" s="921"/>
      <c r="AY142" s="921"/>
      <c r="AZ142" s="921"/>
      <c r="BA142" s="921"/>
      <c r="BB142" s="921"/>
      <c r="BC142" s="921"/>
      <c r="BD142" s="921"/>
      <c r="BE142" s="921"/>
      <c r="BF142" s="921"/>
    </row>
    <row r="143" spans="1:58" s="600" customFormat="1">
      <c r="A143" s="921">
        <v>4</v>
      </c>
      <c r="B143" s="905" t="s">
        <v>1218</v>
      </c>
      <c r="C143" s="921"/>
      <c r="D143" s="921"/>
      <c r="E143" s="921"/>
      <c r="F143" s="921"/>
      <c r="G143" s="921" t="b">
        <v>1</v>
      </c>
      <c r="H143" s="921"/>
      <c r="I143" s="921"/>
      <c r="J143" s="921"/>
      <c r="K143" s="921"/>
      <c r="L143" s="985" t="s">
        <v>1212</v>
      </c>
      <c r="M143" s="986" t="s">
        <v>329</v>
      </c>
      <c r="N143" s="989">
        <v>8.9499999999999993</v>
      </c>
      <c r="O143" s="989">
        <v>11.4</v>
      </c>
      <c r="P143" s="990">
        <v>27.374301675977669</v>
      </c>
      <c r="Q143" s="989">
        <v>0</v>
      </c>
      <c r="R143" s="989">
        <v>0</v>
      </c>
      <c r="S143" s="990">
        <v>0</v>
      </c>
      <c r="T143" s="989">
        <v>0</v>
      </c>
      <c r="U143" s="989">
        <v>0</v>
      </c>
      <c r="V143" s="990">
        <v>0</v>
      </c>
      <c r="W143" s="989">
        <v>0</v>
      </c>
      <c r="X143" s="989">
        <v>0</v>
      </c>
      <c r="Y143" s="990">
        <v>0</v>
      </c>
      <c r="Z143" s="989">
        <v>0</v>
      </c>
      <c r="AA143" s="989">
        <v>0</v>
      </c>
      <c r="AB143" s="990">
        <v>0</v>
      </c>
      <c r="AC143" s="989">
        <v>0</v>
      </c>
      <c r="AD143" s="989">
        <v>0</v>
      </c>
      <c r="AE143" s="990">
        <v>0</v>
      </c>
      <c r="AF143" s="989">
        <v>0</v>
      </c>
      <c r="AG143" s="989">
        <v>0</v>
      </c>
      <c r="AH143" s="990">
        <v>0</v>
      </c>
      <c r="AI143" s="989">
        <v>0</v>
      </c>
      <c r="AJ143" s="989">
        <v>0</v>
      </c>
      <c r="AK143" s="990">
        <v>0</v>
      </c>
      <c r="AL143" s="989">
        <v>0</v>
      </c>
      <c r="AM143" s="989">
        <v>0</v>
      </c>
      <c r="AN143" s="990">
        <v>0</v>
      </c>
      <c r="AO143" s="989">
        <v>0</v>
      </c>
      <c r="AP143" s="989">
        <v>0</v>
      </c>
      <c r="AQ143" s="990">
        <v>0</v>
      </c>
      <c r="AR143" s="921"/>
      <c r="AS143" s="921"/>
      <c r="AT143" s="921"/>
      <c r="AU143" s="921"/>
      <c r="AV143" s="921"/>
      <c r="AW143" s="921"/>
      <c r="AX143" s="921"/>
      <c r="AY143" s="921"/>
      <c r="AZ143" s="921"/>
      <c r="BA143" s="921"/>
      <c r="BB143" s="921"/>
      <c r="BC143" s="921"/>
      <c r="BD143" s="921"/>
      <c r="BE143" s="921"/>
      <c r="BF143" s="921"/>
    </row>
    <row r="144" spans="1:58" s="600" customFormat="1" ht="0.15" customHeight="1">
      <c r="A144" s="921">
        <v>4</v>
      </c>
      <c r="B144" s="921"/>
      <c r="C144" s="921"/>
      <c r="D144" s="921"/>
      <c r="E144" s="921"/>
      <c r="F144" s="921"/>
      <c r="G144" s="921" t="b">
        <v>0</v>
      </c>
      <c r="H144" s="921"/>
      <c r="I144" s="921"/>
      <c r="J144" s="921"/>
      <c r="K144" s="921"/>
      <c r="L144" s="976" t="s">
        <v>693</v>
      </c>
      <c r="M144" s="977"/>
      <c r="N144" s="978"/>
      <c r="O144" s="978"/>
      <c r="P144" s="978"/>
      <c r="Q144" s="978"/>
      <c r="R144" s="978"/>
      <c r="S144" s="978"/>
      <c r="T144" s="978"/>
      <c r="U144" s="978"/>
      <c r="V144" s="978"/>
      <c r="W144" s="978"/>
      <c r="X144" s="978"/>
      <c r="Y144" s="978"/>
      <c r="Z144" s="978"/>
      <c r="AA144" s="978"/>
      <c r="AB144" s="978"/>
      <c r="AC144" s="978"/>
      <c r="AD144" s="978"/>
      <c r="AE144" s="978"/>
      <c r="AF144" s="978"/>
      <c r="AG144" s="978"/>
      <c r="AH144" s="978"/>
      <c r="AI144" s="978"/>
      <c r="AJ144" s="978"/>
      <c r="AK144" s="978"/>
      <c r="AL144" s="978"/>
      <c r="AM144" s="978"/>
      <c r="AN144" s="978"/>
      <c r="AO144" s="978"/>
      <c r="AP144" s="978"/>
      <c r="AQ144" s="979"/>
      <c r="AR144" s="921"/>
      <c r="AS144" s="921"/>
      <c r="AT144" s="921"/>
      <c r="AU144" s="921"/>
      <c r="AV144" s="921"/>
      <c r="AW144" s="921"/>
      <c r="AX144" s="921"/>
      <c r="AY144" s="921"/>
      <c r="AZ144" s="921"/>
      <c r="BA144" s="921"/>
      <c r="BB144" s="921"/>
      <c r="BC144" s="921"/>
      <c r="BD144" s="921"/>
      <c r="BE144" s="921"/>
      <c r="BF144" s="921"/>
    </row>
    <row r="145" spans="1:58" s="600" customFormat="1" ht="0.15" customHeight="1">
      <c r="A145" s="921">
        <v>4</v>
      </c>
      <c r="B145" s="921"/>
      <c r="C145" s="921"/>
      <c r="D145" s="921"/>
      <c r="E145" s="921"/>
      <c r="F145" s="921"/>
      <c r="G145" s="921" t="b">
        <v>0</v>
      </c>
      <c r="H145" s="921"/>
      <c r="I145" s="921"/>
      <c r="J145" s="921"/>
      <c r="K145" s="921"/>
      <c r="L145" s="402" t="s">
        <v>1219</v>
      </c>
      <c r="M145" s="403"/>
      <c r="N145" s="404"/>
      <c r="O145" s="404"/>
      <c r="P145" s="404"/>
      <c r="Q145" s="404"/>
      <c r="R145" s="404"/>
      <c r="S145" s="404"/>
      <c r="T145" s="404"/>
      <c r="U145" s="404"/>
      <c r="V145" s="404"/>
      <c r="W145" s="404"/>
      <c r="X145" s="404"/>
      <c r="Y145" s="404"/>
      <c r="Z145" s="404"/>
      <c r="AA145" s="404"/>
      <c r="AB145" s="404"/>
      <c r="AC145" s="404"/>
      <c r="AD145" s="404"/>
      <c r="AE145" s="404"/>
      <c r="AF145" s="404"/>
      <c r="AG145" s="404"/>
      <c r="AH145" s="404"/>
      <c r="AI145" s="404"/>
      <c r="AJ145" s="404"/>
      <c r="AK145" s="404"/>
      <c r="AL145" s="404"/>
      <c r="AM145" s="404"/>
      <c r="AN145" s="404"/>
      <c r="AO145" s="404"/>
      <c r="AP145" s="404"/>
      <c r="AQ145" s="405"/>
      <c r="AR145" s="921"/>
      <c r="AS145" s="921"/>
      <c r="AT145" s="921"/>
      <c r="AU145" s="921"/>
      <c r="AV145" s="921"/>
      <c r="AW145" s="921"/>
      <c r="AX145" s="921"/>
      <c r="AY145" s="921"/>
      <c r="AZ145" s="921"/>
      <c r="BA145" s="921"/>
      <c r="BB145" s="921"/>
      <c r="BC145" s="921"/>
      <c r="BD145" s="921"/>
      <c r="BE145" s="921"/>
      <c r="BF145" s="921"/>
    </row>
    <row r="146" spans="1:58" s="600" customFormat="1" ht="0.15" customHeight="1">
      <c r="A146" s="921">
        <v>4</v>
      </c>
      <c r="B146" s="921"/>
      <c r="C146" s="921"/>
      <c r="D146" s="921"/>
      <c r="E146" s="921"/>
      <c r="F146" s="921"/>
      <c r="G146" s="921" t="b">
        <v>0</v>
      </c>
      <c r="H146" s="921"/>
      <c r="I146" s="921"/>
      <c r="J146" s="921"/>
      <c r="K146" s="921"/>
      <c r="L146" s="991" t="s">
        <v>694</v>
      </c>
      <c r="M146" s="986" t="s">
        <v>679</v>
      </c>
      <c r="N146" s="992">
        <v>0</v>
      </c>
      <c r="O146" s="992">
        <v>0</v>
      </c>
      <c r="P146" s="988">
        <v>0</v>
      </c>
      <c r="Q146" s="992">
        <v>0</v>
      </c>
      <c r="R146" s="992">
        <v>0</v>
      </c>
      <c r="S146" s="988">
        <v>0</v>
      </c>
      <c r="T146" s="992">
        <v>0</v>
      </c>
      <c r="U146" s="992">
        <v>0</v>
      </c>
      <c r="V146" s="988">
        <v>0</v>
      </c>
      <c r="W146" s="992">
        <v>0</v>
      </c>
      <c r="X146" s="992">
        <v>0</v>
      </c>
      <c r="Y146" s="988">
        <v>0</v>
      </c>
      <c r="Z146" s="992">
        <v>0</v>
      </c>
      <c r="AA146" s="992">
        <v>0</v>
      </c>
      <c r="AB146" s="988">
        <v>0</v>
      </c>
      <c r="AC146" s="992">
        <v>0</v>
      </c>
      <c r="AD146" s="992">
        <v>0</v>
      </c>
      <c r="AE146" s="988">
        <v>0</v>
      </c>
      <c r="AF146" s="992">
        <v>0</v>
      </c>
      <c r="AG146" s="992">
        <v>0</v>
      </c>
      <c r="AH146" s="988">
        <v>0</v>
      </c>
      <c r="AI146" s="992">
        <v>0</v>
      </c>
      <c r="AJ146" s="992">
        <v>0</v>
      </c>
      <c r="AK146" s="988">
        <v>0</v>
      </c>
      <c r="AL146" s="992">
        <v>0</v>
      </c>
      <c r="AM146" s="992">
        <v>0</v>
      </c>
      <c r="AN146" s="988">
        <v>0</v>
      </c>
      <c r="AO146" s="992">
        <v>0</v>
      </c>
      <c r="AP146" s="992">
        <v>0</v>
      </c>
      <c r="AQ146" s="988">
        <v>0</v>
      </c>
      <c r="AR146" s="921"/>
      <c r="AS146" s="921"/>
      <c r="AT146" s="921"/>
      <c r="AU146" s="921"/>
      <c r="AV146" s="921"/>
      <c r="AW146" s="921"/>
      <c r="AX146" s="921"/>
      <c r="AY146" s="921"/>
      <c r="AZ146" s="921"/>
      <c r="BA146" s="921"/>
      <c r="BB146" s="921"/>
      <c r="BC146" s="921"/>
      <c r="BD146" s="921"/>
      <c r="BE146" s="921"/>
      <c r="BF146" s="921"/>
    </row>
    <row r="147" spans="1:58" s="600" customFormat="1" ht="0.15" customHeight="1">
      <c r="A147" s="921">
        <v>4</v>
      </c>
      <c r="B147" s="921"/>
      <c r="C147" s="921"/>
      <c r="D147" s="921"/>
      <c r="E147" s="921"/>
      <c r="F147" s="921"/>
      <c r="G147" s="921" t="b">
        <v>0</v>
      </c>
      <c r="H147" s="921"/>
      <c r="I147" s="921"/>
      <c r="J147" s="921"/>
      <c r="K147" s="921"/>
      <c r="L147" s="991" t="s">
        <v>695</v>
      </c>
      <c r="M147" s="986" t="s">
        <v>679</v>
      </c>
      <c r="N147" s="992"/>
      <c r="O147" s="992"/>
      <c r="P147" s="988">
        <v>0</v>
      </c>
      <c r="Q147" s="992"/>
      <c r="R147" s="992"/>
      <c r="S147" s="988">
        <v>0</v>
      </c>
      <c r="T147" s="992"/>
      <c r="U147" s="992"/>
      <c r="V147" s="988">
        <v>0</v>
      </c>
      <c r="W147" s="992"/>
      <c r="X147" s="992"/>
      <c r="Y147" s="988">
        <v>0</v>
      </c>
      <c r="Z147" s="992"/>
      <c r="AA147" s="992"/>
      <c r="AB147" s="988">
        <v>0</v>
      </c>
      <c r="AC147" s="992"/>
      <c r="AD147" s="992"/>
      <c r="AE147" s="988">
        <v>0</v>
      </c>
      <c r="AF147" s="992"/>
      <c r="AG147" s="992"/>
      <c r="AH147" s="988">
        <v>0</v>
      </c>
      <c r="AI147" s="992"/>
      <c r="AJ147" s="992"/>
      <c r="AK147" s="988">
        <v>0</v>
      </c>
      <c r="AL147" s="992"/>
      <c r="AM147" s="992"/>
      <c r="AN147" s="988">
        <v>0</v>
      </c>
      <c r="AO147" s="992"/>
      <c r="AP147" s="992"/>
      <c r="AQ147" s="988">
        <v>0</v>
      </c>
      <c r="AR147" s="921"/>
      <c r="AS147" s="921"/>
      <c r="AT147" s="921"/>
      <c r="AU147" s="921"/>
      <c r="AV147" s="921"/>
      <c r="AW147" s="921"/>
      <c r="AX147" s="921"/>
      <c r="AY147" s="921"/>
      <c r="AZ147" s="921"/>
      <c r="BA147" s="921"/>
      <c r="BB147" s="921"/>
      <c r="BC147" s="921"/>
      <c r="BD147" s="921"/>
      <c r="BE147" s="921"/>
      <c r="BF147" s="921"/>
    </row>
    <row r="148" spans="1:58" s="600" customFormat="1" ht="0.15" customHeight="1">
      <c r="A148" s="921">
        <v>4</v>
      </c>
      <c r="B148" s="905" t="s">
        <v>1213</v>
      </c>
      <c r="C148" s="921"/>
      <c r="D148" s="921"/>
      <c r="E148" s="921"/>
      <c r="F148" s="921"/>
      <c r="G148" s="921" t="b">
        <v>0</v>
      </c>
      <c r="H148" s="921"/>
      <c r="I148" s="921"/>
      <c r="J148" s="921"/>
      <c r="K148" s="921"/>
      <c r="L148" s="991" t="s">
        <v>696</v>
      </c>
      <c r="M148" s="986" t="s">
        <v>329</v>
      </c>
      <c r="N148" s="989">
        <v>4.5</v>
      </c>
      <c r="O148" s="989">
        <v>6</v>
      </c>
      <c r="P148" s="990">
        <v>33.333333333333329</v>
      </c>
      <c r="Q148" s="989">
        <v>0</v>
      </c>
      <c r="R148" s="989">
        <v>0</v>
      </c>
      <c r="S148" s="990">
        <v>0</v>
      </c>
      <c r="T148" s="989">
        <v>0</v>
      </c>
      <c r="U148" s="989">
        <v>0</v>
      </c>
      <c r="V148" s="990">
        <v>0</v>
      </c>
      <c r="W148" s="989">
        <v>0</v>
      </c>
      <c r="X148" s="989">
        <v>0</v>
      </c>
      <c r="Y148" s="990">
        <v>0</v>
      </c>
      <c r="Z148" s="989">
        <v>0</v>
      </c>
      <c r="AA148" s="989">
        <v>0</v>
      </c>
      <c r="AB148" s="990">
        <v>0</v>
      </c>
      <c r="AC148" s="989">
        <v>0</v>
      </c>
      <c r="AD148" s="989">
        <v>0</v>
      </c>
      <c r="AE148" s="990">
        <v>0</v>
      </c>
      <c r="AF148" s="989">
        <v>0</v>
      </c>
      <c r="AG148" s="989">
        <v>0</v>
      </c>
      <c r="AH148" s="990">
        <v>0</v>
      </c>
      <c r="AI148" s="989">
        <v>0</v>
      </c>
      <c r="AJ148" s="989">
        <v>0</v>
      </c>
      <c r="AK148" s="990">
        <v>0</v>
      </c>
      <c r="AL148" s="989">
        <v>0</v>
      </c>
      <c r="AM148" s="989">
        <v>0</v>
      </c>
      <c r="AN148" s="990">
        <v>0</v>
      </c>
      <c r="AO148" s="989">
        <v>0</v>
      </c>
      <c r="AP148" s="989">
        <v>0</v>
      </c>
      <c r="AQ148" s="990">
        <v>0</v>
      </c>
      <c r="AR148" s="921"/>
      <c r="AS148" s="921"/>
      <c r="AT148" s="921"/>
      <c r="AU148" s="921"/>
      <c r="AV148" s="921"/>
      <c r="AW148" s="921"/>
      <c r="AX148" s="921"/>
      <c r="AY148" s="921"/>
      <c r="AZ148" s="921"/>
      <c r="BA148" s="921"/>
      <c r="BB148" s="921"/>
      <c r="BC148" s="921"/>
      <c r="BD148" s="921"/>
      <c r="BE148" s="921"/>
      <c r="BF148" s="921"/>
    </row>
    <row r="149" spans="1:58" s="600" customFormat="1" ht="0.15" customHeight="1">
      <c r="A149" s="921">
        <v>4</v>
      </c>
      <c r="B149" s="921"/>
      <c r="C149" s="921"/>
      <c r="D149" s="921"/>
      <c r="E149" s="921"/>
      <c r="F149" s="921"/>
      <c r="G149" s="921" t="b">
        <v>0</v>
      </c>
      <c r="H149" s="921"/>
      <c r="I149" s="921"/>
      <c r="J149" s="921"/>
      <c r="K149" s="921"/>
      <c r="L149" s="991" t="s">
        <v>697</v>
      </c>
      <c r="M149" s="986" t="s">
        <v>698</v>
      </c>
      <c r="N149" s="992"/>
      <c r="O149" s="992"/>
      <c r="P149" s="988">
        <v>0</v>
      </c>
      <c r="Q149" s="992"/>
      <c r="R149" s="992"/>
      <c r="S149" s="988">
        <v>0</v>
      </c>
      <c r="T149" s="992"/>
      <c r="U149" s="992"/>
      <c r="V149" s="988">
        <v>0</v>
      </c>
      <c r="W149" s="992"/>
      <c r="X149" s="992"/>
      <c r="Y149" s="988">
        <v>0</v>
      </c>
      <c r="Z149" s="992"/>
      <c r="AA149" s="992"/>
      <c r="AB149" s="988">
        <v>0</v>
      </c>
      <c r="AC149" s="992"/>
      <c r="AD149" s="992"/>
      <c r="AE149" s="988">
        <v>0</v>
      </c>
      <c r="AF149" s="992"/>
      <c r="AG149" s="992"/>
      <c r="AH149" s="988">
        <v>0</v>
      </c>
      <c r="AI149" s="992"/>
      <c r="AJ149" s="992"/>
      <c r="AK149" s="988">
        <v>0</v>
      </c>
      <c r="AL149" s="992"/>
      <c r="AM149" s="992"/>
      <c r="AN149" s="988">
        <v>0</v>
      </c>
      <c r="AO149" s="992"/>
      <c r="AP149" s="992"/>
      <c r="AQ149" s="988">
        <v>0</v>
      </c>
      <c r="AR149" s="921"/>
      <c r="AS149" s="921"/>
      <c r="AT149" s="921"/>
      <c r="AU149" s="921"/>
      <c r="AV149" s="921"/>
      <c r="AW149" s="921"/>
      <c r="AX149" s="921"/>
      <c r="AY149" s="921"/>
      <c r="AZ149" s="921"/>
      <c r="BA149" s="921"/>
      <c r="BB149" s="921"/>
      <c r="BC149" s="921"/>
      <c r="BD149" s="921"/>
      <c r="BE149" s="921"/>
      <c r="BF149" s="921"/>
    </row>
    <row r="150" spans="1:58" s="600" customFormat="1" ht="0.15" customHeight="1">
      <c r="A150" s="921">
        <v>4</v>
      </c>
      <c r="B150" s="921"/>
      <c r="C150" s="921"/>
      <c r="D150" s="921"/>
      <c r="E150" s="921"/>
      <c r="F150" s="921"/>
      <c r="G150" s="921" t="b">
        <v>0</v>
      </c>
      <c r="H150" s="921"/>
      <c r="I150" s="921"/>
      <c r="J150" s="921"/>
      <c r="K150" s="921"/>
      <c r="L150" s="991" t="s">
        <v>699</v>
      </c>
      <c r="M150" s="986" t="s">
        <v>700</v>
      </c>
      <c r="N150" s="992"/>
      <c r="O150" s="992"/>
      <c r="P150" s="988">
        <v>0</v>
      </c>
      <c r="Q150" s="992"/>
      <c r="R150" s="992"/>
      <c r="S150" s="988">
        <v>0</v>
      </c>
      <c r="T150" s="992"/>
      <c r="U150" s="992"/>
      <c r="V150" s="988">
        <v>0</v>
      </c>
      <c r="W150" s="992"/>
      <c r="X150" s="992"/>
      <c r="Y150" s="988">
        <v>0</v>
      </c>
      <c r="Z150" s="992"/>
      <c r="AA150" s="992"/>
      <c r="AB150" s="988">
        <v>0</v>
      </c>
      <c r="AC150" s="992"/>
      <c r="AD150" s="992"/>
      <c r="AE150" s="988">
        <v>0</v>
      </c>
      <c r="AF150" s="992"/>
      <c r="AG150" s="992"/>
      <c r="AH150" s="988">
        <v>0</v>
      </c>
      <c r="AI150" s="992"/>
      <c r="AJ150" s="992"/>
      <c r="AK150" s="988">
        <v>0</v>
      </c>
      <c r="AL150" s="992"/>
      <c r="AM150" s="992"/>
      <c r="AN150" s="988">
        <v>0</v>
      </c>
      <c r="AO150" s="992"/>
      <c r="AP150" s="992"/>
      <c r="AQ150" s="988">
        <v>0</v>
      </c>
      <c r="AR150" s="921"/>
      <c r="AS150" s="921"/>
      <c r="AT150" s="921"/>
      <c r="AU150" s="921"/>
      <c r="AV150" s="921"/>
      <c r="AW150" s="921"/>
      <c r="AX150" s="921"/>
      <c r="AY150" s="921"/>
      <c r="AZ150" s="921"/>
      <c r="BA150" s="921"/>
      <c r="BB150" s="921"/>
      <c r="BC150" s="921"/>
      <c r="BD150" s="921"/>
      <c r="BE150" s="921"/>
      <c r="BF150" s="921"/>
    </row>
    <row r="151" spans="1:58" s="600" customFormat="1" ht="0.15" customHeight="1">
      <c r="A151" s="921">
        <v>4</v>
      </c>
      <c r="B151" s="921"/>
      <c r="C151" s="921"/>
      <c r="D151" s="921"/>
      <c r="E151" s="921"/>
      <c r="F151" s="921"/>
      <c r="G151" s="921" t="b">
        <v>0</v>
      </c>
      <c r="H151" s="921"/>
      <c r="I151" s="921"/>
      <c r="J151" s="921"/>
      <c r="K151" s="921"/>
      <c r="L151" s="981" t="s">
        <v>1220</v>
      </c>
      <c r="M151" s="403"/>
      <c r="N151" s="404"/>
      <c r="O151" s="404"/>
      <c r="P151" s="404"/>
      <c r="Q151" s="404"/>
      <c r="R151" s="404"/>
      <c r="S151" s="404"/>
      <c r="T151" s="404"/>
      <c r="U151" s="404"/>
      <c r="V151" s="404"/>
      <c r="W151" s="404"/>
      <c r="X151" s="404"/>
      <c r="Y151" s="404"/>
      <c r="Z151" s="404"/>
      <c r="AA151" s="404"/>
      <c r="AB151" s="404"/>
      <c r="AC151" s="404"/>
      <c r="AD151" s="404"/>
      <c r="AE151" s="404"/>
      <c r="AF151" s="404"/>
      <c r="AG151" s="404"/>
      <c r="AH151" s="404"/>
      <c r="AI151" s="404"/>
      <c r="AJ151" s="404"/>
      <c r="AK151" s="404"/>
      <c r="AL151" s="404"/>
      <c r="AM151" s="404"/>
      <c r="AN151" s="404"/>
      <c r="AO151" s="404"/>
      <c r="AP151" s="404"/>
      <c r="AQ151" s="405"/>
      <c r="AR151" s="921"/>
      <c r="AS151" s="921"/>
      <c r="AT151" s="921"/>
      <c r="AU151" s="921"/>
      <c r="AV151" s="921"/>
      <c r="AW151" s="921"/>
      <c r="AX151" s="921"/>
      <c r="AY151" s="921"/>
      <c r="AZ151" s="921"/>
      <c r="BA151" s="921"/>
      <c r="BB151" s="921"/>
      <c r="BC151" s="921"/>
      <c r="BD151" s="921"/>
      <c r="BE151" s="921"/>
      <c r="BF151" s="921"/>
    </row>
    <row r="152" spans="1:58" s="600" customFormat="1" ht="0.15" customHeight="1">
      <c r="A152" s="921">
        <v>4</v>
      </c>
      <c r="B152" s="921"/>
      <c r="C152" s="921"/>
      <c r="D152" s="921"/>
      <c r="E152" s="921"/>
      <c r="F152" s="921"/>
      <c r="G152" s="921" t="b">
        <v>0</v>
      </c>
      <c r="H152" s="921"/>
      <c r="I152" s="921"/>
      <c r="J152" s="921"/>
      <c r="K152" s="921"/>
      <c r="L152" s="991" t="s">
        <v>694</v>
      </c>
      <c r="M152" s="986" t="s">
        <v>679</v>
      </c>
      <c r="N152" s="992">
        <v>0</v>
      </c>
      <c r="O152" s="992">
        <v>0</v>
      </c>
      <c r="P152" s="988">
        <v>0</v>
      </c>
      <c r="Q152" s="992">
        <v>0</v>
      </c>
      <c r="R152" s="992">
        <v>0</v>
      </c>
      <c r="S152" s="988">
        <v>0</v>
      </c>
      <c r="T152" s="992">
        <v>0</v>
      </c>
      <c r="U152" s="992">
        <v>0</v>
      </c>
      <c r="V152" s="988">
        <v>0</v>
      </c>
      <c r="W152" s="992">
        <v>0</v>
      </c>
      <c r="X152" s="992">
        <v>0</v>
      </c>
      <c r="Y152" s="988">
        <v>0</v>
      </c>
      <c r="Z152" s="992">
        <v>0</v>
      </c>
      <c r="AA152" s="992">
        <v>0</v>
      </c>
      <c r="AB152" s="988">
        <v>0</v>
      </c>
      <c r="AC152" s="992">
        <v>0</v>
      </c>
      <c r="AD152" s="992">
        <v>0</v>
      </c>
      <c r="AE152" s="988">
        <v>0</v>
      </c>
      <c r="AF152" s="992">
        <v>0</v>
      </c>
      <c r="AG152" s="992">
        <v>0</v>
      </c>
      <c r="AH152" s="988">
        <v>0</v>
      </c>
      <c r="AI152" s="992">
        <v>0</v>
      </c>
      <c r="AJ152" s="992">
        <v>0</v>
      </c>
      <c r="AK152" s="988">
        <v>0</v>
      </c>
      <c r="AL152" s="992">
        <v>0</v>
      </c>
      <c r="AM152" s="992">
        <v>0</v>
      </c>
      <c r="AN152" s="988">
        <v>0</v>
      </c>
      <c r="AO152" s="992">
        <v>0</v>
      </c>
      <c r="AP152" s="992">
        <v>0</v>
      </c>
      <c r="AQ152" s="988">
        <v>0</v>
      </c>
      <c r="AR152" s="921"/>
      <c r="AS152" s="921"/>
      <c r="AT152" s="921"/>
      <c r="AU152" s="921"/>
      <c r="AV152" s="921"/>
      <c r="AW152" s="921"/>
      <c r="AX152" s="921"/>
      <c r="AY152" s="921"/>
      <c r="AZ152" s="921"/>
      <c r="BA152" s="921"/>
      <c r="BB152" s="921"/>
      <c r="BC152" s="921"/>
      <c r="BD152" s="921"/>
      <c r="BE152" s="921"/>
      <c r="BF152" s="921"/>
    </row>
    <row r="153" spans="1:58" s="600" customFormat="1" ht="0.15" customHeight="1">
      <c r="A153" s="921">
        <v>4</v>
      </c>
      <c r="B153" s="921"/>
      <c r="C153" s="921"/>
      <c r="D153" s="921"/>
      <c r="E153" s="921"/>
      <c r="F153" s="921"/>
      <c r="G153" s="921" t="b">
        <v>0</v>
      </c>
      <c r="H153" s="921"/>
      <c r="I153" s="921"/>
      <c r="J153" s="921"/>
      <c r="K153" s="921"/>
      <c r="L153" s="991" t="s">
        <v>695</v>
      </c>
      <c r="M153" s="986" t="s">
        <v>679</v>
      </c>
      <c r="N153" s="992"/>
      <c r="O153" s="992"/>
      <c r="P153" s="988">
        <v>0</v>
      </c>
      <c r="Q153" s="992"/>
      <c r="R153" s="992"/>
      <c r="S153" s="988">
        <v>0</v>
      </c>
      <c r="T153" s="992"/>
      <c r="U153" s="992"/>
      <c r="V153" s="988">
        <v>0</v>
      </c>
      <c r="W153" s="992"/>
      <c r="X153" s="992"/>
      <c r="Y153" s="988">
        <v>0</v>
      </c>
      <c r="Z153" s="992"/>
      <c r="AA153" s="992"/>
      <c r="AB153" s="988">
        <v>0</v>
      </c>
      <c r="AC153" s="992"/>
      <c r="AD153" s="992"/>
      <c r="AE153" s="988">
        <v>0</v>
      </c>
      <c r="AF153" s="992"/>
      <c r="AG153" s="992"/>
      <c r="AH153" s="988">
        <v>0</v>
      </c>
      <c r="AI153" s="992"/>
      <c r="AJ153" s="992"/>
      <c r="AK153" s="988">
        <v>0</v>
      </c>
      <c r="AL153" s="992"/>
      <c r="AM153" s="992"/>
      <c r="AN153" s="988">
        <v>0</v>
      </c>
      <c r="AO153" s="992"/>
      <c r="AP153" s="992"/>
      <c r="AQ153" s="988">
        <v>0</v>
      </c>
      <c r="AR153" s="921"/>
      <c r="AS153" s="921"/>
      <c r="AT153" s="921"/>
      <c r="AU153" s="921"/>
      <c r="AV153" s="921"/>
      <c r="AW153" s="921"/>
      <c r="AX153" s="921"/>
      <c r="AY153" s="921"/>
      <c r="AZ153" s="921"/>
      <c r="BA153" s="921"/>
      <c r="BB153" s="921"/>
      <c r="BC153" s="921"/>
      <c r="BD153" s="921"/>
      <c r="BE153" s="921"/>
      <c r="BF153" s="921"/>
    </row>
    <row r="154" spans="1:58" s="600" customFormat="1" ht="0.15" customHeight="1">
      <c r="A154" s="921">
        <v>4</v>
      </c>
      <c r="B154" s="905" t="s">
        <v>1214</v>
      </c>
      <c r="C154" s="921"/>
      <c r="D154" s="921"/>
      <c r="E154" s="921"/>
      <c r="F154" s="921"/>
      <c r="G154" s="921" t="b">
        <v>0</v>
      </c>
      <c r="H154" s="921"/>
      <c r="I154" s="921"/>
      <c r="J154" s="921"/>
      <c r="K154" s="921"/>
      <c r="L154" s="991" t="s">
        <v>696</v>
      </c>
      <c r="M154" s="986" t="s">
        <v>329</v>
      </c>
      <c r="N154" s="989">
        <v>4.7799999999999994</v>
      </c>
      <c r="O154" s="989">
        <v>6</v>
      </c>
      <c r="P154" s="990">
        <v>25.523012552301271</v>
      </c>
      <c r="Q154" s="989">
        <v>0</v>
      </c>
      <c r="R154" s="989">
        <v>0</v>
      </c>
      <c r="S154" s="990">
        <v>0</v>
      </c>
      <c r="T154" s="989">
        <v>0</v>
      </c>
      <c r="U154" s="989">
        <v>0</v>
      </c>
      <c r="V154" s="990">
        <v>0</v>
      </c>
      <c r="W154" s="989">
        <v>0</v>
      </c>
      <c r="X154" s="989">
        <v>0</v>
      </c>
      <c r="Y154" s="990">
        <v>0</v>
      </c>
      <c r="Z154" s="989">
        <v>0</v>
      </c>
      <c r="AA154" s="989">
        <v>0</v>
      </c>
      <c r="AB154" s="990">
        <v>0</v>
      </c>
      <c r="AC154" s="989">
        <v>0</v>
      </c>
      <c r="AD154" s="989">
        <v>0</v>
      </c>
      <c r="AE154" s="990">
        <v>0</v>
      </c>
      <c r="AF154" s="989">
        <v>0</v>
      </c>
      <c r="AG154" s="989">
        <v>0</v>
      </c>
      <c r="AH154" s="990">
        <v>0</v>
      </c>
      <c r="AI154" s="989">
        <v>0</v>
      </c>
      <c r="AJ154" s="989">
        <v>0</v>
      </c>
      <c r="AK154" s="990">
        <v>0</v>
      </c>
      <c r="AL154" s="989">
        <v>0</v>
      </c>
      <c r="AM154" s="989">
        <v>0</v>
      </c>
      <c r="AN154" s="990">
        <v>0</v>
      </c>
      <c r="AO154" s="989">
        <v>0</v>
      </c>
      <c r="AP154" s="989">
        <v>0</v>
      </c>
      <c r="AQ154" s="990">
        <v>0</v>
      </c>
      <c r="AR154" s="921"/>
      <c r="AS154" s="921"/>
      <c r="AT154" s="921"/>
      <c r="AU154" s="921"/>
      <c r="AV154" s="921"/>
      <c r="AW154" s="921"/>
      <c r="AX154" s="921"/>
      <c r="AY154" s="921"/>
      <c r="AZ154" s="921"/>
      <c r="BA154" s="921"/>
      <c r="BB154" s="921"/>
      <c r="BC154" s="921"/>
      <c r="BD154" s="921"/>
      <c r="BE154" s="921"/>
      <c r="BF154" s="921"/>
    </row>
    <row r="155" spans="1:58" s="600" customFormat="1" ht="0.15" customHeight="1">
      <c r="A155" s="921">
        <v>4</v>
      </c>
      <c r="B155" s="921"/>
      <c r="C155" s="921"/>
      <c r="D155" s="921"/>
      <c r="E155" s="921"/>
      <c r="F155" s="921"/>
      <c r="G155" s="921" t="b">
        <v>0</v>
      </c>
      <c r="H155" s="921"/>
      <c r="I155" s="921"/>
      <c r="J155" s="921"/>
      <c r="K155" s="921"/>
      <c r="L155" s="991" t="s">
        <v>697</v>
      </c>
      <c r="M155" s="986" t="s">
        <v>698</v>
      </c>
      <c r="N155" s="992"/>
      <c r="O155" s="992"/>
      <c r="P155" s="988">
        <v>0</v>
      </c>
      <c r="Q155" s="992"/>
      <c r="R155" s="992"/>
      <c r="S155" s="988">
        <v>0</v>
      </c>
      <c r="T155" s="992"/>
      <c r="U155" s="992"/>
      <c r="V155" s="988">
        <v>0</v>
      </c>
      <c r="W155" s="992"/>
      <c r="X155" s="992"/>
      <c r="Y155" s="988">
        <v>0</v>
      </c>
      <c r="Z155" s="992"/>
      <c r="AA155" s="992"/>
      <c r="AB155" s="988">
        <v>0</v>
      </c>
      <c r="AC155" s="992"/>
      <c r="AD155" s="992"/>
      <c r="AE155" s="988">
        <v>0</v>
      </c>
      <c r="AF155" s="992"/>
      <c r="AG155" s="992"/>
      <c r="AH155" s="988">
        <v>0</v>
      </c>
      <c r="AI155" s="992"/>
      <c r="AJ155" s="992"/>
      <c r="AK155" s="988">
        <v>0</v>
      </c>
      <c r="AL155" s="992"/>
      <c r="AM155" s="992"/>
      <c r="AN155" s="988">
        <v>0</v>
      </c>
      <c r="AO155" s="992"/>
      <c r="AP155" s="992"/>
      <c r="AQ155" s="988">
        <v>0</v>
      </c>
      <c r="AR155" s="921"/>
      <c r="AS155" s="921"/>
      <c r="AT155" s="921"/>
      <c r="AU155" s="921"/>
      <c r="AV155" s="921"/>
      <c r="AW155" s="921"/>
      <c r="AX155" s="921"/>
      <c r="AY155" s="921"/>
      <c r="AZ155" s="921"/>
      <c r="BA155" s="921"/>
      <c r="BB155" s="921"/>
      <c r="BC155" s="921"/>
      <c r="BD155" s="921"/>
      <c r="BE155" s="921"/>
      <c r="BF155" s="921"/>
    </row>
    <row r="156" spans="1:58" s="600" customFormat="1" ht="0.15" customHeight="1">
      <c r="A156" s="921">
        <v>4</v>
      </c>
      <c r="B156" s="921"/>
      <c r="C156" s="921"/>
      <c r="D156" s="921"/>
      <c r="E156" s="921"/>
      <c r="F156" s="921"/>
      <c r="G156" s="921" t="b">
        <v>0</v>
      </c>
      <c r="H156" s="921"/>
      <c r="I156" s="921"/>
      <c r="J156" s="921"/>
      <c r="K156" s="921"/>
      <c r="L156" s="991" t="s">
        <v>699</v>
      </c>
      <c r="M156" s="986" t="s">
        <v>700</v>
      </c>
      <c r="N156" s="992"/>
      <c r="O156" s="992"/>
      <c r="P156" s="988">
        <v>0</v>
      </c>
      <c r="Q156" s="992"/>
      <c r="R156" s="992"/>
      <c r="S156" s="988">
        <v>0</v>
      </c>
      <c r="T156" s="992"/>
      <c r="U156" s="992"/>
      <c r="V156" s="988">
        <v>0</v>
      </c>
      <c r="W156" s="992"/>
      <c r="X156" s="992"/>
      <c r="Y156" s="988">
        <v>0</v>
      </c>
      <c r="Z156" s="992"/>
      <c r="AA156" s="992"/>
      <c r="AB156" s="988">
        <v>0</v>
      </c>
      <c r="AC156" s="992"/>
      <c r="AD156" s="992"/>
      <c r="AE156" s="988">
        <v>0</v>
      </c>
      <c r="AF156" s="992"/>
      <c r="AG156" s="992"/>
      <c r="AH156" s="988">
        <v>0</v>
      </c>
      <c r="AI156" s="992"/>
      <c r="AJ156" s="992"/>
      <c r="AK156" s="988">
        <v>0</v>
      </c>
      <c r="AL156" s="992"/>
      <c r="AM156" s="992"/>
      <c r="AN156" s="988">
        <v>0</v>
      </c>
      <c r="AO156" s="992"/>
      <c r="AP156" s="992"/>
      <c r="AQ156" s="988">
        <v>0</v>
      </c>
      <c r="AR156" s="921"/>
      <c r="AS156" s="921"/>
      <c r="AT156" s="921"/>
      <c r="AU156" s="921"/>
      <c r="AV156" s="921"/>
      <c r="AW156" s="921"/>
      <c r="AX156" s="921"/>
      <c r="AY156" s="921"/>
      <c r="AZ156" s="921"/>
      <c r="BA156" s="921"/>
      <c r="BB156" s="921"/>
      <c r="BC156" s="921"/>
      <c r="BD156" s="921"/>
      <c r="BE156" s="921"/>
      <c r="BF156" s="921"/>
    </row>
    <row r="157" spans="1:58" s="600" customFormat="1" ht="0.15" customHeight="1">
      <c r="A157" s="921">
        <v>4</v>
      </c>
      <c r="B157" s="921"/>
      <c r="C157" s="921"/>
      <c r="D157" s="921"/>
      <c r="E157" s="921"/>
      <c r="F157" s="921"/>
      <c r="G157" s="921" t="b">
        <v>0</v>
      </c>
      <c r="H157" s="921"/>
      <c r="I157" s="921"/>
      <c r="J157" s="921"/>
      <c r="K157" s="921"/>
      <c r="L157" s="981" t="s">
        <v>1221</v>
      </c>
      <c r="M157" s="403"/>
      <c r="N157" s="404"/>
      <c r="O157" s="404"/>
      <c r="P157" s="404"/>
      <c r="Q157" s="404"/>
      <c r="R157" s="404"/>
      <c r="S157" s="404"/>
      <c r="T157" s="404"/>
      <c r="U157" s="404"/>
      <c r="V157" s="404"/>
      <c r="W157" s="404"/>
      <c r="X157" s="404"/>
      <c r="Y157" s="404"/>
      <c r="Z157" s="404"/>
      <c r="AA157" s="404"/>
      <c r="AB157" s="404"/>
      <c r="AC157" s="404"/>
      <c r="AD157" s="404"/>
      <c r="AE157" s="404"/>
      <c r="AF157" s="404"/>
      <c r="AG157" s="404"/>
      <c r="AH157" s="404"/>
      <c r="AI157" s="404"/>
      <c r="AJ157" s="404"/>
      <c r="AK157" s="404"/>
      <c r="AL157" s="404"/>
      <c r="AM157" s="404"/>
      <c r="AN157" s="404"/>
      <c r="AO157" s="404"/>
      <c r="AP157" s="404"/>
      <c r="AQ157" s="405"/>
      <c r="AR157" s="921"/>
      <c r="AS157" s="921"/>
      <c r="AT157" s="921"/>
      <c r="AU157" s="921"/>
      <c r="AV157" s="921"/>
      <c r="AW157" s="921"/>
      <c r="AX157" s="921"/>
      <c r="AY157" s="921"/>
      <c r="AZ157" s="921"/>
      <c r="BA157" s="921"/>
      <c r="BB157" s="921"/>
      <c r="BC157" s="921"/>
      <c r="BD157" s="921"/>
      <c r="BE157" s="921"/>
      <c r="BF157" s="921"/>
    </row>
    <row r="158" spans="1:58" s="600" customFormat="1" ht="0.15" customHeight="1">
      <c r="A158" s="921">
        <v>4</v>
      </c>
      <c r="B158" s="921"/>
      <c r="C158" s="921"/>
      <c r="D158" s="921"/>
      <c r="E158" s="921"/>
      <c r="F158" s="921"/>
      <c r="G158" s="921" t="b">
        <v>0</v>
      </c>
      <c r="H158" s="921"/>
      <c r="I158" s="921"/>
      <c r="J158" s="921"/>
      <c r="K158" s="921"/>
      <c r="L158" s="991" t="s">
        <v>694</v>
      </c>
      <c r="M158" s="986" t="s">
        <v>679</v>
      </c>
      <c r="N158" s="992">
        <v>0</v>
      </c>
      <c r="O158" s="992">
        <v>0</v>
      </c>
      <c r="P158" s="988">
        <v>0</v>
      </c>
      <c r="Q158" s="992">
        <v>0</v>
      </c>
      <c r="R158" s="992">
        <v>0</v>
      </c>
      <c r="S158" s="988">
        <v>0</v>
      </c>
      <c r="T158" s="992">
        <v>0</v>
      </c>
      <c r="U158" s="992">
        <v>0</v>
      </c>
      <c r="V158" s="988">
        <v>0</v>
      </c>
      <c r="W158" s="992">
        <v>0</v>
      </c>
      <c r="X158" s="992">
        <v>0</v>
      </c>
      <c r="Y158" s="988">
        <v>0</v>
      </c>
      <c r="Z158" s="992">
        <v>0</v>
      </c>
      <c r="AA158" s="992">
        <v>0</v>
      </c>
      <c r="AB158" s="988">
        <v>0</v>
      </c>
      <c r="AC158" s="992">
        <v>0</v>
      </c>
      <c r="AD158" s="992">
        <v>0</v>
      </c>
      <c r="AE158" s="988">
        <v>0</v>
      </c>
      <c r="AF158" s="992">
        <v>0</v>
      </c>
      <c r="AG158" s="992">
        <v>0</v>
      </c>
      <c r="AH158" s="988">
        <v>0</v>
      </c>
      <c r="AI158" s="992">
        <v>0</v>
      </c>
      <c r="AJ158" s="992">
        <v>0</v>
      </c>
      <c r="AK158" s="988">
        <v>0</v>
      </c>
      <c r="AL158" s="992">
        <v>0</v>
      </c>
      <c r="AM158" s="992">
        <v>0</v>
      </c>
      <c r="AN158" s="988">
        <v>0</v>
      </c>
      <c r="AO158" s="992">
        <v>0</v>
      </c>
      <c r="AP158" s="992">
        <v>0</v>
      </c>
      <c r="AQ158" s="988">
        <v>0</v>
      </c>
      <c r="AR158" s="921"/>
      <c r="AS158" s="921"/>
      <c r="AT158" s="921"/>
      <c r="AU158" s="921"/>
      <c r="AV158" s="921"/>
      <c r="AW158" s="921"/>
      <c r="AX158" s="921"/>
      <c r="AY158" s="921"/>
      <c r="AZ158" s="921"/>
      <c r="BA158" s="921"/>
      <c r="BB158" s="921"/>
      <c r="BC158" s="921"/>
      <c r="BD158" s="921"/>
      <c r="BE158" s="921"/>
      <c r="BF158" s="921"/>
    </row>
    <row r="159" spans="1:58" s="600" customFormat="1" ht="0.15" customHeight="1">
      <c r="A159" s="921">
        <v>4</v>
      </c>
      <c r="B159" s="921"/>
      <c r="C159" s="921"/>
      <c r="D159" s="921"/>
      <c r="E159" s="921"/>
      <c r="F159" s="921"/>
      <c r="G159" s="921" t="b">
        <v>0</v>
      </c>
      <c r="H159" s="921"/>
      <c r="I159" s="921"/>
      <c r="J159" s="921"/>
      <c r="K159" s="921"/>
      <c r="L159" s="991" t="s">
        <v>695</v>
      </c>
      <c r="M159" s="986" t="s">
        <v>679</v>
      </c>
      <c r="N159" s="992"/>
      <c r="O159" s="992"/>
      <c r="P159" s="988">
        <v>0</v>
      </c>
      <c r="Q159" s="992"/>
      <c r="R159" s="992"/>
      <c r="S159" s="988">
        <v>0</v>
      </c>
      <c r="T159" s="992"/>
      <c r="U159" s="992"/>
      <c r="V159" s="988">
        <v>0</v>
      </c>
      <c r="W159" s="992"/>
      <c r="X159" s="992"/>
      <c r="Y159" s="988">
        <v>0</v>
      </c>
      <c r="Z159" s="992"/>
      <c r="AA159" s="992"/>
      <c r="AB159" s="988">
        <v>0</v>
      </c>
      <c r="AC159" s="992"/>
      <c r="AD159" s="992"/>
      <c r="AE159" s="988">
        <v>0</v>
      </c>
      <c r="AF159" s="992"/>
      <c r="AG159" s="992"/>
      <c r="AH159" s="988">
        <v>0</v>
      </c>
      <c r="AI159" s="992"/>
      <c r="AJ159" s="992"/>
      <c r="AK159" s="988">
        <v>0</v>
      </c>
      <c r="AL159" s="992"/>
      <c r="AM159" s="992"/>
      <c r="AN159" s="988">
        <v>0</v>
      </c>
      <c r="AO159" s="992"/>
      <c r="AP159" s="992"/>
      <c r="AQ159" s="988">
        <v>0</v>
      </c>
      <c r="AR159" s="921"/>
      <c r="AS159" s="921"/>
      <c r="AT159" s="921"/>
      <c r="AU159" s="921"/>
      <c r="AV159" s="921"/>
      <c r="AW159" s="921"/>
      <c r="AX159" s="921"/>
      <c r="AY159" s="921"/>
      <c r="AZ159" s="921"/>
      <c r="BA159" s="921"/>
      <c r="BB159" s="921"/>
      <c r="BC159" s="921"/>
      <c r="BD159" s="921"/>
      <c r="BE159" s="921"/>
      <c r="BF159" s="921"/>
    </row>
    <row r="160" spans="1:58" s="600" customFormat="1" ht="0.15" customHeight="1">
      <c r="A160" s="921">
        <v>4</v>
      </c>
      <c r="B160" s="905" t="s">
        <v>1215</v>
      </c>
      <c r="C160" s="921"/>
      <c r="D160" s="921"/>
      <c r="E160" s="921"/>
      <c r="F160" s="921"/>
      <c r="G160" s="921" t="b">
        <v>0</v>
      </c>
      <c r="H160" s="921"/>
      <c r="I160" s="921"/>
      <c r="J160" s="921"/>
      <c r="K160" s="921"/>
      <c r="L160" s="991" t="s">
        <v>696</v>
      </c>
      <c r="M160" s="986" t="s">
        <v>329</v>
      </c>
      <c r="N160" s="989">
        <v>4.4749999999999996</v>
      </c>
      <c r="O160" s="989">
        <v>5.7</v>
      </c>
      <c r="P160" s="990">
        <v>27.374301675977669</v>
      </c>
      <c r="Q160" s="989">
        <v>0</v>
      </c>
      <c r="R160" s="989">
        <v>0</v>
      </c>
      <c r="S160" s="990">
        <v>0</v>
      </c>
      <c r="T160" s="989">
        <v>0</v>
      </c>
      <c r="U160" s="989">
        <v>0</v>
      </c>
      <c r="V160" s="990">
        <v>0</v>
      </c>
      <c r="W160" s="989">
        <v>0</v>
      </c>
      <c r="X160" s="989">
        <v>0</v>
      </c>
      <c r="Y160" s="990">
        <v>0</v>
      </c>
      <c r="Z160" s="989">
        <v>0</v>
      </c>
      <c r="AA160" s="989">
        <v>0</v>
      </c>
      <c r="AB160" s="990">
        <v>0</v>
      </c>
      <c r="AC160" s="989">
        <v>0</v>
      </c>
      <c r="AD160" s="989">
        <v>0</v>
      </c>
      <c r="AE160" s="990">
        <v>0</v>
      </c>
      <c r="AF160" s="989">
        <v>0</v>
      </c>
      <c r="AG160" s="989">
        <v>0</v>
      </c>
      <c r="AH160" s="990">
        <v>0</v>
      </c>
      <c r="AI160" s="989">
        <v>0</v>
      </c>
      <c r="AJ160" s="989">
        <v>0</v>
      </c>
      <c r="AK160" s="990">
        <v>0</v>
      </c>
      <c r="AL160" s="989">
        <v>0</v>
      </c>
      <c r="AM160" s="989">
        <v>0</v>
      </c>
      <c r="AN160" s="990">
        <v>0</v>
      </c>
      <c r="AO160" s="989">
        <v>0</v>
      </c>
      <c r="AP160" s="989">
        <v>0</v>
      </c>
      <c r="AQ160" s="990">
        <v>0</v>
      </c>
      <c r="AR160" s="921"/>
      <c r="AS160" s="921"/>
      <c r="AT160" s="921"/>
      <c r="AU160" s="921"/>
      <c r="AV160" s="921"/>
      <c r="AW160" s="921"/>
      <c r="AX160" s="921"/>
      <c r="AY160" s="921"/>
      <c r="AZ160" s="921"/>
      <c r="BA160" s="921"/>
      <c r="BB160" s="921"/>
      <c r="BC160" s="921"/>
      <c r="BD160" s="921"/>
      <c r="BE160" s="921"/>
      <c r="BF160" s="921"/>
    </row>
    <row r="161" spans="1:58" s="600" customFormat="1" ht="0.15" customHeight="1">
      <c r="A161" s="921">
        <v>4</v>
      </c>
      <c r="B161" s="921"/>
      <c r="C161" s="921"/>
      <c r="D161" s="921"/>
      <c r="E161" s="921"/>
      <c r="F161" s="921"/>
      <c r="G161" s="921" t="b">
        <v>0</v>
      </c>
      <c r="H161" s="921"/>
      <c r="I161" s="921"/>
      <c r="J161" s="921"/>
      <c r="K161" s="921"/>
      <c r="L161" s="991" t="s">
        <v>697</v>
      </c>
      <c r="M161" s="986" t="s">
        <v>698</v>
      </c>
      <c r="N161" s="992"/>
      <c r="O161" s="992"/>
      <c r="P161" s="988">
        <v>0</v>
      </c>
      <c r="Q161" s="992"/>
      <c r="R161" s="992"/>
      <c r="S161" s="988">
        <v>0</v>
      </c>
      <c r="T161" s="992"/>
      <c r="U161" s="992"/>
      <c r="V161" s="988">
        <v>0</v>
      </c>
      <c r="W161" s="992"/>
      <c r="X161" s="992"/>
      <c r="Y161" s="988">
        <v>0</v>
      </c>
      <c r="Z161" s="992"/>
      <c r="AA161" s="992"/>
      <c r="AB161" s="988">
        <v>0</v>
      </c>
      <c r="AC161" s="992"/>
      <c r="AD161" s="992"/>
      <c r="AE161" s="988">
        <v>0</v>
      </c>
      <c r="AF161" s="992"/>
      <c r="AG161" s="992"/>
      <c r="AH161" s="988">
        <v>0</v>
      </c>
      <c r="AI161" s="992"/>
      <c r="AJ161" s="992"/>
      <c r="AK161" s="988">
        <v>0</v>
      </c>
      <c r="AL161" s="992"/>
      <c r="AM161" s="992"/>
      <c r="AN161" s="988">
        <v>0</v>
      </c>
      <c r="AO161" s="992"/>
      <c r="AP161" s="992"/>
      <c r="AQ161" s="988">
        <v>0</v>
      </c>
      <c r="AR161" s="921"/>
      <c r="AS161" s="921"/>
      <c r="AT161" s="921"/>
      <c r="AU161" s="921"/>
      <c r="AV161" s="921"/>
      <c r="AW161" s="921"/>
      <c r="AX161" s="921"/>
      <c r="AY161" s="921"/>
      <c r="AZ161" s="921"/>
      <c r="BA161" s="921"/>
      <c r="BB161" s="921"/>
      <c r="BC161" s="921"/>
      <c r="BD161" s="921"/>
      <c r="BE161" s="921"/>
      <c r="BF161" s="921"/>
    </row>
    <row r="162" spans="1:58" s="600" customFormat="1" ht="0.15" customHeight="1">
      <c r="A162" s="921">
        <v>4</v>
      </c>
      <c r="B162" s="921"/>
      <c r="C162" s="921"/>
      <c r="D162" s="921"/>
      <c r="E162" s="921"/>
      <c r="F162" s="921"/>
      <c r="G162" s="921" t="b">
        <v>0</v>
      </c>
      <c r="H162" s="921"/>
      <c r="I162" s="921"/>
      <c r="J162" s="921"/>
      <c r="K162" s="921"/>
      <c r="L162" s="991" t="s">
        <v>699</v>
      </c>
      <c r="M162" s="986" t="s">
        <v>700</v>
      </c>
      <c r="N162" s="992"/>
      <c r="O162" s="992"/>
      <c r="P162" s="988">
        <v>0</v>
      </c>
      <c r="Q162" s="992"/>
      <c r="R162" s="992"/>
      <c r="S162" s="988">
        <v>0</v>
      </c>
      <c r="T162" s="992"/>
      <c r="U162" s="992"/>
      <c r="V162" s="988">
        <v>0</v>
      </c>
      <c r="W162" s="992"/>
      <c r="X162" s="992"/>
      <c r="Y162" s="988">
        <v>0</v>
      </c>
      <c r="Z162" s="992"/>
      <c r="AA162" s="992"/>
      <c r="AB162" s="988">
        <v>0</v>
      </c>
      <c r="AC162" s="992"/>
      <c r="AD162" s="992"/>
      <c r="AE162" s="988">
        <v>0</v>
      </c>
      <c r="AF162" s="992"/>
      <c r="AG162" s="992"/>
      <c r="AH162" s="988">
        <v>0</v>
      </c>
      <c r="AI162" s="992"/>
      <c r="AJ162" s="992"/>
      <c r="AK162" s="988">
        <v>0</v>
      </c>
      <c r="AL162" s="992"/>
      <c r="AM162" s="992"/>
      <c r="AN162" s="988">
        <v>0</v>
      </c>
      <c r="AO162" s="992"/>
      <c r="AP162" s="992"/>
      <c r="AQ162" s="988">
        <v>0</v>
      </c>
      <c r="AR162" s="921"/>
      <c r="AS162" s="921"/>
      <c r="AT162" s="921"/>
      <c r="AU162" s="921"/>
      <c r="AV162" s="921"/>
      <c r="AW162" s="921"/>
      <c r="AX162" s="921"/>
      <c r="AY162" s="921"/>
      <c r="AZ162" s="921"/>
      <c r="BA162" s="921"/>
      <c r="BB162" s="921"/>
      <c r="BC162" s="921"/>
      <c r="BD162" s="921"/>
      <c r="BE162" s="921"/>
      <c r="BF162" s="921"/>
    </row>
    <row r="163" spans="1:58" s="600" customFormat="1" ht="0.15" customHeight="1">
      <c r="A163" s="921">
        <v>4</v>
      </c>
      <c r="B163" s="921"/>
      <c r="C163" s="921"/>
      <c r="D163" s="921"/>
      <c r="E163" s="921"/>
      <c r="F163" s="921"/>
      <c r="G163" s="921" t="b">
        <v>0</v>
      </c>
      <c r="H163" s="921"/>
      <c r="I163" s="921"/>
      <c r="J163" s="921"/>
      <c r="K163" s="921"/>
      <c r="L163" s="981" t="s">
        <v>1221</v>
      </c>
      <c r="M163" s="403"/>
      <c r="N163" s="404"/>
      <c r="O163" s="404"/>
      <c r="P163" s="404"/>
      <c r="Q163" s="404"/>
      <c r="R163" s="404"/>
      <c r="S163" s="404"/>
      <c r="T163" s="404"/>
      <c r="U163" s="404"/>
      <c r="V163" s="404"/>
      <c r="W163" s="404"/>
      <c r="X163" s="404"/>
      <c r="Y163" s="404"/>
      <c r="Z163" s="404"/>
      <c r="AA163" s="404"/>
      <c r="AB163" s="404"/>
      <c r="AC163" s="404"/>
      <c r="AD163" s="404"/>
      <c r="AE163" s="404"/>
      <c r="AF163" s="404"/>
      <c r="AG163" s="404"/>
      <c r="AH163" s="404"/>
      <c r="AI163" s="404"/>
      <c r="AJ163" s="404"/>
      <c r="AK163" s="404"/>
      <c r="AL163" s="404"/>
      <c r="AM163" s="404"/>
      <c r="AN163" s="404"/>
      <c r="AO163" s="404"/>
      <c r="AP163" s="404"/>
      <c r="AQ163" s="405"/>
      <c r="AR163" s="921"/>
      <c r="AS163" s="921"/>
      <c r="AT163" s="921"/>
      <c r="AU163" s="921"/>
      <c r="AV163" s="921"/>
      <c r="AW163" s="921"/>
      <c r="AX163" s="921"/>
      <c r="AY163" s="921"/>
      <c r="AZ163" s="921"/>
      <c r="BA163" s="921"/>
      <c r="BB163" s="921"/>
      <c r="BC163" s="921"/>
      <c r="BD163" s="921"/>
      <c r="BE163" s="921"/>
      <c r="BF163" s="921"/>
    </row>
    <row r="164" spans="1:58" s="600" customFormat="1" ht="0.15" customHeight="1">
      <c r="A164" s="921">
        <v>4</v>
      </c>
      <c r="B164" s="921"/>
      <c r="C164" s="921"/>
      <c r="D164" s="921"/>
      <c r="E164" s="921"/>
      <c r="F164" s="921"/>
      <c r="G164" s="921" t="b">
        <v>0</v>
      </c>
      <c r="H164" s="921"/>
      <c r="I164" s="921"/>
      <c r="J164" s="921"/>
      <c r="K164" s="921"/>
      <c r="L164" s="991" t="s">
        <v>694</v>
      </c>
      <c r="M164" s="986" t="s">
        <v>679</v>
      </c>
      <c r="N164" s="992">
        <v>0</v>
      </c>
      <c r="O164" s="992">
        <v>0</v>
      </c>
      <c r="P164" s="988">
        <v>0</v>
      </c>
      <c r="Q164" s="992">
        <v>0</v>
      </c>
      <c r="R164" s="992">
        <v>0</v>
      </c>
      <c r="S164" s="988">
        <v>0</v>
      </c>
      <c r="T164" s="992">
        <v>0</v>
      </c>
      <c r="U164" s="992">
        <v>0</v>
      </c>
      <c r="V164" s="988">
        <v>0</v>
      </c>
      <c r="W164" s="992">
        <v>0</v>
      </c>
      <c r="X164" s="992">
        <v>0</v>
      </c>
      <c r="Y164" s="988">
        <v>0</v>
      </c>
      <c r="Z164" s="992">
        <v>0</v>
      </c>
      <c r="AA164" s="992">
        <v>0</v>
      </c>
      <c r="AB164" s="988">
        <v>0</v>
      </c>
      <c r="AC164" s="992">
        <v>0</v>
      </c>
      <c r="AD164" s="992">
        <v>0</v>
      </c>
      <c r="AE164" s="988">
        <v>0</v>
      </c>
      <c r="AF164" s="992">
        <v>0</v>
      </c>
      <c r="AG164" s="992">
        <v>0</v>
      </c>
      <c r="AH164" s="988">
        <v>0</v>
      </c>
      <c r="AI164" s="992">
        <v>0</v>
      </c>
      <c r="AJ164" s="992">
        <v>0</v>
      </c>
      <c r="AK164" s="988">
        <v>0</v>
      </c>
      <c r="AL164" s="992">
        <v>0</v>
      </c>
      <c r="AM164" s="992">
        <v>0</v>
      </c>
      <c r="AN164" s="988">
        <v>0</v>
      </c>
      <c r="AO164" s="992">
        <v>0</v>
      </c>
      <c r="AP164" s="992">
        <v>0</v>
      </c>
      <c r="AQ164" s="988">
        <v>0</v>
      </c>
      <c r="AR164" s="921"/>
      <c r="AS164" s="921"/>
      <c r="AT164" s="921"/>
      <c r="AU164" s="921"/>
      <c r="AV164" s="921"/>
      <c r="AW164" s="921"/>
      <c r="AX164" s="921"/>
      <c r="AY164" s="921"/>
      <c r="AZ164" s="921"/>
      <c r="BA164" s="921"/>
      <c r="BB164" s="921"/>
      <c r="BC164" s="921"/>
      <c r="BD164" s="921"/>
      <c r="BE164" s="921"/>
      <c r="BF164" s="921"/>
    </row>
    <row r="165" spans="1:58" s="600" customFormat="1" ht="0.15" customHeight="1">
      <c r="A165" s="921">
        <v>4</v>
      </c>
      <c r="B165" s="921"/>
      <c r="C165" s="921"/>
      <c r="D165" s="921"/>
      <c r="E165" s="921"/>
      <c r="F165" s="921"/>
      <c r="G165" s="921" t="b">
        <v>0</v>
      </c>
      <c r="H165" s="921"/>
      <c r="I165" s="921"/>
      <c r="J165" s="921"/>
      <c r="K165" s="921"/>
      <c r="L165" s="991" t="s">
        <v>695</v>
      </c>
      <c r="M165" s="986" t="s">
        <v>679</v>
      </c>
      <c r="N165" s="992"/>
      <c r="O165" s="992"/>
      <c r="P165" s="988">
        <v>0</v>
      </c>
      <c r="Q165" s="992"/>
      <c r="R165" s="992"/>
      <c r="S165" s="988">
        <v>0</v>
      </c>
      <c r="T165" s="992"/>
      <c r="U165" s="992"/>
      <c r="V165" s="988">
        <v>0</v>
      </c>
      <c r="W165" s="992"/>
      <c r="X165" s="992"/>
      <c r="Y165" s="988">
        <v>0</v>
      </c>
      <c r="Z165" s="992"/>
      <c r="AA165" s="992"/>
      <c r="AB165" s="988">
        <v>0</v>
      </c>
      <c r="AC165" s="992"/>
      <c r="AD165" s="992"/>
      <c r="AE165" s="988">
        <v>0</v>
      </c>
      <c r="AF165" s="992"/>
      <c r="AG165" s="992"/>
      <c r="AH165" s="988">
        <v>0</v>
      </c>
      <c r="AI165" s="992"/>
      <c r="AJ165" s="992"/>
      <c r="AK165" s="988">
        <v>0</v>
      </c>
      <c r="AL165" s="992"/>
      <c r="AM165" s="992"/>
      <c r="AN165" s="988">
        <v>0</v>
      </c>
      <c r="AO165" s="992"/>
      <c r="AP165" s="992"/>
      <c r="AQ165" s="988">
        <v>0</v>
      </c>
      <c r="AR165" s="921"/>
      <c r="AS165" s="921"/>
      <c r="AT165" s="921"/>
      <c r="AU165" s="921"/>
      <c r="AV165" s="921"/>
      <c r="AW165" s="921"/>
      <c r="AX165" s="921"/>
      <c r="AY165" s="921"/>
      <c r="AZ165" s="921"/>
      <c r="BA165" s="921"/>
      <c r="BB165" s="921"/>
      <c r="BC165" s="921"/>
      <c r="BD165" s="921"/>
      <c r="BE165" s="921"/>
      <c r="BF165" s="921"/>
    </row>
    <row r="166" spans="1:58" s="600" customFormat="1" ht="0.15" customHeight="1">
      <c r="A166" s="921">
        <v>4</v>
      </c>
      <c r="B166" s="905" t="s">
        <v>1216</v>
      </c>
      <c r="C166" s="921"/>
      <c r="D166" s="921"/>
      <c r="E166" s="921"/>
      <c r="F166" s="921"/>
      <c r="G166" s="921" t="b">
        <v>0</v>
      </c>
      <c r="H166" s="921"/>
      <c r="I166" s="921"/>
      <c r="J166" s="921"/>
      <c r="K166" s="921"/>
      <c r="L166" s="991" t="s">
        <v>696</v>
      </c>
      <c r="M166" s="986" t="s">
        <v>329</v>
      </c>
      <c r="N166" s="989">
        <v>4.4749999999999996</v>
      </c>
      <c r="O166" s="989">
        <v>5.7</v>
      </c>
      <c r="P166" s="990">
        <v>27.374301675977669</v>
      </c>
      <c r="Q166" s="989">
        <v>0</v>
      </c>
      <c r="R166" s="989">
        <v>0</v>
      </c>
      <c r="S166" s="990">
        <v>0</v>
      </c>
      <c r="T166" s="989">
        <v>0</v>
      </c>
      <c r="U166" s="989">
        <v>0</v>
      </c>
      <c r="V166" s="990">
        <v>0</v>
      </c>
      <c r="W166" s="989">
        <v>0</v>
      </c>
      <c r="X166" s="989">
        <v>0</v>
      </c>
      <c r="Y166" s="990">
        <v>0</v>
      </c>
      <c r="Z166" s="989">
        <v>0</v>
      </c>
      <c r="AA166" s="989">
        <v>0</v>
      </c>
      <c r="AB166" s="990">
        <v>0</v>
      </c>
      <c r="AC166" s="989">
        <v>0</v>
      </c>
      <c r="AD166" s="989">
        <v>0</v>
      </c>
      <c r="AE166" s="990">
        <v>0</v>
      </c>
      <c r="AF166" s="989">
        <v>0</v>
      </c>
      <c r="AG166" s="989">
        <v>0</v>
      </c>
      <c r="AH166" s="990">
        <v>0</v>
      </c>
      <c r="AI166" s="989">
        <v>0</v>
      </c>
      <c r="AJ166" s="989">
        <v>0</v>
      </c>
      <c r="AK166" s="990">
        <v>0</v>
      </c>
      <c r="AL166" s="989">
        <v>0</v>
      </c>
      <c r="AM166" s="989">
        <v>0</v>
      </c>
      <c r="AN166" s="990">
        <v>0</v>
      </c>
      <c r="AO166" s="989">
        <v>0</v>
      </c>
      <c r="AP166" s="989">
        <v>0</v>
      </c>
      <c r="AQ166" s="990">
        <v>0</v>
      </c>
      <c r="AR166" s="921"/>
      <c r="AS166" s="921"/>
      <c r="AT166" s="921"/>
      <c r="AU166" s="921"/>
      <c r="AV166" s="921"/>
      <c r="AW166" s="921"/>
      <c r="AX166" s="921"/>
      <c r="AY166" s="921"/>
      <c r="AZ166" s="921"/>
      <c r="BA166" s="921"/>
      <c r="BB166" s="921"/>
      <c r="BC166" s="921"/>
      <c r="BD166" s="921"/>
      <c r="BE166" s="921"/>
      <c r="BF166" s="921"/>
    </row>
    <row r="167" spans="1:58" s="600" customFormat="1" ht="0.15" customHeight="1">
      <c r="A167" s="921">
        <v>4</v>
      </c>
      <c r="B167" s="921"/>
      <c r="C167" s="921"/>
      <c r="D167" s="921"/>
      <c r="E167" s="921"/>
      <c r="F167" s="921"/>
      <c r="G167" s="921" t="b">
        <v>0</v>
      </c>
      <c r="H167" s="921"/>
      <c r="I167" s="921"/>
      <c r="J167" s="921"/>
      <c r="K167" s="921"/>
      <c r="L167" s="991" t="s">
        <v>697</v>
      </c>
      <c r="M167" s="986" t="s">
        <v>698</v>
      </c>
      <c r="N167" s="992"/>
      <c r="O167" s="992"/>
      <c r="P167" s="988">
        <v>0</v>
      </c>
      <c r="Q167" s="992"/>
      <c r="R167" s="992"/>
      <c r="S167" s="988">
        <v>0</v>
      </c>
      <c r="T167" s="992"/>
      <c r="U167" s="992"/>
      <c r="V167" s="988">
        <v>0</v>
      </c>
      <c r="W167" s="992"/>
      <c r="X167" s="992"/>
      <c r="Y167" s="988">
        <v>0</v>
      </c>
      <c r="Z167" s="992"/>
      <c r="AA167" s="992"/>
      <c r="AB167" s="988">
        <v>0</v>
      </c>
      <c r="AC167" s="992"/>
      <c r="AD167" s="992"/>
      <c r="AE167" s="988">
        <v>0</v>
      </c>
      <c r="AF167" s="992"/>
      <c r="AG167" s="992"/>
      <c r="AH167" s="988">
        <v>0</v>
      </c>
      <c r="AI167" s="992"/>
      <c r="AJ167" s="992"/>
      <c r="AK167" s="988">
        <v>0</v>
      </c>
      <c r="AL167" s="992"/>
      <c r="AM167" s="992"/>
      <c r="AN167" s="988">
        <v>0</v>
      </c>
      <c r="AO167" s="992"/>
      <c r="AP167" s="992"/>
      <c r="AQ167" s="988">
        <v>0</v>
      </c>
      <c r="AR167" s="921"/>
      <c r="AS167" s="921"/>
      <c r="AT167" s="921"/>
      <c r="AU167" s="921"/>
      <c r="AV167" s="921"/>
      <c r="AW167" s="921"/>
      <c r="AX167" s="921"/>
      <c r="AY167" s="921"/>
      <c r="AZ167" s="921"/>
      <c r="BA167" s="921"/>
      <c r="BB167" s="921"/>
      <c r="BC167" s="921"/>
      <c r="BD167" s="921"/>
      <c r="BE167" s="921"/>
      <c r="BF167" s="921"/>
    </row>
    <row r="168" spans="1:58" s="600" customFormat="1" ht="0.15" customHeight="1">
      <c r="A168" s="921">
        <v>4</v>
      </c>
      <c r="B168" s="921"/>
      <c r="C168" s="921"/>
      <c r="D168" s="921"/>
      <c r="E168" s="921"/>
      <c r="F168" s="921"/>
      <c r="G168" s="921" t="b">
        <v>0</v>
      </c>
      <c r="H168" s="921"/>
      <c r="I168" s="921"/>
      <c r="J168" s="921"/>
      <c r="K168" s="921"/>
      <c r="L168" s="991" t="s">
        <v>699</v>
      </c>
      <c r="M168" s="986" t="s">
        <v>700</v>
      </c>
      <c r="N168" s="992"/>
      <c r="O168" s="992"/>
      <c r="P168" s="988">
        <v>0</v>
      </c>
      <c r="Q168" s="992"/>
      <c r="R168" s="992"/>
      <c r="S168" s="988">
        <v>0</v>
      </c>
      <c r="T168" s="992"/>
      <c r="U168" s="992"/>
      <c r="V168" s="988">
        <v>0</v>
      </c>
      <c r="W168" s="992"/>
      <c r="X168" s="992"/>
      <c r="Y168" s="988">
        <v>0</v>
      </c>
      <c r="Z168" s="992"/>
      <c r="AA168" s="992"/>
      <c r="AB168" s="988">
        <v>0</v>
      </c>
      <c r="AC168" s="992"/>
      <c r="AD168" s="992"/>
      <c r="AE168" s="988">
        <v>0</v>
      </c>
      <c r="AF168" s="992"/>
      <c r="AG168" s="992"/>
      <c r="AH168" s="988">
        <v>0</v>
      </c>
      <c r="AI168" s="992"/>
      <c r="AJ168" s="992"/>
      <c r="AK168" s="988">
        <v>0</v>
      </c>
      <c r="AL168" s="992"/>
      <c r="AM168" s="992"/>
      <c r="AN168" s="988">
        <v>0</v>
      </c>
      <c r="AO168" s="992"/>
      <c r="AP168" s="992"/>
      <c r="AQ168" s="988">
        <v>0</v>
      </c>
      <c r="AR168" s="921"/>
      <c r="AS168" s="921"/>
      <c r="AT168" s="921"/>
      <c r="AU168" s="921"/>
      <c r="AV168" s="921"/>
      <c r="AW168" s="921"/>
      <c r="AX168" s="921"/>
      <c r="AY168" s="921"/>
      <c r="AZ168" s="921"/>
      <c r="BA168" s="921"/>
      <c r="BB168" s="921"/>
      <c r="BC168" s="921"/>
      <c r="BD168" s="921"/>
      <c r="BE168" s="921"/>
      <c r="BF168" s="921"/>
    </row>
    <row r="169" spans="1:58" s="600" customFormat="1">
      <c r="A169" s="764" t="s">
        <v>120</v>
      </c>
      <c r="B169" s="921"/>
      <c r="C169" s="921"/>
      <c r="D169" s="921"/>
      <c r="E169" s="921"/>
      <c r="F169" s="921" t="s">
        <v>1026</v>
      </c>
      <c r="G169" s="969"/>
      <c r="H169" s="921"/>
      <c r="I169" s="921"/>
      <c r="J169" s="921"/>
      <c r="K169" s="921"/>
      <c r="L169" s="1165" t="s">
        <v>16</v>
      </c>
      <c r="M169" s="1166"/>
      <c r="N169" s="971" t="s">
        <v>2424</v>
      </c>
      <c r="O169" s="972"/>
      <c r="P169" s="972"/>
      <c r="Q169" s="972"/>
      <c r="R169" s="972"/>
      <c r="S169" s="972"/>
      <c r="T169" s="972"/>
      <c r="U169" s="972"/>
      <c r="V169" s="972"/>
      <c r="W169" s="972"/>
      <c r="X169" s="972"/>
      <c r="Y169" s="972"/>
      <c r="Z169" s="972"/>
      <c r="AA169" s="972"/>
      <c r="AB169" s="972"/>
      <c r="AC169" s="972"/>
      <c r="AD169" s="972"/>
      <c r="AE169" s="972"/>
      <c r="AF169" s="972"/>
      <c r="AG169" s="972"/>
      <c r="AH169" s="972"/>
      <c r="AI169" s="972"/>
      <c r="AJ169" s="972"/>
      <c r="AK169" s="972"/>
      <c r="AL169" s="972"/>
      <c r="AM169" s="972"/>
      <c r="AN169" s="972"/>
      <c r="AO169" s="972"/>
      <c r="AP169" s="972"/>
      <c r="AQ169" s="973"/>
      <c r="AR169" s="921"/>
      <c r="AS169" s="921"/>
      <c r="AT169" s="921"/>
      <c r="AU169" s="921"/>
      <c r="AV169" s="921"/>
      <c r="AW169" s="921"/>
      <c r="AX169" s="921"/>
      <c r="AY169" s="921"/>
      <c r="AZ169" s="921"/>
      <c r="BA169" s="921"/>
      <c r="BB169" s="921"/>
      <c r="BC169" s="921"/>
      <c r="BD169" s="921"/>
      <c r="BE169" s="921"/>
      <c r="BF169" s="921"/>
    </row>
    <row r="170" spans="1:58" s="600" customFormat="1">
      <c r="A170" s="921">
        <v>5</v>
      </c>
      <c r="B170" s="921"/>
      <c r="C170" s="921"/>
      <c r="D170" s="921"/>
      <c r="E170" s="921"/>
      <c r="F170" s="921"/>
      <c r="G170" s="921"/>
      <c r="H170" s="921"/>
      <c r="I170" s="921"/>
      <c r="J170" s="921"/>
      <c r="K170" s="921"/>
      <c r="L170" s="1154" t="s">
        <v>686</v>
      </c>
      <c r="M170" s="1155"/>
      <c r="N170" s="971" t="s">
        <v>1028</v>
      </c>
      <c r="O170" s="974"/>
      <c r="P170" s="974"/>
      <c r="Q170" s="974"/>
      <c r="R170" s="974"/>
      <c r="S170" s="974"/>
      <c r="T170" s="974"/>
      <c r="U170" s="974"/>
      <c r="V170" s="974"/>
      <c r="W170" s="974"/>
      <c r="X170" s="974"/>
      <c r="Y170" s="974"/>
      <c r="Z170" s="974"/>
      <c r="AA170" s="974"/>
      <c r="AB170" s="974"/>
      <c r="AC170" s="974"/>
      <c r="AD170" s="974"/>
      <c r="AE170" s="974"/>
      <c r="AF170" s="974"/>
      <c r="AG170" s="974"/>
      <c r="AH170" s="974"/>
      <c r="AI170" s="974"/>
      <c r="AJ170" s="974"/>
      <c r="AK170" s="974"/>
      <c r="AL170" s="974"/>
      <c r="AM170" s="974"/>
      <c r="AN170" s="974"/>
      <c r="AO170" s="974"/>
      <c r="AP170" s="974"/>
      <c r="AQ170" s="975"/>
      <c r="AR170" s="921"/>
      <c r="AS170" s="921"/>
      <c r="AT170" s="921"/>
      <c r="AU170" s="921"/>
      <c r="AV170" s="921"/>
      <c r="AW170" s="921"/>
      <c r="AX170" s="921"/>
      <c r="AY170" s="921"/>
      <c r="AZ170" s="921"/>
      <c r="BA170" s="921"/>
      <c r="BB170" s="921"/>
      <c r="BC170" s="921"/>
      <c r="BD170" s="921"/>
      <c r="BE170" s="921"/>
      <c r="BF170" s="921"/>
    </row>
    <row r="171" spans="1:58" s="600" customFormat="1">
      <c r="A171" s="921">
        <v>5</v>
      </c>
      <c r="B171" s="921"/>
      <c r="C171" s="921"/>
      <c r="D171" s="921"/>
      <c r="E171" s="921"/>
      <c r="F171" s="921"/>
      <c r="G171" s="921"/>
      <c r="H171" s="921"/>
      <c r="I171" s="921"/>
      <c r="J171" s="921"/>
      <c r="K171" s="921"/>
      <c r="L171" s="1154" t="s">
        <v>687</v>
      </c>
      <c r="M171" s="1155"/>
      <c r="N171" s="971" t="s">
        <v>1131</v>
      </c>
      <c r="O171" s="974"/>
      <c r="P171" s="974"/>
      <c r="Q171" s="974"/>
      <c r="R171" s="974"/>
      <c r="S171" s="974"/>
      <c r="T171" s="974"/>
      <c r="U171" s="974"/>
      <c r="V171" s="974"/>
      <c r="W171" s="974"/>
      <c r="X171" s="974"/>
      <c r="Y171" s="974"/>
      <c r="Z171" s="974"/>
      <c r="AA171" s="974"/>
      <c r="AB171" s="974"/>
      <c r="AC171" s="974"/>
      <c r="AD171" s="974"/>
      <c r="AE171" s="974"/>
      <c r="AF171" s="974"/>
      <c r="AG171" s="974"/>
      <c r="AH171" s="974"/>
      <c r="AI171" s="974"/>
      <c r="AJ171" s="974"/>
      <c r="AK171" s="974"/>
      <c r="AL171" s="974"/>
      <c r="AM171" s="974"/>
      <c r="AN171" s="974"/>
      <c r="AO171" s="974"/>
      <c r="AP171" s="974"/>
      <c r="AQ171" s="975"/>
      <c r="AR171" s="921"/>
      <c r="AS171" s="921"/>
      <c r="AT171" s="921"/>
      <c r="AU171" s="921"/>
      <c r="AV171" s="921"/>
      <c r="AW171" s="921"/>
      <c r="AX171" s="921"/>
      <c r="AY171" s="921"/>
      <c r="AZ171" s="921"/>
      <c r="BA171" s="921"/>
      <c r="BB171" s="921"/>
      <c r="BC171" s="921"/>
      <c r="BD171" s="921"/>
      <c r="BE171" s="921"/>
      <c r="BF171" s="921"/>
    </row>
    <row r="172" spans="1:58" s="600" customFormat="1">
      <c r="A172" s="921">
        <v>5</v>
      </c>
      <c r="B172" s="921"/>
      <c r="C172" s="921"/>
      <c r="D172" s="921"/>
      <c r="E172" s="921"/>
      <c r="F172" s="921"/>
      <c r="G172" s="921"/>
      <c r="H172" s="921"/>
      <c r="I172" s="921"/>
      <c r="J172" s="921"/>
      <c r="K172" s="921"/>
      <c r="L172" s="1154" t="s">
        <v>282</v>
      </c>
      <c r="M172" s="1155"/>
      <c r="N172" s="971" t="s">
        <v>2354</v>
      </c>
      <c r="O172" s="974"/>
      <c r="P172" s="974"/>
      <c r="Q172" s="974"/>
      <c r="R172" s="974"/>
      <c r="S172" s="974"/>
      <c r="T172" s="974"/>
      <c r="U172" s="974"/>
      <c r="V172" s="974"/>
      <c r="W172" s="974"/>
      <c r="X172" s="974"/>
      <c r="Y172" s="974"/>
      <c r="Z172" s="974"/>
      <c r="AA172" s="974"/>
      <c r="AB172" s="974"/>
      <c r="AC172" s="974"/>
      <c r="AD172" s="974"/>
      <c r="AE172" s="974"/>
      <c r="AF172" s="974"/>
      <c r="AG172" s="974"/>
      <c r="AH172" s="974"/>
      <c r="AI172" s="974"/>
      <c r="AJ172" s="974"/>
      <c r="AK172" s="974"/>
      <c r="AL172" s="974"/>
      <c r="AM172" s="974"/>
      <c r="AN172" s="974"/>
      <c r="AO172" s="974"/>
      <c r="AP172" s="974"/>
      <c r="AQ172" s="975"/>
      <c r="AR172" s="921"/>
      <c r="AS172" s="921"/>
      <c r="AT172" s="921"/>
      <c r="AU172" s="921"/>
      <c r="AV172" s="921"/>
      <c r="AW172" s="921"/>
      <c r="AX172" s="921"/>
      <c r="AY172" s="921"/>
      <c r="AZ172" s="921"/>
      <c r="BA172" s="921"/>
      <c r="BB172" s="921"/>
      <c r="BC172" s="921"/>
      <c r="BD172" s="921"/>
      <c r="BE172" s="921"/>
      <c r="BF172" s="921"/>
    </row>
    <row r="173" spans="1:58" s="600" customFormat="1">
      <c r="A173" s="921">
        <v>5</v>
      </c>
      <c r="B173" s="921"/>
      <c r="C173" s="921"/>
      <c r="D173" s="921"/>
      <c r="E173" s="921"/>
      <c r="F173" s="921"/>
      <c r="G173" s="921" t="b">
        <v>1</v>
      </c>
      <c r="H173" s="921"/>
      <c r="I173" s="921"/>
      <c r="J173" s="921"/>
      <c r="K173" s="921"/>
      <c r="L173" s="976" t="s">
        <v>688</v>
      </c>
      <c r="M173" s="977"/>
      <c r="N173" s="978"/>
      <c r="O173" s="978"/>
      <c r="P173" s="978"/>
      <c r="Q173" s="978"/>
      <c r="R173" s="978"/>
      <c r="S173" s="978"/>
      <c r="T173" s="978"/>
      <c r="U173" s="978"/>
      <c r="V173" s="978"/>
      <c r="W173" s="978"/>
      <c r="X173" s="978"/>
      <c r="Y173" s="978"/>
      <c r="Z173" s="978"/>
      <c r="AA173" s="978"/>
      <c r="AB173" s="978"/>
      <c r="AC173" s="978"/>
      <c r="AD173" s="978"/>
      <c r="AE173" s="978"/>
      <c r="AF173" s="978"/>
      <c r="AG173" s="978"/>
      <c r="AH173" s="978"/>
      <c r="AI173" s="978"/>
      <c r="AJ173" s="978"/>
      <c r="AK173" s="978"/>
      <c r="AL173" s="978"/>
      <c r="AM173" s="978"/>
      <c r="AN173" s="978"/>
      <c r="AO173" s="978"/>
      <c r="AP173" s="978"/>
      <c r="AQ173" s="979"/>
      <c r="AR173" s="921"/>
      <c r="AS173" s="921"/>
      <c r="AT173" s="921"/>
      <c r="AU173" s="921"/>
      <c r="AV173" s="921"/>
      <c r="AW173" s="921"/>
      <c r="AX173" s="921"/>
      <c r="AY173" s="921"/>
      <c r="AZ173" s="921"/>
      <c r="BA173" s="921"/>
      <c r="BB173" s="921"/>
      <c r="BC173" s="921"/>
      <c r="BD173" s="921"/>
      <c r="BE173" s="921"/>
      <c r="BF173" s="921"/>
    </row>
    <row r="174" spans="1:58" s="391" customFormat="1" ht="22.8">
      <c r="A174" s="921">
        <v>5</v>
      </c>
      <c r="B174" s="921" t="s">
        <v>1208</v>
      </c>
      <c r="C174" s="980"/>
      <c r="D174" s="980"/>
      <c r="E174" s="980"/>
      <c r="F174" s="980"/>
      <c r="G174" s="921" t="b">
        <v>1</v>
      </c>
      <c r="H174" s="980"/>
      <c r="I174" s="980"/>
      <c r="J174" s="980"/>
      <c r="K174" s="980"/>
      <c r="L174" s="981" t="s">
        <v>1139</v>
      </c>
      <c r="M174" s="982" t="s">
        <v>679</v>
      </c>
      <c r="N174" s="983">
        <v>268.83999999999997</v>
      </c>
      <c r="O174" s="983">
        <v>28.1</v>
      </c>
      <c r="P174" s="984">
        <v>-89.547686356197005</v>
      </c>
      <c r="Q174" s="983">
        <v>0</v>
      </c>
      <c r="R174" s="983">
        <v>0</v>
      </c>
      <c r="S174" s="984">
        <v>0</v>
      </c>
      <c r="T174" s="983">
        <v>0</v>
      </c>
      <c r="U174" s="983">
        <v>0</v>
      </c>
      <c r="V174" s="984">
        <v>0</v>
      </c>
      <c r="W174" s="983">
        <v>0</v>
      </c>
      <c r="X174" s="983">
        <v>0</v>
      </c>
      <c r="Y174" s="984">
        <v>0</v>
      </c>
      <c r="Z174" s="983">
        <v>0</v>
      </c>
      <c r="AA174" s="983">
        <v>0</v>
      </c>
      <c r="AB174" s="984">
        <v>0</v>
      </c>
      <c r="AC174" s="983">
        <v>0</v>
      </c>
      <c r="AD174" s="983">
        <v>0</v>
      </c>
      <c r="AE174" s="984">
        <v>0</v>
      </c>
      <c r="AF174" s="983">
        <v>0</v>
      </c>
      <c r="AG174" s="983">
        <v>0</v>
      </c>
      <c r="AH174" s="984">
        <v>0</v>
      </c>
      <c r="AI174" s="983">
        <v>0</v>
      </c>
      <c r="AJ174" s="983">
        <v>0</v>
      </c>
      <c r="AK174" s="984">
        <v>0</v>
      </c>
      <c r="AL174" s="983">
        <v>0</v>
      </c>
      <c r="AM174" s="983">
        <v>0</v>
      </c>
      <c r="AN174" s="984">
        <v>0</v>
      </c>
      <c r="AO174" s="983">
        <v>0</v>
      </c>
      <c r="AP174" s="983">
        <v>0</v>
      </c>
      <c r="AQ174" s="984">
        <v>0</v>
      </c>
      <c r="AR174" s="980"/>
      <c r="AS174" s="980"/>
      <c r="AT174" s="980"/>
      <c r="AU174" s="980"/>
      <c r="AV174" s="980"/>
      <c r="AW174" s="980"/>
      <c r="AX174" s="980"/>
      <c r="AY174" s="980"/>
      <c r="AZ174" s="980"/>
      <c r="BA174" s="980"/>
      <c r="BB174" s="980"/>
      <c r="BC174" s="980"/>
      <c r="BD174" s="980"/>
      <c r="BE174" s="980"/>
      <c r="BF174" s="980"/>
    </row>
    <row r="175" spans="1:58" s="391" customFormat="1" ht="22.8">
      <c r="A175" s="921">
        <v>5</v>
      </c>
      <c r="B175" s="921" t="s">
        <v>1209</v>
      </c>
      <c r="C175" s="980"/>
      <c r="D175" s="980"/>
      <c r="E175" s="980"/>
      <c r="F175" s="980"/>
      <c r="G175" s="921" t="b">
        <v>1</v>
      </c>
      <c r="H175" s="980"/>
      <c r="I175" s="980"/>
      <c r="J175" s="980"/>
      <c r="K175" s="980"/>
      <c r="L175" s="981" t="s">
        <v>1140</v>
      </c>
      <c r="M175" s="982" t="s">
        <v>679</v>
      </c>
      <c r="N175" s="983">
        <v>313.02048780487814</v>
      </c>
      <c r="O175" s="983">
        <v>30.6316399483871</v>
      </c>
      <c r="P175" s="984">
        <v>-90.2141741062389</v>
      </c>
      <c r="Q175" s="983">
        <v>0</v>
      </c>
      <c r="R175" s="983">
        <v>0</v>
      </c>
      <c r="S175" s="984">
        <v>0</v>
      </c>
      <c r="T175" s="983">
        <v>0</v>
      </c>
      <c r="U175" s="983">
        <v>0</v>
      </c>
      <c r="V175" s="984">
        <v>0</v>
      </c>
      <c r="W175" s="983">
        <v>0</v>
      </c>
      <c r="X175" s="983">
        <v>0</v>
      </c>
      <c r="Y175" s="984">
        <v>0</v>
      </c>
      <c r="Z175" s="983">
        <v>0</v>
      </c>
      <c r="AA175" s="983">
        <v>0</v>
      </c>
      <c r="AB175" s="984">
        <v>0</v>
      </c>
      <c r="AC175" s="983">
        <v>0</v>
      </c>
      <c r="AD175" s="983">
        <v>0</v>
      </c>
      <c r="AE175" s="984">
        <v>0</v>
      </c>
      <c r="AF175" s="983">
        <v>0</v>
      </c>
      <c r="AG175" s="983">
        <v>0</v>
      </c>
      <c r="AH175" s="984">
        <v>0</v>
      </c>
      <c r="AI175" s="983">
        <v>0</v>
      </c>
      <c r="AJ175" s="983">
        <v>0</v>
      </c>
      <c r="AK175" s="984">
        <v>0</v>
      </c>
      <c r="AL175" s="983">
        <v>0</v>
      </c>
      <c r="AM175" s="983">
        <v>0</v>
      </c>
      <c r="AN175" s="984">
        <v>0</v>
      </c>
      <c r="AO175" s="983">
        <v>0</v>
      </c>
      <c r="AP175" s="983">
        <v>0</v>
      </c>
      <c r="AQ175" s="984">
        <v>0</v>
      </c>
      <c r="AR175" s="980"/>
      <c r="AS175" s="980"/>
      <c r="AT175" s="980"/>
      <c r="AU175" s="980"/>
      <c r="AV175" s="980"/>
      <c r="AW175" s="980"/>
      <c r="AX175" s="980"/>
      <c r="AY175" s="980"/>
      <c r="AZ175" s="980"/>
      <c r="BA175" s="980"/>
      <c r="BB175" s="980"/>
      <c r="BC175" s="980"/>
      <c r="BD175" s="980"/>
      <c r="BE175" s="980"/>
      <c r="BF175" s="980"/>
    </row>
    <row r="176" spans="1:58" s="600" customFormat="1">
      <c r="A176" s="921">
        <v>5</v>
      </c>
      <c r="B176" s="921"/>
      <c r="C176" s="921"/>
      <c r="D176" s="921"/>
      <c r="E176" s="921"/>
      <c r="F176" s="921"/>
      <c r="G176" s="921" t="b">
        <v>1</v>
      </c>
      <c r="H176" s="921"/>
      <c r="I176" s="921"/>
      <c r="J176" s="921"/>
      <c r="K176" s="921"/>
      <c r="L176" s="985" t="s">
        <v>689</v>
      </c>
      <c r="M176" s="986" t="s">
        <v>145</v>
      </c>
      <c r="N176" s="987">
        <v>116.43374788159433</v>
      </c>
      <c r="O176" s="987">
        <v>109.00939483411778</v>
      </c>
      <c r="P176" s="988"/>
      <c r="Q176" s="987">
        <v>0</v>
      </c>
      <c r="R176" s="987">
        <v>0</v>
      </c>
      <c r="S176" s="988"/>
      <c r="T176" s="987">
        <v>0</v>
      </c>
      <c r="U176" s="987">
        <v>0</v>
      </c>
      <c r="V176" s="988"/>
      <c r="W176" s="987">
        <v>0</v>
      </c>
      <c r="X176" s="987">
        <v>0</v>
      </c>
      <c r="Y176" s="988"/>
      <c r="Z176" s="987">
        <v>0</v>
      </c>
      <c r="AA176" s="987">
        <v>0</v>
      </c>
      <c r="AB176" s="988"/>
      <c r="AC176" s="987">
        <v>0</v>
      </c>
      <c r="AD176" s="987">
        <v>0</v>
      </c>
      <c r="AE176" s="988"/>
      <c r="AF176" s="987">
        <v>0</v>
      </c>
      <c r="AG176" s="987">
        <v>0</v>
      </c>
      <c r="AH176" s="988"/>
      <c r="AI176" s="987">
        <v>0</v>
      </c>
      <c r="AJ176" s="987">
        <v>0</v>
      </c>
      <c r="AK176" s="988"/>
      <c r="AL176" s="987">
        <v>0</v>
      </c>
      <c r="AM176" s="987">
        <v>0</v>
      </c>
      <c r="AN176" s="988"/>
      <c r="AO176" s="987">
        <v>0</v>
      </c>
      <c r="AP176" s="987">
        <v>0</v>
      </c>
      <c r="AQ176" s="988"/>
      <c r="AR176" s="921"/>
      <c r="AS176" s="921"/>
      <c r="AT176" s="921"/>
      <c r="AU176" s="921"/>
      <c r="AV176" s="921"/>
      <c r="AW176" s="921"/>
      <c r="AX176" s="921"/>
      <c r="AY176" s="921"/>
      <c r="AZ176" s="921"/>
      <c r="BA176" s="921"/>
      <c r="BB176" s="921"/>
      <c r="BC176" s="921"/>
      <c r="BD176" s="921"/>
      <c r="BE176" s="921"/>
      <c r="BF176" s="921"/>
    </row>
    <row r="177" spans="1:58" s="600" customFormat="1">
      <c r="A177" s="921">
        <v>5</v>
      </c>
      <c r="B177" s="905" t="s">
        <v>1217</v>
      </c>
      <c r="C177" s="921"/>
      <c r="D177" s="921"/>
      <c r="E177" s="921"/>
      <c r="F177" s="921"/>
      <c r="G177" s="921" t="b">
        <v>1</v>
      </c>
      <c r="H177" s="921"/>
      <c r="I177" s="921"/>
      <c r="J177" s="921"/>
      <c r="K177" s="921"/>
      <c r="L177" s="985" t="s">
        <v>690</v>
      </c>
      <c r="M177" s="986" t="s">
        <v>329</v>
      </c>
      <c r="N177" s="989">
        <v>2.4499999999999997</v>
      </c>
      <c r="O177" s="989">
        <v>3</v>
      </c>
      <c r="P177" s="990">
        <v>22.44897959183675</v>
      </c>
      <c r="Q177" s="989">
        <v>0</v>
      </c>
      <c r="R177" s="989">
        <v>0</v>
      </c>
      <c r="S177" s="990">
        <v>0</v>
      </c>
      <c r="T177" s="989">
        <v>0</v>
      </c>
      <c r="U177" s="989">
        <v>0</v>
      </c>
      <c r="V177" s="990">
        <v>0</v>
      </c>
      <c r="W177" s="989">
        <v>0</v>
      </c>
      <c r="X177" s="989">
        <v>0</v>
      </c>
      <c r="Y177" s="990">
        <v>0</v>
      </c>
      <c r="Z177" s="989">
        <v>0</v>
      </c>
      <c r="AA177" s="989">
        <v>0</v>
      </c>
      <c r="AB177" s="990">
        <v>0</v>
      </c>
      <c r="AC177" s="989">
        <v>0</v>
      </c>
      <c r="AD177" s="989">
        <v>0</v>
      </c>
      <c r="AE177" s="990">
        <v>0</v>
      </c>
      <c r="AF177" s="989">
        <v>0</v>
      </c>
      <c r="AG177" s="989">
        <v>0</v>
      </c>
      <c r="AH177" s="990">
        <v>0</v>
      </c>
      <c r="AI177" s="989">
        <v>0</v>
      </c>
      <c r="AJ177" s="989">
        <v>0</v>
      </c>
      <c r="AK177" s="990">
        <v>0</v>
      </c>
      <c r="AL177" s="989">
        <v>0</v>
      </c>
      <c r="AM177" s="989">
        <v>0</v>
      </c>
      <c r="AN177" s="990">
        <v>0</v>
      </c>
      <c r="AO177" s="989">
        <v>0</v>
      </c>
      <c r="AP177" s="989">
        <v>0</v>
      </c>
      <c r="AQ177" s="990">
        <v>0</v>
      </c>
      <c r="AR177" s="921"/>
      <c r="AS177" s="921"/>
      <c r="AT177" s="921"/>
      <c r="AU177" s="921"/>
      <c r="AV177" s="921"/>
      <c r="AW177" s="921"/>
      <c r="AX177" s="921"/>
      <c r="AY177" s="921"/>
      <c r="AZ177" s="921"/>
      <c r="BA177" s="921"/>
      <c r="BB177" s="921"/>
      <c r="BC177" s="921"/>
      <c r="BD177" s="921"/>
      <c r="BE177" s="921"/>
      <c r="BF177" s="921"/>
    </row>
    <row r="178" spans="1:58" s="391" customFormat="1">
      <c r="A178" s="921">
        <v>5</v>
      </c>
      <c r="B178" s="905" t="s">
        <v>1211</v>
      </c>
      <c r="C178" s="980"/>
      <c r="D178" s="980"/>
      <c r="E178" s="980"/>
      <c r="F178" s="980"/>
      <c r="G178" s="921" t="b">
        <v>1</v>
      </c>
      <c r="H178" s="980"/>
      <c r="I178" s="980"/>
      <c r="J178" s="980"/>
      <c r="K178" s="980"/>
      <c r="L178" s="981" t="s">
        <v>691</v>
      </c>
      <c r="M178" s="982" t="s">
        <v>679</v>
      </c>
      <c r="N178" s="983">
        <v>268.83999999999997</v>
      </c>
      <c r="O178" s="983">
        <v>28.1</v>
      </c>
      <c r="P178" s="984">
        <v>-89.547686356197005</v>
      </c>
      <c r="Q178" s="983">
        <v>0</v>
      </c>
      <c r="R178" s="983">
        <v>0</v>
      </c>
      <c r="S178" s="984">
        <v>0</v>
      </c>
      <c r="T178" s="983">
        <v>0</v>
      </c>
      <c r="U178" s="983">
        <v>0</v>
      </c>
      <c r="V178" s="984">
        <v>0</v>
      </c>
      <c r="W178" s="983">
        <v>0</v>
      </c>
      <c r="X178" s="983">
        <v>0</v>
      </c>
      <c r="Y178" s="984">
        <v>0</v>
      </c>
      <c r="Z178" s="983">
        <v>0</v>
      </c>
      <c r="AA178" s="983">
        <v>0</v>
      </c>
      <c r="AB178" s="984">
        <v>0</v>
      </c>
      <c r="AC178" s="983">
        <v>0</v>
      </c>
      <c r="AD178" s="983">
        <v>0</v>
      </c>
      <c r="AE178" s="984">
        <v>0</v>
      </c>
      <c r="AF178" s="983">
        <v>0</v>
      </c>
      <c r="AG178" s="983">
        <v>0</v>
      </c>
      <c r="AH178" s="984">
        <v>0</v>
      </c>
      <c r="AI178" s="983">
        <v>0</v>
      </c>
      <c r="AJ178" s="983">
        <v>0</v>
      </c>
      <c r="AK178" s="984">
        <v>0</v>
      </c>
      <c r="AL178" s="983">
        <v>0</v>
      </c>
      <c r="AM178" s="983">
        <v>0</v>
      </c>
      <c r="AN178" s="984">
        <v>0</v>
      </c>
      <c r="AO178" s="983">
        <v>0</v>
      </c>
      <c r="AP178" s="983">
        <v>0</v>
      </c>
      <c r="AQ178" s="984">
        <v>0</v>
      </c>
      <c r="AR178" s="980"/>
      <c r="AS178" s="980"/>
      <c r="AT178" s="980"/>
      <c r="AU178" s="980"/>
      <c r="AV178" s="980"/>
      <c r="AW178" s="980"/>
      <c r="AX178" s="980"/>
      <c r="AY178" s="980"/>
      <c r="AZ178" s="980"/>
      <c r="BA178" s="980"/>
      <c r="BB178" s="980"/>
      <c r="BC178" s="980"/>
      <c r="BD178" s="980"/>
      <c r="BE178" s="980"/>
      <c r="BF178" s="980"/>
    </row>
    <row r="179" spans="1:58" s="391" customFormat="1">
      <c r="A179" s="921">
        <v>5</v>
      </c>
      <c r="B179" s="905" t="s">
        <v>1210</v>
      </c>
      <c r="C179" s="980"/>
      <c r="D179" s="980"/>
      <c r="E179" s="980"/>
      <c r="F179" s="980"/>
      <c r="G179" s="921" t="b">
        <v>1</v>
      </c>
      <c r="H179" s="980"/>
      <c r="I179" s="980"/>
      <c r="J179" s="980"/>
      <c r="K179" s="980"/>
      <c r="L179" s="981" t="s">
        <v>692</v>
      </c>
      <c r="M179" s="982" t="s">
        <v>679</v>
      </c>
      <c r="N179" s="983">
        <v>313.02048780487814</v>
      </c>
      <c r="O179" s="983">
        <v>30.6316399483871</v>
      </c>
      <c r="P179" s="984">
        <v>-90.2141741062389</v>
      </c>
      <c r="Q179" s="983">
        <v>0</v>
      </c>
      <c r="R179" s="983">
        <v>0</v>
      </c>
      <c r="S179" s="984">
        <v>0</v>
      </c>
      <c r="T179" s="983">
        <v>0</v>
      </c>
      <c r="U179" s="983">
        <v>0</v>
      </c>
      <c r="V179" s="984">
        <v>0</v>
      </c>
      <c r="W179" s="983">
        <v>0</v>
      </c>
      <c r="X179" s="983">
        <v>0</v>
      </c>
      <c r="Y179" s="984">
        <v>0</v>
      </c>
      <c r="Z179" s="983">
        <v>0</v>
      </c>
      <c r="AA179" s="983">
        <v>0</v>
      </c>
      <c r="AB179" s="984">
        <v>0</v>
      </c>
      <c r="AC179" s="983">
        <v>0</v>
      </c>
      <c r="AD179" s="983">
        <v>0</v>
      </c>
      <c r="AE179" s="984">
        <v>0</v>
      </c>
      <c r="AF179" s="983">
        <v>0</v>
      </c>
      <c r="AG179" s="983">
        <v>0</v>
      </c>
      <c r="AH179" s="984">
        <v>0</v>
      </c>
      <c r="AI179" s="983">
        <v>0</v>
      </c>
      <c r="AJ179" s="983">
        <v>0</v>
      </c>
      <c r="AK179" s="984">
        <v>0</v>
      </c>
      <c r="AL179" s="983">
        <v>0</v>
      </c>
      <c r="AM179" s="983">
        <v>0</v>
      </c>
      <c r="AN179" s="984">
        <v>0</v>
      </c>
      <c r="AO179" s="983">
        <v>0</v>
      </c>
      <c r="AP179" s="983">
        <v>0</v>
      </c>
      <c r="AQ179" s="984">
        <v>0</v>
      </c>
      <c r="AR179" s="980"/>
      <c r="AS179" s="980"/>
      <c r="AT179" s="980"/>
      <c r="AU179" s="980"/>
      <c r="AV179" s="980"/>
      <c r="AW179" s="980"/>
      <c r="AX179" s="980"/>
      <c r="AY179" s="980"/>
      <c r="AZ179" s="980"/>
      <c r="BA179" s="980"/>
      <c r="BB179" s="980"/>
      <c r="BC179" s="980"/>
      <c r="BD179" s="980"/>
      <c r="BE179" s="980"/>
      <c r="BF179" s="980"/>
    </row>
    <row r="180" spans="1:58" s="600" customFormat="1">
      <c r="A180" s="921">
        <v>5</v>
      </c>
      <c r="B180" s="905"/>
      <c r="C180" s="921"/>
      <c r="D180" s="921"/>
      <c r="E180" s="921"/>
      <c r="F180" s="921"/>
      <c r="G180" s="921" t="b">
        <v>1</v>
      </c>
      <c r="H180" s="921"/>
      <c r="I180" s="921"/>
      <c r="J180" s="921"/>
      <c r="K180" s="921"/>
      <c r="L180" s="985" t="s">
        <v>689</v>
      </c>
      <c r="M180" s="986" t="s">
        <v>145</v>
      </c>
      <c r="N180" s="987">
        <v>116.43374788159433</v>
      </c>
      <c r="O180" s="987">
        <v>109.00939483411778</v>
      </c>
      <c r="P180" s="988"/>
      <c r="Q180" s="987">
        <v>0</v>
      </c>
      <c r="R180" s="987">
        <v>0</v>
      </c>
      <c r="S180" s="988"/>
      <c r="T180" s="987">
        <v>0</v>
      </c>
      <c r="U180" s="987">
        <v>0</v>
      </c>
      <c r="V180" s="988"/>
      <c r="W180" s="987">
        <v>0</v>
      </c>
      <c r="X180" s="987">
        <v>0</v>
      </c>
      <c r="Y180" s="988"/>
      <c r="Z180" s="987">
        <v>0</v>
      </c>
      <c r="AA180" s="987">
        <v>0</v>
      </c>
      <c r="AB180" s="988"/>
      <c r="AC180" s="987">
        <v>0</v>
      </c>
      <c r="AD180" s="987">
        <v>0</v>
      </c>
      <c r="AE180" s="988"/>
      <c r="AF180" s="987">
        <v>0</v>
      </c>
      <c r="AG180" s="987">
        <v>0</v>
      </c>
      <c r="AH180" s="988"/>
      <c r="AI180" s="987">
        <v>0</v>
      </c>
      <c r="AJ180" s="987">
        <v>0</v>
      </c>
      <c r="AK180" s="988"/>
      <c r="AL180" s="987">
        <v>0</v>
      </c>
      <c r="AM180" s="987">
        <v>0</v>
      </c>
      <c r="AN180" s="988"/>
      <c r="AO180" s="987">
        <v>0</v>
      </c>
      <c r="AP180" s="987">
        <v>0</v>
      </c>
      <c r="AQ180" s="988"/>
      <c r="AR180" s="921"/>
      <c r="AS180" s="921"/>
      <c r="AT180" s="921"/>
      <c r="AU180" s="921"/>
      <c r="AV180" s="921"/>
      <c r="AW180" s="921"/>
      <c r="AX180" s="921"/>
      <c r="AY180" s="921"/>
      <c r="AZ180" s="921"/>
      <c r="BA180" s="921"/>
      <c r="BB180" s="921"/>
      <c r="BC180" s="921"/>
      <c r="BD180" s="921"/>
      <c r="BE180" s="921"/>
      <c r="BF180" s="921"/>
    </row>
    <row r="181" spans="1:58" s="600" customFormat="1">
      <c r="A181" s="921">
        <v>5</v>
      </c>
      <c r="B181" s="905" t="s">
        <v>1218</v>
      </c>
      <c r="C181" s="921"/>
      <c r="D181" s="921"/>
      <c r="E181" s="921"/>
      <c r="F181" s="921"/>
      <c r="G181" s="921" t="b">
        <v>1</v>
      </c>
      <c r="H181" s="921"/>
      <c r="I181" s="921"/>
      <c r="J181" s="921"/>
      <c r="K181" s="921"/>
      <c r="L181" s="985" t="s">
        <v>1212</v>
      </c>
      <c r="M181" s="986" t="s">
        <v>329</v>
      </c>
      <c r="N181" s="989">
        <v>2.42</v>
      </c>
      <c r="O181" s="989">
        <v>2.94</v>
      </c>
      <c r="P181" s="990">
        <v>21.487603305785125</v>
      </c>
      <c r="Q181" s="989">
        <v>0</v>
      </c>
      <c r="R181" s="989">
        <v>0</v>
      </c>
      <c r="S181" s="990">
        <v>0</v>
      </c>
      <c r="T181" s="989">
        <v>0</v>
      </c>
      <c r="U181" s="989">
        <v>0</v>
      </c>
      <c r="V181" s="990">
        <v>0</v>
      </c>
      <c r="W181" s="989">
        <v>0</v>
      </c>
      <c r="X181" s="989">
        <v>0</v>
      </c>
      <c r="Y181" s="990">
        <v>0</v>
      </c>
      <c r="Z181" s="989">
        <v>0</v>
      </c>
      <c r="AA181" s="989">
        <v>0</v>
      </c>
      <c r="AB181" s="990">
        <v>0</v>
      </c>
      <c r="AC181" s="989">
        <v>0</v>
      </c>
      <c r="AD181" s="989">
        <v>0</v>
      </c>
      <c r="AE181" s="990">
        <v>0</v>
      </c>
      <c r="AF181" s="989">
        <v>0</v>
      </c>
      <c r="AG181" s="989">
        <v>0</v>
      </c>
      <c r="AH181" s="990">
        <v>0</v>
      </c>
      <c r="AI181" s="989">
        <v>0</v>
      </c>
      <c r="AJ181" s="989">
        <v>0</v>
      </c>
      <c r="AK181" s="990">
        <v>0</v>
      </c>
      <c r="AL181" s="989">
        <v>0</v>
      </c>
      <c r="AM181" s="989">
        <v>0</v>
      </c>
      <c r="AN181" s="990">
        <v>0</v>
      </c>
      <c r="AO181" s="989">
        <v>0</v>
      </c>
      <c r="AP181" s="989">
        <v>0</v>
      </c>
      <c r="AQ181" s="990">
        <v>0</v>
      </c>
      <c r="AR181" s="921"/>
      <c r="AS181" s="921"/>
      <c r="AT181" s="921"/>
      <c r="AU181" s="921"/>
      <c r="AV181" s="921"/>
      <c r="AW181" s="921"/>
      <c r="AX181" s="921"/>
      <c r="AY181" s="921"/>
      <c r="AZ181" s="921"/>
      <c r="BA181" s="921"/>
      <c r="BB181" s="921"/>
      <c r="BC181" s="921"/>
      <c r="BD181" s="921"/>
      <c r="BE181" s="921"/>
      <c r="BF181" s="921"/>
    </row>
    <row r="182" spans="1:58" s="600" customFormat="1" ht="0.15" customHeight="1">
      <c r="A182" s="921">
        <v>5</v>
      </c>
      <c r="B182" s="921"/>
      <c r="C182" s="921"/>
      <c r="D182" s="921"/>
      <c r="E182" s="921"/>
      <c r="F182" s="921"/>
      <c r="G182" s="921" t="b">
        <v>0</v>
      </c>
      <c r="H182" s="921"/>
      <c r="I182" s="921"/>
      <c r="J182" s="921"/>
      <c r="K182" s="921"/>
      <c r="L182" s="976" t="s">
        <v>693</v>
      </c>
      <c r="M182" s="977"/>
      <c r="N182" s="978"/>
      <c r="O182" s="978"/>
      <c r="P182" s="978"/>
      <c r="Q182" s="978"/>
      <c r="R182" s="978"/>
      <c r="S182" s="978"/>
      <c r="T182" s="978"/>
      <c r="U182" s="978"/>
      <c r="V182" s="978"/>
      <c r="W182" s="978"/>
      <c r="X182" s="978"/>
      <c r="Y182" s="978"/>
      <c r="Z182" s="978"/>
      <c r="AA182" s="978"/>
      <c r="AB182" s="978"/>
      <c r="AC182" s="978"/>
      <c r="AD182" s="978"/>
      <c r="AE182" s="978"/>
      <c r="AF182" s="978"/>
      <c r="AG182" s="978"/>
      <c r="AH182" s="978"/>
      <c r="AI182" s="978"/>
      <c r="AJ182" s="978"/>
      <c r="AK182" s="978"/>
      <c r="AL182" s="978"/>
      <c r="AM182" s="978"/>
      <c r="AN182" s="978"/>
      <c r="AO182" s="978"/>
      <c r="AP182" s="978"/>
      <c r="AQ182" s="979"/>
      <c r="AR182" s="921"/>
      <c r="AS182" s="921"/>
      <c r="AT182" s="921"/>
      <c r="AU182" s="921"/>
      <c r="AV182" s="921"/>
      <c r="AW182" s="921"/>
      <c r="AX182" s="921"/>
      <c r="AY182" s="921"/>
      <c r="AZ182" s="921"/>
      <c r="BA182" s="921"/>
      <c r="BB182" s="921"/>
      <c r="BC182" s="921"/>
      <c r="BD182" s="921"/>
      <c r="BE182" s="921"/>
      <c r="BF182" s="921"/>
    </row>
    <row r="183" spans="1:58" s="600" customFormat="1" ht="0.15" customHeight="1">
      <c r="A183" s="921">
        <v>5</v>
      </c>
      <c r="B183" s="921"/>
      <c r="C183" s="921"/>
      <c r="D183" s="921"/>
      <c r="E183" s="921"/>
      <c r="F183" s="921"/>
      <c r="G183" s="921" t="b">
        <v>0</v>
      </c>
      <c r="H183" s="921"/>
      <c r="I183" s="921"/>
      <c r="J183" s="921"/>
      <c r="K183" s="921"/>
      <c r="L183" s="402" t="s">
        <v>1219</v>
      </c>
      <c r="M183" s="403"/>
      <c r="N183" s="404"/>
      <c r="O183" s="404"/>
      <c r="P183" s="404"/>
      <c r="Q183" s="404"/>
      <c r="R183" s="404"/>
      <c r="S183" s="404"/>
      <c r="T183" s="404"/>
      <c r="U183" s="404"/>
      <c r="V183" s="404"/>
      <c r="W183" s="404"/>
      <c r="X183" s="404"/>
      <c r="Y183" s="404"/>
      <c r="Z183" s="404"/>
      <c r="AA183" s="404"/>
      <c r="AB183" s="404"/>
      <c r="AC183" s="404"/>
      <c r="AD183" s="404"/>
      <c r="AE183" s="404"/>
      <c r="AF183" s="404"/>
      <c r="AG183" s="404"/>
      <c r="AH183" s="404"/>
      <c r="AI183" s="404"/>
      <c r="AJ183" s="404"/>
      <c r="AK183" s="404"/>
      <c r="AL183" s="404"/>
      <c r="AM183" s="404"/>
      <c r="AN183" s="404"/>
      <c r="AO183" s="404"/>
      <c r="AP183" s="404"/>
      <c r="AQ183" s="405"/>
      <c r="AR183" s="921"/>
      <c r="AS183" s="921"/>
      <c r="AT183" s="921"/>
      <c r="AU183" s="921"/>
      <c r="AV183" s="921"/>
      <c r="AW183" s="921"/>
      <c r="AX183" s="921"/>
      <c r="AY183" s="921"/>
      <c r="AZ183" s="921"/>
      <c r="BA183" s="921"/>
      <c r="BB183" s="921"/>
      <c r="BC183" s="921"/>
      <c r="BD183" s="921"/>
      <c r="BE183" s="921"/>
      <c r="BF183" s="921"/>
    </row>
    <row r="184" spans="1:58" s="600" customFormat="1" ht="0.15" customHeight="1">
      <c r="A184" s="921">
        <v>5</v>
      </c>
      <c r="B184" s="921"/>
      <c r="C184" s="921"/>
      <c r="D184" s="921"/>
      <c r="E184" s="921"/>
      <c r="F184" s="921"/>
      <c r="G184" s="921" t="b">
        <v>0</v>
      </c>
      <c r="H184" s="921"/>
      <c r="I184" s="921"/>
      <c r="J184" s="921"/>
      <c r="K184" s="921"/>
      <c r="L184" s="991" t="s">
        <v>694</v>
      </c>
      <c r="M184" s="986" t="s">
        <v>679</v>
      </c>
      <c r="N184" s="992">
        <v>0</v>
      </c>
      <c r="O184" s="992">
        <v>0</v>
      </c>
      <c r="P184" s="988">
        <v>0</v>
      </c>
      <c r="Q184" s="992">
        <v>0</v>
      </c>
      <c r="R184" s="992">
        <v>0</v>
      </c>
      <c r="S184" s="988">
        <v>0</v>
      </c>
      <c r="T184" s="992">
        <v>0</v>
      </c>
      <c r="U184" s="992">
        <v>0</v>
      </c>
      <c r="V184" s="988">
        <v>0</v>
      </c>
      <c r="W184" s="992">
        <v>0</v>
      </c>
      <c r="X184" s="992">
        <v>0</v>
      </c>
      <c r="Y184" s="988">
        <v>0</v>
      </c>
      <c r="Z184" s="992">
        <v>0</v>
      </c>
      <c r="AA184" s="992">
        <v>0</v>
      </c>
      <c r="AB184" s="988">
        <v>0</v>
      </c>
      <c r="AC184" s="992">
        <v>0</v>
      </c>
      <c r="AD184" s="992">
        <v>0</v>
      </c>
      <c r="AE184" s="988">
        <v>0</v>
      </c>
      <c r="AF184" s="992">
        <v>0</v>
      </c>
      <c r="AG184" s="992">
        <v>0</v>
      </c>
      <c r="AH184" s="988">
        <v>0</v>
      </c>
      <c r="AI184" s="992">
        <v>0</v>
      </c>
      <c r="AJ184" s="992">
        <v>0</v>
      </c>
      <c r="AK184" s="988">
        <v>0</v>
      </c>
      <c r="AL184" s="992">
        <v>0</v>
      </c>
      <c r="AM184" s="992">
        <v>0</v>
      </c>
      <c r="AN184" s="988">
        <v>0</v>
      </c>
      <c r="AO184" s="992">
        <v>0</v>
      </c>
      <c r="AP184" s="992">
        <v>0</v>
      </c>
      <c r="AQ184" s="988">
        <v>0</v>
      </c>
      <c r="AR184" s="921"/>
      <c r="AS184" s="921"/>
      <c r="AT184" s="921"/>
      <c r="AU184" s="921"/>
      <c r="AV184" s="921"/>
      <c r="AW184" s="921"/>
      <c r="AX184" s="921"/>
      <c r="AY184" s="921"/>
      <c r="AZ184" s="921"/>
      <c r="BA184" s="921"/>
      <c r="BB184" s="921"/>
      <c r="BC184" s="921"/>
      <c r="BD184" s="921"/>
      <c r="BE184" s="921"/>
      <c r="BF184" s="921"/>
    </row>
    <row r="185" spans="1:58" s="600" customFormat="1" ht="0.15" customHeight="1">
      <c r="A185" s="921">
        <v>5</v>
      </c>
      <c r="B185" s="921"/>
      <c r="C185" s="921"/>
      <c r="D185" s="921"/>
      <c r="E185" s="921"/>
      <c r="F185" s="921"/>
      <c r="G185" s="921" t="b">
        <v>0</v>
      </c>
      <c r="H185" s="921"/>
      <c r="I185" s="921"/>
      <c r="J185" s="921"/>
      <c r="K185" s="921"/>
      <c r="L185" s="991" t="s">
        <v>695</v>
      </c>
      <c r="M185" s="986" t="s">
        <v>679</v>
      </c>
      <c r="N185" s="992"/>
      <c r="O185" s="992"/>
      <c r="P185" s="988">
        <v>0</v>
      </c>
      <c r="Q185" s="992"/>
      <c r="R185" s="992"/>
      <c r="S185" s="988">
        <v>0</v>
      </c>
      <c r="T185" s="992"/>
      <c r="U185" s="992"/>
      <c r="V185" s="988">
        <v>0</v>
      </c>
      <c r="W185" s="992"/>
      <c r="X185" s="992"/>
      <c r="Y185" s="988">
        <v>0</v>
      </c>
      <c r="Z185" s="992"/>
      <c r="AA185" s="992"/>
      <c r="AB185" s="988">
        <v>0</v>
      </c>
      <c r="AC185" s="992"/>
      <c r="AD185" s="992"/>
      <c r="AE185" s="988">
        <v>0</v>
      </c>
      <c r="AF185" s="992"/>
      <c r="AG185" s="992"/>
      <c r="AH185" s="988">
        <v>0</v>
      </c>
      <c r="AI185" s="992"/>
      <c r="AJ185" s="992"/>
      <c r="AK185" s="988">
        <v>0</v>
      </c>
      <c r="AL185" s="992"/>
      <c r="AM185" s="992"/>
      <c r="AN185" s="988">
        <v>0</v>
      </c>
      <c r="AO185" s="992"/>
      <c r="AP185" s="992"/>
      <c r="AQ185" s="988">
        <v>0</v>
      </c>
      <c r="AR185" s="921"/>
      <c r="AS185" s="921"/>
      <c r="AT185" s="921"/>
      <c r="AU185" s="921"/>
      <c r="AV185" s="921"/>
      <c r="AW185" s="921"/>
      <c r="AX185" s="921"/>
      <c r="AY185" s="921"/>
      <c r="AZ185" s="921"/>
      <c r="BA185" s="921"/>
      <c r="BB185" s="921"/>
      <c r="BC185" s="921"/>
      <c r="BD185" s="921"/>
      <c r="BE185" s="921"/>
      <c r="BF185" s="921"/>
    </row>
    <row r="186" spans="1:58" s="600" customFormat="1" ht="0.15" customHeight="1">
      <c r="A186" s="921">
        <v>5</v>
      </c>
      <c r="B186" s="905" t="s">
        <v>1213</v>
      </c>
      <c r="C186" s="921"/>
      <c r="D186" s="921"/>
      <c r="E186" s="921"/>
      <c r="F186" s="921"/>
      <c r="G186" s="921" t="b">
        <v>0</v>
      </c>
      <c r="H186" s="921"/>
      <c r="I186" s="921"/>
      <c r="J186" s="921"/>
      <c r="K186" s="921"/>
      <c r="L186" s="991" t="s">
        <v>696</v>
      </c>
      <c r="M186" s="986" t="s">
        <v>329</v>
      </c>
      <c r="N186" s="989">
        <v>1.22</v>
      </c>
      <c r="O186" s="989">
        <v>1.45</v>
      </c>
      <c r="P186" s="990">
        <v>18.852459016393443</v>
      </c>
      <c r="Q186" s="989">
        <v>0</v>
      </c>
      <c r="R186" s="989">
        <v>0</v>
      </c>
      <c r="S186" s="990">
        <v>0</v>
      </c>
      <c r="T186" s="989">
        <v>0</v>
      </c>
      <c r="U186" s="989">
        <v>0</v>
      </c>
      <c r="V186" s="990">
        <v>0</v>
      </c>
      <c r="W186" s="989">
        <v>0</v>
      </c>
      <c r="X186" s="989">
        <v>0</v>
      </c>
      <c r="Y186" s="990">
        <v>0</v>
      </c>
      <c r="Z186" s="989">
        <v>0</v>
      </c>
      <c r="AA186" s="989">
        <v>0</v>
      </c>
      <c r="AB186" s="990">
        <v>0</v>
      </c>
      <c r="AC186" s="989">
        <v>0</v>
      </c>
      <c r="AD186" s="989">
        <v>0</v>
      </c>
      <c r="AE186" s="990">
        <v>0</v>
      </c>
      <c r="AF186" s="989">
        <v>0</v>
      </c>
      <c r="AG186" s="989">
        <v>0</v>
      </c>
      <c r="AH186" s="990">
        <v>0</v>
      </c>
      <c r="AI186" s="989">
        <v>0</v>
      </c>
      <c r="AJ186" s="989">
        <v>0</v>
      </c>
      <c r="AK186" s="990">
        <v>0</v>
      </c>
      <c r="AL186" s="989">
        <v>0</v>
      </c>
      <c r="AM186" s="989">
        <v>0</v>
      </c>
      <c r="AN186" s="990">
        <v>0</v>
      </c>
      <c r="AO186" s="989">
        <v>0</v>
      </c>
      <c r="AP186" s="989">
        <v>0</v>
      </c>
      <c r="AQ186" s="990">
        <v>0</v>
      </c>
      <c r="AR186" s="921"/>
      <c r="AS186" s="921"/>
      <c r="AT186" s="921"/>
      <c r="AU186" s="921"/>
      <c r="AV186" s="921"/>
      <c r="AW186" s="921"/>
      <c r="AX186" s="921"/>
      <c r="AY186" s="921"/>
      <c r="AZ186" s="921"/>
      <c r="BA186" s="921"/>
      <c r="BB186" s="921"/>
      <c r="BC186" s="921"/>
      <c r="BD186" s="921"/>
      <c r="BE186" s="921"/>
      <c r="BF186" s="921"/>
    </row>
    <row r="187" spans="1:58" s="600" customFormat="1" ht="0.15" customHeight="1">
      <c r="A187" s="921">
        <v>5</v>
      </c>
      <c r="B187" s="921"/>
      <c r="C187" s="921"/>
      <c r="D187" s="921"/>
      <c r="E187" s="921"/>
      <c r="F187" s="921"/>
      <c r="G187" s="921" t="b">
        <v>0</v>
      </c>
      <c r="H187" s="921"/>
      <c r="I187" s="921"/>
      <c r="J187" s="921"/>
      <c r="K187" s="921"/>
      <c r="L187" s="991" t="s">
        <v>697</v>
      </c>
      <c r="M187" s="986" t="s">
        <v>698</v>
      </c>
      <c r="N187" s="992"/>
      <c r="O187" s="992"/>
      <c r="P187" s="988">
        <v>0</v>
      </c>
      <c r="Q187" s="992"/>
      <c r="R187" s="992"/>
      <c r="S187" s="988">
        <v>0</v>
      </c>
      <c r="T187" s="992"/>
      <c r="U187" s="992"/>
      <c r="V187" s="988">
        <v>0</v>
      </c>
      <c r="W187" s="992"/>
      <c r="X187" s="992"/>
      <c r="Y187" s="988">
        <v>0</v>
      </c>
      <c r="Z187" s="992"/>
      <c r="AA187" s="992"/>
      <c r="AB187" s="988">
        <v>0</v>
      </c>
      <c r="AC187" s="992"/>
      <c r="AD187" s="992"/>
      <c r="AE187" s="988">
        <v>0</v>
      </c>
      <c r="AF187" s="992"/>
      <c r="AG187" s="992"/>
      <c r="AH187" s="988">
        <v>0</v>
      </c>
      <c r="AI187" s="992"/>
      <c r="AJ187" s="992"/>
      <c r="AK187" s="988">
        <v>0</v>
      </c>
      <c r="AL187" s="992"/>
      <c r="AM187" s="992"/>
      <c r="AN187" s="988">
        <v>0</v>
      </c>
      <c r="AO187" s="992"/>
      <c r="AP187" s="992"/>
      <c r="AQ187" s="988">
        <v>0</v>
      </c>
      <c r="AR187" s="921"/>
      <c r="AS187" s="921"/>
      <c r="AT187" s="921"/>
      <c r="AU187" s="921"/>
      <c r="AV187" s="921"/>
      <c r="AW187" s="921"/>
      <c r="AX187" s="921"/>
      <c r="AY187" s="921"/>
      <c r="AZ187" s="921"/>
      <c r="BA187" s="921"/>
      <c r="BB187" s="921"/>
      <c r="BC187" s="921"/>
      <c r="BD187" s="921"/>
      <c r="BE187" s="921"/>
      <c r="BF187" s="921"/>
    </row>
    <row r="188" spans="1:58" s="600" customFormat="1" ht="0.15" customHeight="1">
      <c r="A188" s="921">
        <v>5</v>
      </c>
      <c r="B188" s="921"/>
      <c r="C188" s="921"/>
      <c r="D188" s="921"/>
      <c r="E188" s="921"/>
      <c r="F188" s="921"/>
      <c r="G188" s="921" t="b">
        <v>0</v>
      </c>
      <c r="H188" s="921"/>
      <c r="I188" s="921"/>
      <c r="J188" s="921"/>
      <c r="K188" s="921"/>
      <c r="L188" s="991" t="s">
        <v>699</v>
      </c>
      <c r="M188" s="986" t="s">
        <v>700</v>
      </c>
      <c r="N188" s="992"/>
      <c r="O188" s="992"/>
      <c r="P188" s="988">
        <v>0</v>
      </c>
      <c r="Q188" s="992"/>
      <c r="R188" s="992"/>
      <c r="S188" s="988">
        <v>0</v>
      </c>
      <c r="T188" s="992"/>
      <c r="U188" s="992"/>
      <c r="V188" s="988">
        <v>0</v>
      </c>
      <c r="W188" s="992"/>
      <c r="X188" s="992"/>
      <c r="Y188" s="988">
        <v>0</v>
      </c>
      <c r="Z188" s="992"/>
      <c r="AA188" s="992"/>
      <c r="AB188" s="988">
        <v>0</v>
      </c>
      <c r="AC188" s="992"/>
      <c r="AD188" s="992"/>
      <c r="AE188" s="988">
        <v>0</v>
      </c>
      <c r="AF188" s="992"/>
      <c r="AG188" s="992"/>
      <c r="AH188" s="988">
        <v>0</v>
      </c>
      <c r="AI188" s="992"/>
      <c r="AJ188" s="992"/>
      <c r="AK188" s="988">
        <v>0</v>
      </c>
      <c r="AL188" s="992"/>
      <c r="AM188" s="992"/>
      <c r="AN188" s="988">
        <v>0</v>
      </c>
      <c r="AO188" s="992"/>
      <c r="AP188" s="992"/>
      <c r="AQ188" s="988">
        <v>0</v>
      </c>
      <c r="AR188" s="921"/>
      <c r="AS188" s="921"/>
      <c r="AT188" s="921"/>
      <c r="AU188" s="921"/>
      <c r="AV188" s="921"/>
      <c r="AW188" s="921"/>
      <c r="AX188" s="921"/>
      <c r="AY188" s="921"/>
      <c r="AZ188" s="921"/>
      <c r="BA188" s="921"/>
      <c r="BB188" s="921"/>
      <c r="BC188" s="921"/>
      <c r="BD188" s="921"/>
      <c r="BE188" s="921"/>
      <c r="BF188" s="921"/>
    </row>
    <row r="189" spans="1:58" s="600" customFormat="1" ht="0.15" customHeight="1">
      <c r="A189" s="921">
        <v>5</v>
      </c>
      <c r="B189" s="921"/>
      <c r="C189" s="921"/>
      <c r="D189" s="921"/>
      <c r="E189" s="921"/>
      <c r="F189" s="921"/>
      <c r="G189" s="921" t="b">
        <v>0</v>
      </c>
      <c r="H189" s="921"/>
      <c r="I189" s="921"/>
      <c r="J189" s="921"/>
      <c r="K189" s="921"/>
      <c r="L189" s="981" t="s">
        <v>1220</v>
      </c>
      <c r="M189" s="403"/>
      <c r="N189" s="404"/>
      <c r="O189" s="404"/>
      <c r="P189" s="404"/>
      <c r="Q189" s="404"/>
      <c r="R189" s="404"/>
      <c r="S189" s="404"/>
      <c r="T189" s="404"/>
      <c r="U189" s="404"/>
      <c r="V189" s="404"/>
      <c r="W189" s="404"/>
      <c r="X189" s="404"/>
      <c r="Y189" s="404"/>
      <c r="Z189" s="404"/>
      <c r="AA189" s="404"/>
      <c r="AB189" s="404"/>
      <c r="AC189" s="404"/>
      <c r="AD189" s="404"/>
      <c r="AE189" s="404"/>
      <c r="AF189" s="404"/>
      <c r="AG189" s="404"/>
      <c r="AH189" s="404"/>
      <c r="AI189" s="404"/>
      <c r="AJ189" s="404"/>
      <c r="AK189" s="404"/>
      <c r="AL189" s="404"/>
      <c r="AM189" s="404"/>
      <c r="AN189" s="404"/>
      <c r="AO189" s="404"/>
      <c r="AP189" s="404"/>
      <c r="AQ189" s="405"/>
      <c r="AR189" s="921"/>
      <c r="AS189" s="921"/>
      <c r="AT189" s="921"/>
      <c r="AU189" s="921"/>
      <c r="AV189" s="921"/>
      <c r="AW189" s="921"/>
      <c r="AX189" s="921"/>
      <c r="AY189" s="921"/>
      <c r="AZ189" s="921"/>
      <c r="BA189" s="921"/>
      <c r="BB189" s="921"/>
      <c r="BC189" s="921"/>
      <c r="BD189" s="921"/>
      <c r="BE189" s="921"/>
      <c r="BF189" s="921"/>
    </row>
    <row r="190" spans="1:58" s="600" customFormat="1" ht="0.15" customHeight="1">
      <c r="A190" s="921">
        <v>5</v>
      </c>
      <c r="B190" s="921"/>
      <c r="C190" s="921"/>
      <c r="D190" s="921"/>
      <c r="E190" s="921"/>
      <c r="F190" s="921"/>
      <c r="G190" s="921" t="b">
        <v>0</v>
      </c>
      <c r="H190" s="921"/>
      <c r="I190" s="921"/>
      <c r="J190" s="921"/>
      <c r="K190" s="921"/>
      <c r="L190" s="991" t="s">
        <v>694</v>
      </c>
      <c r="M190" s="986" t="s">
        <v>679</v>
      </c>
      <c r="N190" s="992">
        <v>0</v>
      </c>
      <c r="O190" s="992">
        <v>0</v>
      </c>
      <c r="P190" s="988">
        <v>0</v>
      </c>
      <c r="Q190" s="992">
        <v>0</v>
      </c>
      <c r="R190" s="992">
        <v>0</v>
      </c>
      <c r="S190" s="988">
        <v>0</v>
      </c>
      <c r="T190" s="992">
        <v>0</v>
      </c>
      <c r="U190" s="992">
        <v>0</v>
      </c>
      <c r="V190" s="988">
        <v>0</v>
      </c>
      <c r="W190" s="992">
        <v>0</v>
      </c>
      <c r="X190" s="992">
        <v>0</v>
      </c>
      <c r="Y190" s="988">
        <v>0</v>
      </c>
      <c r="Z190" s="992">
        <v>0</v>
      </c>
      <c r="AA190" s="992">
        <v>0</v>
      </c>
      <c r="AB190" s="988">
        <v>0</v>
      </c>
      <c r="AC190" s="992">
        <v>0</v>
      </c>
      <c r="AD190" s="992">
        <v>0</v>
      </c>
      <c r="AE190" s="988">
        <v>0</v>
      </c>
      <c r="AF190" s="992">
        <v>0</v>
      </c>
      <c r="AG190" s="992">
        <v>0</v>
      </c>
      <c r="AH190" s="988">
        <v>0</v>
      </c>
      <c r="AI190" s="992">
        <v>0</v>
      </c>
      <c r="AJ190" s="992">
        <v>0</v>
      </c>
      <c r="AK190" s="988">
        <v>0</v>
      </c>
      <c r="AL190" s="992">
        <v>0</v>
      </c>
      <c r="AM190" s="992">
        <v>0</v>
      </c>
      <c r="AN190" s="988">
        <v>0</v>
      </c>
      <c r="AO190" s="992">
        <v>0</v>
      </c>
      <c r="AP190" s="992">
        <v>0</v>
      </c>
      <c r="AQ190" s="988">
        <v>0</v>
      </c>
      <c r="AR190" s="921"/>
      <c r="AS190" s="921"/>
      <c r="AT190" s="921"/>
      <c r="AU190" s="921"/>
      <c r="AV190" s="921"/>
      <c r="AW190" s="921"/>
      <c r="AX190" s="921"/>
      <c r="AY190" s="921"/>
      <c r="AZ190" s="921"/>
      <c r="BA190" s="921"/>
      <c r="BB190" s="921"/>
      <c r="BC190" s="921"/>
      <c r="BD190" s="921"/>
      <c r="BE190" s="921"/>
      <c r="BF190" s="921"/>
    </row>
    <row r="191" spans="1:58" s="600" customFormat="1" ht="0.15" customHeight="1">
      <c r="A191" s="921">
        <v>5</v>
      </c>
      <c r="B191" s="921"/>
      <c r="C191" s="921"/>
      <c r="D191" s="921"/>
      <c r="E191" s="921"/>
      <c r="F191" s="921"/>
      <c r="G191" s="921" t="b">
        <v>0</v>
      </c>
      <c r="H191" s="921"/>
      <c r="I191" s="921"/>
      <c r="J191" s="921"/>
      <c r="K191" s="921"/>
      <c r="L191" s="991" t="s">
        <v>695</v>
      </c>
      <c r="M191" s="986" t="s">
        <v>679</v>
      </c>
      <c r="N191" s="992"/>
      <c r="O191" s="992"/>
      <c r="P191" s="988">
        <v>0</v>
      </c>
      <c r="Q191" s="992"/>
      <c r="R191" s="992"/>
      <c r="S191" s="988">
        <v>0</v>
      </c>
      <c r="T191" s="992"/>
      <c r="U191" s="992"/>
      <c r="V191" s="988">
        <v>0</v>
      </c>
      <c r="W191" s="992"/>
      <c r="X191" s="992"/>
      <c r="Y191" s="988">
        <v>0</v>
      </c>
      <c r="Z191" s="992"/>
      <c r="AA191" s="992"/>
      <c r="AB191" s="988">
        <v>0</v>
      </c>
      <c r="AC191" s="992"/>
      <c r="AD191" s="992"/>
      <c r="AE191" s="988">
        <v>0</v>
      </c>
      <c r="AF191" s="992"/>
      <c r="AG191" s="992"/>
      <c r="AH191" s="988">
        <v>0</v>
      </c>
      <c r="AI191" s="992"/>
      <c r="AJ191" s="992"/>
      <c r="AK191" s="988">
        <v>0</v>
      </c>
      <c r="AL191" s="992"/>
      <c r="AM191" s="992"/>
      <c r="AN191" s="988">
        <v>0</v>
      </c>
      <c r="AO191" s="992"/>
      <c r="AP191" s="992"/>
      <c r="AQ191" s="988">
        <v>0</v>
      </c>
      <c r="AR191" s="921"/>
      <c r="AS191" s="921"/>
      <c r="AT191" s="921"/>
      <c r="AU191" s="921"/>
      <c r="AV191" s="921"/>
      <c r="AW191" s="921"/>
      <c r="AX191" s="921"/>
      <c r="AY191" s="921"/>
      <c r="AZ191" s="921"/>
      <c r="BA191" s="921"/>
      <c r="BB191" s="921"/>
      <c r="BC191" s="921"/>
      <c r="BD191" s="921"/>
      <c r="BE191" s="921"/>
      <c r="BF191" s="921"/>
    </row>
    <row r="192" spans="1:58" s="600" customFormat="1" ht="0.15" customHeight="1">
      <c r="A192" s="921">
        <v>5</v>
      </c>
      <c r="B192" s="905" t="s">
        <v>1214</v>
      </c>
      <c r="C192" s="921"/>
      <c r="D192" s="921"/>
      <c r="E192" s="921"/>
      <c r="F192" s="921"/>
      <c r="G192" s="921" t="b">
        <v>0</v>
      </c>
      <c r="H192" s="921"/>
      <c r="I192" s="921"/>
      <c r="J192" s="921"/>
      <c r="K192" s="921"/>
      <c r="L192" s="991" t="s">
        <v>696</v>
      </c>
      <c r="M192" s="986" t="s">
        <v>329</v>
      </c>
      <c r="N192" s="989">
        <v>1.2299999999999998</v>
      </c>
      <c r="O192" s="989">
        <v>1.55</v>
      </c>
      <c r="P192" s="990">
        <v>26.016260162601657</v>
      </c>
      <c r="Q192" s="989">
        <v>0</v>
      </c>
      <c r="R192" s="989">
        <v>0</v>
      </c>
      <c r="S192" s="990">
        <v>0</v>
      </c>
      <c r="T192" s="989">
        <v>0</v>
      </c>
      <c r="U192" s="989">
        <v>0</v>
      </c>
      <c r="V192" s="990">
        <v>0</v>
      </c>
      <c r="W192" s="989">
        <v>0</v>
      </c>
      <c r="X192" s="989">
        <v>0</v>
      </c>
      <c r="Y192" s="990">
        <v>0</v>
      </c>
      <c r="Z192" s="989">
        <v>0</v>
      </c>
      <c r="AA192" s="989">
        <v>0</v>
      </c>
      <c r="AB192" s="990">
        <v>0</v>
      </c>
      <c r="AC192" s="989">
        <v>0</v>
      </c>
      <c r="AD192" s="989">
        <v>0</v>
      </c>
      <c r="AE192" s="990">
        <v>0</v>
      </c>
      <c r="AF192" s="989">
        <v>0</v>
      </c>
      <c r="AG192" s="989">
        <v>0</v>
      </c>
      <c r="AH192" s="990">
        <v>0</v>
      </c>
      <c r="AI192" s="989">
        <v>0</v>
      </c>
      <c r="AJ192" s="989">
        <v>0</v>
      </c>
      <c r="AK192" s="990">
        <v>0</v>
      </c>
      <c r="AL192" s="989">
        <v>0</v>
      </c>
      <c r="AM192" s="989">
        <v>0</v>
      </c>
      <c r="AN192" s="990">
        <v>0</v>
      </c>
      <c r="AO192" s="989">
        <v>0</v>
      </c>
      <c r="AP192" s="989">
        <v>0</v>
      </c>
      <c r="AQ192" s="990">
        <v>0</v>
      </c>
      <c r="AR192" s="921"/>
      <c r="AS192" s="921"/>
      <c r="AT192" s="921"/>
      <c r="AU192" s="921"/>
      <c r="AV192" s="921"/>
      <c r="AW192" s="921"/>
      <c r="AX192" s="921"/>
      <c r="AY192" s="921"/>
      <c r="AZ192" s="921"/>
      <c r="BA192" s="921"/>
      <c r="BB192" s="921"/>
      <c r="BC192" s="921"/>
      <c r="BD192" s="921"/>
      <c r="BE192" s="921"/>
      <c r="BF192" s="921"/>
    </row>
    <row r="193" spans="1:58" s="600" customFormat="1" ht="0.15" customHeight="1">
      <c r="A193" s="921">
        <v>5</v>
      </c>
      <c r="B193" s="921"/>
      <c r="C193" s="921"/>
      <c r="D193" s="921"/>
      <c r="E193" s="921"/>
      <c r="F193" s="921"/>
      <c r="G193" s="921" t="b">
        <v>0</v>
      </c>
      <c r="H193" s="921"/>
      <c r="I193" s="921"/>
      <c r="J193" s="921"/>
      <c r="K193" s="921"/>
      <c r="L193" s="991" t="s">
        <v>697</v>
      </c>
      <c r="M193" s="986" t="s">
        <v>698</v>
      </c>
      <c r="N193" s="992"/>
      <c r="O193" s="992"/>
      <c r="P193" s="988">
        <v>0</v>
      </c>
      <c r="Q193" s="992"/>
      <c r="R193" s="992"/>
      <c r="S193" s="988">
        <v>0</v>
      </c>
      <c r="T193" s="992"/>
      <c r="U193" s="992"/>
      <c r="V193" s="988">
        <v>0</v>
      </c>
      <c r="W193" s="992"/>
      <c r="X193" s="992"/>
      <c r="Y193" s="988">
        <v>0</v>
      </c>
      <c r="Z193" s="992"/>
      <c r="AA193" s="992"/>
      <c r="AB193" s="988">
        <v>0</v>
      </c>
      <c r="AC193" s="992"/>
      <c r="AD193" s="992"/>
      <c r="AE193" s="988">
        <v>0</v>
      </c>
      <c r="AF193" s="992"/>
      <c r="AG193" s="992"/>
      <c r="AH193" s="988">
        <v>0</v>
      </c>
      <c r="AI193" s="992"/>
      <c r="AJ193" s="992"/>
      <c r="AK193" s="988">
        <v>0</v>
      </c>
      <c r="AL193" s="992"/>
      <c r="AM193" s="992"/>
      <c r="AN193" s="988">
        <v>0</v>
      </c>
      <c r="AO193" s="992"/>
      <c r="AP193" s="992"/>
      <c r="AQ193" s="988">
        <v>0</v>
      </c>
      <c r="AR193" s="921"/>
      <c r="AS193" s="921"/>
      <c r="AT193" s="921"/>
      <c r="AU193" s="921"/>
      <c r="AV193" s="921"/>
      <c r="AW193" s="921"/>
      <c r="AX193" s="921"/>
      <c r="AY193" s="921"/>
      <c r="AZ193" s="921"/>
      <c r="BA193" s="921"/>
      <c r="BB193" s="921"/>
      <c r="BC193" s="921"/>
      <c r="BD193" s="921"/>
      <c r="BE193" s="921"/>
      <c r="BF193" s="921"/>
    </row>
    <row r="194" spans="1:58" s="600" customFormat="1" ht="0.15" customHeight="1">
      <c r="A194" s="921">
        <v>5</v>
      </c>
      <c r="B194" s="921"/>
      <c r="C194" s="921"/>
      <c r="D194" s="921"/>
      <c r="E194" s="921"/>
      <c r="F194" s="921"/>
      <c r="G194" s="921" t="b">
        <v>0</v>
      </c>
      <c r="H194" s="921"/>
      <c r="I194" s="921"/>
      <c r="J194" s="921"/>
      <c r="K194" s="921"/>
      <c r="L194" s="991" t="s">
        <v>699</v>
      </c>
      <c r="M194" s="986" t="s">
        <v>700</v>
      </c>
      <c r="N194" s="992"/>
      <c r="O194" s="992"/>
      <c r="P194" s="988">
        <v>0</v>
      </c>
      <c r="Q194" s="992"/>
      <c r="R194" s="992"/>
      <c r="S194" s="988">
        <v>0</v>
      </c>
      <c r="T194" s="992"/>
      <c r="U194" s="992"/>
      <c r="V194" s="988">
        <v>0</v>
      </c>
      <c r="W194" s="992"/>
      <c r="X194" s="992"/>
      <c r="Y194" s="988">
        <v>0</v>
      </c>
      <c r="Z194" s="992"/>
      <c r="AA194" s="992"/>
      <c r="AB194" s="988">
        <v>0</v>
      </c>
      <c r="AC194" s="992"/>
      <c r="AD194" s="992"/>
      <c r="AE194" s="988">
        <v>0</v>
      </c>
      <c r="AF194" s="992"/>
      <c r="AG194" s="992"/>
      <c r="AH194" s="988">
        <v>0</v>
      </c>
      <c r="AI194" s="992"/>
      <c r="AJ194" s="992"/>
      <c r="AK194" s="988">
        <v>0</v>
      </c>
      <c r="AL194" s="992"/>
      <c r="AM194" s="992"/>
      <c r="AN194" s="988">
        <v>0</v>
      </c>
      <c r="AO194" s="992"/>
      <c r="AP194" s="992"/>
      <c r="AQ194" s="988">
        <v>0</v>
      </c>
      <c r="AR194" s="921"/>
      <c r="AS194" s="921"/>
      <c r="AT194" s="921"/>
      <c r="AU194" s="921"/>
      <c r="AV194" s="921"/>
      <c r="AW194" s="921"/>
      <c r="AX194" s="921"/>
      <c r="AY194" s="921"/>
      <c r="AZ194" s="921"/>
      <c r="BA194" s="921"/>
      <c r="BB194" s="921"/>
      <c r="BC194" s="921"/>
      <c r="BD194" s="921"/>
      <c r="BE194" s="921"/>
      <c r="BF194" s="921"/>
    </row>
    <row r="195" spans="1:58" s="600" customFormat="1" ht="0.15" customHeight="1">
      <c r="A195" s="921">
        <v>5</v>
      </c>
      <c r="B195" s="921"/>
      <c r="C195" s="921"/>
      <c r="D195" s="921"/>
      <c r="E195" s="921"/>
      <c r="F195" s="921"/>
      <c r="G195" s="921" t="b">
        <v>0</v>
      </c>
      <c r="H195" s="921"/>
      <c r="I195" s="921"/>
      <c r="J195" s="921"/>
      <c r="K195" s="921"/>
      <c r="L195" s="981" t="s">
        <v>1221</v>
      </c>
      <c r="M195" s="403"/>
      <c r="N195" s="404"/>
      <c r="O195" s="404"/>
      <c r="P195" s="404"/>
      <c r="Q195" s="404"/>
      <c r="R195" s="404"/>
      <c r="S195" s="404"/>
      <c r="T195" s="404"/>
      <c r="U195" s="404"/>
      <c r="V195" s="404"/>
      <c r="W195" s="404"/>
      <c r="X195" s="404"/>
      <c r="Y195" s="404"/>
      <c r="Z195" s="404"/>
      <c r="AA195" s="404"/>
      <c r="AB195" s="404"/>
      <c r="AC195" s="404"/>
      <c r="AD195" s="404"/>
      <c r="AE195" s="404"/>
      <c r="AF195" s="404"/>
      <c r="AG195" s="404"/>
      <c r="AH195" s="404"/>
      <c r="AI195" s="404"/>
      <c r="AJ195" s="404"/>
      <c r="AK195" s="404"/>
      <c r="AL195" s="404"/>
      <c r="AM195" s="404"/>
      <c r="AN195" s="404"/>
      <c r="AO195" s="404"/>
      <c r="AP195" s="404"/>
      <c r="AQ195" s="405"/>
      <c r="AR195" s="921"/>
      <c r="AS195" s="921"/>
      <c r="AT195" s="921"/>
      <c r="AU195" s="921"/>
      <c r="AV195" s="921"/>
      <c r="AW195" s="921"/>
      <c r="AX195" s="921"/>
      <c r="AY195" s="921"/>
      <c r="AZ195" s="921"/>
      <c r="BA195" s="921"/>
      <c r="BB195" s="921"/>
      <c r="BC195" s="921"/>
      <c r="BD195" s="921"/>
      <c r="BE195" s="921"/>
      <c r="BF195" s="921"/>
    </row>
    <row r="196" spans="1:58" s="600" customFormat="1" ht="0.15" customHeight="1">
      <c r="A196" s="921">
        <v>5</v>
      </c>
      <c r="B196" s="921"/>
      <c r="C196" s="921"/>
      <c r="D196" s="921"/>
      <c r="E196" s="921"/>
      <c r="F196" s="921"/>
      <c r="G196" s="921" t="b">
        <v>0</v>
      </c>
      <c r="H196" s="921"/>
      <c r="I196" s="921"/>
      <c r="J196" s="921"/>
      <c r="K196" s="921"/>
      <c r="L196" s="991" t="s">
        <v>694</v>
      </c>
      <c r="M196" s="986" t="s">
        <v>679</v>
      </c>
      <c r="N196" s="992">
        <v>0</v>
      </c>
      <c r="O196" s="992">
        <v>0</v>
      </c>
      <c r="P196" s="988">
        <v>0</v>
      </c>
      <c r="Q196" s="992">
        <v>0</v>
      </c>
      <c r="R196" s="992">
        <v>0</v>
      </c>
      <c r="S196" s="988">
        <v>0</v>
      </c>
      <c r="T196" s="992">
        <v>0</v>
      </c>
      <c r="U196" s="992">
        <v>0</v>
      </c>
      <c r="V196" s="988">
        <v>0</v>
      </c>
      <c r="W196" s="992">
        <v>0</v>
      </c>
      <c r="X196" s="992">
        <v>0</v>
      </c>
      <c r="Y196" s="988">
        <v>0</v>
      </c>
      <c r="Z196" s="992">
        <v>0</v>
      </c>
      <c r="AA196" s="992">
        <v>0</v>
      </c>
      <c r="AB196" s="988">
        <v>0</v>
      </c>
      <c r="AC196" s="992">
        <v>0</v>
      </c>
      <c r="AD196" s="992">
        <v>0</v>
      </c>
      <c r="AE196" s="988">
        <v>0</v>
      </c>
      <c r="AF196" s="992">
        <v>0</v>
      </c>
      <c r="AG196" s="992">
        <v>0</v>
      </c>
      <c r="AH196" s="988">
        <v>0</v>
      </c>
      <c r="AI196" s="992">
        <v>0</v>
      </c>
      <c r="AJ196" s="992">
        <v>0</v>
      </c>
      <c r="AK196" s="988">
        <v>0</v>
      </c>
      <c r="AL196" s="992">
        <v>0</v>
      </c>
      <c r="AM196" s="992">
        <v>0</v>
      </c>
      <c r="AN196" s="988">
        <v>0</v>
      </c>
      <c r="AO196" s="992">
        <v>0</v>
      </c>
      <c r="AP196" s="992">
        <v>0</v>
      </c>
      <c r="AQ196" s="988">
        <v>0</v>
      </c>
      <c r="AR196" s="921"/>
      <c r="AS196" s="921"/>
      <c r="AT196" s="921"/>
      <c r="AU196" s="921"/>
      <c r="AV196" s="921"/>
      <c r="AW196" s="921"/>
      <c r="AX196" s="921"/>
      <c r="AY196" s="921"/>
      <c r="AZ196" s="921"/>
      <c r="BA196" s="921"/>
      <c r="BB196" s="921"/>
      <c r="BC196" s="921"/>
      <c r="BD196" s="921"/>
      <c r="BE196" s="921"/>
      <c r="BF196" s="921"/>
    </row>
    <row r="197" spans="1:58" s="600" customFormat="1" ht="0.15" customHeight="1">
      <c r="A197" s="921">
        <v>5</v>
      </c>
      <c r="B197" s="921"/>
      <c r="C197" s="921"/>
      <c r="D197" s="921"/>
      <c r="E197" s="921"/>
      <c r="F197" s="921"/>
      <c r="G197" s="921" t="b">
        <v>0</v>
      </c>
      <c r="H197" s="921"/>
      <c r="I197" s="921"/>
      <c r="J197" s="921"/>
      <c r="K197" s="921"/>
      <c r="L197" s="991" t="s">
        <v>695</v>
      </c>
      <c r="M197" s="986" t="s">
        <v>679</v>
      </c>
      <c r="N197" s="992"/>
      <c r="O197" s="992"/>
      <c r="P197" s="988">
        <v>0</v>
      </c>
      <c r="Q197" s="992"/>
      <c r="R197" s="992"/>
      <c r="S197" s="988">
        <v>0</v>
      </c>
      <c r="T197" s="992"/>
      <c r="U197" s="992"/>
      <c r="V197" s="988">
        <v>0</v>
      </c>
      <c r="W197" s="992"/>
      <c r="X197" s="992"/>
      <c r="Y197" s="988">
        <v>0</v>
      </c>
      <c r="Z197" s="992"/>
      <c r="AA197" s="992"/>
      <c r="AB197" s="988">
        <v>0</v>
      </c>
      <c r="AC197" s="992"/>
      <c r="AD197" s="992"/>
      <c r="AE197" s="988">
        <v>0</v>
      </c>
      <c r="AF197" s="992"/>
      <c r="AG197" s="992"/>
      <c r="AH197" s="988">
        <v>0</v>
      </c>
      <c r="AI197" s="992"/>
      <c r="AJ197" s="992"/>
      <c r="AK197" s="988">
        <v>0</v>
      </c>
      <c r="AL197" s="992"/>
      <c r="AM197" s="992"/>
      <c r="AN197" s="988">
        <v>0</v>
      </c>
      <c r="AO197" s="992"/>
      <c r="AP197" s="992"/>
      <c r="AQ197" s="988">
        <v>0</v>
      </c>
      <c r="AR197" s="921"/>
      <c r="AS197" s="921"/>
      <c r="AT197" s="921"/>
      <c r="AU197" s="921"/>
      <c r="AV197" s="921"/>
      <c r="AW197" s="921"/>
      <c r="AX197" s="921"/>
      <c r="AY197" s="921"/>
      <c r="AZ197" s="921"/>
      <c r="BA197" s="921"/>
      <c r="BB197" s="921"/>
      <c r="BC197" s="921"/>
      <c r="BD197" s="921"/>
      <c r="BE197" s="921"/>
      <c r="BF197" s="921"/>
    </row>
    <row r="198" spans="1:58" s="600" customFormat="1" ht="0.15" customHeight="1">
      <c r="A198" s="921">
        <v>5</v>
      </c>
      <c r="B198" s="905" t="s">
        <v>1215</v>
      </c>
      <c r="C198" s="921"/>
      <c r="D198" s="921"/>
      <c r="E198" s="921"/>
      <c r="F198" s="921"/>
      <c r="G198" s="921" t="b">
        <v>0</v>
      </c>
      <c r="H198" s="921"/>
      <c r="I198" s="921"/>
      <c r="J198" s="921"/>
      <c r="K198" s="921"/>
      <c r="L198" s="991" t="s">
        <v>696</v>
      </c>
      <c r="M198" s="986" t="s">
        <v>329</v>
      </c>
      <c r="N198" s="989">
        <v>1.21</v>
      </c>
      <c r="O198" s="989">
        <v>1.47</v>
      </c>
      <c r="P198" s="990">
        <v>21.487603305785125</v>
      </c>
      <c r="Q198" s="989">
        <v>0</v>
      </c>
      <c r="R198" s="989">
        <v>0</v>
      </c>
      <c r="S198" s="990">
        <v>0</v>
      </c>
      <c r="T198" s="989">
        <v>0</v>
      </c>
      <c r="U198" s="989">
        <v>0</v>
      </c>
      <c r="V198" s="990">
        <v>0</v>
      </c>
      <c r="W198" s="989">
        <v>0</v>
      </c>
      <c r="X198" s="989">
        <v>0</v>
      </c>
      <c r="Y198" s="990">
        <v>0</v>
      </c>
      <c r="Z198" s="989">
        <v>0</v>
      </c>
      <c r="AA198" s="989">
        <v>0</v>
      </c>
      <c r="AB198" s="990">
        <v>0</v>
      </c>
      <c r="AC198" s="989">
        <v>0</v>
      </c>
      <c r="AD198" s="989">
        <v>0</v>
      </c>
      <c r="AE198" s="990">
        <v>0</v>
      </c>
      <c r="AF198" s="989">
        <v>0</v>
      </c>
      <c r="AG198" s="989">
        <v>0</v>
      </c>
      <c r="AH198" s="990">
        <v>0</v>
      </c>
      <c r="AI198" s="989">
        <v>0</v>
      </c>
      <c r="AJ198" s="989">
        <v>0</v>
      </c>
      <c r="AK198" s="990">
        <v>0</v>
      </c>
      <c r="AL198" s="989">
        <v>0</v>
      </c>
      <c r="AM198" s="989">
        <v>0</v>
      </c>
      <c r="AN198" s="990">
        <v>0</v>
      </c>
      <c r="AO198" s="989">
        <v>0</v>
      </c>
      <c r="AP198" s="989">
        <v>0</v>
      </c>
      <c r="AQ198" s="990">
        <v>0</v>
      </c>
      <c r="AR198" s="921"/>
      <c r="AS198" s="921"/>
      <c r="AT198" s="921"/>
      <c r="AU198" s="921"/>
      <c r="AV198" s="921"/>
      <c r="AW198" s="921"/>
      <c r="AX198" s="921"/>
      <c r="AY198" s="921"/>
      <c r="AZ198" s="921"/>
      <c r="BA198" s="921"/>
      <c r="BB198" s="921"/>
      <c r="BC198" s="921"/>
      <c r="BD198" s="921"/>
      <c r="BE198" s="921"/>
      <c r="BF198" s="921"/>
    </row>
    <row r="199" spans="1:58" s="600" customFormat="1" ht="0.15" customHeight="1">
      <c r="A199" s="921">
        <v>5</v>
      </c>
      <c r="B199" s="921"/>
      <c r="C199" s="921"/>
      <c r="D199" s="921"/>
      <c r="E199" s="921"/>
      <c r="F199" s="921"/>
      <c r="G199" s="921" t="b">
        <v>0</v>
      </c>
      <c r="H199" s="921"/>
      <c r="I199" s="921"/>
      <c r="J199" s="921"/>
      <c r="K199" s="921"/>
      <c r="L199" s="991" t="s">
        <v>697</v>
      </c>
      <c r="M199" s="986" t="s">
        <v>698</v>
      </c>
      <c r="N199" s="992"/>
      <c r="O199" s="992"/>
      <c r="P199" s="988">
        <v>0</v>
      </c>
      <c r="Q199" s="992"/>
      <c r="R199" s="992"/>
      <c r="S199" s="988">
        <v>0</v>
      </c>
      <c r="T199" s="992"/>
      <c r="U199" s="992"/>
      <c r="V199" s="988">
        <v>0</v>
      </c>
      <c r="W199" s="992"/>
      <c r="X199" s="992"/>
      <c r="Y199" s="988">
        <v>0</v>
      </c>
      <c r="Z199" s="992"/>
      <c r="AA199" s="992"/>
      <c r="AB199" s="988">
        <v>0</v>
      </c>
      <c r="AC199" s="992"/>
      <c r="AD199" s="992"/>
      <c r="AE199" s="988">
        <v>0</v>
      </c>
      <c r="AF199" s="992"/>
      <c r="AG199" s="992"/>
      <c r="AH199" s="988">
        <v>0</v>
      </c>
      <c r="AI199" s="992"/>
      <c r="AJ199" s="992"/>
      <c r="AK199" s="988">
        <v>0</v>
      </c>
      <c r="AL199" s="992"/>
      <c r="AM199" s="992"/>
      <c r="AN199" s="988">
        <v>0</v>
      </c>
      <c r="AO199" s="992"/>
      <c r="AP199" s="992"/>
      <c r="AQ199" s="988">
        <v>0</v>
      </c>
      <c r="AR199" s="921"/>
      <c r="AS199" s="921"/>
      <c r="AT199" s="921"/>
      <c r="AU199" s="921"/>
      <c r="AV199" s="921"/>
      <c r="AW199" s="921"/>
      <c r="AX199" s="921"/>
      <c r="AY199" s="921"/>
      <c r="AZ199" s="921"/>
      <c r="BA199" s="921"/>
      <c r="BB199" s="921"/>
      <c r="BC199" s="921"/>
      <c r="BD199" s="921"/>
      <c r="BE199" s="921"/>
      <c r="BF199" s="921"/>
    </row>
    <row r="200" spans="1:58" s="600" customFormat="1" ht="0.15" customHeight="1">
      <c r="A200" s="921">
        <v>5</v>
      </c>
      <c r="B200" s="921"/>
      <c r="C200" s="921"/>
      <c r="D200" s="921"/>
      <c r="E200" s="921"/>
      <c r="F200" s="921"/>
      <c r="G200" s="921" t="b">
        <v>0</v>
      </c>
      <c r="H200" s="921"/>
      <c r="I200" s="921"/>
      <c r="J200" s="921"/>
      <c r="K200" s="921"/>
      <c r="L200" s="991" t="s">
        <v>699</v>
      </c>
      <c r="M200" s="986" t="s">
        <v>700</v>
      </c>
      <c r="N200" s="992"/>
      <c r="O200" s="992"/>
      <c r="P200" s="988">
        <v>0</v>
      </c>
      <c r="Q200" s="992"/>
      <c r="R200" s="992"/>
      <c r="S200" s="988">
        <v>0</v>
      </c>
      <c r="T200" s="992"/>
      <c r="U200" s="992"/>
      <c r="V200" s="988">
        <v>0</v>
      </c>
      <c r="W200" s="992"/>
      <c r="X200" s="992"/>
      <c r="Y200" s="988">
        <v>0</v>
      </c>
      <c r="Z200" s="992"/>
      <c r="AA200" s="992"/>
      <c r="AB200" s="988">
        <v>0</v>
      </c>
      <c r="AC200" s="992"/>
      <c r="AD200" s="992"/>
      <c r="AE200" s="988">
        <v>0</v>
      </c>
      <c r="AF200" s="992"/>
      <c r="AG200" s="992"/>
      <c r="AH200" s="988">
        <v>0</v>
      </c>
      <c r="AI200" s="992"/>
      <c r="AJ200" s="992"/>
      <c r="AK200" s="988">
        <v>0</v>
      </c>
      <c r="AL200" s="992"/>
      <c r="AM200" s="992"/>
      <c r="AN200" s="988">
        <v>0</v>
      </c>
      <c r="AO200" s="992"/>
      <c r="AP200" s="992"/>
      <c r="AQ200" s="988">
        <v>0</v>
      </c>
      <c r="AR200" s="921"/>
      <c r="AS200" s="921"/>
      <c r="AT200" s="921"/>
      <c r="AU200" s="921"/>
      <c r="AV200" s="921"/>
      <c r="AW200" s="921"/>
      <c r="AX200" s="921"/>
      <c r="AY200" s="921"/>
      <c r="AZ200" s="921"/>
      <c r="BA200" s="921"/>
      <c r="BB200" s="921"/>
      <c r="BC200" s="921"/>
      <c r="BD200" s="921"/>
      <c r="BE200" s="921"/>
      <c r="BF200" s="921"/>
    </row>
    <row r="201" spans="1:58" s="600" customFormat="1" ht="0.15" customHeight="1">
      <c r="A201" s="921">
        <v>5</v>
      </c>
      <c r="B201" s="921"/>
      <c r="C201" s="921"/>
      <c r="D201" s="921"/>
      <c r="E201" s="921"/>
      <c r="F201" s="921"/>
      <c r="G201" s="921" t="b">
        <v>0</v>
      </c>
      <c r="H201" s="921"/>
      <c r="I201" s="921"/>
      <c r="J201" s="921"/>
      <c r="K201" s="921"/>
      <c r="L201" s="981" t="s">
        <v>1221</v>
      </c>
      <c r="M201" s="403"/>
      <c r="N201" s="404"/>
      <c r="O201" s="404"/>
      <c r="P201" s="404"/>
      <c r="Q201" s="404"/>
      <c r="R201" s="404"/>
      <c r="S201" s="404"/>
      <c r="T201" s="404"/>
      <c r="U201" s="404"/>
      <c r="V201" s="404"/>
      <c r="W201" s="404"/>
      <c r="X201" s="404"/>
      <c r="Y201" s="404"/>
      <c r="Z201" s="404"/>
      <c r="AA201" s="404"/>
      <c r="AB201" s="404"/>
      <c r="AC201" s="404"/>
      <c r="AD201" s="404"/>
      <c r="AE201" s="404"/>
      <c r="AF201" s="404"/>
      <c r="AG201" s="404"/>
      <c r="AH201" s="404"/>
      <c r="AI201" s="404"/>
      <c r="AJ201" s="404"/>
      <c r="AK201" s="404"/>
      <c r="AL201" s="404"/>
      <c r="AM201" s="404"/>
      <c r="AN201" s="404"/>
      <c r="AO201" s="404"/>
      <c r="AP201" s="404"/>
      <c r="AQ201" s="405"/>
      <c r="AR201" s="921"/>
      <c r="AS201" s="921"/>
      <c r="AT201" s="921"/>
      <c r="AU201" s="921"/>
      <c r="AV201" s="921"/>
      <c r="AW201" s="921"/>
      <c r="AX201" s="921"/>
      <c r="AY201" s="921"/>
      <c r="AZ201" s="921"/>
      <c r="BA201" s="921"/>
      <c r="BB201" s="921"/>
      <c r="BC201" s="921"/>
      <c r="BD201" s="921"/>
      <c r="BE201" s="921"/>
      <c r="BF201" s="921"/>
    </row>
    <row r="202" spans="1:58" s="600" customFormat="1" ht="0.15" customHeight="1">
      <c r="A202" s="921">
        <v>5</v>
      </c>
      <c r="B202" s="921"/>
      <c r="C202" s="921"/>
      <c r="D202" s="921"/>
      <c r="E202" s="921"/>
      <c r="F202" s="921"/>
      <c r="G202" s="921" t="b">
        <v>0</v>
      </c>
      <c r="H202" s="921"/>
      <c r="I202" s="921"/>
      <c r="J202" s="921"/>
      <c r="K202" s="921"/>
      <c r="L202" s="991" t="s">
        <v>694</v>
      </c>
      <c r="M202" s="986" t="s">
        <v>679</v>
      </c>
      <c r="N202" s="992">
        <v>0</v>
      </c>
      <c r="O202" s="992">
        <v>0</v>
      </c>
      <c r="P202" s="988">
        <v>0</v>
      </c>
      <c r="Q202" s="992">
        <v>0</v>
      </c>
      <c r="R202" s="992">
        <v>0</v>
      </c>
      <c r="S202" s="988">
        <v>0</v>
      </c>
      <c r="T202" s="992">
        <v>0</v>
      </c>
      <c r="U202" s="992">
        <v>0</v>
      </c>
      <c r="V202" s="988">
        <v>0</v>
      </c>
      <c r="W202" s="992">
        <v>0</v>
      </c>
      <c r="X202" s="992">
        <v>0</v>
      </c>
      <c r="Y202" s="988">
        <v>0</v>
      </c>
      <c r="Z202" s="992">
        <v>0</v>
      </c>
      <c r="AA202" s="992">
        <v>0</v>
      </c>
      <c r="AB202" s="988">
        <v>0</v>
      </c>
      <c r="AC202" s="992">
        <v>0</v>
      </c>
      <c r="AD202" s="992">
        <v>0</v>
      </c>
      <c r="AE202" s="988">
        <v>0</v>
      </c>
      <c r="AF202" s="992">
        <v>0</v>
      </c>
      <c r="AG202" s="992">
        <v>0</v>
      </c>
      <c r="AH202" s="988">
        <v>0</v>
      </c>
      <c r="AI202" s="992">
        <v>0</v>
      </c>
      <c r="AJ202" s="992">
        <v>0</v>
      </c>
      <c r="AK202" s="988">
        <v>0</v>
      </c>
      <c r="AL202" s="992">
        <v>0</v>
      </c>
      <c r="AM202" s="992">
        <v>0</v>
      </c>
      <c r="AN202" s="988">
        <v>0</v>
      </c>
      <c r="AO202" s="992">
        <v>0</v>
      </c>
      <c r="AP202" s="992">
        <v>0</v>
      </c>
      <c r="AQ202" s="988">
        <v>0</v>
      </c>
      <c r="AR202" s="921"/>
      <c r="AS202" s="921"/>
      <c r="AT202" s="921"/>
      <c r="AU202" s="921"/>
      <c r="AV202" s="921"/>
      <c r="AW202" s="921"/>
      <c r="AX202" s="921"/>
      <c r="AY202" s="921"/>
      <c r="AZ202" s="921"/>
      <c r="BA202" s="921"/>
      <c r="BB202" s="921"/>
      <c r="BC202" s="921"/>
      <c r="BD202" s="921"/>
      <c r="BE202" s="921"/>
      <c r="BF202" s="921"/>
    </row>
    <row r="203" spans="1:58" s="600" customFormat="1" ht="0.15" customHeight="1">
      <c r="A203" s="921">
        <v>5</v>
      </c>
      <c r="B203" s="921"/>
      <c r="C203" s="921"/>
      <c r="D203" s="921"/>
      <c r="E203" s="921"/>
      <c r="F203" s="921"/>
      <c r="G203" s="921" t="b">
        <v>0</v>
      </c>
      <c r="H203" s="921"/>
      <c r="I203" s="921"/>
      <c r="J203" s="921"/>
      <c r="K203" s="921"/>
      <c r="L203" s="991" t="s">
        <v>695</v>
      </c>
      <c r="M203" s="986" t="s">
        <v>679</v>
      </c>
      <c r="N203" s="992"/>
      <c r="O203" s="992"/>
      <c r="P203" s="988">
        <v>0</v>
      </c>
      <c r="Q203" s="992"/>
      <c r="R203" s="992"/>
      <c r="S203" s="988">
        <v>0</v>
      </c>
      <c r="T203" s="992"/>
      <c r="U203" s="992"/>
      <c r="V203" s="988">
        <v>0</v>
      </c>
      <c r="W203" s="992"/>
      <c r="X203" s="992"/>
      <c r="Y203" s="988">
        <v>0</v>
      </c>
      <c r="Z203" s="992"/>
      <c r="AA203" s="992"/>
      <c r="AB203" s="988">
        <v>0</v>
      </c>
      <c r="AC203" s="992"/>
      <c r="AD203" s="992"/>
      <c r="AE203" s="988">
        <v>0</v>
      </c>
      <c r="AF203" s="992"/>
      <c r="AG203" s="992"/>
      <c r="AH203" s="988">
        <v>0</v>
      </c>
      <c r="AI203" s="992"/>
      <c r="AJ203" s="992"/>
      <c r="AK203" s="988">
        <v>0</v>
      </c>
      <c r="AL203" s="992"/>
      <c r="AM203" s="992"/>
      <c r="AN203" s="988">
        <v>0</v>
      </c>
      <c r="AO203" s="992"/>
      <c r="AP203" s="992"/>
      <c r="AQ203" s="988">
        <v>0</v>
      </c>
      <c r="AR203" s="921"/>
      <c r="AS203" s="921"/>
      <c r="AT203" s="921"/>
      <c r="AU203" s="921"/>
      <c r="AV203" s="921"/>
      <c r="AW203" s="921"/>
      <c r="AX203" s="921"/>
      <c r="AY203" s="921"/>
      <c r="AZ203" s="921"/>
      <c r="BA203" s="921"/>
      <c r="BB203" s="921"/>
      <c r="BC203" s="921"/>
      <c r="BD203" s="921"/>
      <c r="BE203" s="921"/>
      <c r="BF203" s="921"/>
    </row>
    <row r="204" spans="1:58" s="600" customFormat="1" ht="0.15" customHeight="1">
      <c r="A204" s="921">
        <v>5</v>
      </c>
      <c r="B204" s="905" t="s">
        <v>1216</v>
      </c>
      <c r="C204" s="921"/>
      <c r="D204" s="921"/>
      <c r="E204" s="921"/>
      <c r="F204" s="921"/>
      <c r="G204" s="921" t="b">
        <v>0</v>
      </c>
      <c r="H204" s="921"/>
      <c r="I204" s="921"/>
      <c r="J204" s="921"/>
      <c r="K204" s="921"/>
      <c r="L204" s="991" t="s">
        <v>696</v>
      </c>
      <c r="M204" s="986" t="s">
        <v>329</v>
      </c>
      <c r="N204" s="989">
        <v>1.21</v>
      </c>
      <c r="O204" s="989">
        <v>1.47</v>
      </c>
      <c r="P204" s="990">
        <v>21.487603305785125</v>
      </c>
      <c r="Q204" s="989">
        <v>0</v>
      </c>
      <c r="R204" s="989">
        <v>0</v>
      </c>
      <c r="S204" s="990">
        <v>0</v>
      </c>
      <c r="T204" s="989">
        <v>0</v>
      </c>
      <c r="U204" s="989">
        <v>0</v>
      </c>
      <c r="V204" s="990">
        <v>0</v>
      </c>
      <c r="W204" s="989">
        <v>0</v>
      </c>
      <c r="X204" s="989">
        <v>0</v>
      </c>
      <c r="Y204" s="990">
        <v>0</v>
      </c>
      <c r="Z204" s="989">
        <v>0</v>
      </c>
      <c r="AA204" s="989">
        <v>0</v>
      </c>
      <c r="AB204" s="990">
        <v>0</v>
      </c>
      <c r="AC204" s="989">
        <v>0</v>
      </c>
      <c r="AD204" s="989">
        <v>0</v>
      </c>
      <c r="AE204" s="990">
        <v>0</v>
      </c>
      <c r="AF204" s="989">
        <v>0</v>
      </c>
      <c r="AG204" s="989">
        <v>0</v>
      </c>
      <c r="AH204" s="990">
        <v>0</v>
      </c>
      <c r="AI204" s="989">
        <v>0</v>
      </c>
      <c r="AJ204" s="989">
        <v>0</v>
      </c>
      <c r="AK204" s="990">
        <v>0</v>
      </c>
      <c r="AL204" s="989">
        <v>0</v>
      </c>
      <c r="AM204" s="989">
        <v>0</v>
      </c>
      <c r="AN204" s="990">
        <v>0</v>
      </c>
      <c r="AO204" s="989">
        <v>0</v>
      </c>
      <c r="AP204" s="989">
        <v>0</v>
      </c>
      <c r="AQ204" s="990">
        <v>0</v>
      </c>
      <c r="AR204" s="921"/>
      <c r="AS204" s="921"/>
      <c r="AT204" s="921"/>
      <c r="AU204" s="921"/>
      <c r="AV204" s="921"/>
      <c r="AW204" s="921"/>
      <c r="AX204" s="921"/>
      <c r="AY204" s="921"/>
      <c r="AZ204" s="921"/>
      <c r="BA204" s="921"/>
      <c r="BB204" s="921"/>
      <c r="BC204" s="921"/>
      <c r="BD204" s="921"/>
      <c r="BE204" s="921"/>
      <c r="BF204" s="921"/>
    </row>
    <row r="205" spans="1:58" s="600" customFormat="1" ht="0.15" customHeight="1">
      <c r="A205" s="921">
        <v>5</v>
      </c>
      <c r="B205" s="921"/>
      <c r="C205" s="921"/>
      <c r="D205" s="921"/>
      <c r="E205" s="921"/>
      <c r="F205" s="921"/>
      <c r="G205" s="921" t="b">
        <v>0</v>
      </c>
      <c r="H205" s="921"/>
      <c r="I205" s="921"/>
      <c r="J205" s="921"/>
      <c r="K205" s="921"/>
      <c r="L205" s="991" t="s">
        <v>697</v>
      </c>
      <c r="M205" s="986" t="s">
        <v>698</v>
      </c>
      <c r="N205" s="992"/>
      <c r="O205" s="992"/>
      <c r="P205" s="988">
        <v>0</v>
      </c>
      <c r="Q205" s="992"/>
      <c r="R205" s="992"/>
      <c r="S205" s="988">
        <v>0</v>
      </c>
      <c r="T205" s="992"/>
      <c r="U205" s="992"/>
      <c r="V205" s="988">
        <v>0</v>
      </c>
      <c r="W205" s="992"/>
      <c r="X205" s="992"/>
      <c r="Y205" s="988">
        <v>0</v>
      </c>
      <c r="Z205" s="992"/>
      <c r="AA205" s="992"/>
      <c r="AB205" s="988">
        <v>0</v>
      </c>
      <c r="AC205" s="992"/>
      <c r="AD205" s="992"/>
      <c r="AE205" s="988">
        <v>0</v>
      </c>
      <c r="AF205" s="992"/>
      <c r="AG205" s="992"/>
      <c r="AH205" s="988">
        <v>0</v>
      </c>
      <c r="AI205" s="992"/>
      <c r="AJ205" s="992"/>
      <c r="AK205" s="988">
        <v>0</v>
      </c>
      <c r="AL205" s="992"/>
      <c r="AM205" s="992"/>
      <c r="AN205" s="988">
        <v>0</v>
      </c>
      <c r="AO205" s="992"/>
      <c r="AP205" s="992"/>
      <c r="AQ205" s="988">
        <v>0</v>
      </c>
      <c r="AR205" s="921"/>
      <c r="AS205" s="921"/>
      <c r="AT205" s="921"/>
      <c r="AU205" s="921"/>
      <c r="AV205" s="921"/>
      <c r="AW205" s="921"/>
      <c r="AX205" s="921"/>
      <c r="AY205" s="921"/>
      <c r="AZ205" s="921"/>
      <c r="BA205" s="921"/>
      <c r="BB205" s="921"/>
      <c r="BC205" s="921"/>
      <c r="BD205" s="921"/>
      <c r="BE205" s="921"/>
      <c r="BF205" s="921"/>
    </row>
    <row r="206" spans="1:58" s="600" customFormat="1" ht="0.15" customHeight="1">
      <c r="A206" s="921">
        <v>5</v>
      </c>
      <c r="B206" s="921"/>
      <c r="C206" s="921"/>
      <c r="D206" s="921"/>
      <c r="E206" s="921"/>
      <c r="F206" s="921"/>
      <c r="G206" s="921" t="b">
        <v>0</v>
      </c>
      <c r="H206" s="921"/>
      <c r="I206" s="921"/>
      <c r="J206" s="921"/>
      <c r="K206" s="921"/>
      <c r="L206" s="991" t="s">
        <v>699</v>
      </c>
      <c r="M206" s="986" t="s">
        <v>700</v>
      </c>
      <c r="N206" s="992"/>
      <c r="O206" s="992"/>
      <c r="P206" s="988">
        <v>0</v>
      </c>
      <c r="Q206" s="992"/>
      <c r="R206" s="992"/>
      <c r="S206" s="988">
        <v>0</v>
      </c>
      <c r="T206" s="992"/>
      <c r="U206" s="992"/>
      <c r="V206" s="988">
        <v>0</v>
      </c>
      <c r="W206" s="992"/>
      <c r="X206" s="992"/>
      <c r="Y206" s="988">
        <v>0</v>
      </c>
      <c r="Z206" s="992"/>
      <c r="AA206" s="992"/>
      <c r="AB206" s="988">
        <v>0</v>
      </c>
      <c r="AC206" s="992"/>
      <c r="AD206" s="992"/>
      <c r="AE206" s="988">
        <v>0</v>
      </c>
      <c r="AF206" s="992"/>
      <c r="AG206" s="992"/>
      <c r="AH206" s="988">
        <v>0</v>
      </c>
      <c r="AI206" s="992"/>
      <c r="AJ206" s="992"/>
      <c r="AK206" s="988">
        <v>0</v>
      </c>
      <c r="AL206" s="992"/>
      <c r="AM206" s="992"/>
      <c r="AN206" s="988">
        <v>0</v>
      </c>
      <c r="AO206" s="992"/>
      <c r="AP206" s="992"/>
      <c r="AQ206" s="988">
        <v>0</v>
      </c>
      <c r="AR206" s="921"/>
      <c r="AS206" s="921"/>
      <c r="AT206" s="921"/>
      <c r="AU206" s="921"/>
      <c r="AV206" s="921"/>
      <c r="AW206" s="921"/>
      <c r="AX206" s="921"/>
      <c r="AY206" s="921"/>
      <c r="AZ206" s="921"/>
      <c r="BA206" s="921"/>
      <c r="BB206" s="921"/>
      <c r="BC206" s="921"/>
      <c r="BD206" s="921"/>
      <c r="BE206" s="921"/>
      <c r="BF206" s="921"/>
    </row>
    <row r="207" spans="1:58" s="600" customFormat="1">
      <c r="A207" s="764" t="s">
        <v>124</v>
      </c>
      <c r="B207" s="921"/>
      <c r="C207" s="921"/>
      <c r="D207" s="921"/>
      <c r="E207" s="921"/>
      <c r="F207" s="921" t="s">
        <v>1026</v>
      </c>
      <c r="G207" s="969"/>
      <c r="H207" s="921"/>
      <c r="I207" s="921"/>
      <c r="J207" s="921"/>
      <c r="K207" s="921"/>
      <c r="L207" s="1165" t="s">
        <v>16</v>
      </c>
      <c r="M207" s="1166"/>
      <c r="N207" s="971" t="s">
        <v>2426</v>
      </c>
      <c r="O207" s="972"/>
      <c r="P207" s="972"/>
      <c r="Q207" s="972"/>
      <c r="R207" s="972"/>
      <c r="S207" s="972"/>
      <c r="T207" s="972"/>
      <c r="U207" s="972"/>
      <c r="V207" s="972"/>
      <c r="W207" s="972"/>
      <c r="X207" s="972"/>
      <c r="Y207" s="972"/>
      <c r="Z207" s="972"/>
      <c r="AA207" s="972"/>
      <c r="AB207" s="972"/>
      <c r="AC207" s="972"/>
      <c r="AD207" s="972"/>
      <c r="AE207" s="972"/>
      <c r="AF207" s="972"/>
      <c r="AG207" s="972"/>
      <c r="AH207" s="972"/>
      <c r="AI207" s="972"/>
      <c r="AJ207" s="972"/>
      <c r="AK207" s="972"/>
      <c r="AL207" s="972"/>
      <c r="AM207" s="972"/>
      <c r="AN207" s="972"/>
      <c r="AO207" s="972"/>
      <c r="AP207" s="972"/>
      <c r="AQ207" s="973"/>
      <c r="AR207" s="921"/>
      <c r="AS207" s="921"/>
      <c r="AT207" s="921"/>
      <c r="AU207" s="921"/>
      <c r="AV207" s="921"/>
      <c r="AW207" s="921"/>
      <c r="AX207" s="921"/>
      <c r="AY207" s="921"/>
      <c r="AZ207" s="921"/>
      <c r="BA207" s="921"/>
      <c r="BB207" s="921"/>
      <c r="BC207" s="921"/>
      <c r="BD207" s="921"/>
      <c r="BE207" s="921"/>
      <c r="BF207" s="921"/>
    </row>
    <row r="208" spans="1:58" s="600" customFormat="1">
      <c r="A208" s="921">
        <v>6</v>
      </c>
      <c r="B208" s="921"/>
      <c r="C208" s="921"/>
      <c r="D208" s="921"/>
      <c r="E208" s="921"/>
      <c r="F208" s="921"/>
      <c r="G208" s="921"/>
      <c r="H208" s="921"/>
      <c r="I208" s="921"/>
      <c r="J208" s="921"/>
      <c r="K208" s="921"/>
      <c r="L208" s="1154" t="s">
        <v>686</v>
      </c>
      <c r="M208" s="1155"/>
      <c r="N208" s="971" t="s">
        <v>1028</v>
      </c>
      <c r="O208" s="974"/>
      <c r="P208" s="974"/>
      <c r="Q208" s="974"/>
      <c r="R208" s="974"/>
      <c r="S208" s="974"/>
      <c r="T208" s="974"/>
      <c r="U208" s="974"/>
      <c r="V208" s="974"/>
      <c r="W208" s="974"/>
      <c r="X208" s="974"/>
      <c r="Y208" s="974"/>
      <c r="Z208" s="974"/>
      <c r="AA208" s="974"/>
      <c r="AB208" s="974"/>
      <c r="AC208" s="974"/>
      <c r="AD208" s="974"/>
      <c r="AE208" s="974"/>
      <c r="AF208" s="974"/>
      <c r="AG208" s="974"/>
      <c r="AH208" s="974"/>
      <c r="AI208" s="974"/>
      <c r="AJ208" s="974"/>
      <c r="AK208" s="974"/>
      <c r="AL208" s="974"/>
      <c r="AM208" s="974"/>
      <c r="AN208" s="974"/>
      <c r="AO208" s="974"/>
      <c r="AP208" s="974"/>
      <c r="AQ208" s="975"/>
      <c r="AR208" s="921"/>
      <c r="AS208" s="921"/>
      <c r="AT208" s="921"/>
      <c r="AU208" s="921"/>
      <c r="AV208" s="921"/>
      <c r="AW208" s="921"/>
      <c r="AX208" s="921"/>
      <c r="AY208" s="921"/>
      <c r="AZ208" s="921"/>
      <c r="BA208" s="921"/>
      <c r="BB208" s="921"/>
      <c r="BC208" s="921"/>
      <c r="BD208" s="921"/>
      <c r="BE208" s="921"/>
      <c r="BF208" s="921"/>
    </row>
    <row r="209" spans="1:58" s="600" customFormat="1">
      <c r="A209" s="921">
        <v>6</v>
      </c>
      <c r="B209" s="921"/>
      <c r="C209" s="921"/>
      <c r="D209" s="921"/>
      <c r="E209" s="921"/>
      <c r="F209" s="921"/>
      <c r="G209" s="921"/>
      <c r="H209" s="921"/>
      <c r="I209" s="921"/>
      <c r="J209" s="921"/>
      <c r="K209" s="921"/>
      <c r="L209" s="1154" t="s">
        <v>687</v>
      </c>
      <c r="M209" s="1155"/>
      <c r="N209" s="971" t="s">
        <v>1131</v>
      </c>
      <c r="O209" s="974"/>
      <c r="P209" s="974"/>
      <c r="Q209" s="974"/>
      <c r="R209" s="974"/>
      <c r="S209" s="974"/>
      <c r="T209" s="974"/>
      <c r="U209" s="974"/>
      <c r="V209" s="974"/>
      <c r="W209" s="974"/>
      <c r="X209" s="974"/>
      <c r="Y209" s="974"/>
      <c r="Z209" s="974"/>
      <c r="AA209" s="974"/>
      <c r="AB209" s="974"/>
      <c r="AC209" s="974"/>
      <c r="AD209" s="974"/>
      <c r="AE209" s="974"/>
      <c r="AF209" s="974"/>
      <c r="AG209" s="974"/>
      <c r="AH209" s="974"/>
      <c r="AI209" s="974"/>
      <c r="AJ209" s="974"/>
      <c r="AK209" s="974"/>
      <c r="AL209" s="974"/>
      <c r="AM209" s="974"/>
      <c r="AN209" s="974"/>
      <c r="AO209" s="974"/>
      <c r="AP209" s="974"/>
      <c r="AQ209" s="975"/>
      <c r="AR209" s="921"/>
      <c r="AS209" s="921"/>
      <c r="AT209" s="921"/>
      <c r="AU209" s="921"/>
      <c r="AV209" s="921"/>
      <c r="AW209" s="921"/>
      <c r="AX209" s="921"/>
      <c r="AY209" s="921"/>
      <c r="AZ209" s="921"/>
      <c r="BA209" s="921"/>
      <c r="BB209" s="921"/>
      <c r="BC209" s="921"/>
      <c r="BD209" s="921"/>
      <c r="BE209" s="921"/>
      <c r="BF209" s="921"/>
    </row>
    <row r="210" spans="1:58" s="600" customFormat="1">
      <c r="A210" s="921">
        <v>6</v>
      </c>
      <c r="B210" s="921"/>
      <c r="C210" s="921"/>
      <c r="D210" s="921"/>
      <c r="E210" s="921"/>
      <c r="F210" s="921"/>
      <c r="G210" s="921"/>
      <c r="H210" s="921"/>
      <c r="I210" s="921"/>
      <c r="J210" s="921"/>
      <c r="K210" s="921"/>
      <c r="L210" s="1154" t="s">
        <v>282</v>
      </c>
      <c r="M210" s="1155"/>
      <c r="N210" s="971" t="s">
        <v>2370</v>
      </c>
      <c r="O210" s="974"/>
      <c r="P210" s="974"/>
      <c r="Q210" s="974"/>
      <c r="R210" s="974"/>
      <c r="S210" s="974"/>
      <c r="T210" s="974"/>
      <c r="U210" s="974"/>
      <c r="V210" s="974"/>
      <c r="W210" s="974"/>
      <c r="X210" s="974"/>
      <c r="Y210" s="974"/>
      <c r="Z210" s="974"/>
      <c r="AA210" s="974"/>
      <c r="AB210" s="974"/>
      <c r="AC210" s="974"/>
      <c r="AD210" s="974"/>
      <c r="AE210" s="974"/>
      <c r="AF210" s="974"/>
      <c r="AG210" s="974"/>
      <c r="AH210" s="974"/>
      <c r="AI210" s="974"/>
      <c r="AJ210" s="974"/>
      <c r="AK210" s="974"/>
      <c r="AL210" s="974"/>
      <c r="AM210" s="974"/>
      <c r="AN210" s="974"/>
      <c r="AO210" s="974"/>
      <c r="AP210" s="974"/>
      <c r="AQ210" s="975"/>
      <c r="AR210" s="921"/>
      <c r="AS210" s="921"/>
      <c r="AT210" s="921"/>
      <c r="AU210" s="921"/>
      <c r="AV210" s="921"/>
      <c r="AW210" s="921"/>
      <c r="AX210" s="921"/>
      <c r="AY210" s="921"/>
      <c r="AZ210" s="921"/>
      <c r="BA210" s="921"/>
      <c r="BB210" s="921"/>
      <c r="BC210" s="921"/>
      <c r="BD210" s="921"/>
      <c r="BE210" s="921"/>
      <c r="BF210" s="921"/>
    </row>
    <row r="211" spans="1:58" s="600" customFormat="1">
      <c r="A211" s="921">
        <v>6</v>
      </c>
      <c r="B211" s="921"/>
      <c r="C211" s="921"/>
      <c r="D211" s="921"/>
      <c r="E211" s="921"/>
      <c r="F211" s="921"/>
      <c r="G211" s="921" t="b">
        <v>1</v>
      </c>
      <c r="H211" s="921"/>
      <c r="I211" s="921"/>
      <c r="J211" s="921"/>
      <c r="K211" s="921"/>
      <c r="L211" s="976" t="s">
        <v>688</v>
      </c>
      <c r="M211" s="977"/>
      <c r="N211" s="978"/>
      <c r="O211" s="978"/>
      <c r="P211" s="978"/>
      <c r="Q211" s="978"/>
      <c r="R211" s="978"/>
      <c r="S211" s="978"/>
      <c r="T211" s="978"/>
      <c r="U211" s="978"/>
      <c r="V211" s="978"/>
      <c r="W211" s="978"/>
      <c r="X211" s="978"/>
      <c r="Y211" s="978"/>
      <c r="Z211" s="978"/>
      <c r="AA211" s="978"/>
      <c r="AB211" s="978"/>
      <c r="AC211" s="978"/>
      <c r="AD211" s="978"/>
      <c r="AE211" s="978"/>
      <c r="AF211" s="978"/>
      <c r="AG211" s="978"/>
      <c r="AH211" s="978"/>
      <c r="AI211" s="978"/>
      <c r="AJ211" s="978"/>
      <c r="AK211" s="978"/>
      <c r="AL211" s="978"/>
      <c r="AM211" s="978"/>
      <c r="AN211" s="978"/>
      <c r="AO211" s="978"/>
      <c r="AP211" s="978"/>
      <c r="AQ211" s="979"/>
      <c r="AR211" s="921"/>
      <c r="AS211" s="921"/>
      <c r="AT211" s="921"/>
      <c r="AU211" s="921"/>
      <c r="AV211" s="921"/>
      <c r="AW211" s="921"/>
      <c r="AX211" s="921"/>
      <c r="AY211" s="921"/>
      <c r="AZ211" s="921"/>
      <c r="BA211" s="921"/>
      <c r="BB211" s="921"/>
      <c r="BC211" s="921"/>
      <c r="BD211" s="921"/>
      <c r="BE211" s="921"/>
      <c r="BF211" s="921"/>
    </row>
    <row r="212" spans="1:58" s="391" customFormat="1" ht="22.8">
      <c r="A212" s="921">
        <v>6</v>
      </c>
      <c r="B212" s="921" t="s">
        <v>1208</v>
      </c>
      <c r="C212" s="980"/>
      <c r="D212" s="980"/>
      <c r="E212" s="980"/>
      <c r="F212" s="980"/>
      <c r="G212" s="921" t="b">
        <v>1</v>
      </c>
      <c r="H212" s="980"/>
      <c r="I212" s="980"/>
      <c r="J212" s="980"/>
      <c r="K212" s="980"/>
      <c r="L212" s="981" t="s">
        <v>1139</v>
      </c>
      <c r="M212" s="982" t="s">
        <v>679</v>
      </c>
      <c r="N212" s="983">
        <v>85.96</v>
      </c>
      <c r="O212" s="983">
        <v>30.45</v>
      </c>
      <c r="P212" s="984">
        <v>-64.576547231270354</v>
      </c>
      <c r="Q212" s="983">
        <v>0</v>
      </c>
      <c r="R212" s="983">
        <v>0</v>
      </c>
      <c r="S212" s="984">
        <v>0</v>
      </c>
      <c r="T212" s="983">
        <v>0</v>
      </c>
      <c r="U212" s="983">
        <v>0</v>
      </c>
      <c r="V212" s="984">
        <v>0</v>
      </c>
      <c r="W212" s="983">
        <v>0</v>
      </c>
      <c r="X212" s="983">
        <v>0</v>
      </c>
      <c r="Y212" s="984">
        <v>0</v>
      </c>
      <c r="Z212" s="983">
        <v>0</v>
      </c>
      <c r="AA212" s="983">
        <v>0</v>
      </c>
      <c r="AB212" s="984">
        <v>0</v>
      </c>
      <c r="AC212" s="983">
        <v>0</v>
      </c>
      <c r="AD212" s="983">
        <v>0</v>
      </c>
      <c r="AE212" s="984">
        <v>0</v>
      </c>
      <c r="AF212" s="983">
        <v>0</v>
      </c>
      <c r="AG212" s="983">
        <v>0</v>
      </c>
      <c r="AH212" s="984">
        <v>0</v>
      </c>
      <c r="AI212" s="983">
        <v>0</v>
      </c>
      <c r="AJ212" s="983">
        <v>0</v>
      </c>
      <c r="AK212" s="984">
        <v>0</v>
      </c>
      <c r="AL212" s="983">
        <v>0</v>
      </c>
      <c r="AM212" s="983">
        <v>0</v>
      </c>
      <c r="AN212" s="984">
        <v>0</v>
      </c>
      <c r="AO212" s="983">
        <v>0</v>
      </c>
      <c r="AP212" s="983">
        <v>0</v>
      </c>
      <c r="AQ212" s="984">
        <v>0</v>
      </c>
      <c r="AR212" s="980"/>
      <c r="AS212" s="980"/>
      <c r="AT212" s="980"/>
      <c r="AU212" s="980"/>
      <c r="AV212" s="980"/>
      <c r="AW212" s="980"/>
      <c r="AX212" s="980"/>
      <c r="AY212" s="980"/>
      <c r="AZ212" s="980"/>
      <c r="BA212" s="980"/>
      <c r="BB212" s="980"/>
      <c r="BC212" s="980"/>
      <c r="BD212" s="980"/>
      <c r="BE212" s="980"/>
      <c r="BF212" s="980"/>
    </row>
    <row r="213" spans="1:58" s="391" customFormat="1" ht="22.8">
      <c r="A213" s="921">
        <v>6</v>
      </c>
      <c r="B213" s="921" t="s">
        <v>1209</v>
      </c>
      <c r="C213" s="980"/>
      <c r="D213" s="980"/>
      <c r="E213" s="980"/>
      <c r="F213" s="980"/>
      <c r="G213" s="921" t="b">
        <v>1</v>
      </c>
      <c r="H213" s="980"/>
      <c r="I213" s="980"/>
      <c r="J213" s="980"/>
      <c r="K213" s="980"/>
      <c r="L213" s="981" t="s">
        <v>1140</v>
      </c>
      <c r="M213" s="982" t="s">
        <v>679</v>
      </c>
      <c r="N213" s="983">
        <v>94.58</v>
      </c>
      <c r="O213" s="983">
        <v>33.190315733333335</v>
      </c>
      <c r="P213" s="984">
        <v>-64.907680552618601</v>
      </c>
      <c r="Q213" s="983">
        <v>0</v>
      </c>
      <c r="R213" s="983">
        <v>0</v>
      </c>
      <c r="S213" s="984">
        <v>0</v>
      </c>
      <c r="T213" s="983">
        <v>0</v>
      </c>
      <c r="U213" s="983">
        <v>0</v>
      </c>
      <c r="V213" s="984">
        <v>0</v>
      </c>
      <c r="W213" s="983">
        <v>0</v>
      </c>
      <c r="X213" s="983">
        <v>0</v>
      </c>
      <c r="Y213" s="984">
        <v>0</v>
      </c>
      <c r="Z213" s="983">
        <v>0</v>
      </c>
      <c r="AA213" s="983">
        <v>0</v>
      </c>
      <c r="AB213" s="984">
        <v>0</v>
      </c>
      <c r="AC213" s="983">
        <v>0</v>
      </c>
      <c r="AD213" s="983">
        <v>0</v>
      </c>
      <c r="AE213" s="984">
        <v>0</v>
      </c>
      <c r="AF213" s="983">
        <v>0</v>
      </c>
      <c r="AG213" s="983">
        <v>0</v>
      </c>
      <c r="AH213" s="984">
        <v>0</v>
      </c>
      <c r="AI213" s="983">
        <v>0</v>
      </c>
      <c r="AJ213" s="983">
        <v>0</v>
      </c>
      <c r="AK213" s="984">
        <v>0</v>
      </c>
      <c r="AL213" s="983">
        <v>0</v>
      </c>
      <c r="AM213" s="983">
        <v>0</v>
      </c>
      <c r="AN213" s="984">
        <v>0</v>
      </c>
      <c r="AO213" s="983">
        <v>0</v>
      </c>
      <c r="AP213" s="983">
        <v>0</v>
      </c>
      <c r="AQ213" s="984">
        <v>0</v>
      </c>
      <c r="AR213" s="980"/>
      <c r="AS213" s="980"/>
      <c r="AT213" s="980"/>
      <c r="AU213" s="980"/>
      <c r="AV213" s="980"/>
      <c r="AW213" s="980"/>
      <c r="AX213" s="980"/>
      <c r="AY213" s="980"/>
      <c r="AZ213" s="980"/>
      <c r="BA213" s="980"/>
      <c r="BB213" s="980"/>
      <c r="BC213" s="980"/>
      <c r="BD213" s="980"/>
      <c r="BE213" s="980"/>
      <c r="BF213" s="980"/>
    </row>
    <row r="214" spans="1:58" s="600" customFormat="1">
      <c r="A214" s="921">
        <v>6</v>
      </c>
      <c r="B214" s="921"/>
      <c r="C214" s="921"/>
      <c r="D214" s="921"/>
      <c r="E214" s="921"/>
      <c r="F214" s="921"/>
      <c r="G214" s="921" t="b">
        <v>1</v>
      </c>
      <c r="H214" s="921"/>
      <c r="I214" s="921"/>
      <c r="J214" s="921"/>
      <c r="K214" s="921"/>
      <c r="L214" s="985" t="s">
        <v>689</v>
      </c>
      <c r="M214" s="986" t="s">
        <v>145</v>
      </c>
      <c r="N214" s="987">
        <v>110.0279199627734</v>
      </c>
      <c r="O214" s="987">
        <v>108.99939485495349</v>
      </c>
      <c r="P214" s="988"/>
      <c r="Q214" s="987">
        <v>0</v>
      </c>
      <c r="R214" s="987">
        <v>0</v>
      </c>
      <c r="S214" s="988"/>
      <c r="T214" s="987">
        <v>0</v>
      </c>
      <c r="U214" s="987">
        <v>0</v>
      </c>
      <c r="V214" s="988"/>
      <c r="W214" s="987">
        <v>0</v>
      </c>
      <c r="X214" s="987">
        <v>0</v>
      </c>
      <c r="Y214" s="988"/>
      <c r="Z214" s="987">
        <v>0</v>
      </c>
      <c r="AA214" s="987">
        <v>0</v>
      </c>
      <c r="AB214" s="988"/>
      <c r="AC214" s="987">
        <v>0</v>
      </c>
      <c r="AD214" s="987">
        <v>0</v>
      </c>
      <c r="AE214" s="988"/>
      <c r="AF214" s="987">
        <v>0</v>
      </c>
      <c r="AG214" s="987">
        <v>0</v>
      </c>
      <c r="AH214" s="988"/>
      <c r="AI214" s="987">
        <v>0</v>
      </c>
      <c r="AJ214" s="987">
        <v>0</v>
      </c>
      <c r="AK214" s="988"/>
      <c r="AL214" s="987">
        <v>0</v>
      </c>
      <c r="AM214" s="987">
        <v>0</v>
      </c>
      <c r="AN214" s="988"/>
      <c r="AO214" s="987">
        <v>0</v>
      </c>
      <c r="AP214" s="987">
        <v>0</v>
      </c>
      <c r="AQ214" s="988"/>
      <c r="AR214" s="921"/>
      <c r="AS214" s="921"/>
      <c r="AT214" s="921"/>
      <c r="AU214" s="921"/>
      <c r="AV214" s="921"/>
      <c r="AW214" s="921"/>
      <c r="AX214" s="921"/>
      <c r="AY214" s="921"/>
      <c r="AZ214" s="921"/>
      <c r="BA214" s="921"/>
      <c r="BB214" s="921"/>
      <c r="BC214" s="921"/>
      <c r="BD214" s="921"/>
      <c r="BE214" s="921"/>
      <c r="BF214" s="921"/>
    </row>
    <row r="215" spans="1:58" s="600" customFormat="1">
      <c r="A215" s="921">
        <v>6</v>
      </c>
      <c r="B215" s="905" t="s">
        <v>1217</v>
      </c>
      <c r="C215" s="921"/>
      <c r="D215" s="921"/>
      <c r="E215" s="921"/>
      <c r="F215" s="921"/>
      <c r="G215" s="921" t="b">
        <v>1</v>
      </c>
      <c r="H215" s="921"/>
      <c r="I215" s="921"/>
      <c r="J215" s="921"/>
      <c r="K215" s="921"/>
      <c r="L215" s="985" t="s">
        <v>690</v>
      </c>
      <c r="M215" s="986" t="s">
        <v>329</v>
      </c>
      <c r="N215" s="989">
        <v>13.169999999999998</v>
      </c>
      <c r="O215" s="989">
        <v>15</v>
      </c>
      <c r="P215" s="990">
        <v>13.895216400911178</v>
      </c>
      <c r="Q215" s="989">
        <v>0</v>
      </c>
      <c r="R215" s="989">
        <v>0</v>
      </c>
      <c r="S215" s="990">
        <v>0</v>
      </c>
      <c r="T215" s="989">
        <v>0</v>
      </c>
      <c r="U215" s="989">
        <v>0</v>
      </c>
      <c r="V215" s="990">
        <v>0</v>
      </c>
      <c r="W215" s="989">
        <v>0</v>
      </c>
      <c r="X215" s="989">
        <v>0</v>
      </c>
      <c r="Y215" s="990">
        <v>0</v>
      </c>
      <c r="Z215" s="989">
        <v>0</v>
      </c>
      <c r="AA215" s="989">
        <v>0</v>
      </c>
      <c r="AB215" s="990">
        <v>0</v>
      </c>
      <c r="AC215" s="989">
        <v>0</v>
      </c>
      <c r="AD215" s="989">
        <v>0</v>
      </c>
      <c r="AE215" s="990">
        <v>0</v>
      </c>
      <c r="AF215" s="989">
        <v>0</v>
      </c>
      <c r="AG215" s="989">
        <v>0</v>
      </c>
      <c r="AH215" s="990">
        <v>0</v>
      </c>
      <c r="AI215" s="989">
        <v>0</v>
      </c>
      <c r="AJ215" s="989">
        <v>0</v>
      </c>
      <c r="AK215" s="990">
        <v>0</v>
      </c>
      <c r="AL215" s="989">
        <v>0</v>
      </c>
      <c r="AM215" s="989">
        <v>0</v>
      </c>
      <c r="AN215" s="990">
        <v>0</v>
      </c>
      <c r="AO215" s="989">
        <v>0</v>
      </c>
      <c r="AP215" s="989">
        <v>0</v>
      </c>
      <c r="AQ215" s="990">
        <v>0</v>
      </c>
      <c r="AR215" s="921"/>
      <c r="AS215" s="921"/>
      <c r="AT215" s="921"/>
      <c r="AU215" s="921"/>
      <c r="AV215" s="921"/>
      <c r="AW215" s="921"/>
      <c r="AX215" s="921"/>
      <c r="AY215" s="921"/>
      <c r="AZ215" s="921"/>
      <c r="BA215" s="921"/>
      <c r="BB215" s="921"/>
      <c r="BC215" s="921"/>
      <c r="BD215" s="921"/>
      <c r="BE215" s="921"/>
      <c r="BF215" s="921"/>
    </row>
    <row r="216" spans="1:58" s="391" customFormat="1">
      <c r="A216" s="921">
        <v>6</v>
      </c>
      <c r="B216" s="905" t="s">
        <v>1211</v>
      </c>
      <c r="C216" s="980"/>
      <c r="D216" s="980"/>
      <c r="E216" s="980"/>
      <c r="F216" s="980"/>
      <c r="G216" s="921" t="b">
        <v>1</v>
      </c>
      <c r="H216" s="980"/>
      <c r="I216" s="980"/>
      <c r="J216" s="980"/>
      <c r="K216" s="980"/>
      <c r="L216" s="981" t="s">
        <v>691</v>
      </c>
      <c r="M216" s="982" t="s">
        <v>679</v>
      </c>
      <c r="N216" s="983">
        <v>85.96</v>
      </c>
      <c r="O216" s="983">
        <v>30.45</v>
      </c>
      <c r="P216" s="984">
        <v>-64.576547231270354</v>
      </c>
      <c r="Q216" s="983">
        <v>0</v>
      </c>
      <c r="R216" s="983">
        <v>0</v>
      </c>
      <c r="S216" s="984">
        <v>0</v>
      </c>
      <c r="T216" s="983">
        <v>0</v>
      </c>
      <c r="U216" s="983">
        <v>0</v>
      </c>
      <c r="V216" s="984">
        <v>0</v>
      </c>
      <c r="W216" s="983">
        <v>0</v>
      </c>
      <c r="X216" s="983">
        <v>0</v>
      </c>
      <c r="Y216" s="984">
        <v>0</v>
      </c>
      <c r="Z216" s="983">
        <v>0</v>
      </c>
      <c r="AA216" s="983">
        <v>0</v>
      </c>
      <c r="AB216" s="984">
        <v>0</v>
      </c>
      <c r="AC216" s="983">
        <v>0</v>
      </c>
      <c r="AD216" s="983">
        <v>0</v>
      </c>
      <c r="AE216" s="984">
        <v>0</v>
      </c>
      <c r="AF216" s="983">
        <v>0</v>
      </c>
      <c r="AG216" s="983">
        <v>0</v>
      </c>
      <c r="AH216" s="984">
        <v>0</v>
      </c>
      <c r="AI216" s="983">
        <v>0</v>
      </c>
      <c r="AJ216" s="983">
        <v>0</v>
      </c>
      <c r="AK216" s="984">
        <v>0</v>
      </c>
      <c r="AL216" s="983">
        <v>0</v>
      </c>
      <c r="AM216" s="983">
        <v>0</v>
      </c>
      <c r="AN216" s="984">
        <v>0</v>
      </c>
      <c r="AO216" s="983">
        <v>0</v>
      </c>
      <c r="AP216" s="983">
        <v>0</v>
      </c>
      <c r="AQ216" s="984">
        <v>0</v>
      </c>
      <c r="AR216" s="980"/>
      <c r="AS216" s="980"/>
      <c r="AT216" s="980"/>
      <c r="AU216" s="980"/>
      <c r="AV216" s="980"/>
      <c r="AW216" s="980"/>
      <c r="AX216" s="980"/>
      <c r="AY216" s="980"/>
      <c r="AZ216" s="980"/>
      <c r="BA216" s="980"/>
      <c r="BB216" s="980"/>
      <c r="BC216" s="980"/>
      <c r="BD216" s="980"/>
      <c r="BE216" s="980"/>
      <c r="BF216" s="980"/>
    </row>
    <row r="217" spans="1:58" s="391" customFormat="1">
      <c r="A217" s="921">
        <v>6</v>
      </c>
      <c r="B217" s="905" t="s">
        <v>1210</v>
      </c>
      <c r="C217" s="980"/>
      <c r="D217" s="980"/>
      <c r="E217" s="980"/>
      <c r="F217" s="980"/>
      <c r="G217" s="921" t="b">
        <v>1</v>
      </c>
      <c r="H217" s="980"/>
      <c r="I217" s="980"/>
      <c r="J217" s="980"/>
      <c r="K217" s="980"/>
      <c r="L217" s="981" t="s">
        <v>692</v>
      </c>
      <c r="M217" s="982" t="s">
        <v>679</v>
      </c>
      <c r="N217" s="983">
        <v>94.58</v>
      </c>
      <c r="O217" s="983">
        <v>33.190315733333335</v>
      </c>
      <c r="P217" s="984">
        <v>-64.907680552618601</v>
      </c>
      <c r="Q217" s="983">
        <v>0</v>
      </c>
      <c r="R217" s="983">
        <v>0</v>
      </c>
      <c r="S217" s="984">
        <v>0</v>
      </c>
      <c r="T217" s="983">
        <v>0</v>
      </c>
      <c r="U217" s="983">
        <v>0</v>
      </c>
      <c r="V217" s="984">
        <v>0</v>
      </c>
      <c r="W217" s="983">
        <v>0</v>
      </c>
      <c r="X217" s="983">
        <v>0</v>
      </c>
      <c r="Y217" s="984">
        <v>0</v>
      </c>
      <c r="Z217" s="983">
        <v>0</v>
      </c>
      <c r="AA217" s="983">
        <v>0</v>
      </c>
      <c r="AB217" s="984">
        <v>0</v>
      </c>
      <c r="AC217" s="983">
        <v>0</v>
      </c>
      <c r="AD217" s="983">
        <v>0</v>
      </c>
      <c r="AE217" s="984">
        <v>0</v>
      </c>
      <c r="AF217" s="983">
        <v>0</v>
      </c>
      <c r="AG217" s="983">
        <v>0</v>
      </c>
      <c r="AH217" s="984">
        <v>0</v>
      </c>
      <c r="AI217" s="983">
        <v>0</v>
      </c>
      <c r="AJ217" s="983">
        <v>0</v>
      </c>
      <c r="AK217" s="984">
        <v>0</v>
      </c>
      <c r="AL217" s="983">
        <v>0</v>
      </c>
      <c r="AM217" s="983">
        <v>0</v>
      </c>
      <c r="AN217" s="984">
        <v>0</v>
      </c>
      <c r="AO217" s="983">
        <v>0</v>
      </c>
      <c r="AP217" s="983">
        <v>0</v>
      </c>
      <c r="AQ217" s="984">
        <v>0</v>
      </c>
      <c r="AR217" s="980"/>
      <c r="AS217" s="980"/>
      <c r="AT217" s="980"/>
      <c r="AU217" s="980"/>
      <c r="AV217" s="980"/>
      <c r="AW217" s="980"/>
      <c r="AX217" s="980"/>
      <c r="AY217" s="980"/>
      <c r="AZ217" s="980"/>
      <c r="BA217" s="980"/>
      <c r="BB217" s="980"/>
      <c r="BC217" s="980"/>
      <c r="BD217" s="980"/>
      <c r="BE217" s="980"/>
      <c r="BF217" s="980"/>
    </row>
    <row r="218" spans="1:58" s="600" customFormat="1">
      <c r="A218" s="921">
        <v>6</v>
      </c>
      <c r="B218" s="905"/>
      <c r="C218" s="921"/>
      <c r="D218" s="921"/>
      <c r="E218" s="921"/>
      <c r="F218" s="921"/>
      <c r="G218" s="921" t="b">
        <v>1</v>
      </c>
      <c r="H218" s="921"/>
      <c r="I218" s="921"/>
      <c r="J218" s="921"/>
      <c r="K218" s="921"/>
      <c r="L218" s="985" t="s">
        <v>689</v>
      </c>
      <c r="M218" s="986" t="s">
        <v>145</v>
      </c>
      <c r="N218" s="987">
        <v>110.0279199627734</v>
      </c>
      <c r="O218" s="987">
        <v>108.99939485495349</v>
      </c>
      <c r="P218" s="988"/>
      <c r="Q218" s="987">
        <v>0</v>
      </c>
      <c r="R218" s="987">
        <v>0</v>
      </c>
      <c r="S218" s="988"/>
      <c r="T218" s="987">
        <v>0</v>
      </c>
      <c r="U218" s="987">
        <v>0</v>
      </c>
      <c r="V218" s="988"/>
      <c r="W218" s="987">
        <v>0</v>
      </c>
      <c r="X218" s="987">
        <v>0</v>
      </c>
      <c r="Y218" s="988"/>
      <c r="Z218" s="987">
        <v>0</v>
      </c>
      <c r="AA218" s="987">
        <v>0</v>
      </c>
      <c r="AB218" s="988"/>
      <c r="AC218" s="987">
        <v>0</v>
      </c>
      <c r="AD218" s="987">
        <v>0</v>
      </c>
      <c r="AE218" s="988"/>
      <c r="AF218" s="987">
        <v>0</v>
      </c>
      <c r="AG218" s="987">
        <v>0</v>
      </c>
      <c r="AH218" s="988"/>
      <c r="AI218" s="987">
        <v>0</v>
      </c>
      <c r="AJ218" s="987">
        <v>0</v>
      </c>
      <c r="AK218" s="988"/>
      <c r="AL218" s="987">
        <v>0</v>
      </c>
      <c r="AM218" s="987">
        <v>0</v>
      </c>
      <c r="AN218" s="988"/>
      <c r="AO218" s="987">
        <v>0</v>
      </c>
      <c r="AP218" s="987">
        <v>0</v>
      </c>
      <c r="AQ218" s="988"/>
      <c r="AR218" s="921"/>
      <c r="AS218" s="921"/>
      <c r="AT218" s="921"/>
      <c r="AU218" s="921"/>
      <c r="AV218" s="921"/>
      <c r="AW218" s="921"/>
      <c r="AX218" s="921"/>
      <c r="AY218" s="921"/>
      <c r="AZ218" s="921"/>
      <c r="BA218" s="921"/>
      <c r="BB218" s="921"/>
      <c r="BC218" s="921"/>
      <c r="BD218" s="921"/>
      <c r="BE218" s="921"/>
      <c r="BF218" s="921"/>
    </row>
    <row r="219" spans="1:58" s="600" customFormat="1">
      <c r="A219" s="921">
        <v>6</v>
      </c>
      <c r="B219" s="905" t="s">
        <v>1218</v>
      </c>
      <c r="C219" s="921"/>
      <c r="D219" s="921"/>
      <c r="E219" s="921"/>
      <c r="F219" s="921"/>
      <c r="G219" s="921" t="b">
        <v>1</v>
      </c>
      <c r="H219" s="921"/>
      <c r="I219" s="921"/>
      <c r="J219" s="921"/>
      <c r="K219" s="921"/>
      <c r="L219" s="985" t="s">
        <v>1212</v>
      </c>
      <c r="M219" s="986" t="s">
        <v>329</v>
      </c>
      <c r="N219" s="989">
        <v>12.7</v>
      </c>
      <c r="O219" s="989">
        <v>12.9</v>
      </c>
      <c r="P219" s="990">
        <v>1.574803149606308</v>
      </c>
      <c r="Q219" s="989">
        <v>0</v>
      </c>
      <c r="R219" s="989">
        <v>0</v>
      </c>
      <c r="S219" s="990">
        <v>0</v>
      </c>
      <c r="T219" s="989">
        <v>0</v>
      </c>
      <c r="U219" s="989">
        <v>0</v>
      </c>
      <c r="V219" s="990">
        <v>0</v>
      </c>
      <c r="W219" s="989">
        <v>0</v>
      </c>
      <c r="X219" s="989">
        <v>0</v>
      </c>
      <c r="Y219" s="990">
        <v>0</v>
      </c>
      <c r="Z219" s="989">
        <v>0</v>
      </c>
      <c r="AA219" s="989">
        <v>0</v>
      </c>
      <c r="AB219" s="990">
        <v>0</v>
      </c>
      <c r="AC219" s="989">
        <v>0</v>
      </c>
      <c r="AD219" s="989">
        <v>0</v>
      </c>
      <c r="AE219" s="990">
        <v>0</v>
      </c>
      <c r="AF219" s="989">
        <v>0</v>
      </c>
      <c r="AG219" s="989">
        <v>0</v>
      </c>
      <c r="AH219" s="990">
        <v>0</v>
      </c>
      <c r="AI219" s="989">
        <v>0</v>
      </c>
      <c r="AJ219" s="989">
        <v>0</v>
      </c>
      <c r="AK219" s="990">
        <v>0</v>
      </c>
      <c r="AL219" s="989">
        <v>0</v>
      </c>
      <c r="AM219" s="989">
        <v>0</v>
      </c>
      <c r="AN219" s="990">
        <v>0</v>
      </c>
      <c r="AO219" s="989">
        <v>0</v>
      </c>
      <c r="AP219" s="989">
        <v>0</v>
      </c>
      <c r="AQ219" s="990">
        <v>0</v>
      </c>
      <c r="AR219" s="921"/>
      <c r="AS219" s="921"/>
      <c r="AT219" s="921"/>
      <c r="AU219" s="921"/>
      <c r="AV219" s="921"/>
      <c r="AW219" s="921"/>
      <c r="AX219" s="921"/>
      <c r="AY219" s="921"/>
      <c r="AZ219" s="921"/>
      <c r="BA219" s="921"/>
      <c r="BB219" s="921"/>
      <c r="BC219" s="921"/>
      <c r="BD219" s="921"/>
      <c r="BE219" s="921"/>
      <c r="BF219" s="921"/>
    </row>
    <row r="220" spans="1:58" s="600" customFormat="1" ht="0.15" customHeight="1">
      <c r="A220" s="921">
        <v>6</v>
      </c>
      <c r="B220" s="921"/>
      <c r="C220" s="921"/>
      <c r="D220" s="921"/>
      <c r="E220" s="921"/>
      <c r="F220" s="921"/>
      <c r="G220" s="921" t="b">
        <v>0</v>
      </c>
      <c r="H220" s="921"/>
      <c r="I220" s="921"/>
      <c r="J220" s="921"/>
      <c r="K220" s="921"/>
      <c r="L220" s="976" t="s">
        <v>693</v>
      </c>
      <c r="M220" s="977"/>
      <c r="N220" s="978"/>
      <c r="O220" s="978"/>
      <c r="P220" s="978"/>
      <c r="Q220" s="978"/>
      <c r="R220" s="978"/>
      <c r="S220" s="978"/>
      <c r="T220" s="978"/>
      <c r="U220" s="978"/>
      <c r="V220" s="978"/>
      <c r="W220" s="978"/>
      <c r="X220" s="978"/>
      <c r="Y220" s="978"/>
      <c r="Z220" s="978"/>
      <c r="AA220" s="978"/>
      <c r="AB220" s="978"/>
      <c r="AC220" s="978"/>
      <c r="AD220" s="978"/>
      <c r="AE220" s="978"/>
      <c r="AF220" s="978"/>
      <c r="AG220" s="978"/>
      <c r="AH220" s="978"/>
      <c r="AI220" s="978"/>
      <c r="AJ220" s="978"/>
      <c r="AK220" s="978"/>
      <c r="AL220" s="978"/>
      <c r="AM220" s="978"/>
      <c r="AN220" s="978"/>
      <c r="AO220" s="978"/>
      <c r="AP220" s="978"/>
      <c r="AQ220" s="979"/>
      <c r="AR220" s="921"/>
      <c r="AS220" s="921"/>
      <c r="AT220" s="921"/>
      <c r="AU220" s="921"/>
      <c r="AV220" s="921"/>
      <c r="AW220" s="921"/>
      <c r="AX220" s="921"/>
      <c r="AY220" s="921"/>
      <c r="AZ220" s="921"/>
      <c r="BA220" s="921"/>
      <c r="BB220" s="921"/>
      <c r="BC220" s="921"/>
      <c r="BD220" s="921"/>
      <c r="BE220" s="921"/>
      <c r="BF220" s="921"/>
    </row>
    <row r="221" spans="1:58" s="600" customFormat="1" ht="0.15" customHeight="1">
      <c r="A221" s="921">
        <v>6</v>
      </c>
      <c r="B221" s="921"/>
      <c r="C221" s="921"/>
      <c r="D221" s="921"/>
      <c r="E221" s="921"/>
      <c r="F221" s="921"/>
      <c r="G221" s="921" t="b">
        <v>0</v>
      </c>
      <c r="H221" s="921"/>
      <c r="I221" s="921"/>
      <c r="J221" s="921"/>
      <c r="K221" s="921"/>
      <c r="L221" s="402" t="s">
        <v>1219</v>
      </c>
      <c r="M221" s="403"/>
      <c r="N221" s="404"/>
      <c r="O221" s="404"/>
      <c r="P221" s="404"/>
      <c r="Q221" s="404"/>
      <c r="R221" s="404"/>
      <c r="S221" s="404"/>
      <c r="T221" s="404"/>
      <c r="U221" s="404"/>
      <c r="V221" s="404"/>
      <c r="W221" s="404"/>
      <c r="X221" s="404"/>
      <c r="Y221" s="404"/>
      <c r="Z221" s="404"/>
      <c r="AA221" s="404"/>
      <c r="AB221" s="404"/>
      <c r="AC221" s="404"/>
      <c r="AD221" s="404"/>
      <c r="AE221" s="404"/>
      <c r="AF221" s="404"/>
      <c r="AG221" s="404"/>
      <c r="AH221" s="404"/>
      <c r="AI221" s="404"/>
      <c r="AJ221" s="404"/>
      <c r="AK221" s="404"/>
      <c r="AL221" s="404"/>
      <c r="AM221" s="404"/>
      <c r="AN221" s="404"/>
      <c r="AO221" s="404"/>
      <c r="AP221" s="404"/>
      <c r="AQ221" s="405"/>
      <c r="AR221" s="921"/>
      <c r="AS221" s="921"/>
      <c r="AT221" s="921"/>
      <c r="AU221" s="921"/>
      <c r="AV221" s="921"/>
      <c r="AW221" s="921"/>
      <c r="AX221" s="921"/>
      <c r="AY221" s="921"/>
      <c r="AZ221" s="921"/>
      <c r="BA221" s="921"/>
      <c r="BB221" s="921"/>
      <c r="BC221" s="921"/>
      <c r="BD221" s="921"/>
      <c r="BE221" s="921"/>
      <c r="BF221" s="921"/>
    </row>
    <row r="222" spans="1:58" s="600" customFormat="1" ht="0.15" customHeight="1">
      <c r="A222" s="921">
        <v>6</v>
      </c>
      <c r="B222" s="921"/>
      <c r="C222" s="921"/>
      <c r="D222" s="921"/>
      <c r="E222" s="921"/>
      <c r="F222" s="921"/>
      <c r="G222" s="921" t="b">
        <v>0</v>
      </c>
      <c r="H222" s="921"/>
      <c r="I222" s="921"/>
      <c r="J222" s="921"/>
      <c r="K222" s="921"/>
      <c r="L222" s="991" t="s">
        <v>694</v>
      </c>
      <c r="M222" s="986" t="s">
        <v>679</v>
      </c>
      <c r="N222" s="992">
        <v>0</v>
      </c>
      <c r="O222" s="992">
        <v>0</v>
      </c>
      <c r="P222" s="988">
        <v>0</v>
      </c>
      <c r="Q222" s="992">
        <v>0</v>
      </c>
      <c r="R222" s="992">
        <v>0</v>
      </c>
      <c r="S222" s="988">
        <v>0</v>
      </c>
      <c r="T222" s="992">
        <v>0</v>
      </c>
      <c r="U222" s="992">
        <v>0</v>
      </c>
      <c r="V222" s="988">
        <v>0</v>
      </c>
      <c r="W222" s="992">
        <v>0</v>
      </c>
      <c r="X222" s="992">
        <v>0</v>
      </c>
      <c r="Y222" s="988">
        <v>0</v>
      </c>
      <c r="Z222" s="992">
        <v>0</v>
      </c>
      <c r="AA222" s="992">
        <v>0</v>
      </c>
      <c r="AB222" s="988">
        <v>0</v>
      </c>
      <c r="AC222" s="992">
        <v>0</v>
      </c>
      <c r="AD222" s="992">
        <v>0</v>
      </c>
      <c r="AE222" s="988">
        <v>0</v>
      </c>
      <c r="AF222" s="992">
        <v>0</v>
      </c>
      <c r="AG222" s="992">
        <v>0</v>
      </c>
      <c r="AH222" s="988">
        <v>0</v>
      </c>
      <c r="AI222" s="992">
        <v>0</v>
      </c>
      <c r="AJ222" s="992">
        <v>0</v>
      </c>
      <c r="AK222" s="988">
        <v>0</v>
      </c>
      <c r="AL222" s="992">
        <v>0</v>
      </c>
      <c r="AM222" s="992">
        <v>0</v>
      </c>
      <c r="AN222" s="988">
        <v>0</v>
      </c>
      <c r="AO222" s="992">
        <v>0</v>
      </c>
      <c r="AP222" s="992">
        <v>0</v>
      </c>
      <c r="AQ222" s="988">
        <v>0</v>
      </c>
      <c r="AR222" s="921"/>
      <c r="AS222" s="921"/>
      <c r="AT222" s="921"/>
      <c r="AU222" s="921"/>
      <c r="AV222" s="921"/>
      <c r="AW222" s="921"/>
      <c r="AX222" s="921"/>
      <c r="AY222" s="921"/>
      <c r="AZ222" s="921"/>
      <c r="BA222" s="921"/>
      <c r="BB222" s="921"/>
      <c r="BC222" s="921"/>
      <c r="BD222" s="921"/>
      <c r="BE222" s="921"/>
      <c r="BF222" s="921"/>
    </row>
    <row r="223" spans="1:58" s="600" customFormat="1" ht="0.15" customHeight="1">
      <c r="A223" s="921">
        <v>6</v>
      </c>
      <c r="B223" s="921"/>
      <c r="C223" s="921"/>
      <c r="D223" s="921"/>
      <c r="E223" s="921"/>
      <c r="F223" s="921"/>
      <c r="G223" s="921" t="b">
        <v>0</v>
      </c>
      <c r="H223" s="921"/>
      <c r="I223" s="921"/>
      <c r="J223" s="921"/>
      <c r="K223" s="921"/>
      <c r="L223" s="991" t="s">
        <v>695</v>
      </c>
      <c r="M223" s="986" t="s">
        <v>679</v>
      </c>
      <c r="N223" s="992"/>
      <c r="O223" s="992"/>
      <c r="P223" s="988">
        <v>0</v>
      </c>
      <c r="Q223" s="992"/>
      <c r="R223" s="992"/>
      <c r="S223" s="988">
        <v>0</v>
      </c>
      <c r="T223" s="992"/>
      <c r="U223" s="992"/>
      <c r="V223" s="988">
        <v>0</v>
      </c>
      <c r="W223" s="992"/>
      <c r="X223" s="992"/>
      <c r="Y223" s="988">
        <v>0</v>
      </c>
      <c r="Z223" s="992"/>
      <c r="AA223" s="992"/>
      <c r="AB223" s="988">
        <v>0</v>
      </c>
      <c r="AC223" s="992"/>
      <c r="AD223" s="992"/>
      <c r="AE223" s="988">
        <v>0</v>
      </c>
      <c r="AF223" s="992"/>
      <c r="AG223" s="992"/>
      <c r="AH223" s="988">
        <v>0</v>
      </c>
      <c r="AI223" s="992"/>
      <c r="AJ223" s="992"/>
      <c r="AK223" s="988">
        <v>0</v>
      </c>
      <c r="AL223" s="992"/>
      <c r="AM223" s="992"/>
      <c r="AN223" s="988">
        <v>0</v>
      </c>
      <c r="AO223" s="992"/>
      <c r="AP223" s="992"/>
      <c r="AQ223" s="988">
        <v>0</v>
      </c>
      <c r="AR223" s="921"/>
      <c r="AS223" s="921"/>
      <c r="AT223" s="921"/>
      <c r="AU223" s="921"/>
      <c r="AV223" s="921"/>
      <c r="AW223" s="921"/>
      <c r="AX223" s="921"/>
      <c r="AY223" s="921"/>
      <c r="AZ223" s="921"/>
      <c r="BA223" s="921"/>
      <c r="BB223" s="921"/>
      <c r="BC223" s="921"/>
      <c r="BD223" s="921"/>
      <c r="BE223" s="921"/>
      <c r="BF223" s="921"/>
    </row>
    <row r="224" spans="1:58" s="600" customFormat="1" ht="0.15" customHeight="1">
      <c r="A224" s="921">
        <v>6</v>
      </c>
      <c r="B224" s="905" t="s">
        <v>1213</v>
      </c>
      <c r="C224" s="921"/>
      <c r="D224" s="921"/>
      <c r="E224" s="921"/>
      <c r="F224" s="921"/>
      <c r="G224" s="921" t="b">
        <v>0</v>
      </c>
      <c r="H224" s="921"/>
      <c r="I224" s="921"/>
      <c r="J224" s="921"/>
      <c r="K224" s="921"/>
      <c r="L224" s="991" t="s">
        <v>696</v>
      </c>
      <c r="M224" s="986" t="s">
        <v>329</v>
      </c>
      <c r="N224" s="989">
        <v>6.57</v>
      </c>
      <c r="O224" s="989">
        <v>7.5</v>
      </c>
      <c r="P224" s="990">
        <v>14.155251141552508</v>
      </c>
      <c r="Q224" s="989">
        <v>0</v>
      </c>
      <c r="R224" s="989">
        <v>0</v>
      </c>
      <c r="S224" s="990">
        <v>0</v>
      </c>
      <c r="T224" s="989">
        <v>0</v>
      </c>
      <c r="U224" s="989">
        <v>0</v>
      </c>
      <c r="V224" s="990">
        <v>0</v>
      </c>
      <c r="W224" s="989">
        <v>0</v>
      </c>
      <c r="X224" s="989">
        <v>0</v>
      </c>
      <c r="Y224" s="990">
        <v>0</v>
      </c>
      <c r="Z224" s="989">
        <v>0</v>
      </c>
      <c r="AA224" s="989">
        <v>0</v>
      </c>
      <c r="AB224" s="990">
        <v>0</v>
      </c>
      <c r="AC224" s="989">
        <v>0</v>
      </c>
      <c r="AD224" s="989">
        <v>0</v>
      </c>
      <c r="AE224" s="990">
        <v>0</v>
      </c>
      <c r="AF224" s="989">
        <v>0</v>
      </c>
      <c r="AG224" s="989">
        <v>0</v>
      </c>
      <c r="AH224" s="990">
        <v>0</v>
      </c>
      <c r="AI224" s="989">
        <v>0</v>
      </c>
      <c r="AJ224" s="989">
        <v>0</v>
      </c>
      <c r="AK224" s="990">
        <v>0</v>
      </c>
      <c r="AL224" s="989">
        <v>0</v>
      </c>
      <c r="AM224" s="989">
        <v>0</v>
      </c>
      <c r="AN224" s="990">
        <v>0</v>
      </c>
      <c r="AO224" s="989">
        <v>0</v>
      </c>
      <c r="AP224" s="989">
        <v>0</v>
      </c>
      <c r="AQ224" s="990">
        <v>0</v>
      </c>
      <c r="AR224" s="921"/>
      <c r="AS224" s="921"/>
      <c r="AT224" s="921"/>
      <c r="AU224" s="921"/>
      <c r="AV224" s="921"/>
      <c r="AW224" s="921"/>
      <c r="AX224" s="921"/>
      <c r="AY224" s="921"/>
      <c r="AZ224" s="921"/>
      <c r="BA224" s="921"/>
      <c r="BB224" s="921"/>
      <c r="BC224" s="921"/>
      <c r="BD224" s="921"/>
      <c r="BE224" s="921"/>
      <c r="BF224" s="921"/>
    </row>
    <row r="225" spans="1:58" s="600" customFormat="1" ht="0.15" customHeight="1">
      <c r="A225" s="921">
        <v>6</v>
      </c>
      <c r="B225" s="921"/>
      <c r="C225" s="921"/>
      <c r="D225" s="921"/>
      <c r="E225" s="921"/>
      <c r="F225" s="921"/>
      <c r="G225" s="921" t="b">
        <v>0</v>
      </c>
      <c r="H225" s="921"/>
      <c r="I225" s="921"/>
      <c r="J225" s="921"/>
      <c r="K225" s="921"/>
      <c r="L225" s="991" t="s">
        <v>697</v>
      </c>
      <c r="M225" s="986" t="s">
        <v>698</v>
      </c>
      <c r="N225" s="992"/>
      <c r="O225" s="992"/>
      <c r="P225" s="988">
        <v>0</v>
      </c>
      <c r="Q225" s="992"/>
      <c r="R225" s="992"/>
      <c r="S225" s="988">
        <v>0</v>
      </c>
      <c r="T225" s="992"/>
      <c r="U225" s="992"/>
      <c r="V225" s="988">
        <v>0</v>
      </c>
      <c r="W225" s="992"/>
      <c r="X225" s="992"/>
      <c r="Y225" s="988">
        <v>0</v>
      </c>
      <c r="Z225" s="992"/>
      <c r="AA225" s="992"/>
      <c r="AB225" s="988">
        <v>0</v>
      </c>
      <c r="AC225" s="992"/>
      <c r="AD225" s="992"/>
      <c r="AE225" s="988">
        <v>0</v>
      </c>
      <c r="AF225" s="992"/>
      <c r="AG225" s="992"/>
      <c r="AH225" s="988">
        <v>0</v>
      </c>
      <c r="AI225" s="992"/>
      <c r="AJ225" s="992"/>
      <c r="AK225" s="988">
        <v>0</v>
      </c>
      <c r="AL225" s="992"/>
      <c r="AM225" s="992"/>
      <c r="AN225" s="988">
        <v>0</v>
      </c>
      <c r="AO225" s="992"/>
      <c r="AP225" s="992"/>
      <c r="AQ225" s="988">
        <v>0</v>
      </c>
      <c r="AR225" s="921"/>
      <c r="AS225" s="921"/>
      <c r="AT225" s="921"/>
      <c r="AU225" s="921"/>
      <c r="AV225" s="921"/>
      <c r="AW225" s="921"/>
      <c r="AX225" s="921"/>
      <c r="AY225" s="921"/>
      <c r="AZ225" s="921"/>
      <c r="BA225" s="921"/>
      <c r="BB225" s="921"/>
      <c r="BC225" s="921"/>
      <c r="BD225" s="921"/>
      <c r="BE225" s="921"/>
      <c r="BF225" s="921"/>
    </row>
    <row r="226" spans="1:58" s="600" customFormat="1" ht="0.15" customHeight="1">
      <c r="A226" s="921">
        <v>6</v>
      </c>
      <c r="B226" s="921"/>
      <c r="C226" s="921"/>
      <c r="D226" s="921"/>
      <c r="E226" s="921"/>
      <c r="F226" s="921"/>
      <c r="G226" s="921" t="b">
        <v>0</v>
      </c>
      <c r="H226" s="921"/>
      <c r="I226" s="921"/>
      <c r="J226" s="921"/>
      <c r="K226" s="921"/>
      <c r="L226" s="991" t="s">
        <v>699</v>
      </c>
      <c r="M226" s="986" t="s">
        <v>700</v>
      </c>
      <c r="N226" s="992"/>
      <c r="O226" s="992"/>
      <c r="P226" s="988">
        <v>0</v>
      </c>
      <c r="Q226" s="992"/>
      <c r="R226" s="992"/>
      <c r="S226" s="988">
        <v>0</v>
      </c>
      <c r="T226" s="992"/>
      <c r="U226" s="992"/>
      <c r="V226" s="988">
        <v>0</v>
      </c>
      <c r="W226" s="992"/>
      <c r="X226" s="992"/>
      <c r="Y226" s="988">
        <v>0</v>
      </c>
      <c r="Z226" s="992"/>
      <c r="AA226" s="992"/>
      <c r="AB226" s="988">
        <v>0</v>
      </c>
      <c r="AC226" s="992"/>
      <c r="AD226" s="992"/>
      <c r="AE226" s="988">
        <v>0</v>
      </c>
      <c r="AF226" s="992"/>
      <c r="AG226" s="992"/>
      <c r="AH226" s="988">
        <v>0</v>
      </c>
      <c r="AI226" s="992"/>
      <c r="AJ226" s="992"/>
      <c r="AK226" s="988">
        <v>0</v>
      </c>
      <c r="AL226" s="992"/>
      <c r="AM226" s="992"/>
      <c r="AN226" s="988">
        <v>0</v>
      </c>
      <c r="AO226" s="992"/>
      <c r="AP226" s="992"/>
      <c r="AQ226" s="988">
        <v>0</v>
      </c>
      <c r="AR226" s="921"/>
      <c r="AS226" s="921"/>
      <c r="AT226" s="921"/>
      <c r="AU226" s="921"/>
      <c r="AV226" s="921"/>
      <c r="AW226" s="921"/>
      <c r="AX226" s="921"/>
      <c r="AY226" s="921"/>
      <c r="AZ226" s="921"/>
      <c r="BA226" s="921"/>
      <c r="BB226" s="921"/>
      <c r="BC226" s="921"/>
      <c r="BD226" s="921"/>
      <c r="BE226" s="921"/>
      <c r="BF226" s="921"/>
    </row>
    <row r="227" spans="1:58" s="600" customFormat="1" ht="0.15" customHeight="1">
      <c r="A227" s="921">
        <v>6</v>
      </c>
      <c r="B227" s="921"/>
      <c r="C227" s="921"/>
      <c r="D227" s="921"/>
      <c r="E227" s="921"/>
      <c r="F227" s="921"/>
      <c r="G227" s="921" t="b">
        <v>0</v>
      </c>
      <c r="H227" s="921"/>
      <c r="I227" s="921"/>
      <c r="J227" s="921"/>
      <c r="K227" s="921"/>
      <c r="L227" s="981" t="s">
        <v>1220</v>
      </c>
      <c r="M227" s="403"/>
      <c r="N227" s="404"/>
      <c r="O227" s="404"/>
      <c r="P227" s="404"/>
      <c r="Q227" s="404"/>
      <c r="R227" s="404"/>
      <c r="S227" s="404"/>
      <c r="T227" s="404"/>
      <c r="U227" s="404"/>
      <c r="V227" s="404"/>
      <c r="W227" s="404"/>
      <c r="X227" s="404"/>
      <c r="Y227" s="404"/>
      <c r="Z227" s="404"/>
      <c r="AA227" s="404"/>
      <c r="AB227" s="404"/>
      <c r="AC227" s="404"/>
      <c r="AD227" s="404"/>
      <c r="AE227" s="404"/>
      <c r="AF227" s="404"/>
      <c r="AG227" s="404"/>
      <c r="AH227" s="404"/>
      <c r="AI227" s="404"/>
      <c r="AJ227" s="404"/>
      <c r="AK227" s="404"/>
      <c r="AL227" s="404"/>
      <c r="AM227" s="404"/>
      <c r="AN227" s="404"/>
      <c r="AO227" s="404"/>
      <c r="AP227" s="404"/>
      <c r="AQ227" s="405"/>
      <c r="AR227" s="921"/>
      <c r="AS227" s="921"/>
      <c r="AT227" s="921"/>
      <c r="AU227" s="921"/>
      <c r="AV227" s="921"/>
      <c r="AW227" s="921"/>
      <c r="AX227" s="921"/>
      <c r="AY227" s="921"/>
      <c r="AZ227" s="921"/>
      <c r="BA227" s="921"/>
      <c r="BB227" s="921"/>
      <c r="BC227" s="921"/>
      <c r="BD227" s="921"/>
      <c r="BE227" s="921"/>
      <c r="BF227" s="921"/>
    </row>
    <row r="228" spans="1:58" s="600" customFormat="1" ht="0.15" customHeight="1">
      <c r="A228" s="921">
        <v>6</v>
      </c>
      <c r="B228" s="921"/>
      <c r="C228" s="921"/>
      <c r="D228" s="921"/>
      <c r="E228" s="921"/>
      <c r="F228" s="921"/>
      <c r="G228" s="921" t="b">
        <v>0</v>
      </c>
      <c r="H228" s="921"/>
      <c r="I228" s="921"/>
      <c r="J228" s="921"/>
      <c r="K228" s="921"/>
      <c r="L228" s="991" t="s">
        <v>694</v>
      </c>
      <c r="M228" s="986" t="s">
        <v>679</v>
      </c>
      <c r="N228" s="992">
        <v>0</v>
      </c>
      <c r="O228" s="992">
        <v>0</v>
      </c>
      <c r="P228" s="988">
        <v>0</v>
      </c>
      <c r="Q228" s="992">
        <v>0</v>
      </c>
      <c r="R228" s="992">
        <v>0</v>
      </c>
      <c r="S228" s="988">
        <v>0</v>
      </c>
      <c r="T228" s="992">
        <v>0</v>
      </c>
      <c r="U228" s="992">
        <v>0</v>
      </c>
      <c r="V228" s="988">
        <v>0</v>
      </c>
      <c r="W228" s="992">
        <v>0</v>
      </c>
      <c r="X228" s="992">
        <v>0</v>
      </c>
      <c r="Y228" s="988">
        <v>0</v>
      </c>
      <c r="Z228" s="992">
        <v>0</v>
      </c>
      <c r="AA228" s="992">
        <v>0</v>
      </c>
      <c r="AB228" s="988">
        <v>0</v>
      </c>
      <c r="AC228" s="992">
        <v>0</v>
      </c>
      <c r="AD228" s="992">
        <v>0</v>
      </c>
      <c r="AE228" s="988">
        <v>0</v>
      </c>
      <c r="AF228" s="992">
        <v>0</v>
      </c>
      <c r="AG228" s="992">
        <v>0</v>
      </c>
      <c r="AH228" s="988">
        <v>0</v>
      </c>
      <c r="AI228" s="992">
        <v>0</v>
      </c>
      <c r="AJ228" s="992">
        <v>0</v>
      </c>
      <c r="AK228" s="988">
        <v>0</v>
      </c>
      <c r="AL228" s="992">
        <v>0</v>
      </c>
      <c r="AM228" s="992">
        <v>0</v>
      </c>
      <c r="AN228" s="988">
        <v>0</v>
      </c>
      <c r="AO228" s="992">
        <v>0</v>
      </c>
      <c r="AP228" s="992">
        <v>0</v>
      </c>
      <c r="AQ228" s="988">
        <v>0</v>
      </c>
      <c r="AR228" s="921"/>
      <c r="AS228" s="921"/>
      <c r="AT228" s="921"/>
      <c r="AU228" s="921"/>
      <c r="AV228" s="921"/>
      <c r="AW228" s="921"/>
      <c r="AX228" s="921"/>
      <c r="AY228" s="921"/>
      <c r="AZ228" s="921"/>
      <c r="BA228" s="921"/>
      <c r="BB228" s="921"/>
      <c r="BC228" s="921"/>
      <c r="BD228" s="921"/>
      <c r="BE228" s="921"/>
      <c r="BF228" s="921"/>
    </row>
    <row r="229" spans="1:58" s="600" customFormat="1" ht="0.15" customHeight="1">
      <c r="A229" s="921">
        <v>6</v>
      </c>
      <c r="B229" s="921"/>
      <c r="C229" s="921"/>
      <c r="D229" s="921"/>
      <c r="E229" s="921"/>
      <c r="F229" s="921"/>
      <c r="G229" s="921" t="b">
        <v>0</v>
      </c>
      <c r="H229" s="921"/>
      <c r="I229" s="921"/>
      <c r="J229" s="921"/>
      <c r="K229" s="921"/>
      <c r="L229" s="991" t="s">
        <v>695</v>
      </c>
      <c r="M229" s="986" t="s">
        <v>679</v>
      </c>
      <c r="N229" s="992"/>
      <c r="O229" s="992"/>
      <c r="P229" s="988">
        <v>0</v>
      </c>
      <c r="Q229" s="992"/>
      <c r="R229" s="992"/>
      <c r="S229" s="988">
        <v>0</v>
      </c>
      <c r="T229" s="992"/>
      <c r="U229" s="992"/>
      <c r="V229" s="988">
        <v>0</v>
      </c>
      <c r="W229" s="992"/>
      <c r="X229" s="992"/>
      <c r="Y229" s="988">
        <v>0</v>
      </c>
      <c r="Z229" s="992"/>
      <c r="AA229" s="992"/>
      <c r="AB229" s="988">
        <v>0</v>
      </c>
      <c r="AC229" s="992"/>
      <c r="AD229" s="992"/>
      <c r="AE229" s="988">
        <v>0</v>
      </c>
      <c r="AF229" s="992"/>
      <c r="AG229" s="992"/>
      <c r="AH229" s="988">
        <v>0</v>
      </c>
      <c r="AI229" s="992"/>
      <c r="AJ229" s="992"/>
      <c r="AK229" s="988">
        <v>0</v>
      </c>
      <c r="AL229" s="992"/>
      <c r="AM229" s="992"/>
      <c r="AN229" s="988">
        <v>0</v>
      </c>
      <c r="AO229" s="992"/>
      <c r="AP229" s="992"/>
      <c r="AQ229" s="988">
        <v>0</v>
      </c>
      <c r="AR229" s="921"/>
      <c r="AS229" s="921"/>
      <c r="AT229" s="921"/>
      <c r="AU229" s="921"/>
      <c r="AV229" s="921"/>
      <c r="AW229" s="921"/>
      <c r="AX229" s="921"/>
      <c r="AY229" s="921"/>
      <c r="AZ229" s="921"/>
      <c r="BA229" s="921"/>
      <c r="BB229" s="921"/>
      <c r="BC229" s="921"/>
      <c r="BD229" s="921"/>
      <c r="BE229" s="921"/>
      <c r="BF229" s="921"/>
    </row>
    <row r="230" spans="1:58" s="600" customFormat="1" ht="0.15" customHeight="1">
      <c r="A230" s="921">
        <v>6</v>
      </c>
      <c r="B230" s="905" t="s">
        <v>1214</v>
      </c>
      <c r="C230" s="921"/>
      <c r="D230" s="921"/>
      <c r="E230" s="921"/>
      <c r="F230" s="921"/>
      <c r="G230" s="921" t="b">
        <v>0</v>
      </c>
      <c r="H230" s="921"/>
      <c r="I230" s="921"/>
      <c r="J230" s="921"/>
      <c r="K230" s="921"/>
      <c r="L230" s="991" t="s">
        <v>696</v>
      </c>
      <c r="M230" s="986" t="s">
        <v>329</v>
      </c>
      <c r="N230" s="989">
        <v>6.5999999999999979</v>
      </c>
      <c r="O230" s="989">
        <v>7.5</v>
      </c>
      <c r="P230" s="990">
        <v>13.636363636363674</v>
      </c>
      <c r="Q230" s="989">
        <v>0</v>
      </c>
      <c r="R230" s="989">
        <v>0</v>
      </c>
      <c r="S230" s="990">
        <v>0</v>
      </c>
      <c r="T230" s="989">
        <v>0</v>
      </c>
      <c r="U230" s="989">
        <v>0</v>
      </c>
      <c r="V230" s="990">
        <v>0</v>
      </c>
      <c r="W230" s="989">
        <v>0</v>
      </c>
      <c r="X230" s="989">
        <v>0</v>
      </c>
      <c r="Y230" s="990">
        <v>0</v>
      </c>
      <c r="Z230" s="989">
        <v>0</v>
      </c>
      <c r="AA230" s="989">
        <v>0</v>
      </c>
      <c r="AB230" s="990">
        <v>0</v>
      </c>
      <c r="AC230" s="989">
        <v>0</v>
      </c>
      <c r="AD230" s="989">
        <v>0</v>
      </c>
      <c r="AE230" s="990">
        <v>0</v>
      </c>
      <c r="AF230" s="989">
        <v>0</v>
      </c>
      <c r="AG230" s="989">
        <v>0</v>
      </c>
      <c r="AH230" s="990">
        <v>0</v>
      </c>
      <c r="AI230" s="989">
        <v>0</v>
      </c>
      <c r="AJ230" s="989">
        <v>0</v>
      </c>
      <c r="AK230" s="990">
        <v>0</v>
      </c>
      <c r="AL230" s="989">
        <v>0</v>
      </c>
      <c r="AM230" s="989">
        <v>0</v>
      </c>
      <c r="AN230" s="990">
        <v>0</v>
      </c>
      <c r="AO230" s="989">
        <v>0</v>
      </c>
      <c r="AP230" s="989">
        <v>0</v>
      </c>
      <c r="AQ230" s="990">
        <v>0</v>
      </c>
      <c r="AR230" s="921"/>
      <c r="AS230" s="921"/>
      <c r="AT230" s="921"/>
      <c r="AU230" s="921"/>
      <c r="AV230" s="921"/>
      <c r="AW230" s="921"/>
      <c r="AX230" s="921"/>
      <c r="AY230" s="921"/>
      <c r="AZ230" s="921"/>
      <c r="BA230" s="921"/>
      <c r="BB230" s="921"/>
      <c r="BC230" s="921"/>
      <c r="BD230" s="921"/>
      <c r="BE230" s="921"/>
      <c r="BF230" s="921"/>
    </row>
    <row r="231" spans="1:58" s="600" customFormat="1" ht="0.15" customHeight="1">
      <c r="A231" s="921">
        <v>6</v>
      </c>
      <c r="B231" s="921"/>
      <c r="C231" s="921"/>
      <c r="D231" s="921"/>
      <c r="E231" s="921"/>
      <c r="F231" s="921"/>
      <c r="G231" s="921" t="b">
        <v>0</v>
      </c>
      <c r="H231" s="921"/>
      <c r="I231" s="921"/>
      <c r="J231" s="921"/>
      <c r="K231" s="921"/>
      <c r="L231" s="991" t="s">
        <v>697</v>
      </c>
      <c r="M231" s="986" t="s">
        <v>698</v>
      </c>
      <c r="N231" s="992"/>
      <c r="O231" s="992"/>
      <c r="P231" s="988">
        <v>0</v>
      </c>
      <c r="Q231" s="992"/>
      <c r="R231" s="992"/>
      <c r="S231" s="988">
        <v>0</v>
      </c>
      <c r="T231" s="992"/>
      <c r="U231" s="992"/>
      <c r="V231" s="988">
        <v>0</v>
      </c>
      <c r="W231" s="992"/>
      <c r="X231" s="992"/>
      <c r="Y231" s="988">
        <v>0</v>
      </c>
      <c r="Z231" s="992"/>
      <c r="AA231" s="992"/>
      <c r="AB231" s="988">
        <v>0</v>
      </c>
      <c r="AC231" s="992"/>
      <c r="AD231" s="992"/>
      <c r="AE231" s="988">
        <v>0</v>
      </c>
      <c r="AF231" s="992"/>
      <c r="AG231" s="992"/>
      <c r="AH231" s="988">
        <v>0</v>
      </c>
      <c r="AI231" s="992"/>
      <c r="AJ231" s="992"/>
      <c r="AK231" s="988">
        <v>0</v>
      </c>
      <c r="AL231" s="992"/>
      <c r="AM231" s="992"/>
      <c r="AN231" s="988">
        <v>0</v>
      </c>
      <c r="AO231" s="992"/>
      <c r="AP231" s="992"/>
      <c r="AQ231" s="988">
        <v>0</v>
      </c>
      <c r="AR231" s="921"/>
      <c r="AS231" s="921"/>
      <c r="AT231" s="921"/>
      <c r="AU231" s="921"/>
      <c r="AV231" s="921"/>
      <c r="AW231" s="921"/>
      <c r="AX231" s="921"/>
      <c r="AY231" s="921"/>
      <c r="AZ231" s="921"/>
      <c r="BA231" s="921"/>
      <c r="BB231" s="921"/>
      <c r="BC231" s="921"/>
      <c r="BD231" s="921"/>
      <c r="BE231" s="921"/>
      <c r="BF231" s="921"/>
    </row>
    <row r="232" spans="1:58" s="600" customFormat="1" ht="0.15" customHeight="1">
      <c r="A232" s="921">
        <v>6</v>
      </c>
      <c r="B232" s="921"/>
      <c r="C232" s="921"/>
      <c r="D232" s="921"/>
      <c r="E232" s="921"/>
      <c r="F232" s="921"/>
      <c r="G232" s="921" t="b">
        <v>0</v>
      </c>
      <c r="H232" s="921"/>
      <c r="I232" s="921"/>
      <c r="J232" s="921"/>
      <c r="K232" s="921"/>
      <c r="L232" s="991" t="s">
        <v>699</v>
      </c>
      <c r="M232" s="986" t="s">
        <v>700</v>
      </c>
      <c r="N232" s="992"/>
      <c r="O232" s="992"/>
      <c r="P232" s="988">
        <v>0</v>
      </c>
      <c r="Q232" s="992"/>
      <c r="R232" s="992"/>
      <c r="S232" s="988">
        <v>0</v>
      </c>
      <c r="T232" s="992"/>
      <c r="U232" s="992"/>
      <c r="V232" s="988">
        <v>0</v>
      </c>
      <c r="W232" s="992"/>
      <c r="X232" s="992"/>
      <c r="Y232" s="988">
        <v>0</v>
      </c>
      <c r="Z232" s="992"/>
      <c r="AA232" s="992"/>
      <c r="AB232" s="988">
        <v>0</v>
      </c>
      <c r="AC232" s="992"/>
      <c r="AD232" s="992"/>
      <c r="AE232" s="988">
        <v>0</v>
      </c>
      <c r="AF232" s="992"/>
      <c r="AG232" s="992"/>
      <c r="AH232" s="988">
        <v>0</v>
      </c>
      <c r="AI232" s="992"/>
      <c r="AJ232" s="992"/>
      <c r="AK232" s="988">
        <v>0</v>
      </c>
      <c r="AL232" s="992"/>
      <c r="AM232" s="992"/>
      <c r="AN232" s="988">
        <v>0</v>
      </c>
      <c r="AO232" s="992"/>
      <c r="AP232" s="992"/>
      <c r="AQ232" s="988">
        <v>0</v>
      </c>
      <c r="AR232" s="921"/>
      <c r="AS232" s="921"/>
      <c r="AT232" s="921"/>
      <c r="AU232" s="921"/>
      <c r="AV232" s="921"/>
      <c r="AW232" s="921"/>
      <c r="AX232" s="921"/>
      <c r="AY232" s="921"/>
      <c r="AZ232" s="921"/>
      <c r="BA232" s="921"/>
      <c r="BB232" s="921"/>
      <c r="BC232" s="921"/>
      <c r="BD232" s="921"/>
      <c r="BE232" s="921"/>
      <c r="BF232" s="921"/>
    </row>
    <row r="233" spans="1:58" s="600" customFormat="1" ht="0.15" customHeight="1">
      <c r="A233" s="921">
        <v>6</v>
      </c>
      <c r="B233" s="921"/>
      <c r="C233" s="921"/>
      <c r="D233" s="921"/>
      <c r="E233" s="921"/>
      <c r="F233" s="921"/>
      <c r="G233" s="921" t="b">
        <v>0</v>
      </c>
      <c r="H233" s="921"/>
      <c r="I233" s="921"/>
      <c r="J233" s="921"/>
      <c r="K233" s="921"/>
      <c r="L233" s="981" t="s">
        <v>1221</v>
      </c>
      <c r="M233" s="403"/>
      <c r="N233" s="404"/>
      <c r="O233" s="404"/>
      <c r="P233" s="404"/>
      <c r="Q233" s="404"/>
      <c r="R233" s="404"/>
      <c r="S233" s="404"/>
      <c r="T233" s="404"/>
      <c r="U233" s="404"/>
      <c r="V233" s="404"/>
      <c r="W233" s="404"/>
      <c r="X233" s="404"/>
      <c r="Y233" s="404"/>
      <c r="Z233" s="404"/>
      <c r="AA233" s="404"/>
      <c r="AB233" s="404"/>
      <c r="AC233" s="404"/>
      <c r="AD233" s="404"/>
      <c r="AE233" s="404"/>
      <c r="AF233" s="404"/>
      <c r="AG233" s="404"/>
      <c r="AH233" s="404"/>
      <c r="AI233" s="404"/>
      <c r="AJ233" s="404"/>
      <c r="AK233" s="404"/>
      <c r="AL233" s="404"/>
      <c r="AM233" s="404"/>
      <c r="AN233" s="404"/>
      <c r="AO233" s="404"/>
      <c r="AP233" s="404"/>
      <c r="AQ233" s="405"/>
      <c r="AR233" s="921"/>
      <c r="AS233" s="921"/>
      <c r="AT233" s="921"/>
      <c r="AU233" s="921"/>
      <c r="AV233" s="921"/>
      <c r="AW233" s="921"/>
      <c r="AX233" s="921"/>
      <c r="AY233" s="921"/>
      <c r="AZ233" s="921"/>
      <c r="BA233" s="921"/>
      <c r="BB233" s="921"/>
      <c r="BC233" s="921"/>
      <c r="BD233" s="921"/>
      <c r="BE233" s="921"/>
      <c r="BF233" s="921"/>
    </row>
    <row r="234" spans="1:58" s="600" customFormat="1" ht="0.15" customHeight="1">
      <c r="A234" s="921">
        <v>6</v>
      </c>
      <c r="B234" s="921"/>
      <c r="C234" s="921"/>
      <c r="D234" s="921"/>
      <c r="E234" s="921"/>
      <c r="F234" s="921"/>
      <c r="G234" s="921" t="b">
        <v>0</v>
      </c>
      <c r="H234" s="921"/>
      <c r="I234" s="921"/>
      <c r="J234" s="921"/>
      <c r="K234" s="921"/>
      <c r="L234" s="991" t="s">
        <v>694</v>
      </c>
      <c r="M234" s="986" t="s">
        <v>679</v>
      </c>
      <c r="N234" s="992">
        <v>0</v>
      </c>
      <c r="O234" s="992">
        <v>0</v>
      </c>
      <c r="P234" s="988">
        <v>0</v>
      </c>
      <c r="Q234" s="992">
        <v>0</v>
      </c>
      <c r="R234" s="992">
        <v>0</v>
      </c>
      <c r="S234" s="988">
        <v>0</v>
      </c>
      <c r="T234" s="992">
        <v>0</v>
      </c>
      <c r="U234" s="992">
        <v>0</v>
      </c>
      <c r="V234" s="988">
        <v>0</v>
      </c>
      <c r="W234" s="992">
        <v>0</v>
      </c>
      <c r="X234" s="992">
        <v>0</v>
      </c>
      <c r="Y234" s="988">
        <v>0</v>
      </c>
      <c r="Z234" s="992">
        <v>0</v>
      </c>
      <c r="AA234" s="992">
        <v>0</v>
      </c>
      <c r="AB234" s="988">
        <v>0</v>
      </c>
      <c r="AC234" s="992">
        <v>0</v>
      </c>
      <c r="AD234" s="992">
        <v>0</v>
      </c>
      <c r="AE234" s="988">
        <v>0</v>
      </c>
      <c r="AF234" s="992">
        <v>0</v>
      </c>
      <c r="AG234" s="992">
        <v>0</v>
      </c>
      <c r="AH234" s="988">
        <v>0</v>
      </c>
      <c r="AI234" s="992">
        <v>0</v>
      </c>
      <c r="AJ234" s="992">
        <v>0</v>
      </c>
      <c r="AK234" s="988">
        <v>0</v>
      </c>
      <c r="AL234" s="992">
        <v>0</v>
      </c>
      <c r="AM234" s="992">
        <v>0</v>
      </c>
      <c r="AN234" s="988">
        <v>0</v>
      </c>
      <c r="AO234" s="992">
        <v>0</v>
      </c>
      <c r="AP234" s="992">
        <v>0</v>
      </c>
      <c r="AQ234" s="988">
        <v>0</v>
      </c>
      <c r="AR234" s="921"/>
      <c r="AS234" s="921"/>
      <c r="AT234" s="921"/>
      <c r="AU234" s="921"/>
      <c r="AV234" s="921"/>
      <c r="AW234" s="921"/>
      <c r="AX234" s="921"/>
      <c r="AY234" s="921"/>
      <c r="AZ234" s="921"/>
      <c r="BA234" s="921"/>
      <c r="BB234" s="921"/>
      <c r="BC234" s="921"/>
      <c r="BD234" s="921"/>
      <c r="BE234" s="921"/>
      <c r="BF234" s="921"/>
    </row>
    <row r="235" spans="1:58" s="600" customFormat="1" ht="0.15" customHeight="1">
      <c r="A235" s="921">
        <v>6</v>
      </c>
      <c r="B235" s="921"/>
      <c r="C235" s="921"/>
      <c r="D235" s="921"/>
      <c r="E235" s="921"/>
      <c r="F235" s="921"/>
      <c r="G235" s="921" t="b">
        <v>0</v>
      </c>
      <c r="H235" s="921"/>
      <c r="I235" s="921"/>
      <c r="J235" s="921"/>
      <c r="K235" s="921"/>
      <c r="L235" s="991" t="s">
        <v>695</v>
      </c>
      <c r="M235" s="986" t="s">
        <v>679</v>
      </c>
      <c r="N235" s="992"/>
      <c r="O235" s="992"/>
      <c r="P235" s="988">
        <v>0</v>
      </c>
      <c r="Q235" s="992"/>
      <c r="R235" s="992"/>
      <c r="S235" s="988">
        <v>0</v>
      </c>
      <c r="T235" s="992"/>
      <c r="U235" s="992"/>
      <c r="V235" s="988">
        <v>0</v>
      </c>
      <c r="W235" s="992"/>
      <c r="X235" s="992"/>
      <c r="Y235" s="988">
        <v>0</v>
      </c>
      <c r="Z235" s="992"/>
      <c r="AA235" s="992"/>
      <c r="AB235" s="988">
        <v>0</v>
      </c>
      <c r="AC235" s="992"/>
      <c r="AD235" s="992"/>
      <c r="AE235" s="988">
        <v>0</v>
      </c>
      <c r="AF235" s="992"/>
      <c r="AG235" s="992"/>
      <c r="AH235" s="988">
        <v>0</v>
      </c>
      <c r="AI235" s="992"/>
      <c r="AJ235" s="992"/>
      <c r="AK235" s="988">
        <v>0</v>
      </c>
      <c r="AL235" s="992"/>
      <c r="AM235" s="992"/>
      <c r="AN235" s="988">
        <v>0</v>
      </c>
      <c r="AO235" s="992"/>
      <c r="AP235" s="992"/>
      <c r="AQ235" s="988">
        <v>0</v>
      </c>
      <c r="AR235" s="921"/>
      <c r="AS235" s="921"/>
      <c r="AT235" s="921"/>
      <c r="AU235" s="921"/>
      <c r="AV235" s="921"/>
      <c r="AW235" s="921"/>
      <c r="AX235" s="921"/>
      <c r="AY235" s="921"/>
      <c r="AZ235" s="921"/>
      <c r="BA235" s="921"/>
      <c r="BB235" s="921"/>
      <c r="BC235" s="921"/>
      <c r="BD235" s="921"/>
      <c r="BE235" s="921"/>
      <c r="BF235" s="921"/>
    </row>
    <row r="236" spans="1:58" s="600" customFormat="1" ht="0.15" customHeight="1">
      <c r="A236" s="921">
        <v>6</v>
      </c>
      <c r="B236" s="905" t="s">
        <v>1215</v>
      </c>
      <c r="C236" s="921"/>
      <c r="D236" s="921"/>
      <c r="E236" s="921"/>
      <c r="F236" s="921"/>
      <c r="G236" s="921" t="b">
        <v>0</v>
      </c>
      <c r="H236" s="921"/>
      <c r="I236" s="921"/>
      <c r="J236" s="921"/>
      <c r="K236" s="921"/>
      <c r="L236" s="991" t="s">
        <v>696</v>
      </c>
      <c r="M236" s="986" t="s">
        <v>329</v>
      </c>
      <c r="N236" s="989">
        <v>6.35</v>
      </c>
      <c r="O236" s="989">
        <v>6.45</v>
      </c>
      <c r="P236" s="990">
        <v>1.574803149606308</v>
      </c>
      <c r="Q236" s="989">
        <v>0</v>
      </c>
      <c r="R236" s="989">
        <v>0</v>
      </c>
      <c r="S236" s="990">
        <v>0</v>
      </c>
      <c r="T236" s="989">
        <v>0</v>
      </c>
      <c r="U236" s="989">
        <v>0</v>
      </c>
      <c r="V236" s="990">
        <v>0</v>
      </c>
      <c r="W236" s="989">
        <v>0</v>
      </c>
      <c r="X236" s="989">
        <v>0</v>
      </c>
      <c r="Y236" s="990">
        <v>0</v>
      </c>
      <c r="Z236" s="989">
        <v>0</v>
      </c>
      <c r="AA236" s="989">
        <v>0</v>
      </c>
      <c r="AB236" s="990">
        <v>0</v>
      </c>
      <c r="AC236" s="989">
        <v>0</v>
      </c>
      <c r="AD236" s="989">
        <v>0</v>
      </c>
      <c r="AE236" s="990">
        <v>0</v>
      </c>
      <c r="AF236" s="989">
        <v>0</v>
      </c>
      <c r="AG236" s="989">
        <v>0</v>
      </c>
      <c r="AH236" s="990">
        <v>0</v>
      </c>
      <c r="AI236" s="989">
        <v>0</v>
      </c>
      <c r="AJ236" s="989">
        <v>0</v>
      </c>
      <c r="AK236" s="990">
        <v>0</v>
      </c>
      <c r="AL236" s="989">
        <v>0</v>
      </c>
      <c r="AM236" s="989">
        <v>0</v>
      </c>
      <c r="AN236" s="990">
        <v>0</v>
      </c>
      <c r="AO236" s="989">
        <v>0</v>
      </c>
      <c r="AP236" s="989">
        <v>0</v>
      </c>
      <c r="AQ236" s="990">
        <v>0</v>
      </c>
      <c r="AR236" s="921"/>
      <c r="AS236" s="921"/>
      <c r="AT236" s="921"/>
      <c r="AU236" s="921"/>
      <c r="AV236" s="921"/>
      <c r="AW236" s="921"/>
      <c r="AX236" s="921"/>
      <c r="AY236" s="921"/>
      <c r="AZ236" s="921"/>
      <c r="BA236" s="921"/>
      <c r="BB236" s="921"/>
      <c r="BC236" s="921"/>
      <c r="BD236" s="921"/>
      <c r="BE236" s="921"/>
      <c r="BF236" s="921"/>
    </row>
    <row r="237" spans="1:58" s="600" customFormat="1" ht="0.15" customHeight="1">
      <c r="A237" s="921">
        <v>6</v>
      </c>
      <c r="B237" s="921"/>
      <c r="C237" s="921"/>
      <c r="D237" s="921"/>
      <c r="E237" s="921"/>
      <c r="F237" s="921"/>
      <c r="G237" s="921" t="b">
        <v>0</v>
      </c>
      <c r="H237" s="921"/>
      <c r="I237" s="921"/>
      <c r="J237" s="921"/>
      <c r="K237" s="921"/>
      <c r="L237" s="991" t="s">
        <v>697</v>
      </c>
      <c r="M237" s="986" t="s">
        <v>698</v>
      </c>
      <c r="N237" s="992"/>
      <c r="O237" s="992"/>
      <c r="P237" s="988">
        <v>0</v>
      </c>
      <c r="Q237" s="992"/>
      <c r="R237" s="992"/>
      <c r="S237" s="988">
        <v>0</v>
      </c>
      <c r="T237" s="992"/>
      <c r="U237" s="992"/>
      <c r="V237" s="988">
        <v>0</v>
      </c>
      <c r="W237" s="992"/>
      <c r="X237" s="992"/>
      <c r="Y237" s="988">
        <v>0</v>
      </c>
      <c r="Z237" s="992"/>
      <c r="AA237" s="992"/>
      <c r="AB237" s="988">
        <v>0</v>
      </c>
      <c r="AC237" s="992"/>
      <c r="AD237" s="992"/>
      <c r="AE237" s="988">
        <v>0</v>
      </c>
      <c r="AF237" s="992"/>
      <c r="AG237" s="992"/>
      <c r="AH237" s="988">
        <v>0</v>
      </c>
      <c r="AI237" s="992"/>
      <c r="AJ237" s="992"/>
      <c r="AK237" s="988">
        <v>0</v>
      </c>
      <c r="AL237" s="992"/>
      <c r="AM237" s="992"/>
      <c r="AN237" s="988">
        <v>0</v>
      </c>
      <c r="AO237" s="992"/>
      <c r="AP237" s="992"/>
      <c r="AQ237" s="988">
        <v>0</v>
      </c>
      <c r="AR237" s="921"/>
      <c r="AS237" s="921"/>
      <c r="AT237" s="921"/>
      <c r="AU237" s="921"/>
      <c r="AV237" s="921"/>
      <c r="AW237" s="921"/>
      <c r="AX237" s="921"/>
      <c r="AY237" s="921"/>
      <c r="AZ237" s="921"/>
      <c r="BA237" s="921"/>
      <c r="BB237" s="921"/>
      <c r="BC237" s="921"/>
      <c r="BD237" s="921"/>
      <c r="BE237" s="921"/>
      <c r="BF237" s="921"/>
    </row>
    <row r="238" spans="1:58" s="600" customFormat="1" ht="0.15" customHeight="1">
      <c r="A238" s="921">
        <v>6</v>
      </c>
      <c r="B238" s="921"/>
      <c r="C238" s="921"/>
      <c r="D238" s="921"/>
      <c r="E238" s="921"/>
      <c r="F238" s="921"/>
      <c r="G238" s="921" t="b">
        <v>0</v>
      </c>
      <c r="H238" s="921"/>
      <c r="I238" s="921"/>
      <c r="J238" s="921"/>
      <c r="K238" s="921"/>
      <c r="L238" s="991" t="s">
        <v>699</v>
      </c>
      <c r="M238" s="986" t="s">
        <v>700</v>
      </c>
      <c r="N238" s="992"/>
      <c r="O238" s="992"/>
      <c r="P238" s="988">
        <v>0</v>
      </c>
      <c r="Q238" s="992"/>
      <c r="R238" s="992"/>
      <c r="S238" s="988">
        <v>0</v>
      </c>
      <c r="T238" s="992"/>
      <c r="U238" s="992"/>
      <c r="V238" s="988">
        <v>0</v>
      </c>
      <c r="W238" s="992"/>
      <c r="X238" s="992"/>
      <c r="Y238" s="988">
        <v>0</v>
      </c>
      <c r="Z238" s="992"/>
      <c r="AA238" s="992"/>
      <c r="AB238" s="988">
        <v>0</v>
      </c>
      <c r="AC238" s="992"/>
      <c r="AD238" s="992"/>
      <c r="AE238" s="988">
        <v>0</v>
      </c>
      <c r="AF238" s="992"/>
      <c r="AG238" s="992"/>
      <c r="AH238" s="988">
        <v>0</v>
      </c>
      <c r="AI238" s="992"/>
      <c r="AJ238" s="992"/>
      <c r="AK238" s="988">
        <v>0</v>
      </c>
      <c r="AL238" s="992"/>
      <c r="AM238" s="992"/>
      <c r="AN238" s="988">
        <v>0</v>
      </c>
      <c r="AO238" s="992"/>
      <c r="AP238" s="992"/>
      <c r="AQ238" s="988">
        <v>0</v>
      </c>
      <c r="AR238" s="921"/>
      <c r="AS238" s="921"/>
      <c r="AT238" s="921"/>
      <c r="AU238" s="921"/>
      <c r="AV238" s="921"/>
      <c r="AW238" s="921"/>
      <c r="AX238" s="921"/>
      <c r="AY238" s="921"/>
      <c r="AZ238" s="921"/>
      <c r="BA238" s="921"/>
      <c r="BB238" s="921"/>
      <c r="BC238" s="921"/>
      <c r="BD238" s="921"/>
      <c r="BE238" s="921"/>
      <c r="BF238" s="921"/>
    </row>
    <row r="239" spans="1:58" s="600" customFormat="1" ht="0.15" customHeight="1">
      <c r="A239" s="921">
        <v>6</v>
      </c>
      <c r="B239" s="921"/>
      <c r="C239" s="921"/>
      <c r="D239" s="921"/>
      <c r="E239" s="921"/>
      <c r="F239" s="921"/>
      <c r="G239" s="921" t="b">
        <v>0</v>
      </c>
      <c r="H239" s="921"/>
      <c r="I239" s="921"/>
      <c r="J239" s="921"/>
      <c r="K239" s="921"/>
      <c r="L239" s="981" t="s">
        <v>1221</v>
      </c>
      <c r="M239" s="403"/>
      <c r="N239" s="404"/>
      <c r="O239" s="404"/>
      <c r="P239" s="404"/>
      <c r="Q239" s="404"/>
      <c r="R239" s="404"/>
      <c r="S239" s="404"/>
      <c r="T239" s="404"/>
      <c r="U239" s="404"/>
      <c r="V239" s="404"/>
      <c r="W239" s="404"/>
      <c r="X239" s="404"/>
      <c r="Y239" s="404"/>
      <c r="Z239" s="404"/>
      <c r="AA239" s="404"/>
      <c r="AB239" s="404"/>
      <c r="AC239" s="404"/>
      <c r="AD239" s="404"/>
      <c r="AE239" s="404"/>
      <c r="AF239" s="404"/>
      <c r="AG239" s="404"/>
      <c r="AH239" s="404"/>
      <c r="AI239" s="404"/>
      <c r="AJ239" s="404"/>
      <c r="AK239" s="404"/>
      <c r="AL239" s="404"/>
      <c r="AM239" s="404"/>
      <c r="AN239" s="404"/>
      <c r="AO239" s="404"/>
      <c r="AP239" s="404"/>
      <c r="AQ239" s="405"/>
      <c r="AR239" s="921"/>
      <c r="AS239" s="921"/>
      <c r="AT239" s="921"/>
      <c r="AU239" s="921"/>
      <c r="AV239" s="921"/>
      <c r="AW239" s="921"/>
      <c r="AX239" s="921"/>
      <c r="AY239" s="921"/>
      <c r="AZ239" s="921"/>
      <c r="BA239" s="921"/>
      <c r="BB239" s="921"/>
      <c r="BC239" s="921"/>
      <c r="BD239" s="921"/>
      <c r="BE239" s="921"/>
      <c r="BF239" s="921"/>
    </row>
    <row r="240" spans="1:58" s="600" customFormat="1" ht="0.15" customHeight="1">
      <c r="A240" s="921">
        <v>6</v>
      </c>
      <c r="B240" s="921"/>
      <c r="C240" s="921"/>
      <c r="D240" s="921"/>
      <c r="E240" s="921"/>
      <c r="F240" s="921"/>
      <c r="G240" s="921" t="b">
        <v>0</v>
      </c>
      <c r="H240" s="921"/>
      <c r="I240" s="921"/>
      <c r="J240" s="921"/>
      <c r="K240" s="921"/>
      <c r="L240" s="991" t="s">
        <v>694</v>
      </c>
      <c r="M240" s="986" t="s">
        <v>679</v>
      </c>
      <c r="N240" s="992">
        <v>0</v>
      </c>
      <c r="O240" s="992">
        <v>0</v>
      </c>
      <c r="P240" s="988">
        <v>0</v>
      </c>
      <c r="Q240" s="992">
        <v>0</v>
      </c>
      <c r="R240" s="992">
        <v>0</v>
      </c>
      <c r="S240" s="988">
        <v>0</v>
      </c>
      <c r="T240" s="992">
        <v>0</v>
      </c>
      <c r="U240" s="992">
        <v>0</v>
      </c>
      <c r="V240" s="988">
        <v>0</v>
      </c>
      <c r="W240" s="992">
        <v>0</v>
      </c>
      <c r="X240" s="992">
        <v>0</v>
      </c>
      <c r="Y240" s="988">
        <v>0</v>
      </c>
      <c r="Z240" s="992">
        <v>0</v>
      </c>
      <c r="AA240" s="992">
        <v>0</v>
      </c>
      <c r="AB240" s="988">
        <v>0</v>
      </c>
      <c r="AC240" s="992">
        <v>0</v>
      </c>
      <c r="AD240" s="992">
        <v>0</v>
      </c>
      <c r="AE240" s="988">
        <v>0</v>
      </c>
      <c r="AF240" s="992">
        <v>0</v>
      </c>
      <c r="AG240" s="992">
        <v>0</v>
      </c>
      <c r="AH240" s="988">
        <v>0</v>
      </c>
      <c r="AI240" s="992">
        <v>0</v>
      </c>
      <c r="AJ240" s="992">
        <v>0</v>
      </c>
      <c r="AK240" s="988">
        <v>0</v>
      </c>
      <c r="AL240" s="992">
        <v>0</v>
      </c>
      <c r="AM240" s="992">
        <v>0</v>
      </c>
      <c r="AN240" s="988">
        <v>0</v>
      </c>
      <c r="AO240" s="992">
        <v>0</v>
      </c>
      <c r="AP240" s="992">
        <v>0</v>
      </c>
      <c r="AQ240" s="988">
        <v>0</v>
      </c>
      <c r="AR240" s="921"/>
      <c r="AS240" s="921"/>
      <c r="AT240" s="921"/>
      <c r="AU240" s="921"/>
      <c r="AV240" s="921"/>
      <c r="AW240" s="921"/>
      <c r="AX240" s="921"/>
      <c r="AY240" s="921"/>
      <c r="AZ240" s="921"/>
      <c r="BA240" s="921"/>
      <c r="BB240" s="921"/>
      <c r="BC240" s="921"/>
      <c r="BD240" s="921"/>
      <c r="BE240" s="921"/>
      <c r="BF240" s="921"/>
    </row>
    <row r="241" spans="1:58" s="600" customFormat="1" ht="0.15" customHeight="1">
      <c r="A241" s="921">
        <v>6</v>
      </c>
      <c r="B241" s="921"/>
      <c r="C241" s="921"/>
      <c r="D241" s="921"/>
      <c r="E241" s="921"/>
      <c r="F241" s="921"/>
      <c r="G241" s="921" t="b">
        <v>0</v>
      </c>
      <c r="H241" s="921"/>
      <c r="I241" s="921"/>
      <c r="J241" s="921"/>
      <c r="K241" s="921"/>
      <c r="L241" s="991" t="s">
        <v>695</v>
      </c>
      <c r="M241" s="986" t="s">
        <v>679</v>
      </c>
      <c r="N241" s="992"/>
      <c r="O241" s="992"/>
      <c r="P241" s="988">
        <v>0</v>
      </c>
      <c r="Q241" s="992"/>
      <c r="R241" s="992"/>
      <c r="S241" s="988">
        <v>0</v>
      </c>
      <c r="T241" s="992"/>
      <c r="U241" s="992"/>
      <c r="V241" s="988">
        <v>0</v>
      </c>
      <c r="W241" s="992"/>
      <c r="X241" s="992"/>
      <c r="Y241" s="988">
        <v>0</v>
      </c>
      <c r="Z241" s="992"/>
      <c r="AA241" s="992"/>
      <c r="AB241" s="988">
        <v>0</v>
      </c>
      <c r="AC241" s="992"/>
      <c r="AD241" s="992"/>
      <c r="AE241" s="988">
        <v>0</v>
      </c>
      <c r="AF241" s="992"/>
      <c r="AG241" s="992"/>
      <c r="AH241" s="988">
        <v>0</v>
      </c>
      <c r="AI241" s="992"/>
      <c r="AJ241" s="992"/>
      <c r="AK241" s="988">
        <v>0</v>
      </c>
      <c r="AL241" s="992"/>
      <c r="AM241" s="992"/>
      <c r="AN241" s="988">
        <v>0</v>
      </c>
      <c r="AO241" s="992"/>
      <c r="AP241" s="992"/>
      <c r="AQ241" s="988">
        <v>0</v>
      </c>
      <c r="AR241" s="921"/>
      <c r="AS241" s="921"/>
      <c r="AT241" s="921"/>
      <c r="AU241" s="921"/>
      <c r="AV241" s="921"/>
      <c r="AW241" s="921"/>
      <c r="AX241" s="921"/>
      <c r="AY241" s="921"/>
      <c r="AZ241" s="921"/>
      <c r="BA241" s="921"/>
      <c r="BB241" s="921"/>
      <c r="BC241" s="921"/>
      <c r="BD241" s="921"/>
      <c r="BE241" s="921"/>
      <c r="BF241" s="921"/>
    </row>
    <row r="242" spans="1:58" s="600" customFormat="1" ht="0.15" customHeight="1">
      <c r="A242" s="921">
        <v>6</v>
      </c>
      <c r="B242" s="905" t="s">
        <v>1216</v>
      </c>
      <c r="C242" s="921"/>
      <c r="D242" s="921"/>
      <c r="E242" s="921"/>
      <c r="F242" s="921"/>
      <c r="G242" s="921" t="b">
        <v>0</v>
      </c>
      <c r="H242" s="921"/>
      <c r="I242" s="921"/>
      <c r="J242" s="921"/>
      <c r="K242" s="921"/>
      <c r="L242" s="991" t="s">
        <v>696</v>
      </c>
      <c r="M242" s="986" t="s">
        <v>329</v>
      </c>
      <c r="N242" s="989">
        <v>6.35</v>
      </c>
      <c r="O242" s="989">
        <v>6.45</v>
      </c>
      <c r="P242" s="990">
        <v>1.574803149606308</v>
      </c>
      <c r="Q242" s="989">
        <v>0</v>
      </c>
      <c r="R242" s="989">
        <v>0</v>
      </c>
      <c r="S242" s="990">
        <v>0</v>
      </c>
      <c r="T242" s="989">
        <v>0</v>
      </c>
      <c r="U242" s="989">
        <v>0</v>
      </c>
      <c r="V242" s="990">
        <v>0</v>
      </c>
      <c r="W242" s="989">
        <v>0</v>
      </c>
      <c r="X242" s="989">
        <v>0</v>
      </c>
      <c r="Y242" s="990">
        <v>0</v>
      </c>
      <c r="Z242" s="989">
        <v>0</v>
      </c>
      <c r="AA242" s="989">
        <v>0</v>
      </c>
      <c r="AB242" s="990">
        <v>0</v>
      </c>
      <c r="AC242" s="989">
        <v>0</v>
      </c>
      <c r="AD242" s="989">
        <v>0</v>
      </c>
      <c r="AE242" s="990">
        <v>0</v>
      </c>
      <c r="AF242" s="989">
        <v>0</v>
      </c>
      <c r="AG242" s="989">
        <v>0</v>
      </c>
      <c r="AH242" s="990">
        <v>0</v>
      </c>
      <c r="AI242" s="989">
        <v>0</v>
      </c>
      <c r="AJ242" s="989">
        <v>0</v>
      </c>
      <c r="AK242" s="990">
        <v>0</v>
      </c>
      <c r="AL242" s="989">
        <v>0</v>
      </c>
      <c r="AM242" s="989">
        <v>0</v>
      </c>
      <c r="AN242" s="990">
        <v>0</v>
      </c>
      <c r="AO242" s="989">
        <v>0</v>
      </c>
      <c r="AP242" s="989">
        <v>0</v>
      </c>
      <c r="AQ242" s="990">
        <v>0</v>
      </c>
      <c r="AR242" s="921"/>
      <c r="AS242" s="921"/>
      <c r="AT242" s="921"/>
      <c r="AU242" s="921"/>
      <c r="AV242" s="921"/>
      <c r="AW242" s="921"/>
      <c r="AX242" s="921"/>
      <c r="AY242" s="921"/>
      <c r="AZ242" s="921"/>
      <c r="BA242" s="921"/>
      <c r="BB242" s="921"/>
      <c r="BC242" s="921"/>
      <c r="BD242" s="921"/>
      <c r="BE242" s="921"/>
      <c r="BF242" s="921"/>
    </row>
    <row r="243" spans="1:58" s="600" customFormat="1" ht="0.15" customHeight="1">
      <c r="A243" s="921">
        <v>6</v>
      </c>
      <c r="B243" s="921"/>
      <c r="C243" s="921"/>
      <c r="D243" s="921"/>
      <c r="E243" s="921"/>
      <c r="F243" s="921"/>
      <c r="G243" s="921" t="b">
        <v>0</v>
      </c>
      <c r="H243" s="921"/>
      <c r="I243" s="921"/>
      <c r="J243" s="921"/>
      <c r="K243" s="921"/>
      <c r="L243" s="991" t="s">
        <v>697</v>
      </c>
      <c r="M243" s="986" t="s">
        <v>698</v>
      </c>
      <c r="N243" s="992"/>
      <c r="O243" s="992"/>
      <c r="P243" s="988">
        <v>0</v>
      </c>
      <c r="Q243" s="992"/>
      <c r="R243" s="992"/>
      <c r="S243" s="988">
        <v>0</v>
      </c>
      <c r="T243" s="992"/>
      <c r="U243" s="992"/>
      <c r="V243" s="988">
        <v>0</v>
      </c>
      <c r="W243" s="992"/>
      <c r="X243" s="992"/>
      <c r="Y243" s="988">
        <v>0</v>
      </c>
      <c r="Z243" s="992"/>
      <c r="AA243" s="992"/>
      <c r="AB243" s="988">
        <v>0</v>
      </c>
      <c r="AC243" s="992"/>
      <c r="AD243" s="992"/>
      <c r="AE243" s="988">
        <v>0</v>
      </c>
      <c r="AF243" s="992"/>
      <c r="AG243" s="992"/>
      <c r="AH243" s="988">
        <v>0</v>
      </c>
      <c r="AI243" s="992"/>
      <c r="AJ243" s="992"/>
      <c r="AK243" s="988">
        <v>0</v>
      </c>
      <c r="AL243" s="992"/>
      <c r="AM243" s="992"/>
      <c r="AN243" s="988">
        <v>0</v>
      </c>
      <c r="AO243" s="992"/>
      <c r="AP243" s="992"/>
      <c r="AQ243" s="988">
        <v>0</v>
      </c>
      <c r="AR243" s="921"/>
      <c r="AS243" s="921"/>
      <c r="AT243" s="921"/>
      <c r="AU243" s="921"/>
      <c r="AV243" s="921"/>
      <c r="AW243" s="921"/>
      <c r="AX243" s="921"/>
      <c r="AY243" s="921"/>
      <c r="AZ243" s="921"/>
      <c r="BA243" s="921"/>
      <c r="BB243" s="921"/>
      <c r="BC243" s="921"/>
      <c r="BD243" s="921"/>
      <c r="BE243" s="921"/>
      <c r="BF243" s="921"/>
    </row>
    <row r="244" spans="1:58" s="600" customFormat="1" ht="0.15" customHeight="1">
      <c r="A244" s="921">
        <v>6</v>
      </c>
      <c r="B244" s="921"/>
      <c r="C244" s="921"/>
      <c r="D244" s="921"/>
      <c r="E244" s="921"/>
      <c r="F244" s="921"/>
      <c r="G244" s="921" t="b">
        <v>0</v>
      </c>
      <c r="H244" s="921"/>
      <c r="I244" s="921"/>
      <c r="J244" s="921"/>
      <c r="K244" s="921"/>
      <c r="L244" s="991" t="s">
        <v>699</v>
      </c>
      <c r="M244" s="986" t="s">
        <v>700</v>
      </c>
      <c r="N244" s="992"/>
      <c r="O244" s="992"/>
      <c r="P244" s="988">
        <v>0</v>
      </c>
      <c r="Q244" s="992"/>
      <c r="R244" s="992"/>
      <c r="S244" s="988">
        <v>0</v>
      </c>
      <c r="T244" s="992"/>
      <c r="U244" s="992"/>
      <c r="V244" s="988">
        <v>0</v>
      </c>
      <c r="W244" s="992"/>
      <c r="X244" s="992"/>
      <c r="Y244" s="988">
        <v>0</v>
      </c>
      <c r="Z244" s="992"/>
      <c r="AA244" s="992"/>
      <c r="AB244" s="988">
        <v>0</v>
      </c>
      <c r="AC244" s="992"/>
      <c r="AD244" s="992"/>
      <c r="AE244" s="988">
        <v>0</v>
      </c>
      <c r="AF244" s="992"/>
      <c r="AG244" s="992"/>
      <c r="AH244" s="988">
        <v>0</v>
      </c>
      <c r="AI244" s="992"/>
      <c r="AJ244" s="992"/>
      <c r="AK244" s="988">
        <v>0</v>
      </c>
      <c r="AL244" s="992"/>
      <c r="AM244" s="992"/>
      <c r="AN244" s="988">
        <v>0</v>
      </c>
      <c r="AO244" s="992"/>
      <c r="AP244" s="992"/>
      <c r="AQ244" s="988">
        <v>0</v>
      </c>
      <c r="AR244" s="921"/>
      <c r="AS244" s="921"/>
      <c r="AT244" s="921"/>
      <c r="AU244" s="921"/>
      <c r="AV244" s="921"/>
      <c r="AW244" s="921"/>
      <c r="AX244" s="921"/>
      <c r="AY244" s="921"/>
      <c r="AZ244" s="921"/>
      <c r="BA244" s="921"/>
      <c r="BB244" s="921"/>
      <c r="BC244" s="921"/>
      <c r="BD244" s="921"/>
      <c r="BE244" s="921"/>
      <c r="BF244" s="921"/>
    </row>
    <row r="245" spans="1:58" s="600" customFormat="1">
      <c r="A245" s="764" t="s">
        <v>125</v>
      </c>
      <c r="B245" s="921"/>
      <c r="C245" s="921"/>
      <c r="D245" s="921"/>
      <c r="E245" s="921"/>
      <c r="F245" s="921" t="s">
        <v>1026</v>
      </c>
      <c r="G245" s="969"/>
      <c r="H245" s="921"/>
      <c r="I245" s="921"/>
      <c r="J245" s="921"/>
      <c r="K245" s="921"/>
      <c r="L245" s="1165" t="s">
        <v>16</v>
      </c>
      <c r="M245" s="1166"/>
      <c r="N245" s="971" t="s">
        <v>2428</v>
      </c>
      <c r="O245" s="972"/>
      <c r="P245" s="972"/>
      <c r="Q245" s="972"/>
      <c r="R245" s="972"/>
      <c r="S245" s="972"/>
      <c r="T245" s="972"/>
      <c r="U245" s="972"/>
      <c r="V245" s="972"/>
      <c r="W245" s="972"/>
      <c r="X245" s="972"/>
      <c r="Y245" s="972"/>
      <c r="Z245" s="972"/>
      <c r="AA245" s="972"/>
      <c r="AB245" s="972"/>
      <c r="AC245" s="972"/>
      <c r="AD245" s="972"/>
      <c r="AE245" s="972"/>
      <c r="AF245" s="972"/>
      <c r="AG245" s="972"/>
      <c r="AH245" s="972"/>
      <c r="AI245" s="972"/>
      <c r="AJ245" s="972"/>
      <c r="AK245" s="972"/>
      <c r="AL245" s="972"/>
      <c r="AM245" s="972"/>
      <c r="AN245" s="972"/>
      <c r="AO245" s="972"/>
      <c r="AP245" s="972"/>
      <c r="AQ245" s="973"/>
      <c r="AR245" s="921"/>
      <c r="AS245" s="921"/>
      <c r="AT245" s="921"/>
      <c r="AU245" s="921"/>
      <c r="AV245" s="921"/>
      <c r="AW245" s="921"/>
      <c r="AX245" s="921"/>
      <c r="AY245" s="921"/>
      <c r="AZ245" s="921"/>
      <c r="BA245" s="921"/>
      <c r="BB245" s="921"/>
      <c r="BC245" s="921"/>
      <c r="BD245" s="921"/>
      <c r="BE245" s="921"/>
      <c r="BF245" s="921"/>
    </row>
    <row r="246" spans="1:58" s="600" customFormat="1">
      <c r="A246" s="921">
        <v>7</v>
      </c>
      <c r="B246" s="921"/>
      <c r="C246" s="921"/>
      <c r="D246" s="921"/>
      <c r="E246" s="921"/>
      <c r="F246" s="921"/>
      <c r="G246" s="921"/>
      <c r="H246" s="921"/>
      <c r="I246" s="921"/>
      <c r="J246" s="921"/>
      <c r="K246" s="921"/>
      <c r="L246" s="1154" t="s">
        <v>686</v>
      </c>
      <c r="M246" s="1155"/>
      <c r="N246" s="971" t="s">
        <v>1028</v>
      </c>
      <c r="O246" s="974"/>
      <c r="P246" s="974"/>
      <c r="Q246" s="974"/>
      <c r="R246" s="974"/>
      <c r="S246" s="974"/>
      <c r="T246" s="974"/>
      <c r="U246" s="974"/>
      <c r="V246" s="974"/>
      <c r="W246" s="974"/>
      <c r="X246" s="974"/>
      <c r="Y246" s="974"/>
      <c r="Z246" s="974"/>
      <c r="AA246" s="974"/>
      <c r="AB246" s="974"/>
      <c r="AC246" s="974"/>
      <c r="AD246" s="974"/>
      <c r="AE246" s="974"/>
      <c r="AF246" s="974"/>
      <c r="AG246" s="974"/>
      <c r="AH246" s="974"/>
      <c r="AI246" s="974"/>
      <c r="AJ246" s="974"/>
      <c r="AK246" s="974"/>
      <c r="AL246" s="974"/>
      <c r="AM246" s="974"/>
      <c r="AN246" s="974"/>
      <c r="AO246" s="974"/>
      <c r="AP246" s="974"/>
      <c r="AQ246" s="975"/>
      <c r="AR246" s="921"/>
      <c r="AS246" s="921"/>
      <c r="AT246" s="921"/>
      <c r="AU246" s="921"/>
      <c r="AV246" s="921"/>
      <c r="AW246" s="921"/>
      <c r="AX246" s="921"/>
      <c r="AY246" s="921"/>
      <c r="AZ246" s="921"/>
      <c r="BA246" s="921"/>
      <c r="BB246" s="921"/>
      <c r="BC246" s="921"/>
      <c r="BD246" s="921"/>
      <c r="BE246" s="921"/>
      <c r="BF246" s="921"/>
    </row>
    <row r="247" spans="1:58" s="600" customFormat="1">
      <c r="A247" s="921">
        <v>7</v>
      </c>
      <c r="B247" s="921"/>
      <c r="C247" s="921"/>
      <c r="D247" s="921"/>
      <c r="E247" s="921"/>
      <c r="F247" s="921"/>
      <c r="G247" s="921"/>
      <c r="H247" s="921"/>
      <c r="I247" s="921"/>
      <c r="J247" s="921"/>
      <c r="K247" s="921"/>
      <c r="L247" s="1154" t="s">
        <v>687</v>
      </c>
      <c r="M247" s="1155"/>
      <c r="N247" s="971" t="s">
        <v>1131</v>
      </c>
      <c r="O247" s="974"/>
      <c r="P247" s="974"/>
      <c r="Q247" s="974"/>
      <c r="R247" s="974"/>
      <c r="S247" s="974"/>
      <c r="T247" s="974"/>
      <c r="U247" s="974"/>
      <c r="V247" s="974"/>
      <c r="W247" s="974"/>
      <c r="X247" s="974"/>
      <c r="Y247" s="974"/>
      <c r="Z247" s="974"/>
      <c r="AA247" s="974"/>
      <c r="AB247" s="974"/>
      <c r="AC247" s="974"/>
      <c r="AD247" s="974"/>
      <c r="AE247" s="974"/>
      <c r="AF247" s="974"/>
      <c r="AG247" s="974"/>
      <c r="AH247" s="974"/>
      <c r="AI247" s="974"/>
      <c r="AJ247" s="974"/>
      <c r="AK247" s="974"/>
      <c r="AL247" s="974"/>
      <c r="AM247" s="974"/>
      <c r="AN247" s="974"/>
      <c r="AO247" s="974"/>
      <c r="AP247" s="974"/>
      <c r="AQ247" s="975"/>
      <c r="AR247" s="921"/>
      <c r="AS247" s="921"/>
      <c r="AT247" s="921"/>
      <c r="AU247" s="921"/>
      <c r="AV247" s="921"/>
      <c r="AW247" s="921"/>
      <c r="AX247" s="921"/>
      <c r="AY247" s="921"/>
      <c r="AZ247" s="921"/>
      <c r="BA247" s="921"/>
      <c r="BB247" s="921"/>
      <c r="BC247" s="921"/>
      <c r="BD247" s="921"/>
      <c r="BE247" s="921"/>
      <c r="BF247" s="921"/>
    </row>
    <row r="248" spans="1:58" s="600" customFormat="1">
      <c r="A248" s="921">
        <v>7</v>
      </c>
      <c r="B248" s="921"/>
      <c r="C248" s="921"/>
      <c r="D248" s="921"/>
      <c r="E248" s="921"/>
      <c r="F248" s="921"/>
      <c r="G248" s="921"/>
      <c r="H248" s="921"/>
      <c r="I248" s="921"/>
      <c r="J248" s="921"/>
      <c r="K248" s="921"/>
      <c r="L248" s="1154" t="s">
        <v>282</v>
      </c>
      <c r="M248" s="1155"/>
      <c r="N248" s="971" t="s">
        <v>1994</v>
      </c>
      <c r="O248" s="974"/>
      <c r="P248" s="974"/>
      <c r="Q248" s="974"/>
      <c r="R248" s="974"/>
      <c r="S248" s="974"/>
      <c r="T248" s="974"/>
      <c r="U248" s="974"/>
      <c r="V248" s="974"/>
      <c r="W248" s="974"/>
      <c r="X248" s="974"/>
      <c r="Y248" s="974"/>
      <c r="Z248" s="974"/>
      <c r="AA248" s="974"/>
      <c r="AB248" s="974"/>
      <c r="AC248" s="974"/>
      <c r="AD248" s="974"/>
      <c r="AE248" s="974"/>
      <c r="AF248" s="974"/>
      <c r="AG248" s="974"/>
      <c r="AH248" s="974"/>
      <c r="AI248" s="974"/>
      <c r="AJ248" s="974"/>
      <c r="AK248" s="974"/>
      <c r="AL248" s="974"/>
      <c r="AM248" s="974"/>
      <c r="AN248" s="974"/>
      <c r="AO248" s="974"/>
      <c r="AP248" s="974"/>
      <c r="AQ248" s="975"/>
      <c r="AR248" s="921"/>
      <c r="AS248" s="921"/>
      <c r="AT248" s="921"/>
      <c r="AU248" s="921"/>
      <c r="AV248" s="921"/>
      <c r="AW248" s="921"/>
      <c r="AX248" s="921"/>
      <c r="AY248" s="921"/>
      <c r="AZ248" s="921"/>
      <c r="BA248" s="921"/>
      <c r="BB248" s="921"/>
      <c r="BC248" s="921"/>
      <c r="BD248" s="921"/>
      <c r="BE248" s="921"/>
      <c r="BF248" s="921"/>
    </row>
    <row r="249" spans="1:58" s="600" customFormat="1">
      <c r="A249" s="921">
        <v>7</v>
      </c>
      <c r="B249" s="921"/>
      <c r="C249" s="921"/>
      <c r="D249" s="921"/>
      <c r="E249" s="921"/>
      <c r="F249" s="921"/>
      <c r="G249" s="921" t="b">
        <v>1</v>
      </c>
      <c r="H249" s="921"/>
      <c r="I249" s="921"/>
      <c r="J249" s="921"/>
      <c r="K249" s="921"/>
      <c r="L249" s="976" t="s">
        <v>688</v>
      </c>
      <c r="M249" s="977"/>
      <c r="N249" s="978"/>
      <c r="O249" s="978"/>
      <c r="P249" s="978"/>
      <c r="Q249" s="978"/>
      <c r="R249" s="978"/>
      <c r="S249" s="978"/>
      <c r="T249" s="978"/>
      <c r="U249" s="978"/>
      <c r="V249" s="978"/>
      <c r="W249" s="978"/>
      <c r="X249" s="978"/>
      <c r="Y249" s="978"/>
      <c r="Z249" s="978"/>
      <c r="AA249" s="978"/>
      <c r="AB249" s="978"/>
      <c r="AC249" s="978"/>
      <c r="AD249" s="978"/>
      <c r="AE249" s="978"/>
      <c r="AF249" s="978"/>
      <c r="AG249" s="978"/>
      <c r="AH249" s="978"/>
      <c r="AI249" s="978"/>
      <c r="AJ249" s="978"/>
      <c r="AK249" s="978"/>
      <c r="AL249" s="978"/>
      <c r="AM249" s="978"/>
      <c r="AN249" s="978"/>
      <c r="AO249" s="978"/>
      <c r="AP249" s="978"/>
      <c r="AQ249" s="979"/>
      <c r="AR249" s="921"/>
      <c r="AS249" s="921"/>
      <c r="AT249" s="921"/>
      <c r="AU249" s="921"/>
      <c r="AV249" s="921"/>
      <c r="AW249" s="921"/>
      <c r="AX249" s="921"/>
      <c r="AY249" s="921"/>
      <c r="AZ249" s="921"/>
      <c r="BA249" s="921"/>
      <c r="BB249" s="921"/>
      <c r="BC249" s="921"/>
      <c r="BD249" s="921"/>
      <c r="BE249" s="921"/>
      <c r="BF249" s="921"/>
    </row>
    <row r="250" spans="1:58" s="391" customFormat="1" ht="22.8">
      <c r="A250" s="921">
        <v>7</v>
      </c>
      <c r="B250" s="921" t="s">
        <v>1208</v>
      </c>
      <c r="C250" s="980"/>
      <c r="D250" s="980"/>
      <c r="E250" s="980"/>
      <c r="F250" s="980"/>
      <c r="G250" s="921" t="b">
        <v>1</v>
      </c>
      <c r="H250" s="980"/>
      <c r="I250" s="980"/>
      <c r="J250" s="980"/>
      <c r="K250" s="980"/>
      <c r="L250" s="981" t="s">
        <v>1139</v>
      </c>
      <c r="M250" s="982" t="s">
        <v>679</v>
      </c>
      <c r="N250" s="983">
        <v>108.57</v>
      </c>
      <c r="O250" s="983">
        <v>34.85</v>
      </c>
      <c r="P250" s="984">
        <v>-67.900893432808331</v>
      </c>
      <c r="Q250" s="983">
        <v>0</v>
      </c>
      <c r="R250" s="983">
        <v>0</v>
      </c>
      <c r="S250" s="984">
        <v>0</v>
      </c>
      <c r="T250" s="983">
        <v>0</v>
      </c>
      <c r="U250" s="983">
        <v>0</v>
      </c>
      <c r="V250" s="984">
        <v>0</v>
      </c>
      <c r="W250" s="983">
        <v>0</v>
      </c>
      <c r="X250" s="983">
        <v>0</v>
      </c>
      <c r="Y250" s="984">
        <v>0</v>
      </c>
      <c r="Z250" s="983">
        <v>0</v>
      </c>
      <c r="AA250" s="983">
        <v>0</v>
      </c>
      <c r="AB250" s="984">
        <v>0</v>
      </c>
      <c r="AC250" s="983">
        <v>0</v>
      </c>
      <c r="AD250" s="983">
        <v>0</v>
      </c>
      <c r="AE250" s="984">
        <v>0</v>
      </c>
      <c r="AF250" s="983">
        <v>0</v>
      </c>
      <c r="AG250" s="983">
        <v>0</v>
      </c>
      <c r="AH250" s="984">
        <v>0</v>
      </c>
      <c r="AI250" s="983">
        <v>0</v>
      </c>
      <c r="AJ250" s="983">
        <v>0</v>
      </c>
      <c r="AK250" s="984">
        <v>0</v>
      </c>
      <c r="AL250" s="983">
        <v>0</v>
      </c>
      <c r="AM250" s="983">
        <v>0</v>
      </c>
      <c r="AN250" s="984">
        <v>0</v>
      </c>
      <c r="AO250" s="983">
        <v>0</v>
      </c>
      <c r="AP250" s="983">
        <v>0</v>
      </c>
      <c r="AQ250" s="984">
        <v>0</v>
      </c>
      <c r="AR250" s="980"/>
      <c r="AS250" s="980"/>
      <c r="AT250" s="980"/>
      <c r="AU250" s="980"/>
      <c r="AV250" s="980"/>
      <c r="AW250" s="980"/>
      <c r="AX250" s="980"/>
      <c r="AY250" s="980"/>
      <c r="AZ250" s="980"/>
      <c r="BA250" s="980"/>
      <c r="BB250" s="980"/>
      <c r="BC250" s="980"/>
      <c r="BD250" s="980"/>
      <c r="BE250" s="980"/>
      <c r="BF250" s="980"/>
    </row>
    <row r="251" spans="1:58" s="391" customFormat="1" ht="22.8">
      <c r="A251" s="921">
        <v>7</v>
      </c>
      <c r="B251" s="921" t="s">
        <v>1209</v>
      </c>
      <c r="C251" s="980"/>
      <c r="D251" s="980"/>
      <c r="E251" s="980"/>
      <c r="F251" s="980"/>
      <c r="G251" s="921" t="b">
        <v>1</v>
      </c>
      <c r="H251" s="980"/>
      <c r="I251" s="980"/>
      <c r="J251" s="980"/>
      <c r="K251" s="980"/>
      <c r="L251" s="981" t="s">
        <v>1140</v>
      </c>
      <c r="M251" s="982" t="s">
        <v>679</v>
      </c>
      <c r="N251" s="983">
        <v>126.23733333333331</v>
      </c>
      <c r="O251" s="983">
        <v>37.980382975999994</v>
      </c>
      <c r="P251" s="984">
        <v>-69.913509757282583</v>
      </c>
      <c r="Q251" s="983">
        <v>0</v>
      </c>
      <c r="R251" s="983">
        <v>0</v>
      </c>
      <c r="S251" s="984">
        <v>0</v>
      </c>
      <c r="T251" s="983">
        <v>0</v>
      </c>
      <c r="U251" s="983">
        <v>0</v>
      </c>
      <c r="V251" s="984">
        <v>0</v>
      </c>
      <c r="W251" s="983">
        <v>0</v>
      </c>
      <c r="X251" s="983">
        <v>0</v>
      </c>
      <c r="Y251" s="984">
        <v>0</v>
      </c>
      <c r="Z251" s="983">
        <v>0</v>
      </c>
      <c r="AA251" s="983">
        <v>0</v>
      </c>
      <c r="AB251" s="984">
        <v>0</v>
      </c>
      <c r="AC251" s="983">
        <v>0</v>
      </c>
      <c r="AD251" s="983">
        <v>0</v>
      </c>
      <c r="AE251" s="984">
        <v>0</v>
      </c>
      <c r="AF251" s="983">
        <v>0</v>
      </c>
      <c r="AG251" s="983">
        <v>0</v>
      </c>
      <c r="AH251" s="984">
        <v>0</v>
      </c>
      <c r="AI251" s="983">
        <v>0</v>
      </c>
      <c r="AJ251" s="983">
        <v>0</v>
      </c>
      <c r="AK251" s="984">
        <v>0</v>
      </c>
      <c r="AL251" s="983">
        <v>0</v>
      </c>
      <c r="AM251" s="983">
        <v>0</v>
      </c>
      <c r="AN251" s="984">
        <v>0</v>
      </c>
      <c r="AO251" s="983">
        <v>0</v>
      </c>
      <c r="AP251" s="983">
        <v>0</v>
      </c>
      <c r="AQ251" s="984">
        <v>0</v>
      </c>
      <c r="AR251" s="980"/>
      <c r="AS251" s="980"/>
      <c r="AT251" s="980"/>
      <c r="AU251" s="980"/>
      <c r="AV251" s="980"/>
      <c r="AW251" s="980"/>
      <c r="AX251" s="980"/>
      <c r="AY251" s="980"/>
      <c r="AZ251" s="980"/>
      <c r="BA251" s="980"/>
      <c r="BB251" s="980"/>
      <c r="BC251" s="980"/>
      <c r="BD251" s="980"/>
      <c r="BE251" s="980"/>
      <c r="BF251" s="980"/>
    </row>
    <row r="252" spans="1:58" s="600" customFormat="1">
      <c r="A252" s="921">
        <v>7</v>
      </c>
      <c r="B252" s="921"/>
      <c r="C252" s="921"/>
      <c r="D252" s="921"/>
      <c r="E252" s="921"/>
      <c r="F252" s="921"/>
      <c r="G252" s="921" t="b">
        <v>1</v>
      </c>
      <c r="H252" s="921"/>
      <c r="I252" s="921"/>
      <c r="J252" s="921"/>
      <c r="K252" s="921"/>
      <c r="L252" s="985" t="s">
        <v>689</v>
      </c>
      <c r="M252" s="986" t="s">
        <v>145</v>
      </c>
      <c r="N252" s="987">
        <v>116.27275797488561</v>
      </c>
      <c r="O252" s="987">
        <v>108.98244756384503</v>
      </c>
      <c r="P252" s="988"/>
      <c r="Q252" s="987">
        <v>0</v>
      </c>
      <c r="R252" s="987">
        <v>0</v>
      </c>
      <c r="S252" s="988"/>
      <c r="T252" s="987">
        <v>0</v>
      </c>
      <c r="U252" s="987">
        <v>0</v>
      </c>
      <c r="V252" s="988"/>
      <c r="W252" s="987">
        <v>0</v>
      </c>
      <c r="X252" s="987">
        <v>0</v>
      </c>
      <c r="Y252" s="988"/>
      <c r="Z252" s="987">
        <v>0</v>
      </c>
      <c r="AA252" s="987">
        <v>0</v>
      </c>
      <c r="AB252" s="988"/>
      <c r="AC252" s="987">
        <v>0</v>
      </c>
      <c r="AD252" s="987">
        <v>0</v>
      </c>
      <c r="AE252" s="988"/>
      <c r="AF252" s="987">
        <v>0</v>
      </c>
      <c r="AG252" s="987">
        <v>0</v>
      </c>
      <c r="AH252" s="988"/>
      <c r="AI252" s="987">
        <v>0</v>
      </c>
      <c r="AJ252" s="987">
        <v>0</v>
      </c>
      <c r="AK252" s="988"/>
      <c r="AL252" s="987">
        <v>0</v>
      </c>
      <c r="AM252" s="987">
        <v>0</v>
      </c>
      <c r="AN252" s="988"/>
      <c r="AO252" s="987">
        <v>0</v>
      </c>
      <c r="AP252" s="987">
        <v>0</v>
      </c>
      <c r="AQ252" s="988"/>
      <c r="AR252" s="921"/>
      <c r="AS252" s="921"/>
      <c r="AT252" s="921"/>
      <c r="AU252" s="921"/>
      <c r="AV252" s="921"/>
      <c r="AW252" s="921"/>
      <c r="AX252" s="921"/>
      <c r="AY252" s="921"/>
      <c r="AZ252" s="921"/>
      <c r="BA252" s="921"/>
      <c r="BB252" s="921"/>
      <c r="BC252" s="921"/>
      <c r="BD252" s="921"/>
      <c r="BE252" s="921"/>
      <c r="BF252" s="921"/>
    </row>
    <row r="253" spans="1:58" s="600" customFormat="1">
      <c r="A253" s="921">
        <v>7</v>
      </c>
      <c r="B253" s="905" t="s">
        <v>1217</v>
      </c>
      <c r="C253" s="921"/>
      <c r="D253" s="921"/>
      <c r="E253" s="921"/>
      <c r="F253" s="921"/>
      <c r="G253" s="921" t="b">
        <v>1</v>
      </c>
      <c r="H253" s="921"/>
      <c r="I253" s="921"/>
      <c r="J253" s="921"/>
      <c r="K253" s="921"/>
      <c r="L253" s="985" t="s">
        <v>690</v>
      </c>
      <c r="M253" s="986" t="s">
        <v>329</v>
      </c>
      <c r="N253" s="989">
        <v>20.900000000000002</v>
      </c>
      <c r="O253" s="989">
        <v>24</v>
      </c>
      <c r="P253" s="990">
        <v>14.832535885167452</v>
      </c>
      <c r="Q253" s="989">
        <v>0</v>
      </c>
      <c r="R253" s="989">
        <v>0</v>
      </c>
      <c r="S253" s="990">
        <v>0</v>
      </c>
      <c r="T253" s="989">
        <v>0</v>
      </c>
      <c r="U253" s="989">
        <v>0</v>
      </c>
      <c r="V253" s="990">
        <v>0</v>
      </c>
      <c r="W253" s="989">
        <v>0</v>
      </c>
      <c r="X253" s="989">
        <v>0</v>
      </c>
      <c r="Y253" s="990">
        <v>0</v>
      </c>
      <c r="Z253" s="989">
        <v>0</v>
      </c>
      <c r="AA253" s="989">
        <v>0</v>
      </c>
      <c r="AB253" s="990">
        <v>0</v>
      </c>
      <c r="AC253" s="989">
        <v>0</v>
      </c>
      <c r="AD253" s="989">
        <v>0</v>
      </c>
      <c r="AE253" s="990">
        <v>0</v>
      </c>
      <c r="AF253" s="989">
        <v>0</v>
      </c>
      <c r="AG253" s="989">
        <v>0</v>
      </c>
      <c r="AH253" s="990">
        <v>0</v>
      </c>
      <c r="AI253" s="989">
        <v>0</v>
      </c>
      <c r="AJ253" s="989">
        <v>0</v>
      </c>
      <c r="AK253" s="990">
        <v>0</v>
      </c>
      <c r="AL253" s="989">
        <v>0</v>
      </c>
      <c r="AM253" s="989">
        <v>0</v>
      </c>
      <c r="AN253" s="990">
        <v>0</v>
      </c>
      <c r="AO253" s="989">
        <v>0</v>
      </c>
      <c r="AP253" s="989">
        <v>0</v>
      </c>
      <c r="AQ253" s="990">
        <v>0</v>
      </c>
      <c r="AR253" s="921"/>
      <c r="AS253" s="921"/>
      <c r="AT253" s="921"/>
      <c r="AU253" s="921"/>
      <c r="AV253" s="921"/>
      <c r="AW253" s="921"/>
      <c r="AX253" s="921"/>
      <c r="AY253" s="921"/>
      <c r="AZ253" s="921"/>
      <c r="BA253" s="921"/>
      <c r="BB253" s="921"/>
      <c r="BC253" s="921"/>
      <c r="BD253" s="921"/>
      <c r="BE253" s="921"/>
      <c r="BF253" s="921"/>
    </row>
    <row r="254" spans="1:58" s="391" customFormat="1">
      <c r="A254" s="921">
        <v>7</v>
      </c>
      <c r="B254" s="905" t="s">
        <v>1211</v>
      </c>
      <c r="C254" s="980"/>
      <c r="D254" s="980"/>
      <c r="E254" s="980"/>
      <c r="F254" s="980"/>
      <c r="G254" s="921" t="b">
        <v>1</v>
      </c>
      <c r="H254" s="980"/>
      <c r="I254" s="980"/>
      <c r="J254" s="980"/>
      <c r="K254" s="980"/>
      <c r="L254" s="981" t="s">
        <v>691</v>
      </c>
      <c r="M254" s="982" t="s">
        <v>679</v>
      </c>
      <c r="N254" s="983">
        <v>108.57</v>
      </c>
      <c r="O254" s="983">
        <v>34.85</v>
      </c>
      <c r="P254" s="984">
        <v>-67.900893432808331</v>
      </c>
      <c r="Q254" s="983">
        <v>0</v>
      </c>
      <c r="R254" s="983">
        <v>0</v>
      </c>
      <c r="S254" s="984">
        <v>0</v>
      </c>
      <c r="T254" s="983">
        <v>0</v>
      </c>
      <c r="U254" s="983">
        <v>0</v>
      </c>
      <c r="V254" s="984">
        <v>0</v>
      </c>
      <c r="W254" s="983">
        <v>0</v>
      </c>
      <c r="X254" s="983">
        <v>0</v>
      </c>
      <c r="Y254" s="984">
        <v>0</v>
      </c>
      <c r="Z254" s="983">
        <v>0</v>
      </c>
      <c r="AA254" s="983">
        <v>0</v>
      </c>
      <c r="AB254" s="984">
        <v>0</v>
      </c>
      <c r="AC254" s="983">
        <v>0</v>
      </c>
      <c r="AD254" s="983">
        <v>0</v>
      </c>
      <c r="AE254" s="984">
        <v>0</v>
      </c>
      <c r="AF254" s="983">
        <v>0</v>
      </c>
      <c r="AG254" s="983">
        <v>0</v>
      </c>
      <c r="AH254" s="984">
        <v>0</v>
      </c>
      <c r="AI254" s="983">
        <v>0</v>
      </c>
      <c r="AJ254" s="983">
        <v>0</v>
      </c>
      <c r="AK254" s="984">
        <v>0</v>
      </c>
      <c r="AL254" s="983">
        <v>0</v>
      </c>
      <c r="AM254" s="983">
        <v>0</v>
      </c>
      <c r="AN254" s="984">
        <v>0</v>
      </c>
      <c r="AO254" s="983">
        <v>0</v>
      </c>
      <c r="AP254" s="983">
        <v>0</v>
      </c>
      <c r="AQ254" s="984">
        <v>0</v>
      </c>
      <c r="AR254" s="980"/>
      <c r="AS254" s="980"/>
      <c r="AT254" s="980"/>
      <c r="AU254" s="980"/>
      <c r="AV254" s="980"/>
      <c r="AW254" s="980"/>
      <c r="AX254" s="980"/>
      <c r="AY254" s="980"/>
      <c r="AZ254" s="980"/>
      <c r="BA254" s="980"/>
      <c r="BB254" s="980"/>
      <c r="BC254" s="980"/>
      <c r="BD254" s="980"/>
      <c r="BE254" s="980"/>
      <c r="BF254" s="980"/>
    </row>
    <row r="255" spans="1:58" s="391" customFormat="1">
      <c r="A255" s="921">
        <v>7</v>
      </c>
      <c r="B255" s="905" t="s">
        <v>1210</v>
      </c>
      <c r="C255" s="980"/>
      <c r="D255" s="980"/>
      <c r="E255" s="980"/>
      <c r="F255" s="980"/>
      <c r="G255" s="921" t="b">
        <v>1</v>
      </c>
      <c r="H255" s="980"/>
      <c r="I255" s="980"/>
      <c r="J255" s="980"/>
      <c r="K255" s="980"/>
      <c r="L255" s="981" t="s">
        <v>692</v>
      </c>
      <c r="M255" s="982" t="s">
        <v>679</v>
      </c>
      <c r="N255" s="983">
        <v>126.23733333333331</v>
      </c>
      <c r="O255" s="983">
        <v>37.980382975999994</v>
      </c>
      <c r="P255" s="984">
        <v>-69.913509757282583</v>
      </c>
      <c r="Q255" s="983">
        <v>0</v>
      </c>
      <c r="R255" s="983">
        <v>0</v>
      </c>
      <c r="S255" s="984">
        <v>0</v>
      </c>
      <c r="T255" s="983">
        <v>0</v>
      </c>
      <c r="U255" s="983">
        <v>0</v>
      </c>
      <c r="V255" s="984">
        <v>0</v>
      </c>
      <c r="W255" s="983">
        <v>0</v>
      </c>
      <c r="X255" s="983">
        <v>0</v>
      </c>
      <c r="Y255" s="984">
        <v>0</v>
      </c>
      <c r="Z255" s="983">
        <v>0</v>
      </c>
      <c r="AA255" s="983">
        <v>0</v>
      </c>
      <c r="AB255" s="984">
        <v>0</v>
      </c>
      <c r="AC255" s="983">
        <v>0</v>
      </c>
      <c r="AD255" s="983">
        <v>0</v>
      </c>
      <c r="AE255" s="984">
        <v>0</v>
      </c>
      <c r="AF255" s="983">
        <v>0</v>
      </c>
      <c r="AG255" s="983">
        <v>0</v>
      </c>
      <c r="AH255" s="984">
        <v>0</v>
      </c>
      <c r="AI255" s="983">
        <v>0</v>
      </c>
      <c r="AJ255" s="983">
        <v>0</v>
      </c>
      <c r="AK255" s="984">
        <v>0</v>
      </c>
      <c r="AL255" s="983">
        <v>0</v>
      </c>
      <c r="AM255" s="983">
        <v>0</v>
      </c>
      <c r="AN255" s="984">
        <v>0</v>
      </c>
      <c r="AO255" s="983">
        <v>0</v>
      </c>
      <c r="AP255" s="983">
        <v>0</v>
      </c>
      <c r="AQ255" s="984">
        <v>0</v>
      </c>
      <c r="AR255" s="980"/>
      <c r="AS255" s="980"/>
      <c r="AT255" s="980"/>
      <c r="AU255" s="980"/>
      <c r="AV255" s="980"/>
      <c r="AW255" s="980"/>
      <c r="AX255" s="980"/>
      <c r="AY255" s="980"/>
      <c r="AZ255" s="980"/>
      <c r="BA255" s="980"/>
      <c r="BB255" s="980"/>
      <c r="BC255" s="980"/>
      <c r="BD255" s="980"/>
      <c r="BE255" s="980"/>
      <c r="BF255" s="980"/>
    </row>
    <row r="256" spans="1:58" s="600" customFormat="1">
      <c r="A256" s="921">
        <v>7</v>
      </c>
      <c r="B256" s="905"/>
      <c r="C256" s="921"/>
      <c r="D256" s="921"/>
      <c r="E256" s="921"/>
      <c r="F256" s="921"/>
      <c r="G256" s="921" t="b">
        <v>1</v>
      </c>
      <c r="H256" s="921"/>
      <c r="I256" s="921"/>
      <c r="J256" s="921"/>
      <c r="K256" s="921"/>
      <c r="L256" s="985" t="s">
        <v>689</v>
      </c>
      <c r="M256" s="986" t="s">
        <v>145</v>
      </c>
      <c r="N256" s="987">
        <v>116.27275797488561</v>
      </c>
      <c r="O256" s="987">
        <v>108.98244756384503</v>
      </c>
      <c r="P256" s="988"/>
      <c r="Q256" s="987">
        <v>0</v>
      </c>
      <c r="R256" s="987">
        <v>0</v>
      </c>
      <c r="S256" s="988"/>
      <c r="T256" s="987">
        <v>0</v>
      </c>
      <c r="U256" s="987">
        <v>0</v>
      </c>
      <c r="V256" s="988"/>
      <c r="W256" s="987">
        <v>0</v>
      </c>
      <c r="X256" s="987">
        <v>0</v>
      </c>
      <c r="Y256" s="988"/>
      <c r="Z256" s="987">
        <v>0</v>
      </c>
      <c r="AA256" s="987">
        <v>0</v>
      </c>
      <c r="AB256" s="988"/>
      <c r="AC256" s="987">
        <v>0</v>
      </c>
      <c r="AD256" s="987">
        <v>0</v>
      </c>
      <c r="AE256" s="988"/>
      <c r="AF256" s="987">
        <v>0</v>
      </c>
      <c r="AG256" s="987">
        <v>0</v>
      </c>
      <c r="AH256" s="988"/>
      <c r="AI256" s="987">
        <v>0</v>
      </c>
      <c r="AJ256" s="987">
        <v>0</v>
      </c>
      <c r="AK256" s="988"/>
      <c r="AL256" s="987">
        <v>0</v>
      </c>
      <c r="AM256" s="987">
        <v>0</v>
      </c>
      <c r="AN256" s="988"/>
      <c r="AO256" s="987">
        <v>0</v>
      </c>
      <c r="AP256" s="987">
        <v>0</v>
      </c>
      <c r="AQ256" s="988"/>
      <c r="AR256" s="921"/>
      <c r="AS256" s="921"/>
      <c r="AT256" s="921"/>
      <c r="AU256" s="921"/>
      <c r="AV256" s="921"/>
      <c r="AW256" s="921"/>
      <c r="AX256" s="921"/>
      <c r="AY256" s="921"/>
      <c r="AZ256" s="921"/>
      <c r="BA256" s="921"/>
      <c r="BB256" s="921"/>
      <c r="BC256" s="921"/>
      <c r="BD256" s="921"/>
      <c r="BE256" s="921"/>
      <c r="BF256" s="921"/>
    </row>
    <row r="257" spans="1:58" s="600" customFormat="1">
      <c r="A257" s="921">
        <v>7</v>
      </c>
      <c r="B257" s="905" t="s">
        <v>1218</v>
      </c>
      <c r="C257" s="921"/>
      <c r="D257" s="921"/>
      <c r="E257" s="921"/>
      <c r="F257" s="921"/>
      <c r="G257" s="921" t="b">
        <v>1</v>
      </c>
      <c r="H257" s="921"/>
      <c r="I257" s="921"/>
      <c r="J257" s="921"/>
      <c r="K257" s="921"/>
      <c r="L257" s="985" t="s">
        <v>1212</v>
      </c>
      <c r="M257" s="986" t="s">
        <v>329</v>
      </c>
      <c r="N257" s="989">
        <v>19.52</v>
      </c>
      <c r="O257" s="989">
        <v>21.7</v>
      </c>
      <c r="P257" s="990">
        <v>11.168032786885245</v>
      </c>
      <c r="Q257" s="989">
        <v>0</v>
      </c>
      <c r="R257" s="989">
        <v>0</v>
      </c>
      <c r="S257" s="990">
        <v>0</v>
      </c>
      <c r="T257" s="989">
        <v>0</v>
      </c>
      <c r="U257" s="989">
        <v>0</v>
      </c>
      <c r="V257" s="990">
        <v>0</v>
      </c>
      <c r="W257" s="989">
        <v>0</v>
      </c>
      <c r="X257" s="989">
        <v>0</v>
      </c>
      <c r="Y257" s="990">
        <v>0</v>
      </c>
      <c r="Z257" s="989">
        <v>0</v>
      </c>
      <c r="AA257" s="989">
        <v>0</v>
      </c>
      <c r="AB257" s="990">
        <v>0</v>
      </c>
      <c r="AC257" s="989">
        <v>0</v>
      </c>
      <c r="AD257" s="989">
        <v>0</v>
      </c>
      <c r="AE257" s="990">
        <v>0</v>
      </c>
      <c r="AF257" s="989">
        <v>0</v>
      </c>
      <c r="AG257" s="989">
        <v>0</v>
      </c>
      <c r="AH257" s="990">
        <v>0</v>
      </c>
      <c r="AI257" s="989">
        <v>0</v>
      </c>
      <c r="AJ257" s="989">
        <v>0</v>
      </c>
      <c r="AK257" s="990">
        <v>0</v>
      </c>
      <c r="AL257" s="989">
        <v>0</v>
      </c>
      <c r="AM257" s="989">
        <v>0</v>
      </c>
      <c r="AN257" s="990">
        <v>0</v>
      </c>
      <c r="AO257" s="989">
        <v>0</v>
      </c>
      <c r="AP257" s="989">
        <v>0</v>
      </c>
      <c r="AQ257" s="990">
        <v>0</v>
      </c>
      <c r="AR257" s="921"/>
      <c r="AS257" s="921"/>
      <c r="AT257" s="921"/>
      <c r="AU257" s="921"/>
      <c r="AV257" s="921"/>
      <c r="AW257" s="921"/>
      <c r="AX257" s="921"/>
      <c r="AY257" s="921"/>
      <c r="AZ257" s="921"/>
      <c r="BA257" s="921"/>
      <c r="BB257" s="921"/>
      <c r="BC257" s="921"/>
      <c r="BD257" s="921"/>
      <c r="BE257" s="921"/>
      <c r="BF257" s="921"/>
    </row>
    <row r="258" spans="1:58" s="600" customFormat="1" ht="0.15" customHeight="1">
      <c r="A258" s="921">
        <v>7</v>
      </c>
      <c r="B258" s="921"/>
      <c r="C258" s="921"/>
      <c r="D258" s="921"/>
      <c r="E258" s="921"/>
      <c r="F258" s="921"/>
      <c r="G258" s="921" t="b">
        <v>0</v>
      </c>
      <c r="H258" s="921"/>
      <c r="I258" s="921"/>
      <c r="J258" s="921"/>
      <c r="K258" s="921"/>
      <c r="L258" s="976" t="s">
        <v>693</v>
      </c>
      <c r="M258" s="977"/>
      <c r="N258" s="978"/>
      <c r="O258" s="978"/>
      <c r="P258" s="978"/>
      <c r="Q258" s="978"/>
      <c r="R258" s="978"/>
      <c r="S258" s="978"/>
      <c r="T258" s="978"/>
      <c r="U258" s="978"/>
      <c r="V258" s="978"/>
      <c r="W258" s="978"/>
      <c r="X258" s="978"/>
      <c r="Y258" s="978"/>
      <c r="Z258" s="978"/>
      <c r="AA258" s="978"/>
      <c r="AB258" s="978"/>
      <c r="AC258" s="978"/>
      <c r="AD258" s="978"/>
      <c r="AE258" s="978"/>
      <c r="AF258" s="978"/>
      <c r="AG258" s="978"/>
      <c r="AH258" s="978"/>
      <c r="AI258" s="978"/>
      <c r="AJ258" s="978"/>
      <c r="AK258" s="978"/>
      <c r="AL258" s="978"/>
      <c r="AM258" s="978"/>
      <c r="AN258" s="978"/>
      <c r="AO258" s="978"/>
      <c r="AP258" s="978"/>
      <c r="AQ258" s="979"/>
      <c r="AR258" s="921"/>
      <c r="AS258" s="921"/>
      <c r="AT258" s="921"/>
      <c r="AU258" s="921"/>
      <c r="AV258" s="921"/>
      <c r="AW258" s="921"/>
      <c r="AX258" s="921"/>
      <c r="AY258" s="921"/>
      <c r="AZ258" s="921"/>
      <c r="BA258" s="921"/>
      <c r="BB258" s="921"/>
      <c r="BC258" s="921"/>
      <c r="BD258" s="921"/>
      <c r="BE258" s="921"/>
      <c r="BF258" s="921"/>
    </row>
    <row r="259" spans="1:58" s="600" customFormat="1" ht="0.15" customHeight="1">
      <c r="A259" s="921">
        <v>7</v>
      </c>
      <c r="B259" s="921"/>
      <c r="C259" s="921"/>
      <c r="D259" s="921"/>
      <c r="E259" s="921"/>
      <c r="F259" s="921"/>
      <c r="G259" s="921" t="b">
        <v>0</v>
      </c>
      <c r="H259" s="921"/>
      <c r="I259" s="921"/>
      <c r="J259" s="921"/>
      <c r="K259" s="921"/>
      <c r="L259" s="402" t="s">
        <v>1219</v>
      </c>
      <c r="M259" s="403"/>
      <c r="N259" s="404"/>
      <c r="O259" s="404"/>
      <c r="P259" s="404"/>
      <c r="Q259" s="404"/>
      <c r="R259" s="404"/>
      <c r="S259" s="404"/>
      <c r="T259" s="404"/>
      <c r="U259" s="404"/>
      <c r="V259" s="404"/>
      <c r="W259" s="404"/>
      <c r="X259" s="404"/>
      <c r="Y259" s="404"/>
      <c r="Z259" s="404"/>
      <c r="AA259" s="404"/>
      <c r="AB259" s="404"/>
      <c r="AC259" s="404"/>
      <c r="AD259" s="404"/>
      <c r="AE259" s="404"/>
      <c r="AF259" s="404"/>
      <c r="AG259" s="404"/>
      <c r="AH259" s="404"/>
      <c r="AI259" s="404"/>
      <c r="AJ259" s="404"/>
      <c r="AK259" s="404"/>
      <c r="AL259" s="404"/>
      <c r="AM259" s="404"/>
      <c r="AN259" s="404"/>
      <c r="AO259" s="404"/>
      <c r="AP259" s="404"/>
      <c r="AQ259" s="405"/>
      <c r="AR259" s="921"/>
      <c r="AS259" s="921"/>
      <c r="AT259" s="921"/>
      <c r="AU259" s="921"/>
      <c r="AV259" s="921"/>
      <c r="AW259" s="921"/>
      <c r="AX259" s="921"/>
      <c r="AY259" s="921"/>
      <c r="AZ259" s="921"/>
      <c r="BA259" s="921"/>
      <c r="BB259" s="921"/>
      <c r="BC259" s="921"/>
      <c r="BD259" s="921"/>
      <c r="BE259" s="921"/>
      <c r="BF259" s="921"/>
    </row>
    <row r="260" spans="1:58" s="600" customFormat="1" ht="0.15" customHeight="1">
      <c r="A260" s="921">
        <v>7</v>
      </c>
      <c r="B260" s="921"/>
      <c r="C260" s="921"/>
      <c r="D260" s="921"/>
      <c r="E260" s="921"/>
      <c r="F260" s="921"/>
      <c r="G260" s="921" t="b">
        <v>0</v>
      </c>
      <c r="H260" s="921"/>
      <c r="I260" s="921"/>
      <c r="J260" s="921"/>
      <c r="K260" s="921"/>
      <c r="L260" s="991" t="s">
        <v>694</v>
      </c>
      <c r="M260" s="986" t="s">
        <v>679</v>
      </c>
      <c r="N260" s="992">
        <v>0</v>
      </c>
      <c r="O260" s="992">
        <v>0</v>
      </c>
      <c r="P260" s="988">
        <v>0</v>
      </c>
      <c r="Q260" s="992">
        <v>0</v>
      </c>
      <c r="R260" s="992">
        <v>0</v>
      </c>
      <c r="S260" s="988">
        <v>0</v>
      </c>
      <c r="T260" s="992">
        <v>0</v>
      </c>
      <c r="U260" s="992">
        <v>0</v>
      </c>
      <c r="V260" s="988">
        <v>0</v>
      </c>
      <c r="W260" s="992">
        <v>0</v>
      </c>
      <c r="X260" s="992">
        <v>0</v>
      </c>
      <c r="Y260" s="988">
        <v>0</v>
      </c>
      <c r="Z260" s="992">
        <v>0</v>
      </c>
      <c r="AA260" s="992">
        <v>0</v>
      </c>
      <c r="AB260" s="988">
        <v>0</v>
      </c>
      <c r="AC260" s="992">
        <v>0</v>
      </c>
      <c r="AD260" s="992">
        <v>0</v>
      </c>
      <c r="AE260" s="988">
        <v>0</v>
      </c>
      <c r="AF260" s="992">
        <v>0</v>
      </c>
      <c r="AG260" s="992">
        <v>0</v>
      </c>
      <c r="AH260" s="988">
        <v>0</v>
      </c>
      <c r="AI260" s="992">
        <v>0</v>
      </c>
      <c r="AJ260" s="992">
        <v>0</v>
      </c>
      <c r="AK260" s="988">
        <v>0</v>
      </c>
      <c r="AL260" s="992">
        <v>0</v>
      </c>
      <c r="AM260" s="992">
        <v>0</v>
      </c>
      <c r="AN260" s="988">
        <v>0</v>
      </c>
      <c r="AO260" s="992">
        <v>0</v>
      </c>
      <c r="AP260" s="992">
        <v>0</v>
      </c>
      <c r="AQ260" s="988">
        <v>0</v>
      </c>
      <c r="AR260" s="921"/>
      <c r="AS260" s="921"/>
      <c r="AT260" s="921"/>
      <c r="AU260" s="921"/>
      <c r="AV260" s="921"/>
      <c r="AW260" s="921"/>
      <c r="AX260" s="921"/>
      <c r="AY260" s="921"/>
      <c r="AZ260" s="921"/>
      <c r="BA260" s="921"/>
      <c r="BB260" s="921"/>
      <c r="BC260" s="921"/>
      <c r="BD260" s="921"/>
      <c r="BE260" s="921"/>
      <c r="BF260" s="921"/>
    </row>
    <row r="261" spans="1:58" s="600" customFormat="1" ht="0.15" customHeight="1">
      <c r="A261" s="921">
        <v>7</v>
      </c>
      <c r="B261" s="921"/>
      <c r="C261" s="921"/>
      <c r="D261" s="921"/>
      <c r="E261" s="921"/>
      <c r="F261" s="921"/>
      <c r="G261" s="921" t="b">
        <v>0</v>
      </c>
      <c r="H261" s="921"/>
      <c r="I261" s="921"/>
      <c r="J261" s="921"/>
      <c r="K261" s="921"/>
      <c r="L261" s="991" t="s">
        <v>695</v>
      </c>
      <c r="M261" s="986" t="s">
        <v>679</v>
      </c>
      <c r="N261" s="992"/>
      <c r="O261" s="992"/>
      <c r="P261" s="988">
        <v>0</v>
      </c>
      <c r="Q261" s="992"/>
      <c r="R261" s="992"/>
      <c r="S261" s="988">
        <v>0</v>
      </c>
      <c r="T261" s="992"/>
      <c r="U261" s="992"/>
      <c r="V261" s="988">
        <v>0</v>
      </c>
      <c r="W261" s="992"/>
      <c r="X261" s="992"/>
      <c r="Y261" s="988">
        <v>0</v>
      </c>
      <c r="Z261" s="992"/>
      <c r="AA261" s="992"/>
      <c r="AB261" s="988">
        <v>0</v>
      </c>
      <c r="AC261" s="992"/>
      <c r="AD261" s="992"/>
      <c r="AE261" s="988">
        <v>0</v>
      </c>
      <c r="AF261" s="992"/>
      <c r="AG261" s="992"/>
      <c r="AH261" s="988">
        <v>0</v>
      </c>
      <c r="AI261" s="992"/>
      <c r="AJ261" s="992"/>
      <c r="AK261" s="988">
        <v>0</v>
      </c>
      <c r="AL261" s="992"/>
      <c r="AM261" s="992"/>
      <c r="AN261" s="988">
        <v>0</v>
      </c>
      <c r="AO261" s="992"/>
      <c r="AP261" s="992"/>
      <c r="AQ261" s="988">
        <v>0</v>
      </c>
      <c r="AR261" s="921"/>
      <c r="AS261" s="921"/>
      <c r="AT261" s="921"/>
      <c r="AU261" s="921"/>
      <c r="AV261" s="921"/>
      <c r="AW261" s="921"/>
      <c r="AX261" s="921"/>
      <c r="AY261" s="921"/>
      <c r="AZ261" s="921"/>
      <c r="BA261" s="921"/>
      <c r="BB261" s="921"/>
      <c r="BC261" s="921"/>
      <c r="BD261" s="921"/>
      <c r="BE261" s="921"/>
      <c r="BF261" s="921"/>
    </row>
    <row r="262" spans="1:58" s="600" customFormat="1" ht="0.15" customHeight="1">
      <c r="A262" s="921">
        <v>7</v>
      </c>
      <c r="B262" s="905" t="s">
        <v>1213</v>
      </c>
      <c r="C262" s="921"/>
      <c r="D262" s="921"/>
      <c r="E262" s="921"/>
      <c r="F262" s="921"/>
      <c r="G262" s="921" t="b">
        <v>0</v>
      </c>
      <c r="H262" s="921"/>
      <c r="I262" s="921"/>
      <c r="J262" s="921"/>
      <c r="K262" s="921"/>
      <c r="L262" s="991" t="s">
        <v>696</v>
      </c>
      <c r="M262" s="986" t="s">
        <v>329</v>
      </c>
      <c r="N262" s="989">
        <v>10.4</v>
      </c>
      <c r="O262" s="989">
        <v>11.5</v>
      </c>
      <c r="P262" s="990">
        <v>10.576923076923073</v>
      </c>
      <c r="Q262" s="989">
        <v>0</v>
      </c>
      <c r="R262" s="989">
        <v>0</v>
      </c>
      <c r="S262" s="990">
        <v>0</v>
      </c>
      <c r="T262" s="989">
        <v>0</v>
      </c>
      <c r="U262" s="989">
        <v>0</v>
      </c>
      <c r="V262" s="990">
        <v>0</v>
      </c>
      <c r="W262" s="989">
        <v>0</v>
      </c>
      <c r="X262" s="989">
        <v>0</v>
      </c>
      <c r="Y262" s="990">
        <v>0</v>
      </c>
      <c r="Z262" s="989">
        <v>0</v>
      </c>
      <c r="AA262" s="989">
        <v>0</v>
      </c>
      <c r="AB262" s="990">
        <v>0</v>
      </c>
      <c r="AC262" s="989">
        <v>0</v>
      </c>
      <c r="AD262" s="989">
        <v>0</v>
      </c>
      <c r="AE262" s="990">
        <v>0</v>
      </c>
      <c r="AF262" s="989">
        <v>0</v>
      </c>
      <c r="AG262" s="989">
        <v>0</v>
      </c>
      <c r="AH262" s="990">
        <v>0</v>
      </c>
      <c r="AI262" s="989">
        <v>0</v>
      </c>
      <c r="AJ262" s="989">
        <v>0</v>
      </c>
      <c r="AK262" s="990">
        <v>0</v>
      </c>
      <c r="AL262" s="989">
        <v>0</v>
      </c>
      <c r="AM262" s="989">
        <v>0</v>
      </c>
      <c r="AN262" s="990">
        <v>0</v>
      </c>
      <c r="AO262" s="989">
        <v>0</v>
      </c>
      <c r="AP262" s="989">
        <v>0</v>
      </c>
      <c r="AQ262" s="990">
        <v>0</v>
      </c>
      <c r="AR262" s="921"/>
      <c r="AS262" s="921"/>
      <c r="AT262" s="921"/>
      <c r="AU262" s="921"/>
      <c r="AV262" s="921"/>
      <c r="AW262" s="921"/>
      <c r="AX262" s="921"/>
      <c r="AY262" s="921"/>
      <c r="AZ262" s="921"/>
      <c r="BA262" s="921"/>
      <c r="BB262" s="921"/>
      <c r="BC262" s="921"/>
      <c r="BD262" s="921"/>
      <c r="BE262" s="921"/>
      <c r="BF262" s="921"/>
    </row>
    <row r="263" spans="1:58" s="600" customFormat="1" ht="0.15" customHeight="1">
      <c r="A263" s="921">
        <v>7</v>
      </c>
      <c r="B263" s="921"/>
      <c r="C263" s="921"/>
      <c r="D263" s="921"/>
      <c r="E263" s="921"/>
      <c r="F263" s="921"/>
      <c r="G263" s="921" t="b">
        <v>0</v>
      </c>
      <c r="H263" s="921"/>
      <c r="I263" s="921"/>
      <c r="J263" s="921"/>
      <c r="K263" s="921"/>
      <c r="L263" s="991" t="s">
        <v>697</v>
      </c>
      <c r="M263" s="986" t="s">
        <v>698</v>
      </c>
      <c r="N263" s="992"/>
      <c r="O263" s="992"/>
      <c r="P263" s="988">
        <v>0</v>
      </c>
      <c r="Q263" s="992"/>
      <c r="R263" s="992"/>
      <c r="S263" s="988">
        <v>0</v>
      </c>
      <c r="T263" s="992"/>
      <c r="U263" s="992"/>
      <c r="V263" s="988">
        <v>0</v>
      </c>
      <c r="W263" s="992"/>
      <c r="X263" s="992"/>
      <c r="Y263" s="988">
        <v>0</v>
      </c>
      <c r="Z263" s="992"/>
      <c r="AA263" s="992"/>
      <c r="AB263" s="988">
        <v>0</v>
      </c>
      <c r="AC263" s="992"/>
      <c r="AD263" s="992"/>
      <c r="AE263" s="988">
        <v>0</v>
      </c>
      <c r="AF263" s="992"/>
      <c r="AG263" s="992"/>
      <c r="AH263" s="988">
        <v>0</v>
      </c>
      <c r="AI263" s="992"/>
      <c r="AJ263" s="992"/>
      <c r="AK263" s="988">
        <v>0</v>
      </c>
      <c r="AL263" s="992"/>
      <c r="AM263" s="992"/>
      <c r="AN263" s="988">
        <v>0</v>
      </c>
      <c r="AO263" s="992"/>
      <c r="AP263" s="992"/>
      <c r="AQ263" s="988">
        <v>0</v>
      </c>
      <c r="AR263" s="921"/>
      <c r="AS263" s="921"/>
      <c r="AT263" s="921"/>
      <c r="AU263" s="921"/>
      <c r="AV263" s="921"/>
      <c r="AW263" s="921"/>
      <c r="AX263" s="921"/>
      <c r="AY263" s="921"/>
      <c r="AZ263" s="921"/>
      <c r="BA263" s="921"/>
      <c r="BB263" s="921"/>
      <c r="BC263" s="921"/>
      <c r="BD263" s="921"/>
      <c r="BE263" s="921"/>
      <c r="BF263" s="921"/>
    </row>
    <row r="264" spans="1:58" s="600" customFormat="1" ht="0.15" customHeight="1">
      <c r="A264" s="921">
        <v>7</v>
      </c>
      <c r="B264" s="921"/>
      <c r="C264" s="921"/>
      <c r="D264" s="921"/>
      <c r="E264" s="921"/>
      <c r="F264" s="921"/>
      <c r="G264" s="921" t="b">
        <v>0</v>
      </c>
      <c r="H264" s="921"/>
      <c r="I264" s="921"/>
      <c r="J264" s="921"/>
      <c r="K264" s="921"/>
      <c r="L264" s="991" t="s">
        <v>699</v>
      </c>
      <c r="M264" s="986" t="s">
        <v>700</v>
      </c>
      <c r="N264" s="992"/>
      <c r="O264" s="992"/>
      <c r="P264" s="988">
        <v>0</v>
      </c>
      <c r="Q264" s="992"/>
      <c r="R264" s="992"/>
      <c r="S264" s="988">
        <v>0</v>
      </c>
      <c r="T264" s="992"/>
      <c r="U264" s="992"/>
      <c r="V264" s="988">
        <v>0</v>
      </c>
      <c r="W264" s="992"/>
      <c r="X264" s="992"/>
      <c r="Y264" s="988">
        <v>0</v>
      </c>
      <c r="Z264" s="992"/>
      <c r="AA264" s="992"/>
      <c r="AB264" s="988">
        <v>0</v>
      </c>
      <c r="AC264" s="992"/>
      <c r="AD264" s="992"/>
      <c r="AE264" s="988">
        <v>0</v>
      </c>
      <c r="AF264" s="992"/>
      <c r="AG264" s="992"/>
      <c r="AH264" s="988">
        <v>0</v>
      </c>
      <c r="AI264" s="992"/>
      <c r="AJ264" s="992"/>
      <c r="AK264" s="988">
        <v>0</v>
      </c>
      <c r="AL264" s="992"/>
      <c r="AM264" s="992"/>
      <c r="AN264" s="988">
        <v>0</v>
      </c>
      <c r="AO264" s="992"/>
      <c r="AP264" s="992"/>
      <c r="AQ264" s="988">
        <v>0</v>
      </c>
      <c r="AR264" s="921"/>
      <c r="AS264" s="921"/>
      <c r="AT264" s="921"/>
      <c r="AU264" s="921"/>
      <c r="AV264" s="921"/>
      <c r="AW264" s="921"/>
      <c r="AX264" s="921"/>
      <c r="AY264" s="921"/>
      <c r="AZ264" s="921"/>
      <c r="BA264" s="921"/>
      <c r="BB264" s="921"/>
      <c r="BC264" s="921"/>
      <c r="BD264" s="921"/>
      <c r="BE264" s="921"/>
      <c r="BF264" s="921"/>
    </row>
    <row r="265" spans="1:58" s="600" customFormat="1" ht="0.15" customHeight="1">
      <c r="A265" s="921">
        <v>7</v>
      </c>
      <c r="B265" s="921"/>
      <c r="C265" s="921"/>
      <c r="D265" s="921"/>
      <c r="E265" s="921"/>
      <c r="F265" s="921"/>
      <c r="G265" s="921" t="b">
        <v>0</v>
      </c>
      <c r="H265" s="921"/>
      <c r="I265" s="921"/>
      <c r="J265" s="921"/>
      <c r="K265" s="921"/>
      <c r="L265" s="981" t="s">
        <v>1220</v>
      </c>
      <c r="M265" s="403"/>
      <c r="N265" s="404"/>
      <c r="O265" s="404"/>
      <c r="P265" s="404"/>
      <c r="Q265" s="404"/>
      <c r="R265" s="404"/>
      <c r="S265" s="404"/>
      <c r="T265" s="404"/>
      <c r="U265" s="404"/>
      <c r="V265" s="404"/>
      <c r="W265" s="404"/>
      <c r="X265" s="404"/>
      <c r="Y265" s="404"/>
      <c r="Z265" s="404"/>
      <c r="AA265" s="404"/>
      <c r="AB265" s="404"/>
      <c r="AC265" s="404"/>
      <c r="AD265" s="404"/>
      <c r="AE265" s="404"/>
      <c r="AF265" s="404"/>
      <c r="AG265" s="404"/>
      <c r="AH265" s="404"/>
      <c r="AI265" s="404"/>
      <c r="AJ265" s="404"/>
      <c r="AK265" s="404"/>
      <c r="AL265" s="404"/>
      <c r="AM265" s="404"/>
      <c r="AN265" s="404"/>
      <c r="AO265" s="404"/>
      <c r="AP265" s="404"/>
      <c r="AQ265" s="405"/>
      <c r="AR265" s="921"/>
      <c r="AS265" s="921"/>
      <c r="AT265" s="921"/>
      <c r="AU265" s="921"/>
      <c r="AV265" s="921"/>
      <c r="AW265" s="921"/>
      <c r="AX265" s="921"/>
      <c r="AY265" s="921"/>
      <c r="AZ265" s="921"/>
      <c r="BA265" s="921"/>
      <c r="BB265" s="921"/>
      <c r="BC265" s="921"/>
      <c r="BD265" s="921"/>
      <c r="BE265" s="921"/>
      <c r="BF265" s="921"/>
    </row>
    <row r="266" spans="1:58" s="600" customFormat="1" ht="0.15" customHeight="1">
      <c r="A266" s="921">
        <v>7</v>
      </c>
      <c r="B266" s="921"/>
      <c r="C266" s="921"/>
      <c r="D266" s="921"/>
      <c r="E266" s="921"/>
      <c r="F266" s="921"/>
      <c r="G266" s="921" t="b">
        <v>0</v>
      </c>
      <c r="H266" s="921"/>
      <c r="I266" s="921"/>
      <c r="J266" s="921"/>
      <c r="K266" s="921"/>
      <c r="L266" s="991" t="s">
        <v>694</v>
      </c>
      <c r="M266" s="986" t="s">
        <v>679</v>
      </c>
      <c r="N266" s="992">
        <v>0</v>
      </c>
      <c r="O266" s="992">
        <v>0</v>
      </c>
      <c r="P266" s="988">
        <v>0</v>
      </c>
      <c r="Q266" s="992">
        <v>0</v>
      </c>
      <c r="R266" s="992">
        <v>0</v>
      </c>
      <c r="S266" s="988">
        <v>0</v>
      </c>
      <c r="T266" s="992">
        <v>0</v>
      </c>
      <c r="U266" s="992">
        <v>0</v>
      </c>
      <c r="V266" s="988">
        <v>0</v>
      </c>
      <c r="W266" s="992">
        <v>0</v>
      </c>
      <c r="X266" s="992">
        <v>0</v>
      </c>
      <c r="Y266" s="988">
        <v>0</v>
      </c>
      <c r="Z266" s="992">
        <v>0</v>
      </c>
      <c r="AA266" s="992">
        <v>0</v>
      </c>
      <c r="AB266" s="988">
        <v>0</v>
      </c>
      <c r="AC266" s="992">
        <v>0</v>
      </c>
      <c r="AD266" s="992">
        <v>0</v>
      </c>
      <c r="AE266" s="988">
        <v>0</v>
      </c>
      <c r="AF266" s="992">
        <v>0</v>
      </c>
      <c r="AG266" s="992">
        <v>0</v>
      </c>
      <c r="AH266" s="988">
        <v>0</v>
      </c>
      <c r="AI266" s="992">
        <v>0</v>
      </c>
      <c r="AJ266" s="992">
        <v>0</v>
      </c>
      <c r="AK266" s="988">
        <v>0</v>
      </c>
      <c r="AL266" s="992">
        <v>0</v>
      </c>
      <c r="AM266" s="992">
        <v>0</v>
      </c>
      <c r="AN266" s="988">
        <v>0</v>
      </c>
      <c r="AO266" s="992">
        <v>0</v>
      </c>
      <c r="AP266" s="992">
        <v>0</v>
      </c>
      <c r="AQ266" s="988">
        <v>0</v>
      </c>
      <c r="AR266" s="921"/>
      <c r="AS266" s="921"/>
      <c r="AT266" s="921"/>
      <c r="AU266" s="921"/>
      <c r="AV266" s="921"/>
      <c r="AW266" s="921"/>
      <c r="AX266" s="921"/>
      <c r="AY266" s="921"/>
      <c r="AZ266" s="921"/>
      <c r="BA266" s="921"/>
      <c r="BB266" s="921"/>
      <c r="BC266" s="921"/>
      <c r="BD266" s="921"/>
      <c r="BE266" s="921"/>
      <c r="BF266" s="921"/>
    </row>
    <row r="267" spans="1:58" s="600" customFormat="1" ht="0.15" customHeight="1">
      <c r="A267" s="921">
        <v>7</v>
      </c>
      <c r="B267" s="921"/>
      <c r="C267" s="921"/>
      <c r="D267" s="921"/>
      <c r="E267" s="921"/>
      <c r="F267" s="921"/>
      <c r="G267" s="921" t="b">
        <v>0</v>
      </c>
      <c r="H267" s="921"/>
      <c r="I267" s="921"/>
      <c r="J267" s="921"/>
      <c r="K267" s="921"/>
      <c r="L267" s="991" t="s">
        <v>695</v>
      </c>
      <c r="M267" s="986" t="s">
        <v>679</v>
      </c>
      <c r="N267" s="992"/>
      <c r="O267" s="992"/>
      <c r="P267" s="988">
        <v>0</v>
      </c>
      <c r="Q267" s="992"/>
      <c r="R267" s="992"/>
      <c r="S267" s="988">
        <v>0</v>
      </c>
      <c r="T267" s="992"/>
      <c r="U267" s="992"/>
      <c r="V267" s="988">
        <v>0</v>
      </c>
      <c r="W267" s="992"/>
      <c r="X267" s="992"/>
      <c r="Y267" s="988">
        <v>0</v>
      </c>
      <c r="Z267" s="992"/>
      <c r="AA267" s="992"/>
      <c r="AB267" s="988">
        <v>0</v>
      </c>
      <c r="AC267" s="992"/>
      <c r="AD267" s="992"/>
      <c r="AE267" s="988">
        <v>0</v>
      </c>
      <c r="AF267" s="992"/>
      <c r="AG267" s="992"/>
      <c r="AH267" s="988">
        <v>0</v>
      </c>
      <c r="AI267" s="992"/>
      <c r="AJ267" s="992"/>
      <c r="AK267" s="988">
        <v>0</v>
      </c>
      <c r="AL267" s="992"/>
      <c r="AM267" s="992"/>
      <c r="AN267" s="988">
        <v>0</v>
      </c>
      <c r="AO267" s="992"/>
      <c r="AP267" s="992"/>
      <c r="AQ267" s="988">
        <v>0</v>
      </c>
      <c r="AR267" s="921"/>
      <c r="AS267" s="921"/>
      <c r="AT267" s="921"/>
      <c r="AU267" s="921"/>
      <c r="AV267" s="921"/>
      <c r="AW267" s="921"/>
      <c r="AX267" s="921"/>
      <c r="AY267" s="921"/>
      <c r="AZ267" s="921"/>
      <c r="BA267" s="921"/>
      <c r="BB267" s="921"/>
      <c r="BC267" s="921"/>
      <c r="BD267" s="921"/>
      <c r="BE267" s="921"/>
      <c r="BF267" s="921"/>
    </row>
    <row r="268" spans="1:58" s="600" customFormat="1" ht="0.15" customHeight="1">
      <c r="A268" s="921">
        <v>7</v>
      </c>
      <c r="B268" s="905" t="s">
        <v>1214</v>
      </c>
      <c r="C268" s="921"/>
      <c r="D268" s="921"/>
      <c r="E268" s="921"/>
      <c r="F268" s="921"/>
      <c r="G268" s="921" t="b">
        <v>0</v>
      </c>
      <c r="H268" s="921"/>
      <c r="I268" s="921"/>
      <c r="J268" s="921"/>
      <c r="K268" s="921"/>
      <c r="L268" s="991" t="s">
        <v>696</v>
      </c>
      <c r="M268" s="986" t="s">
        <v>329</v>
      </c>
      <c r="N268" s="989">
        <v>10.500000000000002</v>
      </c>
      <c r="O268" s="989">
        <v>12.5</v>
      </c>
      <c r="P268" s="990">
        <v>19.047619047619026</v>
      </c>
      <c r="Q268" s="989">
        <v>0</v>
      </c>
      <c r="R268" s="989">
        <v>0</v>
      </c>
      <c r="S268" s="990">
        <v>0</v>
      </c>
      <c r="T268" s="989">
        <v>0</v>
      </c>
      <c r="U268" s="989">
        <v>0</v>
      </c>
      <c r="V268" s="990">
        <v>0</v>
      </c>
      <c r="W268" s="989">
        <v>0</v>
      </c>
      <c r="X268" s="989">
        <v>0</v>
      </c>
      <c r="Y268" s="990">
        <v>0</v>
      </c>
      <c r="Z268" s="989">
        <v>0</v>
      </c>
      <c r="AA268" s="989">
        <v>0</v>
      </c>
      <c r="AB268" s="990">
        <v>0</v>
      </c>
      <c r="AC268" s="989">
        <v>0</v>
      </c>
      <c r="AD268" s="989">
        <v>0</v>
      </c>
      <c r="AE268" s="990">
        <v>0</v>
      </c>
      <c r="AF268" s="989">
        <v>0</v>
      </c>
      <c r="AG268" s="989">
        <v>0</v>
      </c>
      <c r="AH268" s="990">
        <v>0</v>
      </c>
      <c r="AI268" s="989">
        <v>0</v>
      </c>
      <c r="AJ268" s="989">
        <v>0</v>
      </c>
      <c r="AK268" s="990">
        <v>0</v>
      </c>
      <c r="AL268" s="989">
        <v>0</v>
      </c>
      <c r="AM268" s="989">
        <v>0</v>
      </c>
      <c r="AN268" s="990">
        <v>0</v>
      </c>
      <c r="AO268" s="989">
        <v>0</v>
      </c>
      <c r="AP268" s="989">
        <v>0</v>
      </c>
      <c r="AQ268" s="990">
        <v>0</v>
      </c>
      <c r="AR268" s="921"/>
      <c r="AS268" s="921"/>
      <c r="AT268" s="921"/>
      <c r="AU268" s="921"/>
      <c r="AV268" s="921"/>
      <c r="AW268" s="921"/>
      <c r="AX268" s="921"/>
      <c r="AY268" s="921"/>
      <c r="AZ268" s="921"/>
      <c r="BA268" s="921"/>
      <c r="BB268" s="921"/>
      <c r="BC268" s="921"/>
      <c r="BD268" s="921"/>
      <c r="BE268" s="921"/>
      <c r="BF268" s="921"/>
    </row>
    <row r="269" spans="1:58" s="600" customFormat="1" ht="0.15" customHeight="1">
      <c r="A269" s="921">
        <v>7</v>
      </c>
      <c r="B269" s="921"/>
      <c r="C269" s="921"/>
      <c r="D269" s="921"/>
      <c r="E269" s="921"/>
      <c r="F269" s="921"/>
      <c r="G269" s="921" t="b">
        <v>0</v>
      </c>
      <c r="H269" s="921"/>
      <c r="I269" s="921"/>
      <c r="J269" s="921"/>
      <c r="K269" s="921"/>
      <c r="L269" s="991" t="s">
        <v>697</v>
      </c>
      <c r="M269" s="986" t="s">
        <v>698</v>
      </c>
      <c r="N269" s="992"/>
      <c r="O269" s="992"/>
      <c r="P269" s="988">
        <v>0</v>
      </c>
      <c r="Q269" s="992"/>
      <c r="R269" s="992"/>
      <c r="S269" s="988">
        <v>0</v>
      </c>
      <c r="T269" s="992"/>
      <c r="U269" s="992"/>
      <c r="V269" s="988">
        <v>0</v>
      </c>
      <c r="W269" s="992"/>
      <c r="X269" s="992"/>
      <c r="Y269" s="988">
        <v>0</v>
      </c>
      <c r="Z269" s="992"/>
      <c r="AA269" s="992"/>
      <c r="AB269" s="988">
        <v>0</v>
      </c>
      <c r="AC269" s="992"/>
      <c r="AD269" s="992"/>
      <c r="AE269" s="988">
        <v>0</v>
      </c>
      <c r="AF269" s="992"/>
      <c r="AG269" s="992"/>
      <c r="AH269" s="988">
        <v>0</v>
      </c>
      <c r="AI269" s="992"/>
      <c r="AJ269" s="992"/>
      <c r="AK269" s="988">
        <v>0</v>
      </c>
      <c r="AL269" s="992"/>
      <c r="AM269" s="992"/>
      <c r="AN269" s="988">
        <v>0</v>
      </c>
      <c r="AO269" s="992"/>
      <c r="AP269" s="992"/>
      <c r="AQ269" s="988">
        <v>0</v>
      </c>
      <c r="AR269" s="921"/>
      <c r="AS269" s="921"/>
      <c r="AT269" s="921"/>
      <c r="AU269" s="921"/>
      <c r="AV269" s="921"/>
      <c r="AW269" s="921"/>
      <c r="AX269" s="921"/>
      <c r="AY269" s="921"/>
      <c r="AZ269" s="921"/>
      <c r="BA269" s="921"/>
      <c r="BB269" s="921"/>
      <c r="BC269" s="921"/>
      <c r="BD269" s="921"/>
      <c r="BE269" s="921"/>
      <c r="BF269" s="921"/>
    </row>
    <row r="270" spans="1:58" s="600" customFormat="1" ht="0.15" customHeight="1">
      <c r="A270" s="921">
        <v>7</v>
      </c>
      <c r="B270" s="921"/>
      <c r="C270" s="921"/>
      <c r="D270" s="921"/>
      <c r="E270" s="921"/>
      <c r="F270" s="921"/>
      <c r="G270" s="921" t="b">
        <v>0</v>
      </c>
      <c r="H270" s="921"/>
      <c r="I270" s="921"/>
      <c r="J270" s="921"/>
      <c r="K270" s="921"/>
      <c r="L270" s="991" t="s">
        <v>699</v>
      </c>
      <c r="M270" s="986" t="s">
        <v>700</v>
      </c>
      <c r="N270" s="992"/>
      <c r="O270" s="992"/>
      <c r="P270" s="988">
        <v>0</v>
      </c>
      <c r="Q270" s="992"/>
      <c r="R270" s="992"/>
      <c r="S270" s="988">
        <v>0</v>
      </c>
      <c r="T270" s="992"/>
      <c r="U270" s="992"/>
      <c r="V270" s="988">
        <v>0</v>
      </c>
      <c r="W270" s="992"/>
      <c r="X270" s="992"/>
      <c r="Y270" s="988">
        <v>0</v>
      </c>
      <c r="Z270" s="992"/>
      <c r="AA270" s="992"/>
      <c r="AB270" s="988">
        <v>0</v>
      </c>
      <c r="AC270" s="992"/>
      <c r="AD270" s="992"/>
      <c r="AE270" s="988">
        <v>0</v>
      </c>
      <c r="AF270" s="992"/>
      <c r="AG270" s="992"/>
      <c r="AH270" s="988">
        <v>0</v>
      </c>
      <c r="AI270" s="992"/>
      <c r="AJ270" s="992"/>
      <c r="AK270" s="988">
        <v>0</v>
      </c>
      <c r="AL270" s="992"/>
      <c r="AM270" s="992"/>
      <c r="AN270" s="988">
        <v>0</v>
      </c>
      <c r="AO270" s="992"/>
      <c r="AP270" s="992"/>
      <c r="AQ270" s="988">
        <v>0</v>
      </c>
      <c r="AR270" s="921"/>
      <c r="AS270" s="921"/>
      <c r="AT270" s="921"/>
      <c r="AU270" s="921"/>
      <c r="AV270" s="921"/>
      <c r="AW270" s="921"/>
      <c r="AX270" s="921"/>
      <c r="AY270" s="921"/>
      <c r="AZ270" s="921"/>
      <c r="BA270" s="921"/>
      <c r="BB270" s="921"/>
      <c r="BC270" s="921"/>
      <c r="BD270" s="921"/>
      <c r="BE270" s="921"/>
      <c r="BF270" s="921"/>
    </row>
    <row r="271" spans="1:58" s="600" customFormat="1" ht="0.15" customHeight="1">
      <c r="A271" s="921">
        <v>7</v>
      </c>
      <c r="B271" s="921"/>
      <c r="C271" s="921"/>
      <c r="D271" s="921"/>
      <c r="E271" s="921"/>
      <c r="F271" s="921"/>
      <c r="G271" s="921" t="b">
        <v>0</v>
      </c>
      <c r="H271" s="921"/>
      <c r="I271" s="921"/>
      <c r="J271" s="921"/>
      <c r="K271" s="921"/>
      <c r="L271" s="981" t="s">
        <v>1221</v>
      </c>
      <c r="M271" s="403"/>
      <c r="N271" s="404"/>
      <c r="O271" s="404"/>
      <c r="P271" s="404"/>
      <c r="Q271" s="404"/>
      <c r="R271" s="404"/>
      <c r="S271" s="404"/>
      <c r="T271" s="404"/>
      <c r="U271" s="404"/>
      <c r="V271" s="404"/>
      <c r="W271" s="404"/>
      <c r="X271" s="404"/>
      <c r="Y271" s="404"/>
      <c r="Z271" s="404"/>
      <c r="AA271" s="404"/>
      <c r="AB271" s="404"/>
      <c r="AC271" s="404"/>
      <c r="AD271" s="404"/>
      <c r="AE271" s="404"/>
      <c r="AF271" s="404"/>
      <c r="AG271" s="404"/>
      <c r="AH271" s="404"/>
      <c r="AI271" s="404"/>
      <c r="AJ271" s="404"/>
      <c r="AK271" s="404"/>
      <c r="AL271" s="404"/>
      <c r="AM271" s="404"/>
      <c r="AN271" s="404"/>
      <c r="AO271" s="404"/>
      <c r="AP271" s="404"/>
      <c r="AQ271" s="405"/>
      <c r="AR271" s="921"/>
      <c r="AS271" s="921"/>
      <c r="AT271" s="921"/>
      <c r="AU271" s="921"/>
      <c r="AV271" s="921"/>
      <c r="AW271" s="921"/>
      <c r="AX271" s="921"/>
      <c r="AY271" s="921"/>
      <c r="AZ271" s="921"/>
      <c r="BA271" s="921"/>
      <c r="BB271" s="921"/>
      <c r="BC271" s="921"/>
      <c r="BD271" s="921"/>
      <c r="BE271" s="921"/>
      <c r="BF271" s="921"/>
    </row>
    <row r="272" spans="1:58" s="600" customFormat="1" ht="0.15" customHeight="1">
      <c r="A272" s="921">
        <v>7</v>
      </c>
      <c r="B272" s="921"/>
      <c r="C272" s="921"/>
      <c r="D272" s="921"/>
      <c r="E272" s="921"/>
      <c r="F272" s="921"/>
      <c r="G272" s="921" t="b">
        <v>0</v>
      </c>
      <c r="H272" s="921"/>
      <c r="I272" s="921"/>
      <c r="J272" s="921"/>
      <c r="K272" s="921"/>
      <c r="L272" s="991" t="s">
        <v>694</v>
      </c>
      <c r="M272" s="986" t="s">
        <v>679</v>
      </c>
      <c r="N272" s="992">
        <v>0</v>
      </c>
      <c r="O272" s="992">
        <v>0</v>
      </c>
      <c r="P272" s="988">
        <v>0</v>
      </c>
      <c r="Q272" s="992">
        <v>0</v>
      </c>
      <c r="R272" s="992">
        <v>0</v>
      </c>
      <c r="S272" s="988">
        <v>0</v>
      </c>
      <c r="T272" s="992">
        <v>0</v>
      </c>
      <c r="U272" s="992">
        <v>0</v>
      </c>
      <c r="V272" s="988">
        <v>0</v>
      </c>
      <c r="W272" s="992">
        <v>0</v>
      </c>
      <c r="X272" s="992">
        <v>0</v>
      </c>
      <c r="Y272" s="988">
        <v>0</v>
      </c>
      <c r="Z272" s="992">
        <v>0</v>
      </c>
      <c r="AA272" s="992">
        <v>0</v>
      </c>
      <c r="AB272" s="988">
        <v>0</v>
      </c>
      <c r="AC272" s="992">
        <v>0</v>
      </c>
      <c r="AD272" s="992">
        <v>0</v>
      </c>
      <c r="AE272" s="988">
        <v>0</v>
      </c>
      <c r="AF272" s="992">
        <v>0</v>
      </c>
      <c r="AG272" s="992">
        <v>0</v>
      </c>
      <c r="AH272" s="988">
        <v>0</v>
      </c>
      <c r="AI272" s="992">
        <v>0</v>
      </c>
      <c r="AJ272" s="992">
        <v>0</v>
      </c>
      <c r="AK272" s="988">
        <v>0</v>
      </c>
      <c r="AL272" s="992">
        <v>0</v>
      </c>
      <c r="AM272" s="992">
        <v>0</v>
      </c>
      <c r="AN272" s="988">
        <v>0</v>
      </c>
      <c r="AO272" s="992">
        <v>0</v>
      </c>
      <c r="AP272" s="992">
        <v>0</v>
      </c>
      <c r="AQ272" s="988">
        <v>0</v>
      </c>
      <c r="AR272" s="921"/>
      <c r="AS272" s="921"/>
      <c r="AT272" s="921"/>
      <c r="AU272" s="921"/>
      <c r="AV272" s="921"/>
      <c r="AW272" s="921"/>
      <c r="AX272" s="921"/>
      <c r="AY272" s="921"/>
      <c r="AZ272" s="921"/>
      <c r="BA272" s="921"/>
      <c r="BB272" s="921"/>
      <c r="BC272" s="921"/>
      <c r="BD272" s="921"/>
      <c r="BE272" s="921"/>
      <c r="BF272" s="921"/>
    </row>
    <row r="273" spans="1:58" s="600" customFormat="1" ht="0.15" customHeight="1">
      <c r="A273" s="921">
        <v>7</v>
      </c>
      <c r="B273" s="921"/>
      <c r="C273" s="921"/>
      <c r="D273" s="921"/>
      <c r="E273" s="921"/>
      <c r="F273" s="921"/>
      <c r="G273" s="921" t="b">
        <v>0</v>
      </c>
      <c r="H273" s="921"/>
      <c r="I273" s="921"/>
      <c r="J273" s="921"/>
      <c r="K273" s="921"/>
      <c r="L273" s="991" t="s">
        <v>695</v>
      </c>
      <c r="M273" s="986" t="s">
        <v>679</v>
      </c>
      <c r="N273" s="992"/>
      <c r="O273" s="992"/>
      <c r="P273" s="988">
        <v>0</v>
      </c>
      <c r="Q273" s="992"/>
      <c r="R273" s="992"/>
      <c r="S273" s="988">
        <v>0</v>
      </c>
      <c r="T273" s="992"/>
      <c r="U273" s="992"/>
      <c r="V273" s="988">
        <v>0</v>
      </c>
      <c r="W273" s="992"/>
      <c r="X273" s="992"/>
      <c r="Y273" s="988">
        <v>0</v>
      </c>
      <c r="Z273" s="992"/>
      <c r="AA273" s="992"/>
      <c r="AB273" s="988">
        <v>0</v>
      </c>
      <c r="AC273" s="992"/>
      <c r="AD273" s="992"/>
      <c r="AE273" s="988">
        <v>0</v>
      </c>
      <c r="AF273" s="992"/>
      <c r="AG273" s="992"/>
      <c r="AH273" s="988">
        <v>0</v>
      </c>
      <c r="AI273" s="992"/>
      <c r="AJ273" s="992"/>
      <c r="AK273" s="988">
        <v>0</v>
      </c>
      <c r="AL273" s="992"/>
      <c r="AM273" s="992"/>
      <c r="AN273" s="988">
        <v>0</v>
      </c>
      <c r="AO273" s="992"/>
      <c r="AP273" s="992"/>
      <c r="AQ273" s="988">
        <v>0</v>
      </c>
      <c r="AR273" s="921"/>
      <c r="AS273" s="921"/>
      <c r="AT273" s="921"/>
      <c r="AU273" s="921"/>
      <c r="AV273" s="921"/>
      <c r="AW273" s="921"/>
      <c r="AX273" s="921"/>
      <c r="AY273" s="921"/>
      <c r="AZ273" s="921"/>
      <c r="BA273" s="921"/>
      <c r="BB273" s="921"/>
      <c r="BC273" s="921"/>
      <c r="BD273" s="921"/>
      <c r="BE273" s="921"/>
      <c r="BF273" s="921"/>
    </row>
    <row r="274" spans="1:58" s="600" customFormat="1" ht="0.15" customHeight="1">
      <c r="A274" s="921">
        <v>7</v>
      </c>
      <c r="B274" s="905" t="s">
        <v>1215</v>
      </c>
      <c r="C274" s="921"/>
      <c r="D274" s="921"/>
      <c r="E274" s="921"/>
      <c r="F274" s="921"/>
      <c r="G274" s="921" t="b">
        <v>0</v>
      </c>
      <c r="H274" s="921"/>
      <c r="I274" s="921"/>
      <c r="J274" s="921"/>
      <c r="K274" s="921"/>
      <c r="L274" s="991" t="s">
        <v>696</v>
      </c>
      <c r="M274" s="986" t="s">
        <v>329</v>
      </c>
      <c r="N274" s="989">
        <v>9.76</v>
      </c>
      <c r="O274" s="989">
        <v>10.85</v>
      </c>
      <c r="P274" s="990">
        <v>11.168032786885245</v>
      </c>
      <c r="Q274" s="989">
        <v>0</v>
      </c>
      <c r="R274" s="989">
        <v>0</v>
      </c>
      <c r="S274" s="990">
        <v>0</v>
      </c>
      <c r="T274" s="989">
        <v>0</v>
      </c>
      <c r="U274" s="989">
        <v>0</v>
      </c>
      <c r="V274" s="990">
        <v>0</v>
      </c>
      <c r="W274" s="989">
        <v>0</v>
      </c>
      <c r="X274" s="989">
        <v>0</v>
      </c>
      <c r="Y274" s="990">
        <v>0</v>
      </c>
      <c r="Z274" s="989">
        <v>0</v>
      </c>
      <c r="AA274" s="989">
        <v>0</v>
      </c>
      <c r="AB274" s="990">
        <v>0</v>
      </c>
      <c r="AC274" s="989">
        <v>0</v>
      </c>
      <c r="AD274" s="989">
        <v>0</v>
      </c>
      <c r="AE274" s="990">
        <v>0</v>
      </c>
      <c r="AF274" s="989">
        <v>0</v>
      </c>
      <c r="AG274" s="989">
        <v>0</v>
      </c>
      <c r="AH274" s="990">
        <v>0</v>
      </c>
      <c r="AI274" s="989">
        <v>0</v>
      </c>
      <c r="AJ274" s="989">
        <v>0</v>
      </c>
      <c r="AK274" s="990">
        <v>0</v>
      </c>
      <c r="AL274" s="989">
        <v>0</v>
      </c>
      <c r="AM274" s="989">
        <v>0</v>
      </c>
      <c r="AN274" s="990">
        <v>0</v>
      </c>
      <c r="AO274" s="989">
        <v>0</v>
      </c>
      <c r="AP274" s="989">
        <v>0</v>
      </c>
      <c r="AQ274" s="990">
        <v>0</v>
      </c>
      <c r="AR274" s="921"/>
      <c r="AS274" s="921"/>
      <c r="AT274" s="921"/>
      <c r="AU274" s="921"/>
      <c r="AV274" s="921"/>
      <c r="AW274" s="921"/>
      <c r="AX274" s="921"/>
      <c r="AY274" s="921"/>
      <c r="AZ274" s="921"/>
      <c r="BA274" s="921"/>
      <c r="BB274" s="921"/>
      <c r="BC274" s="921"/>
      <c r="BD274" s="921"/>
      <c r="BE274" s="921"/>
      <c r="BF274" s="921"/>
    </row>
    <row r="275" spans="1:58" s="600" customFormat="1" ht="0.15" customHeight="1">
      <c r="A275" s="921">
        <v>7</v>
      </c>
      <c r="B275" s="921"/>
      <c r="C275" s="921"/>
      <c r="D275" s="921"/>
      <c r="E275" s="921"/>
      <c r="F275" s="921"/>
      <c r="G275" s="921" t="b">
        <v>0</v>
      </c>
      <c r="H275" s="921"/>
      <c r="I275" s="921"/>
      <c r="J275" s="921"/>
      <c r="K275" s="921"/>
      <c r="L275" s="991" t="s">
        <v>697</v>
      </c>
      <c r="M275" s="986" t="s">
        <v>698</v>
      </c>
      <c r="N275" s="992"/>
      <c r="O275" s="992"/>
      <c r="P275" s="988">
        <v>0</v>
      </c>
      <c r="Q275" s="992"/>
      <c r="R275" s="992"/>
      <c r="S275" s="988">
        <v>0</v>
      </c>
      <c r="T275" s="992"/>
      <c r="U275" s="992"/>
      <c r="V275" s="988">
        <v>0</v>
      </c>
      <c r="W275" s="992"/>
      <c r="X275" s="992"/>
      <c r="Y275" s="988">
        <v>0</v>
      </c>
      <c r="Z275" s="992"/>
      <c r="AA275" s="992"/>
      <c r="AB275" s="988">
        <v>0</v>
      </c>
      <c r="AC275" s="992"/>
      <c r="AD275" s="992"/>
      <c r="AE275" s="988">
        <v>0</v>
      </c>
      <c r="AF275" s="992"/>
      <c r="AG275" s="992"/>
      <c r="AH275" s="988">
        <v>0</v>
      </c>
      <c r="AI275" s="992"/>
      <c r="AJ275" s="992"/>
      <c r="AK275" s="988">
        <v>0</v>
      </c>
      <c r="AL275" s="992"/>
      <c r="AM275" s="992"/>
      <c r="AN275" s="988">
        <v>0</v>
      </c>
      <c r="AO275" s="992"/>
      <c r="AP275" s="992"/>
      <c r="AQ275" s="988">
        <v>0</v>
      </c>
      <c r="AR275" s="921"/>
      <c r="AS275" s="921"/>
      <c r="AT275" s="921"/>
      <c r="AU275" s="921"/>
      <c r="AV275" s="921"/>
      <c r="AW275" s="921"/>
      <c r="AX275" s="921"/>
      <c r="AY275" s="921"/>
      <c r="AZ275" s="921"/>
      <c r="BA275" s="921"/>
      <c r="BB275" s="921"/>
      <c r="BC275" s="921"/>
      <c r="BD275" s="921"/>
      <c r="BE275" s="921"/>
      <c r="BF275" s="921"/>
    </row>
    <row r="276" spans="1:58" s="600" customFormat="1" ht="0.15" customHeight="1">
      <c r="A276" s="921">
        <v>7</v>
      </c>
      <c r="B276" s="921"/>
      <c r="C276" s="921"/>
      <c r="D276" s="921"/>
      <c r="E276" s="921"/>
      <c r="F276" s="921"/>
      <c r="G276" s="921" t="b">
        <v>0</v>
      </c>
      <c r="H276" s="921"/>
      <c r="I276" s="921"/>
      <c r="J276" s="921"/>
      <c r="K276" s="921"/>
      <c r="L276" s="991" t="s">
        <v>699</v>
      </c>
      <c r="M276" s="986" t="s">
        <v>700</v>
      </c>
      <c r="N276" s="992"/>
      <c r="O276" s="992"/>
      <c r="P276" s="988">
        <v>0</v>
      </c>
      <c r="Q276" s="992"/>
      <c r="R276" s="992"/>
      <c r="S276" s="988">
        <v>0</v>
      </c>
      <c r="T276" s="992"/>
      <c r="U276" s="992"/>
      <c r="V276" s="988">
        <v>0</v>
      </c>
      <c r="W276" s="992"/>
      <c r="X276" s="992"/>
      <c r="Y276" s="988">
        <v>0</v>
      </c>
      <c r="Z276" s="992"/>
      <c r="AA276" s="992"/>
      <c r="AB276" s="988">
        <v>0</v>
      </c>
      <c r="AC276" s="992"/>
      <c r="AD276" s="992"/>
      <c r="AE276" s="988">
        <v>0</v>
      </c>
      <c r="AF276" s="992"/>
      <c r="AG276" s="992"/>
      <c r="AH276" s="988">
        <v>0</v>
      </c>
      <c r="AI276" s="992"/>
      <c r="AJ276" s="992"/>
      <c r="AK276" s="988">
        <v>0</v>
      </c>
      <c r="AL276" s="992"/>
      <c r="AM276" s="992"/>
      <c r="AN276" s="988">
        <v>0</v>
      </c>
      <c r="AO276" s="992"/>
      <c r="AP276" s="992"/>
      <c r="AQ276" s="988">
        <v>0</v>
      </c>
      <c r="AR276" s="921"/>
      <c r="AS276" s="921"/>
      <c r="AT276" s="921"/>
      <c r="AU276" s="921"/>
      <c r="AV276" s="921"/>
      <c r="AW276" s="921"/>
      <c r="AX276" s="921"/>
      <c r="AY276" s="921"/>
      <c r="AZ276" s="921"/>
      <c r="BA276" s="921"/>
      <c r="BB276" s="921"/>
      <c r="BC276" s="921"/>
      <c r="BD276" s="921"/>
      <c r="BE276" s="921"/>
      <c r="BF276" s="921"/>
    </row>
    <row r="277" spans="1:58" s="600" customFormat="1" ht="0.15" customHeight="1">
      <c r="A277" s="921">
        <v>7</v>
      </c>
      <c r="B277" s="921"/>
      <c r="C277" s="921"/>
      <c r="D277" s="921"/>
      <c r="E277" s="921"/>
      <c r="F277" s="921"/>
      <c r="G277" s="921" t="b">
        <v>0</v>
      </c>
      <c r="H277" s="921"/>
      <c r="I277" s="921"/>
      <c r="J277" s="921"/>
      <c r="K277" s="921"/>
      <c r="L277" s="981" t="s">
        <v>1221</v>
      </c>
      <c r="M277" s="403"/>
      <c r="N277" s="404"/>
      <c r="O277" s="404"/>
      <c r="P277" s="404"/>
      <c r="Q277" s="404"/>
      <c r="R277" s="404"/>
      <c r="S277" s="404"/>
      <c r="T277" s="404"/>
      <c r="U277" s="404"/>
      <c r="V277" s="404"/>
      <c r="W277" s="404"/>
      <c r="X277" s="404"/>
      <c r="Y277" s="404"/>
      <c r="Z277" s="404"/>
      <c r="AA277" s="404"/>
      <c r="AB277" s="404"/>
      <c r="AC277" s="404"/>
      <c r="AD277" s="404"/>
      <c r="AE277" s="404"/>
      <c r="AF277" s="404"/>
      <c r="AG277" s="404"/>
      <c r="AH277" s="404"/>
      <c r="AI277" s="404"/>
      <c r="AJ277" s="404"/>
      <c r="AK277" s="404"/>
      <c r="AL277" s="404"/>
      <c r="AM277" s="404"/>
      <c r="AN277" s="404"/>
      <c r="AO277" s="404"/>
      <c r="AP277" s="404"/>
      <c r="AQ277" s="405"/>
      <c r="AR277" s="921"/>
      <c r="AS277" s="921"/>
      <c r="AT277" s="921"/>
      <c r="AU277" s="921"/>
      <c r="AV277" s="921"/>
      <c r="AW277" s="921"/>
      <c r="AX277" s="921"/>
      <c r="AY277" s="921"/>
      <c r="AZ277" s="921"/>
      <c r="BA277" s="921"/>
      <c r="BB277" s="921"/>
      <c r="BC277" s="921"/>
      <c r="BD277" s="921"/>
      <c r="BE277" s="921"/>
      <c r="BF277" s="921"/>
    </row>
    <row r="278" spans="1:58" s="600" customFormat="1" ht="0.15" customHeight="1">
      <c r="A278" s="921">
        <v>7</v>
      </c>
      <c r="B278" s="921"/>
      <c r="C278" s="921"/>
      <c r="D278" s="921"/>
      <c r="E278" s="921"/>
      <c r="F278" s="921"/>
      <c r="G278" s="921" t="b">
        <v>0</v>
      </c>
      <c r="H278" s="921"/>
      <c r="I278" s="921"/>
      <c r="J278" s="921"/>
      <c r="K278" s="921"/>
      <c r="L278" s="991" t="s">
        <v>694</v>
      </c>
      <c r="M278" s="986" t="s">
        <v>679</v>
      </c>
      <c r="N278" s="992">
        <v>0</v>
      </c>
      <c r="O278" s="992">
        <v>0</v>
      </c>
      <c r="P278" s="988">
        <v>0</v>
      </c>
      <c r="Q278" s="992">
        <v>0</v>
      </c>
      <c r="R278" s="992">
        <v>0</v>
      </c>
      <c r="S278" s="988">
        <v>0</v>
      </c>
      <c r="T278" s="992">
        <v>0</v>
      </c>
      <c r="U278" s="992">
        <v>0</v>
      </c>
      <c r="V278" s="988">
        <v>0</v>
      </c>
      <c r="W278" s="992">
        <v>0</v>
      </c>
      <c r="X278" s="992">
        <v>0</v>
      </c>
      <c r="Y278" s="988">
        <v>0</v>
      </c>
      <c r="Z278" s="992">
        <v>0</v>
      </c>
      <c r="AA278" s="992">
        <v>0</v>
      </c>
      <c r="AB278" s="988">
        <v>0</v>
      </c>
      <c r="AC278" s="992">
        <v>0</v>
      </c>
      <c r="AD278" s="992">
        <v>0</v>
      </c>
      <c r="AE278" s="988">
        <v>0</v>
      </c>
      <c r="AF278" s="992">
        <v>0</v>
      </c>
      <c r="AG278" s="992">
        <v>0</v>
      </c>
      <c r="AH278" s="988">
        <v>0</v>
      </c>
      <c r="AI278" s="992">
        <v>0</v>
      </c>
      <c r="AJ278" s="992">
        <v>0</v>
      </c>
      <c r="AK278" s="988">
        <v>0</v>
      </c>
      <c r="AL278" s="992">
        <v>0</v>
      </c>
      <c r="AM278" s="992">
        <v>0</v>
      </c>
      <c r="AN278" s="988">
        <v>0</v>
      </c>
      <c r="AO278" s="992">
        <v>0</v>
      </c>
      <c r="AP278" s="992">
        <v>0</v>
      </c>
      <c r="AQ278" s="988">
        <v>0</v>
      </c>
      <c r="AR278" s="921"/>
      <c r="AS278" s="921"/>
      <c r="AT278" s="921"/>
      <c r="AU278" s="921"/>
      <c r="AV278" s="921"/>
      <c r="AW278" s="921"/>
      <c r="AX278" s="921"/>
      <c r="AY278" s="921"/>
      <c r="AZ278" s="921"/>
      <c r="BA278" s="921"/>
      <c r="BB278" s="921"/>
      <c r="BC278" s="921"/>
      <c r="BD278" s="921"/>
      <c r="BE278" s="921"/>
      <c r="BF278" s="921"/>
    </row>
    <row r="279" spans="1:58" s="600" customFormat="1" ht="0.15" customHeight="1">
      <c r="A279" s="921">
        <v>7</v>
      </c>
      <c r="B279" s="921"/>
      <c r="C279" s="921"/>
      <c r="D279" s="921"/>
      <c r="E279" s="921"/>
      <c r="F279" s="921"/>
      <c r="G279" s="921" t="b">
        <v>0</v>
      </c>
      <c r="H279" s="921"/>
      <c r="I279" s="921"/>
      <c r="J279" s="921"/>
      <c r="K279" s="921"/>
      <c r="L279" s="991" t="s">
        <v>695</v>
      </c>
      <c r="M279" s="986" t="s">
        <v>679</v>
      </c>
      <c r="N279" s="992"/>
      <c r="O279" s="992"/>
      <c r="P279" s="988">
        <v>0</v>
      </c>
      <c r="Q279" s="992"/>
      <c r="R279" s="992"/>
      <c r="S279" s="988">
        <v>0</v>
      </c>
      <c r="T279" s="992"/>
      <c r="U279" s="992"/>
      <c r="V279" s="988">
        <v>0</v>
      </c>
      <c r="W279" s="992"/>
      <c r="X279" s="992"/>
      <c r="Y279" s="988">
        <v>0</v>
      </c>
      <c r="Z279" s="992"/>
      <c r="AA279" s="992"/>
      <c r="AB279" s="988">
        <v>0</v>
      </c>
      <c r="AC279" s="992"/>
      <c r="AD279" s="992"/>
      <c r="AE279" s="988">
        <v>0</v>
      </c>
      <c r="AF279" s="992"/>
      <c r="AG279" s="992"/>
      <c r="AH279" s="988">
        <v>0</v>
      </c>
      <c r="AI279" s="992"/>
      <c r="AJ279" s="992"/>
      <c r="AK279" s="988">
        <v>0</v>
      </c>
      <c r="AL279" s="992"/>
      <c r="AM279" s="992"/>
      <c r="AN279" s="988">
        <v>0</v>
      </c>
      <c r="AO279" s="992"/>
      <c r="AP279" s="992"/>
      <c r="AQ279" s="988">
        <v>0</v>
      </c>
      <c r="AR279" s="921"/>
      <c r="AS279" s="921"/>
      <c r="AT279" s="921"/>
      <c r="AU279" s="921"/>
      <c r="AV279" s="921"/>
      <c r="AW279" s="921"/>
      <c r="AX279" s="921"/>
      <c r="AY279" s="921"/>
      <c r="AZ279" s="921"/>
      <c r="BA279" s="921"/>
      <c r="BB279" s="921"/>
      <c r="BC279" s="921"/>
      <c r="BD279" s="921"/>
      <c r="BE279" s="921"/>
      <c r="BF279" s="921"/>
    </row>
    <row r="280" spans="1:58" s="600" customFormat="1" ht="0.15" customHeight="1">
      <c r="A280" s="921">
        <v>7</v>
      </c>
      <c r="B280" s="905" t="s">
        <v>1216</v>
      </c>
      <c r="C280" s="921"/>
      <c r="D280" s="921"/>
      <c r="E280" s="921"/>
      <c r="F280" s="921"/>
      <c r="G280" s="921" t="b">
        <v>0</v>
      </c>
      <c r="H280" s="921"/>
      <c r="I280" s="921"/>
      <c r="J280" s="921"/>
      <c r="K280" s="921"/>
      <c r="L280" s="991" t="s">
        <v>696</v>
      </c>
      <c r="M280" s="986" t="s">
        <v>329</v>
      </c>
      <c r="N280" s="989">
        <v>9.76</v>
      </c>
      <c r="O280" s="989">
        <v>10.85</v>
      </c>
      <c r="P280" s="990">
        <v>11.168032786885245</v>
      </c>
      <c r="Q280" s="989">
        <v>0</v>
      </c>
      <c r="R280" s="989">
        <v>0</v>
      </c>
      <c r="S280" s="990">
        <v>0</v>
      </c>
      <c r="T280" s="989">
        <v>0</v>
      </c>
      <c r="U280" s="989">
        <v>0</v>
      </c>
      <c r="V280" s="990">
        <v>0</v>
      </c>
      <c r="W280" s="989">
        <v>0</v>
      </c>
      <c r="X280" s="989">
        <v>0</v>
      </c>
      <c r="Y280" s="990">
        <v>0</v>
      </c>
      <c r="Z280" s="989">
        <v>0</v>
      </c>
      <c r="AA280" s="989">
        <v>0</v>
      </c>
      <c r="AB280" s="990">
        <v>0</v>
      </c>
      <c r="AC280" s="989">
        <v>0</v>
      </c>
      <c r="AD280" s="989">
        <v>0</v>
      </c>
      <c r="AE280" s="990">
        <v>0</v>
      </c>
      <c r="AF280" s="989">
        <v>0</v>
      </c>
      <c r="AG280" s="989">
        <v>0</v>
      </c>
      <c r="AH280" s="990">
        <v>0</v>
      </c>
      <c r="AI280" s="989">
        <v>0</v>
      </c>
      <c r="AJ280" s="989">
        <v>0</v>
      </c>
      <c r="AK280" s="990">
        <v>0</v>
      </c>
      <c r="AL280" s="989">
        <v>0</v>
      </c>
      <c r="AM280" s="989">
        <v>0</v>
      </c>
      <c r="AN280" s="990">
        <v>0</v>
      </c>
      <c r="AO280" s="989">
        <v>0</v>
      </c>
      <c r="AP280" s="989">
        <v>0</v>
      </c>
      <c r="AQ280" s="990">
        <v>0</v>
      </c>
      <c r="AR280" s="921"/>
      <c r="AS280" s="921"/>
      <c r="AT280" s="921"/>
      <c r="AU280" s="921"/>
      <c r="AV280" s="921"/>
      <c r="AW280" s="921"/>
      <c r="AX280" s="921"/>
      <c r="AY280" s="921"/>
      <c r="AZ280" s="921"/>
      <c r="BA280" s="921"/>
      <c r="BB280" s="921"/>
      <c r="BC280" s="921"/>
      <c r="BD280" s="921"/>
      <c r="BE280" s="921"/>
      <c r="BF280" s="921"/>
    </row>
    <row r="281" spans="1:58" s="600" customFormat="1" ht="0.15" customHeight="1">
      <c r="A281" s="921">
        <v>7</v>
      </c>
      <c r="B281" s="921"/>
      <c r="C281" s="921"/>
      <c r="D281" s="921"/>
      <c r="E281" s="921"/>
      <c r="F281" s="921"/>
      <c r="G281" s="921" t="b">
        <v>0</v>
      </c>
      <c r="H281" s="921"/>
      <c r="I281" s="921"/>
      <c r="J281" s="921"/>
      <c r="K281" s="921"/>
      <c r="L281" s="991" t="s">
        <v>697</v>
      </c>
      <c r="M281" s="986" t="s">
        <v>698</v>
      </c>
      <c r="N281" s="992"/>
      <c r="O281" s="992"/>
      <c r="P281" s="988">
        <v>0</v>
      </c>
      <c r="Q281" s="992"/>
      <c r="R281" s="992"/>
      <c r="S281" s="988">
        <v>0</v>
      </c>
      <c r="T281" s="992"/>
      <c r="U281" s="992"/>
      <c r="V281" s="988">
        <v>0</v>
      </c>
      <c r="W281" s="992"/>
      <c r="X281" s="992"/>
      <c r="Y281" s="988">
        <v>0</v>
      </c>
      <c r="Z281" s="992"/>
      <c r="AA281" s="992"/>
      <c r="AB281" s="988">
        <v>0</v>
      </c>
      <c r="AC281" s="992"/>
      <c r="AD281" s="992"/>
      <c r="AE281" s="988">
        <v>0</v>
      </c>
      <c r="AF281" s="992"/>
      <c r="AG281" s="992"/>
      <c r="AH281" s="988">
        <v>0</v>
      </c>
      <c r="AI281" s="992"/>
      <c r="AJ281" s="992"/>
      <c r="AK281" s="988">
        <v>0</v>
      </c>
      <c r="AL281" s="992"/>
      <c r="AM281" s="992"/>
      <c r="AN281" s="988">
        <v>0</v>
      </c>
      <c r="AO281" s="992"/>
      <c r="AP281" s="992"/>
      <c r="AQ281" s="988">
        <v>0</v>
      </c>
      <c r="AR281" s="921"/>
      <c r="AS281" s="921"/>
      <c r="AT281" s="921"/>
      <c r="AU281" s="921"/>
      <c r="AV281" s="921"/>
      <c r="AW281" s="921"/>
      <c r="AX281" s="921"/>
      <c r="AY281" s="921"/>
      <c r="AZ281" s="921"/>
      <c r="BA281" s="921"/>
      <c r="BB281" s="921"/>
      <c r="BC281" s="921"/>
      <c r="BD281" s="921"/>
      <c r="BE281" s="921"/>
      <c r="BF281" s="921"/>
    </row>
    <row r="282" spans="1:58" s="600" customFormat="1" ht="0.15" customHeight="1">
      <c r="A282" s="921">
        <v>7</v>
      </c>
      <c r="B282" s="921"/>
      <c r="C282" s="921"/>
      <c r="D282" s="921"/>
      <c r="E282" s="921"/>
      <c r="F282" s="921"/>
      <c r="G282" s="921" t="b">
        <v>0</v>
      </c>
      <c r="H282" s="921"/>
      <c r="I282" s="921"/>
      <c r="J282" s="921"/>
      <c r="K282" s="921"/>
      <c r="L282" s="991" t="s">
        <v>699</v>
      </c>
      <c r="M282" s="986" t="s">
        <v>700</v>
      </c>
      <c r="N282" s="992"/>
      <c r="O282" s="992"/>
      <c r="P282" s="988">
        <v>0</v>
      </c>
      <c r="Q282" s="992"/>
      <c r="R282" s="992"/>
      <c r="S282" s="988">
        <v>0</v>
      </c>
      <c r="T282" s="992"/>
      <c r="U282" s="992"/>
      <c r="V282" s="988">
        <v>0</v>
      </c>
      <c r="W282" s="992"/>
      <c r="X282" s="992"/>
      <c r="Y282" s="988">
        <v>0</v>
      </c>
      <c r="Z282" s="992"/>
      <c r="AA282" s="992"/>
      <c r="AB282" s="988">
        <v>0</v>
      </c>
      <c r="AC282" s="992"/>
      <c r="AD282" s="992"/>
      <c r="AE282" s="988">
        <v>0</v>
      </c>
      <c r="AF282" s="992"/>
      <c r="AG282" s="992"/>
      <c r="AH282" s="988">
        <v>0</v>
      </c>
      <c r="AI282" s="992"/>
      <c r="AJ282" s="992"/>
      <c r="AK282" s="988">
        <v>0</v>
      </c>
      <c r="AL282" s="992"/>
      <c r="AM282" s="992"/>
      <c r="AN282" s="988">
        <v>0</v>
      </c>
      <c r="AO282" s="992"/>
      <c r="AP282" s="992"/>
      <c r="AQ282" s="988">
        <v>0</v>
      </c>
      <c r="AR282" s="921"/>
      <c r="AS282" s="921"/>
      <c r="AT282" s="921"/>
      <c r="AU282" s="921"/>
      <c r="AV282" s="921"/>
      <c r="AW282" s="921"/>
      <c r="AX282" s="921"/>
      <c r="AY282" s="921"/>
      <c r="AZ282" s="921"/>
      <c r="BA282" s="921"/>
      <c r="BB282" s="921"/>
      <c r="BC282" s="921"/>
      <c r="BD282" s="921"/>
      <c r="BE282" s="921"/>
      <c r="BF282" s="921"/>
    </row>
    <row r="283" spans="1:58" s="600" customFormat="1">
      <c r="A283" s="764" t="s">
        <v>126</v>
      </c>
      <c r="B283" s="921"/>
      <c r="C283" s="921"/>
      <c r="D283" s="921"/>
      <c r="E283" s="921"/>
      <c r="F283" s="921" t="s">
        <v>1026</v>
      </c>
      <c r="G283" s="969"/>
      <c r="H283" s="921"/>
      <c r="I283" s="921"/>
      <c r="J283" s="921"/>
      <c r="K283" s="921"/>
      <c r="L283" s="1165" t="s">
        <v>16</v>
      </c>
      <c r="M283" s="1166"/>
      <c r="N283" s="971" t="s">
        <v>2430</v>
      </c>
      <c r="O283" s="972"/>
      <c r="P283" s="972"/>
      <c r="Q283" s="972"/>
      <c r="R283" s="972"/>
      <c r="S283" s="972"/>
      <c r="T283" s="972"/>
      <c r="U283" s="972"/>
      <c r="V283" s="972"/>
      <c r="W283" s="972"/>
      <c r="X283" s="972"/>
      <c r="Y283" s="972"/>
      <c r="Z283" s="972"/>
      <c r="AA283" s="972"/>
      <c r="AB283" s="972"/>
      <c r="AC283" s="972"/>
      <c r="AD283" s="972"/>
      <c r="AE283" s="972"/>
      <c r="AF283" s="972"/>
      <c r="AG283" s="972"/>
      <c r="AH283" s="972"/>
      <c r="AI283" s="972"/>
      <c r="AJ283" s="972"/>
      <c r="AK283" s="972"/>
      <c r="AL283" s="972"/>
      <c r="AM283" s="972"/>
      <c r="AN283" s="972"/>
      <c r="AO283" s="972"/>
      <c r="AP283" s="972"/>
      <c r="AQ283" s="973"/>
      <c r="AR283" s="921"/>
      <c r="AS283" s="921"/>
      <c r="AT283" s="921"/>
      <c r="AU283" s="921"/>
      <c r="AV283" s="921"/>
      <c r="AW283" s="921"/>
      <c r="AX283" s="921"/>
      <c r="AY283" s="921"/>
      <c r="AZ283" s="921"/>
      <c r="BA283" s="921"/>
      <c r="BB283" s="921"/>
      <c r="BC283" s="921"/>
      <c r="BD283" s="921"/>
      <c r="BE283" s="921"/>
      <c r="BF283" s="921"/>
    </row>
    <row r="284" spans="1:58" s="600" customFormat="1">
      <c r="A284" s="921">
        <v>8</v>
      </c>
      <c r="B284" s="921"/>
      <c r="C284" s="921"/>
      <c r="D284" s="921"/>
      <c r="E284" s="921"/>
      <c r="F284" s="921"/>
      <c r="G284" s="921"/>
      <c r="H284" s="921"/>
      <c r="I284" s="921"/>
      <c r="J284" s="921"/>
      <c r="K284" s="921"/>
      <c r="L284" s="1154" t="s">
        <v>686</v>
      </c>
      <c r="M284" s="1155"/>
      <c r="N284" s="971" t="s">
        <v>1028</v>
      </c>
      <c r="O284" s="974"/>
      <c r="P284" s="974"/>
      <c r="Q284" s="974"/>
      <c r="R284" s="974"/>
      <c r="S284" s="974"/>
      <c r="T284" s="974"/>
      <c r="U284" s="974"/>
      <c r="V284" s="974"/>
      <c r="W284" s="974"/>
      <c r="X284" s="974"/>
      <c r="Y284" s="974"/>
      <c r="Z284" s="974"/>
      <c r="AA284" s="974"/>
      <c r="AB284" s="974"/>
      <c r="AC284" s="974"/>
      <c r="AD284" s="974"/>
      <c r="AE284" s="974"/>
      <c r="AF284" s="974"/>
      <c r="AG284" s="974"/>
      <c r="AH284" s="974"/>
      <c r="AI284" s="974"/>
      <c r="AJ284" s="974"/>
      <c r="AK284" s="974"/>
      <c r="AL284" s="974"/>
      <c r="AM284" s="974"/>
      <c r="AN284" s="974"/>
      <c r="AO284" s="974"/>
      <c r="AP284" s="974"/>
      <c r="AQ284" s="975"/>
      <c r="AR284" s="921"/>
      <c r="AS284" s="921"/>
      <c r="AT284" s="921"/>
      <c r="AU284" s="921"/>
      <c r="AV284" s="921"/>
      <c r="AW284" s="921"/>
      <c r="AX284" s="921"/>
      <c r="AY284" s="921"/>
      <c r="AZ284" s="921"/>
      <c r="BA284" s="921"/>
      <c r="BB284" s="921"/>
      <c r="BC284" s="921"/>
      <c r="BD284" s="921"/>
      <c r="BE284" s="921"/>
      <c r="BF284" s="921"/>
    </row>
    <row r="285" spans="1:58" s="600" customFormat="1">
      <c r="A285" s="921">
        <v>8</v>
      </c>
      <c r="B285" s="921"/>
      <c r="C285" s="921"/>
      <c r="D285" s="921"/>
      <c r="E285" s="921"/>
      <c r="F285" s="921"/>
      <c r="G285" s="921"/>
      <c r="H285" s="921"/>
      <c r="I285" s="921"/>
      <c r="J285" s="921"/>
      <c r="K285" s="921"/>
      <c r="L285" s="1154" t="s">
        <v>687</v>
      </c>
      <c r="M285" s="1155"/>
      <c r="N285" s="971" t="s">
        <v>1131</v>
      </c>
      <c r="O285" s="974"/>
      <c r="P285" s="974"/>
      <c r="Q285" s="974"/>
      <c r="R285" s="974"/>
      <c r="S285" s="974"/>
      <c r="T285" s="974"/>
      <c r="U285" s="974"/>
      <c r="V285" s="974"/>
      <c r="W285" s="974"/>
      <c r="X285" s="974"/>
      <c r="Y285" s="974"/>
      <c r="Z285" s="974"/>
      <c r="AA285" s="974"/>
      <c r="AB285" s="974"/>
      <c r="AC285" s="974"/>
      <c r="AD285" s="974"/>
      <c r="AE285" s="974"/>
      <c r="AF285" s="974"/>
      <c r="AG285" s="974"/>
      <c r="AH285" s="974"/>
      <c r="AI285" s="974"/>
      <c r="AJ285" s="974"/>
      <c r="AK285" s="974"/>
      <c r="AL285" s="974"/>
      <c r="AM285" s="974"/>
      <c r="AN285" s="974"/>
      <c r="AO285" s="974"/>
      <c r="AP285" s="974"/>
      <c r="AQ285" s="975"/>
      <c r="AR285" s="921"/>
      <c r="AS285" s="921"/>
      <c r="AT285" s="921"/>
      <c r="AU285" s="921"/>
      <c r="AV285" s="921"/>
      <c r="AW285" s="921"/>
      <c r="AX285" s="921"/>
      <c r="AY285" s="921"/>
      <c r="AZ285" s="921"/>
      <c r="BA285" s="921"/>
      <c r="BB285" s="921"/>
      <c r="BC285" s="921"/>
      <c r="BD285" s="921"/>
      <c r="BE285" s="921"/>
      <c r="BF285" s="921"/>
    </row>
    <row r="286" spans="1:58" s="600" customFormat="1">
      <c r="A286" s="921">
        <v>8</v>
      </c>
      <c r="B286" s="921"/>
      <c r="C286" s="921"/>
      <c r="D286" s="921"/>
      <c r="E286" s="921"/>
      <c r="F286" s="921"/>
      <c r="G286" s="921"/>
      <c r="H286" s="921"/>
      <c r="I286" s="921"/>
      <c r="J286" s="921"/>
      <c r="K286" s="921"/>
      <c r="L286" s="1154" t="s">
        <v>282</v>
      </c>
      <c r="M286" s="1155"/>
      <c r="N286" s="971" t="s">
        <v>1996</v>
      </c>
      <c r="O286" s="974"/>
      <c r="P286" s="974"/>
      <c r="Q286" s="974"/>
      <c r="R286" s="974"/>
      <c r="S286" s="974"/>
      <c r="T286" s="974"/>
      <c r="U286" s="974"/>
      <c r="V286" s="974"/>
      <c r="W286" s="974"/>
      <c r="X286" s="974"/>
      <c r="Y286" s="974"/>
      <c r="Z286" s="974"/>
      <c r="AA286" s="974"/>
      <c r="AB286" s="974"/>
      <c r="AC286" s="974"/>
      <c r="AD286" s="974"/>
      <c r="AE286" s="974"/>
      <c r="AF286" s="974"/>
      <c r="AG286" s="974"/>
      <c r="AH286" s="974"/>
      <c r="AI286" s="974"/>
      <c r="AJ286" s="974"/>
      <c r="AK286" s="974"/>
      <c r="AL286" s="974"/>
      <c r="AM286" s="974"/>
      <c r="AN286" s="974"/>
      <c r="AO286" s="974"/>
      <c r="AP286" s="974"/>
      <c r="AQ286" s="975"/>
      <c r="AR286" s="921"/>
      <c r="AS286" s="921"/>
      <c r="AT286" s="921"/>
      <c r="AU286" s="921"/>
      <c r="AV286" s="921"/>
      <c r="AW286" s="921"/>
      <c r="AX286" s="921"/>
      <c r="AY286" s="921"/>
      <c r="AZ286" s="921"/>
      <c r="BA286" s="921"/>
      <c r="BB286" s="921"/>
      <c r="BC286" s="921"/>
      <c r="BD286" s="921"/>
      <c r="BE286" s="921"/>
      <c r="BF286" s="921"/>
    </row>
    <row r="287" spans="1:58" s="600" customFormat="1">
      <c r="A287" s="921">
        <v>8</v>
      </c>
      <c r="B287" s="921"/>
      <c r="C287" s="921"/>
      <c r="D287" s="921"/>
      <c r="E287" s="921"/>
      <c r="F287" s="921"/>
      <c r="G287" s="921" t="b">
        <v>1</v>
      </c>
      <c r="H287" s="921"/>
      <c r="I287" s="921"/>
      <c r="J287" s="921"/>
      <c r="K287" s="921"/>
      <c r="L287" s="976" t="s">
        <v>688</v>
      </c>
      <c r="M287" s="977"/>
      <c r="N287" s="978"/>
      <c r="O287" s="978"/>
      <c r="P287" s="978"/>
      <c r="Q287" s="978"/>
      <c r="R287" s="978"/>
      <c r="S287" s="978"/>
      <c r="T287" s="978"/>
      <c r="U287" s="978"/>
      <c r="V287" s="978"/>
      <c r="W287" s="978"/>
      <c r="X287" s="978"/>
      <c r="Y287" s="978"/>
      <c r="Z287" s="978"/>
      <c r="AA287" s="978"/>
      <c r="AB287" s="978"/>
      <c r="AC287" s="978"/>
      <c r="AD287" s="978"/>
      <c r="AE287" s="978"/>
      <c r="AF287" s="978"/>
      <c r="AG287" s="978"/>
      <c r="AH287" s="978"/>
      <c r="AI287" s="978"/>
      <c r="AJ287" s="978"/>
      <c r="AK287" s="978"/>
      <c r="AL287" s="978"/>
      <c r="AM287" s="978"/>
      <c r="AN287" s="978"/>
      <c r="AO287" s="978"/>
      <c r="AP287" s="978"/>
      <c r="AQ287" s="979"/>
      <c r="AR287" s="921"/>
      <c r="AS287" s="921"/>
      <c r="AT287" s="921"/>
      <c r="AU287" s="921"/>
      <c r="AV287" s="921"/>
      <c r="AW287" s="921"/>
      <c r="AX287" s="921"/>
      <c r="AY287" s="921"/>
      <c r="AZ287" s="921"/>
      <c r="BA287" s="921"/>
      <c r="BB287" s="921"/>
      <c r="BC287" s="921"/>
      <c r="BD287" s="921"/>
      <c r="BE287" s="921"/>
      <c r="BF287" s="921"/>
    </row>
    <row r="288" spans="1:58" s="391" customFormat="1" ht="22.8">
      <c r="A288" s="921">
        <v>8</v>
      </c>
      <c r="B288" s="921" t="s">
        <v>1208</v>
      </c>
      <c r="C288" s="980"/>
      <c r="D288" s="980"/>
      <c r="E288" s="980"/>
      <c r="F288" s="980"/>
      <c r="G288" s="921" t="b">
        <v>1</v>
      </c>
      <c r="H288" s="980"/>
      <c r="I288" s="980"/>
      <c r="J288" s="980"/>
      <c r="K288" s="980"/>
      <c r="L288" s="981" t="s">
        <v>1139</v>
      </c>
      <c r="M288" s="982" t="s">
        <v>679</v>
      </c>
      <c r="N288" s="983">
        <v>116.35</v>
      </c>
      <c r="O288" s="983">
        <v>33.479999999999997</v>
      </c>
      <c r="P288" s="984">
        <v>-71.224752900730564</v>
      </c>
      <c r="Q288" s="983">
        <v>0</v>
      </c>
      <c r="R288" s="983">
        <v>0</v>
      </c>
      <c r="S288" s="984">
        <v>0</v>
      </c>
      <c r="T288" s="983">
        <v>0</v>
      </c>
      <c r="U288" s="983">
        <v>0</v>
      </c>
      <c r="V288" s="984">
        <v>0</v>
      </c>
      <c r="W288" s="983">
        <v>0</v>
      </c>
      <c r="X288" s="983">
        <v>0</v>
      </c>
      <c r="Y288" s="984">
        <v>0</v>
      </c>
      <c r="Z288" s="983">
        <v>0</v>
      </c>
      <c r="AA288" s="983">
        <v>0</v>
      </c>
      <c r="AB288" s="984">
        <v>0</v>
      </c>
      <c r="AC288" s="983">
        <v>0</v>
      </c>
      <c r="AD288" s="983">
        <v>0</v>
      </c>
      <c r="AE288" s="984">
        <v>0</v>
      </c>
      <c r="AF288" s="983">
        <v>0</v>
      </c>
      <c r="AG288" s="983">
        <v>0</v>
      </c>
      <c r="AH288" s="984">
        <v>0</v>
      </c>
      <c r="AI288" s="983">
        <v>0</v>
      </c>
      <c r="AJ288" s="983">
        <v>0</v>
      </c>
      <c r="AK288" s="984">
        <v>0</v>
      </c>
      <c r="AL288" s="983">
        <v>0</v>
      </c>
      <c r="AM288" s="983">
        <v>0</v>
      </c>
      <c r="AN288" s="984">
        <v>0</v>
      </c>
      <c r="AO288" s="983">
        <v>0</v>
      </c>
      <c r="AP288" s="983">
        <v>0</v>
      </c>
      <c r="AQ288" s="984">
        <v>0</v>
      </c>
      <c r="AR288" s="980"/>
      <c r="AS288" s="980"/>
      <c r="AT288" s="980"/>
      <c r="AU288" s="980"/>
      <c r="AV288" s="980"/>
      <c r="AW288" s="980"/>
      <c r="AX288" s="980"/>
      <c r="AY288" s="980"/>
      <c r="AZ288" s="980"/>
      <c r="BA288" s="980"/>
      <c r="BB288" s="980"/>
      <c r="BC288" s="980"/>
      <c r="BD288" s="980"/>
      <c r="BE288" s="980"/>
      <c r="BF288" s="980"/>
    </row>
    <row r="289" spans="1:58" s="391" customFormat="1" ht="22.8">
      <c r="A289" s="921">
        <v>8</v>
      </c>
      <c r="B289" s="921" t="s">
        <v>1209</v>
      </c>
      <c r="C289" s="980"/>
      <c r="D289" s="980"/>
      <c r="E289" s="980"/>
      <c r="F289" s="980"/>
      <c r="G289" s="921" t="b">
        <v>1</v>
      </c>
      <c r="H289" s="980"/>
      <c r="I289" s="980"/>
      <c r="J289" s="980"/>
      <c r="K289" s="980"/>
      <c r="L289" s="981" t="s">
        <v>1140</v>
      </c>
      <c r="M289" s="982" t="s">
        <v>679</v>
      </c>
      <c r="N289" s="983">
        <v>128.4</v>
      </c>
      <c r="O289" s="983">
        <v>36.489632</v>
      </c>
      <c r="P289" s="984">
        <v>-71.581283489096563</v>
      </c>
      <c r="Q289" s="983">
        <v>0</v>
      </c>
      <c r="R289" s="983">
        <v>0</v>
      </c>
      <c r="S289" s="984">
        <v>0</v>
      </c>
      <c r="T289" s="983">
        <v>0</v>
      </c>
      <c r="U289" s="983">
        <v>0</v>
      </c>
      <c r="V289" s="984">
        <v>0</v>
      </c>
      <c r="W289" s="983">
        <v>0</v>
      </c>
      <c r="X289" s="983">
        <v>0</v>
      </c>
      <c r="Y289" s="984">
        <v>0</v>
      </c>
      <c r="Z289" s="983">
        <v>0</v>
      </c>
      <c r="AA289" s="983">
        <v>0</v>
      </c>
      <c r="AB289" s="984">
        <v>0</v>
      </c>
      <c r="AC289" s="983">
        <v>0</v>
      </c>
      <c r="AD289" s="983">
        <v>0</v>
      </c>
      <c r="AE289" s="984">
        <v>0</v>
      </c>
      <c r="AF289" s="983">
        <v>0</v>
      </c>
      <c r="AG289" s="983">
        <v>0</v>
      </c>
      <c r="AH289" s="984">
        <v>0</v>
      </c>
      <c r="AI289" s="983">
        <v>0</v>
      </c>
      <c r="AJ289" s="983">
        <v>0</v>
      </c>
      <c r="AK289" s="984">
        <v>0</v>
      </c>
      <c r="AL289" s="983">
        <v>0</v>
      </c>
      <c r="AM289" s="983">
        <v>0</v>
      </c>
      <c r="AN289" s="984">
        <v>0</v>
      </c>
      <c r="AO289" s="983">
        <v>0</v>
      </c>
      <c r="AP289" s="983">
        <v>0</v>
      </c>
      <c r="AQ289" s="984">
        <v>0</v>
      </c>
      <c r="AR289" s="980"/>
      <c r="AS289" s="980"/>
      <c r="AT289" s="980"/>
      <c r="AU289" s="980"/>
      <c r="AV289" s="980"/>
      <c r="AW289" s="980"/>
      <c r="AX289" s="980"/>
      <c r="AY289" s="980"/>
      <c r="AZ289" s="980"/>
      <c r="BA289" s="980"/>
      <c r="BB289" s="980"/>
      <c r="BC289" s="980"/>
      <c r="BD289" s="980"/>
      <c r="BE289" s="980"/>
      <c r="BF289" s="980"/>
    </row>
    <row r="290" spans="1:58" s="600" customFormat="1">
      <c r="A290" s="921">
        <v>8</v>
      </c>
      <c r="B290" s="921"/>
      <c r="C290" s="921"/>
      <c r="D290" s="921"/>
      <c r="E290" s="921"/>
      <c r="F290" s="921"/>
      <c r="G290" s="921" t="b">
        <v>1</v>
      </c>
      <c r="H290" s="921"/>
      <c r="I290" s="921"/>
      <c r="J290" s="921"/>
      <c r="K290" s="921"/>
      <c r="L290" s="985" t="s">
        <v>689</v>
      </c>
      <c r="M290" s="986" t="s">
        <v>145</v>
      </c>
      <c r="N290" s="987">
        <v>110.35668242372154</v>
      </c>
      <c r="O290" s="987">
        <v>108.9893428912784</v>
      </c>
      <c r="P290" s="988"/>
      <c r="Q290" s="987">
        <v>0</v>
      </c>
      <c r="R290" s="987">
        <v>0</v>
      </c>
      <c r="S290" s="988"/>
      <c r="T290" s="987">
        <v>0</v>
      </c>
      <c r="U290" s="987">
        <v>0</v>
      </c>
      <c r="V290" s="988"/>
      <c r="W290" s="987">
        <v>0</v>
      </c>
      <c r="X290" s="987">
        <v>0</v>
      </c>
      <c r="Y290" s="988"/>
      <c r="Z290" s="987">
        <v>0</v>
      </c>
      <c r="AA290" s="987">
        <v>0</v>
      </c>
      <c r="AB290" s="988"/>
      <c r="AC290" s="987">
        <v>0</v>
      </c>
      <c r="AD290" s="987">
        <v>0</v>
      </c>
      <c r="AE290" s="988"/>
      <c r="AF290" s="987">
        <v>0</v>
      </c>
      <c r="AG290" s="987">
        <v>0</v>
      </c>
      <c r="AH290" s="988"/>
      <c r="AI290" s="987">
        <v>0</v>
      </c>
      <c r="AJ290" s="987">
        <v>0</v>
      </c>
      <c r="AK290" s="988"/>
      <c r="AL290" s="987">
        <v>0</v>
      </c>
      <c r="AM290" s="987">
        <v>0</v>
      </c>
      <c r="AN290" s="988"/>
      <c r="AO290" s="987">
        <v>0</v>
      </c>
      <c r="AP290" s="987">
        <v>0</v>
      </c>
      <c r="AQ290" s="988"/>
      <c r="AR290" s="921"/>
      <c r="AS290" s="921"/>
      <c r="AT290" s="921"/>
      <c r="AU290" s="921"/>
      <c r="AV290" s="921"/>
      <c r="AW290" s="921"/>
      <c r="AX290" s="921"/>
      <c r="AY290" s="921"/>
      <c r="AZ290" s="921"/>
      <c r="BA290" s="921"/>
      <c r="BB290" s="921"/>
      <c r="BC290" s="921"/>
      <c r="BD290" s="921"/>
      <c r="BE290" s="921"/>
      <c r="BF290" s="921"/>
    </row>
    <row r="291" spans="1:58" s="600" customFormat="1">
      <c r="A291" s="921">
        <v>8</v>
      </c>
      <c r="B291" s="905" t="s">
        <v>1217</v>
      </c>
      <c r="C291" s="921"/>
      <c r="D291" s="921"/>
      <c r="E291" s="921"/>
      <c r="F291" s="921"/>
      <c r="G291" s="921" t="b">
        <v>1</v>
      </c>
      <c r="H291" s="921"/>
      <c r="I291" s="921"/>
      <c r="J291" s="921"/>
      <c r="K291" s="921"/>
      <c r="L291" s="985" t="s">
        <v>690</v>
      </c>
      <c r="M291" s="986" t="s">
        <v>329</v>
      </c>
      <c r="N291" s="989">
        <v>12.91</v>
      </c>
      <c r="O291" s="989">
        <v>15</v>
      </c>
      <c r="P291" s="990">
        <v>16.189000774593339</v>
      </c>
      <c r="Q291" s="989">
        <v>0</v>
      </c>
      <c r="R291" s="989">
        <v>0</v>
      </c>
      <c r="S291" s="990">
        <v>0</v>
      </c>
      <c r="T291" s="989">
        <v>0</v>
      </c>
      <c r="U291" s="989">
        <v>0</v>
      </c>
      <c r="V291" s="990">
        <v>0</v>
      </c>
      <c r="W291" s="989">
        <v>0</v>
      </c>
      <c r="X291" s="989">
        <v>0</v>
      </c>
      <c r="Y291" s="990">
        <v>0</v>
      </c>
      <c r="Z291" s="989">
        <v>0</v>
      </c>
      <c r="AA291" s="989">
        <v>0</v>
      </c>
      <c r="AB291" s="990">
        <v>0</v>
      </c>
      <c r="AC291" s="989">
        <v>0</v>
      </c>
      <c r="AD291" s="989">
        <v>0</v>
      </c>
      <c r="AE291" s="990">
        <v>0</v>
      </c>
      <c r="AF291" s="989">
        <v>0</v>
      </c>
      <c r="AG291" s="989">
        <v>0</v>
      </c>
      <c r="AH291" s="990">
        <v>0</v>
      </c>
      <c r="AI291" s="989">
        <v>0</v>
      </c>
      <c r="AJ291" s="989">
        <v>0</v>
      </c>
      <c r="AK291" s="990">
        <v>0</v>
      </c>
      <c r="AL291" s="989">
        <v>0</v>
      </c>
      <c r="AM291" s="989">
        <v>0</v>
      </c>
      <c r="AN291" s="990">
        <v>0</v>
      </c>
      <c r="AO291" s="989">
        <v>0</v>
      </c>
      <c r="AP291" s="989">
        <v>0</v>
      </c>
      <c r="AQ291" s="990">
        <v>0</v>
      </c>
      <c r="AR291" s="921"/>
      <c r="AS291" s="921"/>
      <c r="AT291" s="921"/>
      <c r="AU291" s="921"/>
      <c r="AV291" s="921"/>
      <c r="AW291" s="921"/>
      <c r="AX291" s="921"/>
      <c r="AY291" s="921"/>
      <c r="AZ291" s="921"/>
      <c r="BA291" s="921"/>
      <c r="BB291" s="921"/>
      <c r="BC291" s="921"/>
      <c r="BD291" s="921"/>
      <c r="BE291" s="921"/>
      <c r="BF291" s="921"/>
    </row>
    <row r="292" spans="1:58" s="391" customFormat="1">
      <c r="A292" s="921">
        <v>8</v>
      </c>
      <c r="B292" s="905" t="s">
        <v>1211</v>
      </c>
      <c r="C292" s="980"/>
      <c r="D292" s="980"/>
      <c r="E292" s="980"/>
      <c r="F292" s="980"/>
      <c r="G292" s="921" t="b">
        <v>1</v>
      </c>
      <c r="H292" s="980"/>
      <c r="I292" s="980"/>
      <c r="J292" s="980"/>
      <c r="K292" s="980"/>
      <c r="L292" s="981" t="s">
        <v>691</v>
      </c>
      <c r="M292" s="982" t="s">
        <v>679</v>
      </c>
      <c r="N292" s="983">
        <v>116.35</v>
      </c>
      <c r="O292" s="983">
        <v>33.479999999999997</v>
      </c>
      <c r="P292" s="984">
        <v>-71.224752900730564</v>
      </c>
      <c r="Q292" s="983">
        <v>0</v>
      </c>
      <c r="R292" s="983">
        <v>0</v>
      </c>
      <c r="S292" s="984">
        <v>0</v>
      </c>
      <c r="T292" s="983">
        <v>0</v>
      </c>
      <c r="U292" s="983">
        <v>0</v>
      </c>
      <c r="V292" s="984">
        <v>0</v>
      </c>
      <c r="W292" s="983">
        <v>0</v>
      </c>
      <c r="X292" s="983">
        <v>0</v>
      </c>
      <c r="Y292" s="984">
        <v>0</v>
      </c>
      <c r="Z292" s="983">
        <v>0</v>
      </c>
      <c r="AA292" s="983">
        <v>0</v>
      </c>
      <c r="AB292" s="984">
        <v>0</v>
      </c>
      <c r="AC292" s="983">
        <v>0</v>
      </c>
      <c r="AD292" s="983">
        <v>0</v>
      </c>
      <c r="AE292" s="984">
        <v>0</v>
      </c>
      <c r="AF292" s="983">
        <v>0</v>
      </c>
      <c r="AG292" s="983">
        <v>0</v>
      </c>
      <c r="AH292" s="984">
        <v>0</v>
      </c>
      <c r="AI292" s="983">
        <v>0</v>
      </c>
      <c r="AJ292" s="983">
        <v>0</v>
      </c>
      <c r="AK292" s="984">
        <v>0</v>
      </c>
      <c r="AL292" s="983">
        <v>0</v>
      </c>
      <c r="AM292" s="983">
        <v>0</v>
      </c>
      <c r="AN292" s="984">
        <v>0</v>
      </c>
      <c r="AO292" s="983">
        <v>0</v>
      </c>
      <c r="AP292" s="983">
        <v>0</v>
      </c>
      <c r="AQ292" s="984">
        <v>0</v>
      </c>
      <c r="AR292" s="980"/>
      <c r="AS292" s="980"/>
      <c r="AT292" s="980"/>
      <c r="AU292" s="980"/>
      <c r="AV292" s="980"/>
      <c r="AW292" s="980"/>
      <c r="AX292" s="980"/>
      <c r="AY292" s="980"/>
      <c r="AZ292" s="980"/>
      <c r="BA292" s="980"/>
      <c r="BB292" s="980"/>
      <c r="BC292" s="980"/>
      <c r="BD292" s="980"/>
      <c r="BE292" s="980"/>
      <c r="BF292" s="980"/>
    </row>
    <row r="293" spans="1:58" s="391" customFormat="1">
      <c r="A293" s="921">
        <v>8</v>
      </c>
      <c r="B293" s="905" t="s">
        <v>1210</v>
      </c>
      <c r="C293" s="980"/>
      <c r="D293" s="980"/>
      <c r="E293" s="980"/>
      <c r="F293" s="980"/>
      <c r="G293" s="921" t="b">
        <v>1</v>
      </c>
      <c r="H293" s="980"/>
      <c r="I293" s="980"/>
      <c r="J293" s="980"/>
      <c r="K293" s="980"/>
      <c r="L293" s="981" t="s">
        <v>692</v>
      </c>
      <c r="M293" s="982" t="s">
        <v>679</v>
      </c>
      <c r="N293" s="983">
        <v>128.4</v>
      </c>
      <c r="O293" s="983">
        <v>36.489632</v>
      </c>
      <c r="P293" s="984">
        <v>-71.581283489096563</v>
      </c>
      <c r="Q293" s="983">
        <v>0</v>
      </c>
      <c r="R293" s="983">
        <v>0</v>
      </c>
      <c r="S293" s="984">
        <v>0</v>
      </c>
      <c r="T293" s="983">
        <v>0</v>
      </c>
      <c r="U293" s="983">
        <v>0</v>
      </c>
      <c r="V293" s="984">
        <v>0</v>
      </c>
      <c r="W293" s="983">
        <v>0</v>
      </c>
      <c r="X293" s="983">
        <v>0</v>
      </c>
      <c r="Y293" s="984">
        <v>0</v>
      </c>
      <c r="Z293" s="983">
        <v>0</v>
      </c>
      <c r="AA293" s="983">
        <v>0</v>
      </c>
      <c r="AB293" s="984">
        <v>0</v>
      </c>
      <c r="AC293" s="983">
        <v>0</v>
      </c>
      <c r="AD293" s="983">
        <v>0</v>
      </c>
      <c r="AE293" s="984">
        <v>0</v>
      </c>
      <c r="AF293" s="983">
        <v>0</v>
      </c>
      <c r="AG293" s="983">
        <v>0</v>
      </c>
      <c r="AH293" s="984">
        <v>0</v>
      </c>
      <c r="AI293" s="983">
        <v>0</v>
      </c>
      <c r="AJ293" s="983">
        <v>0</v>
      </c>
      <c r="AK293" s="984">
        <v>0</v>
      </c>
      <c r="AL293" s="983">
        <v>0</v>
      </c>
      <c r="AM293" s="983">
        <v>0</v>
      </c>
      <c r="AN293" s="984">
        <v>0</v>
      </c>
      <c r="AO293" s="983">
        <v>0</v>
      </c>
      <c r="AP293" s="983">
        <v>0</v>
      </c>
      <c r="AQ293" s="984">
        <v>0</v>
      </c>
      <c r="AR293" s="980"/>
      <c r="AS293" s="980"/>
      <c r="AT293" s="980"/>
      <c r="AU293" s="980"/>
      <c r="AV293" s="980"/>
      <c r="AW293" s="980"/>
      <c r="AX293" s="980"/>
      <c r="AY293" s="980"/>
      <c r="AZ293" s="980"/>
      <c r="BA293" s="980"/>
      <c r="BB293" s="980"/>
      <c r="BC293" s="980"/>
      <c r="BD293" s="980"/>
      <c r="BE293" s="980"/>
      <c r="BF293" s="980"/>
    </row>
    <row r="294" spans="1:58" s="600" customFormat="1">
      <c r="A294" s="921">
        <v>8</v>
      </c>
      <c r="B294" s="905"/>
      <c r="C294" s="921"/>
      <c r="D294" s="921"/>
      <c r="E294" s="921"/>
      <c r="F294" s="921"/>
      <c r="G294" s="921" t="b">
        <v>1</v>
      </c>
      <c r="H294" s="921"/>
      <c r="I294" s="921"/>
      <c r="J294" s="921"/>
      <c r="K294" s="921"/>
      <c r="L294" s="985" t="s">
        <v>689</v>
      </c>
      <c r="M294" s="986" t="s">
        <v>145</v>
      </c>
      <c r="N294" s="987">
        <v>110.35668242372154</v>
      </c>
      <c r="O294" s="987">
        <v>108.9893428912784</v>
      </c>
      <c r="P294" s="988"/>
      <c r="Q294" s="987">
        <v>0</v>
      </c>
      <c r="R294" s="987">
        <v>0</v>
      </c>
      <c r="S294" s="988"/>
      <c r="T294" s="987">
        <v>0</v>
      </c>
      <c r="U294" s="987">
        <v>0</v>
      </c>
      <c r="V294" s="988"/>
      <c r="W294" s="987">
        <v>0</v>
      </c>
      <c r="X294" s="987">
        <v>0</v>
      </c>
      <c r="Y294" s="988"/>
      <c r="Z294" s="987">
        <v>0</v>
      </c>
      <c r="AA294" s="987">
        <v>0</v>
      </c>
      <c r="AB294" s="988"/>
      <c r="AC294" s="987">
        <v>0</v>
      </c>
      <c r="AD294" s="987">
        <v>0</v>
      </c>
      <c r="AE294" s="988"/>
      <c r="AF294" s="987">
        <v>0</v>
      </c>
      <c r="AG294" s="987">
        <v>0</v>
      </c>
      <c r="AH294" s="988"/>
      <c r="AI294" s="987">
        <v>0</v>
      </c>
      <c r="AJ294" s="987">
        <v>0</v>
      </c>
      <c r="AK294" s="988"/>
      <c r="AL294" s="987">
        <v>0</v>
      </c>
      <c r="AM294" s="987">
        <v>0</v>
      </c>
      <c r="AN294" s="988"/>
      <c r="AO294" s="987">
        <v>0</v>
      </c>
      <c r="AP294" s="987">
        <v>0</v>
      </c>
      <c r="AQ294" s="988"/>
      <c r="AR294" s="921"/>
      <c r="AS294" s="921"/>
      <c r="AT294" s="921"/>
      <c r="AU294" s="921"/>
      <c r="AV294" s="921"/>
      <c r="AW294" s="921"/>
      <c r="AX294" s="921"/>
      <c r="AY294" s="921"/>
      <c r="AZ294" s="921"/>
      <c r="BA294" s="921"/>
      <c r="BB294" s="921"/>
      <c r="BC294" s="921"/>
      <c r="BD294" s="921"/>
      <c r="BE294" s="921"/>
      <c r="BF294" s="921"/>
    </row>
    <row r="295" spans="1:58" s="600" customFormat="1">
      <c r="A295" s="921">
        <v>8</v>
      </c>
      <c r="B295" s="905" t="s">
        <v>1218</v>
      </c>
      <c r="C295" s="921"/>
      <c r="D295" s="921"/>
      <c r="E295" s="921"/>
      <c r="F295" s="921"/>
      <c r="G295" s="921" t="b">
        <v>1</v>
      </c>
      <c r="H295" s="921"/>
      <c r="I295" s="921"/>
      <c r="J295" s="921"/>
      <c r="K295" s="921"/>
      <c r="L295" s="985" t="s">
        <v>1212</v>
      </c>
      <c r="M295" s="986" t="s">
        <v>329</v>
      </c>
      <c r="N295" s="989">
        <v>12.22</v>
      </c>
      <c r="O295" s="989">
        <v>14</v>
      </c>
      <c r="P295" s="990">
        <v>14.566284779050731</v>
      </c>
      <c r="Q295" s="989">
        <v>0</v>
      </c>
      <c r="R295" s="989">
        <v>0</v>
      </c>
      <c r="S295" s="990">
        <v>0</v>
      </c>
      <c r="T295" s="989">
        <v>0</v>
      </c>
      <c r="U295" s="989">
        <v>0</v>
      </c>
      <c r="V295" s="990">
        <v>0</v>
      </c>
      <c r="W295" s="989">
        <v>0</v>
      </c>
      <c r="X295" s="989">
        <v>0</v>
      </c>
      <c r="Y295" s="990">
        <v>0</v>
      </c>
      <c r="Z295" s="989">
        <v>0</v>
      </c>
      <c r="AA295" s="989">
        <v>0</v>
      </c>
      <c r="AB295" s="990">
        <v>0</v>
      </c>
      <c r="AC295" s="989">
        <v>0</v>
      </c>
      <c r="AD295" s="989">
        <v>0</v>
      </c>
      <c r="AE295" s="990">
        <v>0</v>
      </c>
      <c r="AF295" s="989">
        <v>0</v>
      </c>
      <c r="AG295" s="989">
        <v>0</v>
      </c>
      <c r="AH295" s="990">
        <v>0</v>
      </c>
      <c r="AI295" s="989">
        <v>0</v>
      </c>
      <c r="AJ295" s="989">
        <v>0</v>
      </c>
      <c r="AK295" s="990">
        <v>0</v>
      </c>
      <c r="AL295" s="989">
        <v>0</v>
      </c>
      <c r="AM295" s="989">
        <v>0</v>
      </c>
      <c r="AN295" s="990">
        <v>0</v>
      </c>
      <c r="AO295" s="989">
        <v>0</v>
      </c>
      <c r="AP295" s="989">
        <v>0</v>
      </c>
      <c r="AQ295" s="990">
        <v>0</v>
      </c>
      <c r="AR295" s="921"/>
      <c r="AS295" s="921"/>
      <c r="AT295" s="921"/>
      <c r="AU295" s="921"/>
      <c r="AV295" s="921"/>
      <c r="AW295" s="921"/>
      <c r="AX295" s="921"/>
      <c r="AY295" s="921"/>
      <c r="AZ295" s="921"/>
      <c r="BA295" s="921"/>
      <c r="BB295" s="921"/>
      <c r="BC295" s="921"/>
      <c r="BD295" s="921"/>
      <c r="BE295" s="921"/>
      <c r="BF295" s="921"/>
    </row>
    <row r="296" spans="1:58" s="600" customFormat="1" ht="0.15" customHeight="1">
      <c r="A296" s="921">
        <v>8</v>
      </c>
      <c r="B296" s="921"/>
      <c r="C296" s="921"/>
      <c r="D296" s="921"/>
      <c r="E296" s="921"/>
      <c r="F296" s="921"/>
      <c r="G296" s="921" t="b">
        <v>0</v>
      </c>
      <c r="H296" s="921"/>
      <c r="I296" s="921"/>
      <c r="J296" s="921"/>
      <c r="K296" s="921"/>
      <c r="L296" s="976" t="s">
        <v>693</v>
      </c>
      <c r="M296" s="977"/>
      <c r="N296" s="978"/>
      <c r="O296" s="978"/>
      <c r="P296" s="978"/>
      <c r="Q296" s="978"/>
      <c r="R296" s="978"/>
      <c r="S296" s="978"/>
      <c r="T296" s="978"/>
      <c r="U296" s="978"/>
      <c r="V296" s="978"/>
      <c r="W296" s="978"/>
      <c r="X296" s="978"/>
      <c r="Y296" s="978"/>
      <c r="Z296" s="978"/>
      <c r="AA296" s="978"/>
      <c r="AB296" s="978"/>
      <c r="AC296" s="978"/>
      <c r="AD296" s="978"/>
      <c r="AE296" s="978"/>
      <c r="AF296" s="978"/>
      <c r="AG296" s="978"/>
      <c r="AH296" s="978"/>
      <c r="AI296" s="978"/>
      <c r="AJ296" s="978"/>
      <c r="AK296" s="978"/>
      <c r="AL296" s="978"/>
      <c r="AM296" s="978"/>
      <c r="AN296" s="978"/>
      <c r="AO296" s="978"/>
      <c r="AP296" s="978"/>
      <c r="AQ296" s="979"/>
      <c r="AR296" s="921"/>
      <c r="AS296" s="921"/>
      <c r="AT296" s="921"/>
      <c r="AU296" s="921"/>
      <c r="AV296" s="921"/>
      <c r="AW296" s="921"/>
      <c r="AX296" s="921"/>
      <c r="AY296" s="921"/>
      <c r="AZ296" s="921"/>
      <c r="BA296" s="921"/>
      <c r="BB296" s="921"/>
      <c r="BC296" s="921"/>
      <c r="BD296" s="921"/>
      <c r="BE296" s="921"/>
      <c r="BF296" s="921"/>
    </row>
    <row r="297" spans="1:58" s="600" customFormat="1" ht="0.15" customHeight="1">
      <c r="A297" s="921">
        <v>8</v>
      </c>
      <c r="B297" s="921"/>
      <c r="C297" s="921"/>
      <c r="D297" s="921"/>
      <c r="E297" s="921"/>
      <c r="F297" s="921"/>
      <c r="G297" s="921" t="b">
        <v>0</v>
      </c>
      <c r="H297" s="921"/>
      <c r="I297" s="921"/>
      <c r="J297" s="921"/>
      <c r="K297" s="921"/>
      <c r="L297" s="402" t="s">
        <v>1219</v>
      </c>
      <c r="M297" s="403"/>
      <c r="N297" s="404"/>
      <c r="O297" s="404"/>
      <c r="P297" s="404"/>
      <c r="Q297" s="404"/>
      <c r="R297" s="404"/>
      <c r="S297" s="404"/>
      <c r="T297" s="404"/>
      <c r="U297" s="404"/>
      <c r="V297" s="404"/>
      <c r="W297" s="404"/>
      <c r="X297" s="404"/>
      <c r="Y297" s="404"/>
      <c r="Z297" s="404"/>
      <c r="AA297" s="404"/>
      <c r="AB297" s="404"/>
      <c r="AC297" s="404"/>
      <c r="AD297" s="404"/>
      <c r="AE297" s="404"/>
      <c r="AF297" s="404"/>
      <c r="AG297" s="404"/>
      <c r="AH297" s="404"/>
      <c r="AI297" s="404"/>
      <c r="AJ297" s="404"/>
      <c r="AK297" s="404"/>
      <c r="AL297" s="404"/>
      <c r="AM297" s="404"/>
      <c r="AN297" s="404"/>
      <c r="AO297" s="404"/>
      <c r="AP297" s="404"/>
      <c r="AQ297" s="405"/>
      <c r="AR297" s="921"/>
      <c r="AS297" s="921"/>
      <c r="AT297" s="921"/>
      <c r="AU297" s="921"/>
      <c r="AV297" s="921"/>
      <c r="AW297" s="921"/>
      <c r="AX297" s="921"/>
      <c r="AY297" s="921"/>
      <c r="AZ297" s="921"/>
      <c r="BA297" s="921"/>
      <c r="BB297" s="921"/>
      <c r="BC297" s="921"/>
      <c r="BD297" s="921"/>
      <c r="BE297" s="921"/>
      <c r="BF297" s="921"/>
    </row>
    <row r="298" spans="1:58" s="600" customFormat="1" ht="0.15" customHeight="1">
      <c r="A298" s="921">
        <v>8</v>
      </c>
      <c r="B298" s="921"/>
      <c r="C298" s="921"/>
      <c r="D298" s="921"/>
      <c r="E298" s="921"/>
      <c r="F298" s="921"/>
      <c r="G298" s="921" t="b">
        <v>0</v>
      </c>
      <c r="H298" s="921"/>
      <c r="I298" s="921"/>
      <c r="J298" s="921"/>
      <c r="K298" s="921"/>
      <c r="L298" s="991" t="s">
        <v>694</v>
      </c>
      <c r="M298" s="986" t="s">
        <v>679</v>
      </c>
      <c r="N298" s="992">
        <v>0</v>
      </c>
      <c r="O298" s="992">
        <v>0</v>
      </c>
      <c r="P298" s="988">
        <v>0</v>
      </c>
      <c r="Q298" s="992">
        <v>0</v>
      </c>
      <c r="R298" s="992">
        <v>0</v>
      </c>
      <c r="S298" s="988">
        <v>0</v>
      </c>
      <c r="T298" s="992">
        <v>0</v>
      </c>
      <c r="U298" s="992">
        <v>0</v>
      </c>
      <c r="V298" s="988">
        <v>0</v>
      </c>
      <c r="W298" s="992">
        <v>0</v>
      </c>
      <c r="X298" s="992">
        <v>0</v>
      </c>
      <c r="Y298" s="988">
        <v>0</v>
      </c>
      <c r="Z298" s="992">
        <v>0</v>
      </c>
      <c r="AA298" s="992">
        <v>0</v>
      </c>
      <c r="AB298" s="988">
        <v>0</v>
      </c>
      <c r="AC298" s="992">
        <v>0</v>
      </c>
      <c r="AD298" s="992">
        <v>0</v>
      </c>
      <c r="AE298" s="988">
        <v>0</v>
      </c>
      <c r="AF298" s="992">
        <v>0</v>
      </c>
      <c r="AG298" s="992">
        <v>0</v>
      </c>
      <c r="AH298" s="988">
        <v>0</v>
      </c>
      <c r="AI298" s="992">
        <v>0</v>
      </c>
      <c r="AJ298" s="992">
        <v>0</v>
      </c>
      <c r="AK298" s="988">
        <v>0</v>
      </c>
      <c r="AL298" s="992">
        <v>0</v>
      </c>
      <c r="AM298" s="992">
        <v>0</v>
      </c>
      <c r="AN298" s="988">
        <v>0</v>
      </c>
      <c r="AO298" s="992">
        <v>0</v>
      </c>
      <c r="AP298" s="992">
        <v>0</v>
      </c>
      <c r="AQ298" s="988">
        <v>0</v>
      </c>
      <c r="AR298" s="921"/>
      <c r="AS298" s="921"/>
      <c r="AT298" s="921"/>
      <c r="AU298" s="921"/>
      <c r="AV298" s="921"/>
      <c r="AW298" s="921"/>
      <c r="AX298" s="921"/>
      <c r="AY298" s="921"/>
      <c r="AZ298" s="921"/>
      <c r="BA298" s="921"/>
      <c r="BB298" s="921"/>
      <c r="BC298" s="921"/>
      <c r="BD298" s="921"/>
      <c r="BE298" s="921"/>
      <c r="BF298" s="921"/>
    </row>
    <row r="299" spans="1:58" s="600" customFormat="1" ht="0.15" customHeight="1">
      <c r="A299" s="921">
        <v>8</v>
      </c>
      <c r="B299" s="921"/>
      <c r="C299" s="921"/>
      <c r="D299" s="921"/>
      <c r="E299" s="921"/>
      <c r="F299" s="921"/>
      <c r="G299" s="921" t="b">
        <v>0</v>
      </c>
      <c r="H299" s="921"/>
      <c r="I299" s="921"/>
      <c r="J299" s="921"/>
      <c r="K299" s="921"/>
      <c r="L299" s="991" t="s">
        <v>695</v>
      </c>
      <c r="M299" s="986" t="s">
        <v>679</v>
      </c>
      <c r="N299" s="992"/>
      <c r="O299" s="992"/>
      <c r="P299" s="988">
        <v>0</v>
      </c>
      <c r="Q299" s="992"/>
      <c r="R299" s="992"/>
      <c r="S299" s="988">
        <v>0</v>
      </c>
      <c r="T299" s="992"/>
      <c r="U299" s="992"/>
      <c r="V299" s="988">
        <v>0</v>
      </c>
      <c r="W299" s="992"/>
      <c r="X299" s="992"/>
      <c r="Y299" s="988">
        <v>0</v>
      </c>
      <c r="Z299" s="992"/>
      <c r="AA299" s="992"/>
      <c r="AB299" s="988">
        <v>0</v>
      </c>
      <c r="AC299" s="992"/>
      <c r="AD299" s="992"/>
      <c r="AE299" s="988">
        <v>0</v>
      </c>
      <c r="AF299" s="992"/>
      <c r="AG299" s="992"/>
      <c r="AH299" s="988">
        <v>0</v>
      </c>
      <c r="AI299" s="992"/>
      <c r="AJ299" s="992"/>
      <c r="AK299" s="988">
        <v>0</v>
      </c>
      <c r="AL299" s="992"/>
      <c r="AM299" s="992"/>
      <c r="AN299" s="988">
        <v>0</v>
      </c>
      <c r="AO299" s="992"/>
      <c r="AP299" s="992"/>
      <c r="AQ299" s="988">
        <v>0</v>
      </c>
      <c r="AR299" s="921"/>
      <c r="AS299" s="921"/>
      <c r="AT299" s="921"/>
      <c r="AU299" s="921"/>
      <c r="AV299" s="921"/>
      <c r="AW299" s="921"/>
      <c r="AX299" s="921"/>
      <c r="AY299" s="921"/>
      <c r="AZ299" s="921"/>
      <c r="BA299" s="921"/>
      <c r="BB299" s="921"/>
      <c r="BC299" s="921"/>
      <c r="BD299" s="921"/>
      <c r="BE299" s="921"/>
      <c r="BF299" s="921"/>
    </row>
    <row r="300" spans="1:58" s="600" customFormat="1" ht="0.15" customHeight="1">
      <c r="A300" s="921">
        <v>8</v>
      </c>
      <c r="B300" s="905" t="s">
        <v>1213</v>
      </c>
      <c r="C300" s="921"/>
      <c r="D300" s="921"/>
      <c r="E300" s="921"/>
      <c r="F300" s="921"/>
      <c r="G300" s="921" t="b">
        <v>0</v>
      </c>
      <c r="H300" s="921"/>
      <c r="I300" s="921"/>
      <c r="J300" s="921"/>
      <c r="K300" s="921"/>
      <c r="L300" s="991" t="s">
        <v>696</v>
      </c>
      <c r="M300" s="986" t="s">
        <v>329</v>
      </c>
      <c r="N300" s="989">
        <v>6.45</v>
      </c>
      <c r="O300" s="989">
        <v>7.2</v>
      </c>
      <c r="P300" s="990">
        <v>11.627906976744185</v>
      </c>
      <c r="Q300" s="989">
        <v>0</v>
      </c>
      <c r="R300" s="989">
        <v>0</v>
      </c>
      <c r="S300" s="990">
        <v>0</v>
      </c>
      <c r="T300" s="989">
        <v>0</v>
      </c>
      <c r="U300" s="989">
        <v>0</v>
      </c>
      <c r="V300" s="990">
        <v>0</v>
      </c>
      <c r="W300" s="989">
        <v>0</v>
      </c>
      <c r="X300" s="989">
        <v>0</v>
      </c>
      <c r="Y300" s="990">
        <v>0</v>
      </c>
      <c r="Z300" s="989">
        <v>0</v>
      </c>
      <c r="AA300" s="989">
        <v>0</v>
      </c>
      <c r="AB300" s="990">
        <v>0</v>
      </c>
      <c r="AC300" s="989">
        <v>0</v>
      </c>
      <c r="AD300" s="989">
        <v>0</v>
      </c>
      <c r="AE300" s="990">
        <v>0</v>
      </c>
      <c r="AF300" s="989">
        <v>0</v>
      </c>
      <c r="AG300" s="989">
        <v>0</v>
      </c>
      <c r="AH300" s="990">
        <v>0</v>
      </c>
      <c r="AI300" s="989">
        <v>0</v>
      </c>
      <c r="AJ300" s="989">
        <v>0</v>
      </c>
      <c r="AK300" s="990">
        <v>0</v>
      </c>
      <c r="AL300" s="989">
        <v>0</v>
      </c>
      <c r="AM300" s="989">
        <v>0</v>
      </c>
      <c r="AN300" s="990">
        <v>0</v>
      </c>
      <c r="AO300" s="989">
        <v>0</v>
      </c>
      <c r="AP300" s="989">
        <v>0</v>
      </c>
      <c r="AQ300" s="990">
        <v>0</v>
      </c>
      <c r="AR300" s="921"/>
      <c r="AS300" s="921"/>
      <c r="AT300" s="921"/>
      <c r="AU300" s="921"/>
      <c r="AV300" s="921"/>
      <c r="AW300" s="921"/>
      <c r="AX300" s="921"/>
      <c r="AY300" s="921"/>
      <c r="AZ300" s="921"/>
      <c r="BA300" s="921"/>
      <c r="BB300" s="921"/>
      <c r="BC300" s="921"/>
      <c r="BD300" s="921"/>
      <c r="BE300" s="921"/>
      <c r="BF300" s="921"/>
    </row>
    <row r="301" spans="1:58" s="600" customFormat="1" ht="0.15" customHeight="1">
      <c r="A301" s="921">
        <v>8</v>
      </c>
      <c r="B301" s="921"/>
      <c r="C301" s="921"/>
      <c r="D301" s="921"/>
      <c r="E301" s="921"/>
      <c r="F301" s="921"/>
      <c r="G301" s="921" t="b">
        <v>0</v>
      </c>
      <c r="H301" s="921"/>
      <c r="I301" s="921"/>
      <c r="J301" s="921"/>
      <c r="K301" s="921"/>
      <c r="L301" s="991" t="s">
        <v>697</v>
      </c>
      <c r="M301" s="986" t="s">
        <v>698</v>
      </c>
      <c r="N301" s="992"/>
      <c r="O301" s="992"/>
      <c r="P301" s="988">
        <v>0</v>
      </c>
      <c r="Q301" s="992"/>
      <c r="R301" s="992"/>
      <c r="S301" s="988">
        <v>0</v>
      </c>
      <c r="T301" s="992"/>
      <c r="U301" s="992"/>
      <c r="V301" s="988">
        <v>0</v>
      </c>
      <c r="W301" s="992"/>
      <c r="X301" s="992"/>
      <c r="Y301" s="988">
        <v>0</v>
      </c>
      <c r="Z301" s="992"/>
      <c r="AA301" s="992"/>
      <c r="AB301" s="988">
        <v>0</v>
      </c>
      <c r="AC301" s="992"/>
      <c r="AD301" s="992"/>
      <c r="AE301" s="988">
        <v>0</v>
      </c>
      <c r="AF301" s="992"/>
      <c r="AG301" s="992"/>
      <c r="AH301" s="988">
        <v>0</v>
      </c>
      <c r="AI301" s="992"/>
      <c r="AJ301" s="992"/>
      <c r="AK301" s="988">
        <v>0</v>
      </c>
      <c r="AL301" s="992"/>
      <c r="AM301" s="992"/>
      <c r="AN301" s="988">
        <v>0</v>
      </c>
      <c r="AO301" s="992"/>
      <c r="AP301" s="992"/>
      <c r="AQ301" s="988">
        <v>0</v>
      </c>
      <c r="AR301" s="921"/>
      <c r="AS301" s="921"/>
      <c r="AT301" s="921"/>
      <c r="AU301" s="921"/>
      <c r="AV301" s="921"/>
      <c r="AW301" s="921"/>
      <c r="AX301" s="921"/>
      <c r="AY301" s="921"/>
      <c r="AZ301" s="921"/>
      <c r="BA301" s="921"/>
      <c r="BB301" s="921"/>
      <c r="BC301" s="921"/>
      <c r="BD301" s="921"/>
      <c r="BE301" s="921"/>
      <c r="BF301" s="921"/>
    </row>
    <row r="302" spans="1:58" s="600" customFormat="1" ht="0.15" customHeight="1">
      <c r="A302" s="921">
        <v>8</v>
      </c>
      <c r="B302" s="921"/>
      <c r="C302" s="921"/>
      <c r="D302" s="921"/>
      <c r="E302" s="921"/>
      <c r="F302" s="921"/>
      <c r="G302" s="921" t="b">
        <v>0</v>
      </c>
      <c r="H302" s="921"/>
      <c r="I302" s="921"/>
      <c r="J302" s="921"/>
      <c r="K302" s="921"/>
      <c r="L302" s="991" t="s">
        <v>699</v>
      </c>
      <c r="M302" s="986" t="s">
        <v>700</v>
      </c>
      <c r="N302" s="992"/>
      <c r="O302" s="992"/>
      <c r="P302" s="988">
        <v>0</v>
      </c>
      <c r="Q302" s="992"/>
      <c r="R302" s="992"/>
      <c r="S302" s="988">
        <v>0</v>
      </c>
      <c r="T302" s="992"/>
      <c r="U302" s="992"/>
      <c r="V302" s="988">
        <v>0</v>
      </c>
      <c r="W302" s="992"/>
      <c r="X302" s="992"/>
      <c r="Y302" s="988">
        <v>0</v>
      </c>
      <c r="Z302" s="992"/>
      <c r="AA302" s="992"/>
      <c r="AB302" s="988">
        <v>0</v>
      </c>
      <c r="AC302" s="992"/>
      <c r="AD302" s="992"/>
      <c r="AE302" s="988">
        <v>0</v>
      </c>
      <c r="AF302" s="992"/>
      <c r="AG302" s="992"/>
      <c r="AH302" s="988">
        <v>0</v>
      </c>
      <c r="AI302" s="992"/>
      <c r="AJ302" s="992"/>
      <c r="AK302" s="988">
        <v>0</v>
      </c>
      <c r="AL302" s="992"/>
      <c r="AM302" s="992"/>
      <c r="AN302" s="988">
        <v>0</v>
      </c>
      <c r="AO302" s="992"/>
      <c r="AP302" s="992"/>
      <c r="AQ302" s="988">
        <v>0</v>
      </c>
      <c r="AR302" s="921"/>
      <c r="AS302" s="921"/>
      <c r="AT302" s="921"/>
      <c r="AU302" s="921"/>
      <c r="AV302" s="921"/>
      <c r="AW302" s="921"/>
      <c r="AX302" s="921"/>
      <c r="AY302" s="921"/>
      <c r="AZ302" s="921"/>
      <c r="BA302" s="921"/>
      <c r="BB302" s="921"/>
      <c r="BC302" s="921"/>
      <c r="BD302" s="921"/>
      <c r="BE302" s="921"/>
      <c r="BF302" s="921"/>
    </row>
    <row r="303" spans="1:58" s="600" customFormat="1" ht="0.15" customHeight="1">
      <c r="A303" s="921">
        <v>8</v>
      </c>
      <c r="B303" s="921"/>
      <c r="C303" s="921"/>
      <c r="D303" s="921"/>
      <c r="E303" s="921"/>
      <c r="F303" s="921"/>
      <c r="G303" s="921" t="b">
        <v>0</v>
      </c>
      <c r="H303" s="921"/>
      <c r="I303" s="921"/>
      <c r="J303" s="921"/>
      <c r="K303" s="921"/>
      <c r="L303" s="981" t="s">
        <v>1220</v>
      </c>
      <c r="M303" s="403"/>
      <c r="N303" s="404"/>
      <c r="O303" s="404"/>
      <c r="P303" s="404"/>
      <c r="Q303" s="404"/>
      <c r="R303" s="404"/>
      <c r="S303" s="404"/>
      <c r="T303" s="404"/>
      <c r="U303" s="404"/>
      <c r="V303" s="404"/>
      <c r="W303" s="404"/>
      <c r="X303" s="404"/>
      <c r="Y303" s="404"/>
      <c r="Z303" s="404"/>
      <c r="AA303" s="404"/>
      <c r="AB303" s="404"/>
      <c r="AC303" s="404"/>
      <c r="AD303" s="404"/>
      <c r="AE303" s="404"/>
      <c r="AF303" s="404"/>
      <c r="AG303" s="404"/>
      <c r="AH303" s="404"/>
      <c r="AI303" s="404"/>
      <c r="AJ303" s="404"/>
      <c r="AK303" s="404"/>
      <c r="AL303" s="404"/>
      <c r="AM303" s="404"/>
      <c r="AN303" s="404"/>
      <c r="AO303" s="404"/>
      <c r="AP303" s="404"/>
      <c r="AQ303" s="405"/>
      <c r="AR303" s="921"/>
      <c r="AS303" s="921"/>
      <c r="AT303" s="921"/>
      <c r="AU303" s="921"/>
      <c r="AV303" s="921"/>
      <c r="AW303" s="921"/>
      <c r="AX303" s="921"/>
      <c r="AY303" s="921"/>
      <c r="AZ303" s="921"/>
      <c r="BA303" s="921"/>
      <c r="BB303" s="921"/>
      <c r="BC303" s="921"/>
      <c r="BD303" s="921"/>
      <c r="BE303" s="921"/>
      <c r="BF303" s="921"/>
    </row>
    <row r="304" spans="1:58" s="600" customFormat="1" ht="0.15" customHeight="1">
      <c r="A304" s="921">
        <v>8</v>
      </c>
      <c r="B304" s="921"/>
      <c r="C304" s="921"/>
      <c r="D304" s="921"/>
      <c r="E304" s="921"/>
      <c r="F304" s="921"/>
      <c r="G304" s="921" t="b">
        <v>0</v>
      </c>
      <c r="H304" s="921"/>
      <c r="I304" s="921"/>
      <c r="J304" s="921"/>
      <c r="K304" s="921"/>
      <c r="L304" s="991" t="s">
        <v>694</v>
      </c>
      <c r="M304" s="986" t="s">
        <v>679</v>
      </c>
      <c r="N304" s="992">
        <v>0</v>
      </c>
      <c r="O304" s="992">
        <v>0</v>
      </c>
      <c r="P304" s="988">
        <v>0</v>
      </c>
      <c r="Q304" s="992">
        <v>0</v>
      </c>
      <c r="R304" s="992">
        <v>0</v>
      </c>
      <c r="S304" s="988">
        <v>0</v>
      </c>
      <c r="T304" s="992">
        <v>0</v>
      </c>
      <c r="U304" s="992">
        <v>0</v>
      </c>
      <c r="V304" s="988">
        <v>0</v>
      </c>
      <c r="W304" s="992">
        <v>0</v>
      </c>
      <c r="X304" s="992">
        <v>0</v>
      </c>
      <c r="Y304" s="988">
        <v>0</v>
      </c>
      <c r="Z304" s="992">
        <v>0</v>
      </c>
      <c r="AA304" s="992">
        <v>0</v>
      </c>
      <c r="AB304" s="988">
        <v>0</v>
      </c>
      <c r="AC304" s="992">
        <v>0</v>
      </c>
      <c r="AD304" s="992">
        <v>0</v>
      </c>
      <c r="AE304" s="988">
        <v>0</v>
      </c>
      <c r="AF304" s="992">
        <v>0</v>
      </c>
      <c r="AG304" s="992">
        <v>0</v>
      </c>
      <c r="AH304" s="988">
        <v>0</v>
      </c>
      <c r="AI304" s="992">
        <v>0</v>
      </c>
      <c r="AJ304" s="992">
        <v>0</v>
      </c>
      <c r="AK304" s="988">
        <v>0</v>
      </c>
      <c r="AL304" s="992">
        <v>0</v>
      </c>
      <c r="AM304" s="992">
        <v>0</v>
      </c>
      <c r="AN304" s="988">
        <v>0</v>
      </c>
      <c r="AO304" s="992">
        <v>0</v>
      </c>
      <c r="AP304" s="992">
        <v>0</v>
      </c>
      <c r="AQ304" s="988">
        <v>0</v>
      </c>
      <c r="AR304" s="921"/>
      <c r="AS304" s="921"/>
      <c r="AT304" s="921"/>
      <c r="AU304" s="921"/>
      <c r="AV304" s="921"/>
      <c r="AW304" s="921"/>
      <c r="AX304" s="921"/>
      <c r="AY304" s="921"/>
      <c r="AZ304" s="921"/>
      <c r="BA304" s="921"/>
      <c r="BB304" s="921"/>
      <c r="BC304" s="921"/>
      <c r="BD304" s="921"/>
      <c r="BE304" s="921"/>
      <c r="BF304" s="921"/>
    </row>
    <row r="305" spans="1:58" s="600" customFormat="1" ht="0.15" customHeight="1">
      <c r="A305" s="921">
        <v>8</v>
      </c>
      <c r="B305" s="921"/>
      <c r="C305" s="921"/>
      <c r="D305" s="921"/>
      <c r="E305" s="921"/>
      <c r="F305" s="921"/>
      <c r="G305" s="921" t="b">
        <v>0</v>
      </c>
      <c r="H305" s="921"/>
      <c r="I305" s="921"/>
      <c r="J305" s="921"/>
      <c r="K305" s="921"/>
      <c r="L305" s="991" t="s">
        <v>695</v>
      </c>
      <c r="M305" s="986" t="s">
        <v>679</v>
      </c>
      <c r="N305" s="992"/>
      <c r="O305" s="992"/>
      <c r="P305" s="988">
        <v>0</v>
      </c>
      <c r="Q305" s="992"/>
      <c r="R305" s="992"/>
      <c r="S305" s="988">
        <v>0</v>
      </c>
      <c r="T305" s="992"/>
      <c r="U305" s="992"/>
      <c r="V305" s="988">
        <v>0</v>
      </c>
      <c r="W305" s="992"/>
      <c r="X305" s="992"/>
      <c r="Y305" s="988">
        <v>0</v>
      </c>
      <c r="Z305" s="992"/>
      <c r="AA305" s="992"/>
      <c r="AB305" s="988">
        <v>0</v>
      </c>
      <c r="AC305" s="992"/>
      <c r="AD305" s="992"/>
      <c r="AE305" s="988">
        <v>0</v>
      </c>
      <c r="AF305" s="992"/>
      <c r="AG305" s="992"/>
      <c r="AH305" s="988">
        <v>0</v>
      </c>
      <c r="AI305" s="992"/>
      <c r="AJ305" s="992"/>
      <c r="AK305" s="988">
        <v>0</v>
      </c>
      <c r="AL305" s="992"/>
      <c r="AM305" s="992"/>
      <c r="AN305" s="988">
        <v>0</v>
      </c>
      <c r="AO305" s="992"/>
      <c r="AP305" s="992"/>
      <c r="AQ305" s="988">
        <v>0</v>
      </c>
      <c r="AR305" s="921"/>
      <c r="AS305" s="921"/>
      <c r="AT305" s="921"/>
      <c r="AU305" s="921"/>
      <c r="AV305" s="921"/>
      <c r="AW305" s="921"/>
      <c r="AX305" s="921"/>
      <c r="AY305" s="921"/>
      <c r="AZ305" s="921"/>
      <c r="BA305" s="921"/>
      <c r="BB305" s="921"/>
      <c r="BC305" s="921"/>
      <c r="BD305" s="921"/>
      <c r="BE305" s="921"/>
      <c r="BF305" s="921"/>
    </row>
    <row r="306" spans="1:58" s="600" customFormat="1" ht="0.15" customHeight="1">
      <c r="A306" s="921">
        <v>8</v>
      </c>
      <c r="B306" s="905" t="s">
        <v>1214</v>
      </c>
      <c r="C306" s="921"/>
      <c r="D306" s="921"/>
      <c r="E306" s="921"/>
      <c r="F306" s="921"/>
      <c r="G306" s="921" t="b">
        <v>0</v>
      </c>
      <c r="H306" s="921"/>
      <c r="I306" s="921"/>
      <c r="J306" s="921"/>
      <c r="K306" s="921"/>
      <c r="L306" s="991" t="s">
        <v>696</v>
      </c>
      <c r="M306" s="986" t="s">
        <v>329</v>
      </c>
      <c r="N306" s="989">
        <v>6.46</v>
      </c>
      <c r="O306" s="989">
        <v>7.8</v>
      </c>
      <c r="P306" s="990">
        <v>20.743034055727552</v>
      </c>
      <c r="Q306" s="989">
        <v>0</v>
      </c>
      <c r="R306" s="989">
        <v>0</v>
      </c>
      <c r="S306" s="990">
        <v>0</v>
      </c>
      <c r="T306" s="989">
        <v>0</v>
      </c>
      <c r="U306" s="989">
        <v>0</v>
      </c>
      <c r="V306" s="990">
        <v>0</v>
      </c>
      <c r="W306" s="989">
        <v>0</v>
      </c>
      <c r="X306" s="989">
        <v>0</v>
      </c>
      <c r="Y306" s="990">
        <v>0</v>
      </c>
      <c r="Z306" s="989">
        <v>0</v>
      </c>
      <c r="AA306" s="989">
        <v>0</v>
      </c>
      <c r="AB306" s="990">
        <v>0</v>
      </c>
      <c r="AC306" s="989">
        <v>0</v>
      </c>
      <c r="AD306" s="989">
        <v>0</v>
      </c>
      <c r="AE306" s="990">
        <v>0</v>
      </c>
      <c r="AF306" s="989">
        <v>0</v>
      </c>
      <c r="AG306" s="989">
        <v>0</v>
      </c>
      <c r="AH306" s="990">
        <v>0</v>
      </c>
      <c r="AI306" s="989">
        <v>0</v>
      </c>
      <c r="AJ306" s="989">
        <v>0</v>
      </c>
      <c r="AK306" s="990">
        <v>0</v>
      </c>
      <c r="AL306" s="989">
        <v>0</v>
      </c>
      <c r="AM306" s="989">
        <v>0</v>
      </c>
      <c r="AN306" s="990">
        <v>0</v>
      </c>
      <c r="AO306" s="989">
        <v>0</v>
      </c>
      <c r="AP306" s="989">
        <v>0</v>
      </c>
      <c r="AQ306" s="990">
        <v>0</v>
      </c>
      <c r="AR306" s="921"/>
      <c r="AS306" s="921"/>
      <c r="AT306" s="921"/>
      <c r="AU306" s="921"/>
      <c r="AV306" s="921"/>
      <c r="AW306" s="921"/>
      <c r="AX306" s="921"/>
      <c r="AY306" s="921"/>
      <c r="AZ306" s="921"/>
      <c r="BA306" s="921"/>
      <c r="BB306" s="921"/>
      <c r="BC306" s="921"/>
      <c r="BD306" s="921"/>
      <c r="BE306" s="921"/>
      <c r="BF306" s="921"/>
    </row>
    <row r="307" spans="1:58" s="600" customFormat="1" ht="0.15" customHeight="1">
      <c r="A307" s="921">
        <v>8</v>
      </c>
      <c r="B307" s="921"/>
      <c r="C307" s="921"/>
      <c r="D307" s="921"/>
      <c r="E307" s="921"/>
      <c r="F307" s="921"/>
      <c r="G307" s="921" t="b">
        <v>0</v>
      </c>
      <c r="H307" s="921"/>
      <c r="I307" s="921"/>
      <c r="J307" s="921"/>
      <c r="K307" s="921"/>
      <c r="L307" s="991" t="s">
        <v>697</v>
      </c>
      <c r="M307" s="986" t="s">
        <v>698</v>
      </c>
      <c r="N307" s="992"/>
      <c r="O307" s="992"/>
      <c r="P307" s="988">
        <v>0</v>
      </c>
      <c r="Q307" s="992"/>
      <c r="R307" s="992"/>
      <c r="S307" s="988">
        <v>0</v>
      </c>
      <c r="T307" s="992"/>
      <c r="U307" s="992"/>
      <c r="V307" s="988">
        <v>0</v>
      </c>
      <c r="W307" s="992"/>
      <c r="X307" s="992"/>
      <c r="Y307" s="988">
        <v>0</v>
      </c>
      <c r="Z307" s="992"/>
      <c r="AA307" s="992"/>
      <c r="AB307" s="988">
        <v>0</v>
      </c>
      <c r="AC307" s="992"/>
      <c r="AD307" s="992"/>
      <c r="AE307" s="988">
        <v>0</v>
      </c>
      <c r="AF307" s="992"/>
      <c r="AG307" s="992"/>
      <c r="AH307" s="988">
        <v>0</v>
      </c>
      <c r="AI307" s="992"/>
      <c r="AJ307" s="992"/>
      <c r="AK307" s="988">
        <v>0</v>
      </c>
      <c r="AL307" s="992"/>
      <c r="AM307" s="992"/>
      <c r="AN307" s="988">
        <v>0</v>
      </c>
      <c r="AO307" s="992"/>
      <c r="AP307" s="992"/>
      <c r="AQ307" s="988">
        <v>0</v>
      </c>
      <c r="AR307" s="921"/>
      <c r="AS307" s="921"/>
      <c r="AT307" s="921"/>
      <c r="AU307" s="921"/>
      <c r="AV307" s="921"/>
      <c r="AW307" s="921"/>
      <c r="AX307" s="921"/>
      <c r="AY307" s="921"/>
      <c r="AZ307" s="921"/>
      <c r="BA307" s="921"/>
      <c r="BB307" s="921"/>
      <c r="BC307" s="921"/>
      <c r="BD307" s="921"/>
      <c r="BE307" s="921"/>
      <c r="BF307" s="921"/>
    </row>
    <row r="308" spans="1:58" s="600" customFormat="1" ht="0.15" customHeight="1">
      <c r="A308" s="921">
        <v>8</v>
      </c>
      <c r="B308" s="921"/>
      <c r="C308" s="921"/>
      <c r="D308" s="921"/>
      <c r="E308" s="921"/>
      <c r="F308" s="921"/>
      <c r="G308" s="921" t="b">
        <v>0</v>
      </c>
      <c r="H308" s="921"/>
      <c r="I308" s="921"/>
      <c r="J308" s="921"/>
      <c r="K308" s="921"/>
      <c r="L308" s="991" t="s">
        <v>699</v>
      </c>
      <c r="M308" s="986" t="s">
        <v>700</v>
      </c>
      <c r="N308" s="992"/>
      <c r="O308" s="992"/>
      <c r="P308" s="988">
        <v>0</v>
      </c>
      <c r="Q308" s="992"/>
      <c r="R308" s="992"/>
      <c r="S308" s="988">
        <v>0</v>
      </c>
      <c r="T308" s="992"/>
      <c r="U308" s="992"/>
      <c r="V308" s="988">
        <v>0</v>
      </c>
      <c r="W308" s="992"/>
      <c r="X308" s="992"/>
      <c r="Y308" s="988">
        <v>0</v>
      </c>
      <c r="Z308" s="992"/>
      <c r="AA308" s="992"/>
      <c r="AB308" s="988">
        <v>0</v>
      </c>
      <c r="AC308" s="992"/>
      <c r="AD308" s="992"/>
      <c r="AE308" s="988">
        <v>0</v>
      </c>
      <c r="AF308" s="992"/>
      <c r="AG308" s="992"/>
      <c r="AH308" s="988">
        <v>0</v>
      </c>
      <c r="AI308" s="992"/>
      <c r="AJ308" s="992"/>
      <c r="AK308" s="988">
        <v>0</v>
      </c>
      <c r="AL308" s="992"/>
      <c r="AM308" s="992"/>
      <c r="AN308" s="988">
        <v>0</v>
      </c>
      <c r="AO308" s="992"/>
      <c r="AP308" s="992"/>
      <c r="AQ308" s="988">
        <v>0</v>
      </c>
      <c r="AR308" s="921"/>
      <c r="AS308" s="921"/>
      <c r="AT308" s="921"/>
      <c r="AU308" s="921"/>
      <c r="AV308" s="921"/>
      <c r="AW308" s="921"/>
      <c r="AX308" s="921"/>
      <c r="AY308" s="921"/>
      <c r="AZ308" s="921"/>
      <c r="BA308" s="921"/>
      <c r="BB308" s="921"/>
      <c r="BC308" s="921"/>
      <c r="BD308" s="921"/>
      <c r="BE308" s="921"/>
      <c r="BF308" s="921"/>
    </row>
    <row r="309" spans="1:58" s="600" customFormat="1" ht="0.15" customHeight="1">
      <c r="A309" s="921">
        <v>8</v>
      </c>
      <c r="B309" s="921"/>
      <c r="C309" s="921"/>
      <c r="D309" s="921"/>
      <c r="E309" s="921"/>
      <c r="F309" s="921"/>
      <c r="G309" s="921" t="b">
        <v>0</v>
      </c>
      <c r="H309" s="921"/>
      <c r="I309" s="921"/>
      <c r="J309" s="921"/>
      <c r="K309" s="921"/>
      <c r="L309" s="981" t="s">
        <v>1221</v>
      </c>
      <c r="M309" s="403"/>
      <c r="N309" s="404"/>
      <c r="O309" s="404"/>
      <c r="P309" s="404"/>
      <c r="Q309" s="404"/>
      <c r="R309" s="404"/>
      <c r="S309" s="404"/>
      <c r="T309" s="404"/>
      <c r="U309" s="404"/>
      <c r="V309" s="404"/>
      <c r="W309" s="404"/>
      <c r="X309" s="404"/>
      <c r="Y309" s="404"/>
      <c r="Z309" s="404"/>
      <c r="AA309" s="404"/>
      <c r="AB309" s="404"/>
      <c r="AC309" s="404"/>
      <c r="AD309" s="404"/>
      <c r="AE309" s="404"/>
      <c r="AF309" s="404"/>
      <c r="AG309" s="404"/>
      <c r="AH309" s="404"/>
      <c r="AI309" s="404"/>
      <c r="AJ309" s="404"/>
      <c r="AK309" s="404"/>
      <c r="AL309" s="404"/>
      <c r="AM309" s="404"/>
      <c r="AN309" s="404"/>
      <c r="AO309" s="404"/>
      <c r="AP309" s="404"/>
      <c r="AQ309" s="405"/>
      <c r="AR309" s="921"/>
      <c r="AS309" s="921"/>
      <c r="AT309" s="921"/>
      <c r="AU309" s="921"/>
      <c r="AV309" s="921"/>
      <c r="AW309" s="921"/>
      <c r="AX309" s="921"/>
      <c r="AY309" s="921"/>
      <c r="AZ309" s="921"/>
      <c r="BA309" s="921"/>
      <c r="BB309" s="921"/>
      <c r="BC309" s="921"/>
      <c r="BD309" s="921"/>
      <c r="BE309" s="921"/>
      <c r="BF309" s="921"/>
    </row>
    <row r="310" spans="1:58" s="600" customFormat="1" ht="0.15" customHeight="1">
      <c r="A310" s="921">
        <v>8</v>
      </c>
      <c r="B310" s="921"/>
      <c r="C310" s="921"/>
      <c r="D310" s="921"/>
      <c r="E310" s="921"/>
      <c r="F310" s="921"/>
      <c r="G310" s="921" t="b">
        <v>0</v>
      </c>
      <c r="H310" s="921"/>
      <c r="I310" s="921"/>
      <c r="J310" s="921"/>
      <c r="K310" s="921"/>
      <c r="L310" s="991" t="s">
        <v>694</v>
      </c>
      <c r="M310" s="986" t="s">
        <v>679</v>
      </c>
      <c r="N310" s="992">
        <v>0</v>
      </c>
      <c r="O310" s="992">
        <v>0</v>
      </c>
      <c r="P310" s="988">
        <v>0</v>
      </c>
      <c r="Q310" s="992">
        <v>0</v>
      </c>
      <c r="R310" s="992">
        <v>0</v>
      </c>
      <c r="S310" s="988">
        <v>0</v>
      </c>
      <c r="T310" s="992">
        <v>0</v>
      </c>
      <c r="U310" s="992">
        <v>0</v>
      </c>
      <c r="V310" s="988">
        <v>0</v>
      </c>
      <c r="W310" s="992">
        <v>0</v>
      </c>
      <c r="X310" s="992">
        <v>0</v>
      </c>
      <c r="Y310" s="988">
        <v>0</v>
      </c>
      <c r="Z310" s="992">
        <v>0</v>
      </c>
      <c r="AA310" s="992">
        <v>0</v>
      </c>
      <c r="AB310" s="988">
        <v>0</v>
      </c>
      <c r="AC310" s="992">
        <v>0</v>
      </c>
      <c r="AD310" s="992">
        <v>0</v>
      </c>
      <c r="AE310" s="988">
        <v>0</v>
      </c>
      <c r="AF310" s="992">
        <v>0</v>
      </c>
      <c r="AG310" s="992">
        <v>0</v>
      </c>
      <c r="AH310" s="988">
        <v>0</v>
      </c>
      <c r="AI310" s="992">
        <v>0</v>
      </c>
      <c r="AJ310" s="992">
        <v>0</v>
      </c>
      <c r="AK310" s="988">
        <v>0</v>
      </c>
      <c r="AL310" s="992">
        <v>0</v>
      </c>
      <c r="AM310" s="992">
        <v>0</v>
      </c>
      <c r="AN310" s="988">
        <v>0</v>
      </c>
      <c r="AO310" s="992">
        <v>0</v>
      </c>
      <c r="AP310" s="992">
        <v>0</v>
      </c>
      <c r="AQ310" s="988">
        <v>0</v>
      </c>
      <c r="AR310" s="921"/>
      <c r="AS310" s="921"/>
      <c r="AT310" s="921"/>
      <c r="AU310" s="921"/>
      <c r="AV310" s="921"/>
      <c r="AW310" s="921"/>
      <c r="AX310" s="921"/>
      <c r="AY310" s="921"/>
      <c r="AZ310" s="921"/>
      <c r="BA310" s="921"/>
      <c r="BB310" s="921"/>
      <c r="BC310" s="921"/>
      <c r="BD310" s="921"/>
      <c r="BE310" s="921"/>
      <c r="BF310" s="921"/>
    </row>
    <row r="311" spans="1:58" s="600" customFormat="1" ht="0.15" customHeight="1">
      <c r="A311" s="921">
        <v>8</v>
      </c>
      <c r="B311" s="921"/>
      <c r="C311" s="921"/>
      <c r="D311" s="921"/>
      <c r="E311" s="921"/>
      <c r="F311" s="921"/>
      <c r="G311" s="921" t="b">
        <v>0</v>
      </c>
      <c r="H311" s="921"/>
      <c r="I311" s="921"/>
      <c r="J311" s="921"/>
      <c r="K311" s="921"/>
      <c r="L311" s="991" t="s">
        <v>695</v>
      </c>
      <c r="M311" s="986" t="s">
        <v>679</v>
      </c>
      <c r="N311" s="992"/>
      <c r="O311" s="992"/>
      <c r="P311" s="988">
        <v>0</v>
      </c>
      <c r="Q311" s="992"/>
      <c r="R311" s="992"/>
      <c r="S311" s="988">
        <v>0</v>
      </c>
      <c r="T311" s="992"/>
      <c r="U311" s="992"/>
      <c r="V311" s="988">
        <v>0</v>
      </c>
      <c r="W311" s="992"/>
      <c r="X311" s="992"/>
      <c r="Y311" s="988">
        <v>0</v>
      </c>
      <c r="Z311" s="992"/>
      <c r="AA311" s="992"/>
      <c r="AB311" s="988">
        <v>0</v>
      </c>
      <c r="AC311" s="992"/>
      <c r="AD311" s="992"/>
      <c r="AE311" s="988">
        <v>0</v>
      </c>
      <c r="AF311" s="992"/>
      <c r="AG311" s="992"/>
      <c r="AH311" s="988">
        <v>0</v>
      </c>
      <c r="AI311" s="992"/>
      <c r="AJ311" s="992"/>
      <c r="AK311" s="988">
        <v>0</v>
      </c>
      <c r="AL311" s="992"/>
      <c r="AM311" s="992"/>
      <c r="AN311" s="988">
        <v>0</v>
      </c>
      <c r="AO311" s="992"/>
      <c r="AP311" s="992"/>
      <c r="AQ311" s="988">
        <v>0</v>
      </c>
      <c r="AR311" s="921"/>
      <c r="AS311" s="921"/>
      <c r="AT311" s="921"/>
      <c r="AU311" s="921"/>
      <c r="AV311" s="921"/>
      <c r="AW311" s="921"/>
      <c r="AX311" s="921"/>
      <c r="AY311" s="921"/>
      <c r="AZ311" s="921"/>
      <c r="BA311" s="921"/>
      <c r="BB311" s="921"/>
      <c r="BC311" s="921"/>
      <c r="BD311" s="921"/>
      <c r="BE311" s="921"/>
      <c r="BF311" s="921"/>
    </row>
    <row r="312" spans="1:58" s="600" customFormat="1" ht="0.15" customHeight="1">
      <c r="A312" s="921">
        <v>8</v>
      </c>
      <c r="B312" s="905" t="s">
        <v>1215</v>
      </c>
      <c r="C312" s="921"/>
      <c r="D312" s="921"/>
      <c r="E312" s="921"/>
      <c r="F312" s="921"/>
      <c r="G312" s="921" t="b">
        <v>0</v>
      </c>
      <c r="H312" s="921"/>
      <c r="I312" s="921"/>
      <c r="J312" s="921"/>
      <c r="K312" s="921"/>
      <c r="L312" s="991" t="s">
        <v>696</v>
      </c>
      <c r="M312" s="986" t="s">
        <v>329</v>
      </c>
      <c r="N312" s="989">
        <v>6.11</v>
      </c>
      <c r="O312" s="989">
        <v>7</v>
      </c>
      <c r="P312" s="990">
        <v>14.566284779050731</v>
      </c>
      <c r="Q312" s="989">
        <v>0</v>
      </c>
      <c r="R312" s="989">
        <v>0</v>
      </c>
      <c r="S312" s="990">
        <v>0</v>
      </c>
      <c r="T312" s="989">
        <v>0</v>
      </c>
      <c r="U312" s="989">
        <v>0</v>
      </c>
      <c r="V312" s="990">
        <v>0</v>
      </c>
      <c r="W312" s="989">
        <v>0</v>
      </c>
      <c r="X312" s="989">
        <v>0</v>
      </c>
      <c r="Y312" s="990">
        <v>0</v>
      </c>
      <c r="Z312" s="989">
        <v>0</v>
      </c>
      <c r="AA312" s="989">
        <v>0</v>
      </c>
      <c r="AB312" s="990">
        <v>0</v>
      </c>
      <c r="AC312" s="989">
        <v>0</v>
      </c>
      <c r="AD312" s="989">
        <v>0</v>
      </c>
      <c r="AE312" s="990">
        <v>0</v>
      </c>
      <c r="AF312" s="989">
        <v>0</v>
      </c>
      <c r="AG312" s="989">
        <v>0</v>
      </c>
      <c r="AH312" s="990">
        <v>0</v>
      </c>
      <c r="AI312" s="989">
        <v>0</v>
      </c>
      <c r="AJ312" s="989">
        <v>0</v>
      </c>
      <c r="AK312" s="990">
        <v>0</v>
      </c>
      <c r="AL312" s="989">
        <v>0</v>
      </c>
      <c r="AM312" s="989">
        <v>0</v>
      </c>
      <c r="AN312" s="990">
        <v>0</v>
      </c>
      <c r="AO312" s="989">
        <v>0</v>
      </c>
      <c r="AP312" s="989">
        <v>0</v>
      </c>
      <c r="AQ312" s="990">
        <v>0</v>
      </c>
      <c r="AR312" s="921"/>
      <c r="AS312" s="921"/>
      <c r="AT312" s="921"/>
      <c r="AU312" s="921"/>
      <c r="AV312" s="921"/>
      <c r="AW312" s="921"/>
      <c r="AX312" s="921"/>
      <c r="AY312" s="921"/>
      <c r="AZ312" s="921"/>
      <c r="BA312" s="921"/>
      <c r="BB312" s="921"/>
      <c r="BC312" s="921"/>
      <c r="BD312" s="921"/>
      <c r="BE312" s="921"/>
      <c r="BF312" s="921"/>
    </row>
    <row r="313" spans="1:58" s="600" customFormat="1" ht="0.15" customHeight="1">
      <c r="A313" s="921">
        <v>8</v>
      </c>
      <c r="B313" s="921"/>
      <c r="C313" s="921"/>
      <c r="D313" s="921"/>
      <c r="E313" s="921"/>
      <c r="F313" s="921"/>
      <c r="G313" s="921" t="b">
        <v>0</v>
      </c>
      <c r="H313" s="921"/>
      <c r="I313" s="921"/>
      <c r="J313" s="921"/>
      <c r="K313" s="921"/>
      <c r="L313" s="991" t="s">
        <v>697</v>
      </c>
      <c r="M313" s="986" t="s">
        <v>698</v>
      </c>
      <c r="N313" s="992"/>
      <c r="O313" s="992"/>
      <c r="P313" s="988">
        <v>0</v>
      </c>
      <c r="Q313" s="992"/>
      <c r="R313" s="992"/>
      <c r="S313" s="988">
        <v>0</v>
      </c>
      <c r="T313" s="992"/>
      <c r="U313" s="992"/>
      <c r="V313" s="988">
        <v>0</v>
      </c>
      <c r="W313" s="992"/>
      <c r="X313" s="992"/>
      <c r="Y313" s="988">
        <v>0</v>
      </c>
      <c r="Z313" s="992"/>
      <c r="AA313" s="992"/>
      <c r="AB313" s="988">
        <v>0</v>
      </c>
      <c r="AC313" s="992"/>
      <c r="AD313" s="992"/>
      <c r="AE313" s="988">
        <v>0</v>
      </c>
      <c r="AF313" s="992"/>
      <c r="AG313" s="992"/>
      <c r="AH313" s="988">
        <v>0</v>
      </c>
      <c r="AI313" s="992"/>
      <c r="AJ313" s="992"/>
      <c r="AK313" s="988">
        <v>0</v>
      </c>
      <c r="AL313" s="992"/>
      <c r="AM313" s="992"/>
      <c r="AN313" s="988">
        <v>0</v>
      </c>
      <c r="AO313" s="992"/>
      <c r="AP313" s="992"/>
      <c r="AQ313" s="988">
        <v>0</v>
      </c>
      <c r="AR313" s="921"/>
      <c r="AS313" s="921"/>
      <c r="AT313" s="921"/>
      <c r="AU313" s="921"/>
      <c r="AV313" s="921"/>
      <c r="AW313" s="921"/>
      <c r="AX313" s="921"/>
      <c r="AY313" s="921"/>
      <c r="AZ313" s="921"/>
      <c r="BA313" s="921"/>
      <c r="BB313" s="921"/>
      <c r="BC313" s="921"/>
      <c r="BD313" s="921"/>
      <c r="BE313" s="921"/>
      <c r="BF313" s="921"/>
    </row>
    <row r="314" spans="1:58" s="600" customFormat="1" ht="0.15" customHeight="1">
      <c r="A314" s="921">
        <v>8</v>
      </c>
      <c r="B314" s="921"/>
      <c r="C314" s="921"/>
      <c r="D314" s="921"/>
      <c r="E314" s="921"/>
      <c r="F314" s="921"/>
      <c r="G314" s="921" t="b">
        <v>0</v>
      </c>
      <c r="H314" s="921"/>
      <c r="I314" s="921"/>
      <c r="J314" s="921"/>
      <c r="K314" s="921"/>
      <c r="L314" s="991" t="s">
        <v>699</v>
      </c>
      <c r="M314" s="986" t="s">
        <v>700</v>
      </c>
      <c r="N314" s="992"/>
      <c r="O314" s="992"/>
      <c r="P314" s="988">
        <v>0</v>
      </c>
      <c r="Q314" s="992"/>
      <c r="R314" s="992"/>
      <c r="S314" s="988">
        <v>0</v>
      </c>
      <c r="T314" s="992"/>
      <c r="U314" s="992"/>
      <c r="V314" s="988">
        <v>0</v>
      </c>
      <c r="W314" s="992"/>
      <c r="X314" s="992"/>
      <c r="Y314" s="988">
        <v>0</v>
      </c>
      <c r="Z314" s="992"/>
      <c r="AA314" s="992"/>
      <c r="AB314" s="988">
        <v>0</v>
      </c>
      <c r="AC314" s="992"/>
      <c r="AD314" s="992"/>
      <c r="AE314" s="988">
        <v>0</v>
      </c>
      <c r="AF314" s="992"/>
      <c r="AG314" s="992"/>
      <c r="AH314" s="988">
        <v>0</v>
      </c>
      <c r="AI314" s="992"/>
      <c r="AJ314" s="992"/>
      <c r="AK314" s="988">
        <v>0</v>
      </c>
      <c r="AL314" s="992"/>
      <c r="AM314" s="992"/>
      <c r="AN314" s="988">
        <v>0</v>
      </c>
      <c r="AO314" s="992"/>
      <c r="AP314" s="992"/>
      <c r="AQ314" s="988">
        <v>0</v>
      </c>
      <c r="AR314" s="921"/>
      <c r="AS314" s="921"/>
      <c r="AT314" s="921"/>
      <c r="AU314" s="921"/>
      <c r="AV314" s="921"/>
      <c r="AW314" s="921"/>
      <c r="AX314" s="921"/>
      <c r="AY314" s="921"/>
      <c r="AZ314" s="921"/>
      <c r="BA314" s="921"/>
      <c r="BB314" s="921"/>
      <c r="BC314" s="921"/>
      <c r="BD314" s="921"/>
      <c r="BE314" s="921"/>
      <c r="BF314" s="921"/>
    </row>
    <row r="315" spans="1:58" s="600" customFormat="1" ht="0.15" customHeight="1">
      <c r="A315" s="921">
        <v>8</v>
      </c>
      <c r="B315" s="921"/>
      <c r="C315" s="921"/>
      <c r="D315" s="921"/>
      <c r="E315" s="921"/>
      <c r="F315" s="921"/>
      <c r="G315" s="921" t="b">
        <v>0</v>
      </c>
      <c r="H315" s="921"/>
      <c r="I315" s="921"/>
      <c r="J315" s="921"/>
      <c r="K315" s="921"/>
      <c r="L315" s="981" t="s">
        <v>1221</v>
      </c>
      <c r="M315" s="403"/>
      <c r="N315" s="404"/>
      <c r="O315" s="404"/>
      <c r="P315" s="404"/>
      <c r="Q315" s="404"/>
      <c r="R315" s="404"/>
      <c r="S315" s="404"/>
      <c r="T315" s="404"/>
      <c r="U315" s="404"/>
      <c r="V315" s="404"/>
      <c r="W315" s="404"/>
      <c r="X315" s="404"/>
      <c r="Y315" s="404"/>
      <c r="Z315" s="404"/>
      <c r="AA315" s="404"/>
      <c r="AB315" s="404"/>
      <c r="AC315" s="404"/>
      <c r="AD315" s="404"/>
      <c r="AE315" s="404"/>
      <c r="AF315" s="404"/>
      <c r="AG315" s="404"/>
      <c r="AH315" s="404"/>
      <c r="AI315" s="404"/>
      <c r="AJ315" s="404"/>
      <c r="AK315" s="404"/>
      <c r="AL315" s="404"/>
      <c r="AM315" s="404"/>
      <c r="AN315" s="404"/>
      <c r="AO315" s="404"/>
      <c r="AP315" s="404"/>
      <c r="AQ315" s="405"/>
      <c r="AR315" s="921"/>
      <c r="AS315" s="921"/>
      <c r="AT315" s="921"/>
      <c r="AU315" s="921"/>
      <c r="AV315" s="921"/>
      <c r="AW315" s="921"/>
      <c r="AX315" s="921"/>
      <c r="AY315" s="921"/>
      <c r="AZ315" s="921"/>
      <c r="BA315" s="921"/>
      <c r="BB315" s="921"/>
      <c r="BC315" s="921"/>
      <c r="BD315" s="921"/>
      <c r="BE315" s="921"/>
      <c r="BF315" s="921"/>
    </row>
    <row r="316" spans="1:58" s="600" customFormat="1" ht="0.15" customHeight="1">
      <c r="A316" s="921">
        <v>8</v>
      </c>
      <c r="B316" s="921"/>
      <c r="C316" s="921"/>
      <c r="D316" s="921"/>
      <c r="E316" s="921"/>
      <c r="F316" s="921"/>
      <c r="G316" s="921" t="b">
        <v>0</v>
      </c>
      <c r="H316" s="921"/>
      <c r="I316" s="921"/>
      <c r="J316" s="921"/>
      <c r="K316" s="921"/>
      <c r="L316" s="991" t="s">
        <v>694</v>
      </c>
      <c r="M316" s="986" t="s">
        <v>679</v>
      </c>
      <c r="N316" s="992">
        <v>0</v>
      </c>
      <c r="O316" s="992">
        <v>0</v>
      </c>
      <c r="P316" s="988">
        <v>0</v>
      </c>
      <c r="Q316" s="992">
        <v>0</v>
      </c>
      <c r="R316" s="992">
        <v>0</v>
      </c>
      <c r="S316" s="988">
        <v>0</v>
      </c>
      <c r="T316" s="992">
        <v>0</v>
      </c>
      <c r="U316" s="992">
        <v>0</v>
      </c>
      <c r="V316" s="988">
        <v>0</v>
      </c>
      <c r="W316" s="992">
        <v>0</v>
      </c>
      <c r="X316" s="992">
        <v>0</v>
      </c>
      <c r="Y316" s="988">
        <v>0</v>
      </c>
      <c r="Z316" s="992">
        <v>0</v>
      </c>
      <c r="AA316" s="992">
        <v>0</v>
      </c>
      <c r="AB316" s="988">
        <v>0</v>
      </c>
      <c r="AC316" s="992">
        <v>0</v>
      </c>
      <c r="AD316" s="992">
        <v>0</v>
      </c>
      <c r="AE316" s="988">
        <v>0</v>
      </c>
      <c r="AF316" s="992">
        <v>0</v>
      </c>
      <c r="AG316" s="992">
        <v>0</v>
      </c>
      <c r="AH316" s="988">
        <v>0</v>
      </c>
      <c r="AI316" s="992">
        <v>0</v>
      </c>
      <c r="AJ316" s="992">
        <v>0</v>
      </c>
      <c r="AK316" s="988">
        <v>0</v>
      </c>
      <c r="AL316" s="992">
        <v>0</v>
      </c>
      <c r="AM316" s="992">
        <v>0</v>
      </c>
      <c r="AN316" s="988">
        <v>0</v>
      </c>
      <c r="AO316" s="992">
        <v>0</v>
      </c>
      <c r="AP316" s="992">
        <v>0</v>
      </c>
      <c r="AQ316" s="988">
        <v>0</v>
      </c>
      <c r="AR316" s="921"/>
      <c r="AS316" s="921"/>
      <c r="AT316" s="921"/>
      <c r="AU316" s="921"/>
      <c r="AV316" s="921"/>
      <c r="AW316" s="921"/>
      <c r="AX316" s="921"/>
      <c r="AY316" s="921"/>
      <c r="AZ316" s="921"/>
      <c r="BA316" s="921"/>
      <c r="BB316" s="921"/>
      <c r="BC316" s="921"/>
      <c r="BD316" s="921"/>
      <c r="BE316" s="921"/>
      <c r="BF316" s="921"/>
    </row>
    <row r="317" spans="1:58" s="600" customFormat="1" ht="0.15" customHeight="1">
      <c r="A317" s="921">
        <v>8</v>
      </c>
      <c r="B317" s="921"/>
      <c r="C317" s="921"/>
      <c r="D317" s="921"/>
      <c r="E317" s="921"/>
      <c r="F317" s="921"/>
      <c r="G317" s="921" t="b">
        <v>0</v>
      </c>
      <c r="H317" s="921"/>
      <c r="I317" s="921"/>
      <c r="J317" s="921"/>
      <c r="K317" s="921"/>
      <c r="L317" s="991" t="s">
        <v>695</v>
      </c>
      <c r="M317" s="986" t="s">
        <v>679</v>
      </c>
      <c r="N317" s="992"/>
      <c r="O317" s="992"/>
      <c r="P317" s="988">
        <v>0</v>
      </c>
      <c r="Q317" s="992"/>
      <c r="R317" s="992"/>
      <c r="S317" s="988">
        <v>0</v>
      </c>
      <c r="T317" s="992"/>
      <c r="U317" s="992"/>
      <c r="V317" s="988">
        <v>0</v>
      </c>
      <c r="W317" s="992"/>
      <c r="X317" s="992"/>
      <c r="Y317" s="988">
        <v>0</v>
      </c>
      <c r="Z317" s="992"/>
      <c r="AA317" s="992"/>
      <c r="AB317" s="988">
        <v>0</v>
      </c>
      <c r="AC317" s="992"/>
      <c r="AD317" s="992"/>
      <c r="AE317" s="988">
        <v>0</v>
      </c>
      <c r="AF317" s="992"/>
      <c r="AG317" s="992"/>
      <c r="AH317" s="988">
        <v>0</v>
      </c>
      <c r="AI317" s="992"/>
      <c r="AJ317" s="992"/>
      <c r="AK317" s="988">
        <v>0</v>
      </c>
      <c r="AL317" s="992"/>
      <c r="AM317" s="992"/>
      <c r="AN317" s="988">
        <v>0</v>
      </c>
      <c r="AO317" s="992"/>
      <c r="AP317" s="992"/>
      <c r="AQ317" s="988">
        <v>0</v>
      </c>
      <c r="AR317" s="921"/>
      <c r="AS317" s="921"/>
      <c r="AT317" s="921"/>
      <c r="AU317" s="921"/>
      <c r="AV317" s="921"/>
      <c r="AW317" s="921"/>
      <c r="AX317" s="921"/>
      <c r="AY317" s="921"/>
      <c r="AZ317" s="921"/>
      <c r="BA317" s="921"/>
      <c r="BB317" s="921"/>
      <c r="BC317" s="921"/>
      <c r="BD317" s="921"/>
      <c r="BE317" s="921"/>
      <c r="BF317" s="921"/>
    </row>
    <row r="318" spans="1:58" s="600" customFormat="1" ht="0.15" customHeight="1">
      <c r="A318" s="921">
        <v>8</v>
      </c>
      <c r="B318" s="905" t="s">
        <v>1216</v>
      </c>
      <c r="C318" s="921"/>
      <c r="D318" s="921"/>
      <c r="E318" s="921"/>
      <c r="F318" s="921"/>
      <c r="G318" s="921" t="b">
        <v>0</v>
      </c>
      <c r="H318" s="921"/>
      <c r="I318" s="921"/>
      <c r="J318" s="921"/>
      <c r="K318" s="921"/>
      <c r="L318" s="991" t="s">
        <v>696</v>
      </c>
      <c r="M318" s="986" t="s">
        <v>329</v>
      </c>
      <c r="N318" s="989">
        <v>6.11</v>
      </c>
      <c r="O318" s="989">
        <v>7</v>
      </c>
      <c r="P318" s="990">
        <v>14.566284779050731</v>
      </c>
      <c r="Q318" s="989">
        <v>0</v>
      </c>
      <c r="R318" s="989">
        <v>0</v>
      </c>
      <c r="S318" s="990">
        <v>0</v>
      </c>
      <c r="T318" s="989">
        <v>0</v>
      </c>
      <c r="U318" s="989">
        <v>0</v>
      </c>
      <c r="V318" s="990">
        <v>0</v>
      </c>
      <c r="W318" s="989">
        <v>0</v>
      </c>
      <c r="X318" s="989">
        <v>0</v>
      </c>
      <c r="Y318" s="990">
        <v>0</v>
      </c>
      <c r="Z318" s="989">
        <v>0</v>
      </c>
      <c r="AA318" s="989">
        <v>0</v>
      </c>
      <c r="AB318" s="990">
        <v>0</v>
      </c>
      <c r="AC318" s="989">
        <v>0</v>
      </c>
      <c r="AD318" s="989">
        <v>0</v>
      </c>
      <c r="AE318" s="990">
        <v>0</v>
      </c>
      <c r="AF318" s="989">
        <v>0</v>
      </c>
      <c r="AG318" s="989">
        <v>0</v>
      </c>
      <c r="AH318" s="990">
        <v>0</v>
      </c>
      <c r="AI318" s="989">
        <v>0</v>
      </c>
      <c r="AJ318" s="989">
        <v>0</v>
      </c>
      <c r="AK318" s="990">
        <v>0</v>
      </c>
      <c r="AL318" s="989">
        <v>0</v>
      </c>
      <c r="AM318" s="989">
        <v>0</v>
      </c>
      <c r="AN318" s="990">
        <v>0</v>
      </c>
      <c r="AO318" s="989">
        <v>0</v>
      </c>
      <c r="AP318" s="989">
        <v>0</v>
      </c>
      <c r="AQ318" s="990">
        <v>0</v>
      </c>
      <c r="AR318" s="921"/>
      <c r="AS318" s="921"/>
      <c r="AT318" s="921"/>
      <c r="AU318" s="921"/>
      <c r="AV318" s="921"/>
      <c r="AW318" s="921"/>
      <c r="AX318" s="921"/>
      <c r="AY318" s="921"/>
      <c r="AZ318" s="921"/>
      <c r="BA318" s="921"/>
      <c r="BB318" s="921"/>
      <c r="BC318" s="921"/>
      <c r="BD318" s="921"/>
      <c r="BE318" s="921"/>
      <c r="BF318" s="921"/>
    </row>
    <row r="319" spans="1:58" s="600" customFormat="1" ht="0.15" customHeight="1">
      <c r="A319" s="921">
        <v>8</v>
      </c>
      <c r="B319" s="921"/>
      <c r="C319" s="921"/>
      <c r="D319" s="921"/>
      <c r="E319" s="921"/>
      <c r="F319" s="921"/>
      <c r="G319" s="921" t="b">
        <v>0</v>
      </c>
      <c r="H319" s="921"/>
      <c r="I319" s="921"/>
      <c r="J319" s="921"/>
      <c r="K319" s="921"/>
      <c r="L319" s="991" t="s">
        <v>697</v>
      </c>
      <c r="M319" s="986" t="s">
        <v>698</v>
      </c>
      <c r="N319" s="992"/>
      <c r="O319" s="992"/>
      <c r="P319" s="988">
        <v>0</v>
      </c>
      <c r="Q319" s="992"/>
      <c r="R319" s="992"/>
      <c r="S319" s="988">
        <v>0</v>
      </c>
      <c r="T319" s="992"/>
      <c r="U319" s="992"/>
      <c r="V319" s="988">
        <v>0</v>
      </c>
      <c r="W319" s="992"/>
      <c r="X319" s="992"/>
      <c r="Y319" s="988">
        <v>0</v>
      </c>
      <c r="Z319" s="992"/>
      <c r="AA319" s="992"/>
      <c r="AB319" s="988">
        <v>0</v>
      </c>
      <c r="AC319" s="992"/>
      <c r="AD319" s="992"/>
      <c r="AE319" s="988">
        <v>0</v>
      </c>
      <c r="AF319" s="992"/>
      <c r="AG319" s="992"/>
      <c r="AH319" s="988">
        <v>0</v>
      </c>
      <c r="AI319" s="992"/>
      <c r="AJ319" s="992"/>
      <c r="AK319" s="988">
        <v>0</v>
      </c>
      <c r="AL319" s="992"/>
      <c r="AM319" s="992"/>
      <c r="AN319" s="988">
        <v>0</v>
      </c>
      <c r="AO319" s="992"/>
      <c r="AP319" s="992"/>
      <c r="AQ319" s="988">
        <v>0</v>
      </c>
      <c r="AR319" s="921"/>
      <c r="AS319" s="921"/>
      <c r="AT319" s="921"/>
      <c r="AU319" s="921"/>
      <c r="AV319" s="921"/>
      <c r="AW319" s="921"/>
      <c r="AX319" s="921"/>
      <c r="AY319" s="921"/>
      <c r="AZ319" s="921"/>
      <c r="BA319" s="921"/>
      <c r="BB319" s="921"/>
      <c r="BC319" s="921"/>
      <c r="BD319" s="921"/>
      <c r="BE319" s="921"/>
      <c r="BF319" s="921"/>
    </row>
    <row r="320" spans="1:58" s="600" customFormat="1" ht="0.15" customHeight="1">
      <c r="A320" s="921">
        <v>8</v>
      </c>
      <c r="B320" s="921"/>
      <c r="C320" s="921"/>
      <c r="D320" s="921"/>
      <c r="E320" s="921"/>
      <c r="F320" s="921"/>
      <c r="G320" s="921" t="b">
        <v>0</v>
      </c>
      <c r="H320" s="921"/>
      <c r="I320" s="921"/>
      <c r="J320" s="921"/>
      <c r="K320" s="921"/>
      <c r="L320" s="991" t="s">
        <v>699</v>
      </c>
      <c r="M320" s="986" t="s">
        <v>700</v>
      </c>
      <c r="N320" s="992"/>
      <c r="O320" s="992"/>
      <c r="P320" s="988">
        <v>0</v>
      </c>
      <c r="Q320" s="992"/>
      <c r="R320" s="992"/>
      <c r="S320" s="988">
        <v>0</v>
      </c>
      <c r="T320" s="992"/>
      <c r="U320" s="992"/>
      <c r="V320" s="988">
        <v>0</v>
      </c>
      <c r="W320" s="992"/>
      <c r="X320" s="992"/>
      <c r="Y320" s="988">
        <v>0</v>
      </c>
      <c r="Z320" s="992"/>
      <c r="AA320" s="992"/>
      <c r="AB320" s="988">
        <v>0</v>
      </c>
      <c r="AC320" s="992"/>
      <c r="AD320" s="992"/>
      <c r="AE320" s="988">
        <v>0</v>
      </c>
      <c r="AF320" s="992"/>
      <c r="AG320" s="992"/>
      <c r="AH320" s="988">
        <v>0</v>
      </c>
      <c r="AI320" s="992"/>
      <c r="AJ320" s="992"/>
      <c r="AK320" s="988">
        <v>0</v>
      </c>
      <c r="AL320" s="992"/>
      <c r="AM320" s="992"/>
      <c r="AN320" s="988">
        <v>0</v>
      </c>
      <c r="AO320" s="992"/>
      <c r="AP320" s="992"/>
      <c r="AQ320" s="988">
        <v>0</v>
      </c>
      <c r="AR320" s="921"/>
      <c r="AS320" s="921"/>
      <c r="AT320" s="921"/>
      <c r="AU320" s="921"/>
      <c r="AV320" s="921"/>
      <c r="AW320" s="921"/>
      <c r="AX320" s="921"/>
      <c r="AY320" s="921"/>
      <c r="AZ320" s="921"/>
      <c r="BA320" s="921"/>
      <c r="BB320" s="921"/>
      <c r="BC320" s="921"/>
      <c r="BD320" s="921"/>
      <c r="BE320" s="921"/>
      <c r="BF320" s="921"/>
    </row>
    <row r="321" spans="1:58" s="600" customFormat="1">
      <c r="A321" s="764" t="s">
        <v>127</v>
      </c>
      <c r="B321" s="921"/>
      <c r="C321" s="921"/>
      <c r="D321" s="921"/>
      <c r="E321" s="921"/>
      <c r="F321" s="921" t="s">
        <v>1026</v>
      </c>
      <c r="G321" s="969"/>
      <c r="H321" s="921"/>
      <c r="I321" s="921"/>
      <c r="J321" s="921"/>
      <c r="K321" s="921"/>
      <c r="L321" s="1165" t="s">
        <v>16</v>
      </c>
      <c r="M321" s="1166"/>
      <c r="N321" s="971" t="s">
        <v>2432</v>
      </c>
      <c r="O321" s="972"/>
      <c r="P321" s="972"/>
      <c r="Q321" s="972"/>
      <c r="R321" s="972"/>
      <c r="S321" s="972"/>
      <c r="T321" s="972"/>
      <c r="U321" s="972"/>
      <c r="V321" s="972"/>
      <c r="W321" s="972"/>
      <c r="X321" s="972"/>
      <c r="Y321" s="972"/>
      <c r="Z321" s="972"/>
      <c r="AA321" s="972"/>
      <c r="AB321" s="972"/>
      <c r="AC321" s="972"/>
      <c r="AD321" s="972"/>
      <c r="AE321" s="972"/>
      <c r="AF321" s="972"/>
      <c r="AG321" s="972"/>
      <c r="AH321" s="972"/>
      <c r="AI321" s="972"/>
      <c r="AJ321" s="972"/>
      <c r="AK321" s="972"/>
      <c r="AL321" s="972"/>
      <c r="AM321" s="972"/>
      <c r="AN321" s="972"/>
      <c r="AO321" s="972"/>
      <c r="AP321" s="972"/>
      <c r="AQ321" s="973"/>
      <c r="AR321" s="921"/>
      <c r="AS321" s="921"/>
      <c r="AT321" s="921"/>
      <c r="AU321" s="921"/>
      <c r="AV321" s="921"/>
      <c r="AW321" s="921"/>
      <c r="AX321" s="921"/>
      <c r="AY321" s="921"/>
      <c r="AZ321" s="921"/>
      <c r="BA321" s="921"/>
      <c r="BB321" s="921"/>
      <c r="BC321" s="921"/>
      <c r="BD321" s="921"/>
      <c r="BE321" s="921"/>
      <c r="BF321" s="921"/>
    </row>
    <row r="322" spans="1:58" s="600" customFormat="1">
      <c r="A322" s="921">
        <v>9</v>
      </c>
      <c r="B322" s="921"/>
      <c r="C322" s="921"/>
      <c r="D322" s="921"/>
      <c r="E322" s="921"/>
      <c r="F322" s="921"/>
      <c r="G322" s="921"/>
      <c r="H322" s="921"/>
      <c r="I322" s="921"/>
      <c r="J322" s="921"/>
      <c r="K322" s="921"/>
      <c r="L322" s="1154" t="s">
        <v>686</v>
      </c>
      <c r="M322" s="1155"/>
      <c r="N322" s="971" t="s">
        <v>1028</v>
      </c>
      <c r="O322" s="974"/>
      <c r="P322" s="974"/>
      <c r="Q322" s="974"/>
      <c r="R322" s="974"/>
      <c r="S322" s="974"/>
      <c r="T322" s="974"/>
      <c r="U322" s="974"/>
      <c r="V322" s="974"/>
      <c r="W322" s="974"/>
      <c r="X322" s="974"/>
      <c r="Y322" s="974"/>
      <c r="Z322" s="974"/>
      <c r="AA322" s="974"/>
      <c r="AB322" s="974"/>
      <c r="AC322" s="974"/>
      <c r="AD322" s="974"/>
      <c r="AE322" s="974"/>
      <c r="AF322" s="974"/>
      <c r="AG322" s="974"/>
      <c r="AH322" s="974"/>
      <c r="AI322" s="974"/>
      <c r="AJ322" s="974"/>
      <c r="AK322" s="974"/>
      <c r="AL322" s="974"/>
      <c r="AM322" s="974"/>
      <c r="AN322" s="974"/>
      <c r="AO322" s="974"/>
      <c r="AP322" s="974"/>
      <c r="AQ322" s="975"/>
      <c r="AR322" s="921"/>
      <c r="AS322" s="921"/>
      <c r="AT322" s="921"/>
      <c r="AU322" s="921"/>
      <c r="AV322" s="921"/>
      <c r="AW322" s="921"/>
      <c r="AX322" s="921"/>
      <c r="AY322" s="921"/>
      <c r="AZ322" s="921"/>
      <c r="BA322" s="921"/>
      <c r="BB322" s="921"/>
      <c r="BC322" s="921"/>
      <c r="BD322" s="921"/>
      <c r="BE322" s="921"/>
      <c r="BF322" s="921"/>
    </row>
    <row r="323" spans="1:58" s="600" customFormat="1">
      <c r="A323" s="921">
        <v>9</v>
      </c>
      <c r="B323" s="921"/>
      <c r="C323" s="921"/>
      <c r="D323" s="921"/>
      <c r="E323" s="921"/>
      <c r="F323" s="921"/>
      <c r="G323" s="921"/>
      <c r="H323" s="921"/>
      <c r="I323" s="921"/>
      <c r="J323" s="921"/>
      <c r="K323" s="921"/>
      <c r="L323" s="1154" t="s">
        <v>687</v>
      </c>
      <c r="M323" s="1155"/>
      <c r="N323" s="971" t="s">
        <v>1131</v>
      </c>
      <c r="O323" s="974"/>
      <c r="P323" s="974"/>
      <c r="Q323" s="974"/>
      <c r="R323" s="974"/>
      <c r="S323" s="974"/>
      <c r="T323" s="974"/>
      <c r="U323" s="974"/>
      <c r="V323" s="974"/>
      <c r="W323" s="974"/>
      <c r="X323" s="974"/>
      <c r="Y323" s="974"/>
      <c r="Z323" s="974"/>
      <c r="AA323" s="974"/>
      <c r="AB323" s="974"/>
      <c r="AC323" s="974"/>
      <c r="AD323" s="974"/>
      <c r="AE323" s="974"/>
      <c r="AF323" s="974"/>
      <c r="AG323" s="974"/>
      <c r="AH323" s="974"/>
      <c r="AI323" s="974"/>
      <c r="AJ323" s="974"/>
      <c r="AK323" s="974"/>
      <c r="AL323" s="974"/>
      <c r="AM323" s="974"/>
      <c r="AN323" s="974"/>
      <c r="AO323" s="974"/>
      <c r="AP323" s="974"/>
      <c r="AQ323" s="975"/>
      <c r="AR323" s="921"/>
      <c r="AS323" s="921"/>
      <c r="AT323" s="921"/>
      <c r="AU323" s="921"/>
      <c r="AV323" s="921"/>
      <c r="AW323" s="921"/>
      <c r="AX323" s="921"/>
      <c r="AY323" s="921"/>
      <c r="AZ323" s="921"/>
      <c r="BA323" s="921"/>
      <c r="BB323" s="921"/>
      <c r="BC323" s="921"/>
      <c r="BD323" s="921"/>
      <c r="BE323" s="921"/>
      <c r="BF323" s="921"/>
    </row>
    <row r="324" spans="1:58" s="600" customFormat="1">
      <c r="A324" s="921">
        <v>9</v>
      </c>
      <c r="B324" s="921"/>
      <c r="C324" s="921"/>
      <c r="D324" s="921"/>
      <c r="E324" s="921"/>
      <c r="F324" s="921"/>
      <c r="G324" s="921"/>
      <c r="H324" s="921"/>
      <c r="I324" s="921"/>
      <c r="J324" s="921"/>
      <c r="K324" s="921"/>
      <c r="L324" s="1154" t="s">
        <v>282</v>
      </c>
      <c r="M324" s="1155"/>
      <c r="N324" s="971" t="s">
        <v>1992</v>
      </c>
      <c r="O324" s="974"/>
      <c r="P324" s="974"/>
      <c r="Q324" s="974"/>
      <c r="R324" s="974"/>
      <c r="S324" s="974"/>
      <c r="T324" s="974"/>
      <c r="U324" s="974"/>
      <c r="V324" s="974"/>
      <c r="W324" s="974"/>
      <c r="X324" s="974"/>
      <c r="Y324" s="974"/>
      <c r="Z324" s="974"/>
      <c r="AA324" s="974"/>
      <c r="AB324" s="974"/>
      <c r="AC324" s="974"/>
      <c r="AD324" s="974"/>
      <c r="AE324" s="974"/>
      <c r="AF324" s="974"/>
      <c r="AG324" s="974"/>
      <c r="AH324" s="974"/>
      <c r="AI324" s="974"/>
      <c r="AJ324" s="974"/>
      <c r="AK324" s="974"/>
      <c r="AL324" s="974"/>
      <c r="AM324" s="974"/>
      <c r="AN324" s="974"/>
      <c r="AO324" s="974"/>
      <c r="AP324" s="974"/>
      <c r="AQ324" s="975"/>
      <c r="AR324" s="921"/>
      <c r="AS324" s="921"/>
      <c r="AT324" s="921"/>
      <c r="AU324" s="921"/>
      <c r="AV324" s="921"/>
      <c r="AW324" s="921"/>
      <c r="AX324" s="921"/>
      <c r="AY324" s="921"/>
      <c r="AZ324" s="921"/>
      <c r="BA324" s="921"/>
      <c r="BB324" s="921"/>
      <c r="BC324" s="921"/>
      <c r="BD324" s="921"/>
      <c r="BE324" s="921"/>
      <c r="BF324" s="921"/>
    </row>
    <row r="325" spans="1:58" s="600" customFormat="1">
      <c r="A325" s="921">
        <v>9</v>
      </c>
      <c r="B325" s="921"/>
      <c r="C325" s="921"/>
      <c r="D325" s="921"/>
      <c r="E325" s="921"/>
      <c r="F325" s="921"/>
      <c r="G325" s="921" t="b">
        <v>1</v>
      </c>
      <c r="H325" s="921"/>
      <c r="I325" s="921"/>
      <c r="J325" s="921"/>
      <c r="K325" s="921"/>
      <c r="L325" s="976" t="s">
        <v>688</v>
      </c>
      <c r="M325" s="977"/>
      <c r="N325" s="978"/>
      <c r="O325" s="978"/>
      <c r="P325" s="978"/>
      <c r="Q325" s="978"/>
      <c r="R325" s="978"/>
      <c r="S325" s="978"/>
      <c r="T325" s="978"/>
      <c r="U325" s="978"/>
      <c r="V325" s="978"/>
      <c r="W325" s="978"/>
      <c r="X325" s="978"/>
      <c r="Y325" s="978"/>
      <c r="Z325" s="978"/>
      <c r="AA325" s="978"/>
      <c r="AB325" s="978"/>
      <c r="AC325" s="978"/>
      <c r="AD325" s="978"/>
      <c r="AE325" s="978"/>
      <c r="AF325" s="978"/>
      <c r="AG325" s="978"/>
      <c r="AH325" s="978"/>
      <c r="AI325" s="978"/>
      <c r="AJ325" s="978"/>
      <c r="AK325" s="978"/>
      <c r="AL325" s="978"/>
      <c r="AM325" s="978"/>
      <c r="AN325" s="978"/>
      <c r="AO325" s="978"/>
      <c r="AP325" s="978"/>
      <c r="AQ325" s="979"/>
      <c r="AR325" s="921"/>
      <c r="AS325" s="921"/>
      <c r="AT325" s="921"/>
      <c r="AU325" s="921"/>
      <c r="AV325" s="921"/>
      <c r="AW325" s="921"/>
      <c r="AX325" s="921"/>
      <c r="AY325" s="921"/>
      <c r="AZ325" s="921"/>
      <c r="BA325" s="921"/>
      <c r="BB325" s="921"/>
      <c r="BC325" s="921"/>
      <c r="BD325" s="921"/>
      <c r="BE325" s="921"/>
      <c r="BF325" s="921"/>
    </row>
    <row r="326" spans="1:58" s="391" customFormat="1" ht="22.8">
      <c r="A326" s="921">
        <v>9</v>
      </c>
      <c r="B326" s="921" t="s">
        <v>1208</v>
      </c>
      <c r="C326" s="980"/>
      <c r="D326" s="980"/>
      <c r="E326" s="980"/>
      <c r="F326" s="980"/>
      <c r="G326" s="921" t="b">
        <v>1</v>
      </c>
      <c r="H326" s="980"/>
      <c r="I326" s="980"/>
      <c r="J326" s="980"/>
      <c r="K326" s="980"/>
      <c r="L326" s="981" t="s">
        <v>1139</v>
      </c>
      <c r="M326" s="982" t="s">
        <v>679</v>
      </c>
      <c r="N326" s="983">
        <v>134.80000000000001</v>
      </c>
      <c r="O326" s="983">
        <v>36.18</v>
      </c>
      <c r="P326" s="984">
        <v>-73.160237388724042</v>
      </c>
      <c r="Q326" s="983">
        <v>0</v>
      </c>
      <c r="R326" s="983">
        <v>0</v>
      </c>
      <c r="S326" s="984">
        <v>0</v>
      </c>
      <c r="T326" s="983">
        <v>0</v>
      </c>
      <c r="U326" s="983">
        <v>0</v>
      </c>
      <c r="V326" s="984">
        <v>0</v>
      </c>
      <c r="W326" s="983">
        <v>0</v>
      </c>
      <c r="X326" s="983">
        <v>0</v>
      </c>
      <c r="Y326" s="984">
        <v>0</v>
      </c>
      <c r="Z326" s="983">
        <v>0</v>
      </c>
      <c r="AA326" s="983">
        <v>0</v>
      </c>
      <c r="AB326" s="984">
        <v>0</v>
      </c>
      <c r="AC326" s="983">
        <v>0</v>
      </c>
      <c r="AD326" s="983">
        <v>0</v>
      </c>
      <c r="AE326" s="984">
        <v>0</v>
      </c>
      <c r="AF326" s="983">
        <v>0</v>
      </c>
      <c r="AG326" s="983">
        <v>0</v>
      </c>
      <c r="AH326" s="984">
        <v>0</v>
      </c>
      <c r="AI326" s="983">
        <v>0</v>
      </c>
      <c r="AJ326" s="983">
        <v>0</v>
      </c>
      <c r="AK326" s="984">
        <v>0</v>
      </c>
      <c r="AL326" s="983">
        <v>0</v>
      </c>
      <c r="AM326" s="983">
        <v>0</v>
      </c>
      <c r="AN326" s="984">
        <v>0</v>
      </c>
      <c r="AO326" s="983">
        <v>0</v>
      </c>
      <c r="AP326" s="983">
        <v>0</v>
      </c>
      <c r="AQ326" s="984">
        <v>0</v>
      </c>
      <c r="AR326" s="980"/>
      <c r="AS326" s="980"/>
      <c r="AT326" s="980"/>
      <c r="AU326" s="980"/>
      <c r="AV326" s="980"/>
      <c r="AW326" s="980"/>
      <c r="AX326" s="980"/>
      <c r="AY326" s="980"/>
      <c r="AZ326" s="980"/>
      <c r="BA326" s="980"/>
      <c r="BB326" s="980"/>
      <c r="BC326" s="980"/>
      <c r="BD326" s="980"/>
      <c r="BE326" s="980"/>
      <c r="BF326" s="980"/>
    </row>
    <row r="327" spans="1:58" s="391" customFormat="1" ht="22.8">
      <c r="A327" s="921">
        <v>9</v>
      </c>
      <c r="B327" s="921" t="s">
        <v>1209</v>
      </c>
      <c r="C327" s="980"/>
      <c r="D327" s="980"/>
      <c r="E327" s="980"/>
      <c r="F327" s="980"/>
      <c r="G327" s="921" t="b">
        <v>1</v>
      </c>
      <c r="H327" s="980"/>
      <c r="I327" s="980"/>
      <c r="J327" s="980"/>
      <c r="K327" s="980"/>
      <c r="L327" s="981" t="s">
        <v>1140</v>
      </c>
      <c r="M327" s="982" t="s">
        <v>679</v>
      </c>
      <c r="N327" s="983">
        <v>148.99</v>
      </c>
      <c r="O327" s="983">
        <v>39.430106981818192</v>
      </c>
      <c r="P327" s="984">
        <v>-73.535064781650988</v>
      </c>
      <c r="Q327" s="983">
        <v>0</v>
      </c>
      <c r="R327" s="983">
        <v>0</v>
      </c>
      <c r="S327" s="984">
        <v>0</v>
      </c>
      <c r="T327" s="983">
        <v>0</v>
      </c>
      <c r="U327" s="983">
        <v>0</v>
      </c>
      <c r="V327" s="984">
        <v>0</v>
      </c>
      <c r="W327" s="983">
        <v>0</v>
      </c>
      <c r="X327" s="983">
        <v>0</v>
      </c>
      <c r="Y327" s="984">
        <v>0</v>
      </c>
      <c r="Z327" s="983">
        <v>0</v>
      </c>
      <c r="AA327" s="983">
        <v>0</v>
      </c>
      <c r="AB327" s="984">
        <v>0</v>
      </c>
      <c r="AC327" s="983">
        <v>0</v>
      </c>
      <c r="AD327" s="983">
        <v>0</v>
      </c>
      <c r="AE327" s="984">
        <v>0</v>
      </c>
      <c r="AF327" s="983">
        <v>0</v>
      </c>
      <c r="AG327" s="983">
        <v>0</v>
      </c>
      <c r="AH327" s="984">
        <v>0</v>
      </c>
      <c r="AI327" s="983">
        <v>0</v>
      </c>
      <c r="AJ327" s="983">
        <v>0</v>
      </c>
      <c r="AK327" s="984">
        <v>0</v>
      </c>
      <c r="AL327" s="983">
        <v>0</v>
      </c>
      <c r="AM327" s="983">
        <v>0</v>
      </c>
      <c r="AN327" s="984">
        <v>0</v>
      </c>
      <c r="AO327" s="983">
        <v>0</v>
      </c>
      <c r="AP327" s="983">
        <v>0</v>
      </c>
      <c r="AQ327" s="984">
        <v>0</v>
      </c>
      <c r="AR327" s="980"/>
      <c r="AS327" s="980"/>
      <c r="AT327" s="980"/>
      <c r="AU327" s="980"/>
      <c r="AV327" s="980"/>
      <c r="AW327" s="980"/>
      <c r="AX327" s="980"/>
      <c r="AY327" s="980"/>
      <c r="AZ327" s="980"/>
      <c r="BA327" s="980"/>
      <c r="BB327" s="980"/>
      <c r="BC327" s="980"/>
      <c r="BD327" s="980"/>
      <c r="BE327" s="980"/>
      <c r="BF327" s="980"/>
    </row>
    <row r="328" spans="1:58" s="600" customFormat="1">
      <c r="A328" s="921">
        <v>9</v>
      </c>
      <c r="B328" s="921"/>
      <c r="C328" s="921"/>
      <c r="D328" s="921"/>
      <c r="E328" s="921"/>
      <c r="F328" s="921"/>
      <c r="G328" s="921" t="b">
        <v>1</v>
      </c>
      <c r="H328" s="921"/>
      <c r="I328" s="921"/>
      <c r="J328" s="921"/>
      <c r="K328" s="921"/>
      <c r="L328" s="985" t="s">
        <v>689</v>
      </c>
      <c r="M328" s="986" t="s">
        <v>145</v>
      </c>
      <c r="N328" s="987">
        <v>110.526706231454</v>
      </c>
      <c r="O328" s="987">
        <v>108.98315915372633</v>
      </c>
      <c r="P328" s="988"/>
      <c r="Q328" s="987">
        <v>0</v>
      </c>
      <c r="R328" s="987">
        <v>0</v>
      </c>
      <c r="S328" s="988"/>
      <c r="T328" s="987">
        <v>0</v>
      </c>
      <c r="U328" s="987">
        <v>0</v>
      </c>
      <c r="V328" s="988"/>
      <c r="W328" s="987">
        <v>0</v>
      </c>
      <c r="X328" s="987">
        <v>0</v>
      </c>
      <c r="Y328" s="988"/>
      <c r="Z328" s="987">
        <v>0</v>
      </c>
      <c r="AA328" s="987">
        <v>0</v>
      </c>
      <c r="AB328" s="988"/>
      <c r="AC328" s="987">
        <v>0</v>
      </c>
      <c r="AD328" s="987">
        <v>0</v>
      </c>
      <c r="AE328" s="988"/>
      <c r="AF328" s="987">
        <v>0</v>
      </c>
      <c r="AG328" s="987">
        <v>0</v>
      </c>
      <c r="AH328" s="988"/>
      <c r="AI328" s="987">
        <v>0</v>
      </c>
      <c r="AJ328" s="987">
        <v>0</v>
      </c>
      <c r="AK328" s="988"/>
      <c r="AL328" s="987">
        <v>0</v>
      </c>
      <c r="AM328" s="987">
        <v>0</v>
      </c>
      <c r="AN328" s="988"/>
      <c r="AO328" s="987">
        <v>0</v>
      </c>
      <c r="AP328" s="987">
        <v>0</v>
      </c>
      <c r="AQ328" s="988"/>
      <c r="AR328" s="921"/>
      <c r="AS328" s="921"/>
      <c r="AT328" s="921"/>
      <c r="AU328" s="921"/>
      <c r="AV328" s="921"/>
      <c r="AW328" s="921"/>
      <c r="AX328" s="921"/>
      <c r="AY328" s="921"/>
      <c r="AZ328" s="921"/>
      <c r="BA328" s="921"/>
      <c r="BB328" s="921"/>
      <c r="BC328" s="921"/>
      <c r="BD328" s="921"/>
      <c r="BE328" s="921"/>
      <c r="BF328" s="921"/>
    </row>
    <row r="329" spans="1:58" s="600" customFormat="1">
      <c r="A329" s="921">
        <v>9</v>
      </c>
      <c r="B329" s="905" t="s">
        <v>1217</v>
      </c>
      <c r="C329" s="921"/>
      <c r="D329" s="921"/>
      <c r="E329" s="921"/>
      <c r="F329" s="921"/>
      <c r="G329" s="921" t="b">
        <v>1</v>
      </c>
      <c r="H329" s="921"/>
      <c r="I329" s="921"/>
      <c r="J329" s="921"/>
      <c r="K329" s="921"/>
      <c r="L329" s="985" t="s">
        <v>690</v>
      </c>
      <c r="M329" s="986" t="s">
        <v>329</v>
      </c>
      <c r="N329" s="989">
        <v>31.95</v>
      </c>
      <c r="O329" s="989">
        <v>43</v>
      </c>
      <c r="P329" s="990">
        <v>34.585289514866986</v>
      </c>
      <c r="Q329" s="989">
        <v>0</v>
      </c>
      <c r="R329" s="989">
        <v>0</v>
      </c>
      <c r="S329" s="990">
        <v>0</v>
      </c>
      <c r="T329" s="989">
        <v>0</v>
      </c>
      <c r="U329" s="989">
        <v>0</v>
      </c>
      <c r="V329" s="990">
        <v>0</v>
      </c>
      <c r="W329" s="989">
        <v>0</v>
      </c>
      <c r="X329" s="989">
        <v>0</v>
      </c>
      <c r="Y329" s="990">
        <v>0</v>
      </c>
      <c r="Z329" s="989">
        <v>0</v>
      </c>
      <c r="AA329" s="989">
        <v>0</v>
      </c>
      <c r="AB329" s="990">
        <v>0</v>
      </c>
      <c r="AC329" s="989">
        <v>0</v>
      </c>
      <c r="AD329" s="989">
        <v>0</v>
      </c>
      <c r="AE329" s="990">
        <v>0</v>
      </c>
      <c r="AF329" s="989">
        <v>0</v>
      </c>
      <c r="AG329" s="989">
        <v>0</v>
      </c>
      <c r="AH329" s="990">
        <v>0</v>
      </c>
      <c r="AI329" s="989">
        <v>0</v>
      </c>
      <c r="AJ329" s="989">
        <v>0</v>
      </c>
      <c r="AK329" s="990">
        <v>0</v>
      </c>
      <c r="AL329" s="989">
        <v>0</v>
      </c>
      <c r="AM329" s="989">
        <v>0</v>
      </c>
      <c r="AN329" s="990">
        <v>0</v>
      </c>
      <c r="AO329" s="989">
        <v>0</v>
      </c>
      <c r="AP329" s="989">
        <v>0</v>
      </c>
      <c r="AQ329" s="990">
        <v>0</v>
      </c>
      <c r="AR329" s="921"/>
      <c r="AS329" s="921"/>
      <c r="AT329" s="921"/>
      <c r="AU329" s="921"/>
      <c r="AV329" s="921"/>
      <c r="AW329" s="921"/>
      <c r="AX329" s="921"/>
      <c r="AY329" s="921"/>
      <c r="AZ329" s="921"/>
      <c r="BA329" s="921"/>
      <c r="BB329" s="921"/>
      <c r="BC329" s="921"/>
      <c r="BD329" s="921"/>
      <c r="BE329" s="921"/>
      <c r="BF329" s="921"/>
    </row>
    <row r="330" spans="1:58" s="391" customFormat="1">
      <c r="A330" s="921">
        <v>9</v>
      </c>
      <c r="B330" s="905" t="s">
        <v>1211</v>
      </c>
      <c r="C330" s="980"/>
      <c r="D330" s="980"/>
      <c r="E330" s="980"/>
      <c r="F330" s="980"/>
      <c r="G330" s="921" t="b">
        <v>1</v>
      </c>
      <c r="H330" s="980"/>
      <c r="I330" s="980"/>
      <c r="J330" s="980"/>
      <c r="K330" s="980"/>
      <c r="L330" s="981" t="s">
        <v>691</v>
      </c>
      <c r="M330" s="982" t="s">
        <v>679</v>
      </c>
      <c r="N330" s="983">
        <v>134.80000000000001</v>
      </c>
      <c r="O330" s="983">
        <v>36.18</v>
      </c>
      <c r="P330" s="984">
        <v>-73.160237388724042</v>
      </c>
      <c r="Q330" s="983">
        <v>0</v>
      </c>
      <c r="R330" s="983">
        <v>0</v>
      </c>
      <c r="S330" s="984">
        <v>0</v>
      </c>
      <c r="T330" s="983">
        <v>0</v>
      </c>
      <c r="U330" s="983">
        <v>0</v>
      </c>
      <c r="V330" s="984">
        <v>0</v>
      </c>
      <c r="W330" s="983">
        <v>0</v>
      </c>
      <c r="X330" s="983">
        <v>0</v>
      </c>
      <c r="Y330" s="984">
        <v>0</v>
      </c>
      <c r="Z330" s="983">
        <v>0</v>
      </c>
      <c r="AA330" s="983">
        <v>0</v>
      </c>
      <c r="AB330" s="984">
        <v>0</v>
      </c>
      <c r="AC330" s="983">
        <v>0</v>
      </c>
      <c r="AD330" s="983">
        <v>0</v>
      </c>
      <c r="AE330" s="984">
        <v>0</v>
      </c>
      <c r="AF330" s="983">
        <v>0</v>
      </c>
      <c r="AG330" s="983">
        <v>0</v>
      </c>
      <c r="AH330" s="984">
        <v>0</v>
      </c>
      <c r="AI330" s="983">
        <v>0</v>
      </c>
      <c r="AJ330" s="983">
        <v>0</v>
      </c>
      <c r="AK330" s="984">
        <v>0</v>
      </c>
      <c r="AL330" s="983">
        <v>0</v>
      </c>
      <c r="AM330" s="983">
        <v>0</v>
      </c>
      <c r="AN330" s="984">
        <v>0</v>
      </c>
      <c r="AO330" s="983">
        <v>0</v>
      </c>
      <c r="AP330" s="983">
        <v>0</v>
      </c>
      <c r="AQ330" s="984">
        <v>0</v>
      </c>
      <c r="AR330" s="980"/>
      <c r="AS330" s="980"/>
      <c r="AT330" s="980"/>
      <c r="AU330" s="980"/>
      <c r="AV330" s="980"/>
      <c r="AW330" s="980"/>
      <c r="AX330" s="980"/>
      <c r="AY330" s="980"/>
      <c r="AZ330" s="980"/>
      <c r="BA330" s="980"/>
      <c r="BB330" s="980"/>
      <c r="BC330" s="980"/>
      <c r="BD330" s="980"/>
      <c r="BE330" s="980"/>
      <c r="BF330" s="980"/>
    </row>
    <row r="331" spans="1:58" s="391" customFormat="1">
      <c r="A331" s="921">
        <v>9</v>
      </c>
      <c r="B331" s="905" t="s">
        <v>1210</v>
      </c>
      <c r="C331" s="980"/>
      <c r="D331" s="980"/>
      <c r="E331" s="980"/>
      <c r="F331" s="980"/>
      <c r="G331" s="921" t="b">
        <v>1</v>
      </c>
      <c r="H331" s="980"/>
      <c r="I331" s="980"/>
      <c r="J331" s="980"/>
      <c r="K331" s="980"/>
      <c r="L331" s="981" t="s">
        <v>692</v>
      </c>
      <c r="M331" s="982" t="s">
        <v>679</v>
      </c>
      <c r="N331" s="983">
        <v>148.99</v>
      </c>
      <c r="O331" s="983">
        <v>39.430106981818192</v>
      </c>
      <c r="P331" s="984">
        <v>-73.535064781650988</v>
      </c>
      <c r="Q331" s="983">
        <v>0</v>
      </c>
      <c r="R331" s="983">
        <v>0</v>
      </c>
      <c r="S331" s="984">
        <v>0</v>
      </c>
      <c r="T331" s="983">
        <v>0</v>
      </c>
      <c r="U331" s="983">
        <v>0</v>
      </c>
      <c r="V331" s="984">
        <v>0</v>
      </c>
      <c r="W331" s="983">
        <v>0</v>
      </c>
      <c r="X331" s="983">
        <v>0</v>
      </c>
      <c r="Y331" s="984">
        <v>0</v>
      </c>
      <c r="Z331" s="983">
        <v>0</v>
      </c>
      <c r="AA331" s="983">
        <v>0</v>
      </c>
      <c r="AB331" s="984">
        <v>0</v>
      </c>
      <c r="AC331" s="983">
        <v>0</v>
      </c>
      <c r="AD331" s="983">
        <v>0</v>
      </c>
      <c r="AE331" s="984">
        <v>0</v>
      </c>
      <c r="AF331" s="983">
        <v>0</v>
      </c>
      <c r="AG331" s="983">
        <v>0</v>
      </c>
      <c r="AH331" s="984">
        <v>0</v>
      </c>
      <c r="AI331" s="983">
        <v>0</v>
      </c>
      <c r="AJ331" s="983">
        <v>0</v>
      </c>
      <c r="AK331" s="984">
        <v>0</v>
      </c>
      <c r="AL331" s="983">
        <v>0</v>
      </c>
      <c r="AM331" s="983">
        <v>0</v>
      </c>
      <c r="AN331" s="984">
        <v>0</v>
      </c>
      <c r="AO331" s="983">
        <v>0</v>
      </c>
      <c r="AP331" s="983">
        <v>0</v>
      </c>
      <c r="AQ331" s="984">
        <v>0</v>
      </c>
      <c r="AR331" s="980"/>
      <c r="AS331" s="980"/>
      <c r="AT331" s="980"/>
      <c r="AU331" s="980"/>
      <c r="AV331" s="980"/>
      <c r="AW331" s="980"/>
      <c r="AX331" s="980"/>
      <c r="AY331" s="980"/>
      <c r="AZ331" s="980"/>
      <c r="BA331" s="980"/>
      <c r="BB331" s="980"/>
      <c r="BC331" s="980"/>
      <c r="BD331" s="980"/>
      <c r="BE331" s="980"/>
      <c r="BF331" s="980"/>
    </row>
    <row r="332" spans="1:58" s="600" customFormat="1">
      <c r="A332" s="921">
        <v>9</v>
      </c>
      <c r="B332" s="905"/>
      <c r="C332" s="921"/>
      <c r="D332" s="921"/>
      <c r="E332" s="921"/>
      <c r="F332" s="921"/>
      <c r="G332" s="921" t="b">
        <v>1</v>
      </c>
      <c r="H332" s="921"/>
      <c r="I332" s="921"/>
      <c r="J332" s="921"/>
      <c r="K332" s="921"/>
      <c r="L332" s="985" t="s">
        <v>689</v>
      </c>
      <c r="M332" s="986" t="s">
        <v>145</v>
      </c>
      <c r="N332" s="987">
        <v>110.526706231454</v>
      </c>
      <c r="O332" s="987">
        <v>108.98315915372633</v>
      </c>
      <c r="P332" s="988"/>
      <c r="Q332" s="987">
        <v>0</v>
      </c>
      <c r="R332" s="987">
        <v>0</v>
      </c>
      <c r="S332" s="988"/>
      <c r="T332" s="987">
        <v>0</v>
      </c>
      <c r="U332" s="987">
        <v>0</v>
      </c>
      <c r="V332" s="988"/>
      <c r="W332" s="987">
        <v>0</v>
      </c>
      <c r="X332" s="987">
        <v>0</v>
      </c>
      <c r="Y332" s="988"/>
      <c r="Z332" s="987">
        <v>0</v>
      </c>
      <c r="AA332" s="987">
        <v>0</v>
      </c>
      <c r="AB332" s="988"/>
      <c r="AC332" s="987">
        <v>0</v>
      </c>
      <c r="AD332" s="987">
        <v>0</v>
      </c>
      <c r="AE332" s="988"/>
      <c r="AF332" s="987">
        <v>0</v>
      </c>
      <c r="AG332" s="987">
        <v>0</v>
      </c>
      <c r="AH332" s="988"/>
      <c r="AI332" s="987">
        <v>0</v>
      </c>
      <c r="AJ332" s="987">
        <v>0</v>
      </c>
      <c r="AK332" s="988"/>
      <c r="AL332" s="987">
        <v>0</v>
      </c>
      <c r="AM332" s="987">
        <v>0</v>
      </c>
      <c r="AN332" s="988"/>
      <c r="AO332" s="987">
        <v>0</v>
      </c>
      <c r="AP332" s="987">
        <v>0</v>
      </c>
      <c r="AQ332" s="988"/>
      <c r="AR332" s="921"/>
      <c r="AS332" s="921"/>
      <c r="AT332" s="921"/>
      <c r="AU332" s="921"/>
      <c r="AV332" s="921"/>
      <c r="AW332" s="921"/>
      <c r="AX332" s="921"/>
      <c r="AY332" s="921"/>
      <c r="AZ332" s="921"/>
      <c r="BA332" s="921"/>
      <c r="BB332" s="921"/>
      <c r="BC332" s="921"/>
      <c r="BD332" s="921"/>
      <c r="BE332" s="921"/>
      <c r="BF332" s="921"/>
    </row>
    <row r="333" spans="1:58" s="600" customFormat="1">
      <c r="A333" s="921">
        <v>9</v>
      </c>
      <c r="B333" s="905" t="s">
        <v>1218</v>
      </c>
      <c r="C333" s="921"/>
      <c r="D333" s="921"/>
      <c r="E333" s="921"/>
      <c r="F333" s="921"/>
      <c r="G333" s="921" t="b">
        <v>1</v>
      </c>
      <c r="H333" s="921"/>
      <c r="I333" s="921"/>
      <c r="J333" s="921"/>
      <c r="K333" s="921"/>
      <c r="L333" s="985" t="s">
        <v>1212</v>
      </c>
      <c r="M333" s="986" t="s">
        <v>329</v>
      </c>
      <c r="N333" s="989">
        <v>30.74</v>
      </c>
      <c r="O333" s="989">
        <v>41.48</v>
      </c>
      <c r="P333" s="990">
        <v>34.938191281717629</v>
      </c>
      <c r="Q333" s="989">
        <v>0</v>
      </c>
      <c r="R333" s="989">
        <v>0</v>
      </c>
      <c r="S333" s="990">
        <v>0</v>
      </c>
      <c r="T333" s="989">
        <v>0</v>
      </c>
      <c r="U333" s="989">
        <v>0</v>
      </c>
      <c r="V333" s="990">
        <v>0</v>
      </c>
      <c r="W333" s="989">
        <v>0</v>
      </c>
      <c r="X333" s="989">
        <v>0</v>
      </c>
      <c r="Y333" s="990">
        <v>0</v>
      </c>
      <c r="Z333" s="989">
        <v>0</v>
      </c>
      <c r="AA333" s="989">
        <v>0</v>
      </c>
      <c r="AB333" s="990">
        <v>0</v>
      </c>
      <c r="AC333" s="989">
        <v>0</v>
      </c>
      <c r="AD333" s="989">
        <v>0</v>
      </c>
      <c r="AE333" s="990">
        <v>0</v>
      </c>
      <c r="AF333" s="989">
        <v>0</v>
      </c>
      <c r="AG333" s="989">
        <v>0</v>
      </c>
      <c r="AH333" s="990">
        <v>0</v>
      </c>
      <c r="AI333" s="989">
        <v>0</v>
      </c>
      <c r="AJ333" s="989">
        <v>0</v>
      </c>
      <c r="AK333" s="990">
        <v>0</v>
      </c>
      <c r="AL333" s="989">
        <v>0</v>
      </c>
      <c r="AM333" s="989">
        <v>0</v>
      </c>
      <c r="AN333" s="990">
        <v>0</v>
      </c>
      <c r="AO333" s="989">
        <v>0</v>
      </c>
      <c r="AP333" s="989">
        <v>0</v>
      </c>
      <c r="AQ333" s="990">
        <v>0</v>
      </c>
      <c r="AR333" s="921"/>
      <c r="AS333" s="921"/>
      <c r="AT333" s="921"/>
      <c r="AU333" s="921"/>
      <c r="AV333" s="921"/>
      <c r="AW333" s="921"/>
      <c r="AX333" s="921"/>
      <c r="AY333" s="921"/>
      <c r="AZ333" s="921"/>
      <c r="BA333" s="921"/>
      <c r="BB333" s="921"/>
      <c r="BC333" s="921"/>
      <c r="BD333" s="921"/>
      <c r="BE333" s="921"/>
      <c r="BF333" s="921"/>
    </row>
    <row r="334" spans="1:58" s="600" customFormat="1" ht="0.15" customHeight="1">
      <c r="A334" s="921">
        <v>9</v>
      </c>
      <c r="B334" s="921"/>
      <c r="C334" s="921"/>
      <c r="D334" s="921"/>
      <c r="E334" s="921"/>
      <c r="F334" s="921"/>
      <c r="G334" s="921" t="b">
        <v>0</v>
      </c>
      <c r="H334" s="921"/>
      <c r="I334" s="921"/>
      <c r="J334" s="921"/>
      <c r="K334" s="921"/>
      <c r="L334" s="976" t="s">
        <v>693</v>
      </c>
      <c r="M334" s="977"/>
      <c r="N334" s="978"/>
      <c r="O334" s="978"/>
      <c r="P334" s="978"/>
      <c r="Q334" s="978"/>
      <c r="R334" s="978"/>
      <c r="S334" s="978"/>
      <c r="T334" s="978"/>
      <c r="U334" s="978"/>
      <c r="V334" s="978"/>
      <c r="W334" s="978"/>
      <c r="X334" s="978"/>
      <c r="Y334" s="978"/>
      <c r="Z334" s="978"/>
      <c r="AA334" s="978"/>
      <c r="AB334" s="978"/>
      <c r="AC334" s="978"/>
      <c r="AD334" s="978"/>
      <c r="AE334" s="978"/>
      <c r="AF334" s="978"/>
      <c r="AG334" s="978"/>
      <c r="AH334" s="978"/>
      <c r="AI334" s="978"/>
      <c r="AJ334" s="978"/>
      <c r="AK334" s="978"/>
      <c r="AL334" s="978"/>
      <c r="AM334" s="978"/>
      <c r="AN334" s="978"/>
      <c r="AO334" s="978"/>
      <c r="AP334" s="978"/>
      <c r="AQ334" s="979"/>
      <c r="AR334" s="921"/>
      <c r="AS334" s="921"/>
      <c r="AT334" s="921"/>
      <c r="AU334" s="921"/>
      <c r="AV334" s="921"/>
      <c r="AW334" s="921"/>
      <c r="AX334" s="921"/>
      <c r="AY334" s="921"/>
      <c r="AZ334" s="921"/>
      <c r="BA334" s="921"/>
      <c r="BB334" s="921"/>
      <c r="BC334" s="921"/>
      <c r="BD334" s="921"/>
      <c r="BE334" s="921"/>
      <c r="BF334" s="921"/>
    </row>
    <row r="335" spans="1:58" s="600" customFormat="1" ht="0.15" customHeight="1">
      <c r="A335" s="921">
        <v>9</v>
      </c>
      <c r="B335" s="921"/>
      <c r="C335" s="921"/>
      <c r="D335" s="921"/>
      <c r="E335" s="921"/>
      <c r="F335" s="921"/>
      <c r="G335" s="921" t="b">
        <v>0</v>
      </c>
      <c r="H335" s="921"/>
      <c r="I335" s="921"/>
      <c r="J335" s="921"/>
      <c r="K335" s="921"/>
      <c r="L335" s="402" t="s">
        <v>1219</v>
      </c>
      <c r="M335" s="403"/>
      <c r="N335" s="404"/>
      <c r="O335" s="404"/>
      <c r="P335" s="404"/>
      <c r="Q335" s="404"/>
      <c r="R335" s="404"/>
      <c r="S335" s="404"/>
      <c r="T335" s="404"/>
      <c r="U335" s="404"/>
      <c r="V335" s="404"/>
      <c r="W335" s="404"/>
      <c r="X335" s="404"/>
      <c r="Y335" s="404"/>
      <c r="Z335" s="404"/>
      <c r="AA335" s="404"/>
      <c r="AB335" s="404"/>
      <c r="AC335" s="404"/>
      <c r="AD335" s="404"/>
      <c r="AE335" s="404"/>
      <c r="AF335" s="404"/>
      <c r="AG335" s="404"/>
      <c r="AH335" s="404"/>
      <c r="AI335" s="404"/>
      <c r="AJ335" s="404"/>
      <c r="AK335" s="404"/>
      <c r="AL335" s="404"/>
      <c r="AM335" s="404"/>
      <c r="AN335" s="404"/>
      <c r="AO335" s="404"/>
      <c r="AP335" s="404"/>
      <c r="AQ335" s="405"/>
      <c r="AR335" s="921"/>
      <c r="AS335" s="921"/>
      <c r="AT335" s="921"/>
      <c r="AU335" s="921"/>
      <c r="AV335" s="921"/>
      <c r="AW335" s="921"/>
      <c r="AX335" s="921"/>
      <c r="AY335" s="921"/>
      <c r="AZ335" s="921"/>
      <c r="BA335" s="921"/>
      <c r="BB335" s="921"/>
      <c r="BC335" s="921"/>
      <c r="BD335" s="921"/>
      <c r="BE335" s="921"/>
      <c r="BF335" s="921"/>
    </row>
    <row r="336" spans="1:58" s="600" customFormat="1" ht="0.15" customHeight="1">
      <c r="A336" s="921">
        <v>9</v>
      </c>
      <c r="B336" s="921"/>
      <c r="C336" s="921"/>
      <c r="D336" s="921"/>
      <c r="E336" s="921"/>
      <c r="F336" s="921"/>
      <c r="G336" s="921" t="b">
        <v>0</v>
      </c>
      <c r="H336" s="921"/>
      <c r="I336" s="921"/>
      <c r="J336" s="921"/>
      <c r="K336" s="921"/>
      <c r="L336" s="991" t="s">
        <v>694</v>
      </c>
      <c r="M336" s="986" t="s">
        <v>679</v>
      </c>
      <c r="N336" s="992">
        <v>0</v>
      </c>
      <c r="O336" s="992">
        <v>0</v>
      </c>
      <c r="P336" s="988">
        <v>0</v>
      </c>
      <c r="Q336" s="992">
        <v>0</v>
      </c>
      <c r="R336" s="992">
        <v>0</v>
      </c>
      <c r="S336" s="988">
        <v>0</v>
      </c>
      <c r="T336" s="992">
        <v>0</v>
      </c>
      <c r="U336" s="992">
        <v>0</v>
      </c>
      <c r="V336" s="988">
        <v>0</v>
      </c>
      <c r="W336" s="992">
        <v>0</v>
      </c>
      <c r="X336" s="992">
        <v>0</v>
      </c>
      <c r="Y336" s="988">
        <v>0</v>
      </c>
      <c r="Z336" s="992">
        <v>0</v>
      </c>
      <c r="AA336" s="992">
        <v>0</v>
      </c>
      <c r="AB336" s="988">
        <v>0</v>
      </c>
      <c r="AC336" s="992">
        <v>0</v>
      </c>
      <c r="AD336" s="992">
        <v>0</v>
      </c>
      <c r="AE336" s="988">
        <v>0</v>
      </c>
      <c r="AF336" s="992">
        <v>0</v>
      </c>
      <c r="AG336" s="992">
        <v>0</v>
      </c>
      <c r="AH336" s="988">
        <v>0</v>
      </c>
      <c r="AI336" s="992">
        <v>0</v>
      </c>
      <c r="AJ336" s="992">
        <v>0</v>
      </c>
      <c r="AK336" s="988">
        <v>0</v>
      </c>
      <c r="AL336" s="992">
        <v>0</v>
      </c>
      <c r="AM336" s="992">
        <v>0</v>
      </c>
      <c r="AN336" s="988">
        <v>0</v>
      </c>
      <c r="AO336" s="992">
        <v>0</v>
      </c>
      <c r="AP336" s="992">
        <v>0</v>
      </c>
      <c r="AQ336" s="988">
        <v>0</v>
      </c>
      <c r="AR336" s="921"/>
      <c r="AS336" s="921"/>
      <c r="AT336" s="921"/>
      <c r="AU336" s="921"/>
      <c r="AV336" s="921"/>
      <c r="AW336" s="921"/>
      <c r="AX336" s="921"/>
      <c r="AY336" s="921"/>
      <c r="AZ336" s="921"/>
      <c r="BA336" s="921"/>
      <c r="BB336" s="921"/>
      <c r="BC336" s="921"/>
      <c r="BD336" s="921"/>
      <c r="BE336" s="921"/>
      <c r="BF336" s="921"/>
    </row>
    <row r="337" spans="1:58" s="600" customFormat="1" ht="0.15" customHeight="1">
      <c r="A337" s="921">
        <v>9</v>
      </c>
      <c r="B337" s="921"/>
      <c r="C337" s="921"/>
      <c r="D337" s="921"/>
      <c r="E337" s="921"/>
      <c r="F337" s="921"/>
      <c r="G337" s="921" t="b">
        <v>0</v>
      </c>
      <c r="H337" s="921"/>
      <c r="I337" s="921"/>
      <c r="J337" s="921"/>
      <c r="K337" s="921"/>
      <c r="L337" s="991" t="s">
        <v>695</v>
      </c>
      <c r="M337" s="986" t="s">
        <v>679</v>
      </c>
      <c r="N337" s="992"/>
      <c r="O337" s="992"/>
      <c r="P337" s="988">
        <v>0</v>
      </c>
      <c r="Q337" s="992"/>
      <c r="R337" s="992"/>
      <c r="S337" s="988">
        <v>0</v>
      </c>
      <c r="T337" s="992"/>
      <c r="U337" s="992"/>
      <c r="V337" s="988">
        <v>0</v>
      </c>
      <c r="W337" s="992"/>
      <c r="X337" s="992"/>
      <c r="Y337" s="988">
        <v>0</v>
      </c>
      <c r="Z337" s="992"/>
      <c r="AA337" s="992"/>
      <c r="AB337" s="988">
        <v>0</v>
      </c>
      <c r="AC337" s="992"/>
      <c r="AD337" s="992"/>
      <c r="AE337" s="988">
        <v>0</v>
      </c>
      <c r="AF337" s="992"/>
      <c r="AG337" s="992"/>
      <c r="AH337" s="988">
        <v>0</v>
      </c>
      <c r="AI337" s="992"/>
      <c r="AJ337" s="992"/>
      <c r="AK337" s="988">
        <v>0</v>
      </c>
      <c r="AL337" s="992"/>
      <c r="AM337" s="992"/>
      <c r="AN337" s="988">
        <v>0</v>
      </c>
      <c r="AO337" s="992"/>
      <c r="AP337" s="992"/>
      <c r="AQ337" s="988">
        <v>0</v>
      </c>
      <c r="AR337" s="921"/>
      <c r="AS337" s="921"/>
      <c r="AT337" s="921"/>
      <c r="AU337" s="921"/>
      <c r="AV337" s="921"/>
      <c r="AW337" s="921"/>
      <c r="AX337" s="921"/>
      <c r="AY337" s="921"/>
      <c r="AZ337" s="921"/>
      <c r="BA337" s="921"/>
      <c r="BB337" s="921"/>
      <c r="BC337" s="921"/>
      <c r="BD337" s="921"/>
      <c r="BE337" s="921"/>
      <c r="BF337" s="921"/>
    </row>
    <row r="338" spans="1:58" s="600" customFormat="1" ht="0.15" customHeight="1">
      <c r="A338" s="921">
        <v>9</v>
      </c>
      <c r="B338" s="905" t="s">
        <v>1213</v>
      </c>
      <c r="C338" s="921"/>
      <c r="D338" s="921"/>
      <c r="E338" s="921"/>
      <c r="F338" s="921"/>
      <c r="G338" s="921" t="b">
        <v>0</v>
      </c>
      <c r="H338" s="921"/>
      <c r="I338" s="921"/>
      <c r="J338" s="921"/>
      <c r="K338" s="921"/>
      <c r="L338" s="991" t="s">
        <v>696</v>
      </c>
      <c r="M338" s="986" t="s">
        <v>329</v>
      </c>
      <c r="N338" s="989">
        <v>15.95</v>
      </c>
      <c r="O338" s="989">
        <v>21</v>
      </c>
      <c r="P338" s="990">
        <v>31.661442006269596</v>
      </c>
      <c r="Q338" s="989">
        <v>0</v>
      </c>
      <c r="R338" s="989">
        <v>0</v>
      </c>
      <c r="S338" s="990">
        <v>0</v>
      </c>
      <c r="T338" s="989">
        <v>0</v>
      </c>
      <c r="U338" s="989">
        <v>0</v>
      </c>
      <c r="V338" s="990">
        <v>0</v>
      </c>
      <c r="W338" s="989">
        <v>0</v>
      </c>
      <c r="X338" s="989">
        <v>0</v>
      </c>
      <c r="Y338" s="990">
        <v>0</v>
      </c>
      <c r="Z338" s="989">
        <v>0</v>
      </c>
      <c r="AA338" s="989">
        <v>0</v>
      </c>
      <c r="AB338" s="990">
        <v>0</v>
      </c>
      <c r="AC338" s="989">
        <v>0</v>
      </c>
      <c r="AD338" s="989">
        <v>0</v>
      </c>
      <c r="AE338" s="990">
        <v>0</v>
      </c>
      <c r="AF338" s="989">
        <v>0</v>
      </c>
      <c r="AG338" s="989">
        <v>0</v>
      </c>
      <c r="AH338" s="990">
        <v>0</v>
      </c>
      <c r="AI338" s="989">
        <v>0</v>
      </c>
      <c r="AJ338" s="989">
        <v>0</v>
      </c>
      <c r="AK338" s="990">
        <v>0</v>
      </c>
      <c r="AL338" s="989">
        <v>0</v>
      </c>
      <c r="AM338" s="989">
        <v>0</v>
      </c>
      <c r="AN338" s="990">
        <v>0</v>
      </c>
      <c r="AO338" s="989">
        <v>0</v>
      </c>
      <c r="AP338" s="989">
        <v>0</v>
      </c>
      <c r="AQ338" s="990">
        <v>0</v>
      </c>
      <c r="AR338" s="921"/>
      <c r="AS338" s="921"/>
      <c r="AT338" s="921"/>
      <c r="AU338" s="921"/>
      <c r="AV338" s="921"/>
      <c r="AW338" s="921"/>
      <c r="AX338" s="921"/>
      <c r="AY338" s="921"/>
      <c r="AZ338" s="921"/>
      <c r="BA338" s="921"/>
      <c r="BB338" s="921"/>
      <c r="BC338" s="921"/>
      <c r="BD338" s="921"/>
      <c r="BE338" s="921"/>
      <c r="BF338" s="921"/>
    </row>
    <row r="339" spans="1:58" s="600" customFormat="1" ht="0.15" customHeight="1">
      <c r="A339" s="921">
        <v>9</v>
      </c>
      <c r="B339" s="921"/>
      <c r="C339" s="921"/>
      <c r="D339" s="921"/>
      <c r="E339" s="921"/>
      <c r="F339" s="921"/>
      <c r="G339" s="921" t="b">
        <v>0</v>
      </c>
      <c r="H339" s="921"/>
      <c r="I339" s="921"/>
      <c r="J339" s="921"/>
      <c r="K339" s="921"/>
      <c r="L339" s="991" t="s">
        <v>697</v>
      </c>
      <c r="M339" s="986" t="s">
        <v>698</v>
      </c>
      <c r="N339" s="992"/>
      <c r="O339" s="992"/>
      <c r="P339" s="988">
        <v>0</v>
      </c>
      <c r="Q339" s="992"/>
      <c r="R339" s="992"/>
      <c r="S339" s="988">
        <v>0</v>
      </c>
      <c r="T339" s="992"/>
      <c r="U339" s="992"/>
      <c r="V339" s="988">
        <v>0</v>
      </c>
      <c r="W339" s="992"/>
      <c r="X339" s="992"/>
      <c r="Y339" s="988">
        <v>0</v>
      </c>
      <c r="Z339" s="992"/>
      <c r="AA339" s="992"/>
      <c r="AB339" s="988">
        <v>0</v>
      </c>
      <c r="AC339" s="992"/>
      <c r="AD339" s="992"/>
      <c r="AE339" s="988">
        <v>0</v>
      </c>
      <c r="AF339" s="992"/>
      <c r="AG339" s="992"/>
      <c r="AH339" s="988">
        <v>0</v>
      </c>
      <c r="AI339" s="992"/>
      <c r="AJ339" s="992"/>
      <c r="AK339" s="988">
        <v>0</v>
      </c>
      <c r="AL339" s="992"/>
      <c r="AM339" s="992"/>
      <c r="AN339" s="988">
        <v>0</v>
      </c>
      <c r="AO339" s="992"/>
      <c r="AP339" s="992"/>
      <c r="AQ339" s="988">
        <v>0</v>
      </c>
      <c r="AR339" s="921"/>
      <c r="AS339" s="921"/>
      <c r="AT339" s="921"/>
      <c r="AU339" s="921"/>
      <c r="AV339" s="921"/>
      <c r="AW339" s="921"/>
      <c r="AX339" s="921"/>
      <c r="AY339" s="921"/>
      <c r="AZ339" s="921"/>
      <c r="BA339" s="921"/>
      <c r="BB339" s="921"/>
      <c r="BC339" s="921"/>
      <c r="BD339" s="921"/>
      <c r="BE339" s="921"/>
      <c r="BF339" s="921"/>
    </row>
    <row r="340" spans="1:58" s="600" customFormat="1" ht="0.15" customHeight="1">
      <c r="A340" s="921">
        <v>9</v>
      </c>
      <c r="B340" s="921"/>
      <c r="C340" s="921"/>
      <c r="D340" s="921"/>
      <c r="E340" s="921"/>
      <c r="F340" s="921"/>
      <c r="G340" s="921" t="b">
        <v>0</v>
      </c>
      <c r="H340" s="921"/>
      <c r="I340" s="921"/>
      <c r="J340" s="921"/>
      <c r="K340" s="921"/>
      <c r="L340" s="991" t="s">
        <v>699</v>
      </c>
      <c r="M340" s="986" t="s">
        <v>700</v>
      </c>
      <c r="N340" s="992"/>
      <c r="O340" s="992"/>
      <c r="P340" s="988">
        <v>0</v>
      </c>
      <c r="Q340" s="992"/>
      <c r="R340" s="992"/>
      <c r="S340" s="988">
        <v>0</v>
      </c>
      <c r="T340" s="992"/>
      <c r="U340" s="992"/>
      <c r="V340" s="988">
        <v>0</v>
      </c>
      <c r="W340" s="992"/>
      <c r="X340" s="992"/>
      <c r="Y340" s="988">
        <v>0</v>
      </c>
      <c r="Z340" s="992"/>
      <c r="AA340" s="992"/>
      <c r="AB340" s="988">
        <v>0</v>
      </c>
      <c r="AC340" s="992"/>
      <c r="AD340" s="992"/>
      <c r="AE340" s="988">
        <v>0</v>
      </c>
      <c r="AF340" s="992"/>
      <c r="AG340" s="992"/>
      <c r="AH340" s="988">
        <v>0</v>
      </c>
      <c r="AI340" s="992"/>
      <c r="AJ340" s="992"/>
      <c r="AK340" s="988">
        <v>0</v>
      </c>
      <c r="AL340" s="992"/>
      <c r="AM340" s="992"/>
      <c r="AN340" s="988">
        <v>0</v>
      </c>
      <c r="AO340" s="992"/>
      <c r="AP340" s="992"/>
      <c r="AQ340" s="988">
        <v>0</v>
      </c>
      <c r="AR340" s="921"/>
      <c r="AS340" s="921"/>
      <c r="AT340" s="921"/>
      <c r="AU340" s="921"/>
      <c r="AV340" s="921"/>
      <c r="AW340" s="921"/>
      <c r="AX340" s="921"/>
      <c r="AY340" s="921"/>
      <c r="AZ340" s="921"/>
      <c r="BA340" s="921"/>
      <c r="BB340" s="921"/>
      <c r="BC340" s="921"/>
      <c r="BD340" s="921"/>
      <c r="BE340" s="921"/>
      <c r="BF340" s="921"/>
    </row>
    <row r="341" spans="1:58" s="600" customFormat="1" ht="0.15" customHeight="1">
      <c r="A341" s="921">
        <v>9</v>
      </c>
      <c r="B341" s="921"/>
      <c r="C341" s="921"/>
      <c r="D341" s="921"/>
      <c r="E341" s="921"/>
      <c r="F341" s="921"/>
      <c r="G341" s="921" t="b">
        <v>0</v>
      </c>
      <c r="H341" s="921"/>
      <c r="I341" s="921"/>
      <c r="J341" s="921"/>
      <c r="K341" s="921"/>
      <c r="L341" s="981" t="s">
        <v>1220</v>
      </c>
      <c r="M341" s="403"/>
      <c r="N341" s="404"/>
      <c r="O341" s="404"/>
      <c r="P341" s="404"/>
      <c r="Q341" s="404"/>
      <c r="R341" s="404"/>
      <c r="S341" s="404"/>
      <c r="T341" s="404"/>
      <c r="U341" s="404"/>
      <c r="V341" s="404"/>
      <c r="W341" s="404"/>
      <c r="X341" s="404"/>
      <c r="Y341" s="404"/>
      <c r="Z341" s="404"/>
      <c r="AA341" s="404"/>
      <c r="AB341" s="404"/>
      <c r="AC341" s="404"/>
      <c r="AD341" s="404"/>
      <c r="AE341" s="404"/>
      <c r="AF341" s="404"/>
      <c r="AG341" s="404"/>
      <c r="AH341" s="404"/>
      <c r="AI341" s="404"/>
      <c r="AJ341" s="404"/>
      <c r="AK341" s="404"/>
      <c r="AL341" s="404"/>
      <c r="AM341" s="404"/>
      <c r="AN341" s="404"/>
      <c r="AO341" s="404"/>
      <c r="AP341" s="404"/>
      <c r="AQ341" s="405"/>
      <c r="AR341" s="921"/>
      <c r="AS341" s="921"/>
      <c r="AT341" s="921"/>
      <c r="AU341" s="921"/>
      <c r="AV341" s="921"/>
      <c r="AW341" s="921"/>
      <c r="AX341" s="921"/>
      <c r="AY341" s="921"/>
      <c r="AZ341" s="921"/>
      <c r="BA341" s="921"/>
      <c r="BB341" s="921"/>
      <c r="BC341" s="921"/>
      <c r="BD341" s="921"/>
      <c r="BE341" s="921"/>
      <c r="BF341" s="921"/>
    </row>
    <row r="342" spans="1:58" s="600" customFormat="1" ht="0.15" customHeight="1">
      <c r="A342" s="921">
        <v>9</v>
      </c>
      <c r="B342" s="921"/>
      <c r="C342" s="921"/>
      <c r="D342" s="921"/>
      <c r="E342" s="921"/>
      <c r="F342" s="921"/>
      <c r="G342" s="921" t="b">
        <v>0</v>
      </c>
      <c r="H342" s="921"/>
      <c r="I342" s="921"/>
      <c r="J342" s="921"/>
      <c r="K342" s="921"/>
      <c r="L342" s="991" t="s">
        <v>694</v>
      </c>
      <c r="M342" s="986" t="s">
        <v>679</v>
      </c>
      <c r="N342" s="992">
        <v>0</v>
      </c>
      <c r="O342" s="992">
        <v>0</v>
      </c>
      <c r="P342" s="988">
        <v>0</v>
      </c>
      <c r="Q342" s="992">
        <v>0</v>
      </c>
      <c r="R342" s="992">
        <v>0</v>
      </c>
      <c r="S342" s="988">
        <v>0</v>
      </c>
      <c r="T342" s="992">
        <v>0</v>
      </c>
      <c r="U342" s="992">
        <v>0</v>
      </c>
      <c r="V342" s="988">
        <v>0</v>
      </c>
      <c r="W342" s="992">
        <v>0</v>
      </c>
      <c r="X342" s="992">
        <v>0</v>
      </c>
      <c r="Y342" s="988">
        <v>0</v>
      </c>
      <c r="Z342" s="992">
        <v>0</v>
      </c>
      <c r="AA342" s="992">
        <v>0</v>
      </c>
      <c r="AB342" s="988">
        <v>0</v>
      </c>
      <c r="AC342" s="992">
        <v>0</v>
      </c>
      <c r="AD342" s="992">
        <v>0</v>
      </c>
      <c r="AE342" s="988">
        <v>0</v>
      </c>
      <c r="AF342" s="992">
        <v>0</v>
      </c>
      <c r="AG342" s="992">
        <v>0</v>
      </c>
      <c r="AH342" s="988">
        <v>0</v>
      </c>
      <c r="AI342" s="992">
        <v>0</v>
      </c>
      <c r="AJ342" s="992">
        <v>0</v>
      </c>
      <c r="AK342" s="988">
        <v>0</v>
      </c>
      <c r="AL342" s="992">
        <v>0</v>
      </c>
      <c r="AM342" s="992">
        <v>0</v>
      </c>
      <c r="AN342" s="988">
        <v>0</v>
      </c>
      <c r="AO342" s="992">
        <v>0</v>
      </c>
      <c r="AP342" s="992">
        <v>0</v>
      </c>
      <c r="AQ342" s="988">
        <v>0</v>
      </c>
      <c r="AR342" s="921"/>
      <c r="AS342" s="921"/>
      <c r="AT342" s="921"/>
      <c r="AU342" s="921"/>
      <c r="AV342" s="921"/>
      <c r="AW342" s="921"/>
      <c r="AX342" s="921"/>
      <c r="AY342" s="921"/>
      <c r="AZ342" s="921"/>
      <c r="BA342" s="921"/>
      <c r="BB342" s="921"/>
      <c r="BC342" s="921"/>
      <c r="BD342" s="921"/>
      <c r="BE342" s="921"/>
      <c r="BF342" s="921"/>
    </row>
    <row r="343" spans="1:58" s="600" customFormat="1" ht="0.15" customHeight="1">
      <c r="A343" s="921">
        <v>9</v>
      </c>
      <c r="B343" s="921"/>
      <c r="C343" s="921"/>
      <c r="D343" s="921"/>
      <c r="E343" s="921"/>
      <c r="F343" s="921"/>
      <c r="G343" s="921" t="b">
        <v>0</v>
      </c>
      <c r="H343" s="921"/>
      <c r="I343" s="921"/>
      <c r="J343" s="921"/>
      <c r="K343" s="921"/>
      <c r="L343" s="991" t="s">
        <v>695</v>
      </c>
      <c r="M343" s="986" t="s">
        <v>679</v>
      </c>
      <c r="N343" s="992"/>
      <c r="O343" s="992"/>
      <c r="P343" s="988">
        <v>0</v>
      </c>
      <c r="Q343" s="992"/>
      <c r="R343" s="992"/>
      <c r="S343" s="988">
        <v>0</v>
      </c>
      <c r="T343" s="992"/>
      <c r="U343" s="992"/>
      <c r="V343" s="988">
        <v>0</v>
      </c>
      <c r="W343" s="992"/>
      <c r="X343" s="992"/>
      <c r="Y343" s="988">
        <v>0</v>
      </c>
      <c r="Z343" s="992"/>
      <c r="AA343" s="992"/>
      <c r="AB343" s="988">
        <v>0</v>
      </c>
      <c r="AC343" s="992"/>
      <c r="AD343" s="992"/>
      <c r="AE343" s="988">
        <v>0</v>
      </c>
      <c r="AF343" s="992"/>
      <c r="AG343" s="992"/>
      <c r="AH343" s="988">
        <v>0</v>
      </c>
      <c r="AI343" s="992"/>
      <c r="AJ343" s="992"/>
      <c r="AK343" s="988">
        <v>0</v>
      </c>
      <c r="AL343" s="992"/>
      <c r="AM343" s="992"/>
      <c r="AN343" s="988">
        <v>0</v>
      </c>
      <c r="AO343" s="992"/>
      <c r="AP343" s="992"/>
      <c r="AQ343" s="988">
        <v>0</v>
      </c>
      <c r="AR343" s="921"/>
      <c r="AS343" s="921"/>
      <c r="AT343" s="921"/>
      <c r="AU343" s="921"/>
      <c r="AV343" s="921"/>
      <c r="AW343" s="921"/>
      <c r="AX343" s="921"/>
      <c r="AY343" s="921"/>
      <c r="AZ343" s="921"/>
      <c r="BA343" s="921"/>
      <c r="BB343" s="921"/>
      <c r="BC343" s="921"/>
      <c r="BD343" s="921"/>
      <c r="BE343" s="921"/>
      <c r="BF343" s="921"/>
    </row>
    <row r="344" spans="1:58" s="600" customFormat="1" ht="0.15" customHeight="1">
      <c r="A344" s="921">
        <v>9</v>
      </c>
      <c r="B344" s="905" t="s">
        <v>1214</v>
      </c>
      <c r="C344" s="921"/>
      <c r="D344" s="921"/>
      <c r="E344" s="921"/>
      <c r="F344" s="921"/>
      <c r="G344" s="921" t="b">
        <v>0</v>
      </c>
      <c r="H344" s="921"/>
      <c r="I344" s="921"/>
      <c r="J344" s="921"/>
      <c r="K344" s="921"/>
      <c r="L344" s="991" t="s">
        <v>696</v>
      </c>
      <c r="M344" s="986" t="s">
        <v>329</v>
      </c>
      <c r="N344" s="989">
        <v>16</v>
      </c>
      <c r="O344" s="989">
        <v>22</v>
      </c>
      <c r="P344" s="990">
        <v>37.5</v>
      </c>
      <c r="Q344" s="989">
        <v>0</v>
      </c>
      <c r="R344" s="989">
        <v>0</v>
      </c>
      <c r="S344" s="990">
        <v>0</v>
      </c>
      <c r="T344" s="989">
        <v>0</v>
      </c>
      <c r="U344" s="989">
        <v>0</v>
      </c>
      <c r="V344" s="990">
        <v>0</v>
      </c>
      <c r="W344" s="989">
        <v>0</v>
      </c>
      <c r="X344" s="989">
        <v>0</v>
      </c>
      <c r="Y344" s="990">
        <v>0</v>
      </c>
      <c r="Z344" s="989">
        <v>0</v>
      </c>
      <c r="AA344" s="989">
        <v>0</v>
      </c>
      <c r="AB344" s="990">
        <v>0</v>
      </c>
      <c r="AC344" s="989">
        <v>0</v>
      </c>
      <c r="AD344" s="989">
        <v>0</v>
      </c>
      <c r="AE344" s="990">
        <v>0</v>
      </c>
      <c r="AF344" s="989">
        <v>0</v>
      </c>
      <c r="AG344" s="989">
        <v>0</v>
      </c>
      <c r="AH344" s="990">
        <v>0</v>
      </c>
      <c r="AI344" s="989">
        <v>0</v>
      </c>
      <c r="AJ344" s="989">
        <v>0</v>
      </c>
      <c r="AK344" s="990">
        <v>0</v>
      </c>
      <c r="AL344" s="989">
        <v>0</v>
      </c>
      <c r="AM344" s="989">
        <v>0</v>
      </c>
      <c r="AN344" s="990">
        <v>0</v>
      </c>
      <c r="AO344" s="989">
        <v>0</v>
      </c>
      <c r="AP344" s="989">
        <v>0</v>
      </c>
      <c r="AQ344" s="990">
        <v>0</v>
      </c>
      <c r="AR344" s="921"/>
      <c r="AS344" s="921"/>
      <c r="AT344" s="921"/>
      <c r="AU344" s="921"/>
      <c r="AV344" s="921"/>
      <c r="AW344" s="921"/>
      <c r="AX344" s="921"/>
      <c r="AY344" s="921"/>
      <c r="AZ344" s="921"/>
      <c r="BA344" s="921"/>
      <c r="BB344" s="921"/>
      <c r="BC344" s="921"/>
      <c r="BD344" s="921"/>
      <c r="BE344" s="921"/>
      <c r="BF344" s="921"/>
    </row>
    <row r="345" spans="1:58" s="600" customFormat="1" ht="0.15" customHeight="1">
      <c r="A345" s="921">
        <v>9</v>
      </c>
      <c r="B345" s="921"/>
      <c r="C345" s="921"/>
      <c r="D345" s="921"/>
      <c r="E345" s="921"/>
      <c r="F345" s="921"/>
      <c r="G345" s="921" t="b">
        <v>0</v>
      </c>
      <c r="H345" s="921"/>
      <c r="I345" s="921"/>
      <c r="J345" s="921"/>
      <c r="K345" s="921"/>
      <c r="L345" s="991" t="s">
        <v>697</v>
      </c>
      <c r="M345" s="986" t="s">
        <v>698</v>
      </c>
      <c r="N345" s="992"/>
      <c r="O345" s="992"/>
      <c r="P345" s="988">
        <v>0</v>
      </c>
      <c r="Q345" s="992"/>
      <c r="R345" s="992"/>
      <c r="S345" s="988">
        <v>0</v>
      </c>
      <c r="T345" s="992"/>
      <c r="U345" s="992"/>
      <c r="V345" s="988">
        <v>0</v>
      </c>
      <c r="W345" s="992"/>
      <c r="X345" s="992"/>
      <c r="Y345" s="988">
        <v>0</v>
      </c>
      <c r="Z345" s="992"/>
      <c r="AA345" s="992"/>
      <c r="AB345" s="988">
        <v>0</v>
      </c>
      <c r="AC345" s="992"/>
      <c r="AD345" s="992"/>
      <c r="AE345" s="988">
        <v>0</v>
      </c>
      <c r="AF345" s="992"/>
      <c r="AG345" s="992"/>
      <c r="AH345" s="988">
        <v>0</v>
      </c>
      <c r="AI345" s="992"/>
      <c r="AJ345" s="992"/>
      <c r="AK345" s="988">
        <v>0</v>
      </c>
      <c r="AL345" s="992"/>
      <c r="AM345" s="992"/>
      <c r="AN345" s="988">
        <v>0</v>
      </c>
      <c r="AO345" s="992"/>
      <c r="AP345" s="992"/>
      <c r="AQ345" s="988">
        <v>0</v>
      </c>
      <c r="AR345" s="921"/>
      <c r="AS345" s="921"/>
      <c r="AT345" s="921"/>
      <c r="AU345" s="921"/>
      <c r="AV345" s="921"/>
      <c r="AW345" s="921"/>
      <c r="AX345" s="921"/>
      <c r="AY345" s="921"/>
      <c r="AZ345" s="921"/>
      <c r="BA345" s="921"/>
      <c r="BB345" s="921"/>
      <c r="BC345" s="921"/>
      <c r="BD345" s="921"/>
      <c r="BE345" s="921"/>
      <c r="BF345" s="921"/>
    </row>
    <row r="346" spans="1:58" s="600" customFormat="1" ht="0.15" customHeight="1">
      <c r="A346" s="921">
        <v>9</v>
      </c>
      <c r="B346" s="921"/>
      <c r="C346" s="921"/>
      <c r="D346" s="921"/>
      <c r="E346" s="921"/>
      <c r="F346" s="921"/>
      <c r="G346" s="921" t="b">
        <v>0</v>
      </c>
      <c r="H346" s="921"/>
      <c r="I346" s="921"/>
      <c r="J346" s="921"/>
      <c r="K346" s="921"/>
      <c r="L346" s="991" t="s">
        <v>699</v>
      </c>
      <c r="M346" s="986" t="s">
        <v>700</v>
      </c>
      <c r="N346" s="992"/>
      <c r="O346" s="992"/>
      <c r="P346" s="988">
        <v>0</v>
      </c>
      <c r="Q346" s="992"/>
      <c r="R346" s="992"/>
      <c r="S346" s="988">
        <v>0</v>
      </c>
      <c r="T346" s="992"/>
      <c r="U346" s="992"/>
      <c r="V346" s="988">
        <v>0</v>
      </c>
      <c r="W346" s="992"/>
      <c r="X346" s="992"/>
      <c r="Y346" s="988">
        <v>0</v>
      </c>
      <c r="Z346" s="992"/>
      <c r="AA346" s="992"/>
      <c r="AB346" s="988">
        <v>0</v>
      </c>
      <c r="AC346" s="992"/>
      <c r="AD346" s="992"/>
      <c r="AE346" s="988">
        <v>0</v>
      </c>
      <c r="AF346" s="992"/>
      <c r="AG346" s="992"/>
      <c r="AH346" s="988">
        <v>0</v>
      </c>
      <c r="AI346" s="992"/>
      <c r="AJ346" s="992"/>
      <c r="AK346" s="988">
        <v>0</v>
      </c>
      <c r="AL346" s="992"/>
      <c r="AM346" s="992"/>
      <c r="AN346" s="988">
        <v>0</v>
      </c>
      <c r="AO346" s="992"/>
      <c r="AP346" s="992"/>
      <c r="AQ346" s="988">
        <v>0</v>
      </c>
      <c r="AR346" s="921"/>
      <c r="AS346" s="921"/>
      <c r="AT346" s="921"/>
      <c r="AU346" s="921"/>
      <c r="AV346" s="921"/>
      <c r="AW346" s="921"/>
      <c r="AX346" s="921"/>
      <c r="AY346" s="921"/>
      <c r="AZ346" s="921"/>
      <c r="BA346" s="921"/>
      <c r="BB346" s="921"/>
      <c r="BC346" s="921"/>
      <c r="BD346" s="921"/>
      <c r="BE346" s="921"/>
      <c r="BF346" s="921"/>
    </row>
    <row r="347" spans="1:58" s="600" customFormat="1" ht="0.15" customHeight="1">
      <c r="A347" s="921">
        <v>9</v>
      </c>
      <c r="B347" s="921"/>
      <c r="C347" s="921"/>
      <c r="D347" s="921"/>
      <c r="E347" s="921"/>
      <c r="F347" s="921"/>
      <c r="G347" s="921" t="b">
        <v>0</v>
      </c>
      <c r="H347" s="921"/>
      <c r="I347" s="921"/>
      <c r="J347" s="921"/>
      <c r="K347" s="921"/>
      <c r="L347" s="981" t="s">
        <v>1221</v>
      </c>
      <c r="M347" s="403"/>
      <c r="N347" s="404"/>
      <c r="O347" s="404"/>
      <c r="P347" s="404"/>
      <c r="Q347" s="404"/>
      <c r="R347" s="404"/>
      <c r="S347" s="404"/>
      <c r="T347" s="404"/>
      <c r="U347" s="404"/>
      <c r="V347" s="404"/>
      <c r="W347" s="404"/>
      <c r="X347" s="404"/>
      <c r="Y347" s="404"/>
      <c r="Z347" s="404"/>
      <c r="AA347" s="404"/>
      <c r="AB347" s="404"/>
      <c r="AC347" s="404"/>
      <c r="AD347" s="404"/>
      <c r="AE347" s="404"/>
      <c r="AF347" s="404"/>
      <c r="AG347" s="404"/>
      <c r="AH347" s="404"/>
      <c r="AI347" s="404"/>
      <c r="AJ347" s="404"/>
      <c r="AK347" s="404"/>
      <c r="AL347" s="404"/>
      <c r="AM347" s="404"/>
      <c r="AN347" s="404"/>
      <c r="AO347" s="404"/>
      <c r="AP347" s="404"/>
      <c r="AQ347" s="405"/>
      <c r="AR347" s="921"/>
      <c r="AS347" s="921"/>
      <c r="AT347" s="921"/>
      <c r="AU347" s="921"/>
      <c r="AV347" s="921"/>
      <c r="AW347" s="921"/>
      <c r="AX347" s="921"/>
      <c r="AY347" s="921"/>
      <c r="AZ347" s="921"/>
      <c r="BA347" s="921"/>
      <c r="BB347" s="921"/>
      <c r="BC347" s="921"/>
      <c r="BD347" s="921"/>
      <c r="BE347" s="921"/>
      <c r="BF347" s="921"/>
    </row>
    <row r="348" spans="1:58" s="600" customFormat="1" ht="0.15" customHeight="1">
      <c r="A348" s="921">
        <v>9</v>
      </c>
      <c r="B348" s="921"/>
      <c r="C348" s="921"/>
      <c r="D348" s="921"/>
      <c r="E348" s="921"/>
      <c r="F348" s="921"/>
      <c r="G348" s="921" t="b">
        <v>0</v>
      </c>
      <c r="H348" s="921"/>
      <c r="I348" s="921"/>
      <c r="J348" s="921"/>
      <c r="K348" s="921"/>
      <c r="L348" s="991" t="s">
        <v>694</v>
      </c>
      <c r="M348" s="986" t="s">
        <v>679</v>
      </c>
      <c r="N348" s="992">
        <v>0</v>
      </c>
      <c r="O348" s="992">
        <v>0</v>
      </c>
      <c r="P348" s="988">
        <v>0</v>
      </c>
      <c r="Q348" s="992">
        <v>0</v>
      </c>
      <c r="R348" s="992">
        <v>0</v>
      </c>
      <c r="S348" s="988">
        <v>0</v>
      </c>
      <c r="T348" s="992">
        <v>0</v>
      </c>
      <c r="U348" s="992">
        <v>0</v>
      </c>
      <c r="V348" s="988">
        <v>0</v>
      </c>
      <c r="W348" s="992">
        <v>0</v>
      </c>
      <c r="X348" s="992">
        <v>0</v>
      </c>
      <c r="Y348" s="988">
        <v>0</v>
      </c>
      <c r="Z348" s="992">
        <v>0</v>
      </c>
      <c r="AA348" s="992">
        <v>0</v>
      </c>
      <c r="AB348" s="988">
        <v>0</v>
      </c>
      <c r="AC348" s="992">
        <v>0</v>
      </c>
      <c r="AD348" s="992">
        <v>0</v>
      </c>
      <c r="AE348" s="988">
        <v>0</v>
      </c>
      <c r="AF348" s="992">
        <v>0</v>
      </c>
      <c r="AG348" s="992">
        <v>0</v>
      </c>
      <c r="AH348" s="988">
        <v>0</v>
      </c>
      <c r="AI348" s="992">
        <v>0</v>
      </c>
      <c r="AJ348" s="992">
        <v>0</v>
      </c>
      <c r="AK348" s="988">
        <v>0</v>
      </c>
      <c r="AL348" s="992">
        <v>0</v>
      </c>
      <c r="AM348" s="992">
        <v>0</v>
      </c>
      <c r="AN348" s="988">
        <v>0</v>
      </c>
      <c r="AO348" s="992">
        <v>0</v>
      </c>
      <c r="AP348" s="992">
        <v>0</v>
      </c>
      <c r="AQ348" s="988">
        <v>0</v>
      </c>
      <c r="AR348" s="921"/>
      <c r="AS348" s="921"/>
      <c r="AT348" s="921"/>
      <c r="AU348" s="921"/>
      <c r="AV348" s="921"/>
      <c r="AW348" s="921"/>
      <c r="AX348" s="921"/>
      <c r="AY348" s="921"/>
      <c r="AZ348" s="921"/>
      <c r="BA348" s="921"/>
      <c r="BB348" s="921"/>
      <c r="BC348" s="921"/>
      <c r="BD348" s="921"/>
      <c r="BE348" s="921"/>
      <c r="BF348" s="921"/>
    </row>
    <row r="349" spans="1:58" s="600" customFormat="1" ht="0.15" customHeight="1">
      <c r="A349" s="921">
        <v>9</v>
      </c>
      <c r="B349" s="921"/>
      <c r="C349" s="921"/>
      <c r="D349" s="921"/>
      <c r="E349" s="921"/>
      <c r="F349" s="921"/>
      <c r="G349" s="921" t="b">
        <v>0</v>
      </c>
      <c r="H349" s="921"/>
      <c r="I349" s="921"/>
      <c r="J349" s="921"/>
      <c r="K349" s="921"/>
      <c r="L349" s="991" t="s">
        <v>695</v>
      </c>
      <c r="M349" s="986" t="s">
        <v>679</v>
      </c>
      <c r="N349" s="992"/>
      <c r="O349" s="992"/>
      <c r="P349" s="988">
        <v>0</v>
      </c>
      <c r="Q349" s="992"/>
      <c r="R349" s="992"/>
      <c r="S349" s="988">
        <v>0</v>
      </c>
      <c r="T349" s="992"/>
      <c r="U349" s="992"/>
      <c r="V349" s="988">
        <v>0</v>
      </c>
      <c r="W349" s="992"/>
      <c r="X349" s="992"/>
      <c r="Y349" s="988">
        <v>0</v>
      </c>
      <c r="Z349" s="992"/>
      <c r="AA349" s="992"/>
      <c r="AB349" s="988">
        <v>0</v>
      </c>
      <c r="AC349" s="992"/>
      <c r="AD349" s="992"/>
      <c r="AE349" s="988">
        <v>0</v>
      </c>
      <c r="AF349" s="992"/>
      <c r="AG349" s="992"/>
      <c r="AH349" s="988">
        <v>0</v>
      </c>
      <c r="AI349" s="992"/>
      <c r="AJ349" s="992"/>
      <c r="AK349" s="988">
        <v>0</v>
      </c>
      <c r="AL349" s="992"/>
      <c r="AM349" s="992"/>
      <c r="AN349" s="988">
        <v>0</v>
      </c>
      <c r="AO349" s="992"/>
      <c r="AP349" s="992"/>
      <c r="AQ349" s="988">
        <v>0</v>
      </c>
      <c r="AR349" s="921"/>
      <c r="AS349" s="921"/>
      <c r="AT349" s="921"/>
      <c r="AU349" s="921"/>
      <c r="AV349" s="921"/>
      <c r="AW349" s="921"/>
      <c r="AX349" s="921"/>
      <c r="AY349" s="921"/>
      <c r="AZ349" s="921"/>
      <c r="BA349" s="921"/>
      <c r="BB349" s="921"/>
      <c r="BC349" s="921"/>
      <c r="BD349" s="921"/>
      <c r="BE349" s="921"/>
      <c r="BF349" s="921"/>
    </row>
    <row r="350" spans="1:58" s="600" customFormat="1" ht="0.15" customHeight="1">
      <c r="A350" s="921">
        <v>9</v>
      </c>
      <c r="B350" s="905" t="s">
        <v>1215</v>
      </c>
      <c r="C350" s="921"/>
      <c r="D350" s="921"/>
      <c r="E350" s="921"/>
      <c r="F350" s="921"/>
      <c r="G350" s="921" t="b">
        <v>0</v>
      </c>
      <c r="H350" s="921"/>
      <c r="I350" s="921"/>
      <c r="J350" s="921"/>
      <c r="K350" s="921"/>
      <c r="L350" s="991" t="s">
        <v>696</v>
      </c>
      <c r="M350" s="986" t="s">
        <v>329</v>
      </c>
      <c r="N350" s="989">
        <v>15.37</v>
      </c>
      <c r="O350" s="989">
        <v>20.74</v>
      </c>
      <c r="P350" s="990">
        <v>34.938191281717629</v>
      </c>
      <c r="Q350" s="989">
        <v>0</v>
      </c>
      <c r="R350" s="989">
        <v>0</v>
      </c>
      <c r="S350" s="990">
        <v>0</v>
      </c>
      <c r="T350" s="989">
        <v>0</v>
      </c>
      <c r="U350" s="989">
        <v>0</v>
      </c>
      <c r="V350" s="990">
        <v>0</v>
      </c>
      <c r="W350" s="989">
        <v>0</v>
      </c>
      <c r="X350" s="989">
        <v>0</v>
      </c>
      <c r="Y350" s="990">
        <v>0</v>
      </c>
      <c r="Z350" s="989">
        <v>0</v>
      </c>
      <c r="AA350" s="989">
        <v>0</v>
      </c>
      <c r="AB350" s="990">
        <v>0</v>
      </c>
      <c r="AC350" s="989">
        <v>0</v>
      </c>
      <c r="AD350" s="989">
        <v>0</v>
      </c>
      <c r="AE350" s="990">
        <v>0</v>
      </c>
      <c r="AF350" s="989">
        <v>0</v>
      </c>
      <c r="AG350" s="989">
        <v>0</v>
      </c>
      <c r="AH350" s="990">
        <v>0</v>
      </c>
      <c r="AI350" s="989">
        <v>0</v>
      </c>
      <c r="AJ350" s="989">
        <v>0</v>
      </c>
      <c r="AK350" s="990">
        <v>0</v>
      </c>
      <c r="AL350" s="989">
        <v>0</v>
      </c>
      <c r="AM350" s="989">
        <v>0</v>
      </c>
      <c r="AN350" s="990">
        <v>0</v>
      </c>
      <c r="AO350" s="989">
        <v>0</v>
      </c>
      <c r="AP350" s="989">
        <v>0</v>
      </c>
      <c r="AQ350" s="990">
        <v>0</v>
      </c>
      <c r="AR350" s="921"/>
      <c r="AS350" s="921"/>
      <c r="AT350" s="921"/>
      <c r="AU350" s="921"/>
      <c r="AV350" s="921"/>
      <c r="AW350" s="921"/>
      <c r="AX350" s="921"/>
      <c r="AY350" s="921"/>
      <c r="AZ350" s="921"/>
      <c r="BA350" s="921"/>
      <c r="BB350" s="921"/>
      <c r="BC350" s="921"/>
      <c r="BD350" s="921"/>
      <c r="BE350" s="921"/>
      <c r="BF350" s="921"/>
    </row>
    <row r="351" spans="1:58" s="600" customFormat="1" ht="0.15" customHeight="1">
      <c r="A351" s="921">
        <v>9</v>
      </c>
      <c r="B351" s="921"/>
      <c r="C351" s="921"/>
      <c r="D351" s="921"/>
      <c r="E351" s="921"/>
      <c r="F351" s="921"/>
      <c r="G351" s="921" t="b">
        <v>0</v>
      </c>
      <c r="H351" s="921"/>
      <c r="I351" s="921"/>
      <c r="J351" s="921"/>
      <c r="K351" s="921"/>
      <c r="L351" s="991" t="s">
        <v>697</v>
      </c>
      <c r="M351" s="986" t="s">
        <v>698</v>
      </c>
      <c r="N351" s="992"/>
      <c r="O351" s="992"/>
      <c r="P351" s="988">
        <v>0</v>
      </c>
      <c r="Q351" s="992"/>
      <c r="R351" s="992"/>
      <c r="S351" s="988">
        <v>0</v>
      </c>
      <c r="T351" s="992"/>
      <c r="U351" s="992"/>
      <c r="V351" s="988">
        <v>0</v>
      </c>
      <c r="W351" s="992"/>
      <c r="X351" s="992"/>
      <c r="Y351" s="988">
        <v>0</v>
      </c>
      <c r="Z351" s="992"/>
      <c r="AA351" s="992"/>
      <c r="AB351" s="988">
        <v>0</v>
      </c>
      <c r="AC351" s="992"/>
      <c r="AD351" s="992"/>
      <c r="AE351" s="988">
        <v>0</v>
      </c>
      <c r="AF351" s="992"/>
      <c r="AG351" s="992"/>
      <c r="AH351" s="988">
        <v>0</v>
      </c>
      <c r="AI351" s="992"/>
      <c r="AJ351" s="992"/>
      <c r="AK351" s="988">
        <v>0</v>
      </c>
      <c r="AL351" s="992"/>
      <c r="AM351" s="992"/>
      <c r="AN351" s="988">
        <v>0</v>
      </c>
      <c r="AO351" s="992"/>
      <c r="AP351" s="992"/>
      <c r="AQ351" s="988">
        <v>0</v>
      </c>
      <c r="AR351" s="921"/>
      <c r="AS351" s="921"/>
      <c r="AT351" s="921"/>
      <c r="AU351" s="921"/>
      <c r="AV351" s="921"/>
      <c r="AW351" s="921"/>
      <c r="AX351" s="921"/>
      <c r="AY351" s="921"/>
      <c r="AZ351" s="921"/>
      <c r="BA351" s="921"/>
      <c r="BB351" s="921"/>
      <c r="BC351" s="921"/>
      <c r="BD351" s="921"/>
      <c r="BE351" s="921"/>
      <c r="BF351" s="921"/>
    </row>
    <row r="352" spans="1:58" s="600" customFormat="1" ht="0.15" customHeight="1">
      <c r="A352" s="921">
        <v>9</v>
      </c>
      <c r="B352" s="921"/>
      <c r="C352" s="921"/>
      <c r="D352" s="921"/>
      <c r="E352" s="921"/>
      <c r="F352" s="921"/>
      <c r="G352" s="921" t="b">
        <v>0</v>
      </c>
      <c r="H352" s="921"/>
      <c r="I352" s="921"/>
      <c r="J352" s="921"/>
      <c r="K352" s="921"/>
      <c r="L352" s="991" t="s">
        <v>699</v>
      </c>
      <c r="M352" s="986" t="s">
        <v>700</v>
      </c>
      <c r="N352" s="992"/>
      <c r="O352" s="992"/>
      <c r="P352" s="988">
        <v>0</v>
      </c>
      <c r="Q352" s="992"/>
      <c r="R352" s="992"/>
      <c r="S352" s="988">
        <v>0</v>
      </c>
      <c r="T352" s="992"/>
      <c r="U352" s="992"/>
      <c r="V352" s="988">
        <v>0</v>
      </c>
      <c r="W352" s="992"/>
      <c r="X352" s="992"/>
      <c r="Y352" s="988">
        <v>0</v>
      </c>
      <c r="Z352" s="992"/>
      <c r="AA352" s="992"/>
      <c r="AB352" s="988">
        <v>0</v>
      </c>
      <c r="AC352" s="992"/>
      <c r="AD352" s="992"/>
      <c r="AE352" s="988">
        <v>0</v>
      </c>
      <c r="AF352" s="992"/>
      <c r="AG352" s="992"/>
      <c r="AH352" s="988">
        <v>0</v>
      </c>
      <c r="AI352" s="992"/>
      <c r="AJ352" s="992"/>
      <c r="AK352" s="988">
        <v>0</v>
      </c>
      <c r="AL352" s="992"/>
      <c r="AM352" s="992"/>
      <c r="AN352" s="988">
        <v>0</v>
      </c>
      <c r="AO352" s="992"/>
      <c r="AP352" s="992"/>
      <c r="AQ352" s="988">
        <v>0</v>
      </c>
      <c r="AR352" s="921"/>
      <c r="AS352" s="921"/>
      <c r="AT352" s="921"/>
      <c r="AU352" s="921"/>
      <c r="AV352" s="921"/>
      <c r="AW352" s="921"/>
      <c r="AX352" s="921"/>
      <c r="AY352" s="921"/>
      <c r="AZ352" s="921"/>
      <c r="BA352" s="921"/>
      <c r="BB352" s="921"/>
      <c r="BC352" s="921"/>
      <c r="BD352" s="921"/>
      <c r="BE352" s="921"/>
      <c r="BF352" s="921"/>
    </row>
    <row r="353" spans="1:58" s="600" customFormat="1" ht="0.15" customHeight="1">
      <c r="A353" s="921">
        <v>9</v>
      </c>
      <c r="B353" s="921"/>
      <c r="C353" s="921"/>
      <c r="D353" s="921"/>
      <c r="E353" s="921"/>
      <c r="F353" s="921"/>
      <c r="G353" s="921" t="b">
        <v>0</v>
      </c>
      <c r="H353" s="921"/>
      <c r="I353" s="921"/>
      <c r="J353" s="921"/>
      <c r="K353" s="921"/>
      <c r="L353" s="981" t="s">
        <v>1221</v>
      </c>
      <c r="M353" s="403"/>
      <c r="N353" s="404"/>
      <c r="O353" s="404"/>
      <c r="P353" s="404"/>
      <c r="Q353" s="404"/>
      <c r="R353" s="404"/>
      <c r="S353" s="404"/>
      <c r="T353" s="404"/>
      <c r="U353" s="404"/>
      <c r="V353" s="404"/>
      <c r="W353" s="404"/>
      <c r="X353" s="404"/>
      <c r="Y353" s="404"/>
      <c r="Z353" s="404"/>
      <c r="AA353" s="404"/>
      <c r="AB353" s="404"/>
      <c r="AC353" s="404"/>
      <c r="AD353" s="404"/>
      <c r="AE353" s="404"/>
      <c r="AF353" s="404"/>
      <c r="AG353" s="404"/>
      <c r="AH353" s="404"/>
      <c r="AI353" s="404"/>
      <c r="AJ353" s="404"/>
      <c r="AK353" s="404"/>
      <c r="AL353" s="404"/>
      <c r="AM353" s="404"/>
      <c r="AN353" s="404"/>
      <c r="AO353" s="404"/>
      <c r="AP353" s="404"/>
      <c r="AQ353" s="405"/>
      <c r="AR353" s="921"/>
      <c r="AS353" s="921"/>
      <c r="AT353" s="921"/>
      <c r="AU353" s="921"/>
      <c r="AV353" s="921"/>
      <c r="AW353" s="921"/>
      <c r="AX353" s="921"/>
      <c r="AY353" s="921"/>
      <c r="AZ353" s="921"/>
      <c r="BA353" s="921"/>
      <c r="BB353" s="921"/>
      <c r="BC353" s="921"/>
      <c r="BD353" s="921"/>
      <c r="BE353" s="921"/>
      <c r="BF353" s="921"/>
    </row>
    <row r="354" spans="1:58" s="600" customFormat="1" ht="0.15" customHeight="1">
      <c r="A354" s="921">
        <v>9</v>
      </c>
      <c r="B354" s="921"/>
      <c r="C354" s="921"/>
      <c r="D354" s="921"/>
      <c r="E354" s="921"/>
      <c r="F354" s="921"/>
      <c r="G354" s="921" t="b">
        <v>0</v>
      </c>
      <c r="H354" s="921"/>
      <c r="I354" s="921"/>
      <c r="J354" s="921"/>
      <c r="K354" s="921"/>
      <c r="L354" s="991" t="s">
        <v>694</v>
      </c>
      <c r="M354" s="986" t="s">
        <v>679</v>
      </c>
      <c r="N354" s="992">
        <v>0</v>
      </c>
      <c r="O354" s="992">
        <v>0</v>
      </c>
      <c r="P354" s="988">
        <v>0</v>
      </c>
      <c r="Q354" s="992">
        <v>0</v>
      </c>
      <c r="R354" s="992">
        <v>0</v>
      </c>
      <c r="S354" s="988">
        <v>0</v>
      </c>
      <c r="T354" s="992">
        <v>0</v>
      </c>
      <c r="U354" s="992">
        <v>0</v>
      </c>
      <c r="V354" s="988">
        <v>0</v>
      </c>
      <c r="W354" s="992">
        <v>0</v>
      </c>
      <c r="X354" s="992">
        <v>0</v>
      </c>
      <c r="Y354" s="988">
        <v>0</v>
      </c>
      <c r="Z354" s="992">
        <v>0</v>
      </c>
      <c r="AA354" s="992">
        <v>0</v>
      </c>
      <c r="AB354" s="988">
        <v>0</v>
      </c>
      <c r="AC354" s="992">
        <v>0</v>
      </c>
      <c r="AD354" s="992">
        <v>0</v>
      </c>
      <c r="AE354" s="988">
        <v>0</v>
      </c>
      <c r="AF354" s="992">
        <v>0</v>
      </c>
      <c r="AG354" s="992">
        <v>0</v>
      </c>
      <c r="AH354" s="988">
        <v>0</v>
      </c>
      <c r="AI354" s="992">
        <v>0</v>
      </c>
      <c r="AJ354" s="992">
        <v>0</v>
      </c>
      <c r="AK354" s="988">
        <v>0</v>
      </c>
      <c r="AL354" s="992">
        <v>0</v>
      </c>
      <c r="AM354" s="992">
        <v>0</v>
      </c>
      <c r="AN354" s="988">
        <v>0</v>
      </c>
      <c r="AO354" s="992">
        <v>0</v>
      </c>
      <c r="AP354" s="992">
        <v>0</v>
      </c>
      <c r="AQ354" s="988">
        <v>0</v>
      </c>
      <c r="AR354" s="921"/>
      <c r="AS354" s="921"/>
      <c r="AT354" s="921"/>
      <c r="AU354" s="921"/>
      <c r="AV354" s="921"/>
      <c r="AW354" s="921"/>
      <c r="AX354" s="921"/>
      <c r="AY354" s="921"/>
      <c r="AZ354" s="921"/>
      <c r="BA354" s="921"/>
      <c r="BB354" s="921"/>
      <c r="BC354" s="921"/>
      <c r="BD354" s="921"/>
      <c r="BE354" s="921"/>
      <c r="BF354" s="921"/>
    </row>
    <row r="355" spans="1:58" s="600" customFormat="1" ht="0.15" customHeight="1">
      <c r="A355" s="921">
        <v>9</v>
      </c>
      <c r="B355" s="921"/>
      <c r="C355" s="921"/>
      <c r="D355" s="921"/>
      <c r="E355" s="921"/>
      <c r="F355" s="921"/>
      <c r="G355" s="921" t="b">
        <v>0</v>
      </c>
      <c r="H355" s="921"/>
      <c r="I355" s="921"/>
      <c r="J355" s="921"/>
      <c r="K355" s="921"/>
      <c r="L355" s="991" t="s">
        <v>695</v>
      </c>
      <c r="M355" s="986" t="s">
        <v>679</v>
      </c>
      <c r="N355" s="992"/>
      <c r="O355" s="992"/>
      <c r="P355" s="988">
        <v>0</v>
      </c>
      <c r="Q355" s="992"/>
      <c r="R355" s="992"/>
      <c r="S355" s="988">
        <v>0</v>
      </c>
      <c r="T355" s="992"/>
      <c r="U355" s="992"/>
      <c r="V355" s="988">
        <v>0</v>
      </c>
      <c r="W355" s="992"/>
      <c r="X355" s="992"/>
      <c r="Y355" s="988">
        <v>0</v>
      </c>
      <c r="Z355" s="992"/>
      <c r="AA355" s="992"/>
      <c r="AB355" s="988">
        <v>0</v>
      </c>
      <c r="AC355" s="992"/>
      <c r="AD355" s="992"/>
      <c r="AE355" s="988">
        <v>0</v>
      </c>
      <c r="AF355" s="992"/>
      <c r="AG355" s="992"/>
      <c r="AH355" s="988">
        <v>0</v>
      </c>
      <c r="AI355" s="992"/>
      <c r="AJ355" s="992"/>
      <c r="AK355" s="988">
        <v>0</v>
      </c>
      <c r="AL355" s="992"/>
      <c r="AM355" s="992"/>
      <c r="AN355" s="988">
        <v>0</v>
      </c>
      <c r="AO355" s="992"/>
      <c r="AP355" s="992"/>
      <c r="AQ355" s="988">
        <v>0</v>
      </c>
      <c r="AR355" s="921"/>
      <c r="AS355" s="921"/>
      <c r="AT355" s="921"/>
      <c r="AU355" s="921"/>
      <c r="AV355" s="921"/>
      <c r="AW355" s="921"/>
      <c r="AX355" s="921"/>
      <c r="AY355" s="921"/>
      <c r="AZ355" s="921"/>
      <c r="BA355" s="921"/>
      <c r="BB355" s="921"/>
      <c r="BC355" s="921"/>
      <c r="BD355" s="921"/>
      <c r="BE355" s="921"/>
      <c r="BF355" s="921"/>
    </row>
    <row r="356" spans="1:58" s="600" customFormat="1" ht="0.15" customHeight="1">
      <c r="A356" s="921">
        <v>9</v>
      </c>
      <c r="B356" s="905" t="s">
        <v>1216</v>
      </c>
      <c r="C356" s="921"/>
      <c r="D356" s="921"/>
      <c r="E356" s="921"/>
      <c r="F356" s="921"/>
      <c r="G356" s="921" t="b">
        <v>0</v>
      </c>
      <c r="H356" s="921"/>
      <c r="I356" s="921"/>
      <c r="J356" s="921"/>
      <c r="K356" s="921"/>
      <c r="L356" s="991" t="s">
        <v>696</v>
      </c>
      <c r="M356" s="986" t="s">
        <v>329</v>
      </c>
      <c r="N356" s="989">
        <v>15.37</v>
      </c>
      <c r="O356" s="989">
        <v>20.74</v>
      </c>
      <c r="P356" s="990">
        <v>34.938191281717629</v>
      </c>
      <c r="Q356" s="989">
        <v>0</v>
      </c>
      <c r="R356" s="989">
        <v>0</v>
      </c>
      <c r="S356" s="990">
        <v>0</v>
      </c>
      <c r="T356" s="989">
        <v>0</v>
      </c>
      <c r="U356" s="989">
        <v>0</v>
      </c>
      <c r="V356" s="990">
        <v>0</v>
      </c>
      <c r="W356" s="989">
        <v>0</v>
      </c>
      <c r="X356" s="989">
        <v>0</v>
      </c>
      <c r="Y356" s="990">
        <v>0</v>
      </c>
      <c r="Z356" s="989">
        <v>0</v>
      </c>
      <c r="AA356" s="989">
        <v>0</v>
      </c>
      <c r="AB356" s="990">
        <v>0</v>
      </c>
      <c r="AC356" s="989">
        <v>0</v>
      </c>
      <c r="AD356" s="989">
        <v>0</v>
      </c>
      <c r="AE356" s="990">
        <v>0</v>
      </c>
      <c r="AF356" s="989">
        <v>0</v>
      </c>
      <c r="AG356" s="989">
        <v>0</v>
      </c>
      <c r="AH356" s="990">
        <v>0</v>
      </c>
      <c r="AI356" s="989">
        <v>0</v>
      </c>
      <c r="AJ356" s="989">
        <v>0</v>
      </c>
      <c r="AK356" s="990">
        <v>0</v>
      </c>
      <c r="AL356" s="989">
        <v>0</v>
      </c>
      <c r="AM356" s="989">
        <v>0</v>
      </c>
      <c r="AN356" s="990">
        <v>0</v>
      </c>
      <c r="AO356" s="989">
        <v>0</v>
      </c>
      <c r="AP356" s="989">
        <v>0</v>
      </c>
      <c r="AQ356" s="990">
        <v>0</v>
      </c>
      <c r="AR356" s="921"/>
      <c r="AS356" s="921"/>
      <c r="AT356" s="921"/>
      <c r="AU356" s="921"/>
      <c r="AV356" s="921"/>
      <c r="AW356" s="921"/>
      <c r="AX356" s="921"/>
      <c r="AY356" s="921"/>
      <c r="AZ356" s="921"/>
      <c r="BA356" s="921"/>
      <c r="BB356" s="921"/>
      <c r="BC356" s="921"/>
      <c r="BD356" s="921"/>
      <c r="BE356" s="921"/>
      <c r="BF356" s="921"/>
    </row>
    <row r="357" spans="1:58" s="600" customFormat="1" ht="0.15" customHeight="1">
      <c r="A357" s="921">
        <v>9</v>
      </c>
      <c r="B357" s="921"/>
      <c r="C357" s="921"/>
      <c r="D357" s="921"/>
      <c r="E357" s="921"/>
      <c r="F357" s="921"/>
      <c r="G357" s="921" t="b">
        <v>0</v>
      </c>
      <c r="H357" s="921"/>
      <c r="I357" s="921"/>
      <c r="J357" s="921"/>
      <c r="K357" s="921"/>
      <c r="L357" s="991" t="s">
        <v>697</v>
      </c>
      <c r="M357" s="986" t="s">
        <v>698</v>
      </c>
      <c r="N357" s="992"/>
      <c r="O357" s="992"/>
      <c r="P357" s="988">
        <v>0</v>
      </c>
      <c r="Q357" s="992"/>
      <c r="R357" s="992"/>
      <c r="S357" s="988">
        <v>0</v>
      </c>
      <c r="T357" s="992"/>
      <c r="U357" s="992"/>
      <c r="V357" s="988">
        <v>0</v>
      </c>
      <c r="W357" s="992"/>
      <c r="X357" s="992"/>
      <c r="Y357" s="988">
        <v>0</v>
      </c>
      <c r="Z357" s="992"/>
      <c r="AA357" s="992"/>
      <c r="AB357" s="988">
        <v>0</v>
      </c>
      <c r="AC357" s="992"/>
      <c r="AD357" s="992"/>
      <c r="AE357" s="988">
        <v>0</v>
      </c>
      <c r="AF357" s="992"/>
      <c r="AG357" s="992"/>
      <c r="AH357" s="988">
        <v>0</v>
      </c>
      <c r="AI357" s="992"/>
      <c r="AJ357" s="992"/>
      <c r="AK357" s="988">
        <v>0</v>
      </c>
      <c r="AL357" s="992"/>
      <c r="AM357" s="992"/>
      <c r="AN357" s="988">
        <v>0</v>
      </c>
      <c r="AO357" s="992"/>
      <c r="AP357" s="992"/>
      <c r="AQ357" s="988">
        <v>0</v>
      </c>
      <c r="AR357" s="921"/>
      <c r="AS357" s="921"/>
      <c r="AT357" s="921"/>
      <c r="AU357" s="921"/>
      <c r="AV357" s="921"/>
      <c r="AW357" s="921"/>
      <c r="AX357" s="921"/>
      <c r="AY357" s="921"/>
      <c r="AZ357" s="921"/>
      <c r="BA357" s="921"/>
      <c r="BB357" s="921"/>
      <c r="BC357" s="921"/>
      <c r="BD357" s="921"/>
      <c r="BE357" s="921"/>
      <c r="BF357" s="921"/>
    </row>
    <row r="358" spans="1:58" s="600" customFormat="1" ht="0.15" customHeight="1">
      <c r="A358" s="921">
        <v>9</v>
      </c>
      <c r="B358" s="921"/>
      <c r="C358" s="921"/>
      <c r="D358" s="921"/>
      <c r="E358" s="921"/>
      <c r="F358" s="921"/>
      <c r="G358" s="921" t="b">
        <v>0</v>
      </c>
      <c r="H358" s="921"/>
      <c r="I358" s="921"/>
      <c r="J358" s="921"/>
      <c r="K358" s="921"/>
      <c r="L358" s="991" t="s">
        <v>699</v>
      </c>
      <c r="M358" s="986" t="s">
        <v>700</v>
      </c>
      <c r="N358" s="992"/>
      <c r="O358" s="992"/>
      <c r="P358" s="988">
        <v>0</v>
      </c>
      <c r="Q358" s="992"/>
      <c r="R358" s="992"/>
      <c r="S358" s="988">
        <v>0</v>
      </c>
      <c r="T358" s="992"/>
      <c r="U358" s="992"/>
      <c r="V358" s="988">
        <v>0</v>
      </c>
      <c r="W358" s="992"/>
      <c r="X358" s="992"/>
      <c r="Y358" s="988">
        <v>0</v>
      </c>
      <c r="Z358" s="992"/>
      <c r="AA358" s="992"/>
      <c r="AB358" s="988">
        <v>0</v>
      </c>
      <c r="AC358" s="992"/>
      <c r="AD358" s="992"/>
      <c r="AE358" s="988">
        <v>0</v>
      </c>
      <c r="AF358" s="992"/>
      <c r="AG358" s="992"/>
      <c r="AH358" s="988">
        <v>0</v>
      </c>
      <c r="AI358" s="992"/>
      <c r="AJ358" s="992"/>
      <c r="AK358" s="988">
        <v>0</v>
      </c>
      <c r="AL358" s="992"/>
      <c r="AM358" s="992"/>
      <c r="AN358" s="988">
        <v>0</v>
      </c>
      <c r="AO358" s="992"/>
      <c r="AP358" s="992"/>
      <c r="AQ358" s="988">
        <v>0</v>
      </c>
      <c r="AR358" s="921"/>
      <c r="AS358" s="921"/>
      <c r="AT358" s="921"/>
      <c r="AU358" s="921"/>
      <c r="AV358" s="921"/>
      <c r="AW358" s="921"/>
      <c r="AX358" s="921"/>
      <c r="AY358" s="921"/>
      <c r="AZ358" s="921"/>
      <c r="BA358" s="921"/>
      <c r="BB358" s="921"/>
      <c r="BC358" s="921"/>
      <c r="BD358" s="921"/>
      <c r="BE358" s="921"/>
      <c r="BF358" s="921"/>
    </row>
    <row r="359" spans="1:58" s="600" customFormat="1">
      <c r="A359" s="764" t="s">
        <v>128</v>
      </c>
      <c r="B359" s="921"/>
      <c r="C359" s="921"/>
      <c r="D359" s="921"/>
      <c r="E359" s="921"/>
      <c r="F359" s="921" t="s">
        <v>1026</v>
      </c>
      <c r="G359" s="969"/>
      <c r="H359" s="921"/>
      <c r="I359" s="921"/>
      <c r="J359" s="921"/>
      <c r="K359" s="921"/>
      <c r="L359" s="1165" t="s">
        <v>16</v>
      </c>
      <c r="M359" s="1166"/>
      <c r="N359" s="971" t="s">
        <v>2434</v>
      </c>
      <c r="O359" s="972"/>
      <c r="P359" s="972"/>
      <c r="Q359" s="972"/>
      <c r="R359" s="972"/>
      <c r="S359" s="972"/>
      <c r="T359" s="972"/>
      <c r="U359" s="972"/>
      <c r="V359" s="972"/>
      <c r="W359" s="972"/>
      <c r="X359" s="972"/>
      <c r="Y359" s="972"/>
      <c r="Z359" s="972"/>
      <c r="AA359" s="972"/>
      <c r="AB359" s="972"/>
      <c r="AC359" s="972"/>
      <c r="AD359" s="972"/>
      <c r="AE359" s="972"/>
      <c r="AF359" s="972"/>
      <c r="AG359" s="972"/>
      <c r="AH359" s="972"/>
      <c r="AI359" s="972"/>
      <c r="AJ359" s="972"/>
      <c r="AK359" s="972"/>
      <c r="AL359" s="972"/>
      <c r="AM359" s="972"/>
      <c r="AN359" s="972"/>
      <c r="AO359" s="972"/>
      <c r="AP359" s="972"/>
      <c r="AQ359" s="973"/>
      <c r="AR359" s="921"/>
      <c r="AS359" s="921"/>
      <c r="AT359" s="921"/>
      <c r="AU359" s="921"/>
      <c r="AV359" s="921"/>
      <c r="AW359" s="921"/>
      <c r="AX359" s="921"/>
      <c r="AY359" s="921"/>
      <c r="AZ359" s="921"/>
      <c r="BA359" s="921"/>
      <c r="BB359" s="921"/>
      <c r="BC359" s="921"/>
      <c r="BD359" s="921"/>
      <c r="BE359" s="921"/>
      <c r="BF359" s="921"/>
    </row>
    <row r="360" spans="1:58" s="600" customFormat="1">
      <c r="A360" s="921">
        <v>10</v>
      </c>
      <c r="B360" s="921"/>
      <c r="C360" s="921"/>
      <c r="D360" s="921"/>
      <c r="E360" s="921"/>
      <c r="F360" s="921"/>
      <c r="G360" s="921"/>
      <c r="H360" s="921"/>
      <c r="I360" s="921"/>
      <c r="J360" s="921"/>
      <c r="K360" s="921"/>
      <c r="L360" s="1154" t="s">
        <v>686</v>
      </c>
      <c r="M360" s="1155"/>
      <c r="N360" s="971" t="s">
        <v>1028</v>
      </c>
      <c r="O360" s="974"/>
      <c r="P360" s="974"/>
      <c r="Q360" s="974"/>
      <c r="R360" s="974"/>
      <c r="S360" s="974"/>
      <c r="T360" s="974"/>
      <c r="U360" s="974"/>
      <c r="V360" s="974"/>
      <c r="W360" s="974"/>
      <c r="X360" s="974"/>
      <c r="Y360" s="974"/>
      <c r="Z360" s="974"/>
      <c r="AA360" s="974"/>
      <c r="AB360" s="974"/>
      <c r="AC360" s="974"/>
      <c r="AD360" s="974"/>
      <c r="AE360" s="974"/>
      <c r="AF360" s="974"/>
      <c r="AG360" s="974"/>
      <c r="AH360" s="974"/>
      <c r="AI360" s="974"/>
      <c r="AJ360" s="974"/>
      <c r="AK360" s="974"/>
      <c r="AL360" s="974"/>
      <c r="AM360" s="974"/>
      <c r="AN360" s="974"/>
      <c r="AO360" s="974"/>
      <c r="AP360" s="974"/>
      <c r="AQ360" s="975"/>
      <c r="AR360" s="921"/>
      <c r="AS360" s="921"/>
      <c r="AT360" s="921"/>
      <c r="AU360" s="921"/>
      <c r="AV360" s="921"/>
      <c r="AW360" s="921"/>
      <c r="AX360" s="921"/>
      <c r="AY360" s="921"/>
      <c r="AZ360" s="921"/>
      <c r="BA360" s="921"/>
      <c r="BB360" s="921"/>
      <c r="BC360" s="921"/>
      <c r="BD360" s="921"/>
      <c r="BE360" s="921"/>
      <c r="BF360" s="921"/>
    </row>
    <row r="361" spans="1:58" s="600" customFormat="1">
      <c r="A361" s="921">
        <v>10</v>
      </c>
      <c r="B361" s="921"/>
      <c r="C361" s="921"/>
      <c r="D361" s="921"/>
      <c r="E361" s="921"/>
      <c r="F361" s="921"/>
      <c r="G361" s="921"/>
      <c r="H361" s="921"/>
      <c r="I361" s="921"/>
      <c r="J361" s="921"/>
      <c r="K361" s="921"/>
      <c r="L361" s="1154" t="s">
        <v>687</v>
      </c>
      <c r="M361" s="1155"/>
      <c r="N361" s="971" t="s">
        <v>1131</v>
      </c>
      <c r="O361" s="974"/>
      <c r="P361" s="974"/>
      <c r="Q361" s="974"/>
      <c r="R361" s="974"/>
      <c r="S361" s="974"/>
      <c r="T361" s="974"/>
      <c r="U361" s="974"/>
      <c r="V361" s="974"/>
      <c r="W361" s="974"/>
      <c r="X361" s="974"/>
      <c r="Y361" s="974"/>
      <c r="Z361" s="974"/>
      <c r="AA361" s="974"/>
      <c r="AB361" s="974"/>
      <c r="AC361" s="974"/>
      <c r="AD361" s="974"/>
      <c r="AE361" s="974"/>
      <c r="AF361" s="974"/>
      <c r="AG361" s="974"/>
      <c r="AH361" s="974"/>
      <c r="AI361" s="974"/>
      <c r="AJ361" s="974"/>
      <c r="AK361" s="974"/>
      <c r="AL361" s="974"/>
      <c r="AM361" s="974"/>
      <c r="AN361" s="974"/>
      <c r="AO361" s="974"/>
      <c r="AP361" s="974"/>
      <c r="AQ361" s="975"/>
      <c r="AR361" s="921"/>
      <c r="AS361" s="921"/>
      <c r="AT361" s="921"/>
      <c r="AU361" s="921"/>
      <c r="AV361" s="921"/>
      <c r="AW361" s="921"/>
      <c r="AX361" s="921"/>
      <c r="AY361" s="921"/>
      <c r="AZ361" s="921"/>
      <c r="BA361" s="921"/>
      <c r="BB361" s="921"/>
      <c r="BC361" s="921"/>
      <c r="BD361" s="921"/>
      <c r="BE361" s="921"/>
      <c r="BF361" s="921"/>
    </row>
    <row r="362" spans="1:58" s="600" customFormat="1">
      <c r="A362" s="921">
        <v>10</v>
      </c>
      <c r="B362" s="921"/>
      <c r="C362" s="921"/>
      <c r="D362" s="921"/>
      <c r="E362" s="921"/>
      <c r="F362" s="921"/>
      <c r="G362" s="921"/>
      <c r="H362" s="921"/>
      <c r="I362" s="921"/>
      <c r="J362" s="921"/>
      <c r="K362" s="921"/>
      <c r="L362" s="1154" t="s">
        <v>282</v>
      </c>
      <c r="M362" s="1155"/>
      <c r="N362" s="971" t="s">
        <v>2356</v>
      </c>
      <c r="O362" s="974"/>
      <c r="P362" s="974"/>
      <c r="Q362" s="974"/>
      <c r="R362" s="974"/>
      <c r="S362" s="974"/>
      <c r="T362" s="974"/>
      <c r="U362" s="974"/>
      <c r="V362" s="974"/>
      <c r="W362" s="974"/>
      <c r="X362" s="974"/>
      <c r="Y362" s="974"/>
      <c r="Z362" s="974"/>
      <c r="AA362" s="974"/>
      <c r="AB362" s="974"/>
      <c r="AC362" s="974"/>
      <c r="AD362" s="974"/>
      <c r="AE362" s="974"/>
      <c r="AF362" s="974"/>
      <c r="AG362" s="974"/>
      <c r="AH362" s="974"/>
      <c r="AI362" s="974"/>
      <c r="AJ362" s="974"/>
      <c r="AK362" s="974"/>
      <c r="AL362" s="974"/>
      <c r="AM362" s="974"/>
      <c r="AN362" s="974"/>
      <c r="AO362" s="974"/>
      <c r="AP362" s="974"/>
      <c r="AQ362" s="975"/>
      <c r="AR362" s="921"/>
      <c r="AS362" s="921"/>
      <c r="AT362" s="921"/>
      <c r="AU362" s="921"/>
      <c r="AV362" s="921"/>
      <c r="AW362" s="921"/>
      <c r="AX362" s="921"/>
      <c r="AY362" s="921"/>
      <c r="AZ362" s="921"/>
      <c r="BA362" s="921"/>
      <c r="BB362" s="921"/>
      <c r="BC362" s="921"/>
      <c r="BD362" s="921"/>
      <c r="BE362" s="921"/>
      <c r="BF362" s="921"/>
    </row>
    <row r="363" spans="1:58" s="600" customFormat="1">
      <c r="A363" s="921">
        <v>10</v>
      </c>
      <c r="B363" s="921"/>
      <c r="C363" s="921"/>
      <c r="D363" s="921"/>
      <c r="E363" s="921"/>
      <c r="F363" s="921"/>
      <c r="G363" s="921" t="b">
        <v>1</v>
      </c>
      <c r="H363" s="921"/>
      <c r="I363" s="921"/>
      <c r="J363" s="921"/>
      <c r="K363" s="921"/>
      <c r="L363" s="976" t="s">
        <v>688</v>
      </c>
      <c r="M363" s="977"/>
      <c r="N363" s="978"/>
      <c r="O363" s="978"/>
      <c r="P363" s="978"/>
      <c r="Q363" s="978"/>
      <c r="R363" s="978"/>
      <c r="S363" s="978"/>
      <c r="T363" s="978"/>
      <c r="U363" s="978"/>
      <c r="V363" s="978"/>
      <c r="W363" s="978"/>
      <c r="X363" s="978"/>
      <c r="Y363" s="978"/>
      <c r="Z363" s="978"/>
      <c r="AA363" s="978"/>
      <c r="AB363" s="978"/>
      <c r="AC363" s="978"/>
      <c r="AD363" s="978"/>
      <c r="AE363" s="978"/>
      <c r="AF363" s="978"/>
      <c r="AG363" s="978"/>
      <c r="AH363" s="978"/>
      <c r="AI363" s="978"/>
      <c r="AJ363" s="978"/>
      <c r="AK363" s="978"/>
      <c r="AL363" s="978"/>
      <c r="AM363" s="978"/>
      <c r="AN363" s="978"/>
      <c r="AO363" s="978"/>
      <c r="AP363" s="978"/>
      <c r="AQ363" s="979"/>
      <c r="AR363" s="921"/>
      <c r="AS363" s="921"/>
      <c r="AT363" s="921"/>
      <c r="AU363" s="921"/>
      <c r="AV363" s="921"/>
      <c r="AW363" s="921"/>
      <c r="AX363" s="921"/>
      <c r="AY363" s="921"/>
      <c r="AZ363" s="921"/>
      <c r="BA363" s="921"/>
      <c r="BB363" s="921"/>
      <c r="BC363" s="921"/>
      <c r="BD363" s="921"/>
      <c r="BE363" s="921"/>
      <c r="BF363" s="921"/>
    </row>
    <row r="364" spans="1:58" s="391" customFormat="1" ht="22.8">
      <c r="A364" s="921">
        <v>10</v>
      </c>
      <c r="B364" s="921" t="s">
        <v>1208</v>
      </c>
      <c r="C364" s="980"/>
      <c r="D364" s="980"/>
      <c r="E364" s="980"/>
      <c r="F364" s="980"/>
      <c r="G364" s="921" t="b">
        <v>1</v>
      </c>
      <c r="H364" s="980"/>
      <c r="I364" s="980"/>
      <c r="J364" s="980"/>
      <c r="K364" s="980"/>
      <c r="L364" s="981" t="s">
        <v>1139</v>
      </c>
      <c r="M364" s="982" t="s">
        <v>679</v>
      </c>
      <c r="N364" s="983">
        <v>81.489999999999995</v>
      </c>
      <c r="O364" s="983">
        <v>27.95</v>
      </c>
      <c r="P364" s="984">
        <v>-65.701313044545344</v>
      </c>
      <c r="Q364" s="983">
        <v>0</v>
      </c>
      <c r="R364" s="983">
        <v>0</v>
      </c>
      <c r="S364" s="984">
        <v>0</v>
      </c>
      <c r="T364" s="983">
        <v>0</v>
      </c>
      <c r="U364" s="983">
        <v>0</v>
      </c>
      <c r="V364" s="984">
        <v>0</v>
      </c>
      <c r="W364" s="983">
        <v>0</v>
      </c>
      <c r="X364" s="983">
        <v>0</v>
      </c>
      <c r="Y364" s="984">
        <v>0</v>
      </c>
      <c r="Z364" s="983">
        <v>0</v>
      </c>
      <c r="AA364" s="983">
        <v>0</v>
      </c>
      <c r="AB364" s="984">
        <v>0</v>
      </c>
      <c r="AC364" s="983">
        <v>0</v>
      </c>
      <c r="AD364" s="983">
        <v>0</v>
      </c>
      <c r="AE364" s="984">
        <v>0</v>
      </c>
      <c r="AF364" s="983">
        <v>0</v>
      </c>
      <c r="AG364" s="983">
        <v>0</v>
      </c>
      <c r="AH364" s="984">
        <v>0</v>
      </c>
      <c r="AI364" s="983">
        <v>0</v>
      </c>
      <c r="AJ364" s="983">
        <v>0</v>
      </c>
      <c r="AK364" s="984">
        <v>0</v>
      </c>
      <c r="AL364" s="983">
        <v>0</v>
      </c>
      <c r="AM364" s="983">
        <v>0</v>
      </c>
      <c r="AN364" s="984">
        <v>0</v>
      </c>
      <c r="AO364" s="983">
        <v>0</v>
      </c>
      <c r="AP364" s="983">
        <v>0</v>
      </c>
      <c r="AQ364" s="984">
        <v>0</v>
      </c>
      <c r="AR364" s="980"/>
      <c r="AS364" s="980"/>
      <c r="AT364" s="980"/>
      <c r="AU364" s="980"/>
      <c r="AV364" s="980"/>
      <c r="AW364" s="980"/>
      <c r="AX364" s="980"/>
      <c r="AY364" s="980"/>
      <c r="AZ364" s="980"/>
      <c r="BA364" s="980"/>
      <c r="BB364" s="980"/>
      <c r="BC364" s="980"/>
      <c r="BD364" s="980"/>
      <c r="BE364" s="980"/>
      <c r="BF364" s="980"/>
    </row>
    <row r="365" spans="1:58" s="391" customFormat="1" ht="22.8">
      <c r="A365" s="921">
        <v>10</v>
      </c>
      <c r="B365" s="921" t="s">
        <v>1209</v>
      </c>
      <c r="C365" s="980"/>
      <c r="D365" s="980"/>
      <c r="E365" s="980"/>
      <c r="F365" s="980"/>
      <c r="G365" s="921" t="b">
        <v>1</v>
      </c>
      <c r="H365" s="980"/>
      <c r="I365" s="980"/>
      <c r="J365" s="980"/>
      <c r="K365" s="980"/>
      <c r="L365" s="981" t="s">
        <v>1140</v>
      </c>
      <c r="M365" s="982" t="s">
        <v>679</v>
      </c>
      <c r="N365" s="983">
        <v>97.58189143341815</v>
      </c>
      <c r="O365" s="983">
        <v>30.459841142857144</v>
      </c>
      <c r="P365" s="984">
        <v>-68.785354848711421</v>
      </c>
      <c r="Q365" s="983">
        <v>0</v>
      </c>
      <c r="R365" s="983">
        <v>0</v>
      </c>
      <c r="S365" s="984">
        <v>0</v>
      </c>
      <c r="T365" s="983">
        <v>0</v>
      </c>
      <c r="U365" s="983">
        <v>0</v>
      </c>
      <c r="V365" s="984">
        <v>0</v>
      </c>
      <c r="W365" s="983">
        <v>0</v>
      </c>
      <c r="X365" s="983">
        <v>0</v>
      </c>
      <c r="Y365" s="984">
        <v>0</v>
      </c>
      <c r="Z365" s="983">
        <v>0</v>
      </c>
      <c r="AA365" s="983">
        <v>0</v>
      </c>
      <c r="AB365" s="984">
        <v>0</v>
      </c>
      <c r="AC365" s="983">
        <v>0</v>
      </c>
      <c r="AD365" s="983">
        <v>0</v>
      </c>
      <c r="AE365" s="984">
        <v>0</v>
      </c>
      <c r="AF365" s="983">
        <v>0</v>
      </c>
      <c r="AG365" s="983">
        <v>0</v>
      </c>
      <c r="AH365" s="984">
        <v>0</v>
      </c>
      <c r="AI365" s="983">
        <v>0</v>
      </c>
      <c r="AJ365" s="983">
        <v>0</v>
      </c>
      <c r="AK365" s="984">
        <v>0</v>
      </c>
      <c r="AL365" s="983">
        <v>0</v>
      </c>
      <c r="AM365" s="983">
        <v>0</v>
      </c>
      <c r="AN365" s="984">
        <v>0</v>
      </c>
      <c r="AO365" s="983">
        <v>0</v>
      </c>
      <c r="AP365" s="983">
        <v>0</v>
      </c>
      <c r="AQ365" s="984">
        <v>0</v>
      </c>
      <c r="AR365" s="980"/>
      <c r="AS365" s="980"/>
      <c r="AT365" s="980"/>
      <c r="AU365" s="980"/>
      <c r="AV365" s="980"/>
      <c r="AW365" s="980"/>
      <c r="AX365" s="980"/>
      <c r="AY365" s="980"/>
      <c r="AZ365" s="980"/>
      <c r="BA365" s="980"/>
      <c r="BB365" s="980"/>
      <c r="BC365" s="980"/>
      <c r="BD365" s="980"/>
      <c r="BE365" s="980"/>
      <c r="BF365" s="980"/>
    </row>
    <row r="366" spans="1:58" s="600" customFormat="1">
      <c r="A366" s="921">
        <v>10</v>
      </c>
      <c r="B366" s="921"/>
      <c r="C366" s="921"/>
      <c r="D366" s="921"/>
      <c r="E366" s="921"/>
      <c r="F366" s="921"/>
      <c r="G366" s="921" t="b">
        <v>1</v>
      </c>
      <c r="H366" s="921"/>
      <c r="I366" s="921"/>
      <c r="J366" s="921"/>
      <c r="K366" s="921"/>
      <c r="L366" s="985" t="s">
        <v>689</v>
      </c>
      <c r="M366" s="986" t="s">
        <v>145</v>
      </c>
      <c r="N366" s="987">
        <v>119.74707501953388</v>
      </c>
      <c r="O366" s="987">
        <v>108.97975364170713</v>
      </c>
      <c r="P366" s="988"/>
      <c r="Q366" s="987">
        <v>0</v>
      </c>
      <c r="R366" s="987">
        <v>0</v>
      </c>
      <c r="S366" s="988"/>
      <c r="T366" s="987">
        <v>0</v>
      </c>
      <c r="U366" s="987">
        <v>0</v>
      </c>
      <c r="V366" s="988"/>
      <c r="W366" s="987">
        <v>0</v>
      </c>
      <c r="X366" s="987">
        <v>0</v>
      </c>
      <c r="Y366" s="988"/>
      <c r="Z366" s="987">
        <v>0</v>
      </c>
      <c r="AA366" s="987">
        <v>0</v>
      </c>
      <c r="AB366" s="988"/>
      <c r="AC366" s="987">
        <v>0</v>
      </c>
      <c r="AD366" s="987">
        <v>0</v>
      </c>
      <c r="AE366" s="988"/>
      <c r="AF366" s="987">
        <v>0</v>
      </c>
      <c r="AG366" s="987">
        <v>0</v>
      </c>
      <c r="AH366" s="988"/>
      <c r="AI366" s="987">
        <v>0</v>
      </c>
      <c r="AJ366" s="987">
        <v>0</v>
      </c>
      <c r="AK366" s="988"/>
      <c r="AL366" s="987">
        <v>0</v>
      </c>
      <c r="AM366" s="987">
        <v>0</v>
      </c>
      <c r="AN366" s="988"/>
      <c r="AO366" s="987">
        <v>0</v>
      </c>
      <c r="AP366" s="987">
        <v>0</v>
      </c>
      <c r="AQ366" s="988"/>
      <c r="AR366" s="921"/>
      <c r="AS366" s="921"/>
      <c r="AT366" s="921"/>
      <c r="AU366" s="921"/>
      <c r="AV366" s="921"/>
      <c r="AW366" s="921"/>
      <c r="AX366" s="921"/>
      <c r="AY366" s="921"/>
      <c r="AZ366" s="921"/>
      <c r="BA366" s="921"/>
      <c r="BB366" s="921"/>
      <c r="BC366" s="921"/>
      <c r="BD366" s="921"/>
      <c r="BE366" s="921"/>
      <c r="BF366" s="921"/>
    </row>
    <row r="367" spans="1:58" s="600" customFormat="1">
      <c r="A367" s="921">
        <v>10</v>
      </c>
      <c r="B367" s="905" t="s">
        <v>1217</v>
      </c>
      <c r="C367" s="921"/>
      <c r="D367" s="921"/>
      <c r="E367" s="921"/>
      <c r="F367" s="921"/>
      <c r="G367" s="921" t="b">
        <v>1</v>
      </c>
      <c r="H367" s="921"/>
      <c r="I367" s="921"/>
      <c r="J367" s="921"/>
      <c r="K367" s="921"/>
      <c r="L367" s="985" t="s">
        <v>690</v>
      </c>
      <c r="M367" s="986" t="s">
        <v>329</v>
      </c>
      <c r="N367" s="989">
        <v>23.34</v>
      </c>
      <c r="O367" s="989">
        <v>27.5</v>
      </c>
      <c r="P367" s="990">
        <v>17.823479005998287</v>
      </c>
      <c r="Q367" s="989">
        <v>0</v>
      </c>
      <c r="R367" s="989">
        <v>0</v>
      </c>
      <c r="S367" s="990">
        <v>0</v>
      </c>
      <c r="T367" s="989">
        <v>0</v>
      </c>
      <c r="U367" s="989">
        <v>0</v>
      </c>
      <c r="V367" s="990">
        <v>0</v>
      </c>
      <c r="W367" s="989">
        <v>0</v>
      </c>
      <c r="X367" s="989">
        <v>0</v>
      </c>
      <c r="Y367" s="990">
        <v>0</v>
      </c>
      <c r="Z367" s="989">
        <v>0</v>
      </c>
      <c r="AA367" s="989">
        <v>0</v>
      </c>
      <c r="AB367" s="990">
        <v>0</v>
      </c>
      <c r="AC367" s="989">
        <v>0</v>
      </c>
      <c r="AD367" s="989">
        <v>0</v>
      </c>
      <c r="AE367" s="990">
        <v>0</v>
      </c>
      <c r="AF367" s="989">
        <v>0</v>
      </c>
      <c r="AG367" s="989">
        <v>0</v>
      </c>
      <c r="AH367" s="990">
        <v>0</v>
      </c>
      <c r="AI367" s="989">
        <v>0</v>
      </c>
      <c r="AJ367" s="989">
        <v>0</v>
      </c>
      <c r="AK367" s="990">
        <v>0</v>
      </c>
      <c r="AL367" s="989">
        <v>0</v>
      </c>
      <c r="AM367" s="989">
        <v>0</v>
      </c>
      <c r="AN367" s="990">
        <v>0</v>
      </c>
      <c r="AO367" s="989">
        <v>0</v>
      </c>
      <c r="AP367" s="989">
        <v>0</v>
      </c>
      <c r="AQ367" s="990">
        <v>0</v>
      </c>
      <c r="AR367" s="921"/>
      <c r="AS367" s="921"/>
      <c r="AT367" s="921"/>
      <c r="AU367" s="921"/>
      <c r="AV367" s="921"/>
      <c r="AW367" s="921"/>
      <c r="AX367" s="921"/>
      <c r="AY367" s="921"/>
      <c r="AZ367" s="921"/>
      <c r="BA367" s="921"/>
      <c r="BB367" s="921"/>
      <c r="BC367" s="921"/>
      <c r="BD367" s="921"/>
      <c r="BE367" s="921"/>
      <c r="BF367" s="921"/>
    </row>
    <row r="368" spans="1:58" s="391" customFormat="1">
      <c r="A368" s="921">
        <v>10</v>
      </c>
      <c r="B368" s="905" t="s">
        <v>1211</v>
      </c>
      <c r="C368" s="980"/>
      <c r="D368" s="980"/>
      <c r="E368" s="980"/>
      <c r="F368" s="980"/>
      <c r="G368" s="921" t="b">
        <v>1</v>
      </c>
      <c r="H368" s="980"/>
      <c r="I368" s="980"/>
      <c r="J368" s="980"/>
      <c r="K368" s="980"/>
      <c r="L368" s="981" t="s">
        <v>691</v>
      </c>
      <c r="M368" s="982" t="s">
        <v>679</v>
      </c>
      <c r="N368" s="983">
        <v>81.489999999999995</v>
      </c>
      <c r="O368" s="983">
        <v>27.95</v>
      </c>
      <c r="P368" s="984">
        <v>-65.701313044545344</v>
      </c>
      <c r="Q368" s="983">
        <v>0</v>
      </c>
      <c r="R368" s="983">
        <v>0</v>
      </c>
      <c r="S368" s="984">
        <v>0</v>
      </c>
      <c r="T368" s="983">
        <v>0</v>
      </c>
      <c r="U368" s="983">
        <v>0</v>
      </c>
      <c r="V368" s="984">
        <v>0</v>
      </c>
      <c r="W368" s="983">
        <v>0</v>
      </c>
      <c r="X368" s="983">
        <v>0</v>
      </c>
      <c r="Y368" s="984">
        <v>0</v>
      </c>
      <c r="Z368" s="983">
        <v>0</v>
      </c>
      <c r="AA368" s="983">
        <v>0</v>
      </c>
      <c r="AB368" s="984">
        <v>0</v>
      </c>
      <c r="AC368" s="983">
        <v>0</v>
      </c>
      <c r="AD368" s="983">
        <v>0</v>
      </c>
      <c r="AE368" s="984">
        <v>0</v>
      </c>
      <c r="AF368" s="983">
        <v>0</v>
      </c>
      <c r="AG368" s="983">
        <v>0</v>
      </c>
      <c r="AH368" s="984">
        <v>0</v>
      </c>
      <c r="AI368" s="983">
        <v>0</v>
      </c>
      <c r="AJ368" s="983">
        <v>0</v>
      </c>
      <c r="AK368" s="984">
        <v>0</v>
      </c>
      <c r="AL368" s="983">
        <v>0</v>
      </c>
      <c r="AM368" s="983">
        <v>0</v>
      </c>
      <c r="AN368" s="984">
        <v>0</v>
      </c>
      <c r="AO368" s="983">
        <v>0</v>
      </c>
      <c r="AP368" s="983">
        <v>0</v>
      </c>
      <c r="AQ368" s="984">
        <v>0</v>
      </c>
      <c r="AR368" s="980"/>
      <c r="AS368" s="980"/>
      <c r="AT368" s="980"/>
      <c r="AU368" s="980"/>
      <c r="AV368" s="980"/>
      <c r="AW368" s="980"/>
      <c r="AX368" s="980"/>
      <c r="AY368" s="980"/>
      <c r="AZ368" s="980"/>
      <c r="BA368" s="980"/>
      <c r="BB368" s="980"/>
      <c r="BC368" s="980"/>
      <c r="BD368" s="980"/>
      <c r="BE368" s="980"/>
      <c r="BF368" s="980"/>
    </row>
    <row r="369" spans="1:58" s="391" customFormat="1">
      <c r="A369" s="921">
        <v>10</v>
      </c>
      <c r="B369" s="905" t="s">
        <v>1210</v>
      </c>
      <c r="C369" s="980"/>
      <c r="D369" s="980"/>
      <c r="E369" s="980"/>
      <c r="F369" s="980"/>
      <c r="G369" s="921" t="b">
        <v>1</v>
      </c>
      <c r="H369" s="980"/>
      <c r="I369" s="980"/>
      <c r="J369" s="980"/>
      <c r="K369" s="980"/>
      <c r="L369" s="981" t="s">
        <v>692</v>
      </c>
      <c r="M369" s="982" t="s">
        <v>679</v>
      </c>
      <c r="N369" s="983">
        <v>97.58189143341815</v>
      </c>
      <c r="O369" s="983">
        <v>30.459841142857144</v>
      </c>
      <c r="P369" s="984">
        <v>-68.785354848711421</v>
      </c>
      <c r="Q369" s="983">
        <v>0</v>
      </c>
      <c r="R369" s="983">
        <v>0</v>
      </c>
      <c r="S369" s="984">
        <v>0</v>
      </c>
      <c r="T369" s="983">
        <v>0</v>
      </c>
      <c r="U369" s="983">
        <v>0</v>
      </c>
      <c r="V369" s="984">
        <v>0</v>
      </c>
      <c r="W369" s="983">
        <v>0</v>
      </c>
      <c r="X369" s="983">
        <v>0</v>
      </c>
      <c r="Y369" s="984">
        <v>0</v>
      </c>
      <c r="Z369" s="983">
        <v>0</v>
      </c>
      <c r="AA369" s="983">
        <v>0</v>
      </c>
      <c r="AB369" s="984">
        <v>0</v>
      </c>
      <c r="AC369" s="983">
        <v>0</v>
      </c>
      <c r="AD369" s="983">
        <v>0</v>
      </c>
      <c r="AE369" s="984">
        <v>0</v>
      </c>
      <c r="AF369" s="983">
        <v>0</v>
      </c>
      <c r="AG369" s="983">
        <v>0</v>
      </c>
      <c r="AH369" s="984">
        <v>0</v>
      </c>
      <c r="AI369" s="983">
        <v>0</v>
      </c>
      <c r="AJ369" s="983">
        <v>0</v>
      </c>
      <c r="AK369" s="984">
        <v>0</v>
      </c>
      <c r="AL369" s="983">
        <v>0</v>
      </c>
      <c r="AM369" s="983">
        <v>0</v>
      </c>
      <c r="AN369" s="984">
        <v>0</v>
      </c>
      <c r="AO369" s="983">
        <v>0</v>
      </c>
      <c r="AP369" s="983">
        <v>0</v>
      </c>
      <c r="AQ369" s="984">
        <v>0</v>
      </c>
      <c r="AR369" s="980"/>
      <c r="AS369" s="980"/>
      <c r="AT369" s="980"/>
      <c r="AU369" s="980"/>
      <c r="AV369" s="980"/>
      <c r="AW369" s="980"/>
      <c r="AX369" s="980"/>
      <c r="AY369" s="980"/>
      <c r="AZ369" s="980"/>
      <c r="BA369" s="980"/>
      <c r="BB369" s="980"/>
      <c r="BC369" s="980"/>
      <c r="BD369" s="980"/>
      <c r="BE369" s="980"/>
      <c r="BF369" s="980"/>
    </row>
    <row r="370" spans="1:58" s="600" customFormat="1">
      <c r="A370" s="921">
        <v>10</v>
      </c>
      <c r="B370" s="905"/>
      <c r="C370" s="921"/>
      <c r="D370" s="921"/>
      <c r="E370" s="921"/>
      <c r="F370" s="921"/>
      <c r="G370" s="921" t="b">
        <v>1</v>
      </c>
      <c r="H370" s="921"/>
      <c r="I370" s="921"/>
      <c r="J370" s="921"/>
      <c r="K370" s="921"/>
      <c r="L370" s="985" t="s">
        <v>689</v>
      </c>
      <c r="M370" s="986" t="s">
        <v>145</v>
      </c>
      <c r="N370" s="987">
        <v>119.74707501953388</v>
      </c>
      <c r="O370" s="987">
        <v>108.97975364170713</v>
      </c>
      <c r="P370" s="988"/>
      <c r="Q370" s="987">
        <v>0</v>
      </c>
      <c r="R370" s="987">
        <v>0</v>
      </c>
      <c r="S370" s="988"/>
      <c r="T370" s="987">
        <v>0</v>
      </c>
      <c r="U370" s="987">
        <v>0</v>
      </c>
      <c r="V370" s="988"/>
      <c r="W370" s="987">
        <v>0</v>
      </c>
      <c r="X370" s="987">
        <v>0</v>
      </c>
      <c r="Y370" s="988"/>
      <c r="Z370" s="987">
        <v>0</v>
      </c>
      <c r="AA370" s="987">
        <v>0</v>
      </c>
      <c r="AB370" s="988"/>
      <c r="AC370" s="987">
        <v>0</v>
      </c>
      <c r="AD370" s="987">
        <v>0</v>
      </c>
      <c r="AE370" s="988"/>
      <c r="AF370" s="987">
        <v>0</v>
      </c>
      <c r="AG370" s="987">
        <v>0</v>
      </c>
      <c r="AH370" s="988"/>
      <c r="AI370" s="987">
        <v>0</v>
      </c>
      <c r="AJ370" s="987">
        <v>0</v>
      </c>
      <c r="AK370" s="988"/>
      <c r="AL370" s="987">
        <v>0</v>
      </c>
      <c r="AM370" s="987">
        <v>0</v>
      </c>
      <c r="AN370" s="988"/>
      <c r="AO370" s="987">
        <v>0</v>
      </c>
      <c r="AP370" s="987">
        <v>0</v>
      </c>
      <c r="AQ370" s="988"/>
      <c r="AR370" s="921"/>
      <c r="AS370" s="921"/>
      <c r="AT370" s="921"/>
      <c r="AU370" s="921"/>
      <c r="AV370" s="921"/>
      <c r="AW370" s="921"/>
      <c r="AX370" s="921"/>
      <c r="AY370" s="921"/>
      <c r="AZ370" s="921"/>
      <c r="BA370" s="921"/>
      <c r="BB370" s="921"/>
      <c r="BC370" s="921"/>
      <c r="BD370" s="921"/>
      <c r="BE370" s="921"/>
      <c r="BF370" s="921"/>
    </row>
    <row r="371" spans="1:58" s="600" customFormat="1">
      <c r="A371" s="921">
        <v>10</v>
      </c>
      <c r="B371" s="905" t="s">
        <v>1218</v>
      </c>
      <c r="C371" s="921"/>
      <c r="D371" s="921"/>
      <c r="E371" s="921"/>
      <c r="F371" s="921"/>
      <c r="G371" s="921" t="b">
        <v>1</v>
      </c>
      <c r="H371" s="921"/>
      <c r="I371" s="921"/>
      <c r="J371" s="921"/>
      <c r="K371" s="921"/>
      <c r="L371" s="985" t="s">
        <v>1212</v>
      </c>
      <c r="M371" s="986" t="s">
        <v>329</v>
      </c>
      <c r="N371" s="989">
        <v>22.64</v>
      </c>
      <c r="O371" s="989">
        <v>26.63</v>
      </c>
      <c r="P371" s="990">
        <v>17.623674911660771</v>
      </c>
      <c r="Q371" s="989">
        <v>0</v>
      </c>
      <c r="R371" s="989">
        <v>0</v>
      </c>
      <c r="S371" s="990">
        <v>0</v>
      </c>
      <c r="T371" s="989">
        <v>0</v>
      </c>
      <c r="U371" s="989">
        <v>0</v>
      </c>
      <c r="V371" s="990">
        <v>0</v>
      </c>
      <c r="W371" s="989">
        <v>0</v>
      </c>
      <c r="X371" s="989">
        <v>0</v>
      </c>
      <c r="Y371" s="990">
        <v>0</v>
      </c>
      <c r="Z371" s="989">
        <v>0</v>
      </c>
      <c r="AA371" s="989">
        <v>0</v>
      </c>
      <c r="AB371" s="990">
        <v>0</v>
      </c>
      <c r="AC371" s="989">
        <v>0</v>
      </c>
      <c r="AD371" s="989">
        <v>0</v>
      </c>
      <c r="AE371" s="990">
        <v>0</v>
      </c>
      <c r="AF371" s="989">
        <v>0</v>
      </c>
      <c r="AG371" s="989">
        <v>0</v>
      </c>
      <c r="AH371" s="990">
        <v>0</v>
      </c>
      <c r="AI371" s="989">
        <v>0</v>
      </c>
      <c r="AJ371" s="989">
        <v>0</v>
      </c>
      <c r="AK371" s="990">
        <v>0</v>
      </c>
      <c r="AL371" s="989">
        <v>0</v>
      </c>
      <c r="AM371" s="989">
        <v>0</v>
      </c>
      <c r="AN371" s="990">
        <v>0</v>
      </c>
      <c r="AO371" s="989">
        <v>0</v>
      </c>
      <c r="AP371" s="989">
        <v>0</v>
      </c>
      <c r="AQ371" s="990">
        <v>0</v>
      </c>
      <c r="AR371" s="921"/>
      <c r="AS371" s="921"/>
      <c r="AT371" s="921"/>
      <c r="AU371" s="921"/>
      <c r="AV371" s="921"/>
      <c r="AW371" s="921"/>
      <c r="AX371" s="921"/>
      <c r="AY371" s="921"/>
      <c r="AZ371" s="921"/>
      <c r="BA371" s="921"/>
      <c r="BB371" s="921"/>
      <c r="BC371" s="921"/>
      <c r="BD371" s="921"/>
      <c r="BE371" s="921"/>
      <c r="BF371" s="921"/>
    </row>
    <row r="372" spans="1:58" s="600" customFormat="1" ht="0.15" customHeight="1">
      <c r="A372" s="921">
        <v>10</v>
      </c>
      <c r="B372" s="921"/>
      <c r="C372" s="921"/>
      <c r="D372" s="921"/>
      <c r="E372" s="921"/>
      <c r="F372" s="921"/>
      <c r="G372" s="921" t="b">
        <v>0</v>
      </c>
      <c r="H372" s="921"/>
      <c r="I372" s="921"/>
      <c r="J372" s="921"/>
      <c r="K372" s="921"/>
      <c r="L372" s="976" t="s">
        <v>693</v>
      </c>
      <c r="M372" s="977"/>
      <c r="N372" s="978"/>
      <c r="O372" s="978"/>
      <c r="P372" s="978"/>
      <c r="Q372" s="978"/>
      <c r="R372" s="978"/>
      <c r="S372" s="978"/>
      <c r="T372" s="978"/>
      <c r="U372" s="978"/>
      <c r="V372" s="978"/>
      <c r="W372" s="978"/>
      <c r="X372" s="978"/>
      <c r="Y372" s="978"/>
      <c r="Z372" s="978"/>
      <c r="AA372" s="978"/>
      <c r="AB372" s="978"/>
      <c r="AC372" s="978"/>
      <c r="AD372" s="978"/>
      <c r="AE372" s="978"/>
      <c r="AF372" s="978"/>
      <c r="AG372" s="978"/>
      <c r="AH372" s="978"/>
      <c r="AI372" s="978"/>
      <c r="AJ372" s="978"/>
      <c r="AK372" s="978"/>
      <c r="AL372" s="978"/>
      <c r="AM372" s="978"/>
      <c r="AN372" s="978"/>
      <c r="AO372" s="978"/>
      <c r="AP372" s="978"/>
      <c r="AQ372" s="979"/>
      <c r="AR372" s="921"/>
      <c r="AS372" s="921"/>
      <c r="AT372" s="921"/>
      <c r="AU372" s="921"/>
      <c r="AV372" s="921"/>
      <c r="AW372" s="921"/>
      <c r="AX372" s="921"/>
      <c r="AY372" s="921"/>
      <c r="AZ372" s="921"/>
      <c r="BA372" s="921"/>
      <c r="BB372" s="921"/>
      <c r="BC372" s="921"/>
      <c r="BD372" s="921"/>
      <c r="BE372" s="921"/>
      <c r="BF372" s="921"/>
    </row>
    <row r="373" spans="1:58" s="600" customFormat="1" ht="0.15" customHeight="1">
      <c r="A373" s="921">
        <v>10</v>
      </c>
      <c r="B373" s="921"/>
      <c r="C373" s="921"/>
      <c r="D373" s="921"/>
      <c r="E373" s="921"/>
      <c r="F373" s="921"/>
      <c r="G373" s="921" t="b">
        <v>0</v>
      </c>
      <c r="H373" s="921"/>
      <c r="I373" s="921"/>
      <c r="J373" s="921"/>
      <c r="K373" s="921"/>
      <c r="L373" s="402" t="s">
        <v>1219</v>
      </c>
      <c r="M373" s="403"/>
      <c r="N373" s="404"/>
      <c r="O373" s="404"/>
      <c r="P373" s="404"/>
      <c r="Q373" s="404"/>
      <c r="R373" s="404"/>
      <c r="S373" s="404"/>
      <c r="T373" s="404"/>
      <c r="U373" s="404"/>
      <c r="V373" s="404"/>
      <c r="W373" s="404"/>
      <c r="X373" s="404"/>
      <c r="Y373" s="404"/>
      <c r="Z373" s="404"/>
      <c r="AA373" s="404"/>
      <c r="AB373" s="404"/>
      <c r="AC373" s="404"/>
      <c r="AD373" s="404"/>
      <c r="AE373" s="404"/>
      <c r="AF373" s="404"/>
      <c r="AG373" s="404"/>
      <c r="AH373" s="404"/>
      <c r="AI373" s="404"/>
      <c r="AJ373" s="404"/>
      <c r="AK373" s="404"/>
      <c r="AL373" s="404"/>
      <c r="AM373" s="404"/>
      <c r="AN373" s="404"/>
      <c r="AO373" s="404"/>
      <c r="AP373" s="404"/>
      <c r="AQ373" s="405"/>
      <c r="AR373" s="921"/>
      <c r="AS373" s="921"/>
      <c r="AT373" s="921"/>
      <c r="AU373" s="921"/>
      <c r="AV373" s="921"/>
      <c r="AW373" s="921"/>
      <c r="AX373" s="921"/>
      <c r="AY373" s="921"/>
      <c r="AZ373" s="921"/>
      <c r="BA373" s="921"/>
      <c r="BB373" s="921"/>
      <c r="BC373" s="921"/>
      <c r="BD373" s="921"/>
      <c r="BE373" s="921"/>
      <c r="BF373" s="921"/>
    </row>
    <row r="374" spans="1:58" s="600" customFormat="1" ht="0.15" customHeight="1">
      <c r="A374" s="921">
        <v>10</v>
      </c>
      <c r="B374" s="921"/>
      <c r="C374" s="921"/>
      <c r="D374" s="921"/>
      <c r="E374" s="921"/>
      <c r="F374" s="921"/>
      <c r="G374" s="921" t="b">
        <v>0</v>
      </c>
      <c r="H374" s="921"/>
      <c r="I374" s="921"/>
      <c r="J374" s="921"/>
      <c r="K374" s="921"/>
      <c r="L374" s="991" t="s">
        <v>694</v>
      </c>
      <c r="M374" s="986" t="s">
        <v>679</v>
      </c>
      <c r="N374" s="992">
        <v>0</v>
      </c>
      <c r="O374" s="992">
        <v>0</v>
      </c>
      <c r="P374" s="988">
        <v>0</v>
      </c>
      <c r="Q374" s="992">
        <v>0</v>
      </c>
      <c r="R374" s="992">
        <v>0</v>
      </c>
      <c r="S374" s="988">
        <v>0</v>
      </c>
      <c r="T374" s="992">
        <v>0</v>
      </c>
      <c r="U374" s="992">
        <v>0</v>
      </c>
      <c r="V374" s="988">
        <v>0</v>
      </c>
      <c r="W374" s="992">
        <v>0</v>
      </c>
      <c r="X374" s="992">
        <v>0</v>
      </c>
      <c r="Y374" s="988">
        <v>0</v>
      </c>
      <c r="Z374" s="992">
        <v>0</v>
      </c>
      <c r="AA374" s="992">
        <v>0</v>
      </c>
      <c r="AB374" s="988">
        <v>0</v>
      </c>
      <c r="AC374" s="992">
        <v>0</v>
      </c>
      <c r="AD374" s="992">
        <v>0</v>
      </c>
      <c r="AE374" s="988">
        <v>0</v>
      </c>
      <c r="AF374" s="992">
        <v>0</v>
      </c>
      <c r="AG374" s="992">
        <v>0</v>
      </c>
      <c r="AH374" s="988">
        <v>0</v>
      </c>
      <c r="AI374" s="992">
        <v>0</v>
      </c>
      <c r="AJ374" s="992">
        <v>0</v>
      </c>
      <c r="AK374" s="988">
        <v>0</v>
      </c>
      <c r="AL374" s="992">
        <v>0</v>
      </c>
      <c r="AM374" s="992">
        <v>0</v>
      </c>
      <c r="AN374" s="988">
        <v>0</v>
      </c>
      <c r="AO374" s="992">
        <v>0</v>
      </c>
      <c r="AP374" s="992">
        <v>0</v>
      </c>
      <c r="AQ374" s="988">
        <v>0</v>
      </c>
      <c r="AR374" s="921"/>
      <c r="AS374" s="921"/>
      <c r="AT374" s="921"/>
      <c r="AU374" s="921"/>
      <c r="AV374" s="921"/>
      <c r="AW374" s="921"/>
      <c r="AX374" s="921"/>
      <c r="AY374" s="921"/>
      <c r="AZ374" s="921"/>
      <c r="BA374" s="921"/>
      <c r="BB374" s="921"/>
      <c r="BC374" s="921"/>
      <c r="BD374" s="921"/>
      <c r="BE374" s="921"/>
      <c r="BF374" s="921"/>
    </row>
    <row r="375" spans="1:58" s="600" customFormat="1" ht="0.15" customHeight="1">
      <c r="A375" s="921">
        <v>10</v>
      </c>
      <c r="B375" s="921"/>
      <c r="C375" s="921"/>
      <c r="D375" s="921"/>
      <c r="E375" s="921"/>
      <c r="F375" s="921"/>
      <c r="G375" s="921" t="b">
        <v>0</v>
      </c>
      <c r="H375" s="921"/>
      <c r="I375" s="921"/>
      <c r="J375" s="921"/>
      <c r="K375" s="921"/>
      <c r="L375" s="991" t="s">
        <v>695</v>
      </c>
      <c r="M375" s="986" t="s">
        <v>679</v>
      </c>
      <c r="N375" s="992"/>
      <c r="O375" s="992"/>
      <c r="P375" s="988">
        <v>0</v>
      </c>
      <c r="Q375" s="992"/>
      <c r="R375" s="992"/>
      <c r="S375" s="988">
        <v>0</v>
      </c>
      <c r="T375" s="992"/>
      <c r="U375" s="992"/>
      <c r="V375" s="988">
        <v>0</v>
      </c>
      <c r="W375" s="992"/>
      <c r="X375" s="992"/>
      <c r="Y375" s="988">
        <v>0</v>
      </c>
      <c r="Z375" s="992"/>
      <c r="AA375" s="992"/>
      <c r="AB375" s="988">
        <v>0</v>
      </c>
      <c r="AC375" s="992"/>
      <c r="AD375" s="992"/>
      <c r="AE375" s="988">
        <v>0</v>
      </c>
      <c r="AF375" s="992"/>
      <c r="AG375" s="992"/>
      <c r="AH375" s="988">
        <v>0</v>
      </c>
      <c r="AI375" s="992"/>
      <c r="AJ375" s="992"/>
      <c r="AK375" s="988">
        <v>0</v>
      </c>
      <c r="AL375" s="992"/>
      <c r="AM375" s="992"/>
      <c r="AN375" s="988">
        <v>0</v>
      </c>
      <c r="AO375" s="992"/>
      <c r="AP375" s="992"/>
      <c r="AQ375" s="988">
        <v>0</v>
      </c>
      <c r="AR375" s="921"/>
      <c r="AS375" s="921"/>
      <c r="AT375" s="921"/>
      <c r="AU375" s="921"/>
      <c r="AV375" s="921"/>
      <c r="AW375" s="921"/>
      <c r="AX375" s="921"/>
      <c r="AY375" s="921"/>
      <c r="AZ375" s="921"/>
      <c r="BA375" s="921"/>
      <c r="BB375" s="921"/>
      <c r="BC375" s="921"/>
      <c r="BD375" s="921"/>
      <c r="BE375" s="921"/>
      <c r="BF375" s="921"/>
    </row>
    <row r="376" spans="1:58" s="600" customFormat="1" ht="0.15" customHeight="1">
      <c r="A376" s="921">
        <v>10</v>
      </c>
      <c r="B376" s="905" t="s">
        <v>1213</v>
      </c>
      <c r="C376" s="921"/>
      <c r="D376" s="921"/>
      <c r="E376" s="921"/>
      <c r="F376" s="921"/>
      <c r="G376" s="921" t="b">
        <v>0</v>
      </c>
      <c r="H376" s="921"/>
      <c r="I376" s="921"/>
      <c r="J376" s="921"/>
      <c r="K376" s="921"/>
      <c r="L376" s="991" t="s">
        <v>696</v>
      </c>
      <c r="M376" s="986" t="s">
        <v>329</v>
      </c>
      <c r="N376" s="989">
        <v>11.55</v>
      </c>
      <c r="O376" s="989">
        <v>12.8</v>
      </c>
      <c r="P376" s="990">
        <v>10.822510822510822</v>
      </c>
      <c r="Q376" s="989">
        <v>0</v>
      </c>
      <c r="R376" s="989">
        <v>0</v>
      </c>
      <c r="S376" s="990">
        <v>0</v>
      </c>
      <c r="T376" s="989">
        <v>0</v>
      </c>
      <c r="U376" s="989">
        <v>0</v>
      </c>
      <c r="V376" s="990">
        <v>0</v>
      </c>
      <c r="W376" s="989">
        <v>0</v>
      </c>
      <c r="X376" s="989">
        <v>0</v>
      </c>
      <c r="Y376" s="990">
        <v>0</v>
      </c>
      <c r="Z376" s="989">
        <v>0</v>
      </c>
      <c r="AA376" s="989">
        <v>0</v>
      </c>
      <c r="AB376" s="990">
        <v>0</v>
      </c>
      <c r="AC376" s="989">
        <v>0</v>
      </c>
      <c r="AD376" s="989">
        <v>0</v>
      </c>
      <c r="AE376" s="990">
        <v>0</v>
      </c>
      <c r="AF376" s="989">
        <v>0</v>
      </c>
      <c r="AG376" s="989">
        <v>0</v>
      </c>
      <c r="AH376" s="990">
        <v>0</v>
      </c>
      <c r="AI376" s="989">
        <v>0</v>
      </c>
      <c r="AJ376" s="989">
        <v>0</v>
      </c>
      <c r="AK376" s="990">
        <v>0</v>
      </c>
      <c r="AL376" s="989">
        <v>0</v>
      </c>
      <c r="AM376" s="989">
        <v>0</v>
      </c>
      <c r="AN376" s="990">
        <v>0</v>
      </c>
      <c r="AO376" s="989">
        <v>0</v>
      </c>
      <c r="AP376" s="989">
        <v>0</v>
      </c>
      <c r="AQ376" s="990">
        <v>0</v>
      </c>
      <c r="AR376" s="921"/>
      <c r="AS376" s="921"/>
      <c r="AT376" s="921"/>
      <c r="AU376" s="921"/>
      <c r="AV376" s="921"/>
      <c r="AW376" s="921"/>
      <c r="AX376" s="921"/>
      <c r="AY376" s="921"/>
      <c r="AZ376" s="921"/>
      <c r="BA376" s="921"/>
      <c r="BB376" s="921"/>
      <c r="BC376" s="921"/>
      <c r="BD376" s="921"/>
      <c r="BE376" s="921"/>
      <c r="BF376" s="921"/>
    </row>
    <row r="377" spans="1:58" s="600" customFormat="1" ht="0.15" customHeight="1">
      <c r="A377" s="921">
        <v>10</v>
      </c>
      <c r="B377" s="921"/>
      <c r="C377" s="921"/>
      <c r="D377" s="921"/>
      <c r="E377" s="921"/>
      <c r="F377" s="921"/>
      <c r="G377" s="921" t="b">
        <v>0</v>
      </c>
      <c r="H377" s="921"/>
      <c r="I377" s="921"/>
      <c r="J377" s="921"/>
      <c r="K377" s="921"/>
      <c r="L377" s="991" t="s">
        <v>697</v>
      </c>
      <c r="M377" s="986" t="s">
        <v>698</v>
      </c>
      <c r="N377" s="992"/>
      <c r="O377" s="992"/>
      <c r="P377" s="988">
        <v>0</v>
      </c>
      <c r="Q377" s="992"/>
      <c r="R377" s="992"/>
      <c r="S377" s="988">
        <v>0</v>
      </c>
      <c r="T377" s="992"/>
      <c r="U377" s="992"/>
      <c r="V377" s="988">
        <v>0</v>
      </c>
      <c r="W377" s="992"/>
      <c r="X377" s="992"/>
      <c r="Y377" s="988">
        <v>0</v>
      </c>
      <c r="Z377" s="992"/>
      <c r="AA377" s="992"/>
      <c r="AB377" s="988">
        <v>0</v>
      </c>
      <c r="AC377" s="992"/>
      <c r="AD377" s="992"/>
      <c r="AE377" s="988">
        <v>0</v>
      </c>
      <c r="AF377" s="992"/>
      <c r="AG377" s="992"/>
      <c r="AH377" s="988">
        <v>0</v>
      </c>
      <c r="AI377" s="992"/>
      <c r="AJ377" s="992"/>
      <c r="AK377" s="988">
        <v>0</v>
      </c>
      <c r="AL377" s="992"/>
      <c r="AM377" s="992"/>
      <c r="AN377" s="988">
        <v>0</v>
      </c>
      <c r="AO377" s="992"/>
      <c r="AP377" s="992"/>
      <c r="AQ377" s="988">
        <v>0</v>
      </c>
      <c r="AR377" s="921"/>
      <c r="AS377" s="921"/>
      <c r="AT377" s="921"/>
      <c r="AU377" s="921"/>
      <c r="AV377" s="921"/>
      <c r="AW377" s="921"/>
      <c r="AX377" s="921"/>
      <c r="AY377" s="921"/>
      <c r="AZ377" s="921"/>
      <c r="BA377" s="921"/>
      <c r="BB377" s="921"/>
      <c r="BC377" s="921"/>
      <c r="BD377" s="921"/>
      <c r="BE377" s="921"/>
      <c r="BF377" s="921"/>
    </row>
    <row r="378" spans="1:58" s="600" customFormat="1" ht="0.15" customHeight="1">
      <c r="A378" s="921">
        <v>10</v>
      </c>
      <c r="B378" s="921"/>
      <c r="C378" s="921"/>
      <c r="D378" s="921"/>
      <c r="E378" s="921"/>
      <c r="F378" s="921"/>
      <c r="G378" s="921" t="b">
        <v>0</v>
      </c>
      <c r="H378" s="921"/>
      <c r="I378" s="921"/>
      <c r="J378" s="921"/>
      <c r="K378" s="921"/>
      <c r="L378" s="991" t="s">
        <v>699</v>
      </c>
      <c r="M378" s="986" t="s">
        <v>700</v>
      </c>
      <c r="N378" s="992"/>
      <c r="O378" s="992"/>
      <c r="P378" s="988">
        <v>0</v>
      </c>
      <c r="Q378" s="992"/>
      <c r="R378" s="992"/>
      <c r="S378" s="988">
        <v>0</v>
      </c>
      <c r="T378" s="992"/>
      <c r="U378" s="992"/>
      <c r="V378" s="988">
        <v>0</v>
      </c>
      <c r="W378" s="992"/>
      <c r="X378" s="992"/>
      <c r="Y378" s="988">
        <v>0</v>
      </c>
      <c r="Z378" s="992"/>
      <c r="AA378" s="992"/>
      <c r="AB378" s="988">
        <v>0</v>
      </c>
      <c r="AC378" s="992"/>
      <c r="AD378" s="992"/>
      <c r="AE378" s="988">
        <v>0</v>
      </c>
      <c r="AF378" s="992"/>
      <c r="AG378" s="992"/>
      <c r="AH378" s="988">
        <v>0</v>
      </c>
      <c r="AI378" s="992"/>
      <c r="AJ378" s="992"/>
      <c r="AK378" s="988">
        <v>0</v>
      </c>
      <c r="AL378" s="992"/>
      <c r="AM378" s="992"/>
      <c r="AN378" s="988">
        <v>0</v>
      </c>
      <c r="AO378" s="992"/>
      <c r="AP378" s="992"/>
      <c r="AQ378" s="988">
        <v>0</v>
      </c>
      <c r="AR378" s="921"/>
      <c r="AS378" s="921"/>
      <c r="AT378" s="921"/>
      <c r="AU378" s="921"/>
      <c r="AV378" s="921"/>
      <c r="AW378" s="921"/>
      <c r="AX378" s="921"/>
      <c r="AY378" s="921"/>
      <c r="AZ378" s="921"/>
      <c r="BA378" s="921"/>
      <c r="BB378" s="921"/>
      <c r="BC378" s="921"/>
      <c r="BD378" s="921"/>
      <c r="BE378" s="921"/>
      <c r="BF378" s="921"/>
    </row>
    <row r="379" spans="1:58" s="600" customFormat="1" ht="0.15" customHeight="1">
      <c r="A379" s="921">
        <v>10</v>
      </c>
      <c r="B379" s="921"/>
      <c r="C379" s="921"/>
      <c r="D379" s="921"/>
      <c r="E379" s="921"/>
      <c r="F379" s="921"/>
      <c r="G379" s="921" t="b">
        <v>0</v>
      </c>
      <c r="H379" s="921"/>
      <c r="I379" s="921"/>
      <c r="J379" s="921"/>
      <c r="K379" s="921"/>
      <c r="L379" s="981" t="s">
        <v>1220</v>
      </c>
      <c r="M379" s="403"/>
      <c r="N379" s="404"/>
      <c r="O379" s="404"/>
      <c r="P379" s="404"/>
      <c r="Q379" s="404"/>
      <c r="R379" s="404"/>
      <c r="S379" s="404"/>
      <c r="T379" s="404"/>
      <c r="U379" s="404"/>
      <c r="V379" s="404"/>
      <c r="W379" s="404"/>
      <c r="X379" s="404"/>
      <c r="Y379" s="404"/>
      <c r="Z379" s="404"/>
      <c r="AA379" s="404"/>
      <c r="AB379" s="404"/>
      <c r="AC379" s="404"/>
      <c r="AD379" s="404"/>
      <c r="AE379" s="404"/>
      <c r="AF379" s="404"/>
      <c r="AG379" s="404"/>
      <c r="AH379" s="404"/>
      <c r="AI379" s="404"/>
      <c r="AJ379" s="404"/>
      <c r="AK379" s="404"/>
      <c r="AL379" s="404"/>
      <c r="AM379" s="404"/>
      <c r="AN379" s="404"/>
      <c r="AO379" s="404"/>
      <c r="AP379" s="404"/>
      <c r="AQ379" s="405"/>
      <c r="AR379" s="921"/>
      <c r="AS379" s="921"/>
      <c r="AT379" s="921"/>
      <c r="AU379" s="921"/>
      <c r="AV379" s="921"/>
      <c r="AW379" s="921"/>
      <c r="AX379" s="921"/>
      <c r="AY379" s="921"/>
      <c r="AZ379" s="921"/>
      <c r="BA379" s="921"/>
      <c r="BB379" s="921"/>
      <c r="BC379" s="921"/>
      <c r="BD379" s="921"/>
      <c r="BE379" s="921"/>
      <c r="BF379" s="921"/>
    </row>
    <row r="380" spans="1:58" s="600" customFormat="1" ht="0.15" customHeight="1">
      <c r="A380" s="921">
        <v>10</v>
      </c>
      <c r="B380" s="921"/>
      <c r="C380" s="921"/>
      <c r="D380" s="921"/>
      <c r="E380" s="921"/>
      <c r="F380" s="921"/>
      <c r="G380" s="921" t="b">
        <v>0</v>
      </c>
      <c r="H380" s="921"/>
      <c r="I380" s="921"/>
      <c r="J380" s="921"/>
      <c r="K380" s="921"/>
      <c r="L380" s="991" t="s">
        <v>694</v>
      </c>
      <c r="M380" s="986" t="s">
        <v>679</v>
      </c>
      <c r="N380" s="992">
        <v>0</v>
      </c>
      <c r="O380" s="992">
        <v>0</v>
      </c>
      <c r="P380" s="988">
        <v>0</v>
      </c>
      <c r="Q380" s="992">
        <v>0</v>
      </c>
      <c r="R380" s="992">
        <v>0</v>
      </c>
      <c r="S380" s="988">
        <v>0</v>
      </c>
      <c r="T380" s="992">
        <v>0</v>
      </c>
      <c r="U380" s="992">
        <v>0</v>
      </c>
      <c r="V380" s="988">
        <v>0</v>
      </c>
      <c r="W380" s="992">
        <v>0</v>
      </c>
      <c r="X380" s="992">
        <v>0</v>
      </c>
      <c r="Y380" s="988">
        <v>0</v>
      </c>
      <c r="Z380" s="992">
        <v>0</v>
      </c>
      <c r="AA380" s="992">
        <v>0</v>
      </c>
      <c r="AB380" s="988">
        <v>0</v>
      </c>
      <c r="AC380" s="992">
        <v>0</v>
      </c>
      <c r="AD380" s="992">
        <v>0</v>
      </c>
      <c r="AE380" s="988">
        <v>0</v>
      </c>
      <c r="AF380" s="992">
        <v>0</v>
      </c>
      <c r="AG380" s="992">
        <v>0</v>
      </c>
      <c r="AH380" s="988">
        <v>0</v>
      </c>
      <c r="AI380" s="992">
        <v>0</v>
      </c>
      <c r="AJ380" s="992">
        <v>0</v>
      </c>
      <c r="AK380" s="988">
        <v>0</v>
      </c>
      <c r="AL380" s="992">
        <v>0</v>
      </c>
      <c r="AM380" s="992">
        <v>0</v>
      </c>
      <c r="AN380" s="988">
        <v>0</v>
      </c>
      <c r="AO380" s="992">
        <v>0</v>
      </c>
      <c r="AP380" s="992">
        <v>0</v>
      </c>
      <c r="AQ380" s="988">
        <v>0</v>
      </c>
      <c r="AR380" s="921"/>
      <c r="AS380" s="921"/>
      <c r="AT380" s="921"/>
      <c r="AU380" s="921"/>
      <c r="AV380" s="921"/>
      <c r="AW380" s="921"/>
      <c r="AX380" s="921"/>
      <c r="AY380" s="921"/>
      <c r="AZ380" s="921"/>
      <c r="BA380" s="921"/>
      <c r="BB380" s="921"/>
      <c r="BC380" s="921"/>
      <c r="BD380" s="921"/>
      <c r="BE380" s="921"/>
      <c r="BF380" s="921"/>
    </row>
    <row r="381" spans="1:58" s="600" customFormat="1" ht="0.15" customHeight="1">
      <c r="A381" s="921">
        <v>10</v>
      </c>
      <c r="B381" s="921"/>
      <c r="C381" s="921"/>
      <c r="D381" s="921"/>
      <c r="E381" s="921"/>
      <c r="F381" s="921"/>
      <c r="G381" s="921" t="b">
        <v>0</v>
      </c>
      <c r="H381" s="921"/>
      <c r="I381" s="921"/>
      <c r="J381" s="921"/>
      <c r="K381" s="921"/>
      <c r="L381" s="991" t="s">
        <v>695</v>
      </c>
      <c r="M381" s="986" t="s">
        <v>679</v>
      </c>
      <c r="N381" s="992"/>
      <c r="O381" s="992"/>
      <c r="P381" s="988">
        <v>0</v>
      </c>
      <c r="Q381" s="992"/>
      <c r="R381" s="992"/>
      <c r="S381" s="988">
        <v>0</v>
      </c>
      <c r="T381" s="992"/>
      <c r="U381" s="992"/>
      <c r="V381" s="988">
        <v>0</v>
      </c>
      <c r="W381" s="992"/>
      <c r="X381" s="992"/>
      <c r="Y381" s="988">
        <v>0</v>
      </c>
      <c r="Z381" s="992"/>
      <c r="AA381" s="992"/>
      <c r="AB381" s="988">
        <v>0</v>
      </c>
      <c r="AC381" s="992"/>
      <c r="AD381" s="992"/>
      <c r="AE381" s="988">
        <v>0</v>
      </c>
      <c r="AF381" s="992"/>
      <c r="AG381" s="992"/>
      <c r="AH381" s="988">
        <v>0</v>
      </c>
      <c r="AI381" s="992"/>
      <c r="AJ381" s="992"/>
      <c r="AK381" s="988">
        <v>0</v>
      </c>
      <c r="AL381" s="992"/>
      <c r="AM381" s="992"/>
      <c r="AN381" s="988">
        <v>0</v>
      </c>
      <c r="AO381" s="992"/>
      <c r="AP381" s="992"/>
      <c r="AQ381" s="988">
        <v>0</v>
      </c>
      <c r="AR381" s="921"/>
      <c r="AS381" s="921"/>
      <c r="AT381" s="921"/>
      <c r="AU381" s="921"/>
      <c r="AV381" s="921"/>
      <c r="AW381" s="921"/>
      <c r="AX381" s="921"/>
      <c r="AY381" s="921"/>
      <c r="AZ381" s="921"/>
      <c r="BA381" s="921"/>
      <c r="BB381" s="921"/>
      <c r="BC381" s="921"/>
      <c r="BD381" s="921"/>
      <c r="BE381" s="921"/>
      <c r="BF381" s="921"/>
    </row>
    <row r="382" spans="1:58" s="600" customFormat="1" ht="0.15" customHeight="1">
      <c r="A382" s="921">
        <v>10</v>
      </c>
      <c r="B382" s="905" t="s">
        <v>1214</v>
      </c>
      <c r="C382" s="921"/>
      <c r="D382" s="921"/>
      <c r="E382" s="921"/>
      <c r="F382" s="921"/>
      <c r="G382" s="921" t="b">
        <v>0</v>
      </c>
      <c r="H382" s="921"/>
      <c r="I382" s="921"/>
      <c r="J382" s="921"/>
      <c r="K382" s="921"/>
      <c r="L382" s="991" t="s">
        <v>696</v>
      </c>
      <c r="M382" s="986" t="s">
        <v>329</v>
      </c>
      <c r="N382" s="989">
        <v>11.79</v>
      </c>
      <c r="O382" s="989">
        <v>14.7</v>
      </c>
      <c r="P382" s="990">
        <v>24.681933842239189</v>
      </c>
      <c r="Q382" s="989">
        <v>0</v>
      </c>
      <c r="R382" s="989">
        <v>0</v>
      </c>
      <c r="S382" s="990">
        <v>0</v>
      </c>
      <c r="T382" s="989">
        <v>0</v>
      </c>
      <c r="U382" s="989">
        <v>0</v>
      </c>
      <c r="V382" s="990">
        <v>0</v>
      </c>
      <c r="W382" s="989">
        <v>0</v>
      </c>
      <c r="X382" s="989">
        <v>0</v>
      </c>
      <c r="Y382" s="990">
        <v>0</v>
      </c>
      <c r="Z382" s="989">
        <v>0</v>
      </c>
      <c r="AA382" s="989">
        <v>0</v>
      </c>
      <c r="AB382" s="990">
        <v>0</v>
      </c>
      <c r="AC382" s="989">
        <v>0</v>
      </c>
      <c r="AD382" s="989">
        <v>0</v>
      </c>
      <c r="AE382" s="990">
        <v>0</v>
      </c>
      <c r="AF382" s="989">
        <v>0</v>
      </c>
      <c r="AG382" s="989">
        <v>0</v>
      </c>
      <c r="AH382" s="990">
        <v>0</v>
      </c>
      <c r="AI382" s="989">
        <v>0</v>
      </c>
      <c r="AJ382" s="989">
        <v>0</v>
      </c>
      <c r="AK382" s="990">
        <v>0</v>
      </c>
      <c r="AL382" s="989">
        <v>0</v>
      </c>
      <c r="AM382" s="989">
        <v>0</v>
      </c>
      <c r="AN382" s="990">
        <v>0</v>
      </c>
      <c r="AO382" s="989">
        <v>0</v>
      </c>
      <c r="AP382" s="989">
        <v>0</v>
      </c>
      <c r="AQ382" s="990">
        <v>0</v>
      </c>
      <c r="AR382" s="921"/>
      <c r="AS382" s="921"/>
      <c r="AT382" s="921"/>
      <c r="AU382" s="921"/>
      <c r="AV382" s="921"/>
      <c r="AW382" s="921"/>
      <c r="AX382" s="921"/>
      <c r="AY382" s="921"/>
      <c r="AZ382" s="921"/>
      <c r="BA382" s="921"/>
      <c r="BB382" s="921"/>
      <c r="BC382" s="921"/>
      <c r="BD382" s="921"/>
      <c r="BE382" s="921"/>
      <c r="BF382" s="921"/>
    </row>
    <row r="383" spans="1:58" s="600" customFormat="1" ht="0.15" customHeight="1">
      <c r="A383" s="921">
        <v>10</v>
      </c>
      <c r="B383" s="921"/>
      <c r="C383" s="921"/>
      <c r="D383" s="921"/>
      <c r="E383" s="921"/>
      <c r="F383" s="921"/>
      <c r="G383" s="921" t="b">
        <v>0</v>
      </c>
      <c r="H383" s="921"/>
      <c r="I383" s="921"/>
      <c r="J383" s="921"/>
      <c r="K383" s="921"/>
      <c r="L383" s="991" t="s">
        <v>697</v>
      </c>
      <c r="M383" s="986" t="s">
        <v>698</v>
      </c>
      <c r="N383" s="992"/>
      <c r="O383" s="992"/>
      <c r="P383" s="988">
        <v>0</v>
      </c>
      <c r="Q383" s="992"/>
      <c r="R383" s="992"/>
      <c r="S383" s="988">
        <v>0</v>
      </c>
      <c r="T383" s="992"/>
      <c r="U383" s="992"/>
      <c r="V383" s="988">
        <v>0</v>
      </c>
      <c r="W383" s="992"/>
      <c r="X383" s="992"/>
      <c r="Y383" s="988">
        <v>0</v>
      </c>
      <c r="Z383" s="992"/>
      <c r="AA383" s="992"/>
      <c r="AB383" s="988">
        <v>0</v>
      </c>
      <c r="AC383" s="992"/>
      <c r="AD383" s="992"/>
      <c r="AE383" s="988">
        <v>0</v>
      </c>
      <c r="AF383" s="992"/>
      <c r="AG383" s="992"/>
      <c r="AH383" s="988">
        <v>0</v>
      </c>
      <c r="AI383" s="992"/>
      <c r="AJ383" s="992"/>
      <c r="AK383" s="988">
        <v>0</v>
      </c>
      <c r="AL383" s="992"/>
      <c r="AM383" s="992"/>
      <c r="AN383" s="988">
        <v>0</v>
      </c>
      <c r="AO383" s="992"/>
      <c r="AP383" s="992"/>
      <c r="AQ383" s="988">
        <v>0</v>
      </c>
      <c r="AR383" s="921"/>
      <c r="AS383" s="921"/>
      <c r="AT383" s="921"/>
      <c r="AU383" s="921"/>
      <c r="AV383" s="921"/>
      <c r="AW383" s="921"/>
      <c r="AX383" s="921"/>
      <c r="AY383" s="921"/>
      <c r="AZ383" s="921"/>
      <c r="BA383" s="921"/>
      <c r="BB383" s="921"/>
      <c r="BC383" s="921"/>
      <c r="BD383" s="921"/>
      <c r="BE383" s="921"/>
      <c r="BF383" s="921"/>
    </row>
    <row r="384" spans="1:58" s="600" customFormat="1" ht="0.15" customHeight="1">
      <c r="A384" s="921">
        <v>10</v>
      </c>
      <c r="B384" s="921"/>
      <c r="C384" s="921"/>
      <c r="D384" s="921"/>
      <c r="E384" s="921"/>
      <c r="F384" s="921"/>
      <c r="G384" s="921" t="b">
        <v>0</v>
      </c>
      <c r="H384" s="921"/>
      <c r="I384" s="921"/>
      <c r="J384" s="921"/>
      <c r="K384" s="921"/>
      <c r="L384" s="991" t="s">
        <v>699</v>
      </c>
      <c r="M384" s="986" t="s">
        <v>700</v>
      </c>
      <c r="N384" s="992"/>
      <c r="O384" s="992"/>
      <c r="P384" s="988">
        <v>0</v>
      </c>
      <c r="Q384" s="992"/>
      <c r="R384" s="992"/>
      <c r="S384" s="988">
        <v>0</v>
      </c>
      <c r="T384" s="992"/>
      <c r="U384" s="992"/>
      <c r="V384" s="988">
        <v>0</v>
      </c>
      <c r="W384" s="992"/>
      <c r="X384" s="992"/>
      <c r="Y384" s="988">
        <v>0</v>
      </c>
      <c r="Z384" s="992"/>
      <c r="AA384" s="992"/>
      <c r="AB384" s="988">
        <v>0</v>
      </c>
      <c r="AC384" s="992"/>
      <c r="AD384" s="992"/>
      <c r="AE384" s="988">
        <v>0</v>
      </c>
      <c r="AF384" s="992"/>
      <c r="AG384" s="992"/>
      <c r="AH384" s="988">
        <v>0</v>
      </c>
      <c r="AI384" s="992"/>
      <c r="AJ384" s="992"/>
      <c r="AK384" s="988">
        <v>0</v>
      </c>
      <c r="AL384" s="992"/>
      <c r="AM384" s="992"/>
      <c r="AN384" s="988">
        <v>0</v>
      </c>
      <c r="AO384" s="992"/>
      <c r="AP384" s="992"/>
      <c r="AQ384" s="988">
        <v>0</v>
      </c>
      <c r="AR384" s="921"/>
      <c r="AS384" s="921"/>
      <c r="AT384" s="921"/>
      <c r="AU384" s="921"/>
      <c r="AV384" s="921"/>
      <c r="AW384" s="921"/>
      <c r="AX384" s="921"/>
      <c r="AY384" s="921"/>
      <c r="AZ384" s="921"/>
      <c r="BA384" s="921"/>
      <c r="BB384" s="921"/>
      <c r="BC384" s="921"/>
      <c r="BD384" s="921"/>
      <c r="BE384" s="921"/>
      <c r="BF384" s="921"/>
    </row>
    <row r="385" spans="1:58" s="600" customFormat="1" ht="0.15" customHeight="1">
      <c r="A385" s="921">
        <v>10</v>
      </c>
      <c r="B385" s="921"/>
      <c r="C385" s="921"/>
      <c r="D385" s="921"/>
      <c r="E385" s="921"/>
      <c r="F385" s="921"/>
      <c r="G385" s="921" t="b">
        <v>0</v>
      </c>
      <c r="H385" s="921"/>
      <c r="I385" s="921"/>
      <c r="J385" s="921"/>
      <c r="K385" s="921"/>
      <c r="L385" s="981" t="s">
        <v>1221</v>
      </c>
      <c r="M385" s="403"/>
      <c r="N385" s="404"/>
      <c r="O385" s="404"/>
      <c r="P385" s="404"/>
      <c r="Q385" s="404"/>
      <c r="R385" s="404"/>
      <c r="S385" s="404"/>
      <c r="T385" s="404"/>
      <c r="U385" s="404"/>
      <c r="V385" s="404"/>
      <c r="W385" s="404"/>
      <c r="X385" s="404"/>
      <c r="Y385" s="404"/>
      <c r="Z385" s="404"/>
      <c r="AA385" s="404"/>
      <c r="AB385" s="404"/>
      <c r="AC385" s="404"/>
      <c r="AD385" s="404"/>
      <c r="AE385" s="404"/>
      <c r="AF385" s="404"/>
      <c r="AG385" s="404"/>
      <c r="AH385" s="404"/>
      <c r="AI385" s="404"/>
      <c r="AJ385" s="404"/>
      <c r="AK385" s="404"/>
      <c r="AL385" s="404"/>
      <c r="AM385" s="404"/>
      <c r="AN385" s="404"/>
      <c r="AO385" s="404"/>
      <c r="AP385" s="404"/>
      <c r="AQ385" s="405"/>
      <c r="AR385" s="921"/>
      <c r="AS385" s="921"/>
      <c r="AT385" s="921"/>
      <c r="AU385" s="921"/>
      <c r="AV385" s="921"/>
      <c r="AW385" s="921"/>
      <c r="AX385" s="921"/>
      <c r="AY385" s="921"/>
      <c r="AZ385" s="921"/>
      <c r="BA385" s="921"/>
      <c r="BB385" s="921"/>
      <c r="BC385" s="921"/>
      <c r="BD385" s="921"/>
      <c r="BE385" s="921"/>
      <c r="BF385" s="921"/>
    </row>
    <row r="386" spans="1:58" s="600" customFormat="1" ht="0.15" customHeight="1">
      <c r="A386" s="921">
        <v>10</v>
      </c>
      <c r="B386" s="921"/>
      <c r="C386" s="921"/>
      <c r="D386" s="921"/>
      <c r="E386" s="921"/>
      <c r="F386" s="921"/>
      <c r="G386" s="921" t="b">
        <v>0</v>
      </c>
      <c r="H386" s="921"/>
      <c r="I386" s="921"/>
      <c r="J386" s="921"/>
      <c r="K386" s="921"/>
      <c r="L386" s="991" t="s">
        <v>694</v>
      </c>
      <c r="M386" s="986" t="s">
        <v>679</v>
      </c>
      <c r="N386" s="992">
        <v>0</v>
      </c>
      <c r="O386" s="992">
        <v>0</v>
      </c>
      <c r="P386" s="988">
        <v>0</v>
      </c>
      <c r="Q386" s="992">
        <v>0</v>
      </c>
      <c r="R386" s="992">
        <v>0</v>
      </c>
      <c r="S386" s="988">
        <v>0</v>
      </c>
      <c r="T386" s="992">
        <v>0</v>
      </c>
      <c r="U386" s="992">
        <v>0</v>
      </c>
      <c r="V386" s="988">
        <v>0</v>
      </c>
      <c r="W386" s="992">
        <v>0</v>
      </c>
      <c r="X386" s="992">
        <v>0</v>
      </c>
      <c r="Y386" s="988">
        <v>0</v>
      </c>
      <c r="Z386" s="992">
        <v>0</v>
      </c>
      <c r="AA386" s="992">
        <v>0</v>
      </c>
      <c r="AB386" s="988">
        <v>0</v>
      </c>
      <c r="AC386" s="992">
        <v>0</v>
      </c>
      <c r="AD386" s="992">
        <v>0</v>
      </c>
      <c r="AE386" s="988">
        <v>0</v>
      </c>
      <c r="AF386" s="992">
        <v>0</v>
      </c>
      <c r="AG386" s="992">
        <v>0</v>
      </c>
      <c r="AH386" s="988">
        <v>0</v>
      </c>
      <c r="AI386" s="992">
        <v>0</v>
      </c>
      <c r="AJ386" s="992">
        <v>0</v>
      </c>
      <c r="AK386" s="988">
        <v>0</v>
      </c>
      <c r="AL386" s="992">
        <v>0</v>
      </c>
      <c r="AM386" s="992">
        <v>0</v>
      </c>
      <c r="AN386" s="988">
        <v>0</v>
      </c>
      <c r="AO386" s="992">
        <v>0</v>
      </c>
      <c r="AP386" s="992">
        <v>0</v>
      </c>
      <c r="AQ386" s="988">
        <v>0</v>
      </c>
      <c r="AR386" s="921"/>
      <c r="AS386" s="921"/>
      <c r="AT386" s="921"/>
      <c r="AU386" s="921"/>
      <c r="AV386" s="921"/>
      <c r="AW386" s="921"/>
      <c r="AX386" s="921"/>
      <c r="AY386" s="921"/>
      <c r="AZ386" s="921"/>
      <c r="BA386" s="921"/>
      <c r="BB386" s="921"/>
      <c r="BC386" s="921"/>
      <c r="BD386" s="921"/>
      <c r="BE386" s="921"/>
      <c r="BF386" s="921"/>
    </row>
    <row r="387" spans="1:58" s="600" customFormat="1" ht="0.15" customHeight="1">
      <c r="A387" s="921">
        <v>10</v>
      </c>
      <c r="B387" s="921"/>
      <c r="C387" s="921"/>
      <c r="D387" s="921"/>
      <c r="E387" s="921"/>
      <c r="F387" s="921"/>
      <c r="G387" s="921" t="b">
        <v>0</v>
      </c>
      <c r="H387" s="921"/>
      <c r="I387" s="921"/>
      <c r="J387" s="921"/>
      <c r="K387" s="921"/>
      <c r="L387" s="991" t="s">
        <v>695</v>
      </c>
      <c r="M387" s="986" t="s">
        <v>679</v>
      </c>
      <c r="N387" s="992"/>
      <c r="O387" s="992"/>
      <c r="P387" s="988">
        <v>0</v>
      </c>
      <c r="Q387" s="992"/>
      <c r="R387" s="992"/>
      <c r="S387" s="988">
        <v>0</v>
      </c>
      <c r="T387" s="992"/>
      <c r="U387" s="992"/>
      <c r="V387" s="988">
        <v>0</v>
      </c>
      <c r="W387" s="992"/>
      <c r="X387" s="992"/>
      <c r="Y387" s="988">
        <v>0</v>
      </c>
      <c r="Z387" s="992"/>
      <c r="AA387" s="992"/>
      <c r="AB387" s="988">
        <v>0</v>
      </c>
      <c r="AC387" s="992"/>
      <c r="AD387" s="992"/>
      <c r="AE387" s="988">
        <v>0</v>
      </c>
      <c r="AF387" s="992"/>
      <c r="AG387" s="992"/>
      <c r="AH387" s="988">
        <v>0</v>
      </c>
      <c r="AI387" s="992"/>
      <c r="AJ387" s="992"/>
      <c r="AK387" s="988">
        <v>0</v>
      </c>
      <c r="AL387" s="992"/>
      <c r="AM387" s="992"/>
      <c r="AN387" s="988">
        <v>0</v>
      </c>
      <c r="AO387" s="992"/>
      <c r="AP387" s="992"/>
      <c r="AQ387" s="988">
        <v>0</v>
      </c>
      <c r="AR387" s="921"/>
      <c r="AS387" s="921"/>
      <c r="AT387" s="921"/>
      <c r="AU387" s="921"/>
      <c r="AV387" s="921"/>
      <c r="AW387" s="921"/>
      <c r="AX387" s="921"/>
      <c r="AY387" s="921"/>
      <c r="AZ387" s="921"/>
      <c r="BA387" s="921"/>
      <c r="BB387" s="921"/>
      <c r="BC387" s="921"/>
      <c r="BD387" s="921"/>
      <c r="BE387" s="921"/>
      <c r="BF387" s="921"/>
    </row>
    <row r="388" spans="1:58" s="600" customFormat="1" ht="0.15" customHeight="1">
      <c r="A388" s="921">
        <v>10</v>
      </c>
      <c r="B388" s="905" t="s">
        <v>1215</v>
      </c>
      <c r="C388" s="921"/>
      <c r="D388" s="921"/>
      <c r="E388" s="921"/>
      <c r="F388" s="921"/>
      <c r="G388" s="921" t="b">
        <v>0</v>
      </c>
      <c r="H388" s="921"/>
      <c r="I388" s="921"/>
      <c r="J388" s="921"/>
      <c r="K388" s="921"/>
      <c r="L388" s="991" t="s">
        <v>696</v>
      </c>
      <c r="M388" s="986" t="s">
        <v>329</v>
      </c>
      <c r="N388" s="989">
        <v>11.32</v>
      </c>
      <c r="O388" s="989">
        <v>13.315</v>
      </c>
      <c r="P388" s="990">
        <v>17.623674911660771</v>
      </c>
      <c r="Q388" s="989">
        <v>0</v>
      </c>
      <c r="R388" s="989">
        <v>0</v>
      </c>
      <c r="S388" s="990">
        <v>0</v>
      </c>
      <c r="T388" s="989">
        <v>0</v>
      </c>
      <c r="U388" s="989">
        <v>0</v>
      </c>
      <c r="V388" s="990">
        <v>0</v>
      </c>
      <c r="W388" s="989">
        <v>0</v>
      </c>
      <c r="X388" s="989">
        <v>0</v>
      </c>
      <c r="Y388" s="990">
        <v>0</v>
      </c>
      <c r="Z388" s="989">
        <v>0</v>
      </c>
      <c r="AA388" s="989">
        <v>0</v>
      </c>
      <c r="AB388" s="990">
        <v>0</v>
      </c>
      <c r="AC388" s="989">
        <v>0</v>
      </c>
      <c r="AD388" s="989">
        <v>0</v>
      </c>
      <c r="AE388" s="990">
        <v>0</v>
      </c>
      <c r="AF388" s="989">
        <v>0</v>
      </c>
      <c r="AG388" s="989">
        <v>0</v>
      </c>
      <c r="AH388" s="990">
        <v>0</v>
      </c>
      <c r="AI388" s="989">
        <v>0</v>
      </c>
      <c r="AJ388" s="989">
        <v>0</v>
      </c>
      <c r="AK388" s="990">
        <v>0</v>
      </c>
      <c r="AL388" s="989">
        <v>0</v>
      </c>
      <c r="AM388" s="989">
        <v>0</v>
      </c>
      <c r="AN388" s="990">
        <v>0</v>
      </c>
      <c r="AO388" s="989">
        <v>0</v>
      </c>
      <c r="AP388" s="989">
        <v>0</v>
      </c>
      <c r="AQ388" s="990">
        <v>0</v>
      </c>
      <c r="AR388" s="921"/>
      <c r="AS388" s="921"/>
      <c r="AT388" s="921"/>
      <c r="AU388" s="921"/>
      <c r="AV388" s="921"/>
      <c r="AW388" s="921"/>
      <c r="AX388" s="921"/>
      <c r="AY388" s="921"/>
      <c r="AZ388" s="921"/>
      <c r="BA388" s="921"/>
      <c r="BB388" s="921"/>
      <c r="BC388" s="921"/>
      <c r="BD388" s="921"/>
      <c r="BE388" s="921"/>
      <c r="BF388" s="921"/>
    </row>
    <row r="389" spans="1:58" s="600" customFormat="1" ht="0.15" customHeight="1">
      <c r="A389" s="921">
        <v>10</v>
      </c>
      <c r="B389" s="921"/>
      <c r="C389" s="921"/>
      <c r="D389" s="921"/>
      <c r="E389" s="921"/>
      <c r="F389" s="921"/>
      <c r="G389" s="921" t="b">
        <v>0</v>
      </c>
      <c r="H389" s="921"/>
      <c r="I389" s="921"/>
      <c r="J389" s="921"/>
      <c r="K389" s="921"/>
      <c r="L389" s="991" t="s">
        <v>697</v>
      </c>
      <c r="M389" s="986" t="s">
        <v>698</v>
      </c>
      <c r="N389" s="992"/>
      <c r="O389" s="992"/>
      <c r="P389" s="988">
        <v>0</v>
      </c>
      <c r="Q389" s="992"/>
      <c r="R389" s="992"/>
      <c r="S389" s="988">
        <v>0</v>
      </c>
      <c r="T389" s="992"/>
      <c r="U389" s="992"/>
      <c r="V389" s="988">
        <v>0</v>
      </c>
      <c r="W389" s="992"/>
      <c r="X389" s="992"/>
      <c r="Y389" s="988">
        <v>0</v>
      </c>
      <c r="Z389" s="992"/>
      <c r="AA389" s="992"/>
      <c r="AB389" s="988">
        <v>0</v>
      </c>
      <c r="AC389" s="992"/>
      <c r="AD389" s="992"/>
      <c r="AE389" s="988">
        <v>0</v>
      </c>
      <c r="AF389" s="992"/>
      <c r="AG389" s="992"/>
      <c r="AH389" s="988">
        <v>0</v>
      </c>
      <c r="AI389" s="992"/>
      <c r="AJ389" s="992"/>
      <c r="AK389" s="988">
        <v>0</v>
      </c>
      <c r="AL389" s="992"/>
      <c r="AM389" s="992"/>
      <c r="AN389" s="988">
        <v>0</v>
      </c>
      <c r="AO389" s="992"/>
      <c r="AP389" s="992"/>
      <c r="AQ389" s="988">
        <v>0</v>
      </c>
      <c r="AR389" s="921"/>
      <c r="AS389" s="921"/>
      <c r="AT389" s="921"/>
      <c r="AU389" s="921"/>
      <c r="AV389" s="921"/>
      <c r="AW389" s="921"/>
      <c r="AX389" s="921"/>
      <c r="AY389" s="921"/>
      <c r="AZ389" s="921"/>
      <c r="BA389" s="921"/>
      <c r="BB389" s="921"/>
      <c r="BC389" s="921"/>
      <c r="BD389" s="921"/>
      <c r="BE389" s="921"/>
      <c r="BF389" s="921"/>
    </row>
    <row r="390" spans="1:58" s="600" customFormat="1" ht="0.15" customHeight="1">
      <c r="A390" s="921">
        <v>10</v>
      </c>
      <c r="B390" s="921"/>
      <c r="C390" s="921"/>
      <c r="D390" s="921"/>
      <c r="E390" s="921"/>
      <c r="F390" s="921"/>
      <c r="G390" s="921" t="b">
        <v>0</v>
      </c>
      <c r="H390" s="921"/>
      <c r="I390" s="921"/>
      <c r="J390" s="921"/>
      <c r="K390" s="921"/>
      <c r="L390" s="991" t="s">
        <v>699</v>
      </c>
      <c r="M390" s="986" t="s">
        <v>700</v>
      </c>
      <c r="N390" s="992"/>
      <c r="O390" s="992"/>
      <c r="P390" s="988">
        <v>0</v>
      </c>
      <c r="Q390" s="992"/>
      <c r="R390" s="992"/>
      <c r="S390" s="988">
        <v>0</v>
      </c>
      <c r="T390" s="992"/>
      <c r="U390" s="992"/>
      <c r="V390" s="988">
        <v>0</v>
      </c>
      <c r="W390" s="992"/>
      <c r="X390" s="992"/>
      <c r="Y390" s="988">
        <v>0</v>
      </c>
      <c r="Z390" s="992"/>
      <c r="AA390" s="992"/>
      <c r="AB390" s="988">
        <v>0</v>
      </c>
      <c r="AC390" s="992"/>
      <c r="AD390" s="992"/>
      <c r="AE390" s="988">
        <v>0</v>
      </c>
      <c r="AF390" s="992"/>
      <c r="AG390" s="992"/>
      <c r="AH390" s="988">
        <v>0</v>
      </c>
      <c r="AI390" s="992"/>
      <c r="AJ390" s="992"/>
      <c r="AK390" s="988">
        <v>0</v>
      </c>
      <c r="AL390" s="992"/>
      <c r="AM390" s="992"/>
      <c r="AN390" s="988">
        <v>0</v>
      </c>
      <c r="AO390" s="992"/>
      <c r="AP390" s="992"/>
      <c r="AQ390" s="988">
        <v>0</v>
      </c>
      <c r="AR390" s="921"/>
      <c r="AS390" s="921"/>
      <c r="AT390" s="921"/>
      <c r="AU390" s="921"/>
      <c r="AV390" s="921"/>
      <c r="AW390" s="921"/>
      <c r="AX390" s="921"/>
      <c r="AY390" s="921"/>
      <c r="AZ390" s="921"/>
      <c r="BA390" s="921"/>
      <c r="BB390" s="921"/>
      <c r="BC390" s="921"/>
      <c r="BD390" s="921"/>
      <c r="BE390" s="921"/>
      <c r="BF390" s="921"/>
    </row>
    <row r="391" spans="1:58" s="600" customFormat="1" ht="0.15" customHeight="1">
      <c r="A391" s="921">
        <v>10</v>
      </c>
      <c r="B391" s="921"/>
      <c r="C391" s="921"/>
      <c r="D391" s="921"/>
      <c r="E391" s="921"/>
      <c r="F391" s="921"/>
      <c r="G391" s="921" t="b">
        <v>0</v>
      </c>
      <c r="H391" s="921"/>
      <c r="I391" s="921"/>
      <c r="J391" s="921"/>
      <c r="K391" s="921"/>
      <c r="L391" s="981" t="s">
        <v>1221</v>
      </c>
      <c r="M391" s="403"/>
      <c r="N391" s="404"/>
      <c r="O391" s="404"/>
      <c r="P391" s="404"/>
      <c r="Q391" s="404"/>
      <c r="R391" s="404"/>
      <c r="S391" s="404"/>
      <c r="T391" s="404"/>
      <c r="U391" s="404"/>
      <c r="V391" s="404"/>
      <c r="W391" s="404"/>
      <c r="X391" s="404"/>
      <c r="Y391" s="404"/>
      <c r="Z391" s="404"/>
      <c r="AA391" s="404"/>
      <c r="AB391" s="404"/>
      <c r="AC391" s="404"/>
      <c r="AD391" s="404"/>
      <c r="AE391" s="404"/>
      <c r="AF391" s="404"/>
      <c r="AG391" s="404"/>
      <c r="AH391" s="404"/>
      <c r="AI391" s="404"/>
      <c r="AJ391" s="404"/>
      <c r="AK391" s="404"/>
      <c r="AL391" s="404"/>
      <c r="AM391" s="404"/>
      <c r="AN391" s="404"/>
      <c r="AO391" s="404"/>
      <c r="AP391" s="404"/>
      <c r="AQ391" s="405"/>
      <c r="AR391" s="921"/>
      <c r="AS391" s="921"/>
      <c r="AT391" s="921"/>
      <c r="AU391" s="921"/>
      <c r="AV391" s="921"/>
      <c r="AW391" s="921"/>
      <c r="AX391" s="921"/>
      <c r="AY391" s="921"/>
      <c r="AZ391" s="921"/>
      <c r="BA391" s="921"/>
      <c r="BB391" s="921"/>
      <c r="BC391" s="921"/>
      <c r="BD391" s="921"/>
      <c r="BE391" s="921"/>
      <c r="BF391" s="921"/>
    </row>
    <row r="392" spans="1:58" s="600" customFormat="1" ht="0.15" customHeight="1">
      <c r="A392" s="921">
        <v>10</v>
      </c>
      <c r="B392" s="921"/>
      <c r="C392" s="921"/>
      <c r="D392" s="921"/>
      <c r="E392" s="921"/>
      <c r="F392" s="921"/>
      <c r="G392" s="921" t="b">
        <v>0</v>
      </c>
      <c r="H392" s="921"/>
      <c r="I392" s="921"/>
      <c r="J392" s="921"/>
      <c r="K392" s="921"/>
      <c r="L392" s="991" t="s">
        <v>694</v>
      </c>
      <c r="M392" s="986" t="s">
        <v>679</v>
      </c>
      <c r="N392" s="992">
        <v>0</v>
      </c>
      <c r="O392" s="992">
        <v>0</v>
      </c>
      <c r="P392" s="988">
        <v>0</v>
      </c>
      <c r="Q392" s="992">
        <v>0</v>
      </c>
      <c r="R392" s="992">
        <v>0</v>
      </c>
      <c r="S392" s="988">
        <v>0</v>
      </c>
      <c r="T392" s="992">
        <v>0</v>
      </c>
      <c r="U392" s="992">
        <v>0</v>
      </c>
      <c r="V392" s="988">
        <v>0</v>
      </c>
      <c r="W392" s="992">
        <v>0</v>
      </c>
      <c r="X392" s="992">
        <v>0</v>
      </c>
      <c r="Y392" s="988">
        <v>0</v>
      </c>
      <c r="Z392" s="992">
        <v>0</v>
      </c>
      <c r="AA392" s="992">
        <v>0</v>
      </c>
      <c r="AB392" s="988">
        <v>0</v>
      </c>
      <c r="AC392" s="992">
        <v>0</v>
      </c>
      <c r="AD392" s="992">
        <v>0</v>
      </c>
      <c r="AE392" s="988">
        <v>0</v>
      </c>
      <c r="AF392" s="992">
        <v>0</v>
      </c>
      <c r="AG392" s="992">
        <v>0</v>
      </c>
      <c r="AH392" s="988">
        <v>0</v>
      </c>
      <c r="AI392" s="992">
        <v>0</v>
      </c>
      <c r="AJ392" s="992">
        <v>0</v>
      </c>
      <c r="AK392" s="988">
        <v>0</v>
      </c>
      <c r="AL392" s="992">
        <v>0</v>
      </c>
      <c r="AM392" s="992">
        <v>0</v>
      </c>
      <c r="AN392" s="988">
        <v>0</v>
      </c>
      <c r="AO392" s="992">
        <v>0</v>
      </c>
      <c r="AP392" s="992">
        <v>0</v>
      </c>
      <c r="AQ392" s="988">
        <v>0</v>
      </c>
      <c r="AR392" s="921"/>
      <c r="AS392" s="921"/>
      <c r="AT392" s="921"/>
      <c r="AU392" s="921"/>
      <c r="AV392" s="921"/>
      <c r="AW392" s="921"/>
      <c r="AX392" s="921"/>
      <c r="AY392" s="921"/>
      <c r="AZ392" s="921"/>
      <c r="BA392" s="921"/>
      <c r="BB392" s="921"/>
      <c r="BC392" s="921"/>
      <c r="BD392" s="921"/>
      <c r="BE392" s="921"/>
      <c r="BF392" s="921"/>
    </row>
    <row r="393" spans="1:58" s="600" customFormat="1" ht="0.15" customHeight="1">
      <c r="A393" s="921">
        <v>10</v>
      </c>
      <c r="B393" s="921"/>
      <c r="C393" s="921"/>
      <c r="D393" s="921"/>
      <c r="E393" s="921"/>
      <c r="F393" s="921"/>
      <c r="G393" s="921" t="b">
        <v>0</v>
      </c>
      <c r="H393" s="921"/>
      <c r="I393" s="921"/>
      <c r="J393" s="921"/>
      <c r="K393" s="921"/>
      <c r="L393" s="991" t="s">
        <v>695</v>
      </c>
      <c r="M393" s="986" t="s">
        <v>679</v>
      </c>
      <c r="N393" s="992"/>
      <c r="O393" s="992"/>
      <c r="P393" s="988">
        <v>0</v>
      </c>
      <c r="Q393" s="992"/>
      <c r="R393" s="992"/>
      <c r="S393" s="988">
        <v>0</v>
      </c>
      <c r="T393" s="992"/>
      <c r="U393" s="992"/>
      <c r="V393" s="988">
        <v>0</v>
      </c>
      <c r="W393" s="992"/>
      <c r="X393" s="992"/>
      <c r="Y393" s="988">
        <v>0</v>
      </c>
      <c r="Z393" s="992"/>
      <c r="AA393" s="992"/>
      <c r="AB393" s="988">
        <v>0</v>
      </c>
      <c r="AC393" s="992"/>
      <c r="AD393" s="992"/>
      <c r="AE393" s="988">
        <v>0</v>
      </c>
      <c r="AF393" s="992"/>
      <c r="AG393" s="992"/>
      <c r="AH393" s="988">
        <v>0</v>
      </c>
      <c r="AI393" s="992"/>
      <c r="AJ393" s="992"/>
      <c r="AK393" s="988">
        <v>0</v>
      </c>
      <c r="AL393" s="992"/>
      <c r="AM393" s="992"/>
      <c r="AN393" s="988">
        <v>0</v>
      </c>
      <c r="AO393" s="992"/>
      <c r="AP393" s="992"/>
      <c r="AQ393" s="988">
        <v>0</v>
      </c>
      <c r="AR393" s="921"/>
      <c r="AS393" s="921"/>
      <c r="AT393" s="921"/>
      <c r="AU393" s="921"/>
      <c r="AV393" s="921"/>
      <c r="AW393" s="921"/>
      <c r="AX393" s="921"/>
      <c r="AY393" s="921"/>
      <c r="AZ393" s="921"/>
      <c r="BA393" s="921"/>
      <c r="BB393" s="921"/>
      <c r="BC393" s="921"/>
      <c r="BD393" s="921"/>
      <c r="BE393" s="921"/>
      <c r="BF393" s="921"/>
    </row>
    <row r="394" spans="1:58" s="600" customFormat="1" ht="0.15" customHeight="1">
      <c r="A394" s="921">
        <v>10</v>
      </c>
      <c r="B394" s="905" t="s">
        <v>1216</v>
      </c>
      <c r="C394" s="921"/>
      <c r="D394" s="921"/>
      <c r="E394" s="921"/>
      <c r="F394" s="921"/>
      <c r="G394" s="921" t="b">
        <v>0</v>
      </c>
      <c r="H394" s="921"/>
      <c r="I394" s="921"/>
      <c r="J394" s="921"/>
      <c r="K394" s="921"/>
      <c r="L394" s="991" t="s">
        <v>696</v>
      </c>
      <c r="M394" s="986" t="s">
        <v>329</v>
      </c>
      <c r="N394" s="989">
        <v>11.32</v>
      </c>
      <c r="O394" s="989">
        <v>13.315</v>
      </c>
      <c r="P394" s="990">
        <v>17.623674911660771</v>
      </c>
      <c r="Q394" s="989">
        <v>0</v>
      </c>
      <c r="R394" s="989">
        <v>0</v>
      </c>
      <c r="S394" s="990">
        <v>0</v>
      </c>
      <c r="T394" s="989">
        <v>0</v>
      </c>
      <c r="U394" s="989">
        <v>0</v>
      </c>
      <c r="V394" s="990">
        <v>0</v>
      </c>
      <c r="W394" s="989">
        <v>0</v>
      </c>
      <c r="X394" s="989">
        <v>0</v>
      </c>
      <c r="Y394" s="990">
        <v>0</v>
      </c>
      <c r="Z394" s="989">
        <v>0</v>
      </c>
      <c r="AA394" s="989">
        <v>0</v>
      </c>
      <c r="AB394" s="990">
        <v>0</v>
      </c>
      <c r="AC394" s="989">
        <v>0</v>
      </c>
      <c r="AD394" s="989">
        <v>0</v>
      </c>
      <c r="AE394" s="990">
        <v>0</v>
      </c>
      <c r="AF394" s="989">
        <v>0</v>
      </c>
      <c r="AG394" s="989">
        <v>0</v>
      </c>
      <c r="AH394" s="990">
        <v>0</v>
      </c>
      <c r="AI394" s="989">
        <v>0</v>
      </c>
      <c r="AJ394" s="989">
        <v>0</v>
      </c>
      <c r="AK394" s="990">
        <v>0</v>
      </c>
      <c r="AL394" s="989">
        <v>0</v>
      </c>
      <c r="AM394" s="989">
        <v>0</v>
      </c>
      <c r="AN394" s="990">
        <v>0</v>
      </c>
      <c r="AO394" s="989">
        <v>0</v>
      </c>
      <c r="AP394" s="989">
        <v>0</v>
      </c>
      <c r="AQ394" s="990">
        <v>0</v>
      </c>
      <c r="AR394" s="921"/>
      <c r="AS394" s="921"/>
      <c r="AT394" s="921"/>
      <c r="AU394" s="921"/>
      <c r="AV394" s="921"/>
      <c r="AW394" s="921"/>
      <c r="AX394" s="921"/>
      <c r="AY394" s="921"/>
      <c r="AZ394" s="921"/>
      <c r="BA394" s="921"/>
      <c r="BB394" s="921"/>
      <c r="BC394" s="921"/>
      <c r="BD394" s="921"/>
      <c r="BE394" s="921"/>
      <c r="BF394" s="921"/>
    </row>
    <row r="395" spans="1:58" s="600" customFormat="1" ht="0.15" customHeight="1">
      <c r="A395" s="921">
        <v>10</v>
      </c>
      <c r="B395" s="921"/>
      <c r="C395" s="921"/>
      <c r="D395" s="921"/>
      <c r="E395" s="921"/>
      <c r="F395" s="921"/>
      <c r="G395" s="921" t="b">
        <v>0</v>
      </c>
      <c r="H395" s="921"/>
      <c r="I395" s="921"/>
      <c r="J395" s="921"/>
      <c r="K395" s="921"/>
      <c r="L395" s="991" t="s">
        <v>697</v>
      </c>
      <c r="M395" s="986" t="s">
        <v>698</v>
      </c>
      <c r="N395" s="992"/>
      <c r="O395" s="992"/>
      <c r="P395" s="988">
        <v>0</v>
      </c>
      <c r="Q395" s="992"/>
      <c r="R395" s="992"/>
      <c r="S395" s="988">
        <v>0</v>
      </c>
      <c r="T395" s="992"/>
      <c r="U395" s="992"/>
      <c r="V395" s="988">
        <v>0</v>
      </c>
      <c r="W395" s="992"/>
      <c r="X395" s="992"/>
      <c r="Y395" s="988">
        <v>0</v>
      </c>
      <c r="Z395" s="992"/>
      <c r="AA395" s="992"/>
      <c r="AB395" s="988">
        <v>0</v>
      </c>
      <c r="AC395" s="992"/>
      <c r="AD395" s="992"/>
      <c r="AE395" s="988">
        <v>0</v>
      </c>
      <c r="AF395" s="992"/>
      <c r="AG395" s="992"/>
      <c r="AH395" s="988">
        <v>0</v>
      </c>
      <c r="AI395" s="992"/>
      <c r="AJ395" s="992"/>
      <c r="AK395" s="988">
        <v>0</v>
      </c>
      <c r="AL395" s="992"/>
      <c r="AM395" s="992"/>
      <c r="AN395" s="988">
        <v>0</v>
      </c>
      <c r="AO395" s="992"/>
      <c r="AP395" s="992"/>
      <c r="AQ395" s="988">
        <v>0</v>
      </c>
      <c r="AR395" s="921"/>
      <c r="AS395" s="921"/>
      <c r="AT395" s="921"/>
      <c r="AU395" s="921"/>
      <c r="AV395" s="921"/>
      <c r="AW395" s="921"/>
      <c r="AX395" s="921"/>
      <c r="AY395" s="921"/>
      <c r="AZ395" s="921"/>
      <c r="BA395" s="921"/>
      <c r="BB395" s="921"/>
      <c r="BC395" s="921"/>
      <c r="BD395" s="921"/>
      <c r="BE395" s="921"/>
      <c r="BF395" s="921"/>
    </row>
    <row r="396" spans="1:58" s="600" customFormat="1" ht="0.15" customHeight="1">
      <c r="A396" s="921">
        <v>10</v>
      </c>
      <c r="B396" s="921"/>
      <c r="C396" s="921"/>
      <c r="D396" s="921"/>
      <c r="E396" s="921"/>
      <c r="F396" s="921"/>
      <c r="G396" s="921" t="b">
        <v>0</v>
      </c>
      <c r="H396" s="921"/>
      <c r="I396" s="921"/>
      <c r="J396" s="921"/>
      <c r="K396" s="921"/>
      <c r="L396" s="991" t="s">
        <v>699</v>
      </c>
      <c r="M396" s="986" t="s">
        <v>700</v>
      </c>
      <c r="N396" s="992"/>
      <c r="O396" s="992"/>
      <c r="P396" s="988">
        <v>0</v>
      </c>
      <c r="Q396" s="992"/>
      <c r="R396" s="992"/>
      <c r="S396" s="988">
        <v>0</v>
      </c>
      <c r="T396" s="992"/>
      <c r="U396" s="992"/>
      <c r="V396" s="988">
        <v>0</v>
      </c>
      <c r="W396" s="992"/>
      <c r="X396" s="992"/>
      <c r="Y396" s="988">
        <v>0</v>
      </c>
      <c r="Z396" s="992"/>
      <c r="AA396" s="992"/>
      <c r="AB396" s="988">
        <v>0</v>
      </c>
      <c r="AC396" s="992"/>
      <c r="AD396" s="992"/>
      <c r="AE396" s="988">
        <v>0</v>
      </c>
      <c r="AF396" s="992"/>
      <c r="AG396" s="992"/>
      <c r="AH396" s="988">
        <v>0</v>
      </c>
      <c r="AI396" s="992"/>
      <c r="AJ396" s="992"/>
      <c r="AK396" s="988">
        <v>0</v>
      </c>
      <c r="AL396" s="992"/>
      <c r="AM396" s="992"/>
      <c r="AN396" s="988">
        <v>0</v>
      </c>
      <c r="AO396" s="992"/>
      <c r="AP396" s="992"/>
      <c r="AQ396" s="988">
        <v>0</v>
      </c>
      <c r="AR396" s="921"/>
      <c r="AS396" s="921"/>
      <c r="AT396" s="921"/>
      <c r="AU396" s="921"/>
      <c r="AV396" s="921"/>
      <c r="AW396" s="921"/>
      <c r="AX396" s="921"/>
      <c r="AY396" s="921"/>
      <c r="AZ396" s="921"/>
      <c r="BA396" s="921"/>
      <c r="BB396" s="921"/>
      <c r="BC396" s="921"/>
      <c r="BD396" s="921"/>
      <c r="BE396" s="921"/>
      <c r="BF396" s="921"/>
    </row>
    <row r="397" spans="1:58" s="600" customFormat="1">
      <c r="A397" s="764" t="s">
        <v>129</v>
      </c>
      <c r="B397" s="921"/>
      <c r="C397" s="921"/>
      <c r="D397" s="921"/>
      <c r="E397" s="921"/>
      <c r="F397" s="921" t="s">
        <v>1026</v>
      </c>
      <c r="G397" s="969"/>
      <c r="H397" s="921"/>
      <c r="I397" s="921"/>
      <c r="J397" s="921"/>
      <c r="K397" s="921"/>
      <c r="L397" s="1165" t="s">
        <v>16</v>
      </c>
      <c r="M397" s="1166"/>
      <c r="N397" s="971" t="s">
        <v>2436</v>
      </c>
      <c r="O397" s="972"/>
      <c r="P397" s="972"/>
      <c r="Q397" s="972"/>
      <c r="R397" s="972"/>
      <c r="S397" s="972"/>
      <c r="T397" s="972"/>
      <c r="U397" s="972"/>
      <c r="V397" s="972"/>
      <c r="W397" s="972"/>
      <c r="X397" s="972"/>
      <c r="Y397" s="972"/>
      <c r="Z397" s="972"/>
      <c r="AA397" s="972"/>
      <c r="AB397" s="972"/>
      <c r="AC397" s="972"/>
      <c r="AD397" s="972"/>
      <c r="AE397" s="972"/>
      <c r="AF397" s="972"/>
      <c r="AG397" s="972"/>
      <c r="AH397" s="972"/>
      <c r="AI397" s="972"/>
      <c r="AJ397" s="972"/>
      <c r="AK397" s="972"/>
      <c r="AL397" s="972"/>
      <c r="AM397" s="972"/>
      <c r="AN397" s="972"/>
      <c r="AO397" s="972"/>
      <c r="AP397" s="972"/>
      <c r="AQ397" s="973"/>
      <c r="AR397" s="921"/>
      <c r="AS397" s="921"/>
      <c r="AT397" s="921"/>
      <c r="AU397" s="921"/>
      <c r="AV397" s="921"/>
      <c r="AW397" s="921"/>
      <c r="AX397" s="921"/>
      <c r="AY397" s="921"/>
      <c r="AZ397" s="921"/>
      <c r="BA397" s="921"/>
      <c r="BB397" s="921"/>
      <c r="BC397" s="921"/>
      <c r="BD397" s="921"/>
      <c r="BE397" s="921"/>
      <c r="BF397" s="921"/>
    </row>
    <row r="398" spans="1:58" s="600" customFormat="1">
      <c r="A398" s="921">
        <v>11</v>
      </c>
      <c r="B398" s="921"/>
      <c r="C398" s="921"/>
      <c r="D398" s="921"/>
      <c r="E398" s="921"/>
      <c r="F398" s="921"/>
      <c r="G398" s="921"/>
      <c r="H398" s="921"/>
      <c r="I398" s="921"/>
      <c r="J398" s="921"/>
      <c r="K398" s="921"/>
      <c r="L398" s="1154" t="s">
        <v>686</v>
      </c>
      <c r="M398" s="1155"/>
      <c r="N398" s="971" t="s">
        <v>1028</v>
      </c>
      <c r="O398" s="974"/>
      <c r="P398" s="974"/>
      <c r="Q398" s="974"/>
      <c r="R398" s="974"/>
      <c r="S398" s="974"/>
      <c r="T398" s="974"/>
      <c r="U398" s="974"/>
      <c r="V398" s="974"/>
      <c r="W398" s="974"/>
      <c r="X398" s="974"/>
      <c r="Y398" s="974"/>
      <c r="Z398" s="974"/>
      <c r="AA398" s="974"/>
      <c r="AB398" s="974"/>
      <c r="AC398" s="974"/>
      <c r="AD398" s="974"/>
      <c r="AE398" s="974"/>
      <c r="AF398" s="974"/>
      <c r="AG398" s="974"/>
      <c r="AH398" s="974"/>
      <c r="AI398" s="974"/>
      <c r="AJ398" s="974"/>
      <c r="AK398" s="974"/>
      <c r="AL398" s="974"/>
      <c r="AM398" s="974"/>
      <c r="AN398" s="974"/>
      <c r="AO398" s="974"/>
      <c r="AP398" s="974"/>
      <c r="AQ398" s="975"/>
      <c r="AR398" s="921"/>
      <c r="AS398" s="921"/>
      <c r="AT398" s="921"/>
      <c r="AU398" s="921"/>
      <c r="AV398" s="921"/>
      <c r="AW398" s="921"/>
      <c r="AX398" s="921"/>
      <c r="AY398" s="921"/>
      <c r="AZ398" s="921"/>
      <c r="BA398" s="921"/>
      <c r="BB398" s="921"/>
      <c r="BC398" s="921"/>
      <c r="BD398" s="921"/>
      <c r="BE398" s="921"/>
      <c r="BF398" s="921"/>
    </row>
    <row r="399" spans="1:58" s="600" customFormat="1">
      <c r="A399" s="921">
        <v>11</v>
      </c>
      <c r="B399" s="921"/>
      <c r="C399" s="921"/>
      <c r="D399" s="921"/>
      <c r="E399" s="921"/>
      <c r="F399" s="921"/>
      <c r="G399" s="921"/>
      <c r="H399" s="921"/>
      <c r="I399" s="921"/>
      <c r="J399" s="921"/>
      <c r="K399" s="921"/>
      <c r="L399" s="1154" t="s">
        <v>687</v>
      </c>
      <c r="M399" s="1155"/>
      <c r="N399" s="971" t="s">
        <v>1131</v>
      </c>
      <c r="O399" s="974"/>
      <c r="P399" s="974"/>
      <c r="Q399" s="974"/>
      <c r="R399" s="974"/>
      <c r="S399" s="974"/>
      <c r="T399" s="974"/>
      <c r="U399" s="974"/>
      <c r="V399" s="974"/>
      <c r="W399" s="974"/>
      <c r="X399" s="974"/>
      <c r="Y399" s="974"/>
      <c r="Z399" s="974"/>
      <c r="AA399" s="974"/>
      <c r="AB399" s="974"/>
      <c r="AC399" s="974"/>
      <c r="AD399" s="974"/>
      <c r="AE399" s="974"/>
      <c r="AF399" s="974"/>
      <c r="AG399" s="974"/>
      <c r="AH399" s="974"/>
      <c r="AI399" s="974"/>
      <c r="AJ399" s="974"/>
      <c r="AK399" s="974"/>
      <c r="AL399" s="974"/>
      <c r="AM399" s="974"/>
      <c r="AN399" s="974"/>
      <c r="AO399" s="974"/>
      <c r="AP399" s="974"/>
      <c r="AQ399" s="975"/>
      <c r="AR399" s="921"/>
      <c r="AS399" s="921"/>
      <c r="AT399" s="921"/>
      <c r="AU399" s="921"/>
      <c r="AV399" s="921"/>
      <c r="AW399" s="921"/>
      <c r="AX399" s="921"/>
      <c r="AY399" s="921"/>
      <c r="AZ399" s="921"/>
      <c r="BA399" s="921"/>
      <c r="BB399" s="921"/>
      <c r="BC399" s="921"/>
      <c r="BD399" s="921"/>
      <c r="BE399" s="921"/>
      <c r="BF399" s="921"/>
    </row>
    <row r="400" spans="1:58" s="600" customFormat="1">
      <c r="A400" s="921">
        <v>11</v>
      </c>
      <c r="B400" s="921"/>
      <c r="C400" s="921"/>
      <c r="D400" s="921"/>
      <c r="E400" s="921"/>
      <c r="F400" s="921"/>
      <c r="G400" s="921"/>
      <c r="H400" s="921"/>
      <c r="I400" s="921"/>
      <c r="J400" s="921"/>
      <c r="K400" s="921"/>
      <c r="L400" s="1154" t="s">
        <v>282</v>
      </c>
      <c r="M400" s="1155"/>
      <c r="N400" s="971" t="s">
        <v>2357</v>
      </c>
      <c r="O400" s="974"/>
      <c r="P400" s="974"/>
      <c r="Q400" s="974"/>
      <c r="R400" s="974"/>
      <c r="S400" s="974"/>
      <c r="T400" s="974"/>
      <c r="U400" s="974"/>
      <c r="V400" s="974"/>
      <c r="W400" s="974"/>
      <c r="X400" s="974"/>
      <c r="Y400" s="974"/>
      <c r="Z400" s="974"/>
      <c r="AA400" s="974"/>
      <c r="AB400" s="974"/>
      <c r="AC400" s="974"/>
      <c r="AD400" s="974"/>
      <c r="AE400" s="974"/>
      <c r="AF400" s="974"/>
      <c r="AG400" s="974"/>
      <c r="AH400" s="974"/>
      <c r="AI400" s="974"/>
      <c r="AJ400" s="974"/>
      <c r="AK400" s="974"/>
      <c r="AL400" s="974"/>
      <c r="AM400" s="974"/>
      <c r="AN400" s="974"/>
      <c r="AO400" s="974"/>
      <c r="AP400" s="974"/>
      <c r="AQ400" s="975"/>
      <c r="AR400" s="921"/>
      <c r="AS400" s="921"/>
      <c r="AT400" s="921"/>
      <c r="AU400" s="921"/>
      <c r="AV400" s="921"/>
      <c r="AW400" s="921"/>
      <c r="AX400" s="921"/>
      <c r="AY400" s="921"/>
      <c r="AZ400" s="921"/>
      <c r="BA400" s="921"/>
      <c r="BB400" s="921"/>
      <c r="BC400" s="921"/>
      <c r="BD400" s="921"/>
      <c r="BE400" s="921"/>
      <c r="BF400" s="921"/>
    </row>
    <row r="401" spans="1:58" s="600" customFormat="1">
      <c r="A401" s="921">
        <v>11</v>
      </c>
      <c r="B401" s="921"/>
      <c r="C401" s="921"/>
      <c r="D401" s="921"/>
      <c r="E401" s="921"/>
      <c r="F401" s="921"/>
      <c r="G401" s="921" t="b">
        <v>1</v>
      </c>
      <c r="H401" s="921"/>
      <c r="I401" s="921"/>
      <c r="J401" s="921"/>
      <c r="K401" s="921"/>
      <c r="L401" s="976" t="s">
        <v>688</v>
      </c>
      <c r="M401" s="977"/>
      <c r="N401" s="978"/>
      <c r="O401" s="978"/>
      <c r="P401" s="978"/>
      <c r="Q401" s="978"/>
      <c r="R401" s="978"/>
      <c r="S401" s="978"/>
      <c r="T401" s="978"/>
      <c r="U401" s="978"/>
      <c r="V401" s="978"/>
      <c r="W401" s="978"/>
      <c r="X401" s="978"/>
      <c r="Y401" s="978"/>
      <c r="Z401" s="978"/>
      <c r="AA401" s="978"/>
      <c r="AB401" s="978"/>
      <c r="AC401" s="978"/>
      <c r="AD401" s="978"/>
      <c r="AE401" s="978"/>
      <c r="AF401" s="978"/>
      <c r="AG401" s="978"/>
      <c r="AH401" s="978"/>
      <c r="AI401" s="978"/>
      <c r="AJ401" s="978"/>
      <c r="AK401" s="978"/>
      <c r="AL401" s="978"/>
      <c r="AM401" s="978"/>
      <c r="AN401" s="978"/>
      <c r="AO401" s="978"/>
      <c r="AP401" s="978"/>
      <c r="AQ401" s="979"/>
      <c r="AR401" s="921"/>
      <c r="AS401" s="921"/>
      <c r="AT401" s="921"/>
      <c r="AU401" s="921"/>
      <c r="AV401" s="921"/>
      <c r="AW401" s="921"/>
      <c r="AX401" s="921"/>
      <c r="AY401" s="921"/>
      <c r="AZ401" s="921"/>
      <c r="BA401" s="921"/>
      <c r="BB401" s="921"/>
      <c r="BC401" s="921"/>
      <c r="BD401" s="921"/>
      <c r="BE401" s="921"/>
      <c r="BF401" s="921"/>
    </row>
    <row r="402" spans="1:58" s="391" customFormat="1" ht="22.8">
      <c r="A402" s="921">
        <v>11</v>
      </c>
      <c r="B402" s="921" t="s">
        <v>1208</v>
      </c>
      <c r="C402" s="980"/>
      <c r="D402" s="980"/>
      <c r="E402" s="980"/>
      <c r="F402" s="980"/>
      <c r="G402" s="921" t="b">
        <v>1</v>
      </c>
      <c r="H402" s="980"/>
      <c r="I402" s="980"/>
      <c r="J402" s="980"/>
      <c r="K402" s="980"/>
      <c r="L402" s="981" t="s">
        <v>1139</v>
      </c>
      <c r="M402" s="982" t="s">
        <v>679</v>
      </c>
      <c r="N402" s="983">
        <v>121.37</v>
      </c>
      <c r="O402" s="983">
        <v>33.28</v>
      </c>
      <c r="P402" s="984">
        <v>-72.579714921314988</v>
      </c>
      <c r="Q402" s="983">
        <v>0</v>
      </c>
      <c r="R402" s="983">
        <v>0</v>
      </c>
      <c r="S402" s="984">
        <v>0</v>
      </c>
      <c r="T402" s="983">
        <v>0</v>
      </c>
      <c r="U402" s="983">
        <v>0</v>
      </c>
      <c r="V402" s="984">
        <v>0</v>
      </c>
      <c r="W402" s="983">
        <v>0</v>
      </c>
      <c r="X402" s="983">
        <v>0</v>
      </c>
      <c r="Y402" s="984">
        <v>0</v>
      </c>
      <c r="Z402" s="983">
        <v>0</v>
      </c>
      <c r="AA402" s="983">
        <v>0</v>
      </c>
      <c r="AB402" s="984">
        <v>0</v>
      </c>
      <c r="AC402" s="983">
        <v>0</v>
      </c>
      <c r="AD402" s="983">
        <v>0</v>
      </c>
      <c r="AE402" s="984">
        <v>0</v>
      </c>
      <c r="AF402" s="983">
        <v>0</v>
      </c>
      <c r="AG402" s="983">
        <v>0</v>
      </c>
      <c r="AH402" s="984">
        <v>0</v>
      </c>
      <c r="AI402" s="983">
        <v>0</v>
      </c>
      <c r="AJ402" s="983">
        <v>0</v>
      </c>
      <c r="AK402" s="984">
        <v>0</v>
      </c>
      <c r="AL402" s="983">
        <v>0</v>
      </c>
      <c r="AM402" s="983">
        <v>0</v>
      </c>
      <c r="AN402" s="984">
        <v>0</v>
      </c>
      <c r="AO402" s="983">
        <v>0</v>
      </c>
      <c r="AP402" s="983">
        <v>0</v>
      </c>
      <c r="AQ402" s="984">
        <v>0</v>
      </c>
      <c r="AR402" s="980"/>
      <c r="AS402" s="980"/>
      <c r="AT402" s="980"/>
      <c r="AU402" s="980"/>
      <c r="AV402" s="980"/>
      <c r="AW402" s="980"/>
      <c r="AX402" s="980"/>
      <c r="AY402" s="980"/>
      <c r="AZ402" s="980"/>
      <c r="BA402" s="980"/>
      <c r="BB402" s="980"/>
      <c r="BC402" s="980"/>
      <c r="BD402" s="980"/>
      <c r="BE402" s="980"/>
      <c r="BF402" s="980"/>
    </row>
    <row r="403" spans="1:58" s="391" customFormat="1" ht="22.8">
      <c r="A403" s="921">
        <v>11</v>
      </c>
      <c r="B403" s="921" t="s">
        <v>1209</v>
      </c>
      <c r="C403" s="980"/>
      <c r="D403" s="980"/>
      <c r="E403" s="980"/>
      <c r="F403" s="980"/>
      <c r="G403" s="921" t="b">
        <v>1</v>
      </c>
      <c r="H403" s="980"/>
      <c r="I403" s="980"/>
      <c r="J403" s="980"/>
      <c r="K403" s="980"/>
      <c r="L403" s="981" t="s">
        <v>1140</v>
      </c>
      <c r="M403" s="982" t="s">
        <v>679</v>
      </c>
      <c r="N403" s="983">
        <v>133.4868550368551</v>
      </c>
      <c r="O403" s="983">
        <v>36.269745021276599</v>
      </c>
      <c r="P403" s="984">
        <v>-72.828976297881397</v>
      </c>
      <c r="Q403" s="983">
        <v>0</v>
      </c>
      <c r="R403" s="983">
        <v>0</v>
      </c>
      <c r="S403" s="984">
        <v>0</v>
      </c>
      <c r="T403" s="983">
        <v>0</v>
      </c>
      <c r="U403" s="983">
        <v>0</v>
      </c>
      <c r="V403" s="984">
        <v>0</v>
      </c>
      <c r="W403" s="983">
        <v>0</v>
      </c>
      <c r="X403" s="983">
        <v>0</v>
      </c>
      <c r="Y403" s="984">
        <v>0</v>
      </c>
      <c r="Z403" s="983">
        <v>0</v>
      </c>
      <c r="AA403" s="983">
        <v>0</v>
      </c>
      <c r="AB403" s="984">
        <v>0</v>
      </c>
      <c r="AC403" s="983">
        <v>0</v>
      </c>
      <c r="AD403" s="983">
        <v>0</v>
      </c>
      <c r="AE403" s="984">
        <v>0</v>
      </c>
      <c r="AF403" s="983">
        <v>0</v>
      </c>
      <c r="AG403" s="983">
        <v>0</v>
      </c>
      <c r="AH403" s="984">
        <v>0</v>
      </c>
      <c r="AI403" s="983">
        <v>0</v>
      </c>
      <c r="AJ403" s="983">
        <v>0</v>
      </c>
      <c r="AK403" s="984">
        <v>0</v>
      </c>
      <c r="AL403" s="983">
        <v>0</v>
      </c>
      <c r="AM403" s="983">
        <v>0</v>
      </c>
      <c r="AN403" s="984">
        <v>0</v>
      </c>
      <c r="AO403" s="983">
        <v>0</v>
      </c>
      <c r="AP403" s="983">
        <v>0</v>
      </c>
      <c r="AQ403" s="984">
        <v>0</v>
      </c>
      <c r="AR403" s="980"/>
      <c r="AS403" s="980"/>
      <c r="AT403" s="980"/>
      <c r="AU403" s="980"/>
      <c r="AV403" s="980"/>
      <c r="AW403" s="980"/>
      <c r="AX403" s="980"/>
      <c r="AY403" s="980"/>
      <c r="AZ403" s="980"/>
      <c r="BA403" s="980"/>
      <c r="BB403" s="980"/>
      <c r="BC403" s="980"/>
      <c r="BD403" s="980"/>
      <c r="BE403" s="980"/>
      <c r="BF403" s="980"/>
    </row>
    <row r="404" spans="1:58" s="600" customFormat="1">
      <c r="A404" s="921">
        <v>11</v>
      </c>
      <c r="B404" s="921"/>
      <c r="C404" s="921"/>
      <c r="D404" s="921"/>
      <c r="E404" s="921"/>
      <c r="F404" s="921"/>
      <c r="G404" s="921" t="b">
        <v>1</v>
      </c>
      <c r="H404" s="921"/>
      <c r="I404" s="921"/>
      <c r="J404" s="921"/>
      <c r="K404" s="921"/>
      <c r="L404" s="985" t="s">
        <v>689</v>
      </c>
      <c r="M404" s="986" t="s">
        <v>145</v>
      </c>
      <c r="N404" s="987">
        <v>109.98340202426884</v>
      </c>
      <c r="O404" s="987">
        <v>108.98360883797054</v>
      </c>
      <c r="P404" s="988"/>
      <c r="Q404" s="987">
        <v>0</v>
      </c>
      <c r="R404" s="987">
        <v>0</v>
      </c>
      <c r="S404" s="988"/>
      <c r="T404" s="987">
        <v>0</v>
      </c>
      <c r="U404" s="987">
        <v>0</v>
      </c>
      <c r="V404" s="988"/>
      <c r="W404" s="987">
        <v>0</v>
      </c>
      <c r="X404" s="987">
        <v>0</v>
      </c>
      <c r="Y404" s="988"/>
      <c r="Z404" s="987">
        <v>0</v>
      </c>
      <c r="AA404" s="987">
        <v>0</v>
      </c>
      <c r="AB404" s="988"/>
      <c r="AC404" s="987">
        <v>0</v>
      </c>
      <c r="AD404" s="987">
        <v>0</v>
      </c>
      <c r="AE404" s="988"/>
      <c r="AF404" s="987">
        <v>0</v>
      </c>
      <c r="AG404" s="987">
        <v>0</v>
      </c>
      <c r="AH404" s="988"/>
      <c r="AI404" s="987">
        <v>0</v>
      </c>
      <c r="AJ404" s="987">
        <v>0</v>
      </c>
      <c r="AK404" s="988"/>
      <c r="AL404" s="987">
        <v>0</v>
      </c>
      <c r="AM404" s="987">
        <v>0</v>
      </c>
      <c r="AN404" s="988"/>
      <c r="AO404" s="987">
        <v>0</v>
      </c>
      <c r="AP404" s="987">
        <v>0</v>
      </c>
      <c r="AQ404" s="988"/>
      <c r="AR404" s="921"/>
      <c r="AS404" s="921"/>
      <c r="AT404" s="921"/>
      <c r="AU404" s="921"/>
      <c r="AV404" s="921"/>
      <c r="AW404" s="921"/>
      <c r="AX404" s="921"/>
      <c r="AY404" s="921"/>
      <c r="AZ404" s="921"/>
      <c r="BA404" s="921"/>
      <c r="BB404" s="921"/>
      <c r="BC404" s="921"/>
      <c r="BD404" s="921"/>
      <c r="BE404" s="921"/>
      <c r="BF404" s="921"/>
    </row>
    <row r="405" spans="1:58" s="600" customFormat="1">
      <c r="A405" s="921">
        <v>11</v>
      </c>
      <c r="B405" s="905" t="s">
        <v>1217</v>
      </c>
      <c r="C405" s="921"/>
      <c r="D405" s="921"/>
      <c r="E405" s="921"/>
      <c r="F405" s="921"/>
      <c r="G405" s="921" t="b">
        <v>1</v>
      </c>
      <c r="H405" s="921"/>
      <c r="I405" s="921"/>
      <c r="J405" s="921"/>
      <c r="K405" s="921"/>
      <c r="L405" s="985" t="s">
        <v>690</v>
      </c>
      <c r="M405" s="986" t="s">
        <v>329</v>
      </c>
      <c r="N405" s="989">
        <v>8.1199999999999992</v>
      </c>
      <c r="O405" s="989">
        <v>9</v>
      </c>
      <c r="P405" s="990">
        <v>10.837438423645331</v>
      </c>
      <c r="Q405" s="989">
        <v>0</v>
      </c>
      <c r="R405" s="989">
        <v>0</v>
      </c>
      <c r="S405" s="990">
        <v>0</v>
      </c>
      <c r="T405" s="989">
        <v>0</v>
      </c>
      <c r="U405" s="989">
        <v>0</v>
      </c>
      <c r="V405" s="990">
        <v>0</v>
      </c>
      <c r="W405" s="989">
        <v>0</v>
      </c>
      <c r="X405" s="989">
        <v>0</v>
      </c>
      <c r="Y405" s="990">
        <v>0</v>
      </c>
      <c r="Z405" s="989">
        <v>0</v>
      </c>
      <c r="AA405" s="989">
        <v>0</v>
      </c>
      <c r="AB405" s="990">
        <v>0</v>
      </c>
      <c r="AC405" s="989">
        <v>0</v>
      </c>
      <c r="AD405" s="989">
        <v>0</v>
      </c>
      <c r="AE405" s="990">
        <v>0</v>
      </c>
      <c r="AF405" s="989">
        <v>0</v>
      </c>
      <c r="AG405" s="989">
        <v>0</v>
      </c>
      <c r="AH405" s="990">
        <v>0</v>
      </c>
      <c r="AI405" s="989">
        <v>0</v>
      </c>
      <c r="AJ405" s="989">
        <v>0</v>
      </c>
      <c r="AK405" s="990">
        <v>0</v>
      </c>
      <c r="AL405" s="989">
        <v>0</v>
      </c>
      <c r="AM405" s="989">
        <v>0</v>
      </c>
      <c r="AN405" s="990">
        <v>0</v>
      </c>
      <c r="AO405" s="989">
        <v>0</v>
      </c>
      <c r="AP405" s="989">
        <v>0</v>
      </c>
      <c r="AQ405" s="990">
        <v>0</v>
      </c>
      <c r="AR405" s="921"/>
      <c r="AS405" s="921"/>
      <c r="AT405" s="921"/>
      <c r="AU405" s="921"/>
      <c r="AV405" s="921"/>
      <c r="AW405" s="921"/>
      <c r="AX405" s="921"/>
      <c r="AY405" s="921"/>
      <c r="AZ405" s="921"/>
      <c r="BA405" s="921"/>
      <c r="BB405" s="921"/>
      <c r="BC405" s="921"/>
      <c r="BD405" s="921"/>
      <c r="BE405" s="921"/>
      <c r="BF405" s="921"/>
    </row>
    <row r="406" spans="1:58" s="391" customFormat="1">
      <c r="A406" s="921">
        <v>11</v>
      </c>
      <c r="B406" s="905" t="s">
        <v>1211</v>
      </c>
      <c r="C406" s="980"/>
      <c r="D406" s="980"/>
      <c r="E406" s="980"/>
      <c r="F406" s="980"/>
      <c r="G406" s="921" t="b">
        <v>1</v>
      </c>
      <c r="H406" s="980"/>
      <c r="I406" s="980"/>
      <c r="J406" s="980"/>
      <c r="K406" s="980"/>
      <c r="L406" s="981" t="s">
        <v>691</v>
      </c>
      <c r="M406" s="982" t="s">
        <v>679</v>
      </c>
      <c r="N406" s="983">
        <v>121.37</v>
      </c>
      <c r="O406" s="983">
        <v>33.28</v>
      </c>
      <c r="P406" s="984">
        <v>-72.579714921314988</v>
      </c>
      <c r="Q406" s="983">
        <v>0</v>
      </c>
      <c r="R406" s="983">
        <v>0</v>
      </c>
      <c r="S406" s="984">
        <v>0</v>
      </c>
      <c r="T406" s="983">
        <v>0</v>
      </c>
      <c r="U406" s="983">
        <v>0</v>
      </c>
      <c r="V406" s="984">
        <v>0</v>
      </c>
      <c r="W406" s="983">
        <v>0</v>
      </c>
      <c r="X406" s="983">
        <v>0</v>
      </c>
      <c r="Y406" s="984">
        <v>0</v>
      </c>
      <c r="Z406" s="983">
        <v>0</v>
      </c>
      <c r="AA406" s="983">
        <v>0</v>
      </c>
      <c r="AB406" s="984">
        <v>0</v>
      </c>
      <c r="AC406" s="983">
        <v>0</v>
      </c>
      <c r="AD406" s="983">
        <v>0</v>
      </c>
      <c r="AE406" s="984">
        <v>0</v>
      </c>
      <c r="AF406" s="983">
        <v>0</v>
      </c>
      <c r="AG406" s="983">
        <v>0</v>
      </c>
      <c r="AH406" s="984">
        <v>0</v>
      </c>
      <c r="AI406" s="983">
        <v>0</v>
      </c>
      <c r="AJ406" s="983">
        <v>0</v>
      </c>
      <c r="AK406" s="984">
        <v>0</v>
      </c>
      <c r="AL406" s="983">
        <v>0</v>
      </c>
      <c r="AM406" s="983">
        <v>0</v>
      </c>
      <c r="AN406" s="984">
        <v>0</v>
      </c>
      <c r="AO406" s="983">
        <v>0</v>
      </c>
      <c r="AP406" s="983">
        <v>0</v>
      </c>
      <c r="AQ406" s="984">
        <v>0</v>
      </c>
      <c r="AR406" s="980"/>
      <c r="AS406" s="980"/>
      <c r="AT406" s="980"/>
      <c r="AU406" s="980"/>
      <c r="AV406" s="980"/>
      <c r="AW406" s="980"/>
      <c r="AX406" s="980"/>
      <c r="AY406" s="980"/>
      <c r="AZ406" s="980"/>
      <c r="BA406" s="980"/>
      <c r="BB406" s="980"/>
      <c r="BC406" s="980"/>
      <c r="BD406" s="980"/>
      <c r="BE406" s="980"/>
      <c r="BF406" s="980"/>
    </row>
    <row r="407" spans="1:58" s="391" customFormat="1">
      <c r="A407" s="921">
        <v>11</v>
      </c>
      <c r="B407" s="905" t="s">
        <v>1210</v>
      </c>
      <c r="C407" s="980"/>
      <c r="D407" s="980"/>
      <c r="E407" s="980"/>
      <c r="F407" s="980"/>
      <c r="G407" s="921" t="b">
        <v>1</v>
      </c>
      <c r="H407" s="980"/>
      <c r="I407" s="980"/>
      <c r="J407" s="980"/>
      <c r="K407" s="980"/>
      <c r="L407" s="981" t="s">
        <v>692</v>
      </c>
      <c r="M407" s="982" t="s">
        <v>679</v>
      </c>
      <c r="N407" s="983">
        <v>133.4868550368551</v>
      </c>
      <c r="O407" s="983">
        <v>36.269745021276599</v>
      </c>
      <c r="P407" s="984">
        <v>-72.828976297881397</v>
      </c>
      <c r="Q407" s="983">
        <v>0</v>
      </c>
      <c r="R407" s="983">
        <v>0</v>
      </c>
      <c r="S407" s="984">
        <v>0</v>
      </c>
      <c r="T407" s="983">
        <v>0</v>
      </c>
      <c r="U407" s="983">
        <v>0</v>
      </c>
      <c r="V407" s="984">
        <v>0</v>
      </c>
      <c r="W407" s="983">
        <v>0</v>
      </c>
      <c r="X407" s="983">
        <v>0</v>
      </c>
      <c r="Y407" s="984">
        <v>0</v>
      </c>
      <c r="Z407" s="983">
        <v>0</v>
      </c>
      <c r="AA407" s="983">
        <v>0</v>
      </c>
      <c r="AB407" s="984">
        <v>0</v>
      </c>
      <c r="AC407" s="983">
        <v>0</v>
      </c>
      <c r="AD407" s="983">
        <v>0</v>
      </c>
      <c r="AE407" s="984">
        <v>0</v>
      </c>
      <c r="AF407" s="983">
        <v>0</v>
      </c>
      <c r="AG407" s="983">
        <v>0</v>
      </c>
      <c r="AH407" s="984">
        <v>0</v>
      </c>
      <c r="AI407" s="983">
        <v>0</v>
      </c>
      <c r="AJ407" s="983">
        <v>0</v>
      </c>
      <c r="AK407" s="984">
        <v>0</v>
      </c>
      <c r="AL407" s="983">
        <v>0</v>
      </c>
      <c r="AM407" s="983">
        <v>0</v>
      </c>
      <c r="AN407" s="984">
        <v>0</v>
      </c>
      <c r="AO407" s="983">
        <v>0</v>
      </c>
      <c r="AP407" s="983">
        <v>0</v>
      </c>
      <c r="AQ407" s="984">
        <v>0</v>
      </c>
      <c r="AR407" s="980"/>
      <c r="AS407" s="980"/>
      <c r="AT407" s="980"/>
      <c r="AU407" s="980"/>
      <c r="AV407" s="980"/>
      <c r="AW407" s="980"/>
      <c r="AX407" s="980"/>
      <c r="AY407" s="980"/>
      <c r="AZ407" s="980"/>
      <c r="BA407" s="980"/>
      <c r="BB407" s="980"/>
      <c r="BC407" s="980"/>
      <c r="BD407" s="980"/>
      <c r="BE407" s="980"/>
      <c r="BF407" s="980"/>
    </row>
    <row r="408" spans="1:58" s="600" customFormat="1">
      <c r="A408" s="921">
        <v>11</v>
      </c>
      <c r="B408" s="905"/>
      <c r="C408" s="921"/>
      <c r="D408" s="921"/>
      <c r="E408" s="921"/>
      <c r="F408" s="921"/>
      <c r="G408" s="921" t="b">
        <v>1</v>
      </c>
      <c r="H408" s="921"/>
      <c r="I408" s="921"/>
      <c r="J408" s="921"/>
      <c r="K408" s="921"/>
      <c r="L408" s="985" t="s">
        <v>689</v>
      </c>
      <c r="M408" s="986" t="s">
        <v>145</v>
      </c>
      <c r="N408" s="987">
        <v>109.98340202426884</v>
      </c>
      <c r="O408" s="987">
        <v>108.98360883797054</v>
      </c>
      <c r="P408" s="988"/>
      <c r="Q408" s="987">
        <v>0</v>
      </c>
      <c r="R408" s="987">
        <v>0</v>
      </c>
      <c r="S408" s="988"/>
      <c r="T408" s="987">
        <v>0</v>
      </c>
      <c r="U408" s="987">
        <v>0</v>
      </c>
      <c r="V408" s="988"/>
      <c r="W408" s="987">
        <v>0</v>
      </c>
      <c r="X408" s="987">
        <v>0</v>
      </c>
      <c r="Y408" s="988"/>
      <c r="Z408" s="987">
        <v>0</v>
      </c>
      <c r="AA408" s="987">
        <v>0</v>
      </c>
      <c r="AB408" s="988"/>
      <c r="AC408" s="987">
        <v>0</v>
      </c>
      <c r="AD408" s="987">
        <v>0</v>
      </c>
      <c r="AE408" s="988"/>
      <c r="AF408" s="987">
        <v>0</v>
      </c>
      <c r="AG408" s="987">
        <v>0</v>
      </c>
      <c r="AH408" s="988"/>
      <c r="AI408" s="987">
        <v>0</v>
      </c>
      <c r="AJ408" s="987">
        <v>0</v>
      </c>
      <c r="AK408" s="988"/>
      <c r="AL408" s="987">
        <v>0</v>
      </c>
      <c r="AM408" s="987">
        <v>0</v>
      </c>
      <c r="AN408" s="988"/>
      <c r="AO408" s="987">
        <v>0</v>
      </c>
      <c r="AP408" s="987">
        <v>0</v>
      </c>
      <c r="AQ408" s="988"/>
      <c r="AR408" s="921"/>
      <c r="AS408" s="921"/>
      <c r="AT408" s="921"/>
      <c r="AU408" s="921"/>
      <c r="AV408" s="921"/>
      <c r="AW408" s="921"/>
      <c r="AX408" s="921"/>
      <c r="AY408" s="921"/>
      <c r="AZ408" s="921"/>
      <c r="BA408" s="921"/>
      <c r="BB408" s="921"/>
      <c r="BC408" s="921"/>
      <c r="BD408" s="921"/>
      <c r="BE408" s="921"/>
      <c r="BF408" s="921"/>
    </row>
    <row r="409" spans="1:58" s="600" customFormat="1">
      <c r="A409" s="921">
        <v>11</v>
      </c>
      <c r="B409" s="905" t="s">
        <v>1218</v>
      </c>
      <c r="C409" s="921"/>
      <c r="D409" s="921"/>
      <c r="E409" s="921"/>
      <c r="F409" s="921"/>
      <c r="G409" s="921" t="b">
        <v>1</v>
      </c>
      <c r="H409" s="921"/>
      <c r="I409" s="921"/>
      <c r="J409" s="921"/>
      <c r="K409" s="921"/>
      <c r="L409" s="985" t="s">
        <v>1212</v>
      </c>
      <c r="M409" s="986" t="s">
        <v>329</v>
      </c>
      <c r="N409" s="989">
        <v>6.91</v>
      </c>
      <c r="O409" s="989">
        <v>8.73</v>
      </c>
      <c r="P409" s="990">
        <v>26.33863965267728</v>
      </c>
      <c r="Q409" s="989">
        <v>0</v>
      </c>
      <c r="R409" s="989">
        <v>0</v>
      </c>
      <c r="S409" s="990">
        <v>0</v>
      </c>
      <c r="T409" s="989">
        <v>0</v>
      </c>
      <c r="U409" s="989">
        <v>0</v>
      </c>
      <c r="V409" s="990">
        <v>0</v>
      </c>
      <c r="W409" s="989">
        <v>0</v>
      </c>
      <c r="X409" s="989">
        <v>0</v>
      </c>
      <c r="Y409" s="990">
        <v>0</v>
      </c>
      <c r="Z409" s="989">
        <v>0</v>
      </c>
      <c r="AA409" s="989">
        <v>0</v>
      </c>
      <c r="AB409" s="990">
        <v>0</v>
      </c>
      <c r="AC409" s="989">
        <v>0</v>
      </c>
      <c r="AD409" s="989">
        <v>0</v>
      </c>
      <c r="AE409" s="990">
        <v>0</v>
      </c>
      <c r="AF409" s="989">
        <v>0</v>
      </c>
      <c r="AG409" s="989">
        <v>0</v>
      </c>
      <c r="AH409" s="990">
        <v>0</v>
      </c>
      <c r="AI409" s="989">
        <v>0</v>
      </c>
      <c r="AJ409" s="989">
        <v>0</v>
      </c>
      <c r="AK409" s="990">
        <v>0</v>
      </c>
      <c r="AL409" s="989">
        <v>0</v>
      </c>
      <c r="AM409" s="989">
        <v>0</v>
      </c>
      <c r="AN409" s="990">
        <v>0</v>
      </c>
      <c r="AO409" s="989">
        <v>0</v>
      </c>
      <c r="AP409" s="989">
        <v>0</v>
      </c>
      <c r="AQ409" s="990">
        <v>0</v>
      </c>
      <c r="AR409" s="921"/>
      <c r="AS409" s="921"/>
      <c r="AT409" s="921"/>
      <c r="AU409" s="921"/>
      <c r="AV409" s="921"/>
      <c r="AW409" s="921"/>
      <c r="AX409" s="921"/>
      <c r="AY409" s="921"/>
      <c r="AZ409" s="921"/>
      <c r="BA409" s="921"/>
      <c r="BB409" s="921"/>
      <c r="BC409" s="921"/>
      <c r="BD409" s="921"/>
      <c r="BE409" s="921"/>
      <c r="BF409" s="921"/>
    </row>
    <row r="410" spans="1:58" s="600" customFormat="1" ht="0.15" customHeight="1">
      <c r="A410" s="921">
        <v>11</v>
      </c>
      <c r="B410" s="921"/>
      <c r="C410" s="921"/>
      <c r="D410" s="921"/>
      <c r="E410" s="921"/>
      <c r="F410" s="921"/>
      <c r="G410" s="921" t="b">
        <v>0</v>
      </c>
      <c r="H410" s="921"/>
      <c r="I410" s="921"/>
      <c r="J410" s="921"/>
      <c r="K410" s="921"/>
      <c r="L410" s="976" t="s">
        <v>693</v>
      </c>
      <c r="M410" s="977"/>
      <c r="N410" s="978"/>
      <c r="O410" s="978"/>
      <c r="P410" s="978"/>
      <c r="Q410" s="978"/>
      <c r="R410" s="978"/>
      <c r="S410" s="978"/>
      <c r="T410" s="978"/>
      <c r="U410" s="978"/>
      <c r="V410" s="978"/>
      <c r="W410" s="978"/>
      <c r="X410" s="978"/>
      <c r="Y410" s="978"/>
      <c r="Z410" s="978"/>
      <c r="AA410" s="978"/>
      <c r="AB410" s="978"/>
      <c r="AC410" s="978"/>
      <c r="AD410" s="978"/>
      <c r="AE410" s="978"/>
      <c r="AF410" s="978"/>
      <c r="AG410" s="978"/>
      <c r="AH410" s="978"/>
      <c r="AI410" s="978"/>
      <c r="AJ410" s="978"/>
      <c r="AK410" s="978"/>
      <c r="AL410" s="978"/>
      <c r="AM410" s="978"/>
      <c r="AN410" s="978"/>
      <c r="AO410" s="978"/>
      <c r="AP410" s="978"/>
      <c r="AQ410" s="979"/>
      <c r="AR410" s="921"/>
      <c r="AS410" s="921"/>
      <c r="AT410" s="921"/>
      <c r="AU410" s="921"/>
      <c r="AV410" s="921"/>
      <c r="AW410" s="921"/>
      <c r="AX410" s="921"/>
      <c r="AY410" s="921"/>
      <c r="AZ410" s="921"/>
      <c r="BA410" s="921"/>
      <c r="BB410" s="921"/>
      <c r="BC410" s="921"/>
      <c r="BD410" s="921"/>
      <c r="BE410" s="921"/>
      <c r="BF410" s="921"/>
    </row>
    <row r="411" spans="1:58" s="600" customFormat="1" ht="0.15" customHeight="1">
      <c r="A411" s="921">
        <v>11</v>
      </c>
      <c r="B411" s="921"/>
      <c r="C411" s="921"/>
      <c r="D411" s="921"/>
      <c r="E411" s="921"/>
      <c r="F411" s="921"/>
      <c r="G411" s="921" t="b">
        <v>0</v>
      </c>
      <c r="H411" s="921"/>
      <c r="I411" s="921"/>
      <c r="J411" s="921"/>
      <c r="K411" s="921"/>
      <c r="L411" s="402" t="s">
        <v>1219</v>
      </c>
      <c r="M411" s="403"/>
      <c r="N411" s="404"/>
      <c r="O411" s="404"/>
      <c r="P411" s="404"/>
      <c r="Q411" s="404"/>
      <c r="R411" s="404"/>
      <c r="S411" s="404"/>
      <c r="T411" s="404"/>
      <c r="U411" s="404"/>
      <c r="V411" s="404"/>
      <c r="W411" s="404"/>
      <c r="X411" s="404"/>
      <c r="Y411" s="404"/>
      <c r="Z411" s="404"/>
      <c r="AA411" s="404"/>
      <c r="AB411" s="404"/>
      <c r="AC411" s="404"/>
      <c r="AD411" s="404"/>
      <c r="AE411" s="404"/>
      <c r="AF411" s="404"/>
      <c r="AG411" s="404"/>
      <c r="AH411" s="404"/>
      <c r="AI411" s="404"/>
      <c r="AJ411" s="404"/>
      <c r="AK411" s="404"/>
      <c r="AL411" s="404"/>
      <c r="AM411" s="404"/>
      <c r="AN411" s="404"/>
      <c r="AO411" s="404"/>
      <c r="AP411" s="404"/>
      <c r="AQ411" s="405"/>
      <c r="AR411" s="921"/>
      <c r="AS411" s="921"/>
      <c r="AT411" s="921"/>
      <c r="AU411" s="921"/>
      <c r="AV411" s="921"/>
      <c r="AW411" s="921"/>
      <c r="AX411" s="921"/>
      <c r="AY411" s="921"/>
      <c r="AZ411" s="921"/>
      <c r="BA411" s="921"/>
      <c r="BB411" s="921"/>
      <c r="BC411" s="921"/>
      <c r="BD411" s="921"/>
      <c r="BE411" s="921"/>
      <c r="BF411" s="921"/>
    </row>
    <row r="412" spans="1:58" s="600" customFormat="1" ht="0.15" customHeight="1">
      <c r="A412" s="921">
        <v>11</v>
      </c>
      <c r="B412" s="921"/>
      <c r="C412" s="921"/>
      <c r="D412" s="921"/>
      <c r="E412" s="921"/>
      <c r="F412" s="921"/>
      <c r="G412" s="921" t="b">
        <v>0</v>
      </c>
      <c r="H412" s="921"/>
      <c r="I412" s="921"/>
      <c r="J412" s="921"/>
      <c r="K412" s="921"/>
      <c r="L412" s="991" t="s">
        <v>694</v>
      </c>
      <c r="M412" s="986" t="s">
        <v>679</v>
      </c>
      <c r="N412" s="992">
        <v>0</v>
      </c>
      <c r="O412" s="992">
        <v>0</v>
      </c>
      <c r="P412" s="988">
        <v>0</v>
      </c>
      <c r="Q412" s="992">
        <v>0</v>
      </c>
      <c r="R412" s="992">
        <v>0</v>
      </c>
      <c r="S412" s="988">
        <v>0</v>
      </c>
      <c r="T412" s="992">
        <v>0</v>
      </c>
      <c r="U412" s="992">
        <v>0</v>
      </c>
      <c r="V412" s="988">
        <v>0</v>
      </c>
      <c r="W412" s="992">
        <v>0</v>
      </c>
      <c r="X412" s="992">
        <v>0</v>
      </c>
      <c r="Y412" s="988">
        <v>0</v>
      </c>
      <c r="Z412" s="992">
        <v>0</v>
      </c>
      <c r="AA412" s="992">
        <v>0</v>
      </c>
      <c r="AB412" s="988">
        <v>0</v>
      </c>
      <c r="AC412" s="992">
        <v>0</v>
      </c>
      <c r="AD412" s="992">
        <v>0</v>
      </c>
      <c r="AE412" s="988">
        <v>0</v>
      </c>
      <c r="AF412" s="992">
        <v>0</v>
      </c>
      <c r="AG412" s="992">
        <v>0</v>
      </c>
      <c r="AH412" s="988">
        <v>0</v>
      </c>
      <c r="AI412" s="992">
        <v>0</v>
      </c>
      <c r="AJ412" s="992">
        <v>0</v>
      </c>
      <c r="AK412" s="988">
        <v>0</v>
      </c>
      <c r="AL412" s="992">
        <v>0</v>
      </c>
      <c r="AM412" s="992">
        <v>0</v>
      </c>
      <c r="AN412" s="988">
        <v>0</v>
      </c>
      <c r="AO412" s="992">
        <v>0</v>
      </c>
      <c r="AP412" s="992">
        <v>0</v>
      </c>
      <c r="AQ412" s="988">
        <v>0</v>
      </c>
      <c r="AR412" s="921"/>
      <c r="AS412" s="921"/>
      <c r="AT412" s="921"/>
      <c r="AU412" s="921"/>
      <c r="AV412" s="921"/>
      <c r="AW412" s="921"/>
      <c r="AX412" s="921"/>
      <c r="AY412" s="921"/>
      <c r="AZ412" s="921"/>
      <c r="BA412" s="921"/>
      <c r="BB412" s="921"/>
      <c r="BC412" s="921"/>
      <c r="BD412" s="921"/>
      <c r="BE412" s="921"/>
      <c r="BF412" s="921"/>
    </row>
    <row r="413" spans="1:58" s="600" customFormat="1" ht="0.15" customHeight="1">
      <c r="A413" s="921">
        <v>11</v>
      </c>
      <c r="B413" s="921"/>
      <c r="C413" s="921"/>
      <c r="D413" s="921"/>
      <c r="E413" s="921"/>
      <c r="F413" s="921"/>
      <c r="G413" s="921" t="b">
        <v>0</v>
      </c>
      <c r="H413" s="921"/>
      <c r="I413" s="921"/>
      <c r="J413" s="921"/>
      <c r="K413" s="921"/>
      <c r="L413" s="991" t="s">
        <v>695</v>
      </c>
      <c r="M413" s="986" t="s">
        <v>679</v>
      </c>
      <c r="N413" s="992"/>
      <c r="O413" s="992"/>
      <c r="P413" s="988">
        <v>0</v>
      </c>
      <c r="Q413" s="992"/>
      <c r="R413" s="992"/>
      <c r="S413" s="988">
        <v>0</v>
      </c>
      <c r="T413" s="992"/>
      <c r="U413" s="992"/>
      <c r="V413" s="988">
        <v>0</v>
      </c>
      <c r="W413" s="992"/>
      <c r="X413" s="992"/>
      <c r="Y413" s="988">
        <v>0</v>
      </c>
      <c r="Z413" s="992"/>
      <c r="AA413" s="992"/>
      <c r="AB413" s="988">
        <v>0</v>
      </c>
      <c r="AC413" s="992"/>
      <c r="AD413" s="992"/>
      <c r="AE413" s="988">
        <v>0</v>
      </c>
      <c r="AF413" s="992"/>
      <c r="AG413" s="992"/>
      <c r="AH413" s="988">
        <v>0</v>
      </c>
      <c r="AI413" s="992"/>
      <c r="AJ413" s="992"/>
      <c r="AK413" s="988">
        <v>0</v>
      </c>
      <c r="AL413" s="992"/>
      <c r="AM413" s="992"/>
      <c r="AN413" s="988">
        <v>0</v>
      </c>
      <c r="AO413" s="992"/>
      <c r="AP413" s="992"/>
      <c r="AQ413" s="988">
        <v>0</v>
      </c>
      <c r="AR413" s="921"/>
      <c r="AS413" s="921"/>
      <c r="AT413" s="921"/>
      <c r="AU413" s="921"/>
      <c r="AV413" s="921"/>
      <c r="AW413" s="921"/>
      <c r="AX413" s="921"/>
      <c r="AY413" s="921"/>
      <c r="AZ413" s="921"/>
      <c r="BA413" s="921"/>
      <c r="BB413" s="921"/>
      <c r="BC413" s="921"/>
      <c r="BD413" s="921"/>
      <c r="BE413" s="921"/>
      <c r="BF413" s="921"/>
    </row>
    <row r="414" spans="1:58" s="600" customFormat="1" ht="0.15" customHeight="1">
      <c r="A414" s="921">
        <v>11</v>
      </c>
      <c r="B414" s="905" t="s">
        <v>1213</v>
      </c>
      <c r="C414" s="921"/>
      <c r="D414" s="921"/>
      <c r="E414" s="921"/>
      <c r="F414" s="921"/>
      <c r="G414" s="921" t="b">
        <v>0</v>
      </c>
      <c r="H414" s="921"/>
      <c r="I414" s="921"/>
      <c r="J414" s="921"/>
      <c r="K414" s="921"/>
      <c r="L414" s="991" t="s">
        <v>696</v>
      </c>
      <c r="M414" s="986" t="s">
        <v>329</v>
      </c>
      <c r="N414" s="989">
        <v>4.05</v>
      </c>
      <c r="O414" s="989">
        <v>4.3</v>
      </c>
      <c r="P414" s="990">
        <v>6.1728395061728403</v>
      </c>
      <c r="Q414" s="989">
        <v>0</v>
      </c>
      <c r="R414" s="989">
        <v>0</v>
      </c>
      <c r="S414" s="990">
        <v>0</v>
      </c>
      <c r="T414" s="989">
        <v>0</v>
      </c>
      <c r="U414" s="989">
        <v>0</v>
      </c>
      <c r="V414" s="990">
        <v>0</v>
      </c>
      <c r="W414" s="989">
        <v>0</v>
      </c>
      <c r="X414" s="989">
        <v>0</v>
      </c>
      <c r="Y414" s="990">
        <v>0</v>
      </c>
      <c r="Z414" s="989">
        <v>0</v>
      </c>
      <c r="AA414" s="989">
        <v>0</v>
      </c>
      <c r="AB414" s="990">
        <v>0</v>
      </c>
      <c r="AC414" s="989">
        <v>0</v>
      </c>
      <c r="AD414" s="989">
        <v>0</v>
      </c>
      <c r="AE414" s="990">
        <v>0</v>
      </c>
      <c r="AF414" s="989">
        <v>0</v>
      </c>
      <c r="AG414" s="989">
        <v>0</v>
      </c>
      <c r="AH414" s="990">
        <v>0</v>
      </c>
      <c r="AI414" s="989">
        <v>0</v>
      </c>
      <c r="AJ414" s="989">
        <v>0</v>
      </c>
      <c r="AK414" s="990">
        <v>0</v>
      </c>
      <c r="AL414" s="989">
        <v>0</v>
      </c>
      <c r="AM414" s="989">
        <v>0</v>
      </c>
      <c r="AN414" s="990">
        <v>0</v>
      </c>
      <c r="AO414" s="989">
        <v>0</v>
      </c>
      <c r="AP414" s="989">
        <v>0</v>
      </c>
      <c r="AQ414" s="990">
        <v>0</v>
      </c>
      <c r="AR414" s="921"/>
      <c r="AS414" s="921"/>
      <c r="AT414" s="921"/>
      <c r="AU414" s="921"/>
      <c r="AV414" s="921"/>
      <c r="AW414" s="921"/>
      <c r="AX414" s="921"/>
      <c r="AY414" s="921"/>
      <c r="AZ414" s="921"/>
      <c r="BA414" s="921"/>
      <c r="BB414" s="921"/>
      <c r="BC414" s="921"/>
      <c r="BD414" s="921"/>
      <c r="BE414" s="921"/>
      <c r="BF414" s="921"/>
    </row>
    <row r="415" spans="1:58" s="600" customFormat="1" ht="0.15" customHeight="1">
      <c r="A415" s="921">
        <v>11</v>
      </c>
      <c r="B415" s="921"/>
      <c r="C415" s="921"/>
      <c r="D415" s="921"/>
      <c r="E415" s="921"/>
      <c r="F415" s="921"/>
      <c r="G415" s="921" t="b">
        <v>0</v>
      </c>
      <c r="H415" s="921"/>
      <c r="I415" s="921"/>
      <c r="J415" s="921"/>
      <c r="K415" s="921"/>
      <c r="L415" s="991" t="s">
        <v>697</v>
      </c>
      <c r="M415" s="986" t="s">
        <v>698</v>
      </c>
      <c r="N415" s="992"/>
      <c r="O415" s="992"/>
      <c r="P415" s="988">
        <v>0</v>
      </c>
      <c r="Q415" s="992"/>
      <c r="R415" s="992"/>
      <c r="S415" s="988">
        <v>0</v>
      </c>
      <c r="T415" s="992"/>
      <c r="U415" s="992"/>
      <c r="V415" s="988">
        <v>0</v>
      </c>
      <c r="W415" s="992"/>
      <c r="X415" s="992"/>
      <c r="Y415" s="988">
        <v>0</v>
      </c>
      <c r="Z415" s="992"/>
      <c r="AA415" s="992"/>
      <c r="AB415" s="988">
        <v>0</v>
      </c>
      <c r="AC415" s="992"/>
      <c r="AD415" s="992"/>
      <c r="AE415" s="988">
        <v>0</v>
      </c>
      <c r="AF415" s="992"/>
      <c r="AG415" s="992"/>
      <c r="AH415" s="988">
        <v>0</v>
      </c>
      <c r="AI415" s="992"/>
      <c r="AJ415" s="992"/>
      <c r="AK415" s="988">
        <v>0</v>
      </c>
      <c r="AL415" s="992"/>
      <c r="AM415" s="992"/>
      <c r="AN415" s="988">
        <v>0</v>
      </c>
      <c r="AO415" s="992"/>
      <c r="AP415" s="992"/>
      <c r="AQ415" s="988">
        <v>0</v>
      </c>
      <c r="AR415" s="921"/>
      <c r="AS415" s="921"/>
      <c r="AT415" s="921"/>
      <c r="AU415" s="921"/>
      <c r="AV415" s="921"/>
      <c r="AW415" s="921"/>
      <c r="AX415" s="921"/>
      <c r="AY415" s="921"/>
      <c r="AZ415" s="921"/>
      <c r="BA415" s="921"/>
      <c r="BB415" s="921"/>
      <c r="BC415" s="921"/>
      <c r="BD415" s="921"/>
      <c r="BE415" s="921"/>
      <c r="BF415" s="921"/>
    </row>
    <row r="416" spans="1:58" s="600" customFormat="1" ht="0.15" customHeight="1">
      <c r="A416" s="921">
        <v>11</v>
      </c>
      <c r="B416" s="921"/>
      <c r="C416" s="921"/>
      <c r="D416" s="921"/>
      <c r="E416" s="921"/>
      <c r="F416" s="921"/>
      <c r="G416" s="921" t="b">
        <v>0</v>
      </c>
      <c r="H416" s="921"/>
      <c r="I416" s="921"/>
      <c r="J416" s="921"/>
      <c r="K416" s="921"/>
      <c r="L416" s="991" t="s">
        <v>699</v>
      </c>
      <c r="M416" s="986" t="s">
        <v>700</v>
      </c>
      <c r="N416" s="992"/>
      <c r="O416" s="992"/>
      <c r="P416" s="988">
        <v>0</v>
      </c>
      <c r="Q416" s="992"/>
      <c r="R416" s="992"/>
      <c r="S416" s="988">
        <v>0</v>
      </c>
      <c r="T416" s="992"/>
      <c r="U416" s="992"/>
      <c r="V416" s="988">
        <v>0</v>
      </c>
      <c r="W416" s="992"/>
      <c r="X416" s="992"/>
      <c r="Y416" s="988">
        <v>0</v>
      </c>
      <c r="Z416" s="992"/>
      <c r="AA416" s="992"/>
      <c r="AB416" s="988">
        <v>0</v>
      </c>
      <c r="AC416" s="992"/>
      <c r="AD416" s="992"/>
      <c r="AE416" s="988">
        <v>0</v>
      </c>
      <c r="AF416" s="992"/>
      <c r="AG416" s="992"/>
      <c r="AH416" s="988">
        <v>0</v>
      </c>
      <c r="AI416" s="992"/>
      <c r="AJ416" s="992"/>
      <c r="AK416" s="988">
        <v>0</v>
      </c>
      <c r="AL416" s="992"/>
      <c r="AM416" s="992"/>
      <c r="AN416" s="988">
        <v>0</v>
      </c>
      <c r="AO416" s="992"/>
      <c r="AP416" s="992"/>
      <c r="AQ416" s="988">
        <v>0</v>
      </c>
      <c r="AR416" s="921"/>
      <c r="AS416" s="921"/>
      <c r="AT416" s="921"/>
      <c r="AU416" s="921"/>
      <c r="AV416" s="921"/>
      <c r="AW416" s="921"/>
      <c r="AX416" s="921"/>
      <c r="AY416" s="921"/>
      <c r="AZ416" s="921"/>
      <c r="BA416" s="921"/>
      <c r="BB416" s="921"/>
      <c r="BC416" s="921"/>
      <c r="BD416" s="921"/>
      <c r="BE416" s="921"/>
      <c r="BF416" s="921"/>
    </row>
    <row r="417" spans="1:58" s="600" customFormat="1" ht="0.15" customHeight="1">
      <c r="A417" s="921">
        <v>11</v>
      </c>
      <c r="B417" s="921"/>
      <c r="C417" s="921"/>
      <c r="D417" s="921"/>
      <c r="E417" s="921"/>
      <c r="F417" s="921"/>
      <c r="G417" s="921" t="b">
        <v>0</v>
      </c>
      <c r="H417" s="921"/>
      <c r="I417" s="921"/>
      <c r="J417" s="921"/>
      <c r="K417" s="921"/>
      <c r="L417" s="981" t="s">
        <v>1220</v>
      </c>
      <c r="M417" s="403"/>
      <c r="N417" s="404"/>
      <c r="O417" s="404"/>
      <c r="P417" s="404"/>
      <c r="Q417" s="404"/>
      <c r="R417" s="404"/>
      <c r="S417" s="404"/>
      <c r="T417" s="404"/>
      <c r="U417" s="404"/>
      <c r="V417" s="404"/>
      <c r="W417" s="404"/>
      <c r="X417" s="404"/>
      <c r="Y417" s="404"/>
      <c r="Z417" s="404"/>
      <c r="AA417" s="404"/>
      <c r="AB417" s="404"/>
      <c r="AC417" s="404"/>
      <c r="AD417" s="404"/>
      <c r="AE417" s="404"/>
      <c r="AF417" s="404"/>
      <c r="AG417" s="404"/>
      <c r="AH417" s="404"/>
      <c r="AI417" s="404"/>
      <c r="AJ417" s="404"/>
      <c r="AK417" s="404"/>
      <c r="AL417" s="404"/>
      <c r="AM417" s="404"/>
      <c r="AN417" s="404"/>
      <c r="AO417" s="404"/>
      <c r="AP417" s="404"/>
      <c r="AQ417" s="405"/>
      <c r="AR417" s="921"/>
      <c r="AS417" s="921"/>
      <c r="AT417" s="921"/>
      <c r="AU417" s="921"/>
      <c r="AV417" s="921"/>
      <c r="AW417" s="921"/>
      <c r="AX417" s="921"/>
      <c r="AY417" s="921"/>
      <c r="AZ417" s="921"/>
      <c r="BA417" s="921"/>
      <c r="BB417" s="921"/>
      <c r="BC417" s="921"/>
      <c r="BD417" s="921"/>
      <c r="BE417" s="921"/>
      <c r="BF417" s="921"/>
    </row>
    <row r="418" spans="1:58" s="600" customFormat="1" ht="0.15" customHeight="1">
      <c r="A418" s="921">
        <v>11</v>
      </c>
      <c r="B418" s="921"/>
      <c r="C418" s="921"/>
      <c r="D418" s="921"/>
      <c r="E418" s="921"/>
      <c r="F418" s="921"/>
      <c r="G418" s="921" t="b">
        <v>0</v>
      </c>
      <c r="H418" s="921"/>
      <c r="I418" s="921"/>
      <c r="J418" s="921"/>
      <c r="K418" s="921"/>
      <c r="L418" s="991" t="s">
        <v>694</v>
      </c>
      <c r="M418" s="986" t="s">
        <v>679</v>
      </c>
      <c r="N418" s="992">
        <v>0</v>
      </c>
      <c r="O418" s="992">
        <v>0</v>
      </c>
      <c r="P418" s="988">
        <v>0</v>
      </c>
      <c r="Q418" s="992">
        <v>0</v>
      </c>
      <c r="R418" s="992">
        <v>0</v>
      </c>
      <c r="S418" s="988">
        <v>0</v>
      </c>
      <c r="T418" s="992">
        <v>0</v>
      </c>
      <c r="U418" s="992">
        <v>0</v>
      </c>
      <c r="V418" s="988">
        <v>0</v>
      </c>
      <c r="W418" s="992">
        <v>0</v>
      </c>
      <c r="X418" s="992">
        <v>0</v>
      </c>
      <c r="Y418" s="988">
        <v>0</v>
      </c>
      <c r="Z418" s="992">
        <v>0</v>
      </c>
      <c r="AA418" s="992">
        <v>0</v>
      </c>
      <c r="AB418" s="988">
        <v>0</v>
      </c>
      <c r="AC418" s="992">
        <v>0</v>
      </c>
      <c r="AD418" s="992">
        <v>0</v>
      </c>
      <c r="AE418" s="988">
        <v>0</v>
      </c>
      <c r="AF418" s="992">
        <v>0</v>
      </c>
      <c r="AG418" s="992">
        <v>0</v>
      </c>
      <c r="AH418" s="988">
        <v>0</v>
      </c>
      <c r="AI418" s="992">
        <v>0</v>
      </c>
      <c r="AJ418" s="992">
        <v>0</v>
      </c>
      <c r="AK418" s="988">
        <v>0</v>
      </c>
      <c r="AL418" s="992">
        <v>0</v>
      </c>
      <c r="AM418" s="992">
        <v>0</v>
      </c>
      <c r="AN418" s="988">
        <v>0</v>
      </c>
      <c r="AO418" s="992">
        <v>0</v>
      </c>
      <c r="AP418" s="992">
        <v>0</v>
      </c>
      <c r="AQ418" s="988">
        <v>0</v>
      </c>
      <c r="AR418" s="921"/>
      <c r="AS418" s="921"/>
      <c r="AT418" s="921"/>
      <c r="AU418" s="921"/>
      <c r="AV418" s="921"/>
      <c r="AW418" s="921"/>
      <c r="AX418" s="921"/>
      <c r="AY418" s="921"/>
      <c r="AZ418" s="921"/>
      <c r="BA418" s="921"/>
      <c r="BB418" s="921"/>
      <c r="BC418" s="921"/>
      <c r="BD418" s="921"/>
      <c r="BE418" s="921"/>
      <c r="BF418" s="921"/>
    </row>
    <row r="419" spans="1:58" s="600" customFormat="1" ht="0.15" customHeight="1">
      <c r="A419" s="921">
        <v>11</v>
      </c>
      <c r="B419" s="921"/>
      <c r="C419" s="921"/>
      <c r="D419" s="921"/>
      <c r="E419" s="921"/>
      <c r="F419" s="921"/>
      <c r="G419" s="921" t="b">
        <v>0</v>
      </c>
      <c r="H419" s="921"/>
      <c r="I419" s="921"/>
      <c r="J419" s="921"/>
      <c r="K419" s="921"/>
      <c r="L419" s="991" t="s">
        <v>695</v>
      </c>
      <c r="M419" s="986" t="s">
        <v>679</v>
      </c>
      <c r="N419" s="992"/>
      <c r="O419" s="992"/>
      <c r="P419" s="988">
        <v>0</v>
      </c>
      <c r="Q419" s="992"/>
      <c r="R419" s="992"/>
      <c r="S419" s="988">
        <v>0</v>
      </c>
      <c r="T419" s="992"/>
      <c r="U419" s="992"/>
      <c r="V419" s="988">
        <v>0</v>
      </c>
      <c r="W419" s="992"/>
      <c r="X419" s="992"/>
      <c r="Y419" s="988">
        <v>0</v>
      </c>
      <c r="Z419" s="992"/>
      <c r="AA419" s="992"/>
      <c r="AB419" s="988">
        <v>0</v>
      </c>
      <c r="AC419" s="992"/>
      <c r="AD419" s="992"/>
      <c r="AE419" s="988">
        <v>0</v>
      </c>
      <c r="AF419" s="992"/>
      <c r="AG419" s="992"/>
      <c r="AH419" s="988">
        <v>0</v>
      </c>
      <c r="AI419" s="992"/>
      <c r="AJ419" s="992"/>
      <c r="AK419" s="988">
        <v>0</v>
      </c>
      <c r="AL419" s="992"/>
      <c r="AM419" s="992"/>
      <c r="AN419" s="988">
        <v>0</v>
      </c>
      <c r="AO419" s="992"/>
      <c r="AP419" s="992"/>
      <c r="AQ419" s="988">
        <v>0</v>
      </c>
      <c r="AR419" s="921"/>
      <c r="AS419" s="921"/>
      <c r="AT419" s="921"/>
      <c r="AU419" s="921"/>
      <c r="AV419" s="921"/>
      <c r="AW419" s="921"/>
      <c r="AX419" s="921"/>
      <c r="AY419" s="921"/>
      <c r="AZ419" s="921"/>
      <c r="BA419" s="921"/>
      <c r="BB419" s="921"/>
      <c r="BC419" s="921"/>
      <c r="BD419" s="921"/>
      <c r="BE419" s="921"/>
      <c r="BF419" s="921"/>
    </row>
    <row r="420" spans="1:58" s="600" customFormat="1" ht="0.15" customHeight="1">
      <c r="A420" s="921">
        <v>11</v>
      </c>
      <c r="B420" s="905" t="s">
        <v>1214</v>
      </c>
      <c r="C420" s="921"/>
      <c r="D420" s="921"/>
      <c r="E420" s="921"/>
      <c r="F420" s="921"/>
      <c r="G420" s="921" t="b">
        <v>0</v>
      </c>
      <c r="H420" s="921"/>
      <c r="I420" s="921"/>
      <c r="J420" s="921"/>
      <c r="K420" s="921"/>
      <c r="L420" s="991" t="s">
        <v>696</v>
      </c>
      <c r="M420" s="986" t="s">
        <v>329</v>
      </c>
      <c r="N420" s="989">
        <v>4.0699999999999994</v>
      </c>
      <c r="O420" s="989">
        <v>4.7</v>
      </c>
      <c r="P420" s="990">
        <v>15.479115479115501</v>
      </c>
      <c r="Q420" s="989">
        <v>0</v>
      </c>
      <c r="R420" s="989">
        <v>0</v>
      </c>
      <c r="S420" s="990">
        <v>0</v>
      </c>
      <c r="T420" s="989">
        <v>0</v>
      </c>
      <c r="U420" s="989">
        <v>0</v>
      </c>
      <c r="V420" s="990">
        <v>0</v>
      </c>
      <c r="W420" s="989">
        <v>0</v>
      </c>
      <c r="X420" s="989">
        <v>0</v>
      </c>
      <c r="Y420" s="990">
        <v>0</v>
      </c>
      <c r="Z420" s="989">
        <v>0</v>
      </c>
      <c r="AA420" s="989">
        <v>0</v>
      </c>
      <c r="AB420" s="990">
        <v>0</v>
      </c>
      <c r="AC420" s="989">
        <v>0</v>
      </c>
      <c r="AD420" s="989">
        <v>0</v>
      </c>
      <c r="AE420" s="990">
        <v>0</v>
      </c>
      <c r="AF420" s="989">
        <v>0</v>
      </c>
      <c r="AG420" s="989">
        <v>0</v>
      </c>
      <c r="AH420" s="990">
        <v>0</v>
      </c>
      <c r="AI420" s="989">
        <v>0</v>
      </c>
      <c r="AJ420" s="989">
        <v>0</v>
      </c>
      <c r="AK420" s="990">
        <v>0</v>
      </c>
      <c r="AL420" s="989">
        <v>0</v>
      </c>
      <c r="AM420" s="989">
        <v>0</v>
      </c>
      <c r="AN420" s="990">
        <v>0</v>
      </c>
      <c r="AO420" s="989">
        <v>0</v>
      </c>
      <c r="AP420" s="989">
        <v>0</v>
      </c>
      <c r="AQ420" s="990">
        <v>0</v>
      </c>
      <c r="AR420" s="921"/>
      <c r="AS420" s="921"/>
      <c r="AT420" s="921"/>
      <c r="AU420" s="921"/>
      <c r="AV420" s="921"/>
      <c r="AW420" s="921"/>
      <c r="AX420" s="921"/>
      <c r="AY420" s="921"/>
      <c r="AZ420" s="921"/>
      <c r="BA420" s="921"/>
      <c r="BB420" s="921"/>
      <c r="BC420" s="921"/>
      <c r="BD420" s="921"/>
      <c r="BE420" s="921"/>
      <c r="BF420" s="921"/>
    </row>
    <row r="421" spans="1:58" s="600" customFormat="1" ht="0.15" customHeight="1">
      <c r="A421" s="921">
        <v>11</v>
      </c>
      <c r="B421" s="921"/>
      <c r="C421" s="921"/>
      <c r="D421" s="921"/>
      <c r="E421" s="921"/>
      <c r="F421" s="921"/>
      <c r="G421" s="921" t="b">
        <v>0</v>
      </c>
      <c r="H421" s="921"/>
      <c r="I421" s="921"/>
      <c r="J421" s="921"/>
      <c r="K421" s="921"/>
      <c r="L421" s="991" t="s">
        <v>697</v>
      </c>
      <c r="M421" s="986" t="s">
        <v>698</v>
      </c>
      <c r="N421" s="992"/>
      <c r="O421" s="992"/>
      <c r="P421" s="988">
        <v>0</v>
      </c>
      <c r="Q421" s="992"/>
      <c r="R421" s="992"/>
      <c r="S421" s="988">
        <v>0</v>
      </c>
      <c r="T421" s="992"/>
      <c r="U421" s="992"/>
      <c r="V421" s="988">
        <v>0</v>
      </c>
      <c r="W421" s="992"/>
      <c r="X421" s="992"/>
      <c r="Y421" s="988">
        <v>0</v>
      </c>
      <c r="Z421" s="992"/>
      <c r="AA421" s="992"/>
      <c r="AB421" s="988">
        <v>0</v>
      </c>
      <c r="AC421" s="992"/>
      <c r="AD421" s="992"/>
      <c r="AE421" s="988">
        <v>0</v>
      </c>
      <c r="AF421" s="992"/>
      <c r="AG421" s="992"/>
      <c r="AH421" s="988">
        <v>0</v>
      </c>
      <c r="AI421" s="992"/>
      <c r="AJ421" s="992"/>
      <c r="AK421" s="988">
        <v>0</v>
      </c>
      <c r="AL421" s="992"/>
      <c r="AM421" s="992"/>
      <c r="AN421" s="988">
        <v>0</v>
      </c>
      <c r="AO421" s="992"/>
      <c r="AP421" s="992"/>
      <c r="AQ421" s="988">
        <v>0</v>
      </c>
      <c r="AR421" s="921"/>
      <c r="AS421" s="921"/>
      <c r="AT421" s="921"/>
      <c r="AU421" s="921"/>
      <c r="AV421" s="921"/>
      <c r="AW421" s="921"/>
      <c r="AX421" s="921"/>
      <c r="AY421" s="921"/>
      <c r="AZ421" s="921"/>
      <c r="BA421" s="921"/>
      <c r="BB421" s="921"/>
      <c r="BC421" s="921"/>
      <c r="BD421" s="921"/>
      <c r="BE421" s="921"/>
      <c r="BF421" s="921"/>
    </row>
    <row r="422" spans="1:58" s="600" customFormat="1" ht="0.15" customHeight="1">
      <c r="A422" s="921">
        <v>11</v>
      </c>
      <c r="B422" s="921"/>
      <c r="C422" s="921"/>
      <c r="D422" s="921"/>
      <c r="E422" s="921"/>
      <c r="F422" s="921"/>
      <c r="G422" s="921" t="b">
        <v>0</v>
      </c>
      <c r="H422" s="921"/>
      <c r="I422" s="921"/>
      <c r="J422" s="921"/>
      <c r="K422" s="921"/>
      <c r="L422" s="991" t="s">
        <v>699</v>
      </c>
      <c r="M422" s="986" t="s">
        <v>700</v>
      </c>
      <c r="N422" s="992"/>
      <c r="O422" s="992"/>
      <c r="P422" s="988">
        <v>0</v>
      </c>
      <c r="Q422" s="992"/>
      <c r="R422" s="992"/>
      <c r="S422" s="988">
        <v>0</v>
      </c>
      <c r="T422" s="992"/>
      <c r="U422" s="992"/>
      <c r="V422" s="988">
        <v>0</v>
      </c>
      <c r="W422" s="992"/>
      <c r="X422" s="992"/>
      <c r="Y422" s="988">
        <v>0</v>
      </c>
      <c r="Z422" s="992"/>
      <c r="AA422" s="992"/>
      <c r="AB422" s="988">
        <v>0</v>
      </c>
      <c r="AC422" s="992"/>
      <c r="AD422" s="992"/>
      <c r="AE422" s="988">
        <v>0</v>
      </c>
      <c r="AF422" s="992"/>
      <c r="AG422" s="992"/>
      <c r="AH422" s="988">
        <v>0</v>
      </c>
      <c r="AI422" s="992"/>
      <c r="AJ422" s="992"/>
      <c r="AK422" s="988">
        <v>0</v>
      </c>
      <c r="AL422" s="992"/>
      <c r="AM422" s="992"/>
      <c r="AN422" s="988">
        <v>0</v>
      </c>
      <c r="AO422" s="992"/>
      <c r="AP422" s="992"/>
      <c r="AQ422" s="988">
        <v>0</v>
      </c>
      <c r="AR422" s="921"/>
      <c r="AS422" s="921"/>
      <c r="AT422" s="921"/>
      <c r="AU422" s="921"/>
      <c r="AV422" s="921"/>
      <c r="AW422" s="921"/>
      <c r="AX422" s="921"/>
      <c r="AY422" s="921"/>
      <c r="AZ422" s="921"/>
      <c r="BA422" s="921"/>
      <c r="BB422" s="921"/>
      <c r="BC422" s="921"/>
      <c r="BD422" s="921"/>
      <c r="BE422" s="921"/>
      <c r="BF422" s="921"/>
    </row>
    <row r="423" spans="1:58" s="600" customFormat="1" ht="0.15" customHeight="1">
      <c r="A423" s="921">
        <v>11</v>
      </c>
      <c r="B423" s="921"/>
      <c r="C423" s="921"/>
      <c r="D423" s="921"/>
      <c r="E423" s="921"/>
      <c r="F423" s="921"/>
      <c r="G423" s="921" t="b">
        <v>0</v>
      </c>
      <c r="H423" s="921"/>
      <c r="I423" s="921"/>
      <c r="J423" s="921"/>
      <c r="K423" s="921"/>
      <c r="L423" s="981" t="s">
        <v>1221</v>
      </c>
      <c r="M423" s="403"/>
      <c r="N423" s="404"/>
      <c r="O423" s="404"/>
      <c r="P423" s="404"/>
      <c r="Q423" s="404"/>
      <c r="R423" s="404"/>
      <c r="S423" s="404"/>
      <c r="T423" s="404"/>
      <c r="U423" s="404"/>
      <c r="V423" s="404"/>
      <c r="W423" s="404"/>
      <c r="X423" s="404"/>
      <c r="Y423" s="404"/>
      <c r="Z423" s="404"/>
      <c r="AA423" s="404"/>
      <c r="AB423" s="404"/>
      <c r="AC423" s="404"/>
      <c r="AD423" s="404"/>
      <c r="AE423" s="404"/>
      <c r="AF423" s="404"/>
      <c r="AG423" s="404"/>
      <c r="AH423" s="404"/>
      <c r="AI423" s="404"/>
      <c r="AJ423" s="404"/>
      <c r="AK423" s="404"/>
      <c r="AL423" s="404"/>
      <c r="AM423" s="404"/>
      <c r="AN423" s="404"/>
      <c r="AO423" s="404"/>
      <c r="AP423" s="404"/>
      <c r="AQ423" s="405"/>
      <c r="AR423" s="921"/>
      <c r="AS423" s="921"/>
      <c r="AT423" s="921"/>
      <c r="AU423" s="921"/>
      <c r="AV423" s="921"/>
      <c r="AW423" s="921"/>
      <c r="AX423" s="921"/>
      <c r="AY423" s="921"/>
      <c r="AZ423" s="921"/>
      <c r="BA423" s="921"/>
      <c r="BB423" s="921"/>
      <c r="BC423" s="921"/>
      <c r="BD423" s="921"/>
      <c r="BE423" s="921"/>
      <c r="BF423" s="921"/>
    </row>
    <row r="424" spans="1:58" s="600" customFormat="1" ht="0.15" customHeight="1">
      <c r="A424" s="921">
        <v>11</v>
      </c>
      <c r="B424" s="921"/>
      <c r="C424" s="921"/>
      <c r="D424" s="921"/>
      <c r="E424" s="921"/>
      <c r="F424" s="921"/>
      <c r="G424" s="921" t="b">
        <v>0</v>
      </c>
      <c r="H424" s="921"/>
      <c r="I424" s="921"/>
      <c r="J424" s="921"/>
      <c r="K424" s="921"/>
      <c r="L424" s="991" t="s">
        <v>694</v>
      </c>
      <c r="M424" s="986" t="s">
        <v>679</v>
      </c>
      <c r="N424" s="992">
        <v>0</v>
      </c>
      <c r="O424" s="992">
        <v>0</v>
      </c>
      <c r="P424" s="988">
        <v>0</v>
      </c>
      <c r="Q424" s="992">
        <v>0</v>
      </c>
      <c r="R424" s="992">
        <v>0</v>
      </c>
      <c r="S424" s="988">
        <v>0</v>
      </c>
      <c r="T424" s="992">
        <v>0</v>
      </c>
      <c r="U424" s="992">
        <v>0</v>
      </c>
      <c r="V424" s="988">
        <v>0</v>
      </c>
      <c r="W424" s="992">
        <v>0</v>
      </c>
      <c r="X424" s="992">
        <v>0</v>
      </c>
      <c r="Y424" s="988">
        <v>0</v>
      </c>
      <c r="Z424" s="992">
        <v>0</v>
      </c>
      <c r="AA424" s="992">
        <v>0</v>
      </c>
      <c r="AB424" s="988">
        <v>0</v>
      </c>
      <c r="AC424" s="992">
        <v>0</v>
      </c>
      <c r="AD424" s="992">
        <v>0</v>
      </c>
      <c r="AE424" s="988">
        <v>0</v>
      </c>
      <c r="AF424" s="992">
        <v>0</v>
      </c>
      <c r="AG424" s="992">
        <v>0</v>
      </c>
      <c r="AH424" s="988">
        <v>0</v>
      </c>
      <c r="AI424" s="992">
        <v>0</v>
      </c>
      <c r="AJ424" s="992">
        <v>0</v>
      </c>
      <c r="AK424" s="988">
        <v>0</v>
      </c>
      <c r="AL424" s="992">
        <v>0</v>
      </c>
      <c r="AM424" s="992">
        <v>0</v>
      </c>
      <c r="AN424" s="988">
        <v>0</v>
      </c>
      <c r="AO424" s="992">
        <v>0</v>
      </c>
      <c r="AP424" s="992">
        <v>0</v>
      </c>
      <c r="AQ424" s="988">
        <v>0</v>
      </c>
      <c r="AR424" s="921"/>
      <c r="AS424" s="921"/>
      <c r="AT424" s="921"/>
      <c r="AU424" s="921"/>
      <c r="AV424" s="921"/>
      <c r="AW424" s="921"/>
      <c r="AX424" s="921"/>
      <c r="AY424" s="921"/>
      <c r="AZ424" s="921"/>
      <c r="BA424" s="921"/>
      <c r="BB424" s="921"/>
      <c r="BC424" s="921"/>
      <c r="BD424" s="921"/>
      <c r="BE424" s="921"/>
      <c r="BF424" s="921"/>
    </row>
    <row r="425" spans="1:58" s="600" customFormat="1" ht="0.15" customHeight="1">
      <c r="A425" s="921">
        <v>11</v>
      </c>
      <c r="B425" s="921"/>
      <c r="C425" s="921"/>
      <c r="D425" s="921"/>
      <c r="E425" s="921"/>
      <c r="F425" s="921"/>
      <c r="G425" s="921" t="b">
        <v>0</v>
      </c>
      <c r="H425" s="921"/>
      <c r="I425" s="921"/>
      <c r="J425" s="921"/>
      <c r="K425" s="921"/>
      <c r="L425" s="991" t="s">
        <v>695</v>
      </c>
      <c r="M425" s="986" t="s">
        <v>679</v>
      </c>
      <c r="N425" s="992"/>
      <c r="O425" s="992"/>
      <c r="P425" s="988">
        <v>0</v>
      </c>
      <c r="Q425" s="992"/>
      <c r="R425" s="992"/>
      <c r="S425" s="988">
        <v>0</v>
      </c>
      <c r="T425" s="992"/>
      <c r="U425" s="992"/>
      <c r="V425" s="988">
        <v>0</v>
      </c>
      <c r="W425" s="992"/>
      <c r="X425" s="992"/>
      <c r="Y425" s="988">
        <v>0</v>
      </c>
      <c r="Z425" s="992"/>
      <c r="AA425" s="992"/>
      <c r="AB425" s="988">
        <v>0</v>
      </c>
      <c r="AC425" s="992"/>
      <c r="AD425" s="992"/>
      <c r="AE425" s="988">
        <v>0</v>
      </c>
      <c r="AF425" s="992"/>
      <c r="AG425" s="992"/>
      <c r="AH425" s="988">
        <v>0</v>
      </c>
      <c r="AI425" s="992"/>
      <c r="AJ425" s="992"/>
      <c r="AK425" s="988">
        <v>0</v>
      </c>
      <c r="AL425" s="992"/>
      <c r="AM425" s="992"/>
      <c r="AN425" s="988">
        <v>0</v>
      </c>
      <c r="AO425" s="992"/>
      <c r="AP425" s="992"/>
      <c r="AQ425" s="988">
        <v>0</v>
      </c>
      <c r="AR425" s="921"/>
      <c r="AS425" s="921"/>
      <c r="AT425" s="921"/>
      <c r="AU425" s="921"/>
      <c r="AV425" s="921"/>
      <c r="AW425" s="921"/>
      <c r="AX425" s="921"/>
      <c r="AY425" s="921"/>
      <c r="AZ425" s="921"/>
      <c r="BA425" s="921"/>
      <c r="BB425" s="921"/>
      <c r="BC425" s="921"/>
      <c r="BD425" s="921"/>
      <c r="BE425" s="921"/>
      <c r="BF425" s="921"/>
    </row>
    <row r="426" spans="1:58" s="600" customFormat="1" ht="0.15" customHeight="1">
      <c r="A426" s="921">
        <v>11</v>
      </c>
      <c r="B426" s="905" t="s">
        <v>1215</v>
      </c>
      <c r="C426" s="921"/>
      <c r="D426" s="921"/>
      <c r="E426" s="921"/>
      <c r="F426" s="921"/>
      <c r="G426" s="921" t="b">
        <v>0</v>
      </c>
      <c r="H426" s="921"/>
      <c r="I426" s="921"/>
      <c r="J426" s="921"/>
      <c r="K426" s="921"/>
      <c r="L426" s="991" t="s">
        <v>696</v>
      </c>
      <c r="M426" s="986" t="s">
        <v>329</v>
      </c>
      <c r="N426" s="989">
        <v>3.4550000000000001</v>
      </c>
      <c r="O426" s="989">
        <v>4.3650000000000002</v>
      </c>
      <c r="P426" s="990">
        <v>26.33863965267728</v>
      </c>
      <c r="Q426" s="989">
        <v>0</v>
      </c>
      <c r="R426" s="989">
        <v>0</v>
      </c>
      <c r="S426" s="990">
        <v>0</v>
      </c>
      <c r="T426" s="989">
        <v>0</v>
      </c>
      <c r="U426" s="989">
        <v>0</v>
      </c>
      <c r="V426" s="990">
        <v>0</v>
      </c>
      <c r="W426" s="989">
        <v>0</v>
      </c>
      <c r="X426" s="989">
        <v>0</v>
      </c>
      <c r="Y426" s="990">
        <v>0</v>
      </c>
      <c r="Z426" s="989">
        <v>0</v>
      </c>
      <c r="AA426" s="989">
        <v>0</v>
      </c>
      <c r="AB426" s="990">
        <v>0</v>
      </c>
      <c r="AC426" s="989">
        <v>0</v>
      </c>
      <c r="AD426" s="989">
        <v>0</v>
      </c>
      <c r="AE426" s="990">
        <v>0</v>
      </c>
      <c r="AF426" s="989">
        <v>0</v>
      </c>
      <c r="AG426" s="989">
        <v>0</v>
      </c>
      <c r="AH426" s="990">
        <v>0</v>
      </c>
      <c r="AI426" s="989">
        <v>0</v>
      </c>
      <c r="AJ426" s="989">
        <v>0</v>
      </c>
      <c r="AK426" s="990">
        <v>0</v>
      </c>
      <c r="AL426" s="989">
        <v>0</v>
      </c>
      <c r="AM426" s="989">
        <v>0</v>
      </c>
      <c r="AN426" s="990">
        <v>0</v>
      </c>
      <c r="AO426" s="989">
        <v>0</v>
      </c>
      <c r="AP426" s="989">
        <v>0</v>
      </c>
      <c r="AQ426" s="990">
        <v>0</v>
      </c>
      <c r="AR426" s="921"/>
      <c r="AS426" s="921"/>
      <c r="AT426" s="921"/>
      <c r="AU426" s="921"/>
      <c r="AV426" s="921"/>
      <c r="AW426" s="921"/>
      <c r="AX426" s="921"/>
      <c r="AY426" s="921"/>
      <c r="AZ426" s="921"/>
      <c r="BA426" s="921"/>
      <c r="BB426" s="921"/>
      <c r="BC426" s="921"/>
      <c r="BD426" s="921"/>
      <c r="BE426" s="921"/>
      <c r="BF426" s="921"/>
    </row>
    <row r="427" spans="1:58" s="600" customFormat="1" ht="0.15" customHeight="1">
      <c r="A427" s="921">
        <v>11</v>
      </c>
      <c r="B427" s="921"/>
      <c r="C427" s="921"/>
      <c r="D427" s="921"/>
      <c r="E427" s="921"/>
      <c r="F427" s="921"/>
      <c r="G427" s="921" t="b">
        <v>0</v>
      </c>
      <c r="H427" s="921"/>
      <c r="I427" s="921"/>
      <c r="J427" s="921"/>
      <c r="K427" s="921"/>
      <c r="L427" s="991" t="s">
        <v>697</v>
      </c>
      <c r="M427" s="986" t="s">
        <v>698</v>
      </c>
      <c r="N427" s="992"/>
      <c r="O427" s="992"/>
      <c r="P427" s="988">
        <v>0</v>
      </c>
      <c r="Q427" s="992"/>
      <c r="R427" s="992"/>
      <c r="S427" s="988">
        <v>0</v>
      </c>
      <c r="T427" s="992"/>
      <c r="U427" s="992"/>
      <c r="V427" s="988">
        <v>0</v>
      </c>
      <c r="W427" s="992"/>
      <c r="X427" s="992"/>
      <c r="Y427" s="988">
        <v>0</v>
      </c>
      <c r="Z427" s="992"/>
      <c r="AA427" s="992"/>
      <c r="AB427" s="988">
        <v>0</v>
      </c>
      <c r="AC427" s="992"/>
      <c r="AD427" s="992"/>
      <c r="AE427" s="988">
        <v>0</v>
      </c>
      <c r="AF427" s="992"/>
      <c r="AG427" s="992"/>
      <c r="AH427" s="988">
        <v>0</v>
      </c>
      <c r="AI427" s="992"/>
      <c r="AJ427" s="992"/>
      <c r="AK427" s="988">
        <v>0</v>
      </c>
      <c r="AL427" s="992"/>
      <c r="AM427" s="992"/>
      <c r="AN427" s="988">
        <v>0</v>
      </c>
      <c r="AO427" s="992"/>
      <c r="AP427" s="992"/>
      <c r="AQ427" s="988">
        <v>0</v>
      </c>
      <c r="AR427" s="921"/>
      <c r="AS427" s="921"/>
      <c r="AT427" s="921"/>
      <c r="AU427" s="921"/>
      <c r="AV427" s="921"/>
      <c r="AW427" s="921"/>
      <c r="AX427" s="921"/>
      <c r="AY427" s="921"/>
      <c r="AZ427" s="921"/>
      <c r="BA427" s="921"/>
      <c r="BB427" s="921"/>
      <c r="BC427" s="921"/>
      <c r="BD427" s="921"/>
      <c r="BE427" s="921"/>
      <c r="BF427" s="921"/>
    </row>
    <row r="428" spans="1:58" s="600" customFormat="1" ht="0.15" customHeight="1">
      <c r="A428" s="921">
        <v>11</v>
      </c>
      <c r="B428" s="921"/>
      <c r="C428" s="921"/>
      <c r="D428" s="921"/>
      <c r="E428" s="921"/>
      <c r="F428" s="921"/>
      <c r="G428" s="921" t="b">
        <v>0</v>
      </c>
      <c r="H428" s="921"/>
      <c r="I428" s="921"/>
      <c r="J428" s="921"/>
      <c r="K428" s="921"/>
      <c r="L428" s="991" t="s">
        <v>699</v>
      </c>
      <c r="M428" s="986" t="s">
        <v>700</v>
      </c>
      <c r="N428" s="992"/>
      <c r="O428" s="992"/>
      <c r="P428" s="988">
        <v>0</v>
      </c>
      <c r="Q428" s="992"/>
      <c r="R428" s="992"/>
      <c r="S428" s="988">
        <v>0</v>
      </c>
      <c r="T428" s="992"/>
      <c r="U428" s="992"/>
      <c r="V428" s="988">
        <v>0</v>
      </c>
      <c r="W428" s="992"/>
      <c r="X428" s="992"/>
      <c r="Y428" s="988">
        <v>0</v>
      </c>
      <c r="Z428" s="992"/>
      <c r="AA428" s="992"/>
      <c r="AB428" s="988">
        <v>0</v>
      </c>
      <c r="AC428" s="992"/>
      <c r="AD428" s="992"/>
      <c r="AE428" s="988">
        <v>0</v>
      </c>
      <c r="AF428" s="992"/>
      <c r="AG428" s="992"/>
      <c r="AH428" s="988">
        <v>0</v>
      </c>
      <c r="AI428" s="992"/>
      <c r="AJ428" s="992"/>
      <c r="AK428" s="988">
        <v>0</v>
      </c>
      <c r="AL428" s="992"/>
      <c r="AM428" s="992"/>
      <c r="AN428" s="988">
        <v>0</v>
      </c>
      <c r="AO428" s="992"/>
      <c r="AP428" s="992"/>
      <c r="AQ428" s="988">
        <v>0</v>
      </c>
      <c r="AR428" s="921"/>
      <c r="AS428" s="921"/>
      <c r="AT428" s="921"/>
      <c r="AU428" s="921"/>
      <c r="AV428" s="921"/>
      <c r="AW428" s="921"/>
      <c r="AX428" s="921"/>
      <c r="AY428" s="921"/>
      <c r="AZ428" s="921"/>
      <c r="BA428" s="921"/>
      <c r="BB428" s="921"/>
      <c r="BC428" s="921"/>
      <c r="BD428" s="921"/>
      <c r="BE428" s="921"/>
      <c r="BF428" s="921"/>
    </row>
    <row r="429" spans="1:58" s="600" customFormat="1" ht="0.15" customHeight="1">
      <c r="A429" s="921">
        <v>11</v>
      </c>
      <c r="B429" s="921"/>
      <c r="C429" s="921"/>
      <c r="D429" s="921"/>
      <c r="E429" s="921"/>
      <c r="F429" s="921"/>
      <c r="G429" s="921" t="b">
        <v>0</v>
      </c>
      <c r="H429" s="921"/>
      <c r="I429" s="921"/>
      <c r="J429" s="921"/>
      <c r="K429" s="921"/>
      <c r="L429" s="981" t="s">
        <v>1221</v>
      </c>
      <c r="M429" s="403"/>
      <c r="N429" s="404"/>
      <c r="O429" s="404"/>
      <c r="P429" s="404"/>
      <c r="Q429" s="404"/>
      <c r="R429" s="404"/>
      <c r="S429" s="404"/>
      <c r="T429" s="404"/>
      <c r="U429" s="404"/>
      <c r="V429" s="404"/>
      <c r="W429" s="404"/>
      <c r="X429" s="404"/>
      <c r="Y429" s="404"/>
      <c r="Z429" s="404"/>
      <c r="AA429" s="404"/>
      <c r="AB429" s="404"/>
      <c r="AC429" s="404"/>
      <c r="AD429" s="404"/>
      <c r="AE429" s="404"/>
      <c r="AF429" s="404"/>
      <c r="AG429" s="404"/>
      <c r="AH429" s="404"/>
      <c r="AI429" s="404"/>
      <c r="AJ429" s="404"/>
      <c r="AK429" s="404"/>
      <c r="AL429" s="404"/>
      <c r="AM429" s="404"/>
      <c r="AN429" s="404"/>
      <c r="AO429" s="404"/>
      <c r="AP429" s="404"/>
      <c r="AQ429" s="405"/>
      <c r="AR429" s="921"/>
      <c r="AS429" s="921"/>
      <c r="AT429" s="921"/>
      <c r="AU429" s="921"/>
      <c r="AV429" s="921"/>
      <c r="AW429" s="921"/>
      <c r="AX429" s="921"/>
      <c r="AY429" s="921"/>
      <c r="AZ429" s="921"/>
      <c r="BA429" s="921"/>
      <c r="BB429" s="921"/>
      <c r="BC429" s="921"/>
      <c r="BD429" s="921"/>
      <c r="BE429" s="921"/>
      <c r="BF429" s="921"/>
    </row>
    <row r="430" spans="1:58" s="600" customFormat="1" ht="0.15" customHeight="1">
      <c r="A430" s="921">
        <v>11</v>
      </c>
      <c r="B430" s="921"/>
      <c r="C430" s="921"/>
      <c r="D430" s="921"/>
      <c r="E430" s="921"/>
      <c r="F430" s="921"/>
      <c r="G430" s="921" t="b">
        <v>0</v>
      </c>
      <c r="H430" s="921"/>
      <c r="I430" s="921"/>
      <c r="J430" s="921"/>
      <c r="K430" s="921"/>
      <c r="L430" s="991" t="s">
        <v>694</v>
      </c>
      <c r="M430" s="986" t="s">
        <v>679</v>
      </c>
      <c r="N430" s="992">
        <v>0</v>
      </c>
      <c r="O430" s="992">
        <v>0</v>
      </c>
      <c r="P430" s="988">
        <v>0</v>
      </c>
      <c r="Q430" s="992">
        <v>0</v>
      </c>
      <c r="R430" s="992">
        <v>0</v>
      </c>
      <c r="S430" s="988">
        <v>0</v>
      </c>
      <c r="T430" s="992">
        <v>0</v>
      </c>
      <c r="U430" s="992">
        <v>0</v>
      </c>
      <c r="V430" s="988">
        <v>0</v>
      </c>
      <c r="W430" s="992">
        <v>0</v>
      </c>
      <c r="X430" s="992">
        <v>0</v>
      </c>
      <c r="Y430" s="988">
        <v>0</v>
      </c>
      <c r="Z430" s="992">
        <v>0</v>
      </c>
      <c r="AA430" s="992">
        <v>0</v>
      </c>
      <c r="AB430" s="988">
        <v>0</v>
      </c>
      <c r="AC430" s="992">
        <v>0</v>
      </c>
      <c r="AD430" s="992">
        <v>0</v>
      </c>
      <c r="AE430" s="988">
        <v>0</v>
      </c>
      <c r="AF430" s="992">
        <v>0</v>
      </c>
      <c r="AG430" s="992">
        <v>0</v>
      </c>
      <c r="AH430" s="988">
        <v>0</v>
      </c>
      <c r="AI430" s="992">
        <v>0</v>
      </c>
      <c r="AJ430" s="992">
        <v>0</v>
      </c>
      <c r="AK430" s="988">
        <v>0</v>
      </c>
      <c r="AL430" s="992">
        <v>0</v>
      </c>
      <c r="AM430" s="992">
        <v>0</v>
      </c>
      <c r="AN430" s="988">
        <v>0</v>
      </c>
      <c r="AO430" s="992">
        <v>0</v>
      </c>
      <c r="AP430" s="992">
        <v>0</v>
      </c>
      <c r="AQ430" s="988">
        <v>0</v>
      </c>
      <c r="AR430" s="921"/>
      <c r="AS430" s="921"/>
      <c r="AT430" s="921"/>
      <c r="AU430" s="921"/>
      <c r="AV430" s="921"/>
      <c r="AW430" s="921"/>
      <c r="AX430" s="921"/>
      <c r="AY430" s="921"/>
      <c r="AZ430" s="921"/>
      <c r="BA430" s="921"/>
      <c r="BB430" s="921"/>
      <c r="BC430" s="921"/>
      <c r="BD430" s="921"/>
      <c r="BE430" s="921"/>
      <c r="BF430" s="921"/>
    </row>
    <row r="431" spans="1:58" s="600" customFormat="1" ht="0.15" customHeight="1">
      <c r="A431" s="921">
        <v>11</v>
      </c>
      <c r="B431" s="921"/>
      <c r="C431" s="921"/>
      <c r="D431" s="921"/>
      <c r="E431" s="921"/>
      <c r="F431" s="921"/>
      <c r="G431" s="921" t="b">
        <v>0</v>
      </c>
      <c r="H431" s="921"/>
      <c r="I431" s="921"/>
      <c r="J431" s="921"/>
      <c r="K431" s="921"/>
      <c r="L431" s="991" t="s">
        <v>695</v>
      </c>
      <c r="M431" s="986" t="s">
        <v>679</v>
      </c>
      <c r="N431" s="992"/>
      <c r="O431" s="992"/>
      <c r="P431" s="988">
        <v>0</v>
      </c>
      <c r="Q431" s="992"/>
      <c r="R431" s="992"/>
      <c r="S431" s="988">
        <v>0</v>
      </c>
      <c r="T431" s="992"/>
      <c r="U431" s="992"/>
      <c r="V431" s="988">
        <v>0</v>
      </c>
      <c r="W431" s="992"/>
      <c r="X431" s="992"/>
      <c r="Y431" s="988">
        <v>0</v>
      </c>
      <c r="Z431" s="992"/>
      <c r="AA431" s="992"/>
      <c r="AB431" s="988">
        <v>0</v>
      </c>
      <c r="AC431" s="992"/>
      <c r="AD431" s="992"/>
      <c r="AE431" s="988">
        <v>0</v>
      </c>
      <c r="AF431" s="992"/>
      <c r="AG431" s="992"/>
      <c r="AH431" s="988">
        <v>0</v>
      </c>
      <c r="AI431" s="992"/>
      <c r="AJ431" s="992"/>
      <c r="AK431" s="988">
        <v>0</v>
      </c>
      <c r="AL431" s="992"/>
      <c r="AM431" s="992"/>
      <c r="AN431" s="988">
        <v>0</v>
      </c>
      <c r="AO431" s="992"/>
      <c r="AP431" s="992"/>
      <c r="AQ431" s="988">
        <v>0</v>
      </c>
      <c r="AR431" s="921"/>
      <c r="AS431" s="921"/>
      <c r="AT431" s="921"/>
      <c r="AU431" s="921"/>
      <c r="AV431" s="921"/>
      <c r="AW431" s="921"/>
      <c r="AX431" s="921"/>
      <c r="AY431" s="921"/>
      <c r="AZ431" s="921"/>
      <c r="BA431" s="921"/>
      <c r="BB431" s="921"/>
      <c r="BC431" s="921"/>
      <c r="BD431" s="921"/>
      <c r="BE431" s="921"/>
      <c r="BF431" s="921"/>
    </row>
    <row r="432" spans="1:58" s="600" customFormat="1" ht="0.15" customHeight="1">
      <c r="A432" s="921">
        <v>11</v>
      </c>
      <c r="B432" s="905" t="s">
        <v>1216</v>
      </c>
      <c r="C432" s="921"/>
      <c r="D432" s="921"/>
      <c r="E432" s="921"/>
      <c r="F432" s="921"/>
      <c r="G432" s="921" t="b">
        <v>0</v>
      </c>
      <c r="H432" s="921"/>
      <c r="I432" s="921"/>
      <c r="J432" s="921"/>
      <c r="K432" s="921"/>
      <c r="L432" s="991" t="s">
        <v>696</v>
      </c>
      <c r="M432" s="986" t="s">
        <v>329</v>
      </c>
      <c r="N432" s="989">
        <v>3.4550000000000001</v>
      </c>
      <c r="O432" s="989">
        <v>4.3650000000000002</v>
      </c>
      <c r="P432" s="990">
        <v>26.33863965267728</v>
      </c>
      <c r="Q432" s="989">
        <v>0</v>
      </c>
      <c r="R432" s="989">
        <v>0</v>
      </c>
      <c r="S432" s="990">
        <v>0</v>
      </c>
      <c r="T432" s="989">
        <v>0</v>
      </c>
      <c r="U432" s="989">
        <v>0</v>
      </c>
      <c r="V432" s="990">
        <v>0</v>
      </c>
      <c r="W432" s="989">
        <v>0</v>
      </c>
      <c r="X432" s="989">
        <v>0</v>
      </c>
      <c r="Y432" s="990">
        <v>0</v>
      </c>
      <c r="Z432" s="989">
        <v>0</v>
      </c>
      <c r="AA432" s="989">
        <v>0</v>
      </c>
      <c r="AB432" s="990">
        <v>0</v>
      </c>
      <c r="AC432" s="989">
        <v>0</v>
      </c>
      <c r="AD432" s="989">
        <v>0</v>
      </c>
      <c r="AE432" s="990">
        <v>0</v>
      </c>
      <c r="AF432" s="989">
        <v>0</v>
      </c>
      <c r="AG432" s="989">
        <v>0</v>
      </c>
      <c r="AH432" s="990">
        <v>0</v>
      </c>
      <c r="AI432" s="989">
        <v>0</v>
      </c>
      <c r="AJ432" s="989">
        <v>0</v>
      </c>
      <c r="AK432" s="990">
        <v>0</v>
      </c>
      <c r="AL432" s="989">
        <v>0</v>
      </c>
      <c r="AM432" s="989">
        <v>0</v>
      </c>
      <c r="AN432" s="990">
        <v>0</v>
      </c>
      <c r="AO432" s="989">
        <v>0</v>
      </c>
      <c r="AP432" s="989">
        <v>0</v>
      </c>
      <c r="AQ432" s="990">
        <v>0</v>
      </c>
      <c r="AR432" s="921"/>
      <c r="AS432" s="921"/>
      <c r="AT432" s="921"/>
      <c r="AU432" s="921"/>
      <c r="AV432" s="921"/>
      <c r="AW432" s="921"/>
      <c r="AX432" s="921"/>
      <c r="AY432" s="921"/>
      <c r="AZ432" s="921"/>
      <c r="BA432" s="921"/>
      <c r="BB432" s="921"/>
      <c r="BC432" s="921"/>
      <c r="BD432" s="921"/>
      <c r="BE432" s="921"/>
      <c r="BF432" s="921"/>
    </row>
    <row r="433" spans="1:58" s="600" customFormat="1" ht="0.15" customHeight="1">
      <c r="A433" s="921">
        <v>11</v>
      </c>
      <c r="B433" s="921"/>
      <c r="C433" s="921"/>
      <c r="D433" s="921"/>
      <c r="E433" s="921"/>
      <c r="F433" s="921"/>
      <c r="G433" s="921" t="b">
        <v>0</v>
      </c>
      <c r="H433" s="921"/>
      <c r="I433" s="921"/>
      <c r="J433" s="921"/>
      <c r="K433" s="921"/>
      <c r="L433" s="991" t="s">
        <v>697</v>
      </c>
      <c r="M433" s="986" t="s">
        <v>698</v>
      </c>
      <c r="N433" s="992"/>
      <c r="O433" s="992"/>
      <c r="P433" s="988">
        <v>0</v>
      </c>
      <c r="Q433" s="992"/>
      <c r="R433" s="992"/>
      <c r="S433" s="988">
        <v>0</v>
      </c>
      <c r="T433" s="992"/>
      <c r="U433" s="992"/>
      <c r="V433" s="988">
        <v>0</v>
      </c>
      <c r="W433" s="992"/>
      <c r="X433" s="992"/>
      <c r="Y433" s="988">
        <v>0</v>
      </c>
      <c r="Z433" s="992"/>
      <c r="AA433" s="992"/>
      <c r="AB433" s="988">
        <v>0</v>
      </c>
      <c r="AC433" s="992"/>
      <c r="AD433" s="992"/>
      <c r="AE433" s="988">
        <v>0</v>
      </c>
      <c r="AF433" s="992"/>
      <c r="AG433" s="992"/>
      <c r="AH433" s="988">
        <v>0</v>
      </c>
      <c r="AI433" s="992"/>
      <c r="AJ433" s="992"/>
      <c r="AK433" s="988">
        <v>0</v>
      </c>
      <c r="AL433" s="992"/>
      <c r="AM433" s="992"/>
      <c r="AN433" s="988">
        <v>0</v>
      </c>
      <c r="AO433" s="992"/>
      <c r="AP433" s="992"/>
      <c r="AQ433" s="988">
        <v>0</v>
      </c>
      <c r="AR433" s="921"/>
      <c r="AS433" s="921"/>
      <c r="AT433" s="921"/>
      <c r="AU433" s="921"/>
      <c r="AV433" s="921"/>
      <c r="AW433" s="921"/>
      <c r="AX433" s="921"/>
      <c r="AY433" s="921"/>
      <c r="AZ433" s="921"/>
      <c r="BA433" s="921"/>
      <c r="BB433" s="921"/>
      <c r="BC433" s="921"/>
      <c r="BD433" s="921"/>
      <c r="BE433" s="921"/>
      <c r="BF433" s="921"/>
    </row>
    <row r="434" spans="1:58" s="600" customFormat="1" ht="0.15" customHeight="1">
      <c r="A434" s="921">
        <v>11</v>
      </c>
      <c r="B434" s="921"/>
      <c r="C434" s="921"/>
      <c r="D434" s="921"/>
      <c r="E434" s="921"/>
      <c r="F434" s="921"/>
      <c r="G434" s="921" t="b">
        <v>0</v>
      </c>
      <c r="H434" s="921"/>
      <c r="I434" s="921"/>
      <c r="J434" s="921"/>
      <c r="K434" s="921"/>
      <c r="L434" s="991" t="s">
        <v>699</v>
      </c>
      <c r="M434" s="986" t="s">
        <v>700</v>
      </c>
      <c r="N434" s="992"/>
      <c r="O434" s="992"/>
      <c r="P434" s="988">
        <v>0</v>
      </c>
      <c r="Q434" s="992"/>
      <c r="R434" s="992"/>
      <c r="S434" s="988">
        <v>0</v>
      </c>
      <c r="T434" s="992"/>
      <c r="U434" s="992"/>
      <c r="V434" s="988">
        <v>0</v>
      </c>
      <c r="W434" s="992"/>
      <c r="X434" s="992"/>
      <c r="Y434" s="988">
        <v>0</v>
      </c>
      <c r="Z434" s="992"/>
      <c r="AA434" s="992"/>
      <c r="AB434" s="988">
        <v>0</v>
      </c>
      <c r="AC434" s="992"/>
      <c r="AD434" s="992"/>
      <c r="AE434" s="988">
        <v>0</v>
      </c>
      <c r="AF434" s="992"/>
      <c r="AG434" s="992"/>
      <c r="AH434" s="988">
        <v>0</v>
      </c>
      <c r="AI434" s="992"/>
      <c r="AJ434" s="992"/>
      <c r="AK434" s="988">
        <v>0</v>
      </c>
      <c r="AL434" s="992"/>
      <c r="AM434" s="992"/>
      <c r="AN434" s="988">
        <v>0</v>
      </c>
      <c r="AO434" s="992"/>
      <c r="AP434" s="992"/>
      <c r="AQ434" s="988">
        <v>0</v>
      </c>
      <c r="AR434" s="921"/>
      <c r="AS434" s="921"/>
      <c r="AT434" s="921"/>
      <c r="AU434" s="921"/>
      <c r="AV434" s="921"/>
      <c r="AW434" s="921"/>
      <c r="AX434" s="921"/>
      <c r="AY434" s="921"/>
      <c r="AZ434" s="921"/>
      <c r="BA434" s="921"/>
      <c r="BB434" s="921"/>
      <c r="BC434" s="921"/>
      <c r="BD434" s="921"/>
      <c r="BE434" s="921"/>
      <c r="BF434" s="921"/>
    </row>
    <row r="435" spans="1:58">
      <c r="A435" s="921"/>
      <c r="B435" s="921"/>
      <c r="C435" s="921"/>
      <c r="D435" s="921"/>
      <c r="E435" s="921"/>
      <c r="F435" s="921"/>
      <c r="G435" s="969" t="b">
        <v>1</v>
      </c>
      <c r="H435" s="921"/>
      <c r="I435" s="921"/>
      <c r="J435" s="921"/>
      <c r="K435" s="921"/>
      <c r="L435" s="993"/>
      <c r="M435" s="994"/>
      <c r="N435" s="995"/>
      <c r="O435" s="995"/>
      <c r="P435" s="995"/>
      <c r="Q435" s="995"/>
      <c r="R435" s="995"/>
      <c r="S435" s="995"/>
      <c r="T435" s="995"/>
      <c r="U435" s="995"/>
      <c r="V435" s="995"/>
      <c r="W435" s="995"/>
      <c r="X435" s="995"/>
      <c r="Y435" s="995"/>
      <c r="Z435" s="995"/>
      <c r="AA435" s="995"/>
      <c r="AB435" s="995"/>
      <c r="AC435" s="995"/>
      <c r="AD435" s="995"/>
      <c r="AE435" s="995"/>
      <c r="AF435" s="995"/>
      <c r="AG435" s="995"/>
      <c r="AH435" s="995"/>
      <c r="AI435" s="995"/>
      <c r="AJ435" s="995"/>
      <c r="AK435" s="995"/>
      <c r="AL435" s="995"/>
      <c r="AM435" s="995"/>
      <c r="AN435" s="995"/>
      <c r="AO435" s="995"/>
      <c r="AP435" s="995"/>
      <c r="AQ435" s="995"/>
      <c r="AR435" s="995"/>
      <c r="AS435" s="921"/>
      <c r="AT435" s="921"/>
      <c r="AU435" s="921"/>
      <c r="AV435" s="921"/>
      <c r="AW435" s="921"/>
      <c r="AX435" s="921"/>
      <c r="AY435" s="921"/>
      <c r="AZ435" s="921"/>
      <c r="BA435" s="921"/>
      <c r="BB435" s="921"/>
      <c r="BC435" s="921"/>
      <c r="BD435" s="921"/>
      <c r="BE435" s="921"/>
      <c r="BF435" s="921"/>
    </row>
    <row r="436" spans="1:58" s="323" customFormat="1" ht="0.15" customHeight="1">
      <c r="A436" s="969"/>
      <c r="B436" s="969"/>
      <c r="C436" s="969"/>
      <c r="D436" s="969"/>
      <c r="E436" s="969"/>
      <c r="F436" s="969"/>
      <c r="G436" s="969" t="b">
        <v>0</v>
      </c>
      <c r="H436" s="969"/>
      <c r="I436" s="969"/>
      <c r="J436" s="969"/>
      <c r="K436" s="969"/>
      <c r="L436" s="1156" t="s">
        <v>701</v>
      </c>
      <c r="M436" s="1157"/>
      <c r="N436" s="1157"/>
      <c r="O436" s="1157"/>
      <c r="P436" s="1157"/>
      <c r="Q436" s="1157"/>
      <c r="R436" s="1157"/>
      <c r="S436" s="1157"/>
      <c r="T436" s="1157"/>
      <c r="U436" s="1157"/>
      <c r="V436" s="1157"/>
      <c r="W436" s="1157"/>
      <c r="X436" s="1157"/>
      <c r="Y436" s="1157"/>
      <c r="Z436" s="1157"/>
      <c r="AA436" s="1157"/>
      <c r="AB436" s="1157"/>
      <c r="AC436" s="1157"/>
      <c r="AD436" s="1157"/>
      <c r="AE436" s="1157"/>
      <c r="AF436" s="1157"/>
      <c r="AG436" s="1157"/>
      <c r="AH436" s="1157"/>
      <c r="AI436" s="1157"/>
      <c r="AJ436" s="1157"/>
      <c r="AK436" s="1157"/>
      <c r="AL436" s="1157"/>
      <c r="AM436" s="1157"/>
      <c r="AN436" s="1157"/>
      <c r="AO436" s="1157"/>
      <c r="AP436" s="1157"/>
      <c r="AQ436" s="1158"/>
      <c r="AR436" s="969"/>
      <c r="AS436" s="969"/>
      <c r="AT436" s="969"/>
      <c r="AU436" s="969"/>
      <c r="AV436" s="969"/>
      <c r="AW436" s="969"/>
      <c r="AX436" s="969"/>
      <c r="AY436" s="969"/>
      <c r="AZ436" s="969"/>
      <c r="BA436" s="969"/>
      <c r="BB436" s="969"/>
      <c r="BC436" s="969"/>
      <c r="BD436" s="969"/>
      <c r="BE436" s="969"/>
      <c r="BF436" s="969"/>
    </row>
    <row r="437" spans="1:58" ht="0.15" customHeight="1">
      <c r="A437" s="921"/>
      <c r="B437" s="921"/>
      <c r="C437" s="921"/>
      <c r="D437" s="921"/>
      <c r="E437" s="921"/>
      <c r="F437" s="921"/>
      <c r="G437" s="969" t="b">
        <v>0</v>
      </c>
      <c r="H437" s="921"/>
      <c r="I437" s="921"/>
      <c r="J437" s="921"/>
      <c r="K437" s="921"/>
      <c r="L437" s="1133" t="s">
        <v>121</v>
      </c>
      <c r="M437" s="1133" t="s">
        <v>143</v>
      </c>
      <c r="N437" s="1160" t="s">
        <v>2440</v>
      </c>
      <c r="O437" s="1161"/>
      <c r="P437" s="1162"/>
      <c r="Q437" s="1160" t="s">
        <v>2469</v>
      </c>
      <c r="R437" s="1161"/>
      <c r="S437" s="1162"/>
      <c r="T437" s="1160" t="s">
        <v>2470</v>
      </c>
      <c r="U437" s="1161"/>
      <c r="V437" s="1162"/>
      <c r="W437" s="1160" t="s">
        <v>2471</v>
      </c>
      <c r="X437" s="1161"/>
      <c r="Y437" s="1162"/>
      <c r="Z437" s="1160" t="s">
        <v>2472</v>
      </c>
      <c r="AA437" s="1161"/>
      <c r="AB437" s="1162"/>
      <c r="AC437" s="1160" t="s">
        <v>2473</v>
      </c>
      <c r="AD437" s="1161"/>
      <c r="AE437" s="1162"/>
      <c r="AF437" s="1160" t="s">
        <v>2474</v>
      </c>
      <c r="AG437" s="1161"/>
      <c r="AH437" s="1162"/>
      <c r="AI437" s="1160" t="s">
        <v>2475</v>
      </c>
      <c r="AJ437" s="1161"/>
      <c r="AK437" s="1162"/>
      <c r="AL437" s="1160" t="s">
        <v>2476</v>
      </c>
      <c r="AM437" s="1161"/>
      <c r="AN437" s="1162"/>
      <c r="AO437" s="1160" t="s">
        <v>2477</v>
      </c>
      <c r="AP437" s="1161"/>
      <c r="AQ437" s="1162"/>
      <c r="AR437" s="921"/>
      <c r="AS437" s="921"/>
      <c r="AT437" s="921"/>
      <c r="AU437" s="921"/>
      <c r="AV437" s="921"/>
      <c r="AW437" s="921"/>
      <c r="AX437" s="921"/>
      <c r="AY437" s="921"/>
      <c r="AZ437" s="921"/>
      <c r="BA437" s="921"/>
      <c r="BB437" s="921"/>
      <c r="BC437" s="921"/>
      <c r="BD437" s="921"/>
      <c r="BE437" s="921"/>
      <c r="BF437" s="921"/>
    </row>
    <row r="438" spans="1:58" ht="0.15" customHeight="1">
      <c r="A438" s="921"/>
      <c r="B438" s="921"/>
      <c r="C438" s="921"/>
      <c r="D438" s="921"/>
      <c r="E438" s="921"/>
      <c r="F438" s="921"/>
      <c r="G438" s="969" t="b">
        <v>0</v>
      </c>
      <c r="H438" s="921"/>
      <c r="I438" s="921"/>
      <c r="J438" s="921"/>
      <c r="K438" s="921"/>
      <c r="L438" s="1133"/>
      <c r="M438" s="1133"/>
      <c r="N438" s="881" t="s">
        <v>287</v>
      </c>
      <c r="O438" s="881" t="s">
        <v>286</v>
      </c>
      <c r="P438" s="881" t="s">
        <v>1335</v>
      </c>
      <c r="Q438" s="881" t="s">
        <v>287</v>
      </c>
      <c r="R438" s="881" t="s">
        <v>286</v>
      </c>
      <c r="S438" s="881" t="s">
        <v>1335</v>
      </c>
      <c r="T438" s="881" t="s">
        <v>287</v>
      </c>
      <c r="U438" s="881" t="s">
        <v>286</v>
      </c>
      <c r="V438" s="881" t="s">
        <v>1335</v>
      </c>
      <c r="W438" s="881" t="s">
        <v>287</v>
      </c>
      <c r="X438" s="881" t="s">
        <v>286</v>
      </c>
      <c r="Y438" s="881" t="s">
        <v>1335</v>
      </c>
      <c r="Z438" s="881" t="s">
        <v>287</v>
      </c>
      <c r="AA438" s="881" t="s">
        <v>286</v>
      </c>
      <c r="AB438" s="881" t="s">
        <v>1335</v>
      </c>
      <c r="AC438" s="881" t="s">
        <v>287</v>
      </c>
      <c r="AD438" s="881" t="s">
        <v>286</v>
      </c>
      <c r="AE438" s="881" t="s">
        <v>1335</v>
      </c>
      <c r="AF438" s="881" t="s">
        <v>287</v>
      </c>
      <c r="AG438" s="881" t="s">
        <v>286</v>
      </c>
      <c r="AH438" s="881" t="s">
        <v>1335</v>
      </c>
      <c r="AI438" s="881" t="s">
        <v>287</v>
      </c>
      <c r="AJ438" s="881" t="s">
        <v>286</v>
      </c>
      <c r="AK438" s="881" t="s">
        <v>1335</v>
      </c>
      <c r="AL438" s="881" t="s">
        <v>287</v>
      </c>
      <c r="AM438" s="881" t="s">
        <v>286</v>
      </c>
      <c r="AN438" s="881" t="s">
        <v>1335</v>
      </c>
      <c r="AO438" s="881" t="s">
        <v>287</v>
      </c>
      <c r="AP438" s="881" t="s">
        <v>286</v>
      </c>
      <c r="AQ438" s="881" t="s">
        <v>1335</v>
      </c>
      <c r="AR438" s="921"/>
      <c r="AS438" s="921"/>
      <c r="AT438" s="921"/>
      <c r="AU438" s="921"/>
      <c r="AV438" s="921"/>
      <c r="AW438" s="921"/>
      <c r="AX438" s="921"/>
      <c r="AY438" s="921"/>
      <c r="AZ438" s="921"/>
      <c r="BA438" s="921"/>
      <c r="BB438" s="921"/>
      <c r="BC438" s="921"/>
      <c r="BD438" s="921"/>
      <c r="BE438" s="921"/>
      <c r="BF438" s="921"/>
    </row>
    <row r="439" spans="1:58" ht="0.15" customHeight="1">
      <c r="A439" s="921"/>
      <c r="B439" s="921"/>
      <c r="C439" s="921"/>
      <c r="D439" s="921"/>
      <c r="E439" s="921"/>
      <c r="F439" s="921"/>
      <c r="G439" s="969" t="b">
        <v>0</v>
      </c>
      <c r="H439" s="921"/>
      <c r="I439" s="921"/>
      <c r="J439" s="921"/>
      <c r="K439" s="921"/>
      <c r="L439" s="966"/>
      <c r="M439" s="967"/>
      <c r="N439" s="921"/>
      <c r="O439" s="921"/>
      <c r="P439" s="921"/>
      <c r="Q439" s="921"/>
      <c r="R439" s="921"/>
      <c r="S439" s="921"/>
      <c r="T439" s="921"/>
      <c r="U439" s="921"/>
      <c r="V439" s="921"/>
      <c r="W439" s="921"/>
      <c r="X439" s="921"/>
      <c r="Y439" s="921"/>
      <c r="Z439" s="921"/>
      <c r="AA439" s="921"/>
      <c r="AB439" s="921"/>
      <c r="AC439" s="921"/>
      <c r="AD439" s="921"/>
      <c r="AE439" s="921"/>
      <c r="AF439" s="921"/>
      <c r="AG439" s="921"/>
      <c r="AH439" s="921"/>
      <c r="AI439" s="921"/>
      <c r="AJ439" s="921"/>
      <c r="AK439" s="921"/>
      <c r="AL439" s="921"/>
      <c r="AM439" s="921"/>
      <c r="AN439" s="921"/>
      <c r="AO439" s="921"/>
      <c r="AP439" s="921"/>
      <c r="AQ439" s="921"/>
      <c r="AR439" s="921"/>
      <c r="AS439" s="921"/>
      <c r="AT439" s="921"/>
      <c r="AU439" s="921"/>
      <c r="AV439" s="921"/>
      <c r="AW439" s="921"/>
      <c r="AX439" s="921"/>
      <c r="AY439" s="921"/>
      <c r="AZ439" s="921"/>
      <c r="BA439" s="921"/>
      <c r="BB439" s="921"/>
      <c r="BC439" s="921"/>
      <c r="BD439" s="921"/>
      <c r="BE439" s="921"/>
      <c r="BF439" s="921"/>
    </row>
    <row r="440" spans="1:58">
      <c r="A440" s="921"/>
      <c r="B440" s="921"/>
      <c r="C440" s="921"/>
      <c r="D440" s="921"/>
      <c r="E440" s="921"/>
      <c r="F440" s="921"/>
      <c r="G440" s="921"/>
      <c r="H440" s="921"/>
      <c r="I440" s="921"/>
      <c r="J440" s="921"/>
      <c r="K440" s="921"/>
      <c r="L440" s="1133" t="s">
        <v>1402</v>
      </c>
      <c r="M440" s="1133"/>
      <c r="N440" s="1133"/>
      <c r="O440" s="1133"/>
      <c r="P440" s="1133"/>
      <c r="Q440" s="1133"/>
      <c r="R440" s="1133"/>
      <c r="S440" s="1133"/>
      <c r="T440" s="1133"/>
      <c r="U440" s="1133"/>
      <c r="V440" s="1133"/>
      <c r="W440" s="1133"/>
      <c r="X440" s="1133"/>
      <c r="Y440" s="1133"/>
      <c r="Z440" s="1133"/>
      <c r="AA440" s="1133"/>
      <c r="AB440" s="1133"/>
      <c r="AC440" s="1133"/>
      <c r="AD440" s="1133"/>
      <c r="AE440" s="1133"/>
      <c r="AF440" s="1133"/>
      <c r="AG440" s="1133"/>
      <c r="AH440" s="1133"/>
      <c r="AI440" s="1133"/>
      <c r="AJ440" s="1133"/>
      <c r="AK440" s="1133"/>
      <c r="AL440" s="1133"/>
      <c r="AM440" s="1133"/>
      <c r="AN440" s="1133"/>
      <c r="AO440" s="1133"/>
      <c r="AP440" s="1133"/>
      <c r="AQ440" s="1133"/>
      <c r="AR440" s="921"/>
      <c r="AS440" s="921"/>
      <c r="AT440" s="921"/>
      <c r="AU440" s="921"/>
      <c r="AV440" s="921"/>
      <c r="AW440" s="921"/>
      <c r="AX440" s="921"/>
      <c r="AY440" s="921"/>
      <c r="AZ440" s="921"/>
      <c r="BA440" s="921"/>
      <c r="BB440" s="921"/>
      <c r="BC440" s="921"/>
      <c r="BD440" s="921"/>
      <c r="BE440" s="921"/>
      <c r="BF440" s="921"/>
    </row>
    <row r="441" spans="1:58" ht="157.19999999999999" customHeight="1">
      <c r="A441" s="921"/>
      <c r="B441" s="921"/>
      <c r="C441" s="921"/>
      <c r="D441" s="921"/>
      <c r="E441" s="921"/>
      <c r="F441" s="921"/>
      <c r="G441" s="921"/>
      <c r="H441" s="921"/>
      <c r="I441" s="921"/>
      <c r="J441" s="921"/>
      <c r="K441" s="649"/>
      <c r="L441" s="1163" t="s">
        <v>2387</v>
      </c>
      <c r="M441" s="1164"/>
      <c r="N441" s="1164"/>
      <c r="O441" s="1164"/>
      <c r="P441" s="1164"/>
      <c r="Q441" s="1164"/>
      <c r="R441" s="1164"/>
      <c r="S441" s="1164"/>
      <c r="T441" s="1164"/>
      <c r="U441" s="1164"/>
      <c r="V441" s="1164"/>
      <c r="W441" s="1164"/>
      <c r="X441" s="1164"/>
      <c r="Y441" s="1164"/>
      <c r="Z441" s="1164"/>
      <c r="AA441" s="1164"/>
      <c r="AB441" s="1164"/>
      <c r="AC441" s="1164"/>
      <c r="AD441" s="1164"/>
      <c r="AE441" s="1164"/>
      <c r="AF441" s="1164"/>
      <c r="AG441" s="1164"/>
      <c r="AH441" s="1164"/>
      <c r="AI441" s="1164"/>
      <c r="AJ441" s="1164"/>
      <c r="AK441" s="1164"/>
      <c r="AL441" s="1164"/>
      <c r="AM441" s="1164"/>
      <c r="AN441" s="1164"/>
      <c r="AO441" s="1164"/>
      <c r="AP441" s="1164"/>
      <c r="AQ441" s="1164"/>
      <c r="AR441" s="921"/>
      <c r="AS441" s="921"/>
      <c r="AT441" s="921"/>
      <c r="AU441" s="921"/>
      <c r="AV441" s="921"/>
      <c r="AW441" s="921"/>
      <c r="AX441" s="921"/>
      <c r="AY441" s="921"/>
      <c r="AZ441" s="921"/>
      <c r="BA441" s="921"/>
      <c r="BB441" s="921"/>
      <c r="BC441" s="921"/>
      <c r="BD441" s="921"/>
      <c r="BE441" s="921"/>
      <c r="BF441" s="921"/>
    </row>
    <row r="442" spans="1:58" s="601" customFormat="1" ht="153.6" customHeight="1">
      <c r="A442" s="921"/>
      <c r="B442" s="921"/>
      <c r="C442" s="921"/>
      <c r="D442" s="921"/>
      <c r="E442" s="921"/>
      <c r="F442" s="921"/>
      <c r="G442" s="921"/>
      <c r="H442" s="921"/>
      <c r="I442" s="921"/>
      <c r="J442" s="921"/>
      <c r="K442" s="649" t="s">
        <v>2376</v>
      </c>
      <c r="L442" s="1163" t="s">
        <v>2388</v>
      </c>
      <c r="M442" s="1164"/>
      <c r="N442" s="1164"/>
      <c r="O442" s="1164"/>
      <c r="P442" s="1164"/>
      <c r="Q442" s="1164"/>
      <c r="R442" s="1164"/>
      <c r="S442" s="1164"/>
      <c r="T442" s="1164"/>
      <c r="U442" s="1164"/>
      <c r="V442" s="1164"/>
      <c r="W442" s="1164"/>
      <c r="X442" s="1164"/>
      <c r="Y442" s="1164"/>
      <c r="Z442" s="1164"/>
      <c r="AA442" s="1164"/>
      <c r="AB442" s="1164"/>
      <c r="AC442" s="1164"/>
      <c r="AD442" s="1164"/>
      <c r="AE442" s="1164"/>
      <c r="AF442" s="1164"/>
      <c r="AG442" s="1164"/>
      <c r="AH442" s="1164"/>
      <c r="AI442" s="1164"/>
      <c r="AJ442" s="1164"/>
      <c r="AK442" s="1164"/>
      <c r="AL442" s="1164"/>
      <c r="AM442" s="1164"/>
      <c r="AN442" s="1164"/>
      <c r="AO442" s="1164"/>
      <c r="AP442" s="1164"/>
      <c r="AQ442" s="1164"/>
      <c r="AR442" s="921"/>
      <c r="AS442" s="921"/>
      <c r="AT442" s="921"/>
      <c r="AU442" s="921"/>
      <c r="AV442" s="921"/>
      <c r="AW442" s="921"/>
      <c r="AX442" s="921"/>
      <c r="AY442" s="921"/>
      <c r="AZ442" s="921"/>
      <c r="BA442" s="921"/>
      <c r="BB442" s="921"/>
      <c r="BC442" s="921"/>
      <c r="BD442" s="921"/>
      <c r="BE442" s="921"/>
      <c r="BF442" s="921"/>
    </row>
  </sheetData>
  <sheetProtection formatColumns="0" formatRows="0" autoFilter="0"/>
  <mergeCells count="73">
    <mergeCell ref="L442:AQ442"/>
    <mergeCell ref="L362:M362"/>
    <mergeCell ref="L397:M397"/>
    <mergeCell ref="L398:M398"/>
    <mergeCell ref="L399:M399"/>
    <mergeCell ref="L400:M400"/>
    <mergeCell ref="Z437:AB437"/>
    <mergeCell ref="L323:M323"/>
    <mergeCell ref="L324:M324"/>
    <mergeCell ref="L359:M359"/>
    <mergeCell ref="L360:M360"/>
    <mergeCell ref="L361:M361"/>
    <mergeCell ref="L284:M284"/>
    <mergeCell ref="L285:M285"/>
    <mergeCell ref="L286:M286"/>
    <mergeCell ref="L321:M321"/>
    <mergeCell ref="L322:M322"/>
    <mergeCell ref="L245:M245"/>
    <mergeCell ref="L246:M246"/>
    <mergeCell ref="L247:M247"/>
    <mergeCell ref="L248:M248"/>
    <mergeCell ref="L283:M283"/>
    <mergeCell ref="L172:M172"/>
    <mergeCell ref="L207:M207"/>
    <mergeCell ref="L208:M208"/>
    <mergeCell ref="L209:M209"/>
    <mergeCell ref="L210:M210"/>
    <mergeCell ref="L55:M55"/>
    <mergeCell ref="L56:M56"/>
    <mergeCell ref="L57:M57"/>
    <mergeCell ref="L58:M58"/>
    <mergeCell ref="L93:M93"/>
    <mergeCell ref="L134:M134"/>
    <mergeCell ref="L169:M169"/>
    <mergeCell ref="L170:M170"/>
    <mergeCell ref="L171:M171"/>
    <mergeCell ref="L94:M94"/>
    <mergeCell ref="L95:M95"/>
    <mergeCell ref="L96:M96"/>
    <mergeCell ref="L131:M131"/>
    <mergeCell ref="L132:M132"/>
    <mergeCell ref="T15:V15"/>
    <mergeCell ref="L441:AQ441"/>
    <mergeCell ref="L436:AQ436"/>
    <mergeCell ref="L437:L438"/>
    <mergeCell ref="M437:M438"/>
    <mergeCell ref="AL437:AN437"/>
    <mergeCell ref="N437:P437"/>
    <mergeCell ref="Q437:S437"/>
    <mergeCell ref="AO437:AQ437"/>
    <mergeCell ref="L440:AQ440"/>
    <mergeCell ref="T437:V437"/>
    <mergeCell ref="W437:Y437"/>
    <mergeCell ref="AC437:AE437"/>
    <mergeCell ref="AF437:AH437"/>
    <mergeCell ref="AI437:AK437"/>
    <mergeCell ref="L133:M133"/>
    <mergeCell ref="L17:M17"/>
    <mergeCell ref="L18:M18"/>
    <mergeCell ref="L19:M19"/>
    <mergeCell ref="L20:M20"/>
    <mergeCell ref="L14:AQ14"/>
    <mergeCell ref="L15:L16"/>
    <mergeCell ref="M15:M16"/>
    <mergeCell ref="N15:P15"/>
    <mergeCell ref="AO15:AQ15"/>
    <mergeCell ref="Q15:S15"/>
    <mergeCell ref="AI15:AK15"/>
    <mergeCell ref="AL15:AN15"/>
    <mergeCell ref="W15:Y15"/>
    <mergeCell ref="Z15:AB15"/>
    <mergeCell ref="AC15:AE15"/>
    <mergeCell ref="AF15:AH15"/>
  </mergeCells>
  <dataValidations count="1">
    <dataValidation type="decimal" allowBlank="1" showErrorMessage="1" errorTitle="Ошибка" error="Допускается ввод только неотрицательных чисел!" sqref="N50:O51 AI35:AJ36 AF35:AG36 AC35:AD36 Z35:AA36 W35:X36 T35:U36 Q35:R36 Q50:R51 N35:O36 Q41:R42 AL35:AM36 AI41:AJ42 AF41:AG42 AC41:AD42 Z41:AA42 W41:X42 T41:U42 AL44:AM45 N41:O42 AL41:AM42 AI44:AJ45 AF44:AG45 AC44:AD45 Z44:AA45 W44:X45 T44:U45 N44:O45 Q32:R33 AO44:AP45 N32:O33 AL32:AM33 AI32:AJ33 AF32:AG33 AC32:AD33 Z32:AA33 W32:X33 T32:U33 N53:O54 AL53:AM54 AI53:AJ54 AF53:AG54 AC53:AD54 Z53:AA54 W53:X54 T53:U54 AO53:AP54 AI38:AJ39 AF38:AG39 AC38:AD39 Z38:AA39 W38:X39 T38:U39 Q38:R39 N38:O39 AO38:AP39 N47:O48 AL47:AM48 AI47:AJ48 AF47:AG48 AC47:AD48 Z47:AA48 W47:X48 T47:U48 Q47:R48 T50:U51 W50:X51 Z50:AA51 AC50:AD51 AF50:AG51 AI50:AJ51 AL50:AM51 AO50:AP51 Q44:R45 AO35:AP36 AO41:AP42 AL38:AM39 AO32:AP33 AO47:AP48 Q53:R54 N88:O89 AI73:AJ74 AF73:AG74 AC73:AD74 Z73:AA74 W73:X74 T73:U74 Q73:R74 Q88:R89 N73:O74 Q79:R80 AL73:AM74 AI79:AJ80 AF79:AG80 AC79:AD80 Z79:AA80 W79:X80 T79:U80 AL82:AM83 N79:O80 AL79:AM80 AI82:AJ83 AF82:AG83 AC82:AD83 Z82:AA83 W82:X83 T82:U83 N82:O83 Q70:R71 AO82:AP83 N70:O71 AL70:AM71 AI70:AJ71 AF70:AG71 AC70:AD71 Z70:AA71 W70:X71 T70:U71 N91:O92 AL91:AM92 AI91:AJ92 AF91:AG92 AC91:AD92 Z91:AA92 W91:X92 T91:U92 AO91:AP92 AI76:AJ77 AF76:AG77 AC76:AD77 Z76:AA77 W76:X77 T76:U77 Q76:R77 N76:O77 AO76:AP77 N85:O86 AL85:AM86 AI85:AJ86 AF85:AG86 AC85:AD86 Z85:AA86 W85:X86 T85:U86 Q85:R86 T88:U89 W88:X89 Z88:AA89 AC88:AD89 AF88:AG89 AI88:AJ89 AL88:AM89 AO88:AP89 Q82:R83 AO73:AP74 AO79:AP80 AL76:AM77 AO70:AP71 AO85:AP86 Q91:R92 N126:O127 AI111:AJ112 AF111:AG112 AC111:AD112 Z111:AA112 W111:X112 T111:U112 Q111:R112 Q126:R127 N111:O112 Q117:R118 AL111:AM112 AI117:AJ118 AF117:AG118 AC117:AD118 Z117:AA118 W117:X118 T117:U118 AL120:AM121 N117:O118 AL117:AM118 AI120:AJ121 AF120:AG121 AC120:AD121 Z120:AA121 W120:X121 T120:U121 N120:O121 Q108:R109 AO120:AP121 N108:O109 AL108:AM109 AI108:AJ109 AF108:AG109 AC108:AD109 Z108:AA109 W108:X109 T108:U109 N129:O130 AL129:AM130 AI129:AJ130 AF129:AG130 AC129:AD130 Z129:AA130 W129:X130 T129:U130 AO129:AP130 AI114:AJ115 AF114:AG115 AC114:AD115 Z114:AA115 W114:X115 T114:U115 Q114:R115 N114:O115 AO114:AP115 N123:O124 AL123:AM124 AI123:AJ124 AF123:AG124 AC123:AD124 Z123:AA124 W123:X124 T123:U124 Q123:R124 T126:U127 W126:X127 Z126:AA127 AC126:AD127 AF126:AG127 AI126:AJ127 AL126:AM127 AO126:AP127 Q120:R121 AO111:AP112 AO117:AP118 AL114:AM115 AO108:AP109 AO123:AP124 Q129:R130 N164:O165 AI149:AJ150 AF149:AG150 AC149:AD150 Z149:AA150 W149:X150 T149:U150 Q149:R150 Q164:R165 N149:O150 Q155:R156 AL149:AM150 AI155:AJ156 AF155:AG156 AC155:AD156 Z155:AA156 W155:X156 T155:U156 AL158:AM159 N155:O156 AL155:AM156 AI158:AJ159 AF158:AG159 AC158:AD159 Z158:AA159 W158:X159 T158:U159 N158:O159 Q146:R147 AO158:AP159 N146:O147 AL146:AM147 AI146:AJ147 AF146:AG147 AC146:AD147 Z146:AA147 W146:X147 T146:U147 N167:O168 AL167:AM168 AI167:AJ168 AF167:AG168 AC167:AD168 Z167:AA168 W167:X168 T167:U168 AO167:AP168 AI152:AJ153 AF152:AG153 AC152:AD153 Z152:AA153 W152:X153 T152:U153 Q152:R153 N152:O153 AO152:AP153 N161:O162 AL161:AM162 AI161:AJ162 AF161:AG162 AC161:AD162 Z161:AA162 W161:X162 T161:U162 Q161:R162 T164:U165 W164:X165 Z164:AA165 AC164:AD165 AF164:AG165 AI164:AJ165 AL164:AM165 AO164:AP165 Q158:R159 AO149:AP150 AO155:AP156 AL152:AM153 AO146:AP147 AO161:AP162 Q167:R168 N202:O203 AI187:AJ188 AF187:AG188 AC187:AD188 Z187:AA188 W187:X188 T187:U188 Q187:R188 Q202:R203 N187:O188 Q193:R194 AL187:AM188 AI193:AJ194 AF193:AG194 AC193:AD194 Z193:AA194 W193:X194 T193:U194 AL196:AM197 N193:O194 AL193:AM194 AI196:AJ197 AF196:AG197 AC196:AD197 Z196:AA197 W196:X197 T196:U197 N196:O197 Q184:R185 AO196:AP197 N184:O185 AL184:AM185 AI184:AJ185 AF184:AG185 AC184:AD185 Z184:AA185 W184:X185 T184:U185 N205:O206 AL205:AM206 AI205:AJ206 AF205:AG206 AC205:AD206 Z205:AA206 W205:X206 T205:U206 AO205:AP206 AI190:AJ191 AF190:AG191 AC190:AD191 Z190:AA191 W190:X191 T190:U191 Q190:R191 N190:O191 AO190:AP191 N199:O200 AL199:AM200 AI199:AJ200 AF199:AG200 AC199:AD200 Z199:AA200 W199:X200 T199:U200 Q199:R200 T202:U203 W202:X203 Z202:AA203 AC202:AD203 AF202:AG203 AI202:AJ203 AL202:AM203 AO202:AP203 Q196:R197 AO187:AP188 AO193:AP194 AL190:AM191 AO184:AP185 AO199:AP200 Q205:R206 N240:O241 AI225:AJ226 AF225:AG226 AC225:AD226 Z225:AA226 W225:X226 T225:U226 Q225:R226 Q240:R241 N225:O226 Q231:R232 AL225:AM226 AI231:AJ232 AF231:AG232 AC231:AD232 Z231:AA232 W231:X232 T231:U232 AL234:AM235 N231:O232 AL231:AM232 AI234:AJ235 AF234:AG235 AC234:AD235 Z234:AA235 W234:X235 T234:U235 N234:O235 Q222:R223 AO234:AP235 N222:O223 AL222:AM223 AI222:AJ223 AF222:AG223 AC222:AD223 Z222:AA223 W222:X223 T222:U223 N243:O244 AL243:AM244 AI243:AJ244 AF243:AG244 AC243:AD244 Z243:AA244 W243:X244 T243:U244 AO243:AP244 AI228:AJ229 AF228:AG229 AC228:AD229 Z228:AA229 W228:X229 T228:U229 Q228:R229 N228:O229 AO228:AP229 N237:O238 AL237:AM238 AI237:AJ238 AF237:AG238 AC237:AD238 Z237:AA238 W237:X238 T237:U238 Q237:R238 T240:U241 W240:X241 Z240:AA241 AC240:AD241 AF240:AG241 AI240:AJ241 AL240:AM241 AO240:AP241 Q234:R235 AO225:AP226 AO231:AP232 AL228:AM229 AO222:AP223 AO237:AP238 Q243:R244 N278:O279 AI263:AJ264 AF263:AG264 AC263:AD264 Z263:AA264 W263:X264 T263:U264 Q263:R264 Q278:R279 N263:O264 Q269:R270 AL263:AM264 AI269:AJ270 AF269:AG270 AC269:AD270 Z269:AA270 W269:X270 T269:U270 AL272:AM273 N269:O270 AL269:AM270 AI272:AJ273 AF272:AG273 AC272:AD273 Z272:AA273 W272:X273 T272:U273 N272:O273 Q260:R261 AO272:AP273 N260:O261 AL260:AM261 AI260:AJ261 AF260:AG261 AC260:AD261 Z260:AA261 W260:X261 T260:U261 N281:O282 AL281:AM282 AI281:AJ282 AF281:AG282 AC281:AD282 Z281:AA282 W281:X282 T281:U282 AO281:AP282 AI266:AJ267 AF266:AG267 AC266:AD267 Z266:AA267 W266:X267 T266:U267 Q266:R267 N266:O267 AO266:AP267 N275:O276 AL275:AM276 AI275:AJ276 AF275:AG276 AC275:AD276 Z275:AA276 W275:X276 T275:U276 Q275:R276 T278:U279 W278:X279 Z278:AA279 AC278:AD279 AF278:AG279 AI278:AJ279 AL278:AM279 AO278:AP279 Q272:R273 AO263:AP264 AO269:AP270 AL266:AM267 AO260:AP261 AO275:AP276 Q281:R282 N316:O317 AI301:AJ302 AF301:AG302 AC301:AD302 Z301:AA302 W301:X302 T301:U302 Q301:R302 Q316:R317 N301:O302 Q307:R308 AL301:AM302 AI307:AJ308 AF307:AG308 AC307:AD308 Z307:AA308 W307:X308 T307:U308 AL310:AM311 N307:O308 AL307:AM308 AI310:AJ311 AF310:AG311 AC310:AD311 Z310:AA311 W310:X311 T310:U311 N310:O311 Q298:R299 AO310:AP311 N298:O299 AL298:AM299 AI298:AJ299 AF298:AG299 AC298:AD299 Z298:AA299 W298:X299 T298:U299 N319:O320 AL319:AM320 AI319:AJ320 AF319:AG320 AC319:AD320 Z319:AA320 W319:X320 T319:U320 AO319:AP320 AI304:AJ305 AF304:AG305 AC304:AD305 Z304:AA305 W304:X305 T304:U305 Q304:R305 N304:O305 AO304:AP305 N313:O314 AL313:AM314 AI313:AJ314 AF313:AG314 AC313:AD314 Z313:AA314 W313:X314 T313:U314 Q313:R314 T316:U317 W316:X317 Z316:AA317 AC316:AD317 AF316:AG317 AI316:AJ317 AL316:AM317 AO316:AP317 Q310:R311 AO301:AP302 AO307:AP308 AL304:AM305 AO298:AP299 AO313:AP314 Q319:R320 N354:O355 AI339:AJ340 AF339:AG340 AC339:AD340 Z339:AA340 W339:X340 T339:U340 Q339:R340 Q354:R355 N339:O340 Q345:R346 AL339:AM340 AI345:AJ346 AF345:AG346 AC345:AD346 Z345:AA346 W345:X346 T345:U346 AL348:AM349 N345:O346 AL345:AM346 AI348:AJ349 AF348:AG349 AC348:AD349 Z348:AA349 W348:X349 T348:U349 N348:O349 Q336:R337 AO348:AP349 N336:O337 AL336:AM337 AI336:AJ337 AF336:AG337 AC336:AD337 Z336:AA337 W336:X337 T336:U337 N357:O358 AL357:AM358 AI357:AJ358 AF357:AG358 AC357:AD358 Z357:AA358 W357:X358 T357:U358 AO357:AP358 AI342:AJ343 AF342:AG343 AC342:AD343 Z342:AA343 W342:X343 T342:U343 Q342:R343 N342:O343 AO342:AP343 N351:O352 AL351:AM352 AI351:AJ352 AF351:AG352 AC351:AD352 Z351:AA352 W351:X352 T351:U352 Q351:R352 T354:U355 W354:X355 Z354:AA355 AC354:AD355 AF354:AG355 AI354:AJ355 AL354:AM355 AO354:AP355 Q348:R349 AO339:AP340 AO345:AP346 AL342:AM343 AO336:AP337 AO351:AP352 Q357:R358 N392:O393 AI377:AJ378 AF377:AG378 AC377:AD378 Z377:AA378 W377:X378 T377:U378 Q377:R378 Q392:R393 N377:O378 Q383:R384 AL377:AM378 AI383:AJ384 AF383:AG384 AC383:AD384 Z383:AA384 W383:X384 T383:U384 AL386:AM387 N383:O384 AL383:AM384 AI386:AJ387 AF386:AG387 AC386:AD387 Z386:AA387 W386:X387 T386:U387 N386:O387 Q374:R375 AO386:AP387 N374:O375 AL374:AM375 AI374:AJ375 AF374:AG375 AC374:AD375 Z374:AA375 W374:X375 T374:U375 N395:O396 AL395:AM396 AI395:AJ396 AF395:AG396 AC395:AD396 Z395:AA396 W395:X396 T395:U396 AO395:AP396 AI380:AJ381 AF380:AG381 AC380:AD381 Z380:AA381 W380:X381 T380:U381 Q380:R381 N380:O381 AO380:AP381 N389:O390 AL389:AM390 AI389:AJ390 AF389:AG390 AC389:AD390 Z389:AA390 W389:X390 T389:U390 Q389:R390 T392:U393 W392:X393 Z392:AA393 AC392:AD393 AF392:AG393 AI392:AJ393 AL392:AM393 AO392:AP393 Q386:R387 AO377:AP378 AO383:AP384 AL380:AM381 AO374:AP375 AO389:AP390 Q395:R396 N430:O431 AI415:AJ416 AF415:AG416 AC415:AD416 Z415:AA416 W415:X416 T415:U416 Q415:R416 Q430:R431 N415:O416 Q421:R422 AL415:AM416 AI421:AJ422 AF421:AG422 AC421:AD422 Z421:AA422 W421:X422 T421:U422 AL424:AM425 N421:O422 AL421:AM422 AI424:AJ425 AF424:AG425 AC424:AD425 Z424:AA425 W424:X425 T424:U425 N424:O425 Q412:R413 AO424:AP425 N412:O413 AL412:AM413 AI412:AJ413 AF412:AG413 AC412:AD413 Z412:AA413 W412:X413 T412:U413 N433:O434 AL433:AM434 AI433:AJ434 AF433:AG434 AC433:AD434 Z433:AA434 W433:X434 T433:U434 AO433:AP434 AI418:AJ419 AF418:AG419 AC418:AD419 Z418:AA419 W418:X419 T418:U419 Q418:R419 N418:O419 AO418:AP419 N427:O428 AL427:AM428 AI427:AJ428 AF427:AG428 AC427:AD428 Z427:AA428 W427:X428 T427:U428 Q427:R428 T430:U431 W430:X431 Z430:AA431 AC430:AD431 AF430:AG431 AI430:AJ431 AL430:AM431 AO430:AP431 Q424:R425 AO415:AP416 AO421:AP422 AL418:AM419 AO412:AP413 AO427:AP428 Q433:R434">
      <formula1>0</formula1>
      <formula2>9.99999999999999E+23</formula2>
    </dataValidation>
  </dataValidations>
  <printOptions horizontalCentered="1"/>
  <pageMargins left="0.35433070866141736" right="0.35433070866141736" top="0.39370078740157483" bottom="0.47244094488188981" header="7.874015748031496E-2" footer="7.874015748031496E-2"/>
  <pageSetup paperSize="9" scale="80" firstPageNumber="16" fitToWidth="0" orientation="portrait" useFirstPageNumber="1" r:id="rId1"/>
  <headerFooter>
    <oddFooter>&amp;C&amp;A
&amp;P из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tabColor rgb="FF002060"/>
    <outlinePr summaryBelow="0" summaryRight="0"/>
  </sheetPr>
  <dimension ref="A1:AI140"/>
  <sheetViews>
    <sheetView showGridLines="0" tabSelected="1" view="pageBreakPreview" topLeftCell="A11" zoomScale="70" zoomScaleNormal="100" zoomScaleSheetLayoutView="70" workbookViewId="0">
      <pane xSplit="12" ySplit="6" topLeftCell="M75" activePane="bottomRight" state="frozen"/>
      <selection activeCell="M11" sqref="M11"/>
      <selection pane="topRight" activeCell="M11" sqref="M11"/>
      <selection pane="bottomLeft" activeCell="M11" sqref="M11"/>
      <selection pane="bottomRight" activeCell="T72" sqref="T72"/>
    </sheetView>
  </sheetViews>
  <sheetFormatPr defaultColWidth="9.125" defaultRowHeight="11.4"/>
  <cols>
    <col min="1" max="5" width="2.75" style="322" hidden="1" customWidth="1"/>
    <col min="6" max="6" width="5.25" style="322" hidden="1" customWidth="1"/>
    <col min="7" max="7" width="12" style="322" hidden="1" customWidth="1"/>
    <col min="8" max="10" width="2.75" style="322" hidden="1" customWidth="1"/>
    <col min="11" max="11" width="3.75" style="322" hidden="1" customWidth="1"/>
    <col min="12" max="12" width="15.375" style="321" customWidth="1"/>
    <col min="13" max="20" width="14.875" style="322" customWidth="1"/>
    <col min="21" max="16384" width="9.125" style="322"/>
  </cols>
  <sheetData>
    <row r="1" spans="1:35" hidden="1">
      <c r="A1" s="921"/>
      <c r="B1" s="921"/>
      <c r="C1" s="921"/>
      <c r="D1" s="921"/>
      <c r="E1" s="921"/>
      <c r="F1" s="921"/>
      <c r="G1" s="921"/>
      <c r="H1" s="921"/>
      <c r="I1" s="921"/>
      <c r="J1" s="921"/>
      <c r="K1" s="921"/>
      <c r="L1" s="966"/>
      <c r="M1" s="921"/>
      <c r="N1" s="921"/>
      <c r="O1" s="921"/>
      <c r="P1" s="921"/>
      <c r="Q1" s="921"/>
      <c r="R1" s="921"/>
      <c r="S1" s="921"/>
      <c r="T1" s="921"/>
      <c r="U1" s="921"/>
      <c r="V1" s="921"/>
      <c r="W1" s="921"/>
      <c r="X1" s="921"/>
      <c r="Y1" s="921"/>
      <c r="Z1" s="921"/>
      <c r="AA1" s="921"/>
      <c r="AB1" s="921"/>
      <c r="AC1" s="921"/>
      <c r="AD1" s="921"/>
      <c r="AE1" s="921"/>
      <c r="AF1" s="921"/>
      <c r="AG1" s="921"/>
      <c r="AH1" s="921"/>
      <c r="AI1" s="921"/>
    </row>
    <row r="2" spans="1:35" hidden="1">
      <c r="A2" s="921"/>
      <c r="B2" s="921"/>
      <c r="C2" s="921"/>
      <c r="D2" s="921"/>
      <c r="E2" s="921"/>
      <c r="F2" s="921"/>
      <c r="G2" s="921"/>
      <c r="H2" s="921"/>
      <c r="I2" s="921"/>
      <c r="J2" s="921"/>
      <c r="K2" s="921"/>
      <c r="L2" s="966"/>
      <c r="M2" s="921"/>
      <c r="N2" s="921"/>
      <c r="O2" s="921"/>
      <c r="P2" s="921"/>
      <c r="Q2" s="921"/>
      <c r="R2" s="921"/>
      <c r="S2" s="921"/>
      <c r="T2" s="921"/>
      <c r="U2" s="921"/>
      <c r="V2" s="921"/>
      <c r="W2" s="921"/>
      <c r="X2" s="921"/>
      <c r="Y2" s="921"/>
      <c r="Z2" s="921"/>
      <c r="AA2" s="921"/>
      <c r="AB2" s="921"/>
      <c r="AC2" s="921"/>
      <c r="AD2" s="921"/>
      <c r="AE2" s="921"/>
      <c r="AF2" s="921"/>
      <c r="AG2" s="921"/>
      <c r="AH2" s="921"/>
      <c r="AI2" s="921"/>
    </row>
    <row r="3" spans="1:35" hidden="1">
      <c r="A3" s="921"/>
      <c r="B3" s="921"/>
      <c r="C3" s="921"/>
      <c r="D3" s="921"/>
      <c r="E3" s="921"/>
      <c r="F3" s="921"/>
      <c r="G3" s="921"/>
      <c r="H3" s="921"/>
      <c r="I3" s="921"/>
      <c r="J3" s="921"/>
      <c r="K3" s="921"/>
      <c r="L3" s="966"/>
      <c r="M3" s="921"/>
      <c r="N3" s="921"/>
      <c r="O3" s="921"/>
      <c r="P3" s="921"/>
      <c r="Q3" s="921"/>
      <c r="R3" s="921"/>
      <c r="S3" s="921"/>
      <c r="T3" s="921"/>
      <c r="U3" s="921"/>
      <c r="V3" s="921"/>
      <c r="W3" s="921"/>
      <c r="X3" s="921"/>
      <c r="Y3" s="921"/>
      <c r="Z3" s="921"/>
      <c r="AA3" s="921"/>
      <c r="AB3" s="921"/>
      <c r="AC3" s="921"/>
      <c r="AD3" s="921"/>
      <c r="AE3" s="921"/>
      <c r="AF3" s="921"/>
      <c r="AG3" s="921"/>
      <c r="AH3" s="921"/>
      <c r="AI3" s="921"/>
    </row>
    <row r="4" spans="1:35" hidden="1">
      <c r="A4" s="921"/>
      <c r="B4" s="921"/>
      <c r="C4" s="921"/>
      <c r="D4" s="921"/>
      <c r="E4" s="921"/>
      <c r="F4" s="921"/>
      <c r="G4" s="921"/>
      <c r="H4" s="921"/>
      <c r="I4" s="921"/>
      <c r="J4" s="921"/>
      <c r="K4" s="921"/>
      <c r="L4" s="966"/>
      <c r="M4" s="921"/>
      <c r="N4" s="921"/>
      <c r="O4" s="921"/>
      <c r="P4" s="921"/>
      <c r="Q4" s="921"/>
      <c r="R4" s="921"/>
      <c r="S4" s="921"/>
      <c r="T4" s="921"/>
      <c r="U4" s="921"/>
      <c r="V4" s="921"/>
      <c r="W4" s="921"/>
      <c r="X4" s="921"/>
      <c r="Y4" s="921"/>
      <c r="Z4" s="921"/>
      <c r="AA4" s="921"/>
      <c r="AB4" s="921"/>
      <c r="AC4" s="921"/>
      <c r="AD4" s="921"/>
      <c r="AE4" s="921"/>
      <c r="AF4" s="921"/>
      <c r="AG4" s="921"/>
      <c r="AH4" s="921"/>
      <c r="AI4" s="921"/>
    </row>
    <row r="5" spans="1:35" hidden="1">
      <c r="A5" s="921"/>
      <c r="B5" s="921"/>
      <c r="C5" s="921"/>
      <c r="D5" s="921"/>
      <c r="E5" s="921"/>
      <c r="F5" s="921"/>
      <c r="G5" s="921"/>
      <c r="H5" s="921"/>
      <c r="I5" s="921"/>
      <c r="J5" s="921"/>
      <c r="K5" s="921"/>
      <c r="L5" s="966"/>
      <c r="M5" s="921"/>
      <c r="N5" s="921"/>
      <c r="O5" s="921"/>
      <c r="P5" s="921"/>
      <c r="Q5" s="921"/>
      <c r="R5" s="921"/>
      <c r="S5" s="921"/>
      <c r="T5" s="921"/>
      <c r="U5" s="921"/>
      <c r="V5" s="921"/>
      <c r="W5" s="921"/>
      <c r="X5" s="921"/>
      <c r="Y5" s="921"/>
      <c r="Z5" s="921"/>
      <c r="AA5" s="921"/>
      <c r="AB5" s="921"/>
      <c r="AC5" s="921"/>
      <c r="AD5" s="921"/>
      <c r="AE5" s="921"/>
      <c r="AF5" s="921"/>
      <c r="AG5" s="921"/>
      <c r="AH5" s="921"/>
      <c r="AI5" s="921"/>
    </row>
    <row r="6" spans="1:35" hidden="1">
      <c r="A6" s="921"/>
      <c r="B6" s="921"/>
      <c r="C6" s="921"/>
      <c r="D6" s="921"/>
      <c r="E6" s="921"/>
      <c r="F6" s="921"/>
      <c r="G6" s="921"/>
      <c r="H6" s="921"/>
      <c r="I6" s="921"/>
      <c r="J6" s="921"/>
      <c r="K6" s="921"/>
      <c r="L6" s="966"/>
      <c r="M6" s="921"/>
      <c r="N6" s="921"/>
      <c r="O6" s="921"/>
      <c r="P6" s="921"/>
      <c r="Q6" s="921"/>
      <c r="R6" s="921"/>
      <c r="S6" s="921"/>
      <c r="T6" s="921"/>
      <c r="U6" s="921"/>
      <c r="V6" s="921"/>
      <c r="W6" s="921"/>
      <c r="X6" s="921"/>
      <c r="Y6" s="921"/>
      <c r="Z6" s="921"/>
      <c r="AA6" s="921"/>
      <c r="AB6" s="921"/>
      <c r="AC6" s="921"/>
      <c r="AD6" s="921"/>
      <c r="AE6" s="921"/>
      <c r="AF6" s="921"/>
      <c r="AG6" s="921"/>
      <c r="AH6" s="921"/>
      <c r="AI6" s="921"/>
    </row>
    <row r="7" spans="1:35" hidden="1">
      <c r="A7" s="921"/>
      <c r="B7" s="921"/>
      <c r="C7" s="921"/>
      <c r="D7" s="921"/>
      <c r="E7" s="921"/>
      <c r="F7" s="921"/>
      <c r="G7" s="921"/>
      <c r="H7" s="921"/>
      <c r="I7" s="921"/>
      <c r="J7" s="921"/>
      <c r="K7" s="921"/>
      <c r="L7" s="966"/>
      <c r="M7" s="921"/>
      <c r="N7" s="921"/>
      <c r="O7" s="921"/>
      <c r="P7" s="921"/>
      <c r="Q7" s="921"/>
      <c r="R7" s="921"/>
      <c r="S7" s="921"/>
      <c r="T7" s="921"/>
      <c r="U7" s="921"/>
      <c r="V7" s="921"/>
      <c r="W7" s="921"/>
      <c r="X7" s="921"/>
      <c r="Y7" s="921"/>
      <c r="Z7" s="921"/>
      <c r="AA7" s="921"/>
      <c r="AB7" s="921"/>
      <c r="AC7" s="921"/>
      <c r="AD7" s="921"/>
      <c r="AE7" s="921"/>
      <c r="AF7" s="921"/>
      <c r="AG7" s="921"/>
      <c r="AH7" s="921"/>
      <c r="AI7" s="921"/>
    </row>
    <row r="8" spans="1:35" hidden="1">
      <c r="A8" s="921"/>
      <c r="B8" s="921"/>
      <c r="C8" s="921"/>
      <c r="D8" s="921"/>
      <c r="E8" s="921"/>
      <c r="F8" s="921"/>
      <c r="G8" s="921"/>
      <c r="H8" s="921"/>
      <c r="I8" s="921"/>
      <c r="J8" s="921"/>
      <c r="K8" s="921"/>
      <c r="L8" s="966"/>
      <c r="M8" s="921"/>
      <c r="N8" s="921"/>
      <c r="O8" s="921"/>
      <c r="P8" s="921"/>
      <c r="Q8" s="921"/>
      <c r="R8" s="921"/>
      <c r="S8" s="921"/>
      <c r="T8" s="921"/>
      <c r="U8" s="921"/>
      <c r="V8" s="921"/>
      <c r="W8" s="921"/>
      <c r="X8" s="921"/>
      <c r="Y8" s="921"/>
      <c r="Z8" s="921"/>
      <c r="AA8" s="921"/>
      <c r="AB8" s="921"/>
      <c r="AC8" s="921"/>
      <c r="AD8" s="921"/>
      <c r="AE8" s="921"/>
      <c r="AF8" s="921"/>
      <c r="AG8" s="921"/>
      <c r="AH8" s="921"/>
      <c r="AI8" s="921"/>
    </row>
    <row r="9" spans="1:35" hidden="1">
      <c r="A9" s="921"/>
      <c r="B9" s="921"/>
      <c r="C9" s="921"/>
      <c r="D9" s="921"/>
      <c r="E9" s="921"/>
      <c r="F9" s="921"/>
      <c r="G9" s="921"/>
      <c r="H9" s="921"/>
      <c r="I9" s="921"/>
      <c r="J9" s="921"/>
      <c r="K9" s="921"/>
      <c r="L9" s="966"/>
      <c r="M9" s="921"/>
      <c r="N9" s="921"/>
      <c r="O9" s="921"/>
      <c r="P9" s="921"/>
      <c r="Q9" s="921"/>
      <c r="R9" s="921"/>
      <c r="S9" s="921"/>
      <c r="T9" s="921"/>
      <c r="U9" s="921"/>
      <c r="V9" s="921"/>
      <c r="W9" s="921"/>
      <c r="X9" s="921"/>
      <c r="Y9" s="921"/>
      <c r="Z9" s="921"/>
      <c r="AA9" s="921"/>
      <c r="AB9" s="921"/>
      <c r="AC9" s="921"/>
      <c r="AD9" s="921"/>
      <c r="AE9" s="921"/>
      <c r="AF9" s="921"/>
      <c r="AG9" s="921"/>
      <c r="AH9" s="921"/>
      <c r="AI9" s="921"/>
    </row>
    <row r="10" spans="1:35" hidden="1">
      <c r="A10" s="921"/>
      <c r="B10" s="921"/>
      <c r="C10" s="921"/>
      <c r="D10" s="921"/>
      <c r="E10" s="921"/>
      <c r="F10" s="921"/>
      <c r="G10" s="921"/>
      <c r="H10" s="921"/>
      <c r="I10" s="921"/>
      <c r="J10" s="921"/>
      <c r="K10" s="921"/>
      <c r="L10" s="966"/>
      <c r="M10" s="921"/>
      <c r="N10" s="921"/>
      <c r="O10" s="921"/>
      <c r="P10" s="921"/>
      <c r="Q10" s="921"/>
      <c r="R10" s="921"/>
      <c r="S10" s="921"/>
      <c r="T10" s="921"/>
      <c r="U10" s="921"/>
      <c r="V10" s="921"/>
      <c r="W10" s="921"/>
      <c r="X10" s="921"/>
      <c r="Y10" s="921"/>
      <c r="Z10" s="921"/>
      <c r="AA10" s="921"/>
      <c r="AB10" s="921"/>
      <c r="AC10" s="921"/>
      <c r="AD10" s="921"/>
      <c r="AE10" s="921"/>
      <c r="AF10" s="921"/>
      <c r="AG10" s="921"/>
      <c r="AH10" s="921"/>
      <c r="AI10" s="921"/>
    </row>
    <row r="11" spans="1:35" ht="15" hidden="1" customHeight="1">
      <c r="A11" s="921"/>
      <c r="B11" s="921"/>
      <c r="C11" s="921"/>
      <c r="D11" s="921"/>
      <c r="E11" s="921"/>
      <c r="F11" s="921"/>
      <c r="G11" s="921"/>
      <c r="H11" s="921"/>
      <c r="I11" s="921"/>
      <c r="J11" s="921"/>
      <c r="K11" s="921"/>
      <c r="L11" s="968"/>
      <c r="M11" s="921"/>
      <c r="N11" s="921"/>
      <c r="O11" s="921"/>
      <c r="P11" s="921"/>
      <c r="Q11" s="921"/>
      <c r="R11" s="921"/>
      <c r="S11" s="921"/>
      <c r="T11" s="921"/>
      <c r="U11" s="921"/>
      <c r="V11" s="921"/>
      <c r="W11" s="921"/>
      <c r="X11" s="921"/>
      <c r="Y11" s="921"/>
      <c r="Z11" s="921"/>
      <c r="AA11" s="921"/>
      <c r="AB11" s="921"/>
      <c r="AC11" s="921"/>
      <c r="AD11" s="921"/>
      <c r="AE11" s="921"/>
      <c r="AF11" s="921"/>
      <c r="AG11" s="921"/>
      <c r="AH11" s="921"/>
      <c r="AI11" s="921"/>
    </row>
    <row r="12" spans="1:35" s="323" customFormat="1" ht="24" customHeight="1">
      <c r="A12" s="969"/>
      <c r="B12" s="969"/>
      <c r="C12" s="969"/>
      <c r="D12" s="969"/>
      <c r="E12" s="969"/>
      <c r="F12" s="969"/>
      <c r="G12" s="969"/>
      <c r="H12" s="969"/>
      <c r="I12" s="969"/>
      <c r="J12" s="969"/>
      <c r="K12" s="969"/>
      <c r="L12" s="484" t="s">
        <v>1291</v>
      </c>
      <c r="M12" s="284"/>
      <c r="N12" s="284"/>
      <c r="O12" s="284"/>
      <c r="P12" s="284"/>
      <c r="Q12" s="284"/>
      <c r="R12" s="969"/>
      <c r="S12" s="969"/>
      <c r="T12" s="969"/>
      <c r="U12" s="969"/>
      <c r="V12" s="969"/>
      <c r="W12" s="969"/>
      <c r="X12" s="969"/>
      <c r="Y12" s="969"/>
      <c r="Z12" s="969"/>
      <c r="AA12" s="969"/>
      <c r="AB12" s="969"/>
      <c r="AC12" s="969"/>
      <c r="AD12" s="969"/>
      <c r="AE12" s="969"/>
      <c r="AF12" s="969"/>
      <c r="AG12" s="969"/>
      <c r="AH12" s="969"/>
      <c r="AI12" s="969"/>
    </row>
    <row r="13" spans="1:35">
      <c r="A13" s="921"/>
      <c r="B13" s="921"/>
      <c r="C13" s="921"/>
      <c r="D13" s="921"/>
      <c r="E13" s="921"/>
      <c r="F13" s="921"/>
      <c r="G13" s="921"/>
      <c r="H13" s="921"/>
      <c r="I13" s="921"/>
      <c r="J13" s="921"/>
      <c r="K13" s="921"/>
      <c r="L13" s="967"/>
      <c r="M13" s="967"/>
      <c r="N13" s="921"/>
      <c r="O13" s="921"/>
      <c r="P13" s="921"/>
      <c r="Q13" s="921"/>
      <c r="R13" s="921"/>
      <c r="S13" s="921"/>
      <c r="T13" s="921"/>
      <c r="U13" s="921"/>
      <c r="V13" s="921"/>
      <c r="W13" s="921"/>
      <c r="X13" s="921"/>
      <c r="Y13" s="921"/>
      <c r="Z13" s="921"/>
      <c r="AA13" s="921"/>
      <c r="AB13" s="921"/>
      <c r="AC13" s="921"/>
      <c r="AD13" s="921"/>
      <c r="AE13" s="921"/>
      <c r="AF13" s="921"/>
      <c r="AG13" s="921"/>
      <c r="AH13" s="921"/>
      <c r="AI13" s="967"/>
    </row>
    <row r="14" spans="1:35" s="324" customFormat="1" ht="39" customHeight="1">
      <c r="A14" s="967"/>
      <c r="B14" s="967"/>
      <c r="C14" s="967"/>
      <c r="D14" s="967"/>
      <c r="E14" s="967"/>
      <c r="F14" s="967"/>
      <c r="G14" s="967"/>
      <c r="H14" s="967"/>
      <c r="I14" s="967"/>
      <c r="J14" s="967"/>
      <c r="K14" s="967"/>
      <c r="L14" s="1169" t="s">
        <v>14</v>
      </c>
      <c r="M14" s="1172" t="s">
        <v>704</v>
      </c>
      <c r="N14" s="1172" t="s">
        <v>307</v>
      </c>
      <c r="O14" s="1172" t="s">
        <v>705</v>
      </c>
      <c r="P14" s="1172" t="s">
        <v>706</v>
      </c>
      <c r="Q14" s="1172"/>
      <c r="R14" s="967"/>
      <c r="S14" s="967"/>
      <c r="T14" s="967"/>
      <c r="U14" s="967"/>
      <c r="V14" s="967"/>
      <c r="W14" s="967"/>
      <c r="X14" s="967"/>
      <c r="Y14" s="967"/>
      <c r="Z14" s="967"/>
      <c r="AA14" s="967"/>
      <c r="AB14" s="967"/>
      <c r="AC14" s="967"/>
      <c r="AD14" s="967"/>
      <c r="AE14" s="967"/>
      <c r="AF14" s="967"/>
      <c r="AG14" s="967"/>
      <c r="AH14" s="967"/>
      <c r="AI14" s="967"/>
    </row>
    <row r="15" spans="1:35" s="324" customFormat="1" ht="36" customHeight="1">
      <c r="A15" s="967"/>
      <c r="B15" s="967"/>
      <c r="C15" s="967"/>
      <c r="D15" s="967"/>
      <c r="E15" s="967"/>
      <c r="F15" s="967"/>
      <c r="G15" s="967"/>
      <c r="H15" s="967"/>
      <c r="I15" s="967"/>
      <c r="J15" s="967"/>
      <c r="K15" s="967"/>
      <c r="L15" s="1170"/>
      <c r="M15" s="1172"/>
      <c r="N15" s="1172"/>
      <c r="O15" s="1172"/>
      <c r="P15" s="996" t="s">
        <v>340</v>
      </c>
      <c r="Q15" s="996" t="s">
        <v>707</v>
      </c>
      <c r="R15" s="967"/>
      <c r="S15" s="967"/>
      <c r="T15" s="967"/>
      <c r="U15" s="967"/>
      <c r="V15" s="967"/>
      <c r="W15" s="967"/>
      <c r="X15" s="967"/>
      <c r="Y15" s="967"/>
      <c r="Z15" s="967"/>
      <c r="AA15" s="967"/>
      <c r="AB15" s="967"/>
      <c r="AC15" s="967"/>
      <c r="AD15" s="967"/>
      <c r="AE15" s="967"/>
      <c r="AF15" s="967"/>
      <c r="AG15" s="967"/>
      <c r="AH15" s="967"/>
      <c r="AI15" s="967"/>
    </row>
    <row r="16" spans="1:35" s="325" customFormat="1">
      <c r="A16" s="997"/>
      <c r="B16" s="997"/>
      <c r="C16" s="997"/>
      <c r="D16" s="997"/>
      <c r="E16" s="997"/>
      <c r="F16" s="997"/>
      <c r="G16" s="997"/>
      <c r="H16" s="997"/>
      <c r="I16" s="997"/>
      <c r="J16" s="997"/>
      <c r="K16" s="997"/>
      <c r="L16" s="1171"/>
      <c r="M16" s="996" t="s">
        <v>370</v>
      </c>
      <c r="N16" s="996" t="s">
        <v>145</v>
      </c>
      <c r="O16" s="856" t="s">
        <v>145</v>
      </c>
      <c r="P16" s="996" t="s">
        <v>145</v>
      </c>
      <c r="Q16" s="996" t="s">
        <v>708</v>
      </c>
      <c r="R16" s="997"/>
      <c r="S16" s="997"/>
      <c r="T16" s="997"/>
      <c r="U16" s="997"/>
      <c r="V16" s="997"/>
      <c r="W16" s="997"/>
      <c r="X16" s="997"/>
      <c r="Y16" s="997"/>
      <c r="Z16" s="997"/>
      <c r="AA16" s="997"/>
      <c r="AB16" s="997"/>
      <c r="AC16" s="997"/>
      <c r="AD16" s="997"/>
      <c r="AE16" s="997"/>
      <c r="AF16" s="997"/>
      <c r="AG16" s="997"/>
      <c r="AH16" s="997"/>
      <c r="AI16" s="997"/>
    </row>
    <row r="17" spans="1:35" s="102" customFormat="1">
      <c r="A17" s="764" t="s">
        <v>18</v>
      </c>
      <c r="B17" s="849"/>
      <c r="C17" s="849"/>
      <c r="D17" s="849"/>
      <c r="E17" s="849"/>
      <c r="F17" s="849"/>
      <c r="G17" s="849"/>
      <c r="H17" s="849"/>
      <c r="I17" s="849"/>
      <c r="J17" s="849"/>
      <c r="K17" s="849"/>
      <c r="L17" s="863" t="s">
        <v>2396</v>
      </c>
      <c r="M17" s="864"/>
      <c r="N17" s="864"/>
      <c r="O17" s="864"/>
      <c r="P17" s="864"/>
      <c r="Q17" s="864"/>
      <c r="R17" s="849"/>
      <c r="S17" s="849"/>
      <c r="T17" s="849"/>
      <c r="U17" s="849"/>
      <c r="V17" s="849"/>
      <c r="W17" s="849"/>
      <c r="X17" s="849"/>
      <c r="Y17" s="849"/>
      <c r="Z17" s="849"/>
      <c r="AA17" s="849"/>
      <c r="AB17" s="849"/>
      <c r="AC17" s="849"/>
      <c r="AD17" s="849"/>
      <c r="AE17" s="849"/>
      <c r="AF17" s="849"/>
      <c r="AG17" s="849"/>
      <c r="AH17" s="849"/>
      <c r="AI17" s="849"/>
    </row>
    <row r="18" spans="1:35" s="111" customFormat="1">
      <c r="A18" s="905">
        <v>1</v>
      </c>
      <c r="B18" s="905"/>
      <c r="C18" s="905"/>
      <c r="D18" s="905"/>
      <c r="E18" s="905"/>
      <c r="F18" s="905">
        <v>2023</v>
      </c>
      <c r="G18" s="905" t="b">
        <v>1</v>
      </c>
      <c r="H18" s="905"/>
      <c r="I18" s="905"/>
      <c r="J18" s="905"/>
      <c r="K18" s="905"/>
      <c r="L18" s="998" t="s">
        <v>2439</v>
      </c>
      <c r="M18" s="999">
        <v>0</v>
      </c>
      <c r="N18" s="1000">
        <v>0</v>
      </c>
      <c r="O18" s="999"/>
      <c r="P18" s="1000">
        <v>0</v>
      </c>
      <c r="Q18" s="1000">
        <v>2.6663859649122807</v>
      </c>
      <c r="R18" s="905"/>
      <c r="S18" s="905"/>
      <c r="T18" s="905"/>
      <c r="U18" s="905"/>
      <c r="V18" s="905"/>
      <c r="W18" s="905"/>
      <c r="X18" s="905"/>
      <c r="Y18" s="905"/>
      <c r="Z18" s="905"/>
      <c r="AA18" s="905"/>
      <c r="AB18" s="905"/>
      <c r="AC18" s="905"/>
      <c r="AD18" s="905"/>
      <c r="AE18" s="905"/>
      <c r="AF18" s="905"/>
      <c r="AG18" s="905"/>
      <c r="AH18" s="905"/>
      <c r="AI18" s="905"/>
    </row>
    <row r="19" spans="1:35" s="111" customFormat="1">
      <c r="A19" s="905">
        <v>1</v>
      </c>
      <c r="B19" s="905"/>
      <c r="C19" s="905"/>
      <c r="D19" s="905"/>
      <c r="E19" s="905"/>
      <c r="F19" s="905">
        <v>2024</v>
      </c>
      <c r="G19" s="905" t="b">
        <v>1</v>
      </c>
      <c r="H19" s="905"/>
      <c r="I19" s="905"/>
      <c r="J19" s="905"/>
      <c r="K19" s="905"/>
      <c r="L19" s="998" t="s">
        <v>2440</v>
      </c>
      <c r="M19" s="999">
        <v>4153.2556032000002</v>
      </c>
      <c r="N19" s="1000">
        <v>1</v>
      </c>
      <c r="O19" s="999"/>
      <c r="P19" s="1000">
        <v>20</v>
      </c>
      <c r="Q19" s="1000">
        <v>2.6659999999999999</v>
      </c>
      <c r="R19" s="905"/>
      <c r="S19" s="905"/>
      <c r="T19" s="905"/>
      <c r="U19" s="905"/>
      <c r="V19" s="905"/>
      <c r="W19" s="905"/>
      <c r="X19" s="905"/>
      <c r="Y19" s="905"/>
      <c r="Z19" s="905"/>
      <c r="AA19" s="905"/>
      <c r="AB19" s="905"/>
      <c r="AC19" s="905"/>
      <c r="AD19" s="905"/>
      <c r="AE19" s="905"/>
      <c r="AF19" s="905"/>
      <c r="AG19" s="905"/>
      <c r="AH19" s="905"/>
      <c r="AI19" s="905"/>
    </row>
    <row r="20" spans="1:35" s="111" customFormat="1">
      <c r="A20" s="905">
        <v>1</v>
      </c>
      <c r="B20" s="905"/>
      <c r="C20" s="905"/>
      <c r="D20" s="905"/>
      <c r="E20" s="905"/>
      <c r="F20" s="905">
        <v>2025</v>
      </c>
      <c r="G20" s="905" t="b">
        <v>1</v>
      </c>
      <c r="H20" s="905"/>
      <c r="I20" s="905"/>
      <c r="J20" s="905"/>
      <c r="K20" s="905"/>
      <c r="L20" s="998" t="s">
        <v>2469</v>
      </c>
      <c r="M20" s="999">
        <v>4153.2556032000002</v>
      </c>
      <c r="N20" s="1000">
        <v>0</v>
      </c>
      <c r="O20" s="999"/>
      <c r="P20" s="1000">
        <v>0</v>
      </c>
      <c r="Q20" s="1000">
        <v>0</v>
      </c>
      <c r="R20" s="905"/>
      <c r="S20" s="905"/>
      <c r="T20" s="905"/>
      <c r="U20" s="905"/>
      <c r="V20" s="905"/>
      <c r="W20" s="905"/>
      <c r="X20" s="905"/>
      <c r="Y20" s="905"/>
      <c r="Z20" s="905"/>
      <c r="AA20" s="905"/>
      <c r="AB20" s="905"/>
      <c r="AC20" s="905"/>
      <c r="AD20" s="905"/>
      <c r="AE20" s="905"/>
      <c r="AF20" s="905"/>
      <c r="AG20" s="905"/>
      <c r="AH20" s="905"/>
      <c r="AI20" s="905"/>
    </row>
    <row r="21" spans="1:35" s="111" customFormat="1" ht="0.15" customHeight="1">
      <c r="A21" s="905">
        <v>1</v>
      </c>
      <c r="B21" s="905"/>
      <c r="C21" s="905"/>
      <c r="D21" s="905"/>
      <c r="E21" s="905"/>
      <c r="F21" s="905">
        <v>2026</v>
      </c>
      <c r="G21" s="905" t="b">
        <v>0</v>
      </c>
      <c r="H21" s="905"/>
      <c r="I21" s="905"/>
      <c r="J21" s="905"/>
      <c r="K21" s="905"/>
      <c r="L21" s="998" t="s">
        <v>2470</v>
      </c>
      <c r="M21" s="999">
        <v>4153.2556032000002</v>
      </c>
      <c r="N21" s="1000">
        <v>0</v>
      </c>
      <c r="O21" s="999"/>
      <c r="P21" s="1000">
        <v>0</v>
      </c>
      <c r="Q21" s="1000">
        <v>0</v>
      </c>
      <c r="R21" s="905"/>
      <c r="S21" s="905"/>
      <c r="T21" s="905"/>
      <c r="U21" s="905"/>
      <c r="V21" s="905"/>
      <c r="W21" s="905"/>
      <c r="X21" s="905"/>
      <c r="Y21" s="905"/>
      <c r="Z21" s="905"/>
      <c r="AA21" s="905"/>
      <c r="AB21" s="905"/>
      <c r="AC21" s="905"/>
      <c r="AD21" s="905"/>
      <c r="AE21" s="905"/>
      <c r="AF21" s="905"/>
      <c r="AG21" s="905"/>
      <c r="AH21" s="905"/>
      <c r="AI21" s="905"/>
    </row>
    <row r="22" spans="1:35" s="111" customFormat="1" ht="0.15" customHeight="1">
      <c r="A22" s="905">
        <v>1</v>
      </c>
      <c r="B22" s="905"/>
      <c r="C22" s="905"/>
      <c r="D22" s="905"/>
      <c r="E22" s="905"/>
      <c r="F22" s="905">
        <v>2027</v>
      </c>
      <c r="G22" s="905" t="b">
        <v>0</v>
      </c>
      <c r="H22" s="905"/>
      <c r="I22" s="905"/>
      <c r="J22" s="905"/>
      <c r="K22" s="905"/>
      <c r="L22" s="998" t="s">
        <v>2471</v>
      </c>
      <c r="M22" s="999">
        <v>4153.2556032000002</v>
      </c>
      <c r="N22" s="1000">
        <v>0</v>
      </c>
      <c r="O22" s="999"/>
      <c r="P22" s="1000">
        <v>0</v>
      </c>
      <c r="Q22" s="1000">
        <v>0</v>
      </c>
      <c r="R22" s="905"/>
      <c r="S22" s="905"/>
      <c r="T22" s="905"/>
      <c r="U22" s="905"/>
      <c r="V22" s="905"/>
      <c r="W22" s="905"/>
      <c r="X22" s="905"/>
      <c r="Y22" s="905"/>
      <c r="Z22" s="905"/>
      <c r="AA22" s="905"/>
      <c r="AB22" s="905"/>
      <c r="AC22" s="905"/>
      <c r="AD22" s="905"/>
      <c r="AE22" s="905"/>
      <c r="AF22" s="905"/>
      <c r="AG22" s="905"/>
      <c r="AH22" s="905"/>
      <c r="AI22" s="905"/>
    </row>
    <row r="23" spans="1:35" s="111" customFormat="1" ht="0.15" customHeight="1">
      <c r="A23" s="905">
        <v>1</v>
      </c>
      <c r="B23" s="905"/>
      <c r="C23" s="905"/>
      <c r="D23" s="905"/>
      <c r="E23" s="905"/>
      <c r="F23" s="905">
        <v>2028</v>
      </c>
      <c r="G23" s="905" t="b">
        <v>0</v>
      </c>
      <c r="H23" s="905"/>
      <c r="I23" s="905"/>
      <c r="J23" s="905"/>
      <c r="K23" s="905"/>
      <c r="L23" s="998" t="s">
        <v>2472</v>
      </c>
      <c r="M23" s="999">
        <v>4153.2556032000002</v>
      </c>
      <c r="N23" s="1000">
        <v>0</v>
      </c>
      <c r="O23" s="999"/>
      <c r="P23" s="1000">
        <v>0</v>
      </c>
      <c r="Q23" s="1000">
        <v>0</v>
      </c>
      <c r="R23" s="905"/>
      <c r="S23" s="905"/>
      <c r="T23" s="905"/>
      <c r="U23" s="905"/>
      <c r="V23" s="905"/>
      <c r="W23" s="905"/>
      <c r="X23" s="905"/>
      <c r="Y23" s="905"/>
      <c r="Z23" s="905"/>
      <c r="AA23" s="905"/>
      <c r="AB23" s="905"/>
      <c r="AC23" s="905"/>
      <c r="AD23" s="905"/>
      <c r="AE23" s="905"/>
      <c r="AF23" s="905"/>
      <c r="AG23" s="905"/>
      <c r="AH23" s="905"/>
      <c r="AI23" s="905"/>
    </row>
    <row r="24" spans="1:35" s="111" customFormat="1" ht="0.15" customHeight="1">
      <c r="A24" s="905">
        <v>1</v>
      </c>
      <c r="B24" s="905"/>
      <c r="C24" s="905"/>
      <c r="D24" s="905"/>
      <c r="E24" s="905"/>
      <c r="F24" s="905">
        <v>2029</v>
      </c>
      <c r="G24" s="905" t="b">
        <v>0</v>
      </c>
      <c r="H24" s="905"/>
      <c r="I24" s="905"/>
      <c r="J24" s="905"/>
      <c r="K24" s="905"/>
      <c r="L24" s="998" t="s">
        <v>2473</v>
      </c>
      <c r="M24" s="999">
        <v>4153.2556032000002</v>
      </c>
      <c r="N24" s="1000">
        <v>0</v>
      </c>
      <c r="O24" s="999"/>
      <c r="P24" s="1000">
        <v>0</v>
      </c>
      <c r="Q24" s="1000">
        <v>0</v>
      </c>
      <c r="R24" s="905"/>
      <c r="S24" s="905"/>
      <c r="T24" s="905"/>
      <c r="U24" s="905"/>
      <c r="V24" s="905"/>
      <c r="W24" s="905"/>
      <c r="X24" s="905"/>
      <c r="Y24" s="905"/>
      <c r="Z24" s="905"/>
      <c r="AA24" s="905"/>
      <c r="AB24" s="905"/>
      <c r="AC24" s="905"/>
      <c r="AD24" s="905"/>
      <c r="AE24" s="905"/>
      <c r="AF24" s="905"/>
      <c r="AG24" s="905"/>
      <c r="AH24" s="905"/>
      <c r="AI24" s="905"/>
    </row>
    <row r="25" spans="1:35" s="111" customFormat="1" ht="0.15" customHeight="1">
      <c r="A25" s="905">
        <v>1</v>
      </c>
      <c r="B25" s="905"/>
      <c r="C25" s="905"/>
      <c r="D25" s="905"/>
      <c r="E25" s="905"/>
      <c r="F25" s="905">
        <v>2030</v>
      </c>
      <c r="G25" s="905" t="b">
        <v>0</v>
      </c>
      <c r="H25" s="905"/>
      <c r="I25" s="905"/>
      <c r="J25" s="905"/>
      <c r="K25" s="905"/>
      <c r="L25" s="998" t="s">
        <v>2474</v>
      </c>
      <c r="M25" s="999">
        <v>4153.2556032000002</v>
      </c>
      <c r="N25" s="1000">
        <v>0</v>
      </c>
      <c r="O25" s="999"/>
      <c r="P25" s="1000">
        <v>0</v>
      </c>
      <c r="Q25" s="1000">
        <v>0</v>
      </c>
      <c r="R25" s="905"/>
      <c r="S25" s="905"/>
      <c r="T25" s="905"/>
      <c r="U25" s="905"/>
      <c r="V25" s="905"/>
      <c r="W25" s="905"/>
      <c r="X25" s="905"/>
      <c r="Y25" s="905"/>
      <c r="Z25" s="905"/>
      <c r="AA25" s="905"/>
      <c r="AB25" s="905"/>
      <c r="AC25" s="905"/>
      <c r="AD25" s="905"/>
      <c r="AE25" s="905"/>
      <c r="AF25" s="905"/>
      <c r="AG25" s="905"/>
      <c r="AH25" s="905"/>
      <c r="AI25" s="905"/>
    </row>
    <row r="26" spans="1:35" s="111" customFormat="1" ht="0.15" customHeight="1">
      <c r="A26" s="905">
        <v>1</v>
      </c>
      <c r="B26" s="905"/>
      <c r="C26" s="905"/>
      <c r="D26" s="905"/>
      <c r="E26" s="905"/>
      <c r="F26" s="905">
        <v>2031</v>
      </c>
      <c r="G26" s="905" t="b">
        <v>0</v>
      </c>
      <c r="H26" s="905"/>
      <c r="I26" s="905"/>
      <c r="J26" s="905"/>
      <c r="K26" s="905"/>
      <c r="L26" s="998" t="s">
        <v>2475</v>
      </c>
      <c r="M26" s="999">
        <v>4153.2556032000002</v>
      </c>
      <c r="N26" s="1000">
        <v>0</v>
      </c>
      <c r="O26" s="999"/>
      <c r="P26" s="1000">
        <v>0</v>
      </c>
      <c r="Q26" s="1000">
        <v>0</v>
      </c>
      <c r="R26" s="905"/>
      <c r="S26" s="905"/>
      <c r="T26" s="905"/>
      <c r="U26" s="905"/>
      <c r="V26" s="905"/>
      <c r="W26" s="905"/>
      <c r="X26" s="905"/>
      <c r="Y26" s="905"/>
      <c r="Z26" s="905"/>
      <c r="AA26" s="905"/>
      <c r="AB26" s="905"/>
      <c r="AC26" s="905"/>
      <c r="AD26" s="905"/>
      <c r="AE26" s="905"/>
      <c r="AF26" s="905"/>
      <c r="AG26" s="905"/>
      <c r="AH26" s="905"/>
      <c r="AI26" s="905"/>
    </row>
    <row r="27" spans="1:35" s="111" customFormat="1" ht="0.15" customHeight="1">
      <c r="A27" s="905">
        <v>1</v>
      </c>
      <c r="B27" s="905"/>
      <c r="C27" s="905"/>
      <c r="D27" s="905"/>
      <c r="E27" s="905"/>
      <c r="F27" s="905">
        <v>2032</v>
      </c>
      <c r="G27" s="905" t="b">
        <v>0</v>
      </c>
      <c r="H27" s="905"/>
      <c r="I27" s="905"/>
      <c r="J27" s="905"/>
      <c r="K27" s="905"/>
      <c r="L27" s="998" t="s">
        <v>2476</v>
      </c>
      <c r="M27" s="999">
        <v>4153.2556032000002</v>
      </c>
      <c r="N27" s="1000">
        <v>0</v>
      </c>
      <c r="O27" s="999"/>
      <c r="P27" s="1000">
        <v>0</v>
      </c>
      <c r="Q27" s="1000">
        <v>0</v>
      </c>
      <c r="R27" s="905"/>
      <c r="S27" s="905"/>
      <c r="T27" s="905"/>
      <c r="U27" s="905"/>
      <c r="V27" s="905"/>
      <c r="W27" s="905"/>
      <c r="X27" s="905"/>
      <c r="Y27" s="905"/>
      <c r="Z27" s="905"/>
      <c r="AA27" s="905"/>
      <c r="AB27" s="905"/>
      <c r="AC27" s="905"/>
      <c r="AD27" s="905"/>
      <c r="AE27" s="905"/>
      <c r="AF27" s="905"/>
      <c r="AG27" s="905"/>
      <c r="AH27" s="905"/>
      <c r="AI27" s="905"/>
    </row>
    <row r="28" spans="1:35" s="102" customFormat="1">
      <c r="A28" s="764" t="s">
        <v>102</v>
      </c>
      <c r="B28" s="849"/>
      <c r="C28" s="849"/>
      <c r="D28" s="849"/>
      <c r="E28" s="849"/>
      <c r="F28" s="849"/>
      <c r="G28" s="849"/>
      <c r="H28" s="849"/>
      <c r="I28" s="849"/>
      <c r="J28" s="849"/>
      <c r="K28" s="849"/>
      <c r="L28" s="863" t="s">
        <v>2419</v>
      </c>
      <c r="M28" s="864"/>
      <c r="N28" s="864"/>
      <c r="O28" s="864"/>
      <c r="P28" s="864"/>
      <c r="Q28" s="864"/>
      <c r="R28" s="849"/>
      <c r="S28" s="849"/>
      <c r="T28" s="849"/>
      <c r="U28" s="849"/>
      <c r="V28" s="849"/>
      <c r="W28" s="849"/>
      <c r="X28" s="849"/>
      <c r="Y28" s="849"/>
      <c r="Z28" s="849"/>
      <c r="AA28" s="849"/>
      <c r="AB28" s="849"/>
      <c r="AC28" s="849"/>
      <c r="AD28" s="849"/>
      <c r="AE28" s="849"/>
      <c r="AF28" s="849"/>
      <c r="AG28" s="849"/>
      <c r="AH28" s="849"/>
      <c r="AI28" s="849"/>
    </row>
    <row r="29" spans="1:35" s="111" customFormat="1">
      <c r="A29" s="905">
        <v>2</v>
      </c>
      <c r="B29" s="905"/>
      <c r="C29" s="905"/>
      <c r="D29" s="905"/>
      <c r="E29" s="905"/>
      <c r="F29" s="905">
        <v>2023</v>
      </c>
      <c r="G29" s="905" t="b">
        <v>1</v>
      </c>
      <c r="H29" s="905"/>
      <c r="I29" s="905"/>
      <c r="J29" s="905"/>
      <c r="K29" s="905"/>
      <c r="L29" s="998" t="s">
        <v>2439</v>
      </c>
      <c r="M29" s="999">
        <v>0</v>
      </c>
      <c r="N29" s="1000">
        <v>0</v>
      </c>
      <c r="O29" s="999"/>
      <c r="P29" s="1000">
        <v>0</v>
      </c>
      <c r="Q29" s="1000">
        <v>1.1812</v>
      </c>
      <c r="R29" s="905"/>
      <c r="S29" s="905"/>
      <c r="T29" s="905"/>
      <c r="U29" s="905"/>
      <c r="V29" s="905"/>
      <c r="W29" s="905"/>
      <c r="X29" s="905"/>
      <c r="Y29" s="905"/>
      <c r="Z29" s="905"/>
      <c r="AA29" s="905"/>
      <c r="AB29" s="905"/>
      <c r="AC29" s="905"/>
      <c r="AD29" s="905"/>
      <c r="AE29" s="905"/>
      <c r="AF29" s="905"/>
      <c r="AG29" s="905"/>
      <c r="AH29" s="905"/>
      <c r="AI29" s="905"/>
    </row>
    <row r="30" spans="1:35" s="111" customFormat="1">
      <c r="A30" s="905">
        <v>2</v>
      </c>
      <c r="B30" s="905"/>
      <c r="C30" s="905"/>
      <c r="D30" s="905"/>
      <c r="E30" s="905"/>
      <c r="F30" s="905">
        <v>2024</v>
      </c>
      <c r="G30" s="905" t="b">
        <v>1</v>
      </c>
      <c r="H30" s="905"/>
      <c r="I30" s="905"/>
      <c r="J30" s="905"/>
      <c r="K30" s="905"/>
      <c r="L30" s="998" t="s">
        <v>2440</v>
      </c>
      <c r="M30" s="999">
        <v>208.0002672</v>
      </c>
      <c r="N30" s="1000">
        <v>1</v>
      </c>
      <c r="O30" s="999"/>
      <c r="P30" s="1000">
        <v>12</v>
      </c>
      <c r="Q30" s="1000">
        <v>1.1812</v>
      </c>
      <c r="R30" s="905"/>
      <c r="S30" s="905"/>
      <c r="T30" s="905"/>
      <c r="U30" s="905"/>
      <c r="V30" s="905"/>
      <c r="W30" s="905"/>
      <c r="X30" s="905"/>
      <c r="Y30" s="905"/>
      <c r="Z30" s="905"/>
      <c r="AA30" s="905"/>
      <c r="AB30" s="905"/>
      <c r="AC30" s="905"/>
      <c r="AD30" s="905"/>
      <c r="AE30" s="905"/>
      <c r="AF30" s="905"/>
      <c r="AG30" s="905"/>
      <c r="AH30" s="905"/>
      <c r="AI30" s="905"/>
    </row>
    <row r="31" spans="1:35" s="111" customFormat="1">
      <c r="A31" s="905">
        <v>2</v>
      </c>
      <c r="B31" s="905"/>
      <c r="C31" s="905"/>
      <c r="D31" s="905"/>
      <c r="E31" s="905"/>
      <c r="F31" s="905">
        <v>2025</v>
      </c>
      <c r="G31" s="905" t="b">
        <v>1</v>
      </c>
      <c r="H31" s="905"/>
      <c r="I31" s="905"/>
      <c r="J31" s="905"/>
      <c r="K31" s="905"/>
      <c r="L31" s="998" t="s">
        <v>2469</v>
      </c>
      <c r="M31" s="999">
        <v>208.0002672</v>
      </c>
      <c r="N31" s="1000">
        <v>0</v>
      </c>
      <c r="O31" s="999"/>
      <c r="P31" s="1000">
        <v>0</v>
      </c>
      <c r="Q31" s="1000">
        <v>0</v>
      </c>
      <c r="R31" s="905"/>
      <c r="S31" s="905"/>
      <c r="T31" s="905"/>
      <c r="U31" s="905"/>
      <c r="V31" s="905"/>
      <c r="W31" s="905"/>
      <c r="X31" s="905"/>
      <c r="Y31" s="905"/>
      <c r="Z31" s="905"/>
      <c r="AA31" s="905"/>
      <c r="AB31" s="905"/>
      <c r="AC31" s="905"/>
      <c r="AD31" s="905"/>
      <c r="AE31" s="905"/>
      <c r="AF31" s="905"/>
      <c r="AG31" s="905"/>
      <c r="AH31" s="905"/>
      <c r="AI31" s="905"/>
    </row>
    <row r="32" spans="1:35" s="111" customFormat="1" ht="0.15" customHeight="1">
      <c r="A32" s="905">
        <v>2</v>
      </c>
      <c r="B32" s="905"/>
      <c r="C32" s="905"/>
      <c r="D32" s="905"/>
      <c r="E32" s="905"/>
      <c r="F32" s="905">
        <v>2026</v>
      </c>
      <c r="G32" s="905" t="b">
        <v>0</v>
      </c>
      <c r="H32" s="905"/>
      <c r="I32" s="905"/>
      <c r="J32" s="905"/>
      <c r="K32" s="905"/>
      <c r="L32" s="998" t="s">
        <v>2470</v>
      </c>
      <c r="M32" s="999">
        <v>208.0002672</v>
      </c>
      <c r="N32" s="1000">
        <v>0</v>
      </c>
      <c r="O32" s="999"/>
      <c r="P32" s="1000">
        <v>0</v>
      </c>
      <c r="Q32" s="1000">
        <v>0</v>
      </c>
      <c r="R32" s="905"/>
      <c r="S32" s="905"/>
      <c r="T32" s="905"/>
      <c r="U32" s="905"/>
      <c r="V32" s="905"/>
      <c r="W32" s="905"/>
      <c r="X32" s="905"/>
      <c r="Y32" s="905"/>
      <c r="Z32" s="905"/>
      <c r="AA32" s="905"/>
      <c r="AB32" s="905"/>
      <c r="AC32" s="905"/>
      <c r="AD32" s="905"/>
      <c r="AE32" s="905"/>
      <c r="AF32" s="905"/>
      <c r="AG32" s="905"/>
      <c r="AH32" s="905"/>
      <c r="AI32" s="905"/>
    </row>
    <row r="33" spans="1:35" s="111" customFormat="1" ht="0.15" customHeight="1">
      <c r="A33" s="905">
        <v>2</v>
      </c>
      <c r="B33" s="905"/>
      <c r="C33" s="905"/>
      <c r="D33" s="905"/>
      <c r="E33" s="905"/>
      <c r="F33" s="905">
        <v>2027</v>
      </c>
      <c r="G33" s="905" t="b">
        <v>0</v>
      </c>
      <c r="H33" s="905"/>
      <c r="I33" s="905"/>
      <c r="J33" s="905"/>
      <c r="K33" s="905"/>
      <c r="L33" s="998" t="s">
        <v>2471</v>
      </c>
      <c r="M33" s="999">
        <v>208.0002672</v>
      </c>
      <c r="N33" s="1000">
        <v>0</v>
      </c>
      <c r="O33" s="999"/>
      <c r="P33" s="1000">
        <v>0</v>
      </c>
      <c r="Q33" s="1000">
        <v>0</v>
      </c>
      <c r="R33" s="905"/>
      <c r="S33" s="905"/>
      <c r="T33" s="905"/>
      <c r="U33" s="905"/>
      <c r="V33" s="905"/>
      <c r="W33" s="905"/>
      <c r="X33" s="905"/>
      <c r="Y33" s="905"/>
      <c r="Z33" s="905"/>
      <c r="AA33" s="905"/>
      <c r="AB33" s="905"/>
      <c r="AC33" s="905"/>
      <c r="AD33" s="905"/>
      <c r="AE33" s="905"/>
      <c r="AF33" s="905"/>
      <c r="AG33" s="905"/>
      <c r="AH33" s="905"/>
      <c r="AI33" s="905"/>
    </row>
    <row r="34" spans="1:35" s="111" customFormat="1" ht="0.15" customHeight="1">
      <c r="A34" s="905">
        <v>2</v>
      </c>
      <c r="B34" s="905"/>
      <c r="C34" s="905"/>
      <c r="D34" s="905"/>
      <c r="E34" s="905"/>
      <c r="F34" s="905">
        <v>2028</v>
      </c>
      <c r="G34" s="905" t="b">
        <v>0</v>
      </c>
      <c r="H34" s="905"/>
      <c r="I34" s="905"/>
      <c r="J34" s="905"/>
      <c r="K34" s="905"/>
      <c r="L34" s="998" t="s">
        <v>2472</v>
      </c>
      <c r="M34" s="999">
        <v>208.0002672</v>
      </c>
      <c r="N34" s="1000">
        <v>0</v>
      </c>
      <c r="O34" s="999"/>
      <c r="P34" s="1000">
        <v>0</v>
      </c>
      <c r="Q34" s="1000">
        <v>0</v>
      </c>
      <c r="R34" s="905"/>
      <c r="S34" s="905"/>
      <c r="T34" s="905"/>
      <c r="U34" s="905"/>
      <c r="V34" s="905"/>
      <c r="W34" s="905"/>
      <c r="X34" s="905"/>
      <c r="Y34" s="905"/>
      <c r="Z34" s="905"/>
      <c r="AA34" s="905"/>
      <c r="AB34" s="905"/>
      <c r="AC34" s="905"/>
      <c r="AD34" s="905"/>
      <c r="AE34" s="905"/>
      <c r="AF34" s="905"/>
      <c r="AG34" s="905"/>
      <c r="AH34" s="905"/>
      <c r="AI34" s="905"/>
    </row>
    <row r="35" spans="1:35" s="111" customFormat="1" ht="0.15" customHeight="1">
      <c r="A35" s="905">
        <v>2</v>
      </c>
      <c r="B35" s="905"/>
      <c r="C35" s="905"/>
      <c r="D35" s="905"/>
      <c r="E35" s="905"/>
      <c r="F35" s="905">
        <v>2029</v>
      </c>
      <c r="G35" s="905" t="b">
        <v>0</v>
      </c>
      <c r="H35" s="905"/>
      <c r="I35" s="905"/>
      <c r="J35" s="905"/>
      <c r="K35" s="905"/>
      <c r="L35" s="998" t="s">
        <v>2473</v>
      </c>
      <c r="M35" s="999">
        <v>208.0002672</v>
      </c>
      <c r="N35" s="1000">
        <v>0</v>
      </c>
      <c r="O35" s="999"/>
      <c r="P35" s="1000">
        <v>0</v>
      </c>
      <c r="Q35" s="1000">
        <v>0</v>
      </c>
      <c r="R35" s="905"/>
      <c r="S35" s="905"/>
      <c r="T35" s="905"/>
      <c r="U35" s="905"/>
      <c r="V35" s="905"/>
      <c r="W35" s="905"/>
      <c r="X35" s="905"/>
      <c r="Y35" s="905"/>
      <c r="Z35" s="905"/>
      <c r="AA35" s="905"/>
      <c r="AB35" s="905"/>
      <c r="AC35" s="905"/>
      <c r="AD35" s="905"/>
      <c r="AE35" s="905"/>
      <c r="AF35" s="905"/>
      <c r="AG35" s="905"/>
      <c r="AH35" s="905"/>
      <c r="AI35" s="905"/>
    </row>
    <row r="36" spans="1:35" s="111" customFormat="1" ht="0.15" customHeight="1">
      <c r="A36" s="905">
        <v>2</v>
      </c>
      <c r="B36" s="905"/>
      <c r="C36" s="905"/>
      <c r="D36" s="905"/>
      <c r="E36" s="905"/>
      <c r="F36" s="905">
        <v>2030</v>
      </c>
      <c r="G36" s="905" t="b">
        <v>0</v>
      </c>
      <c r="H36" s="905"/>
      <c r="I36" s="905"/>
      <c r="J36" s="905"/>
      <c r="K36" s="905"/>
      <c r="L36" s="998" t="s">
        <v>2474</v>
      </c>
      <c r="M36" s="999">
        <v>208.0002672</v>
      </c>
      <c r="N36" s="1000">
        <v>0</v>
      </c>
      <c r="O36" s="999"/>
      <c r="P36" s="1000">
        <v>0</v>
      </c>
      <c r="Q36" s="1000">
        <v>0</v>
      </c>
      <c r="R36" s="905"/>
      <c r="S36" s="905"/>
      <c r="T36" s="905"/>
      <c r="U36" s="905"/>
      <c r="V36" s="905"/>
      <c r="W36" s="905"/>
      <c r="X36" s="905"/>
      <c r="Y36" s="905"/>
      <c r="Z36" s="905"/>
      <c r="AA36" s="905"/>
      <c r="AB36" s="905"/>
      <c r="AC36" s="905"/>
      <c r="AD36" s="905"/>
      <c r="AE36" s="905"/>
      <c r="AF36" s="905"/>
      <c r="AG36" s="905"/>
      <c r="AH36" s="905"/>
      <c r="AI36" s="905"/>
    </row>
    <row r="37" spans="1:35" s="111" customFormat="1" ht="0.15" customHeight="1">
      <c r="A37" s="905">
        <v>2</v>
      </c>
      <c r="B37" s="905"/>
      <c r="C37" s="905"/>
      <c r="D37" s="905"/>
      <c r="E37" s="905"/>
      <c r="F37" s="905">
        <v>2031</v>
      </c>
      <c r="G37" s="905" t="b">
        <v>0</v>
      </c>
      <c r="H37" s="905"/>
      <c r="I37" s="905"/>
      <c r="J37" s="905"/>
      <c r="K37" s="905"/>
      <c r="L37" s="998" t="s">
        <v>2475</v>
      </c>
      <c r="M37" s="999">
        <v>208.0002672</v>
      </c>
      <c r="N37" s="1000">
        <v>0</v>
      </c>
      <c r="O37" s="999"/>
      <c r="P37" s="1000">
        <v>0</v>
      </c>
      <c r="Q37" s="1000">
        <v>0</v>
      </c>
      <c r="R37" s="905"/>
      <c r="S37" s="905"/>
      <c r="T37" s="905"/>
      <c r="U37" s="905"/>
      <c r="V37" s="905"/>
      <c r="W37" s="905"/>
      <c r="X37" s="905"/>
      <c r="Y37" s="905"/>
      <c r="Z37" s="905"/>
      <c r="AA37" s="905"/>
      <c r="AB37" s="905"/>
      <c r="AC37" s="905"/>
      <c r="AD37" s="905"/>
      <c r="AE37" s="905"/>
      <c r="AF37" s="905"/>
      <c r="AG37" s="905"/>
      <c r="AH37" s="905"/>
      <c r="AI37" s="905"/>
    </row>
    <row r="38" spans="1:35" s="111" customFormat="1" ht="0.15" customHeight="1">
      <c r="A38" s="905">
        <v>2</v>
      </c>
      <c r="B38" s="905"/>
      <c r="C38" s="905"/>
      <c r="D38" s="905"/>
      <c r="E38" s="905"/>
      <c r="F38" s="905">
        <v>2032</v>
      </c>
      <c r="G38" s="905" t="b">
        <v>0</v>
      </c>
      <c r="H38" s="905"/>
      <c r="I38" s="905"/>
      <c r="J38" s="905"/>
      <c r="K38" s="905"/>
      <c r="L38" s="998" t="s">
        <v>2476</v>
      </c>
      <c r="M38" s="999">
        <v>208.0002672</v>
      </c>
      <c r="N38" s="1000">
        <v>0</v>
      </c>
      <c r="O38" s="999"/>
      <c r="P38" s="1000">
        <v>0</v>
      </c>
      <c r="Q38" s="1000">
        <v>0</v>
      </c>
      <c r="R38" s="905"/>
      <c r="S38" s="905"/>
      <c r="T38" s="905"/>
      <c r="U38" s="905"/>
      <c r="V38" s="905"/>
      <c r="W38" s="905"/>
      <c r="X38" s="905"/>
      <c r="Y38" s="905"/>
      <c r="Z38" s="905"/>
      <c r="AA38" s="905"/>
      <c r="AB38" s="905"/>
      <c r="AC38" s="905"/>
      <c r="AD38" s="905"/>
      <c r="AE38" s="905"/>
      <c r="AF38" s="905"/>
      <c r="AG38" s="905"/>
      <c r="AH38" s="905"/>
      <c r="AI38" s="905"/>
    </row>
    <row r="39" spans="1:35" s="102" customFormat="1">
      <c r="A39" s="764" t="s">
        <v>103</v>
      </c>
      <c r="B39" s="849"/>
      <c r="C39" s="849"/>
      <c r="D39" s="849"/>
      <c r="E39" s="849"/>
      <c r="F39" s="849"/>
      <c r="G39" s="849"/>
      <c r="H39" s="849"/>
      <c r="I39" s="849"/>
      <c r="J39" s="849"/>
      <c r="K39" s="849"/>
      <c r="L39" s="863" t="s">
        <v>2421</v>
      </c>
      <c r="M39" s="864"/>
      <c r="N39" s="864"/>
      <c r="O39" s="864"/>
      <c r="P39" s="864"/>
      <c r="Q39" s="864"/>
      <c r="R39" s="849"/>
      <c r="S39" s="849"/>
      <c r="T39" s="849"/>
      <c r="U39" s="849"/>
      <c r="V39" s="849"/>
      <c r="W39" s="849"/>
      <c r="X39" s="849"/>
      <c r="Y39" s="849"/>
      <c r="Z39" s="849"/>
      <c r="AA39" s="849"/>
      <c r="AB39" s="849"/>
      <c r="AC39" s="849"/>
      <c r="AD39" s="849"/>
      <c r="AE39" s="849"/>
      <c r="AF39" s="849"/>
      <c r="AG39" s="849"/>
      <c r="AH39" s="849"/>
      <c r="AI39" s="849"/>
    </row>
    <row r="40" spans="1:35" s="111" customFormat="1">
      <c r="A40" s="905">
        <v>3</v>
      </c>
      <c r="B40" s="905"/>
      <c r="C40" s="905"/>
      <c r="D40" s="905"/>
      <c r="E40" s="905"/>
      <c r="F40" s="905">
        <v>2023</v>
      </c>
      <c r="G40" s="905" t="b">
        <v>1</v>
      </c>
      <c r="H40" s="905"/>
      <c r="I40" s="905"/>
      <c r="J40" s="905"/>
      <c r="K40" s="905"/>
      <c r="L40" s="998" t="s">
        <v>2439</v>
      </c>
      <c r="M40" s="999">
        <v>0</v>
      </c>
      <c r="N40" s="1000">
        <v>0</v>
      </c>
      <c r="O40" s="999"/>
      <c r="P40" s="1000">
        <v>0</v>
      </c>
      <c r="Q40" s="1000">
        <v>1.5954118873826906</v>
      </c>
      <c r="R40" s="905"/>
      <c r="S40" s="905"/>
      <c r="T40" s="905"/>
      <c r="U40" s="905"/>
      <c r="V40" s="905"/>
      <c r="W40" s="905"/>
      <c r="X40" s="905"/>
      <c r="Y40" s="905"/>
      <c r="Z40" s="905"/>
      <c r="AA40" s="905"/>
      <c r="AB40" s="905"/>
      <c r="AC40" s="905"/>
      <c r="AD40" s="905"/>
      <c r="AE40" s="905"/>
      <c r="AF40" s="905"/>
      <c r="AG40" s="905"/>
      <c r="AH40" s="905"/>
      <c r="AI40" s="905"/>
    </row>
    <row r="41" spans="1:35" s="111" customFormat="1">
      <c r="A41" s="905">
        <v>3</v>
      </c>
      <c r="B41" s="905"/>
      <c r="C41" s="905"/>
      <c r="D41" s="905"/>
      <c r="E41" s="905"/>
      <c r="F41" s="905">
        <v>2024</v>
      </c>
      <c r="G41" s="905" t="b">
        <v>1</v>
      </c>
      <c r="H41" s="905"/>
      <c r="I41" s="905"/>
      <c r="J41" s="905"/>
      <c r="K41" s="905"/>
      <c r="L41" s="998" t="s">
        <v>2440</v>
      </c>
      <c r="M41" s="999">
        <v>126.610704</v>
      </c>
      <c r="N41" s="1000">
        <v>1</v>
      </c>
      <c r="O41" s="999"/>
      <c r="P41" s="1000">
        <v>19.78824095612417</v>
      </c>
      <c r="Q41" s="1000">
        <v>1.5954118873826906</v>
      </c>
      <c r="R41" s="905"/>
      <c r="S41" s="905"/>
      <c r="T41" s="905"/>
      <c r="U41" s="905"/>
      <c r="V41" s="905"/>
      <c r="W41" s="905"/>
      <c r="X41" s="905"/>
      <c r="Y41" s="905"/>
      <c r="Z41" s="905"/>
      <c r="AA41" s="905"/>
      <c r="AB41" s="905"/>
      <c r="AC41" s="905"/>
      <c r="AD41" s="905"/>
      <c r="AE41" s="905"/>
      <c r="AF41" s="905"/>
      <c r="AG41" s="905"/>
      <c r="AH41" s="905"/>
      <c r="AI41" s="905"/>
    </row>
    <row r="42" spans="1:35" s="111" customFormat="1">
      <c r="A42" s="905">
        <v>3</v>
      </c>
      <c r="B42" s="905"/>
      <c r="C42" s="905"/>
      <c r="D42" s="905"/>
      <c r="E42" s="905"/>
      <c r="F42" s="905">
        <v>2025</v>
      </c>
      <c r="G42" s="905" t="b">
        <v>1</v>
      </c>
      <c r="H42" s="905"/>
      <c r="I42" s="905"/>
      <c r="J42" s="905"/>
      <c r="K42" s="905"/>
      <c r="L42" s="998" t="s">
        <v>2469</v>
      </c>
      <c r="M42" s="999">
        <v>126.610704</v>
      </c>
      <c r="N42" s="1000">
        <v>0</v>
      </c>
      <c r="O42" s="999"/>
      <c r="P42" s="1000">
        <v>0</v>
      </c>
      <c r="Q42" s="1000">
        <v>0</v>
      </c>
      <c r="R42" s="905"/>
      <c r="S42" s="905"/>
      <c r="T42" s="905"/>
      <c r="U42" s="905"/>
      <c r="V42" s="905"/>
      <c r="W42" s="905"/>
      <c r="X42" s="905"/>
      <c r="Y42" s="905"/>
      <c r="Z42" s="905"/>
      <c r="AA42" s="905"/>
      <c r="AB42" s="905"/>
      <c r="AC42" s="905"/>
      <c r="AD42" s="905"/>
      <c r="AE42" s="905"/>
      <c r="AF42" s="905"/>
      <c r="AG42" s="905"/>
      <c r="AH42" s="905"/>
      <c r="AI42" s="905"/>
    </row>
    <row r="43" spans="1:35" s="111" customFormat="1" ht="0.15" customHeight="1">
      <c r="A43" s="905">
        <v>3</v>
      </c>
      <c r="B43" s="905"/>
      <c r="C43" s="905"/>
      <c r="D43" s="905"/>
      <c r="E43" s="905"/>
      <c r="F43" s="905">
        <v>2026</v>
      </c>
      <c r="G43" s="905" t="b">
        <v>0</v>
      </c>
      <c r="H43" s="905"/>
      <c r="I43" s="905"/>
      <c r="J43" s="905"/>
      <c r="K43" s="905"/>
      <c r="L43" s="998" t="s">
        <v>2470</v>
      </c>
      <c r="M43" s="999">
        <v>126.610704</v>
      </c>
      <c r="N43" s="1000">
        <v>0</v>
      </c>
      <c r="O43" s="999"/>
      <c r="P43" s="1000">
        <v>0</v>
      </c>
      <c r="Q43" s="1000">
        <v>0</v>
      </c>
      <c r="R43" s="905"/>
      <c r="S43" s="905"/>
      <c r="T43" s="905"/>
      <c r="U43" s="905"/>
      <c r="V43" s="905"/>
      <c r="W43" s="905"/>
      <c r="X43" s="905"/>
      <c r="Y43" s="905"/>
      <c r="Z43" s="905"/>
      <c r="AA43" s="905"/>
      <c r="AB43" s="905"/>
      <c r="AC43" s="905"/>
      <c r="AD43" s="905"/>
      <c r="AE43" s="905"/>
      <c r="AF43" s="905"/>
      <c r="AG43" s="905"/>
      <c r="AH43" s="905"/>
      <c r="AI43" s="905"/>
    </row>
    <row r="44" spans="1:35" s="111" customFormat="1" ht="0.15" customHeight="1">
      <c r="A44" s="905">
        <v>3</v>
      </c>
      <c r="B44" s="905"/>
      <c r="C44" s="905"/>
      <c r="D44" s="905"/>
      <c r="E44" s="905"/>
      <c r="F44" s="905">
        <v>2027</v>
      </c>
      <c r="G44" s="905" t="b">
        <v>0</v>
      </c>
      <c r="H44" s="905"/>
      <c r="I44" s="905"/>
      <c r="J44" s="905"/>
      <c r="K44" s="905"/>
      <c r="L44" s="998" t="s">
        <v>2471</v>
      </c>
      <c r="M44" s="999">
        <v>126.610704</v>
      </c>
      <c r="N44" s="1000">
        <v>0</v>
      </c>
      <c r="O44" s="999"/>
      <c r="P44" s="1000">
        <v>0</v>
      </c>
      <c r="Q44" s="1000">
        <v>0</v>
      </c>
      <c r="R44" s="905"/>
      <c r="S44" s="905"/>
      <c r="T44" s="905"/>
      <c r="U44" s="905"/>
      <c r="V44" s="905"/>
      <c r="W44" s="905"/>
      <c r="X44" s="905"/>
      <c r="Y44" s="905"/>
      <c r="Z44" s="905"/>
      <c r="AA44" s="905"/>
      <c r="AB44" s="905"/>
      <c r="AC44" s="905"/>
      <c r="AD44" s="905"/>
      <c r="AE44" s="905"/>
      <c r="AF44" s="905"/>
      <c r="AG44" s="905"/>
      <c r="AH44" s="905"/>
      <c r="AI44" s="905"/>
    </row>
    <row r="45" spans="1:35" s="111" customFormat="1" ht="0.15" customHeight="1">
      <c r="A45" s="905">
        <v>3</v>
      </c>
      <c r="B45" s="905"/>
      <c r="C45" s="905"/>
      <c r="D45" s="905"/>
      <c r="E45" s="905"/>
      <c r="F45" s="905">
        <v>2028</v>
      </c>
      <c r="G45" s="905" t="b">
        <v>0</v>
      </c>
      <c r="H45" s="905"/>
      <c r="I45" s="905"/>
      <c r="J45" s="905"/>
      <c r="K45" s="905"/>
      <c r="L45" s="998" t="s">
        <v>2472</v>
      </c>
      <c r="M45" s="999">
        <v>126.610704</v>
      </c>
      <c r="N45" s="1000">
        <v>0</v>
      </c>
      <c r="O45" s="999"/>
      <c r="P45" s="1000">
        <v>0</v>
      </c>
      <c r="Q45" s="1000">
        <v>0</v>
      </c>
      <c r="R45" s="905"/>
      <c r="S45" s="905"/>
      <c r="T45" s="905"/>
      <c r="U45" s="905"/>
      <c r="V45" s="905"/>
      <c r="W45" s="905"/>
      <c r="X45" s="905"/>
      <c r="Y45" s="905"/>
      <c r="Z45" s="905"/>
      <c r="AA45" s="905"/>
      <c r="AB45" s="905"/>
      <c r="AC45" s="905"/>
      <c r="AD45" s="905"/>
      <c r="AE45" s="905"/>
      <c r="AF45" s="905"/>
      <c r="AG45" s="905"/>
      <c r="AH45" s="905"/>
      <c r="AI45" s="905"/>
    </row>
    <row r="46" spans="1:35" s="111" customFormat="1" ht="0.15" customHeight="1">
      <c r="A46" s="905">
        <v>3</v>
      </c>
      <c r="B46" s="905"/>
      <c r="C46" s="905"/>
      <c r="D46" s="905"/>
      <c r="E46" s="905"/>
      <c r="F46" s="905">
        <v>2029</v>
      </c>
      <c r="G46" s="905" t="b">
        <v>0</v>
      </c>
      <c r="H46" s="905"/>
      <c r="I46" s="905"/>
      <c r="J46" s="905"/>
      <c r="K46" s="905"/>
      <c r="L46" s="998" t="s">
        <v>2473</v>
      </c>
      <c r="M46" s="999">
        <v>126.610704</v>
      </c>
      <c r="N46" s="1000">
        <v>0</v>
      </c>
      <c r="O46" s="999"/>
      <c r="P46" s="1000">
        <v>0</v>
      </c>
      <c r="Q46" s="1000">
        <v>0</v>
      </c>
      <c r="R46" s="905"/>
      <c r="S46" s="905"/>
      <c r="T46" s="905"/>
      <c r="U46" s="905"/>
      <c r="V46" s="905"/>
      <c r="W46" s="905"/>
      <c r="X46" s="905"/>
      <c r="Y46" s="905"/>
      <c r="Z46" s="905"/>
      <c r="AA46" s="905"/>
      <c r="AB46" s="905"/>
      <c r="AC46" s="905"/>
      <c r="AD46" s="905"/>
      <c r="AE46" s="905"/>
      <c r="AF46" s="905"/>
      <c r="AG46" s="905"/>
      <c r="AH46" s="905"/>
      <c r="AI46" s="905"/>
    </row>
    <row r="47" spans="1:35" s="111" customFormat="1" ht="0.15" customHeight="1">
      <c r="A47" s="905">
        <v>3</v>
      </c>
      <c r="B47" s="905"/>
      <c r="C47" s="905"/>
      <c r="D47" s="905"/>
      <c r="E47" s="905"/>
      <c r="F47" s="905">
        <v>2030</v>
      </c>
      <c r="G47" s="905" t="b">
        <v>0</v>
      </c>
      <c r="H47" s="905"/>
      <c r="I47" s="905"/>
      <c r="J47" s="905"/>
      <c r="K47" s="905"/>
      <c r="L47" s="998" t="s">
        <v>2474</v>
      </c>
      <c r="M47" s="999">
        <v>126.610704</v>
      </c>
      <c r="N47" s="1000">
        <v>0</v>
      </c>
      <c r="O47" s="999"/>
      <c r="P47" s="1000">
        <v>0</v>
      </c>
      <c r="Q47" s="1000">
        <v>0</v>
      </c>
      <c r="R47" s="905"/>
      <c r="S47" s="905"/>
      <c r="T47" s="905"/>
      <c r="U47" s="905"/>
      <c r="V47" s="905"/>
      <c r="W47" s="905"/>
      <c r="X47" s="905"/>
      <c r="Y47" s="905"/>
      <c r="Z47" s="905"/>
      <c r="AA47" s="905"/>
      <c r="AB47" s="905"/>
      <c r="AC47" s="905"/>
      <c r="AD47" s="905"/>
      <c r="AE47" s="905"/>
      <c r="AF47" s="905"/>
      <c r="AG47" s="905"/>
      <c r="AH47" s="905"/>
      <c r="AI47" s="905"/>
    </row>
    <row r="48" spans="1:35" s="111" customFormat="1" ht="0.15" customHeight="1">
      <c r="A48" s="905">
        <v>3</v>
      </c>
      <c r="B48" s="905"/>
      <c r="C48" s="905"/>
      <c r="D48" s="905"/>
      <c r="E48" s="905"/>
      <c r="F48" s="905">
        <v>2031</v>
      </c>
      <c r="G48" s="905" t="b">
        <v>0</v>
      </c>
      <c r="H48" s="905"/>
      <c r="I48" s="905"/>
      <c r="J48" s="905"/>
      <c r="K48" s="905"/>
      <c r="L48" s="998" t="s">
        <v>2475</v>
      </c>
      <c r="M48" s="999">
        <v>126.610704</v>
      </c>
      <c r="N48" s="1000">
        <v>0</v>
      </c>
      <c r="O48" s="999"/>
      <c r="P48" s="1000">
        <v>0</v>
      </c>
      <c r="Q48" s="1000">
        <v>0</v>
      </c>
      <c r="R48" s="905"/>
      <c r="S48" s="905"/>
      <c r="T48" s="905"/>
      <c r="U48" s="905"/>
      <c r="V48" s="905"/>
      <c r="W48" s="905"/>
      <c r="X48" s="905"/>
      <c r="Y48" s="905"/>
      <c r="Z48" s="905"/>
      <c r="AA48" s="905"/>
      <c r="AB48" s="905"/>
      <c r="AC48" s="905"/>
      <c r="AD48" s="905"/>
      <c r="AE48" s="905"/>
      <c r="AF48" s="905"/>
      <c r="AG48" s="905"/>
      <c r="AH48" s="905"/>
      <c r="AI48" s="905"/>
    </row>
    <row r="49" spans="1:35" s="111" customFormat="1" ht="0.15" customHeight="1">
      <c r="A49" s="905">
        <v>3</v>
      </c>
      <c r="B49" s="905"/>
      <c r="C49" s="905"/>
      <c r="D49" s="905"/>
      <c r="E49" s="905"/>
      <c r="F49" s="905">
        <v>2032</v>
      </c>
      <c r="G49" s="905" t="b">
        <v>0</v>
      </c>
      <c r="H49" s="905"/>
      <c r="I49" s="905"/>
      <c r="J49" s="905"/>
      <c r="K49" s="905"/>
      <c r="L49" s="998" t="s">
        <v>2476</v>
      </c>
      <c r="M49" s="999">
        <v>126.610704</v>
      </c>
      <c r="N49" s="1000">
        <v>0</v>
      </c>
      <c r="O49" s="999"/>
      <c r="P49" s="1000">
        <v>0</v>
      </c>
      <c r="Q49" s="1000">
        <v>0</v>
      </c>
      <c r="R49" s="905"/>
      <c r="S49" s="905"/>
      <c r="T49" s="905"/>
      <c r="U49" s="905"/>
      <c r="V49" s="905"/>
      <c r="W49" s="905"/>
      <c r="X49" s="905"/>
      <c r="Y49" s="905"/>
      <c r="Z49" s="905"/>
      <c r="AA49" s="905"/>
      <c r="AB49" s="905"/>
      <c r="AC49" s="905"/>
      <c r="AD49" s="905"/>
      <c r="AE49" s="905"/>
      <c r="AF49" s="905"/>
      <c r="AG49" s="905"/>
      <c r="AH49" s="905"/>
      <c r="AI49" s="905"/>
    </row>
    <row r="50" spans="1:35" s="102" customFormat="1">
      <c r="A50" s="764" t="s">
        <v>104</v>
      </c>
      <c r="B50" s="849"/>
      <c r="C50" s="849"/>
      <c r="D50" s="849"/>
      <c r="E50" s="849"/>
      <c r="F50" s="849"/>
      <c r="G50" s="849"/>
      <c r="H50" s="849"/>
      <c r="I50" s="849"/>
      <c r="J50" s="849"/>
      <c r="K50" s="849"/>
      <c r="L50" s="863" t="s">
        <v>2423</v>
      </c>
      <c r="M50" s="864"/>
      <c r="N50" s="864"/>
      <c r="O50" s="864"/>
      <c r="P50" s="864"/>
      <c r="Q50" s="864"/>
      <c r="R50" s="849"/>
      <c r="S50" s="849"/>
      <c r="T50" s="849"/>
      <c r="U50" s="849"/>
      <c r="V50" s="849"/>
      <c r="W50" s="849"/>
      <c r="X50" s="849"/>
      <c r="Y50" s="849"/>
      <c r="Z50" s="849"/>
      <c r="AA50" s="849"/>
      <c r="AB50" s="849"/>
      <c r="AC50" s="849"/>
      <c r="AD50" s="849"/>
      <c r="AE50" s="849"/>
      <c r="AF50" s="849"/>
      <c r="AG50" s="849"/>
      <c r="AH50" s="849"/>
      <c r="AI50" s="849"/>
    </row>
    <row r="51" spans="1:35" s="111" customFormat="1">
      <c r="A51" s="905">
        <v>4</v>
      </c>
      <c r="B51" s="905"/>
      <c r="C51" s="905"/>
      <c r="D51" s="905"/>
      <c r="E51" s="905"/>
      <c r="F51" s="905">
        <v>2023</v>
      </c>
      <c r="G51" s="905" t="b">
        <v>1</v>
      </c>
      <c r="H51" s="905"/>
      <c r="I51" s="905"/>
      <c r="J51" s="905"/>
      <c r="K51" s="905"/>
      <c r="L51" s="998" t="s">
        <v>2439</v>
      </c>
      <c r="M51" s="999">
        <v>0</v>
      </c>
      <c r="N51" s="1000">
        <v>0</v>
      </c>
      <c r="O51" s="999"/>
      <c r="P51" s="1000">
        <v>0</v>
      </c>
      <c r="Q51" s="1000">
        <v>1.778</v>
      </c>
      <c r="R51" s="905"/>
      <c r="S51" s="905"/>
      <c r="T51" s="905"/>
      <c r="U51" s="905"/>
      <c r="V51" s="905"/>
      <c r="W51" s="905"/>
      <c r="X51" s="905"/>
      <c r="Y51" s="905"/>
      <c r="Z51" s="905"/>
      <c r="AA51" s="905"/>
      <c r="AB51" s="905"/>
      <c r="AC51" s="905"/>
      <c r="AD51" s="905"/>
      <c r="AE51" s="905"/>
      <c r="AF51" s="905"/>
      <c r="AG51" s="905"/>
      <c r="AH51" s="905"/>
      <c r="AI51" s="905"/>
    </row>
    <row r="52" spans="1:35" s="111" customFormat="1">
      <c r="A52" s="905">
        <v>4</v>
      </c>
      <c r="B52" s="905"/>
      <c r="C52" s="905"/>
      <c r="D52" s="905"/>
      <c r="E52" s="905"/>
      <c r="F52" s="905">
        <v>2024</v>
      </c>
      <c r="G52" s="905" t="b">
        <v>1</v>
      </c>
      <c r="H52" s="905"/>
      <c r="I52" s="905"/>
      <c r="J52" s="905"/>
      <c r="K52" s="905"/>
      <c r="L52" s="998" t="s">
        <v>2440</v>
      </c>
      <c r="M52" s="999">
        <v>122.01960672</v>
      </c>
      <c r="N52" s="1000">
        <v>1</v>
      </c>
      <c r="O52" s="999"/>
      <c r="P52" s="1000">
        <v>20</v>
      </c>
      <c r="Q52" s="1000">
        <v>1.778</v>
      </c>
      <c r="R52" s="905"/>
      <c r="S52" s="905"/>
      <c r="T52" s="905"/>
      <c r="U52" s="905"/>
      <c r="V52" s="905"/>
      <c r="W52" s="905"/>
      <c r="X52" s="905"/>
      <c r="Y52" s="905"/>
      <c r="Z52" s="905"/>
      <c r="AA52" s="905"/>
      <c r="AB52" s="905"/>
      <c r="AC52" s="905"/>
      <c r="AD52" s="905"/>
      <c r="AE52" s="905"/>
      <c r="AF52" s="905"/>
      <c r="AG52" s="905"/>
      <c r="AH52" s="905"/>
      <c r="AI52" s="905"/>
    </row>
    <row r="53" spans="1:35" s="111" customFormat="1">
      <c r="A53" s="905">
        <v>4</v>
      </c>
      <c r="B53" s="905"/>
      <c r="C53" s="905"/>
      <c r="D53" s="905"/>
      <c r="E53" s="905"/>
      <c r="F53" s="905">
        <v>2025</v>
      </c>
      <c r="G53" s="905" t="b">
        <v>1</v>
      </c>
      <c r="H53" s="905"/>
      <c r="I53" s="905"/>
      <c r="J53" s="905"/>
      <c r="K53" s="905"/>
      <c r="L53" s="998" t="s">
        <v>2469</v>
      </c>
      <c r="M53" s="999">
        <v>122.01960672</v>
      </c>
      <c r="N53" s="1000">
        <v>0</v>
      </c>
      <c r="O53" s="999"/>
      <c r="P53" s="1000">
        <v>0</v>
      </c>
      <c r="Q53" s="1000">
        <v>0</v>
      </c>
      <c r="R53" s="905"/>
      <c r="S53" s="905"/>
      <c r="T53" s="905"/>
      <c r="U53" s="905"/>
      <c r="V53" s="905"/>
      <c r="W53" s="905"/>
      <c r="X53" s="905"/>
      <c r="Y53" s="905"/>
      <c r="Z53" s="905"/>
      <c r="AA53" s="905"/>
      <c r="AB53" s="905"/>
      <c r="AC53" s="905"/>
      <c r="AD53" s="905"/>
      <c r="AE53" s="905"/>
      <c r="AF53" s="905"/>
      <c r="AG53" s="905"/>
      <c r="AH53" s="905"/>
      <c r="AI53" s="905"/>
    </row>
    <row r="54" spans="1:35" s="111" customFormat="1" ht="0.15" customHeight="1">
      <c r="A54" s="905">
        <v>4</v>
      </c>
      <c r="B54" s="905"/>
      <c r="C54" s="905"/>
      <c r="D54" s="905"/>
      <c r="E54" s="905"/>
      <c r="F54" s="905">
        <v>2026</v>
      </c>
      <c r="G54" s="905" t="b">
        <v>0</v>
      </c>
      <c r="H54" s="905"/>
      <c r="I54" s="905"/>
      <c r="J54" s="905"/>
      <c r="K54" s="905"/>
      <c r="L54" s="998" t="s">
        <v>2470</v>
      </c>
      <c r="M54" s="999">
        <v>122.01960672</v>
      </c>
      <c r="N54" s="1000">
        <v>0</v>
      </c>
      <c r="O54" s="999"/>
      <c r="P54" s="1000">
        <v>0</v>
      </c>
      <c r="Q54" s="1000">
        <v>0</v>
      </c>
      <c r="R54" s="905"/>
      <c r="S54" s="905"/>
      <c r="T54" s="905"/>
      <c r="U54" s="905"/>
      <c r="V54" s="905"/>
      <c r="W54" s="905"/>
      <c r="X54" s="905"/>
      <c r="Y54" s="905"/>
      <c r="Z54" s="905"/>
      <c r="AA54" s="905"/>
      <c r="AB54" s="905"/>
      <c r="AC54" s="905"/>
      <c r="AD54" s="905"/>
      <c r="AE54" s="905"/>
      <c r="AF54" s="905"/>
      <c r="AG54" s="905"/>
      <c r="AH54" s="905"/>
      <c r="AI54" s="905"/>
    </row>
    <row r="55" spans="1:35" s="111" customFormat="1" ht="0.15" customHeight="1">
      <c r="A55" s="905">
        <v>4</v>
      </c>
      <c r="B55" s="905"/>
      <c r="C55" s="905"/>
      <c r="D55" s="905"/>
      <c r="E55" s="905"/>
      <c r="F55" s="905">
        <v>2027</v>
      </c>
      <c r="G55" s="905" t="b">
        <v>0</v>
      </c>
      <c r="H55" s="905"/>
      <c r="I55" s="905"/>
      <c r="J55" s="905"/>
      <c r="K55" s="905"/>
      <c r="L55" s="998" t="s">
        <v>2471</v>
      </c>
      <c r="M55" s="999">
        <v>122.01960672</v>
      </c>
      <c r="N55" s="1000">
        <v>0</v>
      </c>
      <c r="O55" s="999"/>
      <c r="P55" s="1000">
        <v>0</v>
      </c>
      <c r="Q55" s="1000">
        <v>0</v>
      </c>
      <c r="R55" s="905"/>
      <c r="S55" s="905"/>
      <c r="T55" s="905"/>
      <c r="U55" s="905"/>
      <c r="V55" s="905"/>
      <c r="W55" s="905"/>
      <c r="X55" s="905"/>
      <c r="Y55" s="905"/>
      <c r="Z55" s="905"/>
      <c r="AA55" s="905"/>
      <c r="AB55" s="905"/>
      <c r="AC55" s="905"/>
      <c r="AD55" s="905"/>
      <c r="AE55" s="905"/>
      <c r="AF55" s="905"/>
      <c r="AG55" s="905"/>
      <c r="AH55" s="905"/>
      <c r="AI55" s="905"/>
    </row>
    <row r="56" spans="1:35" s="111" customFormat="1" ht="0.15" customHeight="1">
      <c r="A56" s="905">
        <v>4</v>
      </c>
      <c r="B56" s="905"/>
      <c r="C56" s="905"/>
      <c r="D56" s="905"/>
      <c r="E56" s="905"/>
      <c r="F56" s="905">
        <v>2028</v>
      </c>
      <c r="G56" s="905" t="b">
        <v>0</v>
      </c>
      <c r="H56" s="905"/>
      <c r="I56" s="905"/>
      <c r="J56" s="905"/>
      <c r="K56" s="905"/>
      <c r="L56" s="998" t="s">
        <v>2472</v>
      </c>
      <c r="M56" s="999">
        <v>122.01960672</v>
      </c>
      <c r="N56" s="1000">
        <v>0</v>
      </c>
      <c r="O56" s="999"/>
      <c r="P56" s="1000">
        <v>0</v>
      </c>
      <c r="Q56" s="1000">
        <v>0</v>
      </c>
      <c r="R56" s="905"/>
      <c r="S56" s="905"/>
      <c r="T56" s="905"/>
      <c r="U56" s="905"/>
      <c r="V56" s="905"/>
      <c r="W56" s="905"/>
      <c r="X56" s="905"/>
      <c r="Y56" s="905"/>
      <c r="Z56" s="905"/>
      <c r="AA56" s="905"/>
      <c r="AB56" s="905"/>
      <c r="AC56" s="905"/>
      <c r="AD56" s="905"/>
      <c r="AE56" s="905"/>
      <c r="AF56" s="905"/>
      <c r="AG56" s="905"/>
      <c r="AH56" s="905"/>
      <c r="AI56" s="905"/>
    </row>
    <row r="57" spans="1:35" s="111" customFormat="1" ht="0.15" customHeight="1">
      <c r="A57" s="905">
        <v>4</v>
      </c>
      <c r="B57" s="905"/>
      <c r="C57" s="905"/>
      <c r="D57" s="905"/>
      <c r="E57" s="905"/>
      <c r="F57" s="905">
        <v>2029</v>
      </c>
      <c r="G57" s="905" t="b">
        <v>0</v>
      </c>
      <c r="H57" s="905"/>
      <c r="I57" s="905"/>
      <c r="J57" s="905"/>
      <c r="K57" s="905"/>
      <c r="L57" s="998" t="s">
        <v>2473</v>
      </c>
      <c r="M57" s="999">
        <v>122.01960672</v>
      </c>
      <c r="N57" s="1000">
        <v>0</v>
      </c>
      <c r="O57" s="999"/>
      <c r="P57" s="1000">
        <v>0</v>
      </c>
      <c r="Q57" s="1000">
        <v>0</v>
      </c>
      <c r="R57" s="905"/>
      <c r="S57" s="905"/>
      <c r="T57" s="905"/>
      <c r="U57" s="905"/>
      <c r="V57" s="905"/>
      <c r="W57" s="905"/>
      <c r="X57" s="905"/>
      <c r="Y57" s="905"/>
      <c r="Z57" s="905"/>
      <c r="AA57" s="905"/>
      <c r="AB57" s="905"/>
      <c r="AC57" s="905"/>
      <c r="AD57" s="905"/>
      <c r="AE57" s="905"/>
      <c r="AF57" s="905"/>
      <c r="AG57" s="905"/>
      <c r="AH57" s="905"/>
      <c r="AI57" s="905"/>
    </row>
    <row r="58" spans="1:35" s="111" customFormat="1" ht="0.15" customHeight="1">
      <c r="A58" s="905">
        <v>4</v>
      </c>
      <c r="B58" s="905"/>
      <c r="C58" s="905"/>
      <c r="D58" s="905"/>
      <c r="E58" s="905"/>
      <c r="F58" s="905">
        <v>2030</v>
      </c>
      <c r="G58" s="905" t="b">
        <v>0</v>
      </c>
      <c r="H58" s="905"/>
      <c r="I58" s="905"/>
      <c r="J58" s="905"/>
      <c r="K58" s="905"/>
      <c r="L58" s="998" t="s">
        <v>2474</v>
      </c>
      <c r="M58" s="999">
        <v>122.01960672</v>
      </c>
      <c r="N58" s="1000">
        <v>0</v>
      </c>
      <c r="O58" s="999"/>
      <c r="P58" s="1000">
        <v>0</v>
      </c>
      <c r="Q58" s="1000">
        <v>0</v>
      </c>
      <c r="R58" s="905"/>
      <c r="S58" s="905"/>
      <c r="T58" s="905"/>
      <c r="U58" s="905"/>
      <c r="V58" s="905"/>
      <c r="W58" s="905"/>
      <c r="X58" s="905"/>
      <c r="Y58" s="905"/>
      <c r="Z58" s="905"/>
      <c r="AA58" s="905"/>
      <c r="AB58" s="905"/>
      <c r="AC58" s="905"/>
      <c r="AD58" s="905"/>
      <c r="AE58" s="905"/>
      <c r="AF58" s="905"/>
      <c r="AG58" s="905"/>
      <c r="AH58" s="905"/>
      <c r="AI58" s="905"/>
    </row>
    <row r="59" spans="1:35" s="111" customFormat="1" ht="0.15" customHeight="1">
      <c r="A59" s="905">
        <v>4</v>
      </c>
      <c r="B59" s="905"/>
      <c r="C59" s="905"/>
      <c r="D59" s="905"/>
      <c r="E59" s="905"/>
      <c r="F59" s="905">
        <v>2031</v>
      </c>
      <c r="G59" s="905" t="b">
        <v>0</v>
      </c>
      <c r="H59" s="905"/>
      <c r="I59" s="905"/>
      <c r="J59" s="905"/>
      <c r="K59" s="905"/>
      <c r="L59" s="998" t="s">
        <v>2475</v>
      </c>
      <c r="M59" s="999">
        <v>122.01960672</v>
      </c>
      <c r="N59" s="1000">
        <v>0</v>
      </c>
      <c r="O59" s="999"/>
      <c r="P59" s="1000">
        <v>0</v>
      </c>
      <c r="Q59" s="1000">
        <v>0</v>
      </c>
      <c r="R59" s="905"/>
      <c r="S59" s="905"/>
      <c r="T59" s="905"/>
      <c r="U59" s="905"/>
      <c r="V59" s="905"/>
      <c r="W59" s="905"/>
      <c r="X59" s="905"/>
      <c r="Y59" s="905"/>
      <c r="Z59" s="905"/>
      <c r="AA59" s="905"/>
      <c r="AB59" s="905"/>
      <c r="AC59" s="905"/>
      <c r="AD59" s="905"/>
      <c r="AE59" s="905"/>
      <c r="AF59" s="905"/>
      <c r="AG59" s="905"/>
      <c r="AH59" s="905"/>
      <c r="AI59" s="905"/>
    </row>
    <row r="60" spans="1:35" s="111" customFormat="1" ht="0.15" customHeight="1">
      <c r="A60" s="905">
        <v>4</v>
      </c>
      <c r="B60" s="905"/>
      <c r="C60" s="905"/>
      <c r="D60" s="905"/>
      <c r="E60" s="905"/>
      <c r="F60" s="905">
        <v>2032</v>
      </c>
      <c r="G60" s="905" t="b">
        <v>0</v>
      </c>
      <c r="H60" s="905"/>
      <c r="I60" s="905"/>
      <c r="J60" s="905"/>
      <c r="K60" s="905"/>
      <c r="L60" s="998" t="s">
        <v>2476</v>
      </c>
      <c r="M60" s="999">
        <v>122.01960672</v>
      </c>
      <c r="N60" s="1000">
        <v>0</v>
      </c>
      <c r="O60" s="999"/>
      <c r="P60" s="1000">
        <v>0</v>
      </c>
      <c r="Q60" s="1000">
        <v>0</v>
      </c>
      <c r="R60" s="905"/>
      <c r="S60" s="905"/>
      <c r="T60" s="905"/>
      <c r="U60" s="905"/>
      <c r="V60" s="905"/>
      <c r="W60" s="905"/>
      <c r="X60" s="905"/>
      <c r="Y60" s="905"/>
      <c r="Z60" s="905"/>
      <c r="AA60" s="905"/>
      <c r="AB60" s="905"/>
      <c r="AC60" s="905"/>
      <c r="AD60" s="905"/>
      <c r="AE60" s="905"/>
      <c r="AF60" s="905"/>
      <c r="AG60" s="905"/>
      <c r="AH60" s="905"/>
      <c r="AI60" s="905"/>
    </row>
    <row r="61" spans="1:35" s="102" customFormat="1">
      <c r="A61" s="764" t="s">
        <v>120</v>
      </c>
      <c r="B61" s="849"/>
      <c r="C61" s="849"/>
      <c r="D61" s="849"/>
      <c r="E61" s="849"/>
      <c r="F61" s="849"/>
      <c r="G61" s="849"/>
      <c r="H61" s="849"/>
      <c r="I61" s="849"/>
      <c r="J61" s="849"/>
      <c r="K61" s="849"/>
      <c r="L61" s="863" t="s">
        <v>2425</v>
      </c>
      <c r="M61" s="864"/>
      <c r="N61" s="864"/>
      <c r="O61" s="864"/>
      <c r="P61" s="864"/>
      <c r="Q61" s="864"/>
      <c r="R61" s="849"/>
      <c r="S61" s="849"/>
      <c r="T61" s="849"/>
      <c r="U61" s="849"/>
      <c r="V61" s="849"/>
      <c r="W61" s="849"/>
      <c r="X61" s="849"/>
      <c r="Y61" s="849"/>
      <c r="Z61" s="849"/>
      <c r="AA61" s="849"/>
      <c r="AB61" s="849"/>
      <c r="AC61" s="849"/>
      <c r="AD61" s="849"/>
      <c r="AE61" s="849"/>
      <c r="AF61" s="849"/>
      <c r="AG61" s="849"/>
      <c r="AH61" s="849"/>
      <c r="AI61" s="849"/>
    </row>
    <row r="62" spans="1:35" s="111" customFormat="1">
      <c r="A62" s="905">
        <v>5</v>
      </c>
      <c r="B62" s="905"/>
      <c r="C62" s="905"/>
      <c r="D62" s="905"/>
      <c r="E62" s="905"/>
      <c r="F62" s="905">
        <v>2023</v>
      </c>
      <c r="G62" s="905" t="b">
        <v>1</v>
      </c>
      <c r="H62" s="905"/>
      <c r="I62" s="905"/>
      <c r="J62" s="905"/>
      <c r="K62" s="905"/>
      <c r="L62" s="998" t="s">
        <v>2439</v>
      </c>
      <c r="M62" s="999">
        <v>0</v>
      </c>
      <c r="N62" s="1000">
        <v>0</v>
      </c>
      <c r="O62" s="999"/>
      <c r="P62" s="1000">
        <v>0</v>
      </c>
      <c r="Q62" s="1000">
        <v>1.4490666666666667</v>
      </c>
      <c r="R62" s="905"/>
      <c r="S62" s="905"/>
      <c r="T62" s="905"/>
      <c r="U62" s="905"/>
      <c r="V62" s="905"/>
      <c r="W62" s="905"/>
      <c r="X62" s="905"/>
      <c r="Y62" s="905"/>
      <c r="Z62" s="905"/>
      <c r="AA62" s="905"/>
      <c r="AB62" s="905"/>
      <c r="AC62" s="905"/>
      <c r="AD62" s="905"/>
      <c r="AE62" s="905"/>
      <c r="AF62" s="905"/>
      <c r="AG62" s="905"/>
      <c r="AH62" s="905"/>
      <c r="AI62" s="905"/>
    </row>
    <row r="63" spans="1:35" s="111" customFormat="1">
      <c r="A63" s="905">
        <v>5</v>
      </c>
      <c r="B63" s="905"/>
      <c r="C63" s="905"/>
      <c r="D63" s="905"/>
      <c r="E63" s="905"/>
      <c r="F63" s="905">
        <v>2024</v>
      </c>
      <c r="G63" s="905" t="b">
        <v>1</v>
      </c>
      <c r="H63" s="905"/>
      <c r="I63" s="905"/>
      <c r="J63" s="905"/>
      <c r="K63" s="905"/>
      <c r="L63" s="998" t="s">
        <v>2440</v>
      </c>
      <c r="M63" s="999">
        <v>37.478041920000003</v>
      </c>
      <c r="N63" s="1000">
        <v>1</v>
      </c>
      <c r="O63" s="999"/>
      <c r="P63" s="1000">
        <v>20</v>
      </c>
      <c r="Q63" s="1000">
        <v>1.4490666666666667</v>
      </c>
      <c r="R63" s="905"/>
      <c r="S63" s="905"/>
      <c r="T63" s="905"/>
      <c r="U63" s="905"/>
      <c r="V63" s="905"/>
      <c r="W63" s="905"/>
      <c r="X63" s="905"/>
      <c r="Y63" s="905"/>
      <c r="Z63" s="905"/>
      <c r="AA63" s="905"/>
      <c r="AB63" s="905"/>
      <c r="AC63" s="905"/>
      <c r="AD63" s="905"/>
      <c r="AE63" s="905"/>
      <c r="AF63" s="905"/>
      <c r="AG63" s="905"/>
      <c r="AH63" s="905"/>
      <c r="AI63" s="905"/>
    </row>
    <row r="64" spans="1:35" s="111" customFormat="1">
      <c r="A64" s="905">
        <v>5</v>
      </c>
      <c r="B64" s="905"/>
      <c r="C64" s="905"/>
      <c r="D64" s="905"/>
      <c r="E64" s="905"/>
      <c r="F64" s="905">
        <v>2025</v>
      </c>
      <c r="G64" s="905" t="b">
        <v>1</v>
      </c>
      <c r="H64" s="905"/>
      <c r="I64" s="905"/>
      <c r="J64" s="905"/>
      <c r="K64" s="905"/>
      <c r="L64" s="998" t="s">
        <v>2469</v>
      </c>
      <c r="M64" s="999">
        <v>37.478041920000003</v>
      </c>
      <c r="N64" s="1000">
        <v>0</v>
      </c>
      <c r="O64" s="999"/>
      <c r="P64" s="1000">
        <v>0</v>
      </c>
      <c r="Q64" s="1000">
        <v>0</v>
      </c>
      <c r="R64" s="905"/>
      <c r="S64" s="905"/>
      <c r="T64" s="905"/>
      <c r="U64" s="905"/>
      <c r="V64" s="905"/>
      <c r="W64" s="905"/>
      <c r="X64" s="905"/>
      <c r="Y64" s="905"/>
      <c r="Z64" s="905"/>
      <c r="AA64" s="905"/>
      <c r="AB64" s="905"/>
      <c r="AC64" s="905"/>
      <c r="AD64" s="905"/>
      <c r="AE64" s="905"/>
      <c r="AF64" s="905"/>
      <c r="AG64" s="905"/>
      <c r="AH64" s="905"/>
      <c r="AI64" s="905"/>
    </row>
    <row r="65" spans="1:35" s="111" customFormat="1" ht="0.15" customHeight="1">
      <c r="A65" s="905">
        <v>5</v>
      </c>
      <c r="B65" s="905"/>
      <c r="C65" s="905"/>
      <c r="D65" s="905"/>
      <c r="E65" s="905"/>
      <c r="F65" s="905">
        <v>2026</v>
      </c>
      <c r="G65" s="905" t="b">
        <v>0</v>
      </c>
      <c r="H65" s="905"/>
      <c r="I65" s="905"/>
      <c r="J65" s="905"/>
      <c r="K65" s="905"/>
      <c r="L65" s="998" t="s">
        <v>2470</v>
      </c>
      <c r="M65" s="999">
        <v>37.478041920000003</v>
      </c>
      <c r="N65" s="1000">
        <v>0</v>
      </c>
      <c r="O65" s="999"/>
      <c r="P65" s="1000">
        <v>0</v>
      </c>
      <c r="Q65" s="1000">
        <v>0</v>
      </c>
      <c r="R65" s="905"/>
      <c r="S65" s="905"/>
      <c r="T65" s="905"/>
      <c r="U65" s="905"/>
      <c r="V65" s="905"/>
      <c r="W65" s="905"/>
      <c r="X65" s="905"/>
      <c r="Y65" s="905"/>
      <c r="Z65" s="905"/>
      <c r="AA65" s="905"/>
      <c r="AB65" s="905"/>
      <c r="AC65" s="905"/>
      <c r="AD65" s="905"/>
      <c r="AE65" s="905"/>
      <c r="AF65" s="905"/>
      <c r="AG65" s="905"/>
      <c r="AH65" s="905"/>
      <c r="AI65" s="905"/>
    </row>
    <row r="66" spans="1:35" s="111" customFormat="1" ht="0.15" customHeight="1">
      <c r="A66" s="905">
        <v>5</v>
      </c>
      <c r="B66" s="905"/>
      <c r="C66" s="905"/>
      <c r="D66" s="905"/>
      <c r="E66" s="905"/>
      <c r="F66" s="905">
        <v>2027</v>
      </c>
      <c r="G66" s="905" t="b">
        <v>0</v>
      </c>
      <c r="H66" s="905"/>
      <c r="I66" s="905"/>
      <c r="J66" s="905"/>
      <c r="K66" s="905"/>
      <c r="L66" s="998" t="s">
        <v>2471</v>
      </c>
      <c r="M66" s="999">
        <v>37.478041920000003</v>
      </c>
      <c r="N66" s="1000">
        <v>0</v>
      </c>
      <c r="O66" s="999"/>
      <c r="P66" s="1000">
        <v>0</v>
      </c>
      <c r="Q66" s="1000">
        <v>0</v>
      </c>
      <c r="R66" s="905"/>
      <c r="S66" s="905"/>
      <c r="T66" s="905"/>
      <c r="U66" s="905"/>
      <c r="V66" s="905"/>
      <c r="W66" s="905"/>
      <c r="X66" s="905"/>
      <c r="Y66" s="905"/>
      <c r="Z66" s="905"/>
      <c r="AA66" s="905"/>
      <c r="AB66" s="905"/>
      <c r="AC66" s="905"/>
      <c r="AD66" s="905"/>
      <c r="AE66" s="905"/>
      <c r="AF66" s="905"/>
      <c r="AG66" s="905"/>
      <c r="AH66" s="905"/>
      <c r="AI66" s="905"/>
    </row>
    <row r="67" spans="1:35" s="111" customFormat="1" ht="0.15" customHeight="1">
      <c r="A67" s="905">
        <v>5</v>
      </c>
      <c r="B67" s="905"/>
      <c r="C67" s="905"/>
      <c r="D67" s="905"/>
      <c r="E67" s="905"/>
      <c r="F67" s="905">
        <v>2028</v>
      </c>
      <c r="G67" s="905" t="b">
        <v>0</v>
      </c>
      <c r="H67" s="905"/>
      <c r="I67" s="905"/>
      <c r="J67" s="905"/>
      <c r="K67" s="905"/>
      <c r="L67" s="998" t="s">
        <v>2472</v>
      </c>
      <c r="M67" s="999">
        <v>37.478041920000003</v>
      </c>
      <c r="N67" s="1000">
        <v>0</v>
      </c>
      <c r="O67" s="999"/>
      <c r="P67" s="1000">
        <v>0</v>
      </c>
      <c r="Q67" s="1000">
        <v>0</v>
      </c>
      <c r="R67" s="905"/>
      <c r="S67" s="905"/>
      <c r="T67" s="905"/>
      <c r="U67" s="905"/>
      <c r="V67" s="905"/>
      <c r="W67" s="905"/>
      <c r="X67" s="905"/>
      <c r="Y67" s="905"/>
      <c r="Z67" s="905"/>
      <c r="AA67" s="905"/>
      <c r="AB67" s="905"/>
      <c r="AC67" s="905"/>
      <c r="AD67" s="905"/>
      <c r="AE67" s="905"/>
      <c r="AF67" s="905"/>
      <c r="AG67" s="905"/>
      <c r="AH67" s="905"/>
      <c r="AI67" s="905"/>
    </row>
    <row r="68" spans="1:35" s="111" customFormat="1" ht="0.15" customHeight="1">
      <c r="A68" s="905">
        <v>5</v>
      </c>
      <c r="B68" s="905"/>
      <c r="C68" s="905"/>
      <c r="D68" s="905"/>
      <c r="E68" s="905"/>
      <c r="F68" s="905">
        <v>2029</v>
      </c>
      <c r="G68" s="905" t="b">
        <v>0</v>
      </c>
      <c r="H68" s="905"/>
      <c r="I68" s="905"/>
      <c r="J68" s="905"/>
      <c r="K68" s="905"/>
      <c r="L68" s="998" t="s">
        <v>2473</v>
      </c>
      <c r="M68" s="999">
        <v>37.478041920000003</v>
      </c>
      <c r="N68" s="1000">
        <v>0</v>
      </c>
      <c r="O68" s="999"/>
      <c r="P68" s="1000">
        <v>0</v>
      </c>
      <c r="Q68" s="1000">
        <v>0</v>
      </c>
      <c r="R68" s="905"/>
      <c r="S68" s="905"/>
      <c r="T68" s="905"/>
      <c r="U68" s="905"/>
      <c r="V68" s="905"/>
      <c r="W68" s="905"/>
      <c r="X68" s="905"/>
      <c r="Y68" s="905"/>
      <c r="Z68" s="905"/>
      <c r="AA68" s="905"/>
      <c r="AB68" s="905"/>
      <c r="AC68" s="905"/>
      <c r="AD68" s="905"/>
      <c r="AE68" s="905"/>
      <c r="AF68" s="905"/>
      <c r="AG68" s="905"/>
      <c r="AH68" s="905"/>
      <c r="AI68" s="905"/>
    </row>
    <row r="69" spans="1:35" s="111" customFormat="1" ht="0.15" customHeight="1">
      <c r="A69" s="905">
        <v>5</v>
      </c>
      <c r="B69" s="905"/>
      <c r="C69" s="905"/>
      <c r="D69" s="905"/>
      <c r="E69" s="905"/>
      <c r="F69" s="905">
        <v>2030</v>
      </c>
      <c r="G69" s="905" t="b">
        <v>0</v>
      </c>
      <c r="H69" s="905"/>
      <c r="I69" s="905"/>
      <c r="J69" s="905"/>
      <c r="K69" s="905"/>
      <c r="L69" s="998" t="s">
        <v>2474</v>
      </c>
      <c r="M69" s="999">
        <v>37.478041920000003</v>
      </c>
      <c r="N69" s="1000">
        <v>0</v>
      </c>
      <c r="O69" s="999"/>
      <c r="P69" s="1000">
        <v>0</v>
      </c>
      <c r="Q69" s="1000">
        <v>0</v>
      </c>
      <c r="R69" s="905"/>
      <c r="S69" s="905"/>
      <c r="T69" s="905"/>
      <c r="U69" s="905"/>
      <c r="V69" s="905"/>
      <c r="W69" s="905"/>
      <c r="X69" s="905"/>
      <c r="Y69" s="905"/>
      <c r="Z69" s="905"/>
      <c r="AA69" s="905"/>
      <c r="AB69" s="905"/>
      <c r="AC69" s="905"/>
      <c r="AD69" s="905"/>
      <c r="AE69" s="905"/>
      <c r="AF69" s="905"/>
      <c r="AG69" s="905"/>
      <c r="AH69" s="905"/>
      <c r="AI69" s="905"/>
    </row>
    <row r="70" spans="1:35" s="111" customFormat="1" ht="0.15" customHeight="1">
      <c r="A70" s="905">
        <v>5</v>
      </c>
      <c r="B70" s="905"/>
      <c r="C70" s="905"/>
      <c r="D70" s="905"/>
      <c r="E70" s="905"/>
      <c r="F70" s="905">
        <v>2031</v>
      </c>
      <c r="G70" s="905" t="b">
        <v>0</v>
      </c>
      <c r="H70" s="905"/>
      <c r="I70" s="905"/>
      <c r="J70" s="905"/>
      <c r="K70" s="905"/>
      <c r="L70" s="998" t="s">
        <v>2475</v>
      </c>
      <c r="M70" s="999">
        <v>37.478041920000003</v>
      </c>
      <c r="N70" s="1000">
        <v>0</v>
      </c>
      <c r="O70" s="999"/>
      <c r="P70" s="1000">
        <v>0</v>
      </c>
      <c r="Q70" s="1000">
        <v>0</v>
      </c>
      <c r="R70" s="905"/>
      <c r="S70" s="905"/>
      <c r="T70" s="905"/>
      <c r="U70" s="905"/>
      <c r="V70" s="905"/>
      <c r="W70" s="905"/>
      <c r="X70" s="905"/>
      <c r="Y70" s="905"/>
      <c r="Z70" s="905"/>
      <c r="AA70" s="905"/>
      <c r="AB70" s="905"/>
      <c r="AC70" s="905"/>
      <c r="AD70" s="905"/>
      <c r="AE70" s="905"/>
      <c r="AF70" s="905"/>
      <c r="AG70" s="905"/>
      <c r="AH70" s="905"/>
      <c r="AI70" s="905"/>
    </row>
    <row r="71" spans="1:35" s="111" customFormat="1" ht="0.15" customHeight="1">
      <c r="A71" s="905">
        <v>5</v>
      </c>
      <c r="B71" s="905"/>
      <c r="C71" s="905"/>
      <c r="D71" s="905"/>
      <c r="E71" s="905"/>
      <c r="F71" s="905">
        <v>2032</v>
      </c>
      <c r="G71" s="905" t="b">
        <v>0</v>
      </c>
      <c r="H71" s="905"/>
      <c r="I71" s="905"/>
      <c r="J71" s="905"/>
      <c r="K71" s="905"/>
      <c r="L71" s="998" t="s">
        <v>2476</v>
      </c>
      <c r="M71" s="999">
        <v>37.478041920000003</v>
      </c>
      <c r="N71" s="1000">
        <v>0</v>
      </c>
      <c r="O71" s="999"/>
      <c r="P71" s="1000">
        <v>0</v>
      </c>
      <c r="Q71" s="1000">
        <v>0</v>
      </c>
      <c r="R71" s="905"/>
      <c r="S71" s="905"/>
      <c r="T71" s="905"/>
      <c r="U71" s="905"/>
      <c r="V71" s="905"/>
      <c r="W71" s="905"/>
      <c r="X71" s="905"/>
      <c r="Y71" s="905"/>
      <c r="Z71" s="905"/>
      <c r="AA71" s="905"/>
      <c r="AB71" s="905"/>
      <c r="AC71" s="905"/>
      <c r="AD71" s="905"/>
      <c r="AE71" s="905"/>
      <c r="AF71" s="905"/>
      <c r="AG71" s="905"/>
      <c r="AH71" s="905"/>
      <c r="AI71" s="905"/>
    </row>
    <row r="72" spans="1:35" s="102" customFormat="1">
      <c r="A72" s="764" t="s">
        <v>124</v>
      </c>
      <c r="B72" s="849"/>
      <c r="C72" s="849"/>
      <c r="D72" s="849"/>
      <c r="E72" s="849"/>
      <c r="F72" s="849"/>
      <c r="G72" s="849"/>
      <c r="H72" s="849"/>
      <c r="I72" s="849"/>
      <c r="J72" s="849"/>
      <c r="K72" s="849"/>
      <c r="L72" s="863" t="s">
        <v>2427</v>
      </c>
      <c r="M72" s="864"/>
      <c r="N72" s="864"/>
      <c r="O72" s="864"/>
      <c r="P72" s="864"/>
      <c r="Q72" s="864"/>
      <c r="R72" s="849"/>
      <c r="S72" s="849"/>
      <c r="T72" s="849"/>
      <c r="U72" s="849"/>
      <c r="V72" s="849"/>
      <c r="W72" s="849"/>
      <c r="X72" s="849"/>
      <c r="Y72" s="849"/>
      <c r="Z72" s="849"/>
      <c r="AA72" s="849"/>
      <c r="AB72" s="849"/>
      <c r="AC72" s="849"/>
      <c r="AD72" s="849"/>
      <c r="AE72" s="849"/>
      <c r="AF72" s="849"/>
      <c r="AG72" s="849"/>
      <c r="AH72" s="849"/>
      <c r="AI72" s="849"/>
    </row>
    <row r="73" spans="1:35" s="111" customFormat="1">
      <c r="A73" s="905">
        <v>6</v>
      </c>
      <c r="B73" s="905"/>
      <c r="C73" s="905"/>
      <c r="D73" s="905"/>
      <c r="E73" s="905"/>
      <c r="F73" s="905">
        <v>2023</v>
      </c>
      <c r="G73" s="905" t="b">
        <v>1</v>
      </c>
      <c r="H73" s="905"/>
      <c r="I73" s="905"/>
      <c r="J73" s="905"/>
      <c r="K73" s="905"/>
      <c r="L73" s="998" t="s">
        <v>2439</v>
      </c>
      <c r="M73" s="999">
        <v>0</v>
      </c>
      <c r="N73" s="1000">
        <v>0</v>
      </c>
      <c r="O73" s="999"/>
      <c r="P73" s="1000">
        <v>0</v>
      </c>
      <c r="Q73" s="1000">
        <v>0.71779796900053439</v>
      </c>
      <c r="R73" s="905"/>
      <c r="S73" s="905"/>
      <c r="T73" s="905"/>
      <c r="U73" s="905"/>
      <c r="V73" s="905"/>
      <c r="W73" s="905"/>
      <c r="X73" s="905"/>
      <c r="Y73" s="905"/>
      <c r="Z73" s="905"/>
      <c r="AA73" s="905"/>
      <c r="AB73" s="905"/>
      <c r="AC73" s="905"/>
      <c r="AD73" s="905"/>
      <c r="AE73" s="905"/>
      <c r="AF73" s="905"/>
      <c r="AG73" s="905"/>
      <c r="AH73" s="905"/>
      <c r="AI73" s="905"/>
    </row>
    <row r="74" spans="1:35" s="111" customFormat="1">
      <c r="A74" s="905">
        <v>6</v>
      </c>
      <c r="B74" s="905"/>
      <c r="C74" s="905"/>
      <c r="D74" s="905"/>
      <c r="E74" s="905"/>
      <c r="F74" s="905">
        <v>2024</v>
      </c>
      <c r="G74" s="905" t="b">
        <v>1</v>
      </c>
      <c r="H74" s="905"/>
      <c r="I74" s="905"/>
      <c r="J74" s="905"/>
      <c r="K74" s="905"/>
      <c r="L74" s="998" t="s">
        <v>2440</v>
      </c>
      <c r="M74" s="999">
        <v>353.51236800000004</v>
      </c>
      <c r="N74" s="1000">
        <v>1</v>
      </c>
      <c r="O74" s="999"/>
      <c r="P74" s="1000">
        <v>19.828968466060928</v>
      </c>
      <c r="Q74" s="1000">
        <v>0.71779796900053439</v>
      </c>
      <c r="R74" s="905"/>
      <c r="S74" s="905"/>
      <c r="T74" s="905"/>
      <c r="U74" s="905"/>
      <c r="V74" s="905"/>
      <c r="W74" s="905"/>
      <c r="X74" s="905"/>
      <c r="Y74" s="905"/>
      <c r="Z74" s="905"/>
      <c r="AA74" s="905"/>
      <c r="AB74" s="905"/>
      <c r="AC74" s="905"/>
      <c r="AD74" s="905"/>
      <c r="AE74" s="905"/>
      <c r="AF74" s="905"/>
      <c r="AG74" s="905"/>
      <c r="AH74" s="905"/>
      <c r="AI74" s="905"/>
    </row>
    <row r="75" spans="1:35" s="111" customFormat="1">
      <c r="A75" s="905">
        <v>6</v>
      </c>
      <c r="B75" s="905"/>
      <c r="C75" s="905"/>
      <c r="D75" s="905"/>
      <c r="E75" s="905"/>
      <c r="F75" s="905">
        <v>2025</v>
      </c>
      <c r="G75" s="905" t="b">
        <v>1</v>
      </c>
      <c r="H75" s="905"/>
      <c r="I75" s="905"/>
      <c r="J75" s="905"/>
      <c r="K75" s="905"/>
      <c r="L75" s="998" t="s">
        <v>2469</v>
      </c>
      <c r="M75" s="999">
        <v>353.51236800000004</v>
      </c>
      <c r="N75" s="1000">
        <v>0</v>
      </c>
      <c r="O75" s="999"/>
      <c r="P75" s="1000">
        <v>0</v>
      </c>
      <c r="Q75" s="1000">
        <v>0</v>
      </c>
      <c r="R75" s="905"/>
      <c r="S75" s="905"/>
      <c r="T75" s="905"/>
      <c r="U75" s="905"/>
      <c r="V75" s="905"/>
      <c r="W75" s="905"/>
      <c r="X75" s="905"/>
      <c r="Y75" s="905"/>
      <c r="Z75" s="905"/>
      <c r="AA75" s="905"/>
      <c r="AB75" s="905"/>
      <c r="AC75" s="905"/>
      <c r="AD75" s="905"/>
      <c r="AE75" s="905"/>
      <c r="AF75" s="905"/>
      <c r="AG75" s="905"/>
      <c r="AH75" s="905"/>
      <c r="AI75" s="905"/>
    </row>
    <row r="76" spans="1:35" s="111" customFormat="1" ht="0.15" customHeight="1">
      <c r="A76" s="905">
        <v>6</v>
      </c>
      <c r="B76" s="905"/>
      <c r="C76" s="905"/>
      <c r="D76" s="905"/>
      <c r="E76" s="905"/>
      <c r="F76" s="905">
        <v>2026</v>
      </c>
      <c r="G76" s="905" t="b">
        <v>0</v>
      </c>
      <c r="H76" s="905"/>
      <c r="I76" s="905"/>
      <c r="J76" s="905"/>
      <c r="K76" s="905"/>
      <c r="L76" s="998" t="s">
        <v>2470</v>
      </c>
      <c r="M76" s="999">
        <v>353.51236800000004</v>
      </c>
      <c r="N76" s="1000">
        <v>0</v>
      </c>
      <c r="O76" s="999"/>
      <c r="P76" s="1000">
        <v>0</v>
      </c>
      <c r="Q76" s="1000">
        <v>0</v>
      </c>
      <c r="R76" s="905"/>
      <c r="S76" s="905"/>
      <c r="T76" s="905"/>
      <c r="U76" s="905"/>
      <c r="V76" s="905"/>
      <c r="W76" s="905"/>
      <c r="X76" s="905"/>
      <c r="Y76" s="905"/>
      <c r="Z76" s="905"/>
      <c r="AA76" s="905"/>
      <c r="AB76" s="905"/>
      <c r="AC76" s="905"/>
      <c r="AD76" s="905"/>
      <c r="AE76" s="905"/>
      <c r="AF76" s="905"/>
      <c r="AG76" s="905"/>
      <c r="AH76" s="905"/>
      <c r="AI76" s="905"/>
    </row>
    <row r="77" spans="1:35" s="111" customFormat="1" ht="0.15" customHeight="1">
      <c r="A77" s="905">
        <v>6</v>
      </c>
      <c r="B77" s="905"/>
      <c r="C77" s="905"/>
      <c r="D77" s="905"/>
      <c r="E77" s="905"/>
      <c r="F77" s="905">
        <v>2027</v>
      </c>
      <c r="G77" s="905" t="b">
        <v>0</v>
      </c>
      <c r="H77" s="905"/>
      <c r="I77" s="905"/>
      <c r="J77" s="905"/>
      <c r="K77" s="905"/>
      <c r="L77" s="998" t="s">
        <v>2471</v>
      </c>
      <c r="M77" s="999">
        <v>353.51236800000004</v>
      </c>
      <c r="N77" s="1000">
        <v>0</v>
      </c>
      <c r="O77" s="999"/>
      <c r="P77" s="1000">
        <v>0</v>
      </c>
      <c r="Q77" s="1000">
        <v>0</v>
      </c>
      <c r="R77" s="905"/>
      <c r="S77" s="905"/>
      <c r="T77" s="905"/>
      <c r="U77" s="905"/>
      <c r="V77" s="905"/>
      <c r="W77" s="905"/>
      <c r="X77" s="905"/>
      <c r="Y77" s="905"/>
      <c r="Z77" s="905"/>
      <c r="AA77" s="905"/>
      <c r="AB77" s="905"/>
      <c r="AC77" s="905"/>
      <c r="AD77" s="905"/>
      <c r="AE77" s="905"/>
      <c r="AF77" s="905"/>
      <c r="AG77" s="905"/>
      <c r="AH77" s="905"/>
      <c r="AI77" s="905"/>
    </row>
    <row r="78" spans="1:35" s="111" customFormat="1" ht="0.15" customHeight="1">
      <c r="A78" s="905">
        <v>6</v>
      </c>
      <c r="B78" s="905"/>
      <c r="C78" s="905"/>
      <c r="D78" s="905"/>
      <c r="E78" s="905"/>
      <c r="F78" s="905">
        <v>2028</v>
      </c>
      <c r="G78" s="905" t="b">
        <v>0</v>
      </c>
      <c r="H78" s="905"/>
      <c r="I78" s="905"/>
      <c r="J78" s="905"/>
      <c r="K78" s="905"/>
      <c r="L78" s="998" t="s">
        <v>2472</v>
      </c>
      <c r="M78" s="999">
        <v>353.51236800000004</v>
      </c>
      <c r="N78" s="1000">
        <v>0</v>
      </c>
      <c r="O78" s="999"/>
      <c r="P78" s="1000">
        <v>0</v>
      </c>
      <c r="Q78" s="1000">
        <v>0</v>
      </c>
      <c r="R78" s="905"/>
      <c r="S78" s="905"/>
      <c r="T78" s="905"/>
      <c r="U78" s="905"/>
      <c r="V78" s="905"/>
      <c r="W78" s="905"/>
      <c r="X78" s="905"/>
      <c r="Y78" s="905"/>
      <c r="Z78" s="905"/>
      <c r="AA78" s="905"/>
      <c r="AB78" s="905"/>
      <c r="AC78" s="905"/>
      <c r="AD78" s="905"/>
      <c r="AE78" s="905"/>
      <c r="AF78" s="905"/>
      <c r="AG78" s="905"/>
      <c r="AH78" s="905"/>
      <c r="AI78" s="905"/>
    </row>
    <row r="79" spans="1:35" s="111" customFormat="1" ht="0.15" customHeight="1">
      <c r="A79" s="905">
        <v>6</v>
      </c>
      <c r="B79" s="905"/>
      <c r="C79" s="905"/>
      <c r="D79" s="905"/>
      <c r="E79" s="905"/>
      <c r="F79" s="905">
        <v>2029</v>
      </c>
      <c r="G79" s="905" t="b">
        <v>0</v>
      </c>
      <c r="H79" s="905"/>
      <c r="I79" s="905"/>
      <c r="J79" s="905"/>
      <c r="K79" s="905"/>
      <c r="L79" s="998" t="s">
        <v>2473</v>
      </c>
      <c r="M79" s="999">
        <v>353.51236800000004</v>
      </c>
      <c r="N79" s="1000">
        <v>0</v>
      </c>
      <c r="O79" s="999"/>
      <c r="P79" s="1000">
        <v>0</v>
      </c>
      <c r="Q79" s="1000">
        <v>0</v>
      </c>
      <c r="R79" s="905"/>
      <c r="S79" s="905"/>
      <c r="T79" s="905"/>
      <c r="U79" s="905"/>
      <c r="V79" s="905"/>
      <c r="W79" s="905"/>
      <c r="X79" s="905"/>
      <c r="Y79" s="905"/>
      <c r="Z79" s="905"/>
      <c r="AA79" s="905"/>
      <c r="AB79" s="905"/>
      <c r="AC79" s="905"/>
      <c r="AD79" s="905"/>
      <c r="AE79" s="905"/>
      <c r="AF79" s="905"/>
      <c r="AG79" s="905"/>
      <c r="AH79" s="905"/>
      <c r="AI79" s="905"/>
    </row>
    <row r="80" spans="1:35" s="111" customFormat="1" ht="0.15" customHeight="1">
      <c r="A80" s="905">
        <v>6</v>
      </c>
      <c r="B80" s="905"/>
      <c r="C80" s="905"/>
      <c r="D80" s="905"/>
      <c r="E80" s="905"/>
      <c r="F80" s="905">
        <v>2030</v>
      </c>
      <c r="G80" s="905" t="b">
        <v>0</v>
      </c>
      <c r="H80" s="905"/>
      <c r="I80" s="905"/>
      <c r="J80" s="905"/>
      <c r="K80" s="905"/>
      <c r="L80" s="998" t="s">
        <v>2474</v>
      </c>
      <c r="M80" s="999">
        <v>353.51236800000004</v>
      </c>
      <c r="N80" s="1000">
        <v>0</v>
      </c>
      <c r="O80" s="999"/>
      <c r="P80" s="1000">
        <v>0</v>
      </c>
      <c r="Q80" s="1000">
        <v>0</v>
      </c>
      <c r="R80" s="905"/>
      <c r="S80" s="905"/>
      <c r="T80" s="905"/>
      <c r="U80" s="905"/>
      <c r="V80" s="905"/>
      <c r="W80" s="905"/>
      <c r="X80" s="905"/>
      <c r="Y80" s="905"/>
      <c r="Z80" s="905"/>
      <c r="AA80" s="905"/>
      <c r="AB80" s="905"/>
      <c r="AC80" s="905"/>
      <c r="AD80" s="905"/>
      <c r="AE80" s="905"/>
      <c r="AF80" s="905"/>
      <c r="AG80" s="905"/>
      <c r="AH80" s="905"/>
      <c r="AI80" s="905"/>
    </row>
    <row r="81" spans="1:35" s="111" customFormat="1" ht="0.15" customHeight="1">
      <c r="A81" s="905">
        <v>6</v>
      </c>
      <c r="B81" s="905"/>
      <c r="C81" s="905"/>
      <c r="D81" s="905"/>
      <c r="E81" s="905"/>
      <c r="F81" s="905">
        <v>2031</v>
      </c>
      <c r="G81" s="905" t="b">
        <v>0</v>
      </c>
      <c r="H81" s="905"/>
      <c r="I81" s="905"/>
      <c r="J81" s="905"/>
      <c r="K81" s="905"/>
      <c r="L81" s="998" t="s">
        <v>2475</v>
      </c>
      <c r="M81" s="999">
        <v>353.51236800000004</v>
      </c>
      <c r="N81" s="1000">
        <v>0</v>
      </c>
      <c r="O81" s="999"/>
      <c r="P81" s="1000">
        <v>0</v>
      </c>
      <c r="Q81" s="1000">
        <v>0</v>
      </c>
      <c r="R81" s="905"/>
      <c r="S81" s="905"/>
      <c r="T81" s="905"/>
      <c r="U81" s="905"/>
      <c r="V81" s="905"/>
      <c r="W81" s="905"/>
      <c r="X81" s="905"/>
      <c r="Y81" s="905"/>
      <c r="Z81" s="905"/>
      <c r="AA81" s="905"/>
      <c r="AB81" s="905"/>
      <c r="AC81" s="905"/>
      <c r="AD81" s="905"/>
      <c r="AE81" s="905"/>
      <c r="AF81" s="905"/>
      <c r="AG81" s="905"/>
      <c r="AH81" s="905"/>
      <c r="AI81" s="905"/>
    </row>
    <row r="82" spans="1:35" s="111" customFormat="1" ht="0.15" customHeight="1">
      <c r="A82" s="905">
        <v>6</v>
      </c>
      <c r="B82" s="905"/>
      <c r="C82" s="905"/>
      <c r="D82" s="905"/>
      <c r="E82" s="905"/>
      <c r="F82" s="905">
        <v>2032</v>
      </c>
      <c r="G82" s="905" t="b">
        <v>0</v>
      </c>
      <c r="H82" s="905"/>
      <c r="I82" s="905"/>
      <c r="J82" s="905"/>
      <c r="K82" s="905"/>
      <c r="L82" s="998" t="s">
        <v>2476</v>
      </c>
      <c r="M82" s="999">
        <v>353.51236800000004</v>
      </c>
      <c r="N82" s="1000">
        <v>0</v>
      </c>
      <c r="O82" s="999"/>
      <c r="P82" s="1000">
        <v>0</v>
      </c>
      <c r="Q82" s="1000">
        <v>0</v>
      </c>
      <c r="R82" s="905"/>
      <c r="S82" s="905"/>
      <c r="T82" s="905"/>
      <c r="U82" s="905"/>
      <c r="V82" s="905"/>
      <c r="W82" s="905"/>
      <c r="X82" s="905"/>
      <c r="Y82" s="905"/>
      <c r="Z82" s="905"/>
      <c r="AA82" s="905"/>
      <c r="AB82" s="905"/>
      <c r="AC82" s="905"/>
      <c r="AD82" s="905"/>
      <c r="AE82" s="905"/>
      <c r="AF82" s="905"/>
      <c r="AG82" s="905"/>
      <c r="AH82" s="905"/>
      <c r="AI82" s="905"/>
    </row>
    <row r="83" spans="1:35" s="102" customFormat="1">
      <c r="A83" s="764" t="s">
        <v>125</v>
      </c>
      <c r="B83" s="849"/>
      <c r="C83" s="849"/>
      <c r="D83" s="849"/>
      <c r="E83" s="849"/>
      <c r="F83" s="849"/>
      <c r="G83" s="849"/>
      <c r="H83" s="849"/>
      <c r="I83" s="849"/>
      <c r="J83" s="849"/>
      <c r="K83" s="849"/>
      <c r="L83" s="863" t="s">
        <v>2429</v>
      </c>
      <c r="M83" s="864"/>
      <c r="N83" s="864"/>
      <c r="O83" s="864"/>
      <c r="P83" s="864"/>
      <c r="Q83" s="864"/>
      <c r="R83" s="849"/>
      <c r="S83" s="849"/>
      <c r="T83" s="849"/>
      <c r="U83" s="849"/>
      <c r="V83" s="849"/>
      <c r="W83" s="849"/>
      <c r="X83" s="849"/>
      <c r="Y83" s="849"/>
      <c r="Z83" s="849"/>
      <c r="AA83" s="849"/>
      <c r="AB83" s="849"/>
      <c r="AC83" s="849"/>
      <c r="AD83" s="849"/>
      <c r="AE83" s="849"/>
      <c r="AF83" s="849"/>
      <c r="AG83" s="849"/>
      <c r="AH83" s="849"/>
      <c r="AI83" s="849"/>
    </row>
    <row r="84" spans="1:35" s="111" customFormat="1">
      <c r="A84" s="905">
        <v>7</v>
      </c>
      <c r="B84" s="905"/>
      <c r="C84" s="905"/>
      <c r="D84" s="905"/>
      <c r="E84" s="905"/>
      <c r="F84" s="905">
        <v>2023</v>
      </c>
      <c r="G84" s="905" t="b">
        <v>1</v>
      </c>
      <c r="H84" s="905"/>
      <c r="I84" s="905"/>
      <c r="J84" s="905"/>
      <c r="K84" s="905"/>
      <c r="L84" s="998" t="s">
        <v>2439</v>
      </c>
      <c r="M84" s="999">
        <v>0</v>
      </c>
      <c r="N84" s="1000">
        <v>0</v>
      </c>
      <c r="O84" s="999"/>
      <c r="P84" s="1000">
        <v>0</v>
      </c>
      <c r="Q84" s="1000">
        <v>1.317856040602174</v>
      </c>
      <c r="R84" s="905"/>
      <c r="S84" s="905"/>
      <c r="T84" s="905"/>
      <c r="U84" s="905"/>
      <c r="V84" s="905"/>
      <c r="W84" s="905"/>
      <c r="X84" s="905"/>
      <c r="Y84" s="905"/>
      <c r="Z84" s="905"/>
      <c r="AA84" s="905"/>
      <c r="AB84" s="905"/>
      <c r="AC84" s="905"/>
      <c r="AD84" s="905"/>
      <c r="AE84" s="905"/>
      <c r="AF84" s="905"/>
      <c r="AG84" s="905"/>
      <c r="AH84" s="905"/>
      <c r="AI84" s="905"/>
    </row>
    <row r="85" spans="1:35" s="111" customFormat="1">
      <c r="A85" s="905">
        <v>7</v>
      </c>
      <c r="B85" s="905"/>
      <c r="C85" s="905"/>
      <c r="D85" s="905"/>
      <c r="E85" s="905"/>
      <c r="F85" s="905">
        <v>2024</v>
      </c>
      <c r="G85" s="905" t="b">
        <v>1</v>
      </c>
      <c r="H85" s="905"/>
      <c r="I85" s="905"/>
      <c r="J85" s="905"/>
      <c r="K85" s="905"/>
      <c r="L85" s="998" t="s">
        <v>2440</v>
      </c>
      <c r="M85" s="999">
        <v>522.66978719999997</v>
      </c>
      <c r="N85" s="1000">
        <v>1</v>
      </c>
      <c r="O85" s="999"/>
      <c r="P85" s="1000">
        <v>17.698295668872806</v>
      </c>
      <c r="Q85" s="1000">
        <v>1.317856040602174</v>
      </c>
      <c r="R85" s="905"/>
      <c r="S85" s="905"/>
      <c r="T85" s="905"/>
      <c r="U85" s="905"/>
      <c r="V85" s="905"/>
      <c r="W85" s="905"/>
      <c r="X85" s="905"/>
      <c r="Y85" s="905"/>
      <c r="Z85" s="905"/>
      <c r="AA85" s="905"/>
      <c r="AB85" s="905"/>
      <c r="AC85" s="905"/>
      <c r="AD85" s="905"/>
      <c r="AE85" s="905"/>
      <c r="AF85" s="905"/>
      <c r="AG85" s="905"/>
      <c r="AH85" s="905"/>
      <c r="AI85" s="905"/>
    </row>
    <row r="86" spans="1:35" s="111" customFormat="1">
      <c r="A86" s="905">
        <v>7</v>
      </c>
      <c r="B86" s="905"/>
      <c r="C86" s="905"/>
      <c r="D86" s="905"/>
      <c r="E86" s="905"/>
      <c r="F86" s="905">
        <v>2025</v>
      </c>
      <c r="G86" s="905" t="b">
        <v>1</v>
      </c>
      <c r="H86" s="905"/>
      <c r="I86" s="905"/>
      <c r="J86" s="905"/>
      <c r="K86" s="905"/>
      <c r="L86" s="998" t="s">
        <v>2469</v>
      </c>
      <c r="M86" s="999">
        <v>522.66978719999997</v>
      </c>
      <c r="N86" s="1000">
        <v>0</v>
      </c>
      <c r="O86" s="999"/>
      <c r="P86" s="1000">
        <v>0</v>
      </c>
      <c r="Q86" s="1000">
        <v>0</v>
      </c>
      <c r="R86" s="905"/>
      <c r="S86" s="905"/>
      <c r="T86" s="905"/>
      <c r="U86" s="905"/>
      <c r="V86" s="905"/>
      <c r="W86" s="905"/>
      <c r="X86" s="905"/>
      <c r="Y86" s="905"/>
      <c r="Z86" s="905"/>
      <c r="AA86" s="905"/>
      <c r="AB86" s="905"/>
      <c r="AC86" s="905"/>
      <c r="AD86" s="905"/>
      <c r="AE86" s="905"/>
      <c r="AF86" s="905"/>
      <c r="AG86" s="905"/>
      <c r="AH86" s="905"/>
      <c r="AI86" s="905"/>
    </row>
    <row r="87" spans="1:35" s="111" customFormat="1" ht="0.15" customHeight="1">
      <c r="A87" s="905">
        <v>7</v>
      </c>
      <c r="B87" s="905"/>
      <c r="C87" s="905"/>
      <c r="D87" s="905"/>
      <c r="E87" s="905"/>
      <c r="F87" s="905">
        <v>2026</v>
      </c>
      <c r="G87" s="905" t="b">
        <v>0</v>
      </c>
      <c r="H87" s="905"/>
      <c r="I87" s="905"/>
      <c r="J87" s="905"/>
      <c r="K87" s="905"/>
      <c r="L87" s="998" t="s">
        <v>2470</v>
      </c>
      <c r="M87" s="999">
        <v>522.66978719999997</v>
      </c>
      <c r="N87" s="1000">
        <v>0</v>
      </c>
      <c r="O87" s="999"/>
      <c r="P87" s="1000">
        <v>0</v>
      </c>
      <c r="Q87" s="1000">
        <v>0</v>
      </c>
      <c r="R87" s="905"/>
      <c r="S87" s="905"/>
      <c r="T87" s="905"/>
      <c r="U87" s="905"/>
      <c r="V87" s="905"/>
      <c r="W87" s="905"/>
      <c r="X87" s="905"/>
      <c r="Y87" s="905"/>
      <c r="Z87" s="905"/>
      <c r="AA87" s="905"/>
      <c r="AB87" s="905"/>
      <c r="AC87" s="905"/>
      <c r="AD87" s="905"/>
      <c r="AE87" s="905"/>
      <c r="AF87" s="905"/>
      <c r="AG87" s="905"/>
      <c r="AH87" s="905"/>
      <c r="AI87" s="905"/>
    </row>
    <row r="88" spans="1:35" s="111" customFormat="1" ht="0.15" customHeight="1">
      <c r="A88" s="905">
        <v>7</v>
      </c>
      <c r="B88" s="905"/>
      <c r="C88" s="905"/>
      <c r="D88" s="905"/>
      <c r="E88" s="905"/>
      <c r="F88" s="905">
        <v>2027</v>
      </c>
      <c r="G88" s="905" t="b">
        <v>0</v>
      </c>
      <c r="H88" s="905"/>
      <c r="I88" s="905"/>
      <c r="J88" s="905"/>
      <c r="K88" s="905"/>
      <c r="L88" s="998" t="s">
        <v>2471</v>
      </c>
      <c r="M88" s="999">
        <v>522.66978719999997</v>
      </c>
      <c r="N88" s="1000">
        <v>0</v>
      </c>
      <c r="O88" s="999"/>
      <c r="P88" s="1000">
        <v>0</v>
      </c>
      <c r="Q88" s="1000">
        <v>0</v>
      </c>
      <c r="R88" s="905"/>
      <c r="S88" s="905"/>
      <c r="T88" s="905"/>
      <c r="U88" s="905"/>
      <c r="V88" s="905"/>
      <c r="W88" s="905"/>
      <c r="X88" s="905"/>
      <c r="Y88" s="905"/>
      <c r="Z88" s="905"/>
      <c r="AA88" s="905"/>
      <c r="AB88" s="905"/>
      <c r="AC88" s="905"/>
      <c r="AD88" s="905"/>
      <c r="AE88" s="905"/>
      <c r="AF88" s="905"/>
      <c r="AG88" s="905"/>
      <c r="AH88" s="905"/>
      <c r="AI88" s="905"/>
    </row>
    <row r="89" spans="1:35" s="111" customFormat="1" ht="0.15" customHeight="1">
      <c r="A89" s="905">
        <v>7</v>
      </c>
      <c r="B89" s="905"/>
      <c r="C89" s="905"/>
      <c r="D89" s="905"/>
      <c r="E89" s="905"/>
      <c r="F89" s="905">
        <v>2028</v>
      </c>
      <c r="G89" s="905" t="b">
        <v>0</v>
      </c>
      <c r="H89" s="905"/>
      <c r="I89" s="905"/>
      <c r="J89" s="905"/>
      <c r="K89" s="905"/>
      <c r="L89" s="998" t="s">
        <v>2472</v>
      </c>
      <c r="M89" s="999">
        <v>522.66978719999997</v>
      </c>
      <c r="N89" s="1000">
        <v>0</v>
      </c>
      <c r="O89" s="999"/>
      <c r="P89" s="1000">
        <v>0</v>
      </c>
      <c r="Q89" s="1000">
        <v>0</v>
      </c>
      <c r="R89" s="905"/>
      <c r="S89" s="905"/>
      <c r="T89" s="905"/>
      <c r="U89" s="905"/>
      <c r="V89" s="905"/>
      <c r="W89" s="905"/>
      <c r="X89" s="905"/>
      <c r="Y89" s="905"/>
      <c r="Z89" s="905"/>
      <c r="AA89" s="905"/>
      <c r="AB89" s="905"/>
      <c r="AC89" s="905"/>
      <c r="AD89" s="905"/>
      <c r="AE89" s="905"/>
      <c r="AF89" s="905"/>
      <c r="AG89" s="905"/>
      <c r="AH89" s="905"/>
      <c r="AI89" s="905"/>
    </row>
    <row r="90" spans="1:35" s="111" customFormat="1" ht="0.15" customHeight="1">
      <c r="A90" s="905">
        <v>7</v>
      </c>
      <c r="B90" s="905"/>
      <c r="C90" s="905"/>
      <c r="D90" s="905"/>
      <c r="E90" s="905"/>
      <c r="F90" s="905">
        <v>2029</v>
      </c>
      <c r="G90" s="905" t="b">
        <v>0</v>
      </c>
      <c r="H90" s="905"/>
      <c r="I90" s="905"/>
      <c r="J90" s="905"/>
      <c r="K90" s="905"/>
      <c r="L90" s="998" t="s">
        <v>2473</v>
      </c>
      <c r="M90" s="999">
        <v>522.66978719999997</v>
      </c>
      <c r="N90" s="1000">
        <v>0</v>
      </c>
      <c r="O90" s="999"/>
      <c r="P90" s="1000">
        <v>0</v>
      </c>
      <c r="Q90" s="1000">
        <v>0</v>
      </c>
      <c r="R90" s="905"/>
      <c r="S90" s="905"/>
      <c r="T90" s="905"/>
      <c r="U90" s="905"/>
      <c r="V90" s="905"/>
      <c r="W90" s="905"/>
      <c r="X90" s="905"/>
      <c r="Y90" s="905"/>
      <c r="Z90" s="905"/>
      <c r="AA90" s="905"/>
      <c r="AB90" s="905"/>
      <c r="AC90" s="905"/>
      <c r="AD90" s="905"/>
      <c r="AE90" s="905"/>
      <c r="AF90" s="905"/>
      <c r="AG90" s="905"/>
      <c r="AH90" s="905"/>
      <c r="AI90" s="905"/>
    </row>
    <row r="91" spans="1:35" s="111" customFormat="1" ht="0.15" customHeight="1">
      <c r="A91" s="905">
        <v>7</v>
      </c>
      <c r="B91" s="905"/>
      <c r="C91" s="905"/>
      <c r="D91" s="905"/>
      <c r="E91" s="905"/>
      <c r="F91" s="905">
        <v>2030</v>
      </c>
      <c r="G91" s="905" t="b">
        <v>0</v>
      </c>
      <c r="H91" s="905"/>
      <c r="I91" s="905"/>
      <c r="J91" s="905"/>
      <c r="K91" s="905"/>
      <c r="L91" s="998" t="s">
        <v>2474</v>
      </c>
      <c r="M91" s="999">
        <v>522.66978719999997</v>
      </c>
      <c r="N91" s="1000">
        <v>0</v>
      </c>
      <c r="O91" s="999"/>
      <c r="P91" s="1000">
        <v>0</v>
      </c>
      <c r="Q91" s="1000">
        <v>0</v>
      </c>
      <c r="R91" s="905"/>
      <c r="S91" s="905"/>
      <c r="T91" s="905"/>
      <c r="U91" s="905"/>
      <c r="V91" s="905"/>
      <c r="W91" s="905"/>
      <c r="X91" s="905"/>
      <c r="Y91" s="905"/>
      <c r="Z91" s="905"/>
      <c r="AA91" s="905"/>
      <c r="AB91" s="905"/>
      <c r="AC91" s="905"/>
      <c r="AD91" s="905"/>
      <c r="AE91" s="905"/>
      <c r="AF91" s="905"/>
      <c r="AG91" s="905"/>
      <c r="AH91" s="905"/>
      <c r="AI91" s="905"/>
    </row>
    <row r="92" spans="1:35" s="111" customFormat="1" ht="0.15" customHeight="1">
      <c r="A92" s="905">
        <v>7</v>
      </c>
      <c r="B92" s="905"/>
      <c r="C92" s="905"/>
      <c r="D92" s="905"/>
      <c r="E92" s="905"/>
      <c r="F92" s="905">
        <v>2031</v>
      </c>
      <c r="G92" s="905" t="b">
        <v>0</v>
      </c>
      <c r="H92" s="905"/>
      <c r="I92" s="905"/>
      <c r="J92" s="905"/>
      <c r="K92" s="905"/>
      <c r="L92" s="998" t="s">
        <v>2475</v>
      </c>
      <c r="M92" s="999">
        <v>522.66978719999997</v>
      </c>
      <c r="N92" s="1000">
        <v>0</v>
      </c>
      <c r="O92" s="999"/>
      <c r="P92" s="1000">
        <v>0</v>
      </c>
      <c r="Q92" s="1000">
        <v>0</v>
      </c>
      <c r="R92" s="905"/>
      <c r="S92" s="905"/>
      <c r="T92" s="905"/>
      <c r="U92" s="905"/>
      <c r="V92" s="905"/>
      <c r="W92" s="905"/>
      <c r="X92" s="905"/>
      <c r="Y92" s="905"/>
      <c r="Z92" s="905"/>
      <c r="AA92" s="905"/>
      <c r="AB92" s="905"/>
      <c r="AC92" s="905"/>
      <c r="AD92" s="905"/>
      <c r="AE92" s="905"/>
      <c r="AF92" s="905"/>
      <c r="AG92" s="905"/>
      <c r="AH92" s="905"/>
      <c r="AI92" s="905"/>
    </row>
    <row r="93" spans="1:35" s="111" customFormat="1" ht="0.15" customHeight="1">
      <c r="A93" s="905">
        <v>7</v>
      </c>
      <c r="B93" s="905"/>
      <c r="C93" s="905"/>
      <c r="D93" s="905"/>
      <c r="E93" s="905"/>
      <c r="F93" s="905">
        <v>2032</v>
      </c>
      <c r="G93" s="905" t="b">
        <v>0</v>
      </c>
      <c r="H93" s="905"/>
      <c r="I93" s="905"/>
      <c r="J93" s="905"/>
      <c r="K93" s="905"/>
      <c r="L93" s="998" t="s">
        <v>2476</v>
      </c>
      <c r="M93" s="999">
        <v>522.66978719999997</v>
      </c>
      <c r="N93" s="1000">
        <v>0</v>
      </c>
      <c r="O93" s="999"/>
      <c r="P93" s="1000">
        <v>0</v>
      </c>
      <c r="Q93" s="1000">
        <v>0</v>
      </c>
      <c r="R93" s="905"/>
      <c r="S93" s="905"/>
      <c r="T93" s="905"/>
      <c r="U93" s="905"/>
      <c r="V93" s="905"/>
      <c r="W93" s="905"/>
      <c r="X93" s="905"/>
      <c r="Y93" s="905"/>
      <c r="Z93" s="905"/>
      <c r="AA93" s="905"/>
      <c r="AB93" s="905"/>
      <c r="AC93" s="905"/>
      <c r="AD93" s="905"/>
      <c r="AE93" s="905"/>
      <c r="AF93" s="905"/>
      <c r="AG93" s="905"/>
      <c r="AH93" s="905"/>
      <c r="AI93" s="905"/>
    </row>
    <row r="94" spans="1:35" s="102" customFormat="1">
      <c r="A94" s="764" t="s">
        <v>126</v>
      </c>
      <c r="B94" s="849"/>
      <c r="C94" s="849"/>
      <c r="D94" s="849"/>
      <c r="E94" s="849"/>
      <c r="F94" s="849"/>
      <c r="G94" s="849"/>
      <c r="H94" s="849"/>
      <c r="I94" s="849"/>
      <c r="J94" s="849"/>
      <c r="K94" s="849"/>
      <c r="L94" s="863" t="s">
        <v>2431</v>
      </c>
      <c r="M94" s="864"/>
      <c r="N94" s="864"/>
      <c r="O94" s="864"/>
      <c r="P94" s="864"/>
      <c r="Q94" s="864"/>
      <c r="R94" s="849"/>
      <c r="S94" s="849"/>
      <c r="T94" s="849"/>
      <c r="U94" s="849"/>
      <c r="V94" s="849"/>
      <c r="W94" s="849"/>
      <c r="X94" s="849"/>
      <c r="Y94" s="849"/>
      <c r="Z94" s="849"/>
      <c r="AA94" s="849"/>
      <c r="AB94" s="849"/>
      <c r="AC94" s="849"/>
      <c r="AD94" s="849"/>
      <c r="AE94" s="849"/>
      <c r="AF94" s="849"/>
      <c r="AG94" s="849"/>
      <c r="AH94" s="849"/>
      <c r="AI94" s="849"/>
    </row>
    <row r="95" spans="1:35" s="111" customFormat="1">
      <c r="A95" s="905">
        <v>8</v>
      </c>
      <c r="B95" s="905"/>
      <c r="C95" s="905"/>
      <c r="D95" s="905"/>
      <c r="E95" s="905"/>
      <c r="F95" s="905">
        <v>2023</v>
      </c>
      <c r="G95" s="905" t="b">
        <v>1</v>
      </c>
      <c r="H95" s="905"/>
      <c r="I95" s="905"/>
      <c r="J95" s="905"/>
      <c r="K95" s="905"/>
      <c r="L95" s="998" t="s">
        <v>2439</v>
      </c>
      <c r="M95" s="999">
        <v>0</v>
      </c>
      <c r="N95" s="1000">
        <v>0</v>
      </c>
      <c r="O95" s="999"/>
      <c r="P95" s="1000">
        <v>0</v>
      </c>
      <c r="Q95" s="1000">
        <v>2.0830929966806333</v>
      </c>
      <c r="R95" s="905"/>
      <c r="S95" s="905"/>
      <c r="T95" s="905"/>
      <c r="U95" s="905"/>
      <c r="V95" s="905"/>
      <c r="W95" s="905"/>
      <c r="X95" s="905"/>
      <c r="Y95" s="905"/>
      <c r="Z95" s="905"/>
      <c r="AA95" s="905"/>
      <c r="AB95" s="905"/>
      <c r="AC95" s="905"/>
      <c r="AD95" s="905"/>
      <c r="AE95" s="905"/>
      <c r="AF95" s="905"/>
      <c r="AG95" s="905"/>
      <c r="AH95" s="905"/>
      <c r="AI95" s="905"/>
    </row>
    <row r="96" spans="1:35" s="111" customFormat="1">
      <c r="A96" s="905">
        <v>8</v>
      </c>
      <c r="B96" s="905"/>
      <c r="C96" s="905"/>
      <c r="D96" s="905"/>
      <c r="E96" s="905"/>
      <c r="F96" s="905">
        <v>2024</v>
      </c>
      <c r="G96" s="905" t="b">
        <v>1</v>
      </c>
      <c r="H96" s="905"/>
      <c r="I96" s="905"/>
      <c r="J96" s="905"/>
      <c r="K96" s="905"/>
      <c r="L96" s="998" t="s">
        <v>2440</v>
      </c>
      <c r="M96" s="999">
        <v>169.08312960000001</v>
      </c>
      <c r="N96" s="1000">
        <v>1</v>
      </c>
      <c r="O96" s="999"/>
      <c r="P96" s="1000">
        <v>18.37623115851336</v>
      </c>
      <c r="Q96" s="1000">
        <v>2.0830929966806333</v>
      </c>
      <c r="R96" s="905"/>
      <c r="S96" s="905"/>
      <c r="T96" s="905"/>
      <c r="U96" s="905"/>
      <c r="V96" s="905"/>
      <c r="W96" s="905"/>
      <c r="X96" s="905"/>
      <c r="Y96" s="905"/>
      <c r="Z96" s="905"/>
      <c r="AA96" s="905"/>
      <c r="AB96" s="905"/>
      <c r="AC96" s="905"/>
      <c r="AD96" s="905"/>
      <c r="AE96" s="905"/>
      <c r="AF96" s="905"/>
      <c r="AG96" s="905"/>
      <c r="AH96" s="905"/>
      <c r="AI96" s="905"/>
    </row>
    <row r="97" spans="1:35" s="111" customFormat="1">
      <c r="A97" s="905">
        <v>8</v>
      </c>
      <c r="B97" s="905"/>
      <c r="C97" s="905"/>
      <c r="D97" s="905"/>
      <c r="E97" s="905"/>
      <c r="F97" s="905">
        <v>2025</v>
      </c>
      <c r="G97" s="905" t="b">
        <v>1</v>
      </c>
      <c r="H97" s="905"/>
      <c r="I97" s="905"/>
      <c r="J97" s="905"/>
      <c r="K97" s="905"/>
      <c r="L97" s="998" t="s">
        <v>2469</v>
      </c>
      <c r="M97" s="999">
        <v>169.08312960000001</v>
      </c>
      <c r="N97" s="1000">
        <v>0</v>
      </c>
      <c r="O97" s="999"/>
      <c r="P97" s="1000">
        <v>0</v>
      </c>
      <c r="Q97" s="1000">
        <v>0</v>
      </c>
      <c r="R97" s="905"/>
      <c r="S97" s="905"/>
      <c r="T97" s="905"/>
      <c r="U97" s="905"/>
      <c r="V97" s="905"/>
      <c r="W97" s="905"/>
      <c r="X97" s="905"/>
      <c r="Y97" s="905"/>
      <c r="Z97" s="905"/>
      <c r="AA97" s="905"/>
      <c r="AB97" s="905"/>
      <c r="AC97" s="905"/>
      <c r="AD97" s="905"/>
      <c r="AE97" s="905"/>
      <c r="AF97" s="905"/>
      <c r="AG97" s="905"/>
      <c r="AH97" s="905"/>
      <c r="AI97" s="905"/>
    </row>
    <row r="98" spans="1:35" s="111" customFormat="1" ht="0.15" customHeight="1">
      <c r="A98" s="905">
        <v>8</v>
      </c>
      <c r="B98" s="905"/>
      <c r="C98" s="905"/>
      <c r="D98" s="905"/>
      <c r="E98" s="905"/>
      <c r="F98" s="905">
        <v>2026</v>
      </c>
      <c r="G98" s="905" t="b">
        <v>0</v>
      </c>
      <c r="H98" s="905"/>
      <c r="I98" s="905"/>
      <c r="J98" s="905"/>
      <c r="K98" s="905"/>
      <c r="L98" s="998" t="s">
        <v>2470</v>
      </c>
      <c r="M98" s="999">
        <v>169.08312960000001</v>
      </c>
      <c r="N98" s="1000">
        <v>0</v>
      </c>
      <c r="O98" s="999"/>
      <c r="P98" s="1000">
        <v>0</v>
      </c>
      <c r="Q98" s="1000">
        <v>0</v>
      </c>
      <c r="R98" s="905"/>
      <c r="S98" s="905"/>
      <c r="T98" s="905"/>
      <c r="U98" s="905"/>
      <c r="V98" s="905"/>
      <c r="W98" s="905"/>
      <c r="X98" s="905"/>
      <c r="Y98" s="905"/>
      <c r="Z98" s="905"/>
      <c r="AA98" s="905"/>
      <c r="AB98" s="905"/>
      <c r="AC98" s="905"/>
      <c r="AD98" s="905"/>
      <c r="AE98" s="905"/>
      <c r="AF98" s="905"/>
      <c r="AG98" s="905"/>
      <c r="AH98" s="905"/>
      <c r="AI98" s="905"/>
    </row>
    <row r="99" spans="1:35" s="111" customFormat="1" ht="0.15" customHeight="1">
      <c r="A99" s="905">
        <v>8</v>
      </c>
      <c r="B99" s="905"/>
      <c r="C99" s="905"/>
      <c r="D99" s="905"/>
      <c r="E99" s="905"/>
      <c r="F99" s="905">
        <v>2027</v>
      </c>
      <c r="G99" s="905" t="b">
        <v>0</v>
      </c>
      <c r="H99" s="905"/>
      <c r="I99" s="905"/>
      <c r="J99" s="905"/>
      <c r="K99" s="905"/>
      <c r="L99" s="998" t="s">
        <v>2471</v>
      </c>
      <c r="M99" s="999">
        <v>169.08312960000001</v>
      </c>
      <c r="N99" s="1000">
        <v>0</v>
      </c>
      <c r="O99" s="999"/>
      <c r="P99" s="1000">
        <v>0</v>
      </c>
      <c r="Q99" s="1000">
        <v>0</v>
      </c>
      <c r="R99" s="905"/>
      <c r="S99" s="905"/>
      <c r="T99" s="905"/>
      <c r="U99" s="905"/>
      <c r="V99" s="905"/>
      <c r="W99" s="905"/>
      <c r="X99" s="905"/>
      <c r="Y99" s="905"/>
      <c r="Z99" s="905"/>
      <c r="AA99" s="905"/>
      <c r="AB99" s="905"/>
      <c r="AC99" s="905"/>
      <c r="AD99" s="905"/>
      <c r="AE99" s="905"/>
      <c r="AF99" s="905"/>
      <c r="AG99" s="905"/>
      <c r="AH99" s="905"/>
      <c r="AI99" s="905"/>
    </row>
    <row r="100" spans="1:35" s="111" customFormat="1" ht="0.15" customHeight="1">
      <c r="A100" s="905">
        <v>8</v>
      </c>
      <c r="B100" s="905"/>
      <c r="C100" s="905"/>
      <c r="D100" s="905"/>
      <c r="E100" s="905"/>
      <c r="F100" s="905">
        <v>2028</v>
      </c>
      <c r="G100" s="905" t="b">
        <v>0</v>
      </c>
      <c r="H100" s="905"/>
      <c r="I100" s="905"/>
      <c r="J100" s="905"/>
      <c r="K100" s="905"/>
      <c r="L100" s="998" t="s">
        <v>2472</v>
      </c>
      <c r="M100" s="999">
        <v>169.08312960000001</v>
      </c>
      <c r="N100" s="1000">
        <v>0</v>
      </c>
      <c r="O100" s="999"/>
      <c r="P100" s="1000">
        <v>0</v>
      </c>
      <c r="Q100" s="1000">
        <v>0</v>
      </c>
      <c r="R100" s="905"/>
      <c r="S100" s="905"/>
      <c r="T100" s="905"/>
      <c r="U100" s="905"/>
      <c r="V100" s="905"/>
      <c r="W100" s="905"/>
      <c r="X100" s="905"/>
      <c r="Y100" s="905"/>
      <c r="Z100" s="905"/>
      <c r="AA100" s="905"/>
      <c r="AB100" s="905"/>
      <c r="AC100" s="905"/>
      <c r="AD100" s="905"/>
      <c r="AE100" s="905"/>
      <c r="AF100" s="905"/>
      <c r="AG100" s="905"/>
      <c r="AH100" s="905"/>
      <c r="AI100" s="905"/>
    </row>
    <row r="101" spans="1:35" s="111" customFormat="1" ht="0.15" customHeight="1">
      <c r="A101" s="905">
        <v>8</v>
      </c>
      <c r="B101" s="905"/>
      <c r="C101" s="905"/>
      <c r="D101" s="905"/>
      <c r="E101" s="905"/>
      <c r="F101" s="905">
        <v>2029</v>
      </c>
      <c r="G101" s="905" t="b">
        <v>0</v>
      </c>
      <c r="H101" s="905"/>
      <c r="I101" s="905"/>
      <c r="J101" s="905"/>
      <c r="K101" s="905"/>
      <c r="L101" s="998" t="s">
        <v>2473</v>
      </c>
      <c r="M101" s="999">
        <v>169.08312960000001</v>
      </c>
      <c r="N101" s="1000">
        <v>0</v>
      </c>
      <c r="O101" s="999"/>
      <c r="P101" s="1000">
        <v>0</v>
      </c>
      <c r="Q101" s="1000">
        <v>0</v>
      </c>
      <c r="R101" s="905"/>
      <c r="S101" s="905"/>
      <c r="T101" s="905"/>
      <c r="U101" s="905"/>
      <c r="V101" s="905"/>
      <c r="W101" s="905"/>
      <c r="X101" s="905"/>
      <c r="Y101" s="905"/>
      <c r="Z101" s="905"/>
      <c r="AA101" s="905"/>
      <c r="AB101" s="905"/>
      <c r="AC101" s="905"/>
      <c r="AD101" s="905"/>
      <c r="AE101" s="905"/>
      <c r="AF101" s="905"/>
      <c r="AG101" s="905"/>
      <c r="AH101" s="905"/>
      <c r="AI101" s="905"/>
    </row>
    <row r="102" spans="1:35" s="111" customFormat="1" ht="0.15" customHeight="1">
      <c r="A102" s="905">
        <v>8</v>
      </c>
      <c r="B102" s="905"/>
      <c r="C102" s="905"/>
      <c r="D102" s="905"/>
      <c r="E102" s="905"/>
      <c r="F102" s="905">
        <v>2030</v>
      </c>
      <c r="G102" s="905" t="b">
        <v>0</v>
      </c>
      <c r="H102" s="905"/>
      <c r="I102" s="905"/>
      <c r="J102" s="905"/>
      <c r="K102" s="905"/>
      <c r="L102" s="998" t="s">
        <v>2474</v>
      </c>
      <c r="M102" s="999">
        <v>169.08312960000001</v>
      </c>
      <c r="N102" s="1000">
        <v>0</v>
      </c>
      <c r="O102" s="999"/>
      <c r="P102" s="1000">
        <v>0</v>
      </c>
      <c r="Q102" s="1000">
        <v>0</v>
      </c>
      <c r="R102" s="905"/>
      <c r="S102" s="905"/>
      <c r="T102" s="905"/>
      <c r="U102" s="905"/>
      <c r="V102" s="905"/>
      <c r="W102" s="905"/>
      <c r="X102" s="905"/>
      <c r="Y102" s="905"/>
      <c r="Z102" s="905"/>
      <c r="AA102" s="905"/>
      <c r="AB102" s="905"/>
      <c r="AC102" s="905"/>
      <c r="AD102" s="905"/>
      <c r="AE102" s="905"/>
      <c r="AF102" s="905"/>
      <c r="AG102" s="905"/>
      <c r="AH102" s="905"/>
      <c r="AI102" s="905"/>
    </row>
    <row r="103" spans="1:35" s="111" customFormat="1" ht="0.15" customHeight="1">
      <c r="A103" s="905">
        <v>8</v>
      </c>
      <c r="B103" s="905"/>
      <c r="C103" s="905"/>
      <c r="D103" s="905"/>
      <c r="E103" s="905"/>
      <c r="F103" s="905">
        <v>2031</v>
      </c>
      <c r="G103" s="905" t="b">
        <v>0</v>
      </c>
      <c r="H103" s="905"/>
      <c r="I103" s="905"/>
      <c r="J103" s="905"/>
      <c r="K103" s="905"/>
      <c r="L103" s="998" t="s">
        <v>2475</v>
      </c>
      <c r="M103" s="999">
        <v>169.08312960000001</v>
      </c>
      <c r="N103" s="1000">
        <v>0</v>
      </c>
      <c r="O103" s="999"/>
      <c r="P103" s="1000">
        <v>0</v>
      </c>
      <c r="Q103" s="1000">
        <v>0</v>
      </c>
      <c r="R103" s="905"/>
      <c r="S103" s="905"/>
      <c r="T103" s="905"/>
      <c r="U103" s="905"/>
      <c r="V103" s="905"/>
      <c r="W103" s="905"/>
      <c r="X103" s="905"/>
      <c r="Y103" s="905"/>
      <c r="Z103" s="905"/>
      <c r="AA103" s="905"/>
      <c r="AB103" s="905"/>
      <c r="AC103" s="905"/>
      <c r="AD103" s="905"/>
      <c r="AE103" s="905"/>
      <c r="AF103" s="905"/>
      <c r="AG103" s="905"/>
      <c r="AH103" s="905"/>
      <c r="AI103" s="905"/>
    </row>
    <row r="104" spans="1:35" s="111" customFormat="1" ht="0.15" customHeight="1">
      <c r="A104" s="905">
        <v>8</v>
      </c>
      <c r="B104" s="905"/>
      <c r="C104" s="905"/>
      <c r="D104" s="905"/>
      <c r="E104" s="905"/>
      <c r="F104" s="905">
        <v>2032</v>
      </c>
      <c r="G104" s="905" t="b">
        <v>0</v>
      </c>
      <c r="H104" s="905"/>
      <c r="I104" s="905"/>
      <c r="J104" s="905"/>
      <c r="K104" s="905"/>
      <c r="L104" s="998" t="s">
        <v>2476</v>
      </c>
      <c r="M104" s="999">
        <v>169.08312960000001</v>
      </c>
      <c r="N104" s="1000">
        <v>0</v>
      </c>
      <c r="O104" s="999"/>
      <c r="P104" s="1000">
        <v>0</v>
      </c>
      <c r="Q104" s="1000">
        <v>0</v>
      </c>
      <c r="R104" s="905"/>
      <c r="S104" s="905"/>
      <c r="T104" s="905"/>
      <c r="U104" s="905"/>
      <c r="V104" s="905"/>
      <c r="W104" s="905"/>
      <c r="X104" s="905"/>
      <c r="Y104" s="905"/>
      <c r="Z104" s="905"/>
      <c r="AA104" s="905"/>
      <c r="AB104" s="905"/>
      <c r="AC104" s="905"/>
      <c r="AD104" s="905"/>
      <c r="AE104" s="905"/>
      <c r="AF104" s="905"/>
      <c r="AG104" s="905"/>
      <c r="AH104" s="905"/>
      <c r="AI104" s="905"/>
    </row>
    <row r="105" spans="1:35" s="102" customFormat="1">
      <c r="A105" s="764" t="s">
        <v>127</v>
      </c>
      <c r="B105" s="849"/>
      <c r="C105" s="849"/>
      <c r="D105" s="849"/>
      <c r="E105" s="849"/>
      <c r="F105" s="849"/>
      <c r="G105" s="849"/>
      <c r="H105" s="849"/>
      <c r="I105" s="849"/>
      <c r="J105" s="849"/>
      <c r="K105" s="849"/>
      <c r="L105" s="863" t="s">
        <v>2433</v>
      </c>
      <c r="M105" s="864"/>
      <c r="N105" s="864"/>
      <c r="O105" s="864"/>
      <c r="P105" s="864"/>
      <c r="Q105" s="864"/>
      <c r="R105" s="849"/>
      <c r="S105" s="849"/>
      <c r="T105" s="849"/>
      <c r="U105" s="849"/>
      <c r="V105" s="849"/>
      <c r="W105" s="849"/>
      <c r="X105" s="849"/>
      <c r="Y105" s="849"/>
      <c r="Z105" s="849"/>
      <c r="AA105" s="849"/>
      <c r="AB105" s="849"/>
      <c r="AC105" s="849"/>
      <c r="AD105" s="849"/>
      <c r="AE105" s="849"/>
      <c r="AF105" s="849"/>
      <c r="AG105" s="849"/>
      <c r="AH105" s="849"/>
      <c r="AI105" s="849"/>
    </row>
    <row r="106" spans="1:35" s="111" customFormat="1">
      <c r="A106" s="905">
        <v>9</v>
      </c>
      <c r="B106" s="905"/>
      <c r="C106" s="905"/>
      <c r="D106" s="905"/>
      <c r="E106" s="905"/>
      <c r="F106" s="905">
        <v>2023</v>
      </c>
      <c r="G106" s="905" t="b">
        <v>1</v>
      </c>
      <c r="H106" s="905"/>
      <c r="I106" s="905"/>
      <c r="J106" s="905"/>
      <c r="K106" s="905"/>
      <c r="L106" s="998" t="s">
        <v>2439</v>
      </c>
      <c r="M106" s="999">
        <v>0</v>
      </c>
      <c r="N106" s="1000">
        <v>0</v>
      </c>
      <c r="O106" s="999"/>
      <c r="P106" s="1000">
        <v>0</v>
      </c>
      <c r="Q106" s="1000">
        <v>1.2919974795211091</v>
      </c>
      <c r="R106" s="905"/>
      <c r="S106" s="905"/>
      <c r="T106" s="905"/>
      <c r="U106" s="905"/>
      <c r="V106" s="905"/>
      <c r="W106" s="905"/>
      <c r="X106" s="905"/>
      <c r="Y106" s="905"/>
      <c r="Z106" s="905"/>
      <c r="AA106" s="905"/>
      <c r="AB106" s="905"/>
      <c r="AC106" s="905"/>
      <c r="AD106" s="905"/>
      <c r="AE106" s="905"/>
      <c r="AF106" s="905"/>
      <c r="AG106" s="905"/>
      <c r="AH106" s="905"/>
      <c r="AI106" s="905"/>
    </row>
    <row r="107" spans="1:35" s="111" customFormat="1">
      <c r="A107" s="905">
        <v>9</v>
      </c>
      <c r="B107" s="905"/>
      <c r="C107" s="905"/>
      <c r="D107" s="905"/>
      <c r="E107" s="905"/>
      <c r="F107" s="905">
        <v>2024</v>
      </c>
      <c r="G107" s="905" t="b">
        <v>1</v>
      </c>
      <c r="H107" s="905"/>
      <c r="I107" s="905"/>
      <c r="J107" s="905"/>
      <c r="K107" s="905"/>
      <c r="L107" s="998" t="s">
        <v>2440</v>
      </c>
      <c r="M107" s="999">
        <v>1028.2423536000001</v>
      </c>
      <c r="N107" s="1000">
        <v>1</v>
      </c>
      <c r="O107" s="999"/>
      <c r="P107" s="1000">
        <v>16.630313605738937</v>
      </c>
      <c r="Q107" s="1000">
        <v>1.2919974795211091</v>
      </c>
      <c r="R107" s="905"/>
      <c r="S107" s="905"/>
      <c r="T107" s="905"/>
      <c r="U107" s="905"/>
      <c r="V107" s="905"/>
      <c r="W107" s="905"/>
      <c r="X107" s="905"/>
      <c r="Y107" s="905"/>
      <c r="Z107" s="905"/>
      <c r="AA107" s="905"/>
      <c r="AB107" s="905"/>
      <c r="AC107" s="905"/>
      <c r="AD107" s="905"/>
      <c r="AE107" s="905"/>
      <c r="AF107" s="905"/>
      <c r="AG107" s="905"/>
      <c r="AH107" s="905"/>
      <c r="AI107" s="905"/>
    </row>
    <row r="108" spans="1:35" s="111" customFormat="1">
      <c r="A108" s="905">
        <v>9</v>
      </c>
      <c r="B108" s="905"/>
      <c r="C108" s="905"/>
      <c r="D108" s="905"/>
      <c r="E108" s="905"/>
      <c r="F108" s="905">
        <v>2025</v>
      </c>
      <c r="G108" s="905" t="b">
        <v>1</v>
      </c>
      <c r="H108" s="905"/>
      <c r="I108" s="905"/>
      <c r="J108" s="905"/>
      <c r="K108" s="905"/>
      <c r="L108" s="998" t="s">
        <v>2469</v>
      </c>
      <c r="M108" s="999">
        <v>1028.2423536000001</v>
      </c>
      <c r="N108" s="1000">
        <v>0</v>
      </c>
      <c r="O108" s="999"/>
      <c r="P108" s="1000">
        <v>0</v>
      </c>
      <c r="Q108" s="1000">
        <v>0</v>
      </c>
      <c r="R108" s="905"/>
      <c r="S108" s="905"/>
      <c r="T108" s="905"/>
      <c r="U108" s="905"/>
      <c r="V108" s="905"/>
      <c r="W108" s="905"/>
      <c r="X108" s="905"/>
      <c r="Y108" s="905"/>
      <c r="Z108" s="905"/>
      <c r="AA108" s="905"/>
      <c r="AB108" s="905"/>
      <c r="AC108" s="905"/>
      <c r="AD108" s="905"/>
      <c r="AE108" s="905"/>
      <c r="AF108" s="905"/>
      <c r="AG108" s="905"/>
      <c r="AH108" s="905"/>
      <c r="AI108" s="905"/>
    </row>
    <row r="109" spans="1:35" s="111" customFormat="1" ht="0.15" customHeight="1">
      <c r="A109" s="905">
        <v>9</v>
      </c>
      <c r="B109" s="905"/>
      <c r="C109" s="905"/>
      <c r="D109" s="905"/>
      <c r="E109" s="905"/>
      <c r="F109" s="905">
        <v>2026</v>
      </c>
      <c r="G109" s="905" t="b">
        <v>0</v>
      </c>
      <c r="H109" s="905"/>
      <c r="I109" s="905"/>
      <c r="J109" s="905"/>
      <c r="K109" s="905"/>
      <c r="L109" s="998" t="s">
        <v>2470</v>
      </c>
      <c r="M109" s="999">
        <v>1028.2423536000001</v>
      </c>
      <c r="N109" s="1000">
        <v>0</v>
      </c>
      <c r="O109" s="999"/>
      <c r="P109" s="1000">
        <v>0</v>
      </c>
      <c r="Q109" s="1000">
        <v>0</v>
      </c>
      <c r="R109" s="905"/>
      <c r="S109" s="905"/>
      <c r="T109" s="905"/>
      <c r="U109" s="905"/>
      <c r="V109" s="905"/>
      <c r="W109" s="905"/>
      <c r="X109" s="905"/>
      <c r="Y109" s="905"/>
      <c r="Z109" s="905"/>
      <c r="AA109" s="905"/>
      <c r="AB109" s="905"/>
      <c r="AC109" s="905"/>
      <c r="AD109" s="905"/>
      <c r="AE109" s="905"/>
      <c r="AF109" s="905"/>
      <c r="AG109" s="905"/>
      <c r="AH109" s="905"/>
      <c r="AI109" s="905"/>
    </row>
    <row r="110" spans="1:35" s="111" customFormat="1" ht="0.15" customHeight="1">
      <c r="A110" s="905">
        <v>9</v>
      </c>
      <c r="B110" s="905"/>
      <c r="C110" s="905"/>
      <c r="D110" s="905"/>
      <c r="E110" s="905"/>
      <c r="F110" s="905">
        <v>2027</v>
      </c>
      <c r="G110" s="905" t="b">
        <v>0</v>
      </c>
      <c r="H110" s="905"/>
      <c r="I110" s="905"/>
      <c r="J110" s="905"/>
      <c r="K110" s="905"/>
      <c r="L110" s="998" t="s">
        <v>2471</v>
      </c>
      <c r="M110" s="999">
        <v>1028.2423536000001</v>
      </c>
      <c r="N110" s="1000">
        <v>0</v>
      </c>
      <c r="O110" s="999"/>
      <c r="P110" s="1000">
        <v>0</v>
      </c>
      <c r="Q110" s="1000">
        <v>0</v>
      </c>
      <c r="R110" s="905"/>
      <c r="S110" s="905"/>
      <c r="T110" s="905"/>
      <c r="U110" s="905"/>
      <c r="V110" s="905"/>
      <c r="W110" s="905"/>
      <c r="X110" s="905"/>
      <c r="Y110" s="905"/>
      <c r="Z110" s="905"/>
      <c r="AA110" s="905"/>
      <c r="AB110" s="905"/>
      <c r="AC110" s="905"/>
      <c r="AD110" s="905"/>
      <c r="AE110" s="905"/>
      <c r="AF110" s="905"/>
      <c r="AG110" s="905"/>
      <c r="AH110" s="905"/>
      <c r="AI110" s="905"/>
    </row>
    <row r="111" spans="1:35" s="111" customFormat="1" ht="0.15" customHeight="1">
      <c r="A111" s="905">
        <v>9</v>
      </c>
      <c r="B111" s="905"/>
      <c r="C111" s="905"/>
      <c r="D111" s="905"/>
      <c r="E111" s="905"/>
      <c r="F111" s="905">
        <v>2028</v>
      </c>
      <c r="G111" s="905" t="b">
        <v>0</v>
      </c>
      <c r="H111" s="905"/>
      <c r="I111" s="905"/>
      <c r="J111" s="905"/>
      <c r="K111" s="905"/>
      <c r="L111" s="998" t="s">
        <v>2472</v>
      </c>
      <c r="M111" s="999">
        <v>1028.2423536000001</v>
      </c>
      <c r="N111" s="1000">
        <v>0</v>
      </c>
      <c r="O111" s="999"/>
      <c r="P111" s="1000">
        <v>0</v>
      </c>
      <c r="Q111" s="1000">
        <v>0</v>
      </c>
      <c r="R111" s="905"/>
      <c r="S111" s="905"/>
      <c r="T111" s="905"/>
      <c r="U111" s="905"/>
      <c r="V111" s="905"/>
      <c r="W111" s="905"/>
      <c r="X111" s="905"/>
      <c r="Y111" s="905"/>
      <c r="Z111" s="905"/>
      <c r="AA111" s="905"/>
      <c r="AB111" s="905"/>
      <c r="AC111" s="905"/>
      <c r="AD111" s="905"/>
      <c r="AE111" s="905"/>
      <c r="AF111" s="905"/>
      <c r="AG111" s="905"/>
      <c r="AH111" s="905"/>
      <c r="AI111" s="905"/>
    </row>
    <row r="112" spans="1:35" s="111" customFormat="1" ht="0.15" customHeight="1">
      <c r="A112" s="905">
        <v>9</v>
      </c>
      <c r="B112" s="905"/>
      <c r="C112" s="905"/>
      <c r="D112" s="905"/>
      <c r="E112" s="905"/>
      <c r="F112" s="905">
        <v>2029</v>
      </c>
      <c r="G112" s="905" t="b">
        <v>0</v>
      </c>
      <c r="H112" s="905"/>
      <c r="I112" s="905"/>
      <c r="J112" s="905"/>
      <c r="K112" s="905"/>
      <c r="L112" s="998" t="s">
        <v>2473</v>
      </c>
      <c r="M112" s="999">
        <v>1028.2423536000001</v>
      </c>
      <c r="N112" s="1000">
        <v>0</v>
      </c>
      <c r="O112" s="999"/>
      <c r="P112" s="1000">
        <v>0</v>
      </c>
      <c r="Q112" s="1000">
        <v>0</v>
      </c>
      <c r="R112" s="905"/>
      <c r="S112" s="905"/>
      <c r="T112" s="905"/>
      <c r="U112" s="905"/>
      <c r="V112" s="905"/>
      <c r="W112" s="905"/>
      <c r="X112" s="905"/>
      <c r="Y112" s="905"/>
      <c r="Z112" s="905"/>
      <c r="AA112" s="905"/>
      <c r="AB112" s="905"/>
      <c r="AC112" s="905"/>
      <c r="AD112" s="905"/>
      <c r="AE112" s="905"/>
      <c r="AF112" s="905"/>
      <c r="AG112" s="905"/>
      <c r="AH112" s="905"/>
      <c r="AI112" s="905"/>
    </row>
    <row r="113" spans="1:35" s="111" customFormat="1" ht="0.15" customHeight="1">
      <c r="A113" s="905">
        <v>9</v>
      </c>
      <c r="B113" s="905"/>
      <c r="C113" s="905"/>
      <c r="D113" s="905"/>
      <c r="E113" s="905"/>
      <c r="F113" s="905">
        <v>2030</v>
      </c>
      <c r="G113" s="905" t="b">
        <v>0</v>
      </c>
      <c r="H113" s="905"/>
      <c r="I113" s="905"/>
      <c r="J113" s="905"/>
      <c r="K113" s="905"/>
      <c r="L113" s="998" t="s">
        <v>2474</v>
      </c>
      <c r="M113" s="999">
        <v>1028.2423536000001</v>
      </c>
      <c r="N113" s="1000">
        <v>0</v>
      </c>
      <c r="O113" s="999"/>
      <c r="P113" s="1000">
        <v>0</v>
      </c>
      <c r="Q113" s="1000">
        <v>0</v>
      </c>
      <c r="R113" s="905"/>
      <c r="S113" s="905"/>
      <c r="T113" s="905"/>
      <c r="U113" s="905"/>
      <c r="V113" s="905"/>
      <c r="W113" s="905"/>
      <c r="X113" s="905"/>
      <c r="Y113" s="905"/>
      <c r="Z113" s="905"/>
      <c r="AA113" s="905"/>
      <c r="AB113" s="905"/>
      <c r="AC113" s="905"/>
      <c r="AD113" s="905"/>
      <c r="AE113" s="905"/>
      <c r="AF113" s="905"/>
      <c r="AG113" s="905"/>
      <c r="AH113" s="905"/>
      <c r="AI113" s="905"/>
    </row>
    <row r="114" spans="1:35" s="111" customFormat="1" ht="0.15" customHeight="1">
      <c r="A114" s="905">
        <v>9</v>
      </c>
      <c r="B114" s="905"/>
      <c r="C114" s="905"/>
      <c r="D114" s="905"/>
      <c r="E114" s="905"/>
      <c r="F114" s="905">
        <v>2031</v>
      </c>
      <c r="G114" s="905" t="b">
        <v>0</v>
      </c>
      <c r="H114" s="905"/>
      <c r="I114" s="905"/>
      <c r="J114" s="905"/>
      <c r="K114" s="905"/>
      <c r="L114" s="998" t="s">
        <v>2475</v>
      </c>
      <c r="M114" s="999">
        <v>1028.2423536000001</v>
      </c>
      <c r="N114" s="1000">
        <v>0</v>
      </c>
      <c r="O114" s="999"/>
      <c r="P114" s="1000">
        <v>0</v>
      </c>
      <c r="Q114" s="1000">
        <v>0</v>
      </c>
      <c r="R114" s="905"/>
      <c r="S114" s="905"/>
      <c r="T114" s="905"/>
      <c r="U114" s="905"/>
      <c r="V114" s="905"/>
      <c r="W114" s="905"/>
      <c r="X114" s="905"/>
      <c r="Y114" s="905"/>
      <c r="Z114" s="905"/>
      <c r="AA114" s="905"/>
      <c r="AB114" s="905"/>
      <c r="AC114" s="905"/>
      <c r="AD114" s="905"/>
      <c r="AE114" s="905"/>
      <c r="AF114" s="905"/>
      <c r="AG114" s="905"/>
      <c r="AH114" s="905"/>
      <c r="AI114" s="905"/>
    </row>
    <row r="115" spans="1:35" s="111" customFormat="1" ht="0.15" customHeight="1">
      <c r="A115" s="905">
        <v>9</v>
      </c>
      <c r="B115" s="905"/>
      <c r="C115" s="905"/>
      <c r="D115" s="905"/>
      <c r="E115" s="905"/>
      <c r="F115" s="905">
        <v>2032</v>
      </c>
      <c r="G115" s="905" t="b">
        <v>0</v>
      </c>
      <c r="H115" s="905"/>
      <c r="I115" s="905"/>
      <c r="J115" s="905"/>
      <c r="K115" s="905"/>
      <c r="L115" s="998" t="s">
        <v>2476</v>
      </c>
      <c r="M115" s="999">
        <v>1028.2423536000001</v>
      </c>
      <c r="N115" s="1000">
        <v>0</v>
      </c>
      <c r="O115" s="999"/>
      <c r="P115" s="1000">
        <v>0</v>
      </c>
      <c r="Q115" s="1000">
        <v>0</v>
      </c>
      <c r="R115" s="905"/>
      <c r="S115" s="905"/>
      <c r="T115" s="905"/>
      <c r="U115" s="905"/>
      <c r="V115" s="905"/>
      <c r="W115" s="905"/>
      <c r="X115" s="905"/>
      <c r="Y115" s="905"/>
      <c r="Z115" s="905"/>
      <c r="AA115" s="905"/>
      <c r="AB115" s="905"/>
      <c r="AC115" s="905"/>
      <c r="AD115" s="905"/>
      <c r="AE115" s="905"/>
      <c r="AF115" s="905"/>
      <c r="AG115" s="905"/>
      <c r="AH115" s="905"/>
      <c r="AI115" s="905"/>
    </row>
    <row r="116" spans="1:35" s="102" customFormat="1">
      <c r="A116" s="764" t="s">
        <v>128</v>
      </c>
      <c r="B116" s="849"/>
      <c r="C116" s="849"/>
      <c r="D116" s="849"/>
      <c r="E116" s="849"/>
      <c r="F116" s="849"/>
      <c r="G116" s="849"/>
      <c r="H116" s="849"/>
      <c r="I116" s="849"/>
      <c r="J116" s="849"/>
      <c r="K116" s="849"/>
      <c r="L116" s="863" t="s">
        <v>2435</v>
      </c>
      <c r="M116" s="864"/>
      <c r="N116" s="864"/>
      <c r="O116" s="864"/>
      <c r="P116" s="864"/>
      <c r="Q116" s="864"/>
      <c r="R116" s="849"/>
      <c r="S116" s="849"/>
      <c r="T116" s="849"/>
      <c r="U116" s="849"/>
      <c r="V116" s="849"/>
      <c r="W116" s="849"/>
      <c r="X116" s="849"/>
      <c r="Y116" s="849"/>
      <c r="Z116" s="849"/>
      <c r="AA116" s="849"/>
      <c r="AB116" s="849"/>
      <c r="AC116" s="849"/>
      <c r="AD116" s="849"/>
      <c r="AE116" s="849"/>
      <c r="AF116" s="849"/>
      <c r="AG116" s="849"/>
      <c r="AH116" s="849"/>
      <c r="AI116" s="849"/>
    </row>
    <row r="117" spans="1:35" s="111" customFormat="1">
      <c r="A117" s="905">
        <v>10</v>
      </c>
      <c r="B117" s="905"/>
      <c r="C117" s="905"/>
      <c r="D117" s="905"/>
      <c r="E117" s="905"/>
      <c r="F117" s="905">
        <v>2023</v>
      </c>
      <c r="G117" s="905" t="b">
        <v>1</v>
      </c>
      <c r="H117" s="905"/>
      <c r="I117" s="905"/>
      <c r="J117" s="905"/>
      <c r="K117" s="905"/>
      <c r="L117" s="998" t="s">
        <v>2439</v>
      </c>
      <c r="M117" s="999">
        <v>0</v>
      </c>
      <c r="N117" s="1000">
        <v>0</v>
      </c>
      <c r="O117" s="999"/>
      <c r="P117" s="1000">
        <v>0</v>
      </c>
      <c r="Q117" s="1000">
        <v>1.2619769557307456</v>
      </c>
      <c r="R117" s="905"/>
      <c r="S117" s="905"/>
      <c r="T117" s="905"/>
      <c r="U117" s="905"/>
      <c r="V117" s="905"/>
      <c r="W117" s="905"/>
      <c r="X117" s="905"/>
      <c r="Y117" s="905"/>
      <c r="Z117" s="905"/>
      <c r="AA117" s="905"/>
      <c r="AB117" s="905"/>
      <c r="AC117" s="905"/>
      <c r="AD117" s="905"/>
      <c r="AE117" s="905"/>
      <c r="AF117" s="905"/>
      <c r="AG117" s="905"/>
      <c r="AH117" s="905"/>
      <c r="AI117" s="905"/>
    </row>
    <row r="118" spans="1:35" s="111" customFormat="1">
      <c r="A118" s="905">
        <v>10</v>
      </c>
      <c r="B118" s="905"/>
      <c r="C118" s="905"/>
      <c r="D118" s="905"/>
      <c r="E118" s="905"/>
      <c r="F118" s="905">
        <v>2024</v>
      </c>
      <c r="G118" s="905" t="b">
        <v>1</v>
      </c>
      <c r="H118" s="905"/>
      <c r="I118" s="905"/>
      <c r="J118" s="905"/>
      <c r="K118" s="905"/>
      <c r="L118" s="998" t="s">
        <v>2440</v>
      </c>
      <c r="M118" s="999">
        <v>420.83466480000004</v>
      </c>
      <c r="N118" s="1000">
        <v>1</v>
      </c>
      <c r="O118" s="999"/>
      <c r="P118" s="1000">
        <v>16.616130988477863</v>
      </c>
      <c r="Q118" s="1000">
        <v>1.2619769557307456</v>
      </c>
      <c r="R118" s="905"/>
      <c r="S118" s="905"/>
      <c r="T118" s="905"/>
      <c r="U118" s="905"/>
      <c r="V118" s="905"/>
      <c r="W118" s="905"/>
      <c r="X118" s="905"/>
      <c r="Y118" s="905"/>
      <c r="Z118" s="905"/>
      <c r="AA118" s="905"/>
      <c r="AB118" s="905"/>
      <c r="AC118" s="905"/>
      <c r="AD118" s="905"/>
      <c r="AE118" s="905"/>
      <c r="AF118" s="905"/>
      <c r="AG118" s="905"/>
      <c r="AH118" s="905"/>
      <c r="AI118" s="905"/>
    </row>
    <row r="119" spans="1:35" s="111" customFormat="1">
      <c r="A119" s="905">
        <v>10</v>
      </c>
      <c r="B119" s="905"/>
      <c r="C119" s="905"/>
      <c r="D119" s="905"/>
      <c r="E119" s="905"/>
      <c r="F119" s="905">
        <v>2025</v>
      </c>
      <c r="G119" s="905" t="b">
        <v>1</v>
      </c>
      <c r="H119" s="905"/>
      <c r="I119" s="905"/>
      <c r="J119" s="905"/>
      <c r="K119" s="905"/>
      <c r="L119" s="998" t="s">
        <v>2469</v>
      </c>
      <c r="M119" s="999">
        <v>420.83466480000004</v>
      </c>
      <c r="N119" s="1000">
        <v>0</v>
      </c>
      <c r="O119" s="999"/>
      <c r="P119" s="1000">
        <v>0</v>
      </c>
      <c r="Q119" s="1000">
        <v>0</v>
      </c>
      <c r="R119" s="905"/>
      <c r="S119" s="905"/>
      <c r="T119" s="905"/>
      <c r="U119" s="905"/>
      <c r="V119" s="905"/>
      <c r="W119" s="905"/>
      <c r="X119" s="905"/>
      <c r="Y119" s="905"/>
      <c r="Z119" s="905"/>
      <c r="AA119" s="905"/>
      <c r="AB119" s="905"/>
      <c r="AC119" s="905"/>
      <c r="AD119" s="905"/>
      <c r="AE119" s="905"/>
      <c r="AF119" s="905"/>
      <c r="AG119" s="905"/>
      <c r="AH119" s="905"/>
      <c r="AI119" s="905"/>
    </row>
    <row r="120" spans="1:35" s="111" customFormat="1" ht="0.15" customHeight="1">
      <c r="A120" s="905">
        <v>10</v>
      </c>
      <c r="B120" s="905"/>
      <c r="C120" s="905"/>
      <c r="D120" s="905"/>
      <c r="E120" s="905"/>
      <c r="F120" s="905">
        <v>2026</v>
      </c>
      <c r="G120" s="905" t="b">
        <v>0</v>
      </c>
      <c r="H120" s="905"/>
      <c r="I120" s="905"/>
      <c r="J120" s="905"/>
      <c r="K120" s="905"/>
      <c r="L120" s="998" t="s">
        <v>2470</v>
      </c>
      <c r="M120" s="999">
        <v>420.83466480000004</v>
      </c>
      <c r="N120" s="1000">
        <v>0</v>
      </c>
      <c r="O120" s="999"/>
      <c r="P120" s="1000">
        <v>0</v>
      </c>
      <c r="Q120" s="1000">
        <v>0</v>
      </c>
      <c r="R120" s="905"/>
      <c r="S120" s="905"/>
      <c r="T120" s="905"/>
      <c r="U120" s="905"/>
      <c r="V120" s="905"/>
      <c r="W120" s="905"/>
      <c r="X120" s="905"/>
      <c r="Y120" s="905"/>
      <c r="Z120" s="905"/>
      <c r="AA120" s="905"/>
      <c r="AB120" s="905"/>
      <c r="AC120" s="905"/>
      <c r="AD120" s="905"/>
      <c r="AE120" s="905"/>
      <c r="AF120" s="905"/>
      <c r="AG120" s="905"/>
      <c r="AH120" s="905"/>
      <c r="AI120" s="905"/>
    </row>
    <row r="121" spans="1:35" s="111" customFormat="1" ht="0.15" customHeight="1">
      <c r="A121" s="905">
        <v>10</v>
      </c>
      <c r="B121" s="905"/>
      <c r="C121" s="905"/>
      <c r="D121" s="905"/>
      <c r="E121" s="905"/>
      <c r="F121" s="905">
        <v>2027</v>
      </c>
      <c r="G121" s="905" t="b">
        <v>0</v>
      </c>
      <c r="H121" s="905"/>
      <c r="I121" s="905"/>
      <c r="J121" s="905"/>
      <c r="K121" s="905"/>
      <c r="L121" s="998" t="s">
        <v>2471</v>
      </c>
      <c r="M121" s="999">
        <v>420.83466480000004</v>
      </c>
      <c r="N121" s="1000">
        <v>0</v>
      </c>
      <c r="O121" s="999"/>
      <c r="P121" s="1000">
        <v>0</v>
      </c>
      <c r="Q121" s="1000">
        <v>0</v>
      </c>
      <c r="R121" s="905"/>
      <c r="S121" s="905"/>
      <c r="T121" s="905"/>
      <c r="U121" s="905"/>
      <c r="V121" s="905"/>
      <c r="W121" s="905"/>
      <c r="X121" s="905"/>
      <c r="Y121" s="905"/>
      <c r="Z121" s="905"/>
      <c r="AA121" s="905"/>
      <c r="AB121" s="905"/>
      <c r="AC121" s="905"/>
      <c r="AD121" s="905"/>
      <c r="AE121" s="905"/>
      <c r="AF121" s="905"/>
      <c r="AG121" s="905"/>
      <c r="AH121" s="905"/>
      <c r="AI121" s="905"/>
    </row>
    <row r="122" spans="1:35" s="111" customFormat="1" ht="0.15" customHeight="1">
      <c r="A122" s="905">
        <v>10</v>
      </c>
      <c r="B122" s="905"/>
      <c r="C122" s="905"/>
      <c r="D122" s="905"/>
      <c r="E122" s="905"/>
      <c r="F122" s="905">
        <v>2028</v>
      </c>
      <c r="G122" s="905" t="b">
        <v>0</v>
      </c>
      <c r="H122" s="905"/>
      <c r="I122" s="905"/>
      <c r="J122" s="905"/>
      <c r="K122" s="905"/>
      <c r="L122" s="998" t="s">
        <v>2472</v>
      </c>
      <c r="M122" s="999">
        <v>420.83466480000004</v>
      </c>
      <c r="N122" s="1000">
        <v>0</v>
      </c>
      <c r="O122" s="999"/>
      <c r="P122" s="1000">
        <v>0</v>
      </c>
      <c r="Q122" s="1000">
        <v>0</v>
      </c>
      <c r="R122" s="905"/>
      <c r="S122" s="905"/>
      <c r="T122" s="905"/>
      <c r="U122" s="905"/>
      <c r="V122" s="905"/>
      <c r="W122" s="905"/>
      <c r="X122" s="905"/>
      <c r="Y122" s="905"/>
      <c r="Z122" s="905"/>
      <c r="AA122" s="905"/>
      <c r="AB122" s="905"/>
      <c r="AC122" s="905"/>
      <c r="AD122" s="905"/>
      <c r="AE122" s="905"/>
      <c r="AF122" s="905"/>
      <c r="AG122" s="905"/>
      <c r="AH122" s="905"/>
      <c r="AI122" s="905"/>
    </row>
    <row r="123" spans="1:35" s="111" customFormat="1" ht="0.15" customHeight="1">
      <c r="A123" s="905">
        <v>10</v>
      </c>
      <c r="B123" s="905"/>
      <c r="C123" s="905"/>
      <c r="D123" s="905"/>
      <c r="E123" s="905"/>
      <c r="F123" s="905">
        <v>2029</v>
      </c>
      <c r="G123" s="905" t="b">
        <v>0</v>
      </c>
      <c r="H123" s="905"/>
      <c r="I123" s="905"/>
      <c r="J123" s="905"/>
      <c r="K123" s="905"/>
      <c r="L123" s="998" t="s">
        <v>2473</v>
      </c>
      <c r="M123" s="999">
        <v>420.83466480000004</v>
      </c>
      <c r="N123" s="1000">
        <v>0</v>
      </c>
      <c r="O123" s="999"/>
      <c r="P123" s="1000">
        <v>0</v>
      </c>
      <c r="Q123" s="1000">
        <v>0</v>
      </c>
      <c r="R123" s="905"/>
      <c r="S123" s="905"/>
      <c r="T123" s="905"/>
      <c r="U123" s="905"/>
      <c r="V123" s="905"/>
      <c r="W123" s="905"/>
      <c r="X123" s="905"/>
      <c r="Y123" s="905"/>
      <c r="Z123" s="905"/>
      <c r="AA123" s="905"/>
      <c r="AB123" s="905"/>
      <c r="AC123" s="905"/>
      <c r="AD123" s="905"/>
      <c r="AE123" s="905"/>
      <c r="AF123" s="905"/>
      <c r="AG123" s="905"/>
      <c r="AH123" s="905"/>
      <c r="AI123" s="905"/>
    </row>
    <row r="124" spans="1:35" s="111" customFormat="1" ht="0.15" customHeight="1">
      <c r="A124" s="905">
        <v>10</v>
      </c>
      <c r="B124" s="905"/>
      <c r="C124" s="905"/>
      <c r="D124" s="905"/>
      <c r="E124" s="905"/>
      <c r="F124" s="905">
        <v>2030</v>
      </c>
      <c r="G124" s="905" t="b">
        <v>0</v>
      </c>
      <c r="H124" s="905"/>
      <c r="I124" s="905"/>
      <c r="J124" s="905"/>
      <c r="K124" s="905"/>
      <c r="L124" s="998" t="s">
        <v>2474</v>
      </c>
      <c r="M124" s="999">
        <v>420.83466480000004</v>
      </c>
      <c r="N124" s="1000">
        <v>0</v>
      </c>
      <c r="O124" s="999"/>
      <c r="P124" s="1000">
        <v>0</v>
      </c>
      <c r="Q124" s="1000">
        <v>0</v>
      </c>
      <c r="R124" s="905"/>
      <c r="S124" s="905"/>
      <c r="T124" s="905"/>
      <c r="U124" s="905"/>
      <c r="V124" s="905"/>
      <c r="W124" s="905"/>
      <c r="X124" s="905"/>
      <c r="Y124" s="905"/>
      <c r="Z124" s="905"/>
      <c r="AA124" s="905"/>
      <c r="AB124" s="905"/>
      <c r="AC124" s="905"/>
      <c r="AD124" s="905"/>
      <c r="AE124" s="905"/>
      <c r="AF124" s="905"/>
      <c r="AG124" s="905"/>
      <c r="AH124" s="905"/>
      <c r="AI124" s="905"/>
    </row>
    <row r="125" spans="1:35" s="111" customFormat="1" ht="0.15" customHeight="1">
      <c r="A125" s="905">
        <v>10</v>
      </c>
      <c r="B125" s="905"/>
      <c r="C125" s="905"/>
      <c r="D125" s="905"/>
      <c r="E125" s="905"/>
      <c r="F125" s="905">
        <v>2031</v>
      </c>
      <c r="G125" s="905" t="b">
        <v>0</v>
      </c>
      <c r="H125" s="905"/>
      <c r="I125" s="905"/>
      <c r="J125" s="905"/>
      <c r="K125" s="905"/>
      <c r="L125" s="998" t="s">
        <v>2475</v>
      </c>
      <c r="M125" s="999">
        <v>420.83466480000004</v>
      </c>
      <c r="N125" s="1000">
        <v>0</v>
      </c>
      <c r="O125" s="999"/>
      <c r="P125" s="1000">
        <v>0</v>
      </c>
      <c r="Q125" s="1000">
        <v>0</v>
      </c>
      <c r="R125" s="905"/>
      <c r="S125" s="905"/>
      <c r="T125" s="905"/>
      <c r="U125" s="905"/>
      <c r="V125" s="905"/>
      <c r="W125" s="905"/>
      <c r="X125" s="905"/>
      <c r="Y125" s="905"/>
      <c r="Z125" s="905"/>
      <c r="AA125" s="905"/>
      <c r="AB125" s="905"/>
      <c r="AC125" s="905"/>
      <c r="AD125" s="905"/>
      <c r="AE125" s="905"/>
      <c r="AF125" s="905"/>
      <c r="AG125" s="905"/>
      <c r="AH125" s="905"/>
      <c r="AI125" s="905"/>
    </row>
    <row r="126" spans="1:35" s="111" customFormat="1" ht="0.15" customHeight="1">
      <c r="A126" s="905">
        <v>10</v>
      </c>
      <c r="B126" s="905"/>
      <c r="C126" s="905"/>
      <c r="D126" s="905"/>
      <c r="E126" s="905"/>
      <c r="F126" s="905">
        <v>2032</v>
      </c>
      <c r="G126" s="905" t="b">
        <v>0</v>
      </c>
      <c r="H126" s="905"/>
      <c r="I126" s="905"/>
      <c r="J126" s="905"/>
      <c r="K126" s="905"/>
      <c r="L126" s="998" t="s">
        <v>2476</v>
      </c>
      <c r="M126" s="999">
        <v>420.83466480000004</v>
      </c>
      <c r="N126" s="1000">
        <v>0</v>
      </c>
      <c r="O126" s="999"/>
      <c r="P126" s="1000">
        <v>0</v>
      </c>
      <c r="Q126" s="1000">
        <v>0</v>
      </c>
      <c r="R126" s="905"/>
      <c r="S126" s="905"/>
      <c r="T126" s="905"/>
      <c r="U126" s="905"/>
      <c r="V126" s="905"/>
      <c r="W126" s="905"/>
      <c r="X126" s="905"/>
      <c r="Y126" s="905"/>
      <c r="Z126" s="905"/>
      <c r="AA126" s="905"/>
      <c r="AB126" s="905"/>
      <c r="AC126" s="905"/>
      <c r="AD126" s="905"/>
      <c r="AE126" s="905"/>
      <c r="AF126" s="905"/>
      <c r="AG126" s="905"/>
      <c r="AH126" s="905"/>
      <c r="AI126" s="905"/>
    </row>
    <row r="127" spans="1:35" s="102" customFormat="1">
      <c r="A127" s="764" t="s">
        <v>129</v>
      </c>
      <c r="B127" s="849"/>
      <c r="C127" s="849"/>
      <c r="D127" s="849"/>
      <c r="E127" s="849"/>
      <c r="F127" s="849"/>
      <c r="G127" s="849"/>
      <c r="H127" s="849"/>
      <c r="I127" s="849"/>
      <c r="J127" s="849"/>
      <c r="K127" s="849"/>
      <c r="L127" s="863" t="s">
        <v>2437</v>
      </c>
      <c r="M127" s="864"/>
      <c r="N127" s="864"/>
      <c r="O127" s="864"/>
      <c r="P127" s="864"/>
      <c r="Q127" s="864"/>
      <c r="R127" s="849"/>
      <c r="S127" s="849"/>
      <c r="T127" s="849"/>
      <c r="U127" s="849"/>
      <c r="V127" s="849"/>
      <c r="W127" s="849"/>
      <c r="X127" s="849"/>
      <c r="Y127" s="849"/>
      <c r="Z127" s="849"/>
      <c r="AA127" s="849"/>
      <c r="AB127" s="849"/>
      <c r="AC127" s="849"/>
      <c r="AD127" s="849"/>
      <c r="AE127" s="849"/>
      <c r="AF127" s="849"/>
      <c r="AG127" s="849"/>
      <c r="AH127" s="849"/>
      <c r="AI127" s="849"/>
    </row>
    <row r="128" spans="1:35" s="111" customFormat="1">
      <c r="A128" s="905">
        <v>11</v>
      </c>
      <c r="B128" s="905"/>
      <c r="C128" s="905"/>
      <c r="D128" s="905"/>
      <c r="E128" s="905"/>
      <c r="F128" s="905">
        <v>2023</v>
      </c>
      <c r="G128" s="905" t="b">
        <v>1</v>
      </c>
      <c r="H128" s="905"/>
      <c r="I128" s="905"/>
      <c r="J128" s="905"/>
      <c r="K128" s="905"/>
      <c r="L128" s="998" t="s">
        <v>2439</v>
      </c>
      <c r="M128" s="999">
        <v>0</v>
      </c>
      <c r="N128" s="1000">
        <v>0</v>
      </c>
      <c r="O128" s="999"/>
      <c r="P128" s="1000">
        <v>0</v>
      </c>
      <c r="Q128" s="1000">
        <v>1.7287037037037039</v>
      </c>
      <c r="R128" s="905"/>
      <c r="S128" s="905"/>
      <c r="T128" s="905"/>
      <c r="U128" s="905"/>
      <c r="V128" s="905"/>
      <c r="W128" s="905"/>
      <c r="X128" s="905"/>
      <c r="Y128" s="905"/>
      <c r="Z128" s="905"/>
      <c r="AA128" s="905"/>
      <c r="AB128" s="905"/>
      <c r="AC128" s="905"/>
      <c r="AD128" s="905"/>
      <c r="AE128" s="905"/>
      <c r="AF128" s="905"/>
      <c r="AG128" s="905"/>
      <c r="AH128" s="905"/>
      <c r="AI128" s="905"/>
    </row>
    <row r="129" spans="1:35" s="111" customFormat="1">
      <c r="A129" s="905">
        <v>11</v>
      </c>
      <c r="B129" s="905"/>
      <c r="C129" s="905"/>
      <c r="D129" s="905"/>
      <c r="E129" s="905"/>
      <c r="F129" s="905">
        <v>2024</v>
      </c>
      <c r="G129" s="905" t="b">
        <v>1</v>
      </c>
      <c r="H129" s="905"/>
      <c r="I129" s="905"/>
      <c r="J129" s="905"/>
      <c r="K129" s="905"/>
      <c r="L129" s="998" t="s">
        <v>2440</v>
      </c>
      <c r="M129" s="999">
        <v>139.79180159999999</v>
      </c>
      <c r="N129" s="1000">
        <v>1</v>
      </c>
      <c r="O129" s="999"/>
      <c r="P129" s="1000">
        <v>16.666666666666664</v>
      </c>
      <c r="Q129" s="1000">
        <v>1.7287037037037039</v>
      </c>
      <c r="R129" s="905"/>
      <c r="S129" s="905"/>
      <c r="T129" s="905"/>
      <c r="U129" s="905"/>
      <c r="V129" s="905"/>
      <c r="W129" s="905"/>
      <c r="X129" s="905"/>
      <c r="Y129" s="905"/>
      <c r="Z129" s="905"/>
      <c r="AA129" s="905"/>
      <c r="AB129" s="905"/>
      <c r="AC129" s="905"/>
      <c r="AD129" s="905"/>
      <c r="AE129" s="905"/>
      <c r="AF129" s="905"/>
      <c r="AG129" s="905"/>
      <c r="AH129" s="905"/>
      <c r="AI129" s="905"/>
    </row>
    <row r="130" spans="1:35" s="111" customFormat="1">
      <c r="A130" s="905">
        <v>11</v>
      </c>
      <c r="B130" s="905"/>
      <c r="C130" s="905"/>
      <c r="D130" s="905"/>
      <c r="E130" s="905"/>
      <c r="F130" s="905">
        <v>2025</v>
      </c>
      <c r="G130" s="905" t="b">
        <v>1</v>
      </c>
      <c r="H130" s="905"/>
      <c r="I130" s="905"/>
      <c r="J130" s="905"/>
      <c r="K130" s="905"/>
      <c r="L130" s="998" t="s">
        <v>2469</v>
      </c>
      <c r="M130" s="999">
        <v>139.79180159999999</v>
      </c>
      <c r="N130" s="1000">
        <v>0</v>
      </c>
      <c r="O130" s="999"/>
      <c r="P130" s="1000">
        <v>0</v>
      </c>
      <c r="Q130" s="1000">
        <v>0</v>
      </c>
      <c r="R130" s="905"/>
      <c r="S130" s="905"/>
      <c r="T130" s="905"/>
      <c r="U130" s="905"/>
      <c r="V130" s="905"/>
      <c r="W130" s="905"/>
      <c r="X130" s="905"/>
      <c r="Y130" s="905"/>
      <c r="Z130" s="905"/>
      <c r="AA130" s="905"/>
      <c r="AB130" s="905"/>
      <c r="AC130" s="905"/>
      <c r="AD130" s="905"/>
      <c r="AE130" s="905"/>
      <c r="AF130" s="905"/>
      <c r="AG130" s="905"/>
      <c r="AH130" s="905"/>
      <c r="AI130" s="905"/>
    </row>
    <row r="131" spans="1:35" s="111" customFormat="1" ht="0.15" customHeight="1">
      <c r="A131" s="905">
        <v>11</v>
      </c>
      <c r="B131" s="905"/>
      <c r="C131" s="905"/>
      <c r="D131" s="905"/>
      <c r="E131" s="905"/>
      <c r="F131" s="905">
        <v>2026</v>
      </c>
      <c r="G131" s="905" t="b">
        <v>0</v>
      </c>
      <c r="H131" s="905"/>
      <c r="I131" s="905"/>
      <c r="J131" s="905"/>
      <c r="K131" s="905"/>
      <c r="L131" s="998" t="s">
        <v>2470</v>
      </c>
      <c r="M131" s="999">
        <v>139.79180159999999</v>
      </c>
      <c r="N131" s="1000">
        <v>0</v>
      </c>
      <c r="O131" s="999"/>
      <c r="P131" s="1000">
        <v>0</v>
      </c>
      <c r="Q131" s="1000">
        <v>0</v>
      </c>
      <c r="R131" s="905"/>
      <c r="S131" s="905"/>
      <c r="T131" s="905"/>
      <c r="U131" s="905"/>
      <c r="V131" s="905"/>
      <c r="W131" s="905"/>
      <c r="X131" s="905"/>
      <c r="Y131" s="905"/>
      <c r="Z131" s="905"/>
      <c r="AA131" s="905"/>
      <c r="AB131" s="905"/>
      <c r="AC131" s="905"/>
      <c r="AD131" s="905"/>
      <c r="AE131" s="905"/>
      <c r="AF131" s="905"/>
      <c r="AG131" s="905"/>
      <c r="AH131" s="905"/>
      <c r="AI131" s="905"/>
    </row>
    <row r="132" spans="1:35" s="111" customFormat="1" ht="0.15" customHeight="1">
      <c r="A132" s="905">
        <v>11</v>
      </c>
      <c r="B132" s="905"/>
      <c r="C132" s="905"/>
      <c r="D132" s="905"/>
      <c r="E132" s="905"/>
      <c r="F132" s="905">
        <v>2027</v>
      </c>
      <c r="G132" s="905" t="b">
        <v>0</v>
      </c>
      <c r="H132" s="905"/>
      <c r="I132" s="905"/>
      <c r="J132" s="905"/>
      <c r="K132" s="905"/>
      <c r="L132" s="998" t="s">
        <v>2471</v>
      </c>
      <c r="M132" s="999">
        <v>139.79180159999999</v>
      </c>
      <c r="N132" s="1000">
        <v>0</v>
      </c>
      <c r="O132" s="999"/>
      <c r="P132" s="1000">
        <v>0</v>
      </c>
      <c r="Q132" s="1000">
        <v>0</v>
      </c>
      <c r="R132" s="905"/>
      <c r="S132" s="905"/>
      <c r="T132" s="905"/>
      <c r="U132" s="905"/>
      <c r="V132" s="905"/>
      <c r="W132" s="905"/>
      <c r="X132" s="905"/>
      <c r="Y132" s="905"/>
      <c r="Z132" s="905"/>
      <c r="AA132" s="905"/>
      <c r="AB132" s="905"/>
      <c r="AC132" s="905"/>
      <c r="AD132" s="905"/>
      <c r="AE132" s="905"/>
      <c r="AF132" s="905"/>
      <c r="AG132" s="905"/>
      <c r="AH132" s="905"/>
      <c r="AI132" s="905"/>
    </row>
    <row r="133" spans="1:35" s="111" customFormat="1" ht="0.15" customHeight="1">
      <c r="A133" s="905">
        <v>11</v>
      </c>
      <c r="B133" s="905"/>
      <c r="C133" s="905"/>
      <c r="D133" s="905"/>
      <c r="E133" s="905"/>
      <c r="F133" s="905">
        <v>2028</v>
      </c>
      <c r="G133" s="905" t="b">
        <v>0</v>
      </c>
      <c r="H133" s="905"/>
      <c r="I133" s="905"/>
      <c r="J133" s="905"/>
      <c r="K133" s="905"/>
      <c r="L133" s="998" t="s">
        <v>2472</v>
      </c>
      <c r="M133" s="999">
        <v>139.79180159999999</v>
      </c>
      <c r="N133" s="1000">
        <v>0</v>
      </c>
      <c r="O133" s="999"/>
      <c r="P133" s="1000">
        <v>0</v>
      </c>
      <c r="Q133" s="1000">
        <v>0</v>
      </c>
      <c r="R133" s="905"/>
      <c r="S133" s="905"/>
      <c r="T133" s="905"/>
      <c r="U133" s="905"/>
      <c r="V133" s="905"/>
      <c r="W133" s="905"/>
      <c r="X133" s="905"/>
      <c r="Y133" s="905"/>
      <c r="Z133" s="905"/>
      <c r="AA133" s="905"/>
      <c r="AB133" s="905"/>
      <c r="AC133" s="905"/>
      <c r="AD133" s="905"/>
      <c r="AE133" s="905"/>
      <c r="AF133" s="905"/>
      <c r="AG133" s="905"/>
      <c r="AH133" s="905"/>
      <c r="AI133" s="905"/>
    </row>
    <row r="134" spans="1:35" s="111" customFormat="1" ht="0.15" customHeight="1">
      <c r="A134" s="905">
        <v>11</v>
      </c>
      <c r="B134" s="905"/>
      <c r="C134" s="905"/>
      <c r="D134" s="905"/>
      <c r="E134" s="905"/>
      <c r="F134" s="905">
        <v>2029</v>
      </c>
      <c r="G134" s="905" t="b">
        <v>0</v>
      </c>
      <c r="H134" s="905"/>
      <c r="I134" s="905"/>
      <c r="J134" s="905"/>
      <c r="K134" s="905"/>
      <c r="L134" s="998" t="s">
        <v>2473</v>
      </c>
      <c r="M134" s="999">
        <v>139.79180159999999</v>
      </c>
      <c r="N134" s="1000">
        <v>0</v>
      </c>
      <c r="O134" s="999"/>
      <c r="P134" s="1000">
        <v>0</v>
      </c>
      <c r="Q134" s="1000">
        <v>0</v>
      </c>
      <c r="R134" s="905"/>
      <c r="S134" s="905"/>
      <c r="T134" s="905"/>
      <c r="U134" s="905"/>
      <c r="V134" s="905"/>
      <c r="W134" s="905"/>
      <c r="X134" s="905"/>
      <c r="Y134" s="905"/>
      <c r="Z134" s="905"/>
      <c r="AA134" s="905"/>
      <c r="AB134" s="905"/>
      <c r="AC134" s="905"/>
      <c r="AD134" s="905"/>
      <c r="AE134" s="905"/>
      <c r="AF134" s="905"/>
      <c r="AG134" s="905"/>
      <c r="AH134" s="905"/>
      <c r="AI134" s="905"/>
    </row>
    <row r="135" spans="1:35" s="111" customFormat="1" ht="0.15" customHeight="1">
      <c r="A135" s="905">
        <v>11</v>
      </c>
      <c r="B135" s="905"/>
      <c r="C135" s="905"/>
      <c r="D135" s="905"/>
      <c r="E135" s="905"/>
      <c r="F135" s="905">
        <v>2030</v>
      </c>
      <c r="G135" s="905" t="b">
        <v>0</v>
      </c>
      <c r="H135" s="905"/>
      <c r="I135" s="905"/>
      <c r="J135" s="905"/>
      <c r="K135" s="905"/>
      <c r="L135" s="998" t="s">
        <v>2474</v>
      </c>
      <c r="M135" s="999">
        <v>139.79180159999999</v>
      </c>
      <c r="N135" s="1000">
        <v>0</v>
      </c>
      <c r="O135" s="999"/>
      <c r="P135" s="1000">
        <v>0</v>
      </c>
      <c r="Q135" s="1000">
        <v>0</v>
      </c>
      <c r="R135" s="905"/>
      <c r="S135" s="905"/>
      <c r="T135" s="905"/>
      <c r="U135" s="905"/>
      <c r="V135" s="905"/>
      <c r="W135" s="905"/>
      <c r="X135" s="905"/>
      <c r="Y135" s="905"/>
      <c r="Z135" s="905"/>
      <c r="AA135" s="905"/>
      <c r="AB135" s="905"/>
      <c r="AC135" s="905"/>
      <c r="AD135" s="905"/>
      <c r="AE135" s="905"/>
      <c r="AF135" s="905"/>
      <c r="AG135" s="905"/>
      <c r="AH135" s="905"/>
      <c r="AI135" s="905"/>
    </row>
    <row r="136" spans="1:35" s="111" customFormat="1" ht="0.15" customHeight="1">
      <c r="A136" s="905">
        <v>11</v>
      </c>
      <c r="B136" s="905"/>
      <c r="C136" s="905"/>
      <c r="D136" s="905"/>
      <c r="E136" s="905"/>
      <c r="F136" s="905">
        <v>2031</v>
      </c>
      <c r="G136" s="905" t="b">
        <v>0</v>
      </c>
      <c r="H136" s="905"/>
      <c r="I136" s="905"/>
      <c r="J136" s="905"/>
      <c r="K136" s="905"/>
      <c r="L136" s="998" t="s">
        <v>2475</v>
      </c>
      <c r="M136" s="999">
        <v>139.79180159999999</v>
      </c>
      <c r="N136" s="1000">
        <v>0</v>
      </c>
      <c r="O136" s="999"/>
      <c r="P136" s="1000">
        <v>0</v>
      </c>
      <c r="Q136" s="1000">
        <v>0</v>
      </c>
      <c r="R136" s="905"/>
      <c r="S136" s="905"/>
      <c r="T136" s="905"/>
      <c r="U136" s="905"/>
      <c r="V136" s="905"/>
      <c r="W136" s="905"/>
      <c r="X136" s="905"/>
      <c r="Y136" s="905"/>
      <c r="Z136" s="905"/>
      <c r="AA136" s="905"/>
      <c r="AB136" s="905"/>
      <c r="AC136" s="905"/>
      <c r="AD136" s="905"/>
      <c r="AE136" s="905"/>
      <c r="AF136" s="905"/>
      <c r="AG136" s="905"/>
      <c r="AH136" s="905"/>
      <c r="AI136" s="905"/>
    </row>
    <row r="137" spans="1:35" s="111" customFormat="1" ht="0.15" customHeight="1">
      <c r="A137" s="905">
        <v>11</v>
      </c>
      <c r="B137" s="905"/>
      <c r="C137" s="905"/>
      <c r="D137" s="905"/>
      <c r="E137" s="905"/>
      <c r="F137" s="905">
        <v>2032</v>
      </c>
      <c r="G137" s="905" t="b">
        <v>0</v>
      </c>
      <c r="H137" s="905"/>
      <c r="I137" s="905"/>
      <c r="J137" s="905"/>
      <c r="K137" s="905"/>
      <c r="L137" s="998" t="s">
        <v>2476</v>
      </c>
      <c r="M137" s="999">
        <v>139.79180159999999</v>
      </c>
      <c r="N137" s="1000">
        <v>0</v>
      </c>
      <c r="O137" s="999"/>
      <c r="P137" s="1000">
        <v>0</v>
      </c>
      <c r="Q137" s="1000">
        <v>0</v>
      </c>
      <c r="R137" s="905"/>
      <c r="S137" s="905"/>
      <c r="T137" s="905"/>
      <c r="U137" s="905"/>
      <c r="V137" s="905"/>
      <c r="W137" s="905"/>
      <c r="X137" s="905"/>
      <c r="Y137" s="905"/>
      <c r="Z137" s="905"/>
      <c r="AA137" s="905"/>
      <c r="AB137" s="905"/>
      <c r="AC137" s="905"/>
      <c r="AD137" s="905"/>
      <c r="AE137" s="905"/>
      <c r="AF137" s="905"/>
      <c r="AG137" s="905"/>
      <c r="AH137" s="905"/>
      <c r="AI137" s="905"/>
    </row>
    <row r="138" spans="1:35">
      <c r="A138" s="921"/>
      <c r="B138" s="921"/>
      <c r="C138" s="921"/>
      <c r="D138" s="921"/>
      <c r="E138" s="921"/>
      <c r="F138" s="921"/>
      <c r="G138" s="921"/>
      <c r="H138" s="921"/>
      <c r="I138" s="921"/>
      <c r="J138" s="921"/>
      <c r="K138" s="921"/>
      <c r="L138" s="966"/>
      <c r="M138" s="921"/>
      <c r="N138" s="921"/>
      <c r="O138" s="921"/>
      <c r="P138" s="921"/>
      <c r="Q138" s="921"/>
      <c r="R138" s="921"/>
      <c r="S138" s="921"/>
      <c r="T138" s="921"/>
      <c r="U138" s="921"/>
      <c r="V138" s="921"/>
      <c r="W138" s="921"/>
      <c r="X138" s="921"/>
      <c r="Y138" s="921"/>
      <c r="Z138" s="921"/>
      <c r="AA138" s="921"/>
      <c r="AB138" s="921"/>
      <c r="AC138" s="921"/>
      <c r="AD138" s="921"/>
      <c r="AE138" s="921"/>
      <c r="AF138" s="921"/>
      <c r="AG138" s="921"/>
      <c r="AH138" s="921"/>
      <c r="AI138" s="921"/>
    </row>
    <row r="139" spans="1:35" ht="15" customHeight="1">
      <c r="A139" s="921"/>
      <c r="B139" s="921"/>
      <c r="C139" s="921"/>
      <c r="D139" s="921"/>
      <c r="E139" s="921"/>
      <c r="F139" s="921"/>
      <c r="G139" s="921"/>
      <c r="H139" s="921"/>
      <c r="I139" s="921"/>
      <c r="J139" s="921"/>
      <c r="K139" s="921"/>
      <c r="L139" s="1167" t="s">
        <v>1402</v>
      </c>
      <c r="M139" s="1167"/>
      <c r="N139" s="1167"/>
      <c r="O139" s="1167"/>
      <c r="P139" s="1167"/>
      <c r="Q139" s="1167"/>
      <c r="R139" s="921"/>
      <c r="S139" s="921"/>
      <c r="T139" s="921"/>
      <c r="U139" s="921"/>
      <c r="V139" s="921"/>
      <c r="W139" s="921"/>
      <c r="X139" s="921"/>
      <c r="Y139" s="921"/>
      <c r="Z139" s="921"/>
      <c r="AA139" s="921"/>
      <c r="AB139" s="921"/>
      <c r="AC139" s="921"/>
      <c r="AD139" s="921"/>
      <c r="AE139" s="921"/>
      <c r="AF139" s="921"/>
      <c r="AG139" s="921"/>
      <c r="AH139" s="921"/>
      <c r="AI139" s="921"/>
    </row>
    <row r="140" spans="1:35" ht="43.2" customHeight="1">
      <c r="A140" s="921"/>
      <c r="B140" s="921"/>
      <c r="C140" s="921"/>
      <c r="D140" s="921"/>
      <c r="E140" s="921"/>
      <c r="F140" s="921"/>
      <c r="G140" s="921"/>
      <c r="H140" s="921"/>
      <c r="I140" s="921"/>
      <c r="J140" s="921"/>
      <c r="K140" s="649"/>
      <c r="L140" s="1168"/>
      <c r="M140" s="1168"/>
      <c r="N140" s="1168"/>
      <c r="O140" s="1168"/>
      <c r="P140" s="1168"/>
      <c r="Q140" s="1168"/>
      <c r="R140" s="921"/>
      <c r="S140" s="921"/>
      <c r="T140" s="921"/>
      <c r="U140" s="921"/>
      <c r="V140" s="921"/>
      <c r="W140" s="921"/>
      <c r="X140" s="921"/>
      <c r="Y140" s="921"/>
      <c r="Z140" s="921"/>
      <c r="AA140" s="921"/>
      <c r="AB140" s="921"/>
      <c r="AC140" s="921"/>
      <c r="AD140" s="921"/>
      <c r="AE140" s="921"/>
      <c r="AF140" s="921"/>
      <c r="AG140" s="921"/>
      <c r="AH140" s="921"/>
      <c r="AI140" s="921"/>
    </row>
  </sheetData>
  <sheetProtection formatColumns="0" formatRows="0" autoFilter="0"/>
  <mergeCells count="7">
    <mergeCell ref="L139:Q139"/>
    <mergeCell ref="L140:Q140"/>
    <mergeCell ref="L14:L16"/>
    <mergeCell ref="M14:M15"/>
    <mergeCell ref="N14:N15"/>
    <mergeCell ref="O14:O15"/>
    <mergeCell ref="P14:Q14"/>
  </mergeCells>
  <dataValidations count="1">
    <dataValidation type="decimal" allowBlank="1" showErrorMessage="1" errorTitle="Ошибка" error="Допускается ввод только неотрицательных чисел!" sqref="O18:O27 O29:O38 O40:O49 O51:O60 O62:O71 O73:O82 O84:O93 O95:O104 O106:O115 O117:O126 O128:O137">
      <formula1>0</formula1>
      <formula2>9.99999999999999E+23</formula2>
    </dataValidation>
  </dataValidations>
  <printOptions horizontalCentered="1"/>
  <pageMargins left="0.35433070866141736" right="0.35433070866141736" top="0.39370078740157483" bottom="0.47244094488188981" header="7.874015748031496E-2" footer="7.874015748031496E-2"/>
  <pageSetup paperSize="9" scale="70" firstPageNumber="16" fitToWidth="0" orientation="landscape" useFirstPageNumber="1" r:id="rId1"/>
  <headerFooter>
    <oddFooter>&amp;C&amp;A
&amp;P из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tabColor rgb="FF002060"/>
    <outlinePr summaryBelow="0" summaryRight="0"/>
  </sheetPr>
  <dimension ref="A1:AI30"/>
  <sheetViews>
    <sheetView showGridLines="0" view="pageBreakPreview" topLeftCell="A11" zoomScale="70" zoomScaleNormal="100" zoomScaleSheetLayoutView="70" workbookViewId="0">
      <pane xSplit="12" ySplit="6" topLeftCell="M17" activePane="bottomRight" state="frozen"/>
      <selection activeCell="M11" sqref="M11"/>
      <selection pane="topRight" activeCell="M11" sqref="M11"/>
      <selection pane="bottomLeft" activeCell="M11" sqref="M11"/>
      <selection pane="bottomRight"/>
    </sheetView>
  </sheetViews>
  <sheetFormatPr defaultColWidth="9.125" defaultRowHeight="11.4"/>
  <cols>
    <col min="1" max="5" width="2.75" style="322" hidden="1" customWidth="1"/>
    <col min="6" max="6" width="5.25" style="322" hidden="1" customWidth="1"/>
    <col min="7" max="7" width="12" style="322" hidden="1" customWidth="1"/>
    <col min="8" max="10" width="2.75" style="322" hidden="1" customWidth="1"/>
    <col min="11" max="11" width="3.75" style="322" hidden="1" customWidth="1"/>
    <col min="12" max="12" width="15.375" style="321" customWidth="1"/>
    <col min="13" max="20" width="14.875" style="322" customWidth="1"/>
    <col min="21" max="16384" width="9.125" style="322"/>
  </cols>
  <sheetData>
    <row r="1" spans="1:35" hidden="1">
      <c r="A1" s="921"/>
      <c r="B1" s="921"/>
      <c r="C1" s="921"/>
      <c r="D1" s="921"/>
      <c r="E1" s="921"/>
      <c r="F1" s="921"/>
      <c r="G1" s="921"/>
      <c r="H1" s="921"/>
      <c r="I1" s="921"/>
      <c r="J1" s="921"/>
      <c r="K1" s="921"/>
      <c r="L1" s="966"/>
      <c r="M1" s="921"/>
      <c r="N1" s="921"/>
      <c r="O1" s="921"/>
      <c r="P1" s="921"/>
      <c r="Q1" s="921"/>
      <c r="R1" s="921"/>
      <c r="S1" s="921"/>
      <c r="T1" s="921"/>
      <c r="U1" s="921"/>
      <c r="V1" s="921"/>
      <c r="W1" s="921"/>
      <c r="X1" s="921"/>
      <c r="Y1" s="921"/>
      <c r="Z1" s="921"/>
      <c r="AA1" s="921"/>
      <c r="AB1" s="921"/>
      <c r="AC1" s="921"/>
      <c r="AD1" s="921"/>
      <c r="AE1" s="921"/>
      <c r="AF1" s="921"/>
      <c r="AG1" s="921"/>
      <c r="AH1" s="921"/>
      <c r="AI1" s="921"/>
    </row>
    <row r="2" spans="1:35" hidden="1">
      <c r="A2" s="921"/>
      <c r="B2" s="921"/>
      <c r="C2" s="921"/>
      <c r="D2" s="921"/>
      <c r="E2" s="921"/>
      <c r="F2" s="921"/>
      <c r="G2" s="921"/>
      <c r="H2" s="921"/>
      <c r="I2" s="921"/>
      <c r="J2" s="921"/>
      <c r="K2" s="921"/>
      <c r="L2" s="966"/>
      <c r="M2" s="921"/>
      <c r="N2" s="921"/>
      <c r="O2" s="921"/>
      <c r="P2" s="921"/>
      <c r="Q2" s="921"/>
      <c r="R2" s="921"/>
      <c r="S2" s="921"/>
      <c r="T2" s="921"/>
      <c r="U2" s="921"/>
      <c r="V2" s="921"/>
      <c r="W2" s="921"/>
      <c r="X2" s="921"/>
      <c r="Y2" s="921"/>
      <c r="Z2" s="921"/>
      <c r="AA2" s="921"/>
      <c r="AB2" s="921"/>
      <c r="AC2" s="921"/>
      <c r="AD2" s="921"/>
      <c r="AE2" s="921"/>
      <c r="AF2" s="921"/>
      <c r="AG2" s="921"/>
      <c r="AH2" s="921"/>
      <c r="AI2" s="921"/>
    </row>
    <row r="3" spans="1:35" hidden="1">
      <c r="A3" s="921"/>
      <c r="B3" s="921"/>
      <c r="C3" s="921"/>
      <c r="D3" s="921"/>
      <c r="E3" s="921"/>
      <c r="F3" s="921"/>
      <c r="G3" s="921"/>
      <c r="H3" s="921"/>
      <c r="I3" s="921"/>
      <c r="J3" s="921"/>
      <c r="K3" s="921"/>
      <c r="L3" s="966"/>
      <c r="M3" s="921"/>
      <c r="N3" s="921"/>
      <c r="O3" s="921"/>
      <c r="P3" s="921"/>
      <c r="Q3" s="921"/>
      <c r="R3" s="921"/>
      <c r="S3" s="921"/>
      <c r="T3" s="921"/>
      <c r="U3" s="921"/>
      <c r="V3" s="921"/>
      <c r="W3" s="921"/>
      <c r="X3" s="921"/>
      <c r="Y3" s="921"/>
      <c r="Z3" s="921"/>
      <c r="AA3" s="921"/>
      <c r="AB3" s="921"/>
      <c r="AC3" s="921"/>
      <c r="AD3" s="921"/>
      <c r="AE3" s="921"/>
      <c r="AF3" s="921"/>
      <c r="AG3" s="921"/>
      <c r="AH3" s="921"/>
      <c r="AI3" s="921"/>
    </row>
    <row r="4" spans="1:35" hidden="1">
      <c r="A4" s="921"/>
      <c r="B4" s="921"/>
      <c r="C4" s="921"/>
      <c r="D4" s="921"/>
      <c r="E4" s="921"/>
      <c r="F4" s="921"/>
      <c r="G4" s="921"/>
      <c r="H4" s="921"/>
      <c r="I4" s="921"/>
      <c r="J4" s="921"/>
      <c r="K4" s="921"/>
      <c r="L4" s="966"/>
      <c r="M4" s="921"/>
      <c r="N4" s="921"/>
      <c r="O4" s="921"/>
      <c r="P4" s="921"/>
      <c r="Q4" s="921"/>
      <c r="R4" s="921"/>
      <c r="S4" s="921"/>
      <c r="T4" s="921"/>
      <c r="U4" s="921"/>
      <c r="V4" s="921"/>
      <c r="W4" s="921"/>
      <c r="X4" s="921"/>
      <c r="Y4" s="921"/>
      <c r="Z4" s="921"/>
      <c r="AA4" s="921"/>
      <c r="AB4" s="921"/>
      <c r="AC4" s="921"/>
      <c r="AD4" s="921"/>
      <c r="AE4" s="921"/>
      <c r="AF4" s="921"/>
      <c r="AG4" s="921"/>
      <c r="AH4" s="921"/>
      <c r="AI4" s="921"/>
    </row>
    <row r="5" spans="1:35" hidden="1">
      <c r="A5" s="921"/>
      <c r="B5" s="921"/>
      <c r="C5" s="921"/>
      <c r="D5" s="921"/>
      <c r="E5" s="921"/>
      <c r="F5" s="921"/>
      <c r="G5" s="921"/>
      <c r="H5" s="921"/>
      <c r="I5" s="921"/>
      <c r="J5" s="921"/>
      <c r="K5" s="921"/>
      <c r="L5" s="966"/>
      <c r="M5" s="921"/>
      <c r="N5" s="921"/>
      <c r="O5" s="921"/>
      <c r="P5" s="921"/>
      <c r="Q5" s="921"/>
      <c r="R5" s="921"/>
      <c r="S5" s="921"/>
      <c r="T5" s="921"/>
      <c r="U5" s="921"/>
      <c r="V5" s="921"/>
      <c r="W5" s="921"/>
      <c r="X5" s="921"/>
      <c r="Y5" s="921"/>
      <c r="Z5" s="921"/>
      <c r="AA5" s="921"/>
      <c r="AB5" s="921"/>
      <c r="AC5" s="921"/>
      <c r="AD5" s="921"/>
      <c r="AE5" s="921"/>
      <c r="AF5" s="921"/>
      <c r="AG5" s="921"/>
      <c r="AH5" s="921"/>
      <c r="AI5" s="921"/>
    </row>
    <row r="6" spans="1:35" hidden="1">
      <c r="A6" s="921"/>
      <c r="B6" s="921"/>
      <c r="C6" s="921"/>
      <c r="D6" s="921"/>
      <c r="E6" s="921"/>
      <c r="F6" s="921"/>
      <c r="G6" s="921"/>
      <c r="H6" s="921"/>
      <c r="I6" s="921"/>
      <c r="J6" s="921"/>
      <c r="K6" s="921"/>
      <c r="L6" s="966"/>
      <c r="M6" s="921"/>
      <c r="N6" s="921"/>
      <c r="O6" s="921"/>
      <c r="P6" s="921"/>
      <c r="Q6" s="921"/>
      <c r="R6" s="921"/>
      <c r="S6" s="921"/>
      <c r="T6" s="921"/>
      <c r="U6" s="921"/>
      <c r="V6" s="921"/>
      <c r="W6" s="921"/>
      <c r="X6" s="921"/>
      <c r="Y6" s="921"/>
      <c r="Z6" s="921"/>
      <c r="AA6" s="921"/>
      <c r="AB6" s="921"/>
      <c r="AC6" s="921"/>
      <c r="AD6" s="921"/>
      <c r="AE6" s="921"/>
      <c r="AF6" s="921"/>
      <c r="AG6" s="921"/>
      <c r="AH6" s="921"/>
      <c r="AI6" s="921"/>
    </row>
    <row r="7" spans="1:35" hidden="1">
      <c r="A7" s="921"/>
      <c r="B7" s="921"/>
      <c r="C7" s="921"/>
      <c r="D7" s="921"/>
      <c r="E7" s="921"/>
      <c r="F7" s="921"/>
      <c r="G7" s="921"/>
      <c r="H7" s="921"/>
      <c r="I7" s="921"/>
      <c r="J7" s="921"/>
      <c r="K7" s="921"/>
      <c r="L7" s="966"/>
      <c r="M7" s="921"/>
      <c r="N7" s="921"/>
      <c r="O7" s="921"/>
      <c r="P7" s="921"/>
      <c r="Q7" s="921"/>
      <c r="R7" s="921"/>
      <c r="S7" s="921"/>
      <c r="T7" s="921"/>
      <c r="U7" s="921"/>
      <c r="V7" s="921"/>
      <c r="W7" s="921"/>
      <c r="X7" s="921"/>
      <c r="Y7" s="921"/>
      <c r="Z7" s="921"/>
      <c r="AA7" s="921"/>
      <c r="AB7" s="921"/>
      <c r="AC7" s="921"/>
      <c r="AD7" s="921"/>
      <c r="AE7" s="921"/>
      <c r="AF7" s="921"/>
      <c r="AG7" s="921"/>
      <c r="AH7" s="921"/>
      <c r="AI7" s="921"/>
    </row>
    <row r="8" spans="1:35" hidden="1">
      <c r="A8" s="921"/>
      <c r="B8" s="921"/>
      <c r="C8" s="921"/>
      <c r="D8" s="921"/>
      <c r="E8" s="921"/>
      <c r="F8" s="921"/>
      <c r="G8" s="921"/>
      <c r="H8" s="921"/>
      <c r="I8" s="921"/>
      <c r="J8" s="921"/>
      <c r="K8" s="921"/>
      <c r="L8" s="966"/>
      <c r="M8" s="921"/>
      <c r="N8" s="921"/>
      <c r="O8" s="921"/>
      <c r="P8" s="921"/>
      <c r="Q8" s="921"/>
      <c r="R8" s="921"/>
      <c r="S8" s="921"/>
      <c r="T8" s="921"/>
      <c r="U8" s="921"/>
      <c r="V8" s="921"/>
      <c r="W8" s="921"/>
      <c r="X8" s="921"/>
      <c r="Y8" s="921"/>
      <c r="Z8" s="921"/>
      <c r="AA8" s="921"/>
      <c r="AB8" s="921"/>
      <c r="AC8" s="921"/>
      <c r="AD8" s="921"/>
      <c r="AE8" s="921"/>
      <c r="AF8" s="921"/>
      <c r="AG8" s="921"/>
      <c r="AH8" s="921"/>
      <c r="AI8" s="921"/>
    </row>
    <row r="9" spans="1:35" hidden="1">
      <c r="A9" s="921"/>
      <c r="B9" s="921"/>
      <c r="C9" s="921"/>
      <c r="D9" s="921"/>
      <c r="E9" s="921"/>
      <c r="F9" s="921"/>
      <c r="G9" s="921"/>
      <c r="H9" s="921"/>
      <c r="I9" s="921"/>
      <c r="J9" s="921"/>
      <c r="K9" s="921"/>
      <c r="L9" s="966"/>
      <c r="M9" s="921"/>
      <c r="N9" s="921"/>
      <c r="O9" s="921"/>
      <c r="P9" s="921"/>
      <c r="Q9" s="921"/>
      <c r="R9" s="921"/>
      <c r="S9" s="921"/>
      <c r="T9" s="921"/>
      <c r="U9" s="921"/>
      <c r="V9" s="921"/>
      <c r="W9" s="921"/>
      <c r="X9" s="921"/>
      <c r="Y9" s="921"/>
      <c r="Z9" s="921"/>
      <c r="AA9" s="921"/>
      <c r="AB9" s="921"/>
      <c r="AC9" s="921"/>
      <c r="AD9" s="921"/>
      <c r="AE9" s="921"/>
      <c r="AF9" s="921"/>
      <c r="AG9" s="921"/>
      <c r="AH9" s="921"/>
      <c r="AI9" s="921"/>
    </row>
    <row r="10" spans="1:35" hidden="1">
      <c r="A10" s="921"/>
      <c r="B10" s="921"/>
      <c r="C10" s="921"/>
      <c r="D10" s="921"/>
      <c r="E10" s="921"/>
      <c r="F10" s="921"/>
      <c r="G10" s="921"/>
      <c r="H10" s="921"/>
      <c r="I10" s="921"/>
      <c r="J10" s="921"/>
      <c r="K10" s="921"/>
      <c r="L10" s="966"/>
      <c r="M10" s="921"/>
      <c r="N10" s="921"/>
      <c r="O10" s="921"/>
      <c r="P10" s="921"/>
      <c r="Q10" s="921"/>
      <c r="R10" s="921"/>
      <c r="S10" s="921"/>
      <c r="T10" s="921"/>
      <c r="U10" s="921"/>
      <c r="V10" s="921"/>
      <c r="W10" s="921"/>
      <c r="X10" s="921"/>
      <c r="Y10" s="921"/>
      <c r="Z10" s="921"/>
      <c r="AA10" s="921"/>
      <c r="AB10" s="921"/>
      <c r="AC10" s="921"/>
      <c r="AD10" s="921"/>
      <c r="AE10" s="921"/>
      <c r="AF10" s="921"/>
      <c r="AG10" s="921"/>
      <c r="AH10" s="921"/>
      <c r="AI10" s="921"/>
    </row>
    <row r="11" spans="1:35" ht="15" hidden="1" customHeight="1">
      <c r="A11" s="921"/>
      <c r="B11" s="921"/>
      <c r="C11" s="921"/>
      <c r="D11" s="921"/>
      <c r="E11" s="921"/>
      <c r="F11" s="921"/>
      <c r="G11" s="921"/>
      <c r="H11" s="921"/>
      <c r="I11" s="921"/>
      <c r="J11" s="921"/>
      <c r="K11" s="921"/>
      <c r="L11" s="968"/>
      <c r="M11" s="921"/>
      <c r="N11" s="921"/>
      <c r="O11" s="921"/>
      <c r="P11" s="921"/>
      <c r="Q11" s="921"/>
      <c r="R11" s="921"/>
      <c r="S11" s="921"/>
      <c r="T11" s="921"/>
      <c r="U11" s="921"/>
      <c r="V11" s="921"/>
      <c r="W11" s="921"/>
      <c r="X11" s="921"/>
      <c r="Y11" s="921"/>
      <c r="Z11" s="921"/>
      <c r="AA11" s="921"/>
      <c r="AB11" s="921"/>
      <c r="AC11" s="921"/>
      <c r="AD11" s="921"/>
      <c r="AE11" s="921"/>
      <c r="AF11" s="921"/>
      <c r="AG11" s="921"/>
      <c r="AH11" s="921"/>
      <c r="AI11" s="921"/>
    </row>
    <row r="12" spans="1:35" s="323" customFormat="1" ht="24" customHeight="1">
      <c r="A12" s="969"/>
      <c r="B12" s="969"/>
      <c r="C12" s="969"/>
      <c r="D12" s="969"/>
      <c r="E12" s="969"/>
      <c r="F12" s="969"/>
      <c r="G12" s="969"/>
      <c r="H12" s="969"/>
      <c r="I12" s="969"/>
      <c r="J12" s="969"/>
      <c r="K12" s="969"/>
      <c r="L12" s="484" t="s">
        <v>1292</v>
      </c>
      <c r="M12" s="284"/>
      <c r="N12" s="284"/>
      <c r="O12" s="284"/>
      <c r="P12" s="284"/>
      <c r="Q12" s="284"/>
      <c r="R12" s="969"/>
      <c r="S12" s="969"/>
      <c r="T12" s="969"/>
      <c r="U12" s="969"/>
      <c r="V12" s="969"/>
      <c r="W12" s="969"/>
      <c r="X12" s="969"/>
      <c r="Y12" s="969"/>
      <c r="Z12" s="969"/>
      <c r="AA12" s="969"/>
      <c r="AB12" s="969"/>
      <c r="AC12" s="969"/>
      <c r="AD12" s="969"/>
      <c r="AE12" s="969"/>
      <c r="AF12" s="969"/>
      <c r="AG12" s="969"/>
      <c r="AH12" s="969"/>
      <c r="AI12" s="969"/>
    </row>
    <row r="13" spans="1:35">
      <c r="A13" s="921"/>
      <c r="B13" s="921"/>
      <c r="C13" s="921"/>
      <c r="D13" s="921"/>
      <c r="E13" s="921"/>
      <c r="F13" s="921"/>
      <c r="G13" s="921"/>
      <c r="H13" s="921"/>
      <c r="I13" s="921"/>
      <c r="J13" s="921"/>
      <c r="K13" s="921"/>
      <c r="L13" s="967"/>
      <c r="M13" s="967"/>
      <c r="N13" s="921"/>
      <c r="O13" s="921"/>
      <c r="P13" s="921"/>
      <c r="Q13" s="921"/>
      <c r="R13" s="921"/>
      <c r="S13" s="921"/>
      <c r="T13" s="921"/>
      <c r="U13" s="921"/>
      <c r="V13" s="921"/>
      <c r="W13" s="921"/>
      <c r="X13" s="921"/>
      <c r="Y13" s="921"/>
      <c r="Z13" s="921"/>
      <c r="AA13" s="921"/>
      <c r="AB13" s="921"/>
      <c r="AC13" s="921"/>
      <c r="AD13" s="921"/>
      <c r="AE13" s="921"/>
      <c r="AF13" s="921"/>
      <c r="AG13" s="921"/>
      <c r="AH13" s="921"/>
      <c r="AI13" s="967"/>
    </row>
    <row r="14" spans="1:35" s="324" customFormat="1" ht="39" customHeight="1">
      <c r="A14" s="967"/>
      <c r="B14" s="967"/>
      <c r="C14" s="967"/>
      <c r="D14" s="967"/>
      <c r="E14" s="967"/>
      <c r="F14" s="967"/>
      <c r="G14" s="967"/>
      <c r="H14" s="967"/>
      <c r="I14" s="967"/>
      <c r="J14" s="967"/>
      <c r="K14" s="967"/>
      <c r="L14" s="1169" t="s">
        <v>14</v>
      </c>
      <c r="M14" s="1172" t="s">
        <v>704</v>
      </c>
      <c r="N14" s="1172" t="s">
        <v>307</v>
      </c>
      <c r="O14" s="1172" t="s">
        <v>705</v>
      </c>
      <c r="P14" s="1172" t="s">
        <v>706</v>
      </c>
      <c r="Q14" s="1172"/>
      <c r="R14" s="967"/>
      <c r="S14" s="967"/>
      <c r="T14" s="967"/>
      <c r="U14" s="967"/>
      <c r="V14" s="967"/>
      <c r="W14" s="967"/>
      <c r="X14" s="967"/>
      <c r="Y14" s="967"/>
      <c r="Z14" s="967"/>
      <c r="AA14" s="967"/>
      <c r="AB14" s="967"/>
      <c r="AC14" s="967"/>
      <c r="AD14" s="967"/>
      <c r="AE14" s="967"/>
      <c r="AF14" s="967"/>
      <c r="AG14" s="967"/>
      <c r="AH14" s="967"/>
      <c r="AI14" s="967"/>
    </row>
    <row r="15" spans="1:35" s="324" customFormat="1" ht="36" customHeight="1">
      <c r="A15" s="967"/>
      <c r="B15" s="967"/>
      <c r="C15" s="967"/>
      <c r="D15" s="967"/>
      <c r="E15" s="967"/>
      <c r="F15" s="967"/>
      <c r="G15" s="967"/>
      <c r="H15" s="967"/>
      <c r="I15" s="967"/>
      <c r="J15" s="967"/>
      <c r="K15" s="967"/>
      <c r="L15" s="1170"/>
      <c r="M15" s="1172"/>
      <c r="N15" s="1172"/>
      <c r="O15" s="1172"/>
      <c r="P15" s="996" t="s">
        <v>340</v>
      </c>
      <c r="Q15" s="996" t="s">
        <v>707</v>
      </c>
      <c r="R15" s="967"/>
      <c r="S15" s="967"/>
      <c r="T15" s="967"/>
      <c r="U15" s="967"/>
      <c r="V15" s="967"/>
      <c r="W15" s="967"/>
      <c r="X15" s="967"/>
      <c r="Y15" s="967"/>
      <c r="Z15" s="967"/>
      <c r="AA15" s="967"/>
      <c r="AB15" s="967"/>
      <c r="AC15" s="967"/>
      <c r="AD15" s="967"/>
      <c r="AE15" s="967"/>
      <c r="AF15" s="967"/>
      <c r="AG15" s="967"/>
      <c r="AH15" s="967"/>
      <c r="AI15" s="967"/>
    </row>
    <row r="16" spans="1:35" s="325" customFormat="1">
      <c r="A16" s="997"/>
      <c r="B16" s="997"/>
      <c r="C16" s="997"/>
      <c r="D16" s="997"/>
      <c r="E16" s="997"/>
      <c r="F16" s="997"/>
      <c r="G16" s="997"/>
      <c r="H16" s="997"/>
      <c r="I16" s="997"/>
      <c r="J16" s="997"/>
      <c r="K16" s="997"/>
      <c r="L16" s="1171"/>
      <c r="M16" s="996" t="s">
        <v>370</v>
      </c>
      <c r="N16" s="996" t="s">
        <v>145</v>
      </c>
      <c r="O16" s="856" t="s">
        <v>145</v>
      </c>
      <c r="P16" s="996" t="s">
        <v>145</v>
      </c>
      <c r="Q16" s="996" t="s">
        <v>708</v>
      </c>
      <c r="R16" s="997"/>
      <c r="S16" s="997"/>
      <c r="T16" s="997"/>
      <c r="U16" s="997"/>
      <c r="V16" s="997"/>
      <c r="W16" s="997"/>
      <c r="X16" s="997"/>
      <c r="Y16" s="997"/>
      <c r="Z16" s="997"/>
      <c r="AA16" s="997"/>
      <c r="AB16" s="997"/>
      <c r="AC16" s="997"/>
      <c r="AD16" s="997"/>
      <c r="AE16" s="997"/>
      <c r="AF16" s="997"/>
      <c r="AG16" s="997"/>
      <c r="AH16" s="997"/>
      <c r="AI16" s="997"/>
    </row>
    <row r="17" spans="1:35" s="102" customFormat="1">
      <c r="A17" s="764" t="s">
        <v>18</v>
      </c>
      <c r="B17" s="849"/>
      <c r="C17" s="849"/>
      <c r="D17" s="849"/>
      <c r="E17" s="849"/>
      <c r="F17" s="849"/>
      <c r="G17" s="849"/>
      <c r="H17" s="849"/>
      <c r="I17" s="849"/>
      <c r="J17" s="849"/>
      <c r="K17" s="849"/>
      <c r="L17" s="863" t="s">
        <v>2396</v>
      </c>
      <c r="M17" s="864"/>
      <c r="N17" s="864"/>
      <c r="O17" s="864"/>
      <c r="P17" s="864"/>
      <c r="Q17" s="864"/>
      <c r="R17" s="849"/>
      <c r="S17" s="849"/>
      <c r="T17" s="849"/>
      <c r="U17" s="849"/>
      <c r="V17" s="849"/>
      <c r="W17" s="849"/>
      <c r="X17" s="849"/>
      <c r="Y17" s="849"/>
      <c r="Z17" s="849"/>
      <c r="AA17" s="849"/>
      <c r="AB17" s="849"/>
      <c r="AC17" s="849"/>
      <c r="AD17" s="849"/>
      <c r="AE17" s="849"/>
      <c r="AF17" s="849"/>
      <c r="AG17" s="849"/>
      <c r="AH17" s="849"/>
      <c r="AI17" s="849"/>
    </row>
    <row r="18" spans="1:35" s="102" customFormat="1">
      <c r="A18" s="764" t="s">
        <v>102</v>
      </c>
      <c r="B18" s="849"/>
      <c r="C18" s="849"/>
      <c r="D18" s="849"/>
      <c r="E18" s="849"/>
      <c r="F18" s="849"/>
      <c r="G18" s="849"/>
      <c r="H18" s="849"/>
      <c r="I18" s="849"/>
      <c r="J18" s="849"/>
      <c r="K18" s="849"/>
      <c r="L18" s="863" t="s">
        <v>2419</v>
      </c>
      <c r="M18" s="864"/>
      <c r="N18" s="864"/>
      <c r="O18" s="864"/>
      <c r="P18" s="864"/>
      <c r="Q18" s="864"/>
      <c r="R18" s="849"/>
      <c r="S18" s="849"/>
      <c r="T18" s="849"/>
      <c r="U18" s="849"/>
      <c r="V18" s="849"/>
      <c r="W18" s="849"/>
      <c r="X18" s="849"/>
      <c r="Y18" s="849"/>
      <c r="Z18" s="849"/>
      <c r="AA18" s="849"/>
      <c r="AB18" s="849"/>
      <c r="AC18" s="849"/>
      <c r="AD18" s="849"/>
      <c r="AE18" s="849"/>
      <c r="AF18" s="849"/>
      <c r="AG18" s="849"/>
      <c r="AH18" s="849"/>
      <c r="AI18" s="849"/>
    </row>
    <row r="19" spans="1:35" s="102" customFormat="1">
      <c r="A19" s="764" t="s">
        <v>103</v>
      </c>
      <c r="B19" s="849"/>
      <c r="C19" s="849"/>
      <c r="D19" s="849"/>
      <c r="E19" s="849"/>
      <c r="F19" s="849"/>
      <c r="G19" s="849"/>
      <c r="H19" s="849"/>
      <c r="I19" s="849"/>
      <c r="J19" s="849"/>
      <c r="K19" s="849"/>
      <c r="L19" s="863" t="s">
        <v>2421</v>
      </c>
      <c r="M19" s="864"/>
      <c r="N19" s="864"/>
      <c r="O19" s="864"/>
      <c r="P19" s="864"/>
      <c r="Q19" s="864"/>
      <c r="R19" s="849"/>
      <c r="S19" s="849"/>
      <c r="T19" s="849"/>
      <c r="U19" s="849"/>
      <c r="V19" s="849"/>
      <c r="W19" s="849"/>
      <c r="X19" s="849"/>
      <c r="Y19" s="849"/>
      <c r="Z19" s="849"/>
      <c r="AA19" s="849"/>
      <c r="AB19" s="849"/>
      <c r="AC19" s="849"/>
      <c r="AD19" s="849"/>
      <c r="AE19" s="849"/>
      <c r="AF19" s="849"/>
      <c r="AG19" s="849"/>
      <c r="AH19" s="849"/>
      <c r="AI19" s="849"/>
    </row>
    <row r="20" spans="1:35" s="102" customFormat="1">
      <c r="A20" s="764" t="s">
        <v>104</v>
      </c>
      <c r="B20" s="849"/>
      <c r="C20" s="849"/>
      <c r="D20" s="849"/>
      <c r="E20" s="849"/>
      <c r="F20" s="849"/>
      <c r="G20" s="849"/>
      <c r="H20" s="849"/>
      <c r="I20" s="849"/>
      <c r="J20" s="849"/>
      <c r="K20" s="849"/>
      <c r="L20" s="863" t="s">
        <v>2423</v>
      </c>
      <c r="M20" s="864"/>
      <c r="N20" s="864"/>
      <c r="O20" s="864"/>
      <c r="P20" s="864"/>
      <c r="Q20" s="864"/>
      <c r="R20" s="849"/>
      <c r="S20" s="849"/>
      <c r="T20" s="849"/>
      <c r="U20" s="849"/>
      <c r="V20" s="849"/>
      <c r="W20" s="849"/>
      <c r="X20" s="849"/>
      <c r="Y20" s="849"/>
      <c r="Z20" s="849"/>
      <c r="AA20" s="849"/>
      <c r="AB20" s="849"/>
      <c r="AC20" s="849"/>
      <c r="AD20" s="849"/>
      <c r="AE20" s="849"/>
      <c r="AF20" s="849"/>
      <c r="AG20" s="849"/>
      <c r="AH20" s="849"/>
      <c r="AI20" s="849"/>
    </row>
    <row r="21" spans="1:35" s="102" customFormat="1">
      <c r="A21" s="764" t="s">
        <v>120</v>
      </c>
      <c r="B21" s="849"/>
      <c r="C21" s="849"/>
      <c r="D21" s="849"/>
      <c r="E21" s="849"/>
      <c r="F21" s="849"/>
      <c r="G21" s="849"/>
      <c r="H21" s="849"/>
      <c r="I21" s="849"/>
      <c r="J21" s="849"/>
      <c r="K21" s="849"/>
      <c r="L21" s="863" t="s">
        <v>2425</v>
      </c>
      <c r="M21" s="864"/>
      <c r="N21" s="864"/>
      <c r="O21" s="864"/>
      <c r="P21" s="864"/>
      <c r="Q21" s="864"/>
      <c r="R21" s="849"/>
      <c r="S21" s="849"/>
      <c r="T21" s="849"/>
      <c r="U21" s="849"/>
      <c r="V21" s="849"/>
      <c r="W21" s="849"/>
      <c r="X21" s="849"/>
      <c r="Y21" s="849"/>
      <c r="Z21" s="849"/>
      <c r="AA21" s="849"/>
      <c r="AB21" s="849"/>
      <c r="AC21" s="849"/>
      <c r="AD21" s="849"/>
      <c r="AE21" s="849"/>
      <c r="AF21" s="849"/>
      <c r="AG21" s="849"/>
      <c r="AH21" s="849"/>
      <c r="AI21" s="849"/>
    </row>
    <row r="22" spans="1:35" s="102" customFormat="1">
      <c r="A22" s="764" t="s">
        <v>124</v>
      </c>
      <c r="B22" s="849"/>
      <c r="C22" s="849"/>
      <c r="D22" s="849"/>
      <c r="E22" s="849"/>
      <c r="F22" s="849"/>
      <c r="G22" s="849"/>
      <c r="H22" s="849"/>
      <c r="I22" s="849"/>
      <c r="J22" s="849"/>
      <c r="K22" s="849"/>
      <c r="L22" s="863" t="s">
        <v>2427</v>
      </c>
      <c r="M22" s="864"/>
      <c r="N22" s="864"/>
      <c r="O22" s="864"/>
      <c r="P22" s="864"/>
      <c r="Q22" s="864"/>
      <c r="R22" s="849"/>
      <c r="S22" s="849"/>
      <c r="T22" s="849"/>
      <c r="U22" s="849"/>
      <c r="V22" s="849"/>
      <c r="W22" s="849"/>
      <c r="X22" s="849"/>
      <c r="Y22" s="849"/>
      <c r="Z22" s="849"/>
      <c r="AA22" s="849"/>
      <c r="AB22" s="849"/>
      <c r="AC22" s="849"/>
      <c r="AD22" s="849"/>
      <c r="AE22" s="849"/>
      <c r="AF22" s="849"/>
      <c r="AG22" s="849"/>
      <c r="AH22" s="849"/>
      <c r="AI22" s="849"/>
    </row>
    <row r="23" spans="1:35" s="102" customFormat="1">
      <c r="A23" s="764" t="s">
        <v>125</v>
      </c>
      <c r="B23" s="849"/>
      <c r="C23" s="849"/>
      <c r="D23" s="849"/>
      <c r="E23" s="849"/>
      <c r="F23" s="849"/>
      <c r="G23" s="849"/>
      <c r="H23" s="849"/>
      <c r="I23" s="849"/>
      <c r="J23" s="849"/>
      <c r="K23" s="849"/>
      <c r="L23" s="863" t="s">
        <v>2429</v>
      </c>
      <c r="M23" s="864"/>
      <c r="N23" s="864"/>
      <c r="O23" s="864"/>
      <c r="P23" s="864"/>
      <c r="Q23" s="864"/>
      <c r="R23" s="849"/>
      <c r="S23" s="849"/>
      <c r="T23" s="849"/>
      <c r="U23" s="849"/>
      <c r="V23" s="849"/>
      <c r="W23" s="849"/>
      <c r="X23" s="849"/>
      <c r="Y23" s="849"/>
      <c r="Z23" s="849"/>
      <c r="AA23" s="849"/>
      <c r="AB23" s="849"/>
      <c r="AC23" s="849"/>
      <c r="AD23" s="849"/>
      <c r="AE23" s="849"/>
      <c r="AF23" s="849"/>
      <c r="AG23" s="849"/>
      <c r="AH23" s="849"/>
      <c r="AI23" s="849"/>
    </row>
    <row r="24" spans="1:35" s="102" customFormat="1">
      <c r="A24" s="764" t="s">
        <v>126</v>
      </c>
      <c r="B24" s="849"/>
      <c r="C24" s="849"/>
      <c r="D24" s="849"/>
      <c r="E24" s="849"/>
      <c r="F24" s="849"/>
      <c r="G24" s="849"/>
      <c r="H24" s="849"/>
      <c r="I24" s="849"/>
      <c r="J24" s="849"/>
      <c r="K24" s="849"/>
      <c r="L24" s="863" t="s">
        <v>2431</v>
      </c>
      <c r="M24" s="864"/>
      <c r="N24" s="864"/>
      <c r="O24" s="864"/>
      <c r="P24" s="864"/>
      <c r="Q24" s="864"/>
      <c r="R24" s="849"/>
      <c r="S24" s="849"/>
      <c r="T24" s="849"/>
      <c r="U24" s="849"/>
      <c r="V24" s="849"/>
      <c r="W24" s="849"/>
      <c r="X24" s="849"/>
      <c r="Y24" s="849"/>
      <c r="Z24" s="849"/>
      <c r="AA24" s="849"/>
      <c r="AB24" s="849"/>
      <c r="AC24" s="849"/>
      <c r="AD24" s="849"/>
      <c r="AE24" s="849"/>
      <c r="AF24" s="849"/>
      <c r="AG24" s="849"/>
      <c r="AH24" s="849"/>
      <c r="AI24" s="849"/>
    </row>
    <row r="25" spans="1:35" s="102" customFormat="1">
      <c r="A25" s="764" t="s">
        <v>127</v>
      </c>
      <c r="B25" s="849"/>
      <c r="C25" s="849"/>
      <c r="D25" s="849"/>
      <c r="E25" s="849"/>
      <c r="F25" s="849"/>
      <c r="G25" s="849"/>
      <c r="H25" s="849"/>
      <c r="I25" s="849"/>
      <c r="J25" s="849"/>
      <c r="K25" s="849"/>
      <c r="L25" s="863" t="s">
        <v>2433</v>
      </c>
      <c r="M25" s="864"/>
      <c r="N25" s="864"/>
      <c r="O25" s="864"/>
      <c r="P25" s="864"/>
      <c r="Q25" s="864"/>
      <c r="R25" s="849"/>
      <c r="S25" s="849"/>
      <c r="T25" s="849"/>
      <c r="U25" s="849"/>
      <c r="V25" s="849"/>
      <c r="W25" s="849"/>
      <c r="X25" s="849"/>
      <c r="Y25" s="849"/>
      <c r="Z25" s="849"/>
      <c r="AA25" s="849"/>
      <c r="AB25" s="849"/>
      <c r="AC25" s="849"/>
      <c r="AD25" s="849"/>
      <c r="AE25" s="849"/>
      <c r="AF25" s="849"/>
      <c r="AG25" s="849"/>
      <c r="AH25" s="849"/>
      <c r="AI25" s="849"/>
    </row>
    <row r="26" spans="1:35" s="102" customFormat="1">
      <c r="A26" s="764" t="s">
        <v>128</v>
      </c>
      <c r="B26" s="849"/>
      <c r="C26" s="849"/>
      <c r="D26" s="849"/>
      <c r="E26" s="849"/>
      <c r="F26" s="849"/>
      <c r="G26" s="849"/>
      <c r="H26" s="849"/>
      <c r="I26" s="849"/>
      <c r="J26" s="849"/>
      <c r="K26" s="849"/>
      <c r="L26" s="863" t="s">
        <v>2435</v>
      </c>
      <c r="M26" s="864"/>
      <c r="N26" s="864"/>
      <c r="O26" s="864"/>
      <c r="P26" s="864"/>
      <c r="Q26" s="864"/>
      <c r="R26" s="849"/>
      <c r="S26" s="849"/>
      <c r="T26" s="849"/>
      <c r="U26" s="849"/>
      <c r="V26" s="849"/>
      <c r="W26" s="849"/>
      <c r="X26" s="849"/>
      <c r="Y26" s="849"/>
      <c r="Z26" s="849"/>
      <c r="AA26" s="849"/>
      <c r="AB26" s="849"/>
      <c r="AC26" s="849"/>
      <c r="AD26" s="849"/>
      <c r="AE26" s="849"/>
      <c r="AF26" s="849"/>
      <c r="AG26" s="849"/>
      <c r="AH26" s="849"/>
      <c r="AI26" s="849"/>
    </row>
    <row r="27" spans="1:35" s="102" customFormat="1">
      <c r="A27" s="764" t="s">
        <v>129</v>
      </c>
      <c r="B27" s="849"/>
      <c r="C27" s="849"/>
      <c r="D27" s="849"/>
      <c r="E27" s="849"/>
      <c r="F27" s="849"/>
      <c r="G27" s="849"/>
      <c r="H27" s="849"/>
      <c r="I27" s="849"/>
      <c r="J27" s="849"/>
      <c r="K27" s="849"/>
      <c r="L27" s="863" t="s">
        <v>2437</v>
      </c>
      <c r="M27" s="864"/>
      <c r="N27" s="864"/>
      <c r="O27" s="864"/>
      <c r="P27" s="864"/>
      <c r="Q27" s="864"/>
      <c r="R27" s="849"/>
      <c r="S27" s="849"/>
      <c r="T27" s="849"/>
      <c r="U27" s="849"/>
      <c r="V27" s="849"/>
      <c r="W27" s="849"/>
      <c r="X27" s="849"/>
      <c r="Y27" s="849"/>
      <c r="Z27" s="849"/>
      <c r="AA27" s="849"/>
      <c r="AB27" s="849"/>
      <c r="AC27" s="849"/>
      <c r="AD27" s="849"/>
      <c r="AE27" s="849"/>
      <c r="AF27" s="849"/>
      <c r="AG27" s="849"/>
      <c r="AH27" s="849"/>
      <c r="AI27" s="849"/>
    </row>
    <row r="28" spans="1:35">
      <c r="A28" s="921"/>
      <c r="B28" s="921"/>
      <c r="C28" s="921"/>
      <c r="D28" s="921"/>
      <c r="E28" s="921"/>
      <c r="F28" s="921"/>
      <c r="G28" s="921"/>
      <c r="H28" s="921"/>
      <c r="I28" s="921"/>
      <c r="J28" s="921"/>
      <c r="K28" s="921"/>
      <c r="L28" s="966"/>
      <c r="M28" s="921"/>
      <c r="N28" s="921"/>
      <c r="O28" s="921"/>
      <c r="P28" s="921"/>
      <c r="Q28" s="921"/>
      <c r="R28" s="921"/>
      <c r="S28" s="921"/>
      <c r="T28" s="921"/>
      <c r="U28" s="921"/>
      <c r="V28" s="921"/>
      <c r="W28" s="921"/>
      <c r="X28" s="921"/>
      <c r="Y28" s="921"/>
      <c r="Z28" s="921"/>
      <c r="AA28" s="921"/>
      <c r="AB28" s="921"/>
      <c r="AC28" s="921"/>
      <c r="AD28" s="921"/>
      <c r="AE28" s="921"/>
      <c r="AF28" s="921"/>
      <c r="AG28" s="921"/>
      <c r="AH28" s="921"/>
      <c r="AI28" s="921"/>
    </row>
    <row r="29" spans="1:35" ht="15" customHeight="1">
      <c r="A29" s="921"/>
      <c r="B29" s="921"/>
      <c r="C29" s="921"/>
      <c r="D29" s="921"/>
      <c r="E29" s="921"/>
      <c r="F29" s="921"/>
      <c r="G29" s="921"/>
      <c r="H29" s="921"/>
      <c r="I29" s="921"/>
      <c r="J29" s="921"/>
      <c r="K29" s="921"/>
      <c r="L29" s="1167" t="s">
        <v>1402</v>
      </c>
      <c r="M29" s="1167"/>
      <c r="N29" s="1167"/>
      <c r="O29" s="1167"/>
      <c r="P29" s="1167"/>
      <c r="Q29" s="1167"/>
      <c r="R29" s="921"/>
      <c r="S29" s="921"/>
      <c r="T29" s="921"/>
      <c r="U29" s="921"/>
      <c r="V29" s="921"/>
      <c r="W29" s="921"/>
      <c r="X29" s="921"/>
      <c r="Y29" s="921"/>
      <c r="Z29" s="921"/>
      <c r="AA29" s="921"/>
      <c r="AB29" s="921"/>
      <c r="AC29" s="921"/>
      <c r="AD29" s="921"/>
      <c r="AE29" s="921"/>
      <c r="AF29" s="921"/>
      <c r="AG29" s="921"/>
      <c r="AH29" s="921"/>
      <c r="AI29" s="921"/>
    </row>
    <row r="30" spans="1:35" ht="15" customHeight="1">
      <c r="A30" s="921"/>
      <c r="B30" s="921"/>
      <c r="C30" s="921"/>
      <c r="D30" s="921"/>
      <c r="E30" s="921"/>
      <c r="F30" s="921"/>
      <c r="G30" s="921"/>
      <c r="H30" s="921"/>
      <c r="I30" s="921"/>
      <c r="J30" s="921"/>
      <c r="K30" s="649"/>
      <c r="L30" s="1168"/>
      <c r="M30" s="1168"/>
      <c r="N30" s="1168"/>
      <c r="O30" s="1168"/>
      <c r="P30" s="1168"/>
      <c r="Q30" s="1168"/>
      <c r="R30" s="921"/>
      <c r="S30" s="921"/>
      <c r="T30" s="921"/>
      <c r="U30" s="921"/>
      <c r="V30" s="921"/>
      <c r="W30" s="921"/>
      <c r="X30" s="921"/>
      <c r="Y30" s="921"/>
      <c r="Z30" s="921"/>
      <c r="AA30" s="921"/>
      <c r="AB30" s="921"/>
      <c r="AC30" s="921"/>
      <c r="AD30" s="921"/>
      <c r="AE30" s="921"/>
      <c r="AF30" s="921"/>
      <c r="AG30" s="921"/>
      <c r="AH30" s="921"/>
      <c r="AI30" s="921"/>
    </row>
  </sheetData>
  <sheetProtection formatColumns="0" formatRows="0" autoFilter="0"/>
  <mergeCells count="7">
    <mergeCell ref="L30:Q30"/>
    <mergeCell ref="L29:Q29"/>
    <mergeCell ref="L14:L16"/>
    <mergeCell ref="M14:M15"/>
    <mergeCell ref="N14:N15"/>
    <mergeCell ref="O14:O15"/>
    <mergeCell ref="P14:Q14"/>
  </mergeCells>
  <printOptions horizontalCentered="1"/>
  <pageMargins left="0.35433070866141736" right="0.35433070866141736" top="0.39370078740157483" bottom="0.47222222222222221" header="7.874015748031496E-2" footer="7.874015748031496E-2"/>
  <pageSetup paperSize="9" scale="60" firstPageNumber="16" fitToWidth="0" orientation="landscape" useFirstPageNumber="1" r:id="rId1"/>
  <headerFooter>
    <oddFooter>&amp;C&amp;A
&amp;P из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Z175"/>
  <sheetViews>
    <sheetView showGridLines="0" zoomScaleNormal="100" workbookViewId="0"/>
  </sheetViews>
  <sheetFormatPr defaultColWidth="9.125" defaultRowHeight="12" customHeight="1"/>
  <cols>
    <col min="1" max="1" width="42.75" style="121" customWidth="1"/>
    <col min="2" max="2" width="6.75" style="121" customWidth="1"/>
    <col min="3" max="3" width="40.75" style="121" customWidth="1"/>
    <col min="4" max="6" width="3.75" style="121" customWidth="1"/>
    <col min="7" max="7" width="23.75" style="121" customWidth="1"/>
    <col min="8" max="9" width="3.75" style="121" customWidth="1"/>
    <col min="10" max="10" width="4.75" style="121" customWidth="1"/>
    <col min="11" max="11" width="40.75" style="121" customWidth="1"/>
    <col min="12" max="12" width="4.75" style="121" customWidth="1"/>
    <col min="13" max="13" width="18.625" style="121" bestFit="1" customWidth="1"/>
    <col min="14" max="15" width="4.75" style="121" customWidth="1"/>
    <col min="16" max="16" width="5.75" style="121" customWidth="1"/>
    <col min="17" max="18" width="12.625" style="121" customWidth="1"/>
    <col min="19" max="19" width="14.625" style="121" customWidth="1"/>
    <col min="20" max="20" width="18.875" style="121" customWidth="1"/>
    <col min="21" max="21" width="19.25" style="121" customWidth="1"/>
    <col min="22" max="22" width="39.125" style="121" customWidth="1"/>
    <col min="23" max="23" width="41.75" style="121" customWidth="1"/>
    <col min="24" max="24" width="54.875" style="121" customWidth="1"/>
    <col min="25" max="26" width="22.875" style="121" customWidth="1"/>
    <col min="27" max="16384" width="9.125" style="121"/>
  </cols>
  <sheetData>
    <row r="1" spans="1:26" ht="12" customHeight="1">
      <c r="A1" s="117" t="s">
        <v>28</v>
      </c>
      <c r="B1" s="118" t="s">
        <v>713</v>
      </c>
      <c r="C1" s="117" t="s">
        <v>28</v>
      </c>
      <c r="D1" s="117"/>
      <c r="E1" s="117"/>
      <c r="F1" s="117"/>
      <c r="G1" s="119" t="s">
        <v>714</v>
      </c>
      <c r="H1" s="117"/>
      <c r="I1" s="117"/>
      <c r="J1" s="117"/>
      <c r="K1" s="117"/>
      <c r="L1" s="120"/>
      <c r="M1" s="119" t="s">
        <v>715</v>
      </c>
      <c r="N1" s="117"/>
      <c r="O1" s="120"/>
      <c r="P1" s="117"/>
      <c r="Q1" s="119" t="s">
        <v>716</v>
      </c>
      <c r="R1" s="119" t="s">
        <v>717</v>
      </c>
      <c r="S1" s="119" t="s">
        <v>926</v>
      </c>
      <c r="T1" s="119" t="s">
        <v>1022</v>
      </c>
      <c r="U1" s="119" t="s">
        <v>1025</v>
      </c>
      <c r="V1" s="140" t="s">
        <v>1370</v>
      </c>
      <c r="W1" s="140" t="s">
        <v>1130</v>
      </c>
      <c r="X1" s="140" t="s">
        <v>1043</v>
      </c>
      <c r="Y1" s="140" t="s">
        <v>1066</v>
      </c>
      <c r="Z1" s="140" t="s">
        <v>1251</v>
      </c>
    </row>
    <row r="2" spans="1:26" ht="12" customHeight="1">
      <c r="A2" s="117" t="s">
        <v>29</v>
      </c>
      <c r="B2" s="118" t="s">
        <v>718</v>
      </c>
      <c r="C2" s="117" t="s">
        <v>29</v>
      </c>
      <c r="D2" s="117"/>
      <c r="E2" s="117"/>
      <c r="F2" s="117"/>
      <c r="G2" s="122" t="s">
        <v>20</v>
      </c>
      <c r="H2" s="117"/>
      <c r="I2" s="117"/>
      <c r="J2" s="117"/>
      <c r="K2" s="117"/>
      <c r="L2" s="117"/>
      <c r="M2" s="123" t="s">
        <v>719</v>
      </c>
      <c r="N2" s="117"/>
      <c r="O2" s="117"/>
      <c r="P2" s="117"/>
      <c r="Q2" s="122">
        <v>2012</v>
      </c>
      <c r="R2" s="122" t="s">
        <v>0</v>
      </c>
      <c r="S2" s="122">
        <v>3</v>
      </c>
      <c r="T2" s="137" t="s">
        <v>1023</v>
      </c>
      <c r="U2" s="137" t="s">
        <v>1026</v>
      </c>
      <c r="V2" s="160" t="s">
        <v>1028</v>
      </c>
      <c r="W2" s="160" t="s">
        <v>1131</v>
      </c>
      <c r="X2" s="160" t="s">
        <v>1403</v>
      </c>
      <c r="Y2" s="160" t="s">
        <v>1226</v>
      </c>
      <c r="Z2" s="160" t="s">
        <v>1226</v>
      </c>
    </row>
    <row r="3" spans="1:26" ht="12" customHeight="1">
      <c r="A3" s="117" t="s">
        <v>30</v>
      </c>
      <c r="B3" s="118" t="s">
        <v>720</v>
      </c>
      <c r="C3" s="117" t="s">
        <v>30</v>
      </c>
      <c r="D3" s="117"/>
      <c r="E3" s="117"/>
      <c r="F3" s="117"/>
      <c r="G3" s="122" t="s">
        <v>21</v>
      </c>
      <c r="H3" s="117"/>
      <c r="I3" s="117"/>
      <c r="J3" s="117"/>
      <c r="K3" s="117"/>
      <c r="L3" s="117"/>
      <c r="M3" s="117"/>
      <c r="N3" s="117"/>
      <c r="O3" s="117"/>
      <c r="P3" s="117"/>
      <c r="Q3" s="122">
        <v>2013</v>
      </c>
      <c r="R3" s="122" t="s">
        <v>1</v>
      </c>
      <c r="S3" s="122">
        <v>4</v>
      </c>
      <c r="T3" s="137" t="s">
        <v>1024</v>
      </c>
      <c r="U3" s="137" t="s">
        <v>1027</v>
      </c>
      <c r="V3" s="160" t="s">
        <v>1029</v>
      </c>
      <c r="W3" s="160" t="s">
        <v>1132</v>
      </c>
      <c r="X3" s="160" t="s">
        <v>1404</v>
      </c>
      <c r="Y3" s="160" t="s">
        <v>1061</v>
      </c>
      <c r="Z3" s="160" t="s">
        <v>1061</v>
      </c>
    </row>
    <row r="4" spans="1:26" ht="12" customHeight="1">
      <c r="A4" s="117" t="s">
        <v>31</v>
      </c>
      <c r="B4" s="118" t="s">
        <v>721</v>
      </c>
      <c r="C4" s="117" t="s">
        <v>31</v>
      </c>
      <c r="D4" s="117"/>
      <c r="E4" s="117"/>
      <c r="F4" s="117"/>
      <c r="G4" s="117"/>
      <c r="H4" s="117"/>
      <c r="I4" s="117"/>
      <c r="J4" s="117"/>
      <c r="K4" s="117"/>
      <c r="L4" s="117"/>
      <c r="M4" s="119" t="s">
        <v>722</v>
      </c>
      <c r="N4" s="117"/>
      <c r="O4" s="117"/>
      <c r="P4" s="117"/>
      <c r="Q4" s="122">
        <v>2014</v>
      </c>
      <c r="R4" s="122" t="s">
        <v>2</v>
      </c>
      <c r="S4" s="122">
        <v>5</v>
      </c>
      <c r="V4" s="160" t="s">
        <v>1371</v>
      </c>
      <c r="X4" s="160" t="s">
        <v>1405</v>
      </c>
      <c r="Y4" s="160" t="s">
        <v>1062</v>
      </c>
      <c r="Z4" s="160" t="s">
        <v>1062</v>
      </c>
    </row>
    <row r="5" spans="1:26" ht="12" customHeight="1">
      <c r="A5" s="117" t="s">
        <v>32</v>
      </c>
      <c r="B5" s="118" t="s">
        <v>723</v>
      </c>
      <c r="C5" s="117" t="s">
        <v>32</v>
      </c>
      <c r="D5" s="117"/>
      <c r="E5" s="117"/>
      <c r="F5" s="117"/>
      <c r="G5" s="124" t="s">
        <v>724</v>
      </c>
      <c r="H5" s="117"/>
      <c r="I5" s="117"/>
      <c r="J5" s="117"/>
      <c r="K5" s="117"/>
      <c r="L5" s="117"/>
      <c r="M5" s="123">
        <v>1.2</v>
      </c>
      <c r="N5" s="117"/>
      <c r="O5" s="117"/>
      <c r="P5" s="117"/>
      <c r="Q5" s="122">
        <v>2015</v>
      </c>
      <c r="R5" s="122" t="s">
        <v>3</v>
      </c>
      <c r="S5" s="122">
        <v>6</v>
      </c>
      <c r="V5" s="140" t="s">
        <v>1030</v>
      </c>
      <c r="W5" s="140" t="s">
        <v>1133</v>
      </c>
      <c r="X5" s="160" t="s">
        <v>1406</v>
      </c>
      <c r="Y5" s="160" t="s">
        <v>1063</v>
      </c>
      <c r="Z5" s="160" t="s">
        <v>1063</v>
      </c>
    </row>
    <row r="6" spans="1:26" ht="12" customHeight="1">
      <c r="A6" s="117" t="s">
        <v>33</v>
      </c>
      <c r="B6" s="118" t="s">
        <v>725</v>
      </c>
      <c r="C6" s="117" t="s">
        <v>33</v>
      </c>
      <c r="D6" s="117"/>
      <c r="E6" s="117"/>
      <c r="F6" s="117"/>
      <c r="G6" s="124" t="s">
        <v>726</v>
      </c>
      <c r="H6" s="117"/>
      <c r="I6" s="117"/>
      <c r="J6" s="117"/>
      <c r="K6" s="117"/>
      <c r="L6" s="117"/>
      <c r="M6" s="117"/>
      <c r="N6" s="117"/>
      <c r="O6" s="117"/>
      <c r="P6" s="117"/>
      <c r="Q6" s="122">
        <v>2016</v>
      </c>
      <c r="R6" s="122" t="s">
        <v>4</v>
      </c>
      <c r="S6" s="122">
        <v>7</v>
      </c>
      <c r="V6" s="160" t="s">
        <v>1352</v>
      </c>
      <c r="W6" s="338" t="s">
        <v>1134</v>
      </c>
      <c r="X6" s="160" t="s">
        <v>1407</v>
      </c>
      <c r="Y6" s="160" t="s">
        <v>1064</v>
      </c>
      <c r="Z6" s="160" t="s">
        <v>1064</v>
      </c>
    </row>
    <row r="7" spans="1:26" ht="12" customHeight="1">
      <c r="A7" s="117" t="s">
        <v>34</v>
      </c>
      <c r="B7" s="118" t="s">
        <v>727</v>
      </c>
      <c r="C7" s="117" t="s">
        <v>34</v>
      </c>
      <c r="D7" s="117"/>
      <c r="E7" s="117"/>
      <c r="F7" s="117"/>
      <c r="G7" s="125" t="s">
        <v>730</v>
      </c>
      <c r="H7" s="117"/>
      <c r="I7" s="117"/>
      <c r="J7" s="117"/>
      <c r="K7" s="117"/>
      <c r="L7" s="117"/>
      <c r="M7" s="119" t="s">
        <v>728</v>
      </c>
      <c r="N7" s="117"/>
      <c r="O7" s="117"/>
      <c r="P7" s="117"/>
      <c r="Q7" s="122">
        <v>2017</v>
      </c>
      <c r="R7" s="122" t="s">
        <v>5</v>
      </c>
      <c r="S7" s="122">
        <v>8</v>
      </c>
      <c r="V7" s="160" t="s">
        <v>1353</v>
      </c>
      <c r="X7" s="160" t="s">
        <v>1408</v>
      </c>
      <c r="Y7" s="160" t="s">
        <v>1065</v>
      </c>
      <c r="Z7" s="160" t="s">
        <v>1065</v>
      </c>
    </row>
    <row r="8" spans="1:26" ht="12" customHeight="1">
      <c r="A8" s="117" t="s">
        <v>35</v>
      </c>
      <c r="B8" s="118" t="s">
        <v>729</v>
      </c>
      <c r="C8" s="117" t="s">
        <v>35</v>
      </c>
      <c r="D8" s="117"/>
      <c r="E8" s="117"/>
      <c r="F8" s="117"/>
      <c r="G8" s="125" t="s">
        <v>732</v>
      </c>
      <c r="H8" s="117"/>
      <c r="I8" s="117"/>
      <c r="J8" s="117"/>
      <c r="K8" s="117"/>
      <c r="L8" s="117"/>
      <c r="M8" s="123">
        <v>2021</v>
      </c>
      <c r="N8" s="117"/>
      <c r="O8" s="117"/>
      <c r="P8" s="117"/>
      <c r="Q8" s="122">
        <v>2018</v>
      </c>
      <c r="R8" s="122" t="s">
        <v>6</v>
      </c>
      <c r="S8" s="122">
        <v>9</v>
      </c>
      <c r="V8" s="160" t="s">
        <v>1354</v>
      </c>
      <c r="X8" s="160" t="s">
        <v>1409</v>
      </c>
      <c r="Z8" s="160" t="s">
        <v>1252</v>
      </c>
    </row>
    <row r="9" spans="1:26" ht="12" customHeight="1">
      <c r="A9" s="117" t="s">
        <v>36</v>
      </c>
      <c r="B9" s="118" t="s">
        <v>731</v>
      </c>
      <c r="C9" s="117" t="s">
        <v>36</v>
      </c>
      <c r="D9" s="117"/>
      <c r="E9" s="117"/>
      <c r="F9" s="117"/>
      <c r="G9" s="125" t="s">
        <v>734</v>
      </c>
      <c r="H9" s="117"/>
      <c r="I9" s="117"/>
      <c r="J9" s="117"/>
      <c r="K9" s="117"/>
      <c r="L9" s="117"/>
      <c r="M9" s="117"/>
      <c r="N9" s="117"/>
      <c r="O9" s="117"/>
      <c r="P9" s="117"/>
      <c r="Q9" s="122">
        <v>2019</v>
      </c>
      <c r="R9" s="122" t="s">
        <v>7</v>
      </c>
      <c r="S9" s="122">
        <v>10</v>
      </c>
      <c r="V9" s="160" t="s">
        <v>1355</v>
      </c>
      <c r="X9" s="160" t="s">
        <v>1410</v>
      </c>
    </row>
    <row r="10" spans="1:26" ht="12" customHeight="1">
      <c r="A10" s="117" t="s">
        <v>37</v>
      </c>
      <c r="B10" s="118" t="s">
        <v>733</v>
      </c>
      <c r="C10" s="117" t="s">
        <v>37</v>
      </c>
      <c r="D10" s="117"/>
      <c r="E10" s="117"/>
      <c r="F10" s="117"/>
      <c r="G10" s="127"/>
      <c r="H10" s="117"/>
      <c r="I10" s="117"/>
      <c r="J10" s="117"/>
      <c r="K10" s="117"/>
      <c r="L10" s="117"/>
      <c r="M10" s="119" t="s">
        <v>735</v>
      </c>
      <c r="N10" s="117"/>
      <c r="O10" s="117"/>
      <c r="P10" s="117"/>
      <c r="Q10" s="122">
        <v>2020</v>
      </c>
      <c r="R10" s="122" t="s">
        <v>8</v>
      </c>
      <c r="S10" s="122"/>
      <c r="V10" s="160" t="s">
        <v>1356</v>
      </c>
      <c r="X10" s="160" t="s">
        <v>1411</v>
      </c>
    </row>
    <row r="11" spans="1:26" ht="12" customHeight="1">
      <c r="A11" s="335" t="s">
        <v>38</v>
      </c>
      <c r="B11" s="118" t="s">
        <v>736</v>
      </c>
      <c r="C11" s="126" t="s">
        <v>737</v>
      </c>
      <c r="D11" s="117"/>
      <c r="E11" s="117"/>
      <c r="F11" s="117"/>
      <c r="G11" s="124" t="s">
        <v>740</v>
      </c>
      <c r="H11" s="117"/>
      <c r="I11" s="117"/>
      <c r="J11" s="117"/>
      <c r="K11" s="117"/>
      <c r="L11" s="117"/>
      <c r="M11" s="123" t="str">
        <f>"01.01." &amp; PERIOD</f>
        <v>01.01.2021</v>
      </c>
      <c r="N11" s="117"/>
      <c r="O11" s="117"/>
      <c r="P11" s="117"/>
      <c r="Q11" s="122">
        <v>2021</v>
      </c>
      <c r="R11" s="122" t="s">
        <v>9</v>
      </c>
      <c r="V11" s="160" t="s">
        <v>1357</v>
      </c>
      <c r="X11" s="160" t="s">
        <v>1412</v>
      </c>
    </row>
    <row r="12" spans="1:26" ht="12" customHeight="1">
      <c r="A12" s="335" t="s">
        <v>738</v>
      </c>
      <c r="B12" s="118" t="s">
        <v>739</v>
      </c>
      <c r="C12" s="126"/>
      <c r="D12" s="117"/>
      <c r="E12" s="117"/>
      <c r="F12" s="117"/>
      <c r="G12" s="124" t="s">
        <v>744</v>
      </c>
      <c r="H12" s="117"/>
      <c r="I12" s="117"/>
      <c r="J12" s="117"/>
      <c r="K12" s="117"/>
      <c r="L12" s="117"/>
      <c r="M12" s="123" t="str">
        <f>"31.12." &amp; PERIOD</f>
        <v>31.12.2021</v>
      </c>
      <c r="N12" s="117"/>
      <c r="O12" s="117"/>
      <c r="P12" s="117"/>
      <c r="Q12" s="122">
        <v>2022</v>
      </c>
      <c r="R12" s="122" t="s">
        <v>10</v>
      </c>
      <c r="X12" s="160" t="s">
        <v>1413</v>
      </c>
    </row>
    <row r="13" spans="1:26" ht="12" customHeight="1">
      <c r="A13" s="335" t="s">
        <v>741</v>
      </c>
      <c r="B13" s="118" t="s">
        <v>742</v>
      </c>
      <c r="C13" s="126" t="s">
        <v>743</v>
      </c>
      <c r="D13" s="117"/>
      <c r="E13" s="117"/>
      <c r="F13" s="117"/>
      <c r="G13" s="125" t="s">
        <v>748</v>
      </c>
      <c r="H13" s="117"/>
      <c r="I13" s="117"/>
      <c r="J13" s="117"/>
      <c r="K13" s="117"/>
      <c r="L13" s="117"/>
      <c r="M13" s="117"/>
      <c r="N13" s="117"/>
      <c r="O13" s="117"/>
      <c r="P13" s="117"/>
      <c r="Q13" s="122">
        <v>2023</v>
      </c>
      <c r="R13" s="122" t="s">
        <v>11</v>
      </c>
      <c r="X13" s="160" t="s">
        <v>1414</v>
      </c>
    </row>
    <row r="14" spans="1:26" ht="12" customHeight="1">
      <c r="A14" s="335" t="s">
        <v>745</v>
      </c>
      <c r="B14" s="128" t="s">
        <v>746</v>
      </c>
      <c r="C14" s="129" t="s">
        <v>747</v>
      </c>
      <c r="D14" s="117"/>
      <c r="E14" s="117"/>
      <c r="F14" s="117"/>
      <c r="G14" s="125" t="s">
        <v>751</v>
      </c>
      <c r="H14" s="117"/>
      <c r="I14" s="117"/>
      <c r="J14" s="117"/>
      <c r="K14" s="117"/>
      <c r="L14" s="117"/>
      <c r="M14" s="119" t="s">
        <v>749</v>
      </c>
      <c r="N14" s="117"/>
      <c r="O14" s="117"/>
      <c r="P14" s="117"/>
      <c r="Q14" s="122">
        <v>2024</v>
      </c>
      <c r="R14" s="117"/>
      <c r="X14" s="160" t="s">
        <v>1415</v>
      </c>
    </row>
    <row r="15" spans="1:26" ht="12" customHeight="1">
      <c r="A15" s="117" t="s">
        <v>39</v>
      </c>
      <c r="B15" s="118" t="s">
        <v>750</v>
      </c>
      <c r="C15" s="117" t="s">
        <v>39</v>
      </c>
      <c r="D15" s="117"/>
      <c r="E15" s="117"/>
      <c r="F15" s="117"/>
      <c r="G15" s="125" t="s">
        <v>753</v>
      </c>
      <c r="H15" s="117"/>
      <c r="I15" s="117"/>
      <c r="J15" s="117"/>
      <c r="K15" s="117"/>
      <c r="L15" s="117"/>
      <c r="M15" s="123" t="str">
        <f>"01.01." &amp; PERIOD</f>
        <v>01.01.2021</v>
      </c>
      <c r="N15" s="117"/>
      <c r="O15" s="117"/>
      <c r="P15" s="117"/>
      <c r="Q15" s="122">
        <v>2025</v>
      </c>
      <c r="R15" s="117"/>
    </row>
    <row r="16" spans="1:26" ht="12" customHeight="1">
      <c r="A16" s="117" t="s">
        <v>40</v>
      </c>
      <c r="B16" s="118" t="s">
        <v>752</v>
      </c>
      <c r="C16" s="117" t="s">
        <v>40</v>
      </c>
      <c r="D16" s="117"/>
      <c r="E16" s="117"/>
      <c r="F16" s="117"/>
      <c r="G16" s="125" t="s">
        <v>755</v>
      </c>
      <c r="H16" s="117"/>
      <c r="I16" s="117"/>
      <c r="J16" s="117"/>
      <c r="K16" s="117"/>
      <c r="L16" s="117"/>
      <c r="M16" s="123" t="str">
        <f>"31.12." &amp; PERIOD</f>
        <v>31.12.2021</v>
      </c>
      <c r="N16" s="117"/>
      <c r="O16" s="117"/>
      <c r="P16" s="117"/>
      <c r="Q16" s="122">
        <v>2026</v>
      </c>
      <c r="R16" s="117"/>
      <c r="X16" s="140" t="s">
        <v>1416</v>
      </c>
    </row>
    <row r="17" spans="1:24" ht="12" customHeight="1">
      <c r="A17" s="117" t="s">
        <v>41</v>
      </c>
      <c r="B17" s="118" t="s">
        <v>754</v>
      </c>
      <c r="C17" s="117" t="s">
        <v>41</v>
      </c>
      <c r="D17" s="117"/>
      <c r="E17" s="117"/>
      <c r="F17" s="117"/>
      <c r="G17" s="117"/>
      <c r="H17" s="117"/>
      <c r="I17" s="117"/>
      <c r="J17" s="117"/>
      <c r="K17" s="117"/>
      <c r="L17" s="117"/>
      <c r="M17" s="130"/>
      <c r="N17" s="117"/>
      <c r="O17" s="117"/>
      <c r="P17" s="117"/>
      <c r="Q17" s="122">
        <v>2027</v>
      </c>
      <c r="R17" s="117"/>
      <c r="X17" s="160" t="s">
        <v>1417</v>
      </c>
    </row>
    <row r="18" spans="1:24" ht="12" customHeight="1">
      <c r="A18" s="117" t="s">
        <v>42</v>
      </c>
      <c r="B18" s="118" t="s">
        <v>756</v>
      </c>
      <c r="C18" s="117" t="s">
        <v>42</v>
      </c>
      <c r="D18" s="117"/>
      <c r="E18" s="117"/>
      <c r="F18" s="117"/>
      <c r="G18" s="117"/>
      <c r="H18" s="117"/>
      <c r="I18" s="117"/>
      <c r="J18" s="117"/>
      <c r="K18" s="117"/>
      <c r="L18" s="117"/>
      <c r="M18" s="119" t="s">
        <v>757</v>
      </c>
      <c r="N18" s="117"/>
      <c r="O18" s="117"/>
      <c r="P18" s="117"/>
      <c r="Q18" s="122">
        <v>2028</v>
      </c>
      <c r="R18" s="117"/>
      <c r="X18" s="160" t="s">
        <v>1418</v>
      </c>
    </row>
    <row r="19" spans="1:24" ht="12" customHeight="1">
      <c r="A19" s="117" t="s">
        <v>43</v>
      </c>
      <c r="B19" s="118" t="s">
        <v>758</v>
      </c>
      <c r="C19" s="126" t="s">
        <v>759</v>
      </c>
      <c r="D19" s="117"/>
      <c r="E19" s="117"/>
      <c r="F19" s="117"/>
      <c r="G19" s="117"/>
      <c r="H19" s="117"/>
      <c r="I19" s="117"/>
      <c r="J19" s="117"/>
      <c r="K19" s="117"/>
      <c r="L19" s="117"/>
      <c r="M19" s="123" t="str">
        <f>"01.01." &amp; PERIOD</f>
        <v>01.01.2021</v>
      </c>
      <c r="N19" s="117"/>
      <c r="O19" s="117"/>
      <c r="P19" s="117"/>
      <c r="Q19" s="122">
        <v>2029</v>
      </c>
      <c r="R19" s="117"/>
      <c r="X19" s="160" t="s">
        <v>803</v>
      </c>
    </row>
    <row r="20" spans="1:24" ht="12" customHeight="1">
      <c r="A20" s="117" t="s">
        <v>44</v>
      </c>
      <c r="B20" s="118" t="s">
        <v>760</v>
      </c>
      <c r="C20" s="117" t="s">
        <v>44</v>
      </c>
      <c r="D20" s="117"/>
      <c r="E20" s="117"/>
      <c r="F20" s="117"/>
      <c r="G20" s="117"/>
      <c r="H20" s="117"/>
      <c r="I20" s="117"/>
      <c r="J20" s="117"/>
      <c r="K20" s="117"/>
      <c r="L20" s="117"/>
      <c r="M20" s="123" t="str">
        <f>"31.12." &amp; PERIOD</f>
        <v>31.12.2021</v>
      </c>
      <c r="N20" s="117"/>
      <c r="O20" s="117"/>
      <c r="P20" s="117"/>
      <c r="Q20" s="122">
        <v>2030</v>
      </c>
      <c r="R20" s="117"/>
      <c r="X20" s="160" t="s">
        <v>793</v>
      </c>
    </row>
    <row r="21" spans="1:24" ht="12" customHeight="1">
      <c r="A21" s="117" t="s">
        <v>45</v>
      </c>
      <c r="B21" s="118" t="s">
        <v>761</v>
      </c>
      <c r="C21" s="117" t="s">
        <v>45</v>
      </c>
      <c r="D21" s="117"/>
      <c r="E21" s="117"/>
      <c r="F21" s="117"/>
      <c r="G21" s="117"/>
      <c r="H21" s="117"/>
      <c r="I21" s="117"/>
      <c r="J21" s="117"/>
      <c r="K21" s="117"/>
      <c r="L21" s="117"/>
      <c r="M21" s="117"/>
      <c r="N21" s="117"/>
      <c r="O21" s="117"/>
      <c r="P21" s="117"/>
      <c r="Q21" s="117"/>
      <c r="R21" s="117"/>
      <c r="X21" s="160" t="s">
        <v>795</v>
      </c>
    </row>
    <row r="22" spans="1:24" ht="12" customHeight="1">
      <c r="A22" s="117" t="s">
        <v>46</v>
      </c>
      <c r="B22" s="118" t="s">
        <v>762</v>
      </c>
      <c r="C22" s="117" t="s">
        <v>46</v>
      </c>
      <c r="D22" s="117"/>
      <c r="E22" s="117"/>
      <c r="F22" s="117"/>
      <c r="G22" s="117"/>
      <c r="H22" s="117"/>
      <c r="I22" s="117"/>
      <c r="J22" s="117"/>
      <c r="K22" s="117"/>
      <c r="L22" s="117"/>
      <c r="M22" s="117"/>
      <c r="N22" s="117"/>
      <c r="O22" s="117"/>
      <c r="P22" s="117"/>
      <c r="Q22" s="117"/>
      <c r="R22" s="117"/>
      <c r="X22" s="160" t="s">
        <v>797</v>
      </c>
    </row>
    <row r="23" spans="1:24" ht="12" customHeight="1">
      <c r="A23" s="117" t="s">
        <v>47</v>
      </c>
      <c r="B23" s="118" t="s">
        <v>763</v>
      </c>
      <c r="C23" s="126" t="s">
        <v>764</v>
      </c>
      <c r="D23" s="117"/>
      <c r="E23" s="117"/>
      <c r="F23" s="117"/>
      <c r="G23" s="117"/>
      <c r="H23" s="117"/>
      <c r="I23" s="117"/>
      <c r="J23" s="117"/>
      <c r="K23" s="117"/>
      <c r="L23" s="117"/>
      <c r="M23" s="117"/>
      <c r="N23" s="117"/>
      <c r="O23" s="117"/>
      <c r="P23" s="117"/>
      <c r="Q23" s="117"/>
      <c r="R23" s="117"/>
      <c r="X23" s="160" t="s">
        <v>799</v>
      </c>
    </row>
    <row r="24" spans="1:24" ht="12" customHeight="1">
      <c r="A24" s="117" t="s">
        <v>48</v>
      </c>
      <c r="B24" s="118" t="s">
        <v>765</v>
      </c>
      <c r="C24" s="117" t="s">
        <v>48</v>
      </c>
      <c r="D24" s="117"/>
      <c r="E24" s="117"/>
      <c r="F24" s="117"/>
      <c r="G24" s="117"/>
      <c r="H24" s="117"/>
      <c r="I24" s="117"/>
      <c r="J24" s="117"/>
      <c r="K24" s="117"/>
      <c r="L24" s="117"/>
      <c r="M24" s="117"/>
      <c r="N24" s="117"/>
      <c r="O24" s="117"/>
      <c r="P24" s="117"/>
      <c r="Q24" s="117"/>
      <c r="R24" s="117"/>
      <c r="X24" s="160" t="s">
        <v>1419</v>
      </c>
    </row>
    <row r="25" spans="1:24" ht="12" customHeight="1">
      <c r="A25" s="117" t="s">
        <v>49</v>
      </c>
      <c r="B25" s="118" t="s">
        <v>766</v>
      </c>
      <c r="C25" s="117" t="s">
        <v>49</v>
      </c>
      <c r="D25" s="117"/>
      <c r="E25" s="117"/>
      <c r="F25" s="117"/>
      <c r="G25" s="117"/>
      <c r="H25" s="117"/>
      <c r="I25" s="117"/>
      <c r="J25" s="117"/>
      <c r="K25" s="117"/>
      <c r="L25" s="117"/>
      <c r="M25" s="117"/>
      <c r="N25" s="117"/>
      <c r="O25" s="117"/>
      <c r="P25" s="117"/>
      <c r="Q25" s="117"/>
      <c r="R25" s="117"/>
      <c r="X25" s="160" t="s">
        <v>1420</v>
      </c>
    </row>
    <row r="26" spans="1:24" ht="12" customHeight="1">
      <c r="A26" s="117" t="s">
        <v>50</v>
      </c>
      <c r="B26" s="118" t="s">
        <v>767</v>
      </c>
      <c r="C26" s="117" t="s">
        <v>50</v>
      </c>
      <c r="D26" s="117"/>
      <c r="E26" s="117"/>
      <c r="F26" s="117"/>
      <c r="G26" s="117"/>
      <c r="H26" s="117"/>
      <c r="I26" s="117"/>
      <c r="J26" s="117"/>
      <c r="K26" s="117"/>
      <c r="L26" s="117"/>
      <c r="M26" s="117"/>
      <c r="N26" s="117"/>
      <c r="O26" s="117"/>
      <c r="P26" s="117"/>
      <c r="Q26" s="117"/>
      <c r="R26" s="117"/>
      <c r="X26" s="160" t="s">
        <v>1421</v>
      </c>
    </row>
    <row r="27" spans="1:24" ht="12" customHeight="1">
      <c r="A27" s="117" t="s">
        <v>51</v>
      </c>
      <c r="B27" s="118" t="s">
        <v>768</v>
      </c>
      <c r="C27" s="117" t="s">
        <v>51</v>
      </c>
      <c r="D27" s="117"/>
      <c r="E27" s="117"/>
      <c r="F27" s="117"/>
      <c r="G27" s="117"/>
      <c r="H27" s="117"/>
      <c r="I27" s="117"/>
      <c r="J27" s="117"/>
      <c r="K27" s="117"/>
      <c r="L27" s="117"/>
      <c r="M27" s="117"/>
      <c r="N27" s="117"/>
      <c r="O27" s="117"/>
      <c r="P27" s="117"/>
      <c r="Q27" s="117"/>
      <c r="R27" s="117"/>
      <c r="X27" s="160" t="s">
        <v>1422</v>
      </c>
    </row>
    <row r="28" spans="1:24" ht="12" customHeight="1">
      <c r="A28" s="117" t="s">
        <v>52</v>
      </c>
      <c r="B28" s="118" t="s">
        <v>769</v>
      </c>
      <c r="C28" s="117" t="s">
        <v>52</v>
      </c>
      <c r="D28" s="117"/>
      <c r="E28" s="117"/>
      <c r="F28" s="117"/>
      <c r="G28" s="117"/>
      <c r="H28" s="117"/>
      <c r="I28" s="117"/>
      <c r="J28" s="117"/>
      <c r="K28" s="117"/>
      <c r="L28" s="117"/>
      <c r="M28" s="117"/>
      <c r="N28" s="117"/>
      <c r="O28" s="117"/>
      <c r="P28" s="117"/>
      <c r="Q28" s="117"/>
      <c r="R28" s="117"/>
      <c r="X28" s="160" t="s">
        <v>1423</v>
      </c>
    </row>
    <row r="29" spans="1:24" ht="12" customHeight="1">
      <c r="A29" s="117" t="s">
        <v>53</v>
      </c>
      <c r="B29" s="118" t="s">
        <v>770</v>
      </c>
      <c r="C29" s="117" t="s">
        <v>53</v>
      </c>
      <c r="D29" s="117"/>
      <c r="E29" s="117"/>
      <c r="F29" s="117"/>
      <c r="G29" s="117"/>
      <c r="H29" s="117"/>
      <c r="I29" s="117"/>
      <c r="J29" s="117"/>
      <c r="K29" s="117"/>
      <c r="L29" s="117"/>
      <c r="M29" s="117"/>
      <c r="N29" s="117"/>
      <c r="O29" s="117"/>
      <c r="P29" s="117"/>
      <c r="Q29" s="117"/>
      <c r="R29" s="117"/>
      <c r="X29" s="160" t="s">
        <v>1424</v>
      </c>
    </row>
    <row r="30" spans="1:24" ht="12" customHeight="1">
      <c r="A30" s="117" t="s">
        <v>54</v>
      </c>
      <c r="B30" s="118" t="s">
        <v>771</v>
      </c>
      <c r="C30" s="117" t="s">
        <v>54</v>
      </c>
      <c r="D30" s="117"/>
      <c r="E30" s="117"/>
      <c r="F30" s="117"/>
      <c r="G30" s="117"/>
      <c r="H30" s="117"/>
      <c r="I30" s="117"/>
      <c r="J30" s="117"/>
      <c r="K30" s="117"/>
      <c r="L30" s="117"/>
      <c r="M30" s="117"/>
      <c r="N30" s="117"/>
      <c r="O30" s="117"/>
      <c r="P30" s="117"/>
      <c r="Q30" s="117"/>
      <c r="R30" s="117"/>
      <c r="X30" s="160" t="s">
        <v>1425</v>
      </c>
    </row>
    <row r="31" spans="1:24" ht="12" customHeight="1">
      <c r="A31" s="117" t="s">
        <v>55</v>
      </c>
      <c r="B31" s="118" t="s">
        <v>772</v>
      </c>
      <c r="C31" s="117" t="s">
        <v>55</v>
      </c>
      <c r="D31" s="117"/>
      <c r="E31" s="117"/>
      <c r="F31" s="117"/>
      <c r="G31" s="117"/>
      <c r="H31" s="117"/>
      <c r="I31" s="117"/>
      <c r="J31" s="117"/>
      <c r="K31" s="117"/>
      <c r="L31" s="117"/>
      <c r="M31" s="117"/>
      <c r="N31" s="117"/>
      <c r="O31" s="117"/>
      <c r="P31" s="117"/>
      <c r="Q31" s="117"/>
      <c r="R31" s="117"/>
      <c r="X31" s="160" t="s">
        <v>1426</v>
      </c>
    </row>
    <row r="32" spans="1:24" ht="12" customHeight="1">
      <c r="A32" s="117" t="s">
        <v>56</v>
      </c>
      <c r="B32" s="118" t="s">
        <v>773</v>
      </c>
      <c r="C32" s="117" t="s">
        <v>56</v>
      </c>
      <c r="D32" s="117"/>
      <c r="E32" s="117"/>
      <c r="F32" s="117"/>
      <c r="G32" s="117"/>
      <c r="H32" s="117"/>
      <c r="I32" s="117"/>
      <c r="J32" s="117"/>
      <c r="K32" s="117"/>
      <c r="L32" s="117"/>
      <c r="M32" s="117"/>
      <c r="N32" s="117"/>
      <c r="O32" s="117"/>
      <c r="P32" s="117"/>
      <c r="Q32" s="117"/>
      <c r="R32" s="117"/>
      <c r="X32" s="160" t="s">
        <v>1427</v>
      </c>
    </row>
    <row r="33" spans="1:24" ht="12" customHeight="1">
      <c r="A33" s="117" t="s">
        <v>57</v>
      </c>
      <c r="B33" s="118" t="s">
        <v>774</v>
      </c>
      <c r="C33" s="117" t="s">
        <v>57</v>
      </c>
      <c r="D33" s="117"/>
      <c r="E33" s="117"/>
      <c r="F33" s="117"/>
      <c r="G33" s="117"/>
      <c r="H33" s="117"/>
      <c r="I33" s="117"/>
      <c r="J33" s="117"/>
      <c r="K33" s="117"/>
      <c r="L33" s="117"/>
      <c r="M33" s="117"/>
      <c r="N33" s="117"/>
      <c r="O33" s="117"/>
      <c r="P33" s="117"/>
      <c r="Q33" s="117"/>
      <c r="R33" s="117"/>
      <c r="X33" s="160" t="s">
        <v>1428</v>
      </c>
    </row>
    <row r="34" spans="1:24" ht="12" customHeight="1">
      <c r="A34" s="117" t="s">
        <v>58</v>
      </c>
      <c r="B34" s="118" t="s">
        <v>775</v>
      </c>
      <c r="C34" s="117" t="s">
        <v>58</v>
      </c>
      <c r="D34" s="117"/>
      <c r="E34" s="117"/>
      <c r="F34" s="117"/>
      <c r="G34" s="117"/>
      <c r="H34" s="117"/>
      <c r="I34" s="117"/>
      <c r="J34" s="117"/>
      <c r="K34" s="117"/>
      <c r="L34" s="117"/>
      <c r="M34" s="117"/>
      <c r="N34" s="117"/>
      <c r="O34" s="117"/>
      <c r="P34" s="117"/>
      <c r="Q34" s="117"/>
      <c r="R34" s="117"/>
      <c r="X34" s="160" t="s">
        <v>1429</v>
      </c>
    </row>
    <row r="35" spans="1:24" ht="12" customHeight="1">
      <c r="A35" s="117" t="s">
        <v>22</v>
      </c>
      <c r="B35" s="118" t="s">
        <v>776</v>
      </c>
      <c r="C35" s="117" t="s">
        <v>22</v>
      </c>
      <c r="D35" s="117"/>
      <c r="E35" s="117"/>
      <c r="F35" s="117"/>
      <c r="G35" s="117"/>
      <c r="H35" s="117"/>
      <c r="I35" s="117"/>
      <c r="J35" s="117"/>
      <c r="K35" s="117"/>
      <c r="L35" s="117"/>
      <c r="M35" s="117"/>
      <c r="N35" s="117"/>
      <c r="O35" s="117"/>
      <c r="P35" s="117"/>
      <c r="Q35" s="117"/>
      <c r="R35" s="117"/>
      <c r="X35" s="160" t="s">
        <v>1430</v>
      </c>
    </row>
    <row r="36" spans="1:24" ht="12" customHeight="1">
      <c r="A36" s="117" t="s">
        <v>23</v>
      </c>
      <c r="B36" s="118" t="s">
        <v>777</v>
      </c>
      <c r="C36" s="117" t="s">
        <v>23</v>
      </c>
      <c r="D36" s="117"/>
      <c r="E36" s="117"/>
      <c r="F36" s="117"/>
      <c r="G36" s="117"/>
      <c r="H36" s="117"/>
      <c r="I36" s="117"/>
      <c r="J36" s="117"/>
      <c r="K36" s="117"/>
      <c r="L36" s="117"/>
      <c r="M36" s="117"/>
      <c r="N36" s="117"/>
      <c r="O36" s="117"/>
      <c r="P36" s="117"/>
      <c r="Q36" s="117"/>
      <c r="R36" s="117"/>
      <c r="X36" s="160" t="s">
        <v>1431</v>
      </c>
    </row>
    <row r="37" spans="1:24" ht="12" customHeight="1">
      <c r="A37" s="117" t="s">
        <v>24</v>
      </c>
      <c r="B37" s="118" t="s">
        <v>778</v>
      </c>
      <c r="C37" s="117" t="s">
        <v>24</v>
      </c>
      <c r="D37" s="117"/>
      <c r="E37" s="117"/>
      <c r="F37" s="117"/>
      <c r="G37" s="117"/>
      <c r="H37" s="117"/>
      <c r="I37" s="117"/>
      <c r="J37" s="117"/>
      <c r="K37" s="117"/>
      <c r="L37" s="117"/>
      <c r="M37" s="117"/>
      <c r="N37" s="117"/>
      <c r="O37" s="117"/>
      <c r="P37" s="117"/>
      <c r="Q37" s="117"/>
      <c r="R37" s="117"/>
    </row>
    <row r="38" spans="1:24" ht="12" customHeight="1">
      <c r="A38" s="117" t="s">
        <v>25</v>
      </c>
      <c r="B38" s="118" t="s">
        <v>779</v>
      </c>
      <c r="C38" s="117" t="s">
        <v>25</v>
      </c>
      <c r="D38" s="117"/>
      <c r="E38" s="117"/>
      <c r="F38" s="117"/>
      <c r="G38" s="117"/>
      <c r="H38" s="117"/>
      <c r="I38" s="117"/>
      <c r="J38" s="117"/>
      <c r="K38" s="124" t="s">
        <v>780</v>
      </c>
      <c r="L38" s="117"/>
      <c r="M38" s="117"/>
      <c r="N38" s="117"/>
      <c r="O38" s="117"/>
      <c r="P38" s="117"/>
      <c r="Q38" s="117"/>
      <c r="R38" s="117"/>
    </row>
    <row r="39" spans="1:24" ht="12" customHeight="1">
      <c r="A39" s="117" t="s">
        <v>26</v>
      </c>
      <c r="B39" s="118" t="s">
        <v>781</v>
      </c>
      <c r="C39" s="117" t="s">
        <v>26</v>
      </c>
      <c r="D39" s="117"/>
      <c r="E39" s="117"/>
      <c r="F39" s="117"/>
      <c r="G39" s="117"/>
      <c r="H39" s="117"/>
      <c r="I39" s="117"/>
      <c r="J39" s="117"/>
      <c r="K39" s="125" t="s">
        <v>782</v>
      </c>
      <c r="L39" s="117"/>
      <c r="M39" s="117"/>
      <c r="N39" s="117"/>
      <c r="O39" s="117"/>
      <c r="P39" s="117"/>
      <c r="Q39" s="117"/>
      <c r="R39" s="117"/>
    </row>
    <row r="40" spans="1:24" ht="12" customHeight="1">
      <c r="A40" s="117" t="s">
        <v>27</v>
      </c>
      <c r="B40" s="118" t="s">
        <v>783</v>
      </c>
      <c r="C40" s="117" t="s">
        <v>27</v>
      </c>
      <c r="D40" s="117"/>
      <c r="E40" s="117"/>
      <c r="F40" s="117"/>
      <c r="G40" s="117"/>
      <c r="H40" s="117"/>
      <c r="I40" s="117"/>
      <c r="J40" s="117"/>
      <c r="K40" s="125" t="s">
        <v>784</v>
      </c>
      <c r="L40" s="117"/>
      <c r="M40" s="117"/>
      <c r="N40" s="117"/>
      <c r="O40" s="117"/>
      <c r="P40" s="117"/>
      <c r="Q40" s="117"/>
      <c r="R40" s="117"/>
    </row>
    <row r="41" spans="1:24" ht="12" customHeight="1">
      <c r="A41" s="117" t="s">
        <v>59</v>
      </c>
      <c r="B41" s="118" t="s">
        <v>785</v>
      </c>
      <c r="C41" s="117" t="s">
        <v>59</v>
      </c>
      <c r="D41" s="117"/>
      <c r="E41" s="117"/>
      <c r="F41" s="117"/>
      <c r="G41" s="117"/>
      <c r="H41" s="117"/>
      <c r="I41" s="117"/>
      <c r="J41" s="117"/>
      <c r="K41" s="125" t="s">
        <v>268</v>
      </c>
      <c r="L41" s="117"/>
      <c r="M41" s="117"/>
      <c r="N41" s="117"/>
      <c r="O41" s="117"/>
      <c r="P41" s="117"/>
      <c r="Q41" s="117"/>
      <c r="R41" s="117"/>
    </row>
    <row r="42" spans="1:24" ht="12" customHeight="1">
      <c r="A42" s="117" t="s">
        <v>60</v>
      </c>
      <c r="B42" s="118" t="s">
        <v>786</v>
      </c>
      <c r="C42" s="117" t="s">
        <v>60</v>
      </c>
      <c r="D42" s="117"/>
      <c r="E42" s="117"/>
      <c r="F42" s="117"/>
      <c r="G42" s="117"/>
      <c r="H42" s="117"/>
      <c r="I42" s="117"/>
      <c r="J42" s="117"/>
      <c r="K42" s="125" t="s">
        <v>787</v>
      </c>
      <c r="L42" s="117"/>
      <c r="M42" s="117"/>
      <c r="N42" s="117"/>
      <c r="O42" s="117"/>
      <c r="P42" s="117"/>
      <c r="Q42" s="117"/>
      <c r="R42" s="117"/>
    </row>
    <row r="43" spans="1:24" ht="12" customHeight="1">
      <c r="A43" s="117" t="s">
        <v>61</v>
      </c>
      <c r="B43" s="118" t="s">
        <v>788</v>
      </c>
      <c r="C43" s="117" t="s">
        <v>61</v>
      </c>
      <c r="D43" s="117"/>
      <c r="E43" s="117"/>
      <c r="F43" s="117"/>
      <c r="G43" s="117"/>
      <c r="H43" s="117"/>
      <c r="I43" s="117"/>
      <c r="J43" s="117"/>
      <c r="K43" s="117"/>
      <c r="L43" s="117"/>
      <c r="M43" s="117"/>
      <c r="N43" s="117"/>
      <c r="O43" s="117"/>
      <c r="P43" s="117"/>
      <c r="Q43" s="117"/>
      <c r="R43" s="117"/>
    </row>
    <row r="44" spans="1:24" ht="12" customHeight="1">
      <c r="A44" s="117" t="s">
        <v>62</v>
      </c>
      <c r="B44" s="118" t="s">
        <v>789</v>
      </c>
      <c r="C44" s="117" t="s">
        <v>62</v>
      </c>
      <c r="D44" s="117"/>
      <c r="E44" s="117"/>
      <c r="F44" s="117"/>
      <c r="G44" s="117"/>
      <c r="H44" s="117"/>
      <c r="I44" s="117"/>
      <c r="J44" s="117"/>
      <c r="K44" s="117"/>
      <c r="L44" s="117"/>
      <c r="M44" s="117"/>
      <c r="N44" s="117"/>
      <c r="O44" s="117"/>
      <c r="P44" s="117"/>
      <c r="Q44" s="117"/>
      <c r="R44" s="117"/>
    </row>
    <row r="45" spans="1:24" ht="12" customHeight="1">
      <c r="A45" s="117" t="s">
        <v>63</v>
      </c>
      <c r="B45" s="118" t="s">
        <v>790</v>
      </c>
      <c r="C45" s="117" t="s">
        <v>63</v>
      </c>
      <c r="D45" s="117"/>
      <c r="E45" s="117"/>
      <c r="F45" s="117"/>
      <c r="G45" s="117"/>
      <c r="H45" s="117"/>
      <c r="I45" s="117"/>
      <c r="J45" s="117"/>
      <c r="K45" s="124" t="s">
        <v>791</v>
      </c>
      <c r="L45" s="117"/>
      <c r="M45" s="117"/>
      <c r="N45" s="117"/>
      <c r="O45" s="117"/>
      <c r="P45" s="117"/>
      <c r="Q45" s="117"/>
      <c r="R45" s="117"/>
    </row>
    <row r="46" spans="1:24" ht="12" customHeight="1">
      <c r="A46" s="117" t="s">
        <v>84</v>
      </c>
      <c r="B46" s="118" t="s">
        <v>792</v>
      </c>
      <c r="C46" s="117" t="s">
        <v>84</v>
      </c>
      <c r="D46" s="117"/>
      <c r="E46" s="117"/>
      <c r="F46" s="117"/>
      <c r="G46" s="117"/>
      <c r="H46" s="117"/>
      <c r="I46" s="117"/>
      <c r="J46" s="117"/>
      <c r="K46" s="125" t="s">
        <v>793</v>
      </c>
      <c r="L46" s="117"/>
      <c r="M46" s="117"/>
      <c r="N46" s="117"/>
      <c r="O46" s="117"/>
      <c r="P46" s="117"/>
      <c r="Q46" s="117"/>
      <c r="R46" s="117"/>
    </row>
    <row r="47" spans="1:24" ht="12" customHeight="1">
      <c r="A47" s="117" t="s">
        <v>85</v>
      </c>
      <c r="B47" s="118" t="s">
        <v>794</v>
      </c>
      <c r="C47" s="117" t="s">
        <v>85</v>
      </c>
      <c r="D47" s="117"/>
      <c r="E47" s="117"/>
      <c r="F47" s="117"/>
      <c r="G47" s="117"/>
      <c r="H47" s="117"/>
      <c r="I47" s="117"/>
      <c r="J47" s="117"/>
      <c r="K47" s="125" t="s">
        <v>795</v>
      </c>
      <c r="L47" s="117"/>
      <c r="M47" s="117"/>
      <c r="N47" s="117"/>
      <c r="O47" s="117"/>
      <c r="P47" s="117"/>
      <c r="Q47" s="117"/>
      <c r="R47" s="117"/>
    </row>
    <row r="48" spans="1:24" ht="12" customHeight="1">
      <c r="A48" s="117" t="s">
        <v>86</v>
      </c>
      <c r="B48" s="118" t="s">
        <v>796</v>
      </c>
      <c r="C48" s="117" t="s">
        <v>86</v>
      </c>
      <c r="D48" s="117"/>
      <c r="E48" s="117"/>
      <c r="F48" s="117"/>
      <c r="G48" s="117"/>
      <c r="H48" s="117"/>
      <c r="I48" s="117"/>
      <c r="J48" s="117"/>
      <c r="K48" s="125" t="s">
        <v>797</v>
      </c>
      <c r="L48" s="117"/>
      <c r="M48" s="117"/>
      <c r="N48" s="117"/>
      <c r="O48" s="117"/>
      <c r="P48" s="117"/>
      <c r="Q48" s="117"/>
      <c r="R48" s="117"/>
    </row>
    <row r="49" spans="1:18" ht="12" customHeight="1">
      <c r="A49" s="117" t="s">
        <v>64</v>
      </c>
      <c r="B49" s="118" t="s">
        <v>798</v>
      </c>
      <c r="C49" s="117" t="s">
        <v>64</v>
      </c>
      <c r="D49" s="117"/>
      <c r="E49" s="117"/>
      <c r="F49" s="117"/>
      <c r="G49" s="117"/>
      <c r="H49" s="117"/>
      <c r="I49" s="117"/>
      <c r="J49" s="117"/>
      <c r="K49" s="125" t="s">
        <v>799</v>
      </c>
      <c r="L49" s="117"/>
      <c r="M49" s="117"/>
      <c r="N49" s="117"/>
      <c r="O49" s="117"/>
      <c r="P49" s="117"/>
      <c r="Q49" s="117"/>
      <c r="R49" s="117"/>
    </row>
    <row r="50" spans="1:18" ht="12" customHeight="1">
      <c r="A50" s="117" t="s">
        <v>65</v>
      </c>
      <c r="B50" s="118" t="s">
        <v>800</v>
      </c>
      <c r="C50" s="117" t="s">
        <v>65</v>
      </c>
      <c r="D50" s="117"/>
      <c r="E50" s="117"/>
      <c r="F50" s="117"/>
      <c r="G50" s="117"/>
      <c r="H50" s="117"/>
      <c r="I50" s="117"/>
      <c r="J50" s="117"/>
      <c r="K50" s="125" t="s">
        <v>801</v>
      </c>
      <c r="L50" s="117"/>
      <c r="M50" s="117"/>
      <c r="N50" s="117"/>
      <c r="O50" s="117"/>
      <c r="P50" s="117"/>
      <c r="Q50" s="117"/>
      <c r="R50" s="117"/>
    </row>
    <row r="51" spans="1:18" ht="12" customHeight="1">
      <c r="A51" s="117" t="s">
        <v>66</v>
      </c>
      <c r="B51" s="118" t="s">
        <v>802</v>
      </c>
      <c r="C51" s="117" t="s">
        <v>66</v>
      </c>
      <c r="D51" s="117"/>
      <c r="E51" s="117"/>
      <c r="F51" s="117"/>
      <c r="G51" s="117"/>
      <c r="H51" s="117"/>
      <c r="I51" s="117"/>
      <c r="J51" s="117"/>
      <c r="K51" s="125" t="s">
        <v>803</v>
      </c>
      <c r="L51" s="117"/>
      <c r="M51" s="117"/>
      <c r="N51" s="117"/>
      <c r="O51" s="117"/>
      <c r="P51" s="117"/>
      <c r="Q51" s="117"/>
      <c r="R51" s="117"/>
    </row>
    <row r="52" spans="1:18" ht="12" customHeight="1">
      <c r="A52" s="117" t="s">
        <v>67</v>
      </c>
      <c r="B52" s="118" t="s">
        <v>804</v>
      </c>
      <c r="C52" s="117" t="s">
        <v>67</v>
      </c>
      <c r="D52" s="117"/>
      <c r="E52" s="117"/>
      <c r="F52" s="117"/>
      <c r="G52" s="117"/>
      <c r="H52" s="117"/>
      <c r="I52" s="117"/>
      <c r="J52" s="117"/>
      <c r="K52" s="125" t="s">
        <v>805</v>
      </c>
      <c r="L52" s="117"/>
      <c r="M52" s="117"/>
      <c r="N52" s="117"/>
      <c r="O52" s="117"/>
      <c r="P52" s="117"/>
      <c r="Q52" s="117"/>
      <c r="R52" s="117"/>
    </row>
    <row r="53" spans="1:18" ht="12" customHeight="1">
      <c r="A53" s="117" t="s">
        <v>68</v>
      </c>
      <c r="B53" s="118" t="s">
        <v>806</v>
      </c>
      <c r="C53" s="117" t="s">
        <v>68</v>
      </c>
      <c r="D53" s="117"/>
      <c r="E53" s="117"/>
      <c r="F53" s="117"/>
      <c r="G53" s="117"/>
      <c r="H53" s="117"/>
      <c r="I53" s="117"/>
      <c r="J53" s="117"/>
      <c r="K53" s="117"/>
      <c r="L53" s="117"/>
      <c r="M53" s="117"/>
      <c r="N53" s="117"/>
      <c r="O53" s="117"/>
      <c r="P53" s="117"/>
      <c r="Q53" s="117"/>
      <c r="R53" s="117"/>
    </row>
    <row r="54" spans="1:18" ht="12" customHeight="1">
      <c r="A54" s="117" t="s">
        <v>69</v>
      </c>
      <c r="B54" s="118" t="s">
        <v>807</v>
      </c>
      <c r="C54" s="117" t="s">
        <v>69</v>
      </c>
      <c r="D54" s="117"/>
      <c r="E54" s="117"/>
      <c r="F54" s="117"/>
      <c r="G54" s="117"/>
      <c r="H54" s="117"/>
      <c r="I54" s="117"/>
      <c r="J54" s="117"/>
      <c r="K54" s="117"/>
      <c r="L54" s="117"/>
      <c r="M54" s="117"/>
      <c r="N54" s="117"/>
      <c r="O54" s="117"/>
      <c r="P54" s="117"/>
      <c r="Q54" s="117"/>
      <c r="R54" s="117"/>
    </row>
    <row r="55" spans="1:18" ht="12" customHeight="1">
      <c r="A55" s="117" t="s">
        <v>70</v>
      </c>
      <c r="B55" s="118" t="s">
        <v>808</v>
      </c>
      <c r="C55" s="117" t="s">
        <v>70</v>
      </c>
      <c r="D55" s="117"/>
      <c r="E55" s="117"/>
      <c r="F55" s="117"/>
      <c r="G55" s="117"/>
      <c r="H55" s="117"/>
      <c r="I55" s="117"/>
      <c r="J55" s="117"/>
      <c r="K55" s="117"/>
      <c r="L55" s="117"/>
      <c r="M55" s="117"/>
      <c r="N55" s="117"/>
      <c r="O55" s="117"/>
      <c r="P55" s="117"/>
      <c r="Q55" s="117"/>
      <c r="R55" s="117"/>
    </row>
    <row r="56" spans="1:18" ht="12" customHeight="1">
      <c r="A56" s="117" t="s">
        <v>175</v>
      </c>
      <c r="B56" s="128" t="s">
        <v>809</v>
      </c>
      <c r="C56" s="131" t="s">
        <v>810</v>
      </c>
      <c r="D56" s="117"/>
      <c r="E56" s="117"/>
      <c r="F56" s="117"/>
      <c r="G56" s="117"/>
      <c r="H56" s="117"/>
      <c r="I56" s="117"/>
      <c r="J56" s="117"/>
      <c r="K56" s="117"/>
      <c r="L56" s="117"/>
      <c r="M56" s="117"/>
      <c r="N56" s="117"/>
      <c r="O56" s="117"/>
      <c r="P56" s="117"/>
      <c r="Q56" s="117"/>
      <c r="R56" s="117"/>
    </row>
    <row r="57" spans="1:18" ht="12" customHeight="1">
      <c r="A57" s="117" t="s">
        <v>71</v>
      </c>
      <c r="B57" s="118" t="s">
        <v>811</v>
      </c>
      <c r="C57" s="117" t="s">
        <v>71</v>
      </c>
      <c r="D57" s="117"/>
      <c r="E57" s="117"/>
      <c r="F57" s="117"/>
      <c r="G57" s="117"/>
      <c r="H57" s="117"/>
      <c r="I57" s="117"/>
      <c r="J57" s="117"/>
      <c r="K57" s="117"/>
      <c r="L57" s="117"/>
      <c r="M57" s="117"/>
      <c r="N57" s="117"/>
      <c r="O57" s="117"/>
      <c r="P57" s="117"/>
      <c r="Q57" s="117"/>
      <c r="R57" s="117"/>
    </row>
    <row r="58" spans="1:18" ht="12" customHeight="1">
      <c r="A58" s="117" t="s">
        <v>72</v>
      </c>
      <c r="B58" s="118" t="s">
        <v>812</v>
      </c>
      <c r="C58" s="117" t="s">
        <v>72</v>
      </c>
      <c r="D58" s="117"/>
      <c r="E58" s="117"/>
      <c r="F58" s="117"/>
      <c r="G58" s="117"/>
      <c r="H58" s="117"/>
      <c r="I58" s="117"/>
      <c r="J58" s="117"/>
      <c r="K58" s="117"/>
      <c r="L58" s="117"/>
      <c r="M58" s="117"/>
      <c r="N58" s="117"/>
      <c r="O58" s="117"/>
      <c r="P58" s="117"/>
      <c r="Q58" s="117"/>
      <c r="R58" s="117"/>
    </row>
    <row r="59" spans="1:18" ht="12" customHeight="1">
      <c r="A59" s="117" t="s">
        <v>73</v>
      </c>
      <c r="B59" s="118" t="s">
        <v>813</v>
      </c>
      <c r="C59" s="117" t="s">
        <v>73</v>
      </c>
      <c r="D59" s="117"/>
      <c r="E59" s="117"/>
      <c r="F59" s="117"/>
      <c r="G59" s="117"/>
      <c r="H59" s="117"/>
      <c r="I59" s="117"/>
      <c r="J59" s="117"/>
      <c r="K59" s="117"/>
      <c r="L59" s="117"/>
      <c r="M59" s="117"/>
      <c r="N59" s="117"/>
      <c r="O59" s="117"/>
      <c r="P59" s="117"/>
      <c r="Q59" s="117"/>
      <c r="R59" s="117"/>
    </row>
    <row r="60" spans="1:18" ht="12" customHeight="1">
      <c r="A60" s="117" t="s">
        <v>74</v>
      </c>
      <c r="B60" s="118" t="s">
        <v>814</v>
      </c>
      <c r="C60" s="126" t="s">
        <v>815</v>
      </c>
      <c r="D60" s="117"/>
      <c r="E60" s="117"/>
      <c r="F60" s="117"/>
      <c r="G60" s="117"/>
      <c r="H60" s="117"/>
      <c r="I60" s="117"/>
      <c r="J60" s="117"/>
      <c r="K60" s="117"/>
      <c r="L60" s="117"/>
      <c r="M60" s="117"/>
      <c r="N60" s="117"/>
      <c r="O60" s="117"/>
      <c r="P60" s="117"/>
      <c r="Q60" s="117"/>
      <c r="R60" s="117"/>
    </row>
    <row r="61" spans="1:18" ht="12" customHeight="1">
      <c r="A61" s="117" t="s">
        <v>13</v>
      </c>
      <c r="B61" s="118" t="s">
        <v>816</v>
      </c>
      <c r="C61" s="117" t="s">
        <v>13</v>
      </c>
      <c r="D61" s="117"/>
      <c r="E61" s="117"/>
      <c r="F61" s="117"/>
      <c r="G61" s="117"/>
      <c r="H61" s="117"/>
      <c r="I61" s="117"/>
      <c r="J61" s="117"/>
      <c r="K61" s="117"/>
      <c r="L61" s="117"/>
      <c r="M61" s="117"/>
      <c r="N61" s="117"/>
      <c r="O61" s="117"/>
      <c r="P61" s="117"/>
      <c r="Q61" s="117"/>
      <c r="R61" s="117"/>
    </row>
    <row r="62" spans="1:18" ht="12" customHeight="1">
      <c r="A62" s="117" t="s">
        <v>75</v>
      </c>
      <c r="B62" s="118" t="s">
        <v>817</v>
      </c>
      <c r="C62" s="126" t="s">
        <v>818</v>
      </c>
      <c r="D62" s="117"/>
      <c r="E62" s="117"/>
      <c r="F62" s="117"/>
      <c r="G62" s="117"/>
      <c r="H62" s="117"/>
      <c r="I62" s="117"/>
      <c r="J62" s="117"/>
      <c r="K62" s="117"/>
      <c r="L62" s="117"/>
      <c r="M62" s="117"/>
      <c r="N62" s="117"/>
      <c r="O62" s="117"/>
      <c r="P62" s="117"/>
      <c r="Q62" s="117"/>
      <c r="R62" s="117"/>
    </row>
    <row r="63" spans="1:18" ht="12" customHeight="1">
      <c r="A63" s="117" t="s">
        <v>76</v>
      </c>
      <c r="B63" s="118" t="s">
        <v>819</v>
      </c>
      <c r="C63" s="117" t="s">
        <v>76</v>
      </c>
      <c r="D63" s="117"/>
      <c r="E63" s="117"/>
      <c r="F63" s="117"/>
      <c r="G63" s="117"/>
      <c r="H63" s="117"/>
      <c r="I63" s="117"/>
      <c r="J63" s="117"/>
      <c r="K63" s="117"/>
      <c r="L63" s="117"/>
      <c r="M63" s="117"/>
      <c r="N63" s="117"/>
      <c r="O63" s="117"/>
      <c r="P63" s="117"/>
      <c r="Q63" s="117"/>
      <c r="R63" s="117"/>
    </row>
    <row r="64" spans="1:18" ht="12" customHeight="1">
      <c r="A64" s="117" t="s">
        <v>77</v>
      </c>
      <c r="B64" s="118" t="s">
        <v>820</v>
      </c>
      <c r="C64" s="117" t="s">
        <v>77</v>
      </c>
      <c r="D64" s="117"/>
      <c r="E64" s="117"/>
      <c r="F64" s="117"/>
      <c r="G64" s="117"/>
      <c r="H64" s="117"/>
      <c r="I64" s="117"/>
      <c r="J64" s="117"/>
      <c r="K64" s="117"/>
      <c r="L64" s="117"/>
      <c r="M64" s="117"/>
      <c r="N64" s="117"/>
      <c r="O64" s="117"/>
      <c r="P64" s="117"/>
      <c r="Q64" s="117"/>
      <c r="R64" s="117"/>
    </row>
    <row r="65" spans="1:18" ht="12" customHeight="1">
      <c r="A65" s="117" t="s">
        <v>78</v>
      </c>
      <c r="B65" s="118" t="s">
        <v>821</v>
      </c>
      <c r="C65" s="117" t="s">
        <v>78</v>
      </c>
      <c r="D65" s="117"/>
      <c r="E65" s="117"/>
      <c r="F65" s="117"/>
      <c r="G65" s="117"/>
      <c r="H65" s="117"/>
      <c r="I65" s="117"/>
      <c r="J65" s="117"/>
      <c r="K65" s="117"/>
      <c r="L65" s="117"/>
      <c r="M65" s="117"/>
      <c r="N65" s="117"/>
      <c r="O65" s="117"/>
      <c r="P65" s="117"/>
      <c r="Q65" s="117"/>
      <c r="R65" s="117"/>
    </row>
    <row r="66" spans="1:18" ht="12" customHeight="1">
      <c r="A66" s="117" t="s">
        <v>79</v>
      </c>
      <c r="B66" s="118" t="s">
        <v>822</v>
      </c>
      <c r="C66" s="117" t="s">
        <v>79</v>
      </c>
      <c r="D66" s="117"/>
      <c r="E66" s="117"/>
      <c r="F66" s="117"/>
      <c r="G66" s="117"/>
      <c r="H66" s="117"/>
      <c r="I66" s="117"/>
      <c r="J66" s="117"/>
      <c r="K66" s="117"/>
      <c r="L66" s="117"/>
      <c r="M66" s="117"/>
      <c r="N66" s="117"/>
      <c r="O66" s="117"/>
      <c r="P66" s="117"/>
      <c r="Q66" s="117"/>
      <c r="R66" s="117"/>
    </row>
    <row r="67" spans="1:18" ht="12" customHeight="1">
      <c r="A67" s="117" t="s">
        <v>80</v>
      </c>
      <c r="B67" s="118" t="s">
        <v>823</v>
      </c>
      <c r="C67" s="117" t="s">
        <v>80</v>
      </c>
      <c r="D67" s="117"/>
      <c r="E67" s="117"/>
      <c r="F67" s="117"/>
      <c r="G67" s="117"/>
      <c r="H67" s="117"/>
      <c r="I67" s="117"/>
      <c r="J67" s="117"/>
      <c r="K67" s="117"/>
      <c r="L67" s="117"/>
      <c r="M67" s="117"/>
      <c r="N67" s="117"/>
      <c r="O67" s="117"/>
      <c r="P67" s="117"/>
      <c r="Q67" s="117"/>
      <c r="R67" s="117"/>
    </row>
    <row r="68" spans="1:18" ht="12" customHeight="1">
      <c r="A68" s="117" t="s">
        <v>81</v>
      </c>
      <c r="B68" s="118" t="s">
        <v>824</v>
      </c>
      <c r="C68" s="117" t="s">
        <v>81</v>
      </c>
      <c r="D68" s="117"/>
      <c r="E68" s="117"/>
      <c r="F68" s="117"/>
      <c r="G68" s="117"/>
      <c r="H68" s="117"/>
      <c r="I68" s="117"/>
      <c r="J68" s="117"/>
      <c r="K68" s="117"/>
      <c r="L68" s="117"/>
      <c r="M68" s="117"/>
      <c r="N68" s="117"/>
      <c r="O68" s="117"/>
      <c r="P68" s="117"/>
      <c r="Q68" s="117"/>
      <c r="R68" s="117"/>
    </row>
    <row r="69" spans="1:18" ht="12" customHeight="1">
      <c r="A69" s="117" t="s">
        <v>82</v>
      </c>
      <c r="B69" s="118" t="s">
        <v>825</v>
      </c>
      <c r="C69" s="117" t="s">
        <v>82</v>
      </c>
      <c r="D69" s="117"/>
      <c r="E69" s="117"/>
      <c r="F69" s="117"/>
      <c r="G69" s="117"/>
      <c r="H69" s="117"/>
      <c r="I69" s="117"/>
      <c r="J69" s="117"/>
      <c r="K69" s="117"/>
      <c r="L69" s="117"/>
      <c r="M69" s="117"/>
      <c r="N69" s="117"/>
      <c r="O69" s="117"/>
      <c r="P69" s="117"/>
      <c r="Q69" s="117"/>
      <c r="R69" s="117"/>
    </row>
    <row r="70" spans="1:18" ht="12" customHeight="1">
      <c r="A70" s="117" t="s">
        <v>83</v>
      </c>
      <c r="B70" s="118" t="s">
        <v>826</v>
      </c>
      <c r="C70" s="117" t="s">
        <v>83</v>
      </c>
      <c r="D70" s="117"/>
      <c r="E70" s="117"/>
      <c r="F70" s="117"/>
      <c r="G70" s="117"/>
      <c r="H70" s="117"/>
      <c r="I70" s="117"/>
      <c r="J70" s="117"/>
      <c r="K70" s="117"/>
      <c r="L70" s="117"/>
      <c r="M70" s="117"/>
      <c r="N70" s="117"/>
      <c r="O70" s="117"/>
      <c r="P70" s="117"/>
      <c r="Q70" s="117"/>
      <c r="R70" s="117"/>
    </row>
    <row r="71" spans="1:18" ht="12" customHeight="1">
      <c r="A71" s="117" t="s">
        <v>87</v>
      </c>
      <c r="B71" s="118" t="s">
        <v>827</v>
      </c>
      <c r="C71" s="117" t="s">
        <v>87</v>
      </c>
      <c r="D71" s="117"/>
      <c r="E71" s="117"/>
      <c r="F71" s="117"/>
      <c r="G71" s="117"/>
      <c r="H71" s="117"/>
      <c r="I71" s="117"/>
      <c r="J71" s="117"/>
      <c r="K71" s="117"/>
      <c r="L71" s="117"/>
      <c r="M71" s="117"/>
      <c r="N71" s="117"/>
      <c r="O71" s="117"/>
      <c r="P71" s="117"/>
      <c r="Q71" s="117"/>
      <c r="R71" s="117"/>
    </row>
    <row r="72" spans="1:18" ht="12" customHeight="1">
      <c r="A72" s="117" t="s">
        <v>88</v>
      </c>
      <c r="B72" s="118" t="s">
        <v>828</v>
      </c>
      <c r="C72" s="117" t="s">
        <v>88</v>
      </c>
      <c r="D72" s="117"/>
      <c r="E72" s="117"/>
      <c r="F72" s="117"/>
      <c r="G72" s="117"/>
      <c r="H72" s="117"/>
      <c r="I72" s="117"/>
      <c r="J72" s="117"/>
      <c r="K72" s="117"/>
      <c r="L72" s="117"/>
      <c r="M72" s="117"/>
      <c r="N72" s="117"/>
      <c r="O72" s="117"/>
      <c r="P72" s="117"/>
      <c r="Q72" s="117"/>
      <c r="R72" s="117"/>
    </row>
    <row r="73" spans="1:18" ht="12" customHeight="1">
      <c r="A73" s="117" t="s">
        <v>89</v>
      </c>
      <c r="B73" s="118" t="s">
        <v>829</v>
      </c>
      <c r="C73" s="117" t="s">
        <v>89</v>
      </c>
      <c r="D73" s="117"/>
      <c r="E73" s="117"/>
      <c r="F73" s="117"/>
      <c r="G73" s="117"/>
      <c r="H73" s="117"/>
      <c r="I73" s="117"/>
      <c r="J73" s="117"/>
      <c r="K73" s="117"/>
      <c r="L73" s="117"/>
      <c r="M73" s="117"/>
      <c r="N73" s="117"/>
      <c r="O73" s="117"/>
      <c r="P73" s="117"/>
      <c r="Q73" s="117"/>
      <c r="R73" s="117"/>
    </row>
    <row r="74" spans="1:18" ht="12" customHeight="1">
      <c r="A74" s="117" t="s">
        <v>90</v>
      </c>
      <c r="B74" s="118" t="s">
        <v>830</v>
      </c>
      <c r="C74" s="117" t="s">
        <v>90</v>
      </c>
      <c r="D74" s="117"/>
      <c r="E74" s="117"/>
      <c r="F74" s="117"/>
      <c r="G74" s="117"/>
      <c r="H74" s="117"/>
      <c r="I74" s="117"/>
      <c r="J74" s="117"/>
      <c r="K74" s="117"/>
      <c r="L74" s="117"/>
      <c r="M74" s="117"/>
      <c r="N74" s="117"/>
      <c r="O74" s="117"/>
      <c r="P74" s="117"/>
      <c r="Q74" s="117"/>
      <c r="R74" s="117"/>
    </row>
    <row r="75" spans="1:18" ht="12" customHeight="1">
      <c r="A75" s="117" t="s">
        <v>91</v>
      </c>
      <c r="B75" s="118" t="s">
        <v>831</v>
      </c>
      <c r="C75" s="117" t="s">
        <v>91</v>
      </c>
      <c r="D75" s="117"/>
      <c r="E75" s="117"/>
      <c r="F75" s="117"/>
      <c r="G75" s="117"/>
      <c r="H75" s="117"/>
      <c r="I75" s="117"/>
      <c r="J75" s="117"/>
      <c r="K75" s="117"/>
      <c r="L75" s="117"/>
      <c r="M75" s="117"/>
      <c r="N75" s="117"/>
      <c r="O75" s="117"/>
      <c r="P75" s="117"/>
      <c r="Q75" s="117"/>
      <c r="R75" s="117"/>
    </row>
    <row r="76" spans="1:18" ht="12" customHeight="1">
      <c r="A76" s="117" t="s">
        <v>92</v>
      </c>
      <c r="B76" s="118" t="s">
        <v>832</v>
      </c>
      <c r="C76" s="117" t="s">
        <v>92</v>
      </c>
      <c r="D76" s="117"/>
      <c r="E76" s="117"/>
      <c r="F76" s="117"/>
      <c r="G76" s="117"/>
      <c r="H76" s="117"/>
      <c r="I76" s="117"/>
      <c r="J76" s="117"/>
      <c r="K76" s="117"/>
      <c r="L76" s="117"/>
      <c r="M76" s="117"/>
      <c r="N76" s="117"/>
      <c r="O76" s="117"/>
      <c r="P76" s="117"/>
      <c r="Q76" s="117"/>
      <c r="R76" s="117"/>
    </row>
    <row r="77" spans="1:18" ht="12" customHeight="1">
      <c r="A77" s="117" t="s">
        <v>93</v>
      </c>
      <c r="B77" s="118" t="s">
        <v>833</v>
      </c>
      <c r="C77" s="126" t="s">
        <v>834</v>
      </c>
      <c r="D77" s="117"/>
      <c r="E77" s="117"/>
      <c r="F77" s="117"/>
      <c r="G77" s="117"/>
      <c r="H77" s="117"/>
      <c r="I77" s="117"/>
      <c r="J77" s="117"/>
      <c r="K77" s="117"/>
      <c r="L77" s="117"/>
      <c r="M77" s="117"/>
      <c r="N77" s="117"/>
      <c r="O77" s="117"/>
      <c r="P77" s="117"/>
      <c r="Q77" s="117"/>
      <c r="R77" s="117"/>
    </row>
    <row r="78" spans="1:18" ht="12" customHeight="1">
      <c r="A78" s="117" t="s">
        <v>19</v>
      </c>
      <c r="B78" s="118" t="s">
        <v>835</v>
      </c>
      <c r="C78" s="117" t="s">
        <v>19</v>
      </c>
      <c r="D78" s="117"/>
      <c r="E78" s="117"/>
      <c r="F78" s="117"/>
      <c r="G78" s="117"/>
      <c r="H78" s="117"/>
      <c r="I78" s="117"/>
      <c r="J78" s="117"/>
      <c r="K78" s="117"/>
      <c r="L78" s="117"/>
      <c r="M78" s="117"/>
      <c r="N78" s="117"/>
      <c r="O78" s="117"/>
      <c r="P78" s="117"/>
      <c r="Q78" s="117"/>
      <c r="R78" s="117"/>
    </row>
    <row r="79" spans="1:18" ht="12" customHeight="1">
      <c r="A79" s="117" t="s">
        <v>94</v>
      </c>
      <c r="B79" s="118" t="s">
        <v>836</v>
      </c>
      <c r="C79" s="117" t="s">
        <v>94</v>
      </c>
      <c r="D79" s="117"/>
      <c r="E79" s="117"/>
      <c r="F79" s="117"/>
      <c r="G79" s="117"/>
      <c r="H79" s="117"/>
      <c r="I79" s="117"/>
      <c r="J79" s="117"/>
      <c r="K79" s="117"/>
      <c r="L79" s="117"/>
      <c r="M79" s="117"/>
      <c r="N79" s="117"/>
      <c r="O79" s="117"/>
      <c r="P79" s="117"/>
      <c r="Q79" s="117"/>
      <c r="R79" s="117"/>
    </row>
    <row r="80" spans="1:18" ht="12" customHeight="1">
      <c r="A80" s="117" t="s">
        <v>95</v>
      </c>
      <c r="B80" s="118" t="s">
        <v>837</v>
      </c>
      <c r="C80" s="117" t="s">
        <v>95</v>
      </c>
      <c r="D80" s="117"/>
      <c r="E80" s="117"/>
      <c r="F80" s="117"/>
      <c r="G80" s="117"/>
      <c r="H80" s="117"/>
      <c r="I80" s="117"/>
      <c r="J80" s="117"/>
      <c r="K80" s="117"/>
      <c r="L80" s="117"/>
      <c r="M80" s="117"/>
      <c r="N80" s="117"/>
      <c r="O80" s="117"/>
      <c r="P80" s="117"/>
      <c r="Q80" s="117"/>
      <c r="R80" s="117"/>
    </row>
    <row r="81" spans="1:18" ht="12" customHeight="1">
      <c r="A81" s="117" t="s">
        <v>96</v>
      </c>
      <c r="B81" s="118" t="s">
        <v>838</v>
      </c>
      <c r="C81" s="117" t="s">
        <v>96</v>
      </c>
      <c r="D81" s="117"/>
      <c r="E81" s="117"/>
      <c r="F81" s="117"/>
      <c r="G81" s="117"/>
      <c r="H81" s="117"/>
      <c r="I81" s="117"/>
      <c r="J81" s="117"/>
      <c r="K81" s="117"/>
      <c r="L81" s="117"/>
      <c r="M81" s="117"/>
      <c r="N81" s="117"/>
      <c r="O81" s="117"/>
      <c r="P81" s="117"/>
      <c r="Q81" s="117"/>
      <c r="R81" s="117"/>
    </row>
    <row r="82" spans="1:18" ht="12" customHeight="1">
      <c r="A82" s="117" t="s">
        <v>97</v>
      </c>
      <c r="B82" s="118" t="s">
        <v>839</v>
      </c>
      <c r="C82" s="126" t="s">
        <v>840</v>
      </c>
      <c r="D82" s="117"/>
      <c r="E82" s="117"/>
      <c r="F82" s="117"/>
      <c r="G82" s="117"/>
      <c r="H82" s="117"/>
      <c r="I82" s="117"/>
      <c r="J82" s="117"/>
      <c r="K82" s="117"/>
      <c r="L82" s="117"/>
      <c r="M82" s="117"/>
      <c r="N82" s="117"/>
      <c r="O82" s="117"/>
      <c r="P82" s="117"/>
      <c r="Q82" s="117"/>
      <c r="R82" s="117"/>
    </row>
    <row r="83" spans="1:18" ht="12" customHeight="1">
      <c r="A83" s="117" t="s">
        <v>98</v>
      </c>
      <c r="B83" s="118" t="s">
        <v>841</v>
      </c>
      <c r="C83" s="126" t="s">
        <v>842</v>
      </c>
      <c r="D83" s="117"/>
      <c r="E83" s="117"/>
      <c r="F83" s="117"/>
      <c r="G83" s="117"/>
      <c r="H83" s="117"/>
      <c r="I83" s="117"/>
      <c r="J83" s="117"/>
      <c r="K83" s="117"/>
      <c r="L83" s="117"/>
      <c r="M83" s="117"/>
      <c r="N83" s="117"/>
      <c r="O83" s="117"/>
      <c r="P83" s="117"/>
      <c r="Q83" s="117"/>
      <c r="R83" s="117"/>
    </row>
    <row r="84" spans="1:18" ht="12" customHeight="1">
      <c r="A84" s="117" t="s">
        <v>99</v>
      </c>
      <c r="B84" s="118" t="s">
        <v>843</v>
      </c>
      <c r="C84" s="117" t="s">
        <v>99</v>
      </c>
      <c r="D84" s="117"/>
      <c r="E84" s="117"/>
      <c r="F84" s="117"/>
      <c r="G84" s="117"/>
      <c r="H84" s="117"/>
      <c r="I84" s="117"/>
      <c r="J84" s="117"/>
      <c r="K84" s="117"/>
      <c r="L84" s="117"/>
      <c r="M84" s="117"/>
      <c r="N84" s="117"/>
      <c r="O84" s="117"/>
      <c r="P84" s="117"/>
      <c r="Q84" s="117"/>
      <c r="R84" s="117"/>
    </row>
    <row r="85" spans="1:18" ht="12" customHeight="1">
      <c r="A85" s="117" t="s">
        <v>100</v>
      </c>
      <c r="B85" s="118" t="s">
        <v>844</v>
      </c>
      <c r="C85" s="117" t="s">
        <v>100</v>
      </c>
      <c r="D85" s="117"/>
      <c r="E85" s="117"/>
      <c r="F85" s="117"/>
      <c r="G85" s="117"/>
      <c r="H85" s="117"/>
      <c r="I85" s="117"/>
      <c r="J85" s="117"/>
      <c r="K85" s="117"/>
      <c r="L85" s="117"/>
      <c r="M85" s="117"/>
      <c r="N85" s="117"/>
      <c r="O85" s="117"/>
      <c r="P85" s="117"/>
      <c r="Q85" s="117"/>
      <c r="R85" s="117"/>
    </row>
    <row r="86" spans="1:18" ht="12" customHeight="1">
      <c r="A86" s="117" t="s">
        <v>101</v>
      </c>
      <c r="B86" s="118" t="s">
        <v>845</v>
      </c>
      <c r="C86" s="117" t="s">
        <v>101</v>
      </c>
      <c r="D86" s="117"/>
      <c r="E86" s="117"/>
      <c r="F86" s="117"/>
      <c r="G86" s="117"/>
      <c r="H86" s="117"/>
      <c r="I86" s="117"/>
      <c r="J86" s="117"/>
      <c r="K86" s="117"/>
      <c r="L86" s="117"/>
      <c r="M86" s="117"/>
      <c r="N86" s="117"/>
      <c r="O86" s="117"/>
      <c r="P86" s="117"/>
      <c r="Q86" s="117"/>
      <c r="R86" s="117"/>
    </row>
    <row r="87" spans="1:18" ht="12" customHeight="1">
      <c r="A87" s="118"/>
      <c r="B87" s="132"/>
      <c r="C87" s="133" t="s">
        <v>24</v>
      </c>
      <c r="D87" s="117"/>
      <c r="E87" s="117"/>
      <c r="F87" s="117"/>
      <c r="G87" s="117"/>
      <c r="H87" s="117"/>
      <c r="I87" s="117"/>
      <c r="J87" s="117"/>
      <c r="K87" s="117"/>
      <c r="L87" s="117"/>
      <c r="M87" s="117"/>
      <c r="N87" s="117"/>
      <c r="O87" s="117"/>
      <c r="P87" s="117"/>
      <c r="Q87" s="117"/>
      <c r="R87" s="117"/>
    </row>
    <row r="88" spans="1:18" ht="12" customHeight="1">
      <c r="A88" s="117"/>
      <c r="B88" s="117"/>
      <c r="C88" s="117"/>
      <c r="D88" s="117"/>
      <c r="E88" s="117"/>
      <c r="F88" s="117"/>
      <c r="G88" s="117"/>
      <c r="H88" s="117"/>
      <c r="I88" s="117"/>
      <c r="J88" s="117"/>
      <c r="K88" s="117"/>
      <c r="L88" s="117"/>
      <c r="M88" s="117"/>
      <c r="N88" s="117"/>
      <c r="O88" s="117"/>
      <c r="P88" s="117"/>
      <c r="Q88" s="117"/>
      <c r="R88" s="117"/>
    </row>
    <row r="89" spans="1:18" ht="12" customHeight="1">
      <c r="A89" s="117"/>
      <c r="B89" s="117"/>
      <c r="C89" s="117"/>
      <c r="D89" s="117"/>
      <c r="E89" s="117"/>
      <c r="F89" s="117"/>
      <c r="G89" s="117"/>
      <c r="H89" s="117"/>
      <c r="I89" s="117"/>
      <c r="J89" s="117"/>
      <c r="K89" s="117"/>
      <c r="L89" s="117"/>
      <c r="M89" s="117"/>
      <c r="N89" s="117"/>
      <c r="O89" s="117"/>
      <c r="P89" s="117"/>
      <c r="Q89" s="117"/>
      <c r="R89" s="117"/>
    </row>
    <row r="90" spans="1:18" ht="12" customHeight="1">
      <c r="A90" s="117" t="s">
        <v>28</v>
      </c>
      <c r="B90" s="118" t="s">
        <v>846</v>
      </c>
      <c r="C90" s="117"/>
      <c r="D90" s="117"/>
      <c r="E90" s="117"/>
      <c r="F90" s="117"/>
      <c r="G90" s="117"/>
      <c r="H90" s="117"/>
      <c r="I90" s="117"/>
      <c r="J90" s="117"/>
      <c r="K90" s="117"/>
      <c r="L90" s="117"/>
      <c r="M90" s="117"/>
      <c r="N90" s="117"/>
      <c r="O90" s="117"/>
      <c r="P90" s="117"/>
      <c r="Q90" s="117"/>
      <c r="R90" s="117"/>
    </row>
    <row r="91" spans="1:18" ht="12" customHeight="1">
      <c r="A91" s="117" t="s">
        <v>29</v>
      </c>
      <c r="B91" s="118" t="s">
        <v>847</v>
      </c>
      <c r="C91" s="117"/>
      <c r="D91" s="117"/>
      <c r="E91" s="117"/>
      <c r="F91" s="117"/>
      <c r="G91" s="117"/>
      <c r="H91" s="117"/>
      <c r="I91" s="117"/>
      <c r="J91" s="117"/>
      <c r="K91" s="117"/>
      <c r="L91" s="117"/>
      <c r="M91" s="117"/>
      <c r="N91" s="117"/>
      <c r="O91" s="117"/>
      <c r="P91" s="117"/>
      <c r="Q91" s="117"/>
      <c r="R91" s="117"/>
    </row>
    <row r="92" spans="1:18" ht="12" customHeight="1">
      <c r="A92" s="117" t="s">
        <v>30</v>
      </c>
      <c r="B92" s="118" t="s">
        <v>848</v>
      </c>
      <c r="C92" s="117"/>
      <c r="D92" s="117"/>
      <c r="E92" s="117"/>
      <c r="F92" s="117"/>
      <c r="G92" s="117"/>
      <c r="H92" s="117"/>
      <c r="I92" s="117"/>
      <c r="J92" s="117"/>
      <c r="K92" s="117"/>
      <c r="L92" s="117"/>
      <c r="M92" s="117"/>
      <c r="N92" s="117"/>
      <c r="O92" s="117"/>
      <c r="P92" s="117"/>
      <c r="Q92" s="117"/>
      <c r="R92" s="117"/>
    </row>
    <row r="93" spans="1:18" ht="12" customHeight="1">
      <c r="A93" s="117" t="s">
        <v>31</v>
      </c>
      <c r="B93" s="118" t="s">
        <v>1365</v>
      </c>
      <c r="C93" s="117"/>
      <c r="D93" s="117"/>
      <c r="E93" s="117"/>
      <c r="F93" s="117"/>
      <c r="G93" s="117"/>
      <c r="H93" s="117"/>
      <c r="I93" s="117"/>
      <c r="J93" s="117"/>
      <c r="K93" s="117"/>
      <c r="L93" s="117"/>
      <c r="M93" s="117"/>
      <c r="N93" s="117"/>
      <c r="O93" s="117"/>
      <c r="P93" s="117"/>
      <c r="Q93" s="117"/>
      <c r="R93" s="117"/>
    </row>
    <row r="94" spans="1:18" ht="12" customHeight="1">
      <c r="A94" s="117" t="s">
        <v>32</v>
      </c>
      <c r="B94" s="118" t="s">
        <v>849</v>
      </c>
      <c r="C94" s="117"/>
      <c r="D94" s="117"/>
      <c r="E94" s="117"/>
      <c r="F94" s="117"/>
      <c r="G94" s="117"/>
      <c r="H94" s="117"/>
      <c r="I94" s="117"/>
      <c r="J94" s="117"/>
      <c r="K94" s="117"/>
      <c r="L94" s="117"/>
      <c r="M94" s="117"/>
      <c r="N94" s="117"/>
      <c r="O94" s="117"/>
      <c r="P94" s="117"/>
      <c r="Q94" s="117"/>
      <c r="R94" s="117"/>
    </row>
    <row r="95" spans="1:18" ht="12" customHeight="1">
      <c r="A95" s="117" t="s">
        <v>33</v>
      </c>
      <c r="B95" s="118" t="s">
        <v>850</v>
      </c>
      <c r="C95" s="117"/>
      <c r="D95" s="117"/>
      <c r="E95" s="117"/>
      <c r="F95" s="117"/>
      <c r="G95" s="117"/>
      <c r="H95" s="117"/>
      <c r="I95" s="117"/>
      <c r="J95" s="117"/>
      <c r="K95" s="117"/>
      <c r="L95" s="117"/>
      <c r="M95" s="117"/>
      <c r="N95" s="117"/>
      <c r="O95" s="117"/>
      <c r="P95" s="117"/>
      <c r="Q95" s="117"/>
      <c r="R95" s="117"/>
    </row>
    <row r="96" spans="1:18" ht="12" customHeight="1">
      <c r="A96" s="117" t="s">
        <v>34</v>
      </c>
      <c r="B96" s="118" t="s">
        <v>851</v>
      </c>
      <c r="C96" s="117"/>
      <c r="D96" s="117"/>
      <c r="E96" s="117"/>
      <c r="F96" s="117"/>
      <c r="G96" s="117"/>
      <c r="H96" s="117"/>
      <c r="I96" s="117"/>
      <c r="J96" s="117"/>
      <c r="K96" s="117"/>
      <c r="L96" s="117"/>
      <c r="M96" s="117"/>
      <c r="N96" s="117"/>
      <c r="O96" s="117"/>
      <c r="P96" s="117"/>
      <c r="Q96" s="117"/>
      <c r="R96" s="117"/>
    </row>
    <row r="97" spans="1:18" ht="12" customHeight="1">
      <c r="A97" s="117" t="s">
        <v>35</v>
      </c>
      <c r="B97" s="118" t="s">
        <v>852</v>
      </c>
      <c r="C97" s="117"/>
      <c r="D97" s="117"/>
      <c r="E97" s="117"/>
      <c r="F97" s="117"/>
      <c r="G97" s="117"/>
      <c r="H97" s="117"/>
      <c r="I97" s="117"/>
      <c r="J97" s="117"/>
      <c r="K97" s="117"/>
      <c r="L97" s="117"/>
      <c r="M97" s="117"/>
      <c r="N97" s="117"/>
      <c r="O97" s="117"/>
      <c r="P97" s="117"/>
      <c r="Q97" s="117"/>
      <c r="R97" s="117"/>
    </row>
    <row r="98" spans="1:18" ht="12" customHeight="1">
      <c r="A98" s="117" t="s">
        <v>36</v>
      </c>
      <c r="B98" s="118" t="s">
        <v>853</v>
      </c>
      <c r="C98" s="117"/>
      <c r="D98" s="117"/>
      <c r="E98" s="117"/>
      <c r="F98" s="117"/>
      <c r="G98" s="117"/>
      <c r="H98" s="117"/>
      <c r="I98" s="117"/>
      <c r="J98" s="117"/>
      <c r="K98" s="117"/>
      <c r="L98" s="117"/>
      <c r="M98" s="117"/>
      <c r="N98" s="117"/>
      <c r="O98" s="117"/>
      <c r="P98" s="117"/>
      <c r="Q98" s="117"/>
      <c r="R98" s="117"/>
    </row>
    <row r="99" spans="1:18" ht="12" customHeight="1">
      <c r="A99" s="117" t="s">
        <v>37</v>
      </c>
      <c r="B99" s="118" t="s">
        <v>1127</v>
      </c>
      <c r="C99" s="117"/>
      <c r="D99" s="117"/>
      <c r="E99" s="117"/>
      <c r="F99" s="117"/>
      <c r="G99" s="117"/>
      <c r="H99" s="117"/>
      <c r="I99" s="117"/>
      <c r="J99" s="117"/>
      <c r="K99" s="117"/>
      <c r="L99" s="117"/>
      <c r="M99" s="117"/>
      <c r="N99" s="117"/>
      <c r="O99" s="117"/>
      <c r="P99" s="117"/>
      <c r="Q99" s="117"/>
      <c r="R99" s="117"/>
    </row>
    <row r="100" spans="1:18" ht="12" customHeight="1">
      <c r="A100" s="335" t="s">
        <v>38</v>
      </c>
      <c r="B100" s="118" t="s">
        <v>854</v>
      </c>
      <c r="C100" s="117"/>
      <c r="D100" s="117"/>
      <c r="E100" s="117"/>
      <c r="F100" s="117"/>
      <c r="G100" s="117"/>
      <c r="H100" s="117"/>
      <c r="I100" s="117"/>
      <c r="J100" s="117"/>
      <c r="K100" s="117"/>
      <c r="L100" s="117"/>
      <c r="M100" s="117"/>
      <c r="N100" s="117"/>
      <c r="O100" s="134"/>
      <c r="P100" s="117"/>
      <c r="Q100" s="117"/>
      <c r="R100" s="117"/>
    </row>
    <row r="101" spans="1:18" ht="12" customHeight="1">
      <c r="A101" s="335" t="s">
        <v>738</v>
      </c>
      <c r="B101" s="118" t="s">
        <v>855</v>
      </c>
      <c r="C101" s="117"/>
      <c r="D101" s="117"/>
      <c r="E101" s="117"/>
      <c r="F101" s="117"/>
      <c r="G101" s="117"/>
      <c r="H101" s="117"/>
      <c r="I101" s="117"/>
      <c r="J101" s="117"/>
      <c r="K101" s="117"/>
      <c r="L101" s="117"/>
      <c r="M101" s="117"/>
      <c r="N101" s="117"/>
      <c r="O101" s="134"/>
      <c r="P101" s="117"/>
      <c r="Q101" s="117"/>
      <c r="R101" s="117"/>
    </row>
    <row r="102" spans="1:18" ht="12" customHeight="1">
      <c r="A102" s="335" t="s">
        <v>741</v>
      </c>
      <c r="B102" s="118" t="s">
        <v>856</v>
      </c>
      <c r="C102" s="117"/>
      <c r="D102" s="117"/>
      <c r="E102" s="117"/>
      <c r="F102" s="117"/>
      <c r="G102" s="117"/>
      <c r="H102" s="117"/>
      <c r="I102" s="117"/>
      <c r="J102" s="117"/>
      <c r="K102" s="117"/>
      <c r="L102" s="117"/>
      <c r="M102" s="117"/>
      <c r="N102" s="117"/>
      <c r="O102" s="134"/>
      <c r="P102" s="117"/>
      <c r="Q102" s="117"/>
      <c r="R102" s="117"/>
    </row>
    <row r="103" spans="1:18" ht="12" customHeight="1">
      <c r="A103" s="335" t="s">
        <v>745</v>
      </c>
      <c r="B103" s="118" t="s">
        <v>1366</v>
      </c>
      <c r="C103" s="117"/>
      <c r="D103" s="117"/>
      <c r="E103" s="117"/>
      <c r="F103" s="117"/>
      <c r="G103" s="117"/>
      <c r="H103" s="117"/>
      <c r="I103" s="117"/>
      <c r="J103" s="117"/>
      <c r="K103" s="117"/>
      <c r="L103" s="117"/>
      <c r="M103" s="117"/>
      <c r="N103" s="117"/>
      <c r="O103" s="134"/>
      <c r="P103" s="117"/>
      <c r="Q103" s="117"/>
      <c r="R103" s="117"/>
    </row>
    <row r="104" spans="1:18" ht="12" customHeight="1">
      <c r="A104" s="117" t="s">
        <v>39</v>
      </c>
      <c r="B104" s="118" t="s">
        <v>857</v>
      </c>
      <c r="C104" s="117"/>
      <c r="D104" s="117"/>
      <c r="E104" s="117"/>
      <c r="F104" s="117"/>
      <c r="G104" s="117"/>
      <c r="H104" s="117"/>
      <c r="I104" s="117"/>
      <c r="J104" s="117"/>
      <c r="K104" s="117"/>
      <c r="L104" s="117"/>
      <c r="M104" s="117"/>
      <c r="N104" s="117"/>
      <c r="O104" s="134"/>
      <c r="P104" s="117"/>
      <c r="Q104" s="117"/>
      <c r="R104" s="117"/>
    </row>
    <row r="105" spans="1:18" ht="12" customHeight="1">
      <c r="A105" s="117" t="s">
        <v>40</v>
      </c>
      <c r="B105" s="118" t="s">
        <v>858</v>
      </c>
      <c r="C105" s="117"/>
      <c r="D105" s="117"/>
      <c r="E105" s="117"/>
      <c r="F105" s="117"/>
      <c r="G105" s="117"/>
      <c r="H105" s="117"/>
      <c r="I105" s="117"/>
      <c r="J105" s="117"/>
      <c r="K105" s="117"/>
      <c r="L105" s="117"/>
      <c r="M105" s="117"/>
      <c r="N105" s="117"/>
      <c r="O105" s="134"/>
      <c r="P105" s="117"/>
      <c r="Q105" s="117"/>
      <c r="R105" s="117"/>
    </row>
    <row r="106" spans="1:18" ht="12" customHeight="1">
      <c r="A106" s="117" t="s">
        <v>41</v>
      </c>
      <c r="B106" s="118" t="s">
        <v>859</v>
      </c>
      <c r="C106" s="117"/>
      <c r="D106" s="117"/>
      <c r="E106" s="117"/>
      <c r="F106" s="117"/>
      <c r="G106" s="117"/>
      <c r="H106" s="117"/>
      <c r="I106" s="117"/>
      <c r="J106" s="117"/>
      <c r="K106" s="117"/>
      <c r="L106" s="117"/>
      <c r="M106" s="117"/>
      <c r="N106" s="117"/>
      <c r="O106" s="134"/>
      <c r="P106" s="117"/>
      <c r="Q106" s="117"/>
      <c r="R106" s="117"/>
    </row>
    <row r="107" spans="1:18" ht="12" customHeight="1">
      <c r="A107" s="117" t="s">
        <v>42</v>
      </c>
      <c r="B107" s="118" t="s">
        <v>860</v>
      </c>
      <c r="C107" s="117"/>
      <c r="D107" s="117"/>
      <c r="E107" s="117"/>
      <c r="F107" s="117"/>
      <c r="G107" s="117"/>
      <c r="H107" s="117"/>
      <c r="I107" s="117"/>
      <c r="J107" s="117"/>
      <c r="K107" s="117"/>
      <c r="L107" s="117"/>
      <c r="M107" s="117"/>
      <c r="N107" s="117"/>
      <c r="O107" s="134"/>
      <c r="P107" s="117"/>
      <c r="Q107" s="117"/>
      <c r="R107" s="117"/>
    </row>
    <row r="108" spans="1:18" ht="12" customHeight="1">
      <c r="A108" s="117" t="s">
        <v>43</v>
      </c>
      <c r="B108" s="118" t="s">
        <v>861</v>
      </c>
      <c r="C108" s="117"/>
      <c r="D108" s="117"/>
      <c r="E108" s="117"/>
      <c r="F108" s="117"/>
      <c r="G108" s="117"/>
      <c r="H108" s="117"/>
      <c r="I108" s="117"/>
      <c r="J108" s="117"/>
      <c r="K108" s="117"/>
      <c r="L108" s="117"/>
      <c r="M108" s="134"/>
      <c r="N108" s="117"/>
      <c r="O108" s="134"/>
      <c r="P108" s="117"/>
      <c r="Q108" s="117"/>
      <c r="R108" s="117"/>
    </row>
    <row r="109" spans="1:18" ht="12" customHeight="1">
      <c r="A109" s="117" t="s">
        <v>44</v>
      </c>
      <c r="B109" s="118" t="s">
        <v>862</v>
      </c>
      <c r="C109" s="117"/>
      <c r="D109" s="117"/>
      <c r="E109" s="117"/>
      <c r="F109" s="117"/>
      <c r="G109" s="117"/>
      <c r="H109" s="117"/>
      <c r="I109" s="117"/>
      <c r="J109" s="117"/>
      <c r="K109" s="117"/>
      <c r="L109" s="117"/>
      <c r="M109" s="134"/>
      <c r="N109" s="117"/>
      <c r="O109" s="134"/>
      <c r="P109" s="117"/>
      <c r="Q109" s="117"/>
      <c r="R109" s="117"/>
    </row>
    <row r="110" spans="1:18" ht="12" customHeight="1">
      <c r="A110" s="117" t="s">
        <v>45</v>
      </c>
      <c r="B110" s="118" t="s">
        <v>863</v>
      </c>
      <c r="C110" s="117"/>
      <c r="D110" s="117"/>
      <c r="E110" s="117"/>
      <c r="F110" s="117"/>
      <c r="G110" s="117"/>
      <c r="H110" s="117"/>
      <c r="I110" s="117"/>
      <c r="J110" s="117"/>
      <c r="K110" s="117"/>
      <c r="L110" s="117"/>
      <c r="M110" s="134"/>
      <c r="N110" s="117"/>
      <c r="O110" s="134"/>
      <c r="P110" s="117"/>
      <c r="Q110" s="117"/>
      <c r="R110" s="117"/>
    </row>
    <row r="111" spans="1:18" ht="12" customHeight="1">
      <c r="A111" s="117" t="s">
        <v>46</v>
      </c>
      <c r="B111" s="118" t="s">
        <v>864</v>
      </c>
      <c r="C111" s="117"/>
      <c r="D111" s="117"/>
      <c r="E111" s="117"/>
      <c r="F111" s="117"/>
      <c r="G111" s="117"/>
      <c r="H111" s="117"/>
      <c r="I111" s="117"/>
      <c r="J111" s="117"/>
      <c r="K111" s="117"/>
      <c r="L111" s="117"/>
      <c r="M111" s="134"/>
      <c r="N111" s="117"/>
      <c r="O111" s="134"/>
      <c r="P111" s="117"/>
      <c r="Q111" s="117"/>
      <c r="R111" s="117"/>
    </row>
    <row r="112" spans="1:18" ht="12" customHeight="1">
      <c r="A112" s="117" t="s">
        <v>47</v>
      </c>
      <c r="B112" s="118" t="s">
        <v>865</v>
      </c>
      <c r="C112" s="117"/>
      <c r="D112" s="117"/>
      <c r="E112" s="117"/>
      <c r="F112" s="117"/>
      <c r="G112" s="117"/>
      <c r="H112" s="117"/>
      <c r="I112" s="117"/>
      <c r="J112" s="117"/>
      <c r="K112" s="117"/>
      <c r="L112" s="117"/>
      <c r="M112" s="134"/>
      <c r="N112" s="117"/>
      <c r="O112" s="134"/>
      <c r="P112" s="117"/>
      <c r="Q112" s="117"/>
      <c r="R112" s="117"/>
    </row>
    <row r="113" spans="1:18" ht="12" customHeight="1">
      <c r="A113" s="117" t="s">
        <v>48</v>
      </c>
      <c r="B113" s="118" t="s">
        <v>866</v>
      </c>
      <c r="C113" s="117"/>
      <c r="D113" s="117"/>
      <c r="E113" s="117"/>
      <c r="F113" s="117"/>
      <c r="G113" s="117"/>
      <c r="H113" s="117"/>
      <c r="I113" s="117"/>
      <c r="J113" s="117"/>
      <c r="K113" s="117"/>
      <c r="L113" s="117"/>
      <c r="M113" s="134"/>
      <c r="N113" s="117"/>
      <c r="O113" s="134"/>
      <c r="P113" s="117"/>
      <c r="Q113" s="117"/>
      <c r="R113" s="117"/>
    </row>
    <row r="114" spans="1:18" ht="12" customHeight="1">
      <c r="A114" s="117" t="s">
        <v>49</v>
      </c>
      <c r="B114" s="118" t="s">
        <v>867</v>
      </c>
      <c r="C114" s="117"/>
      <c r="D114" s="117"/>
      <c r="E114" s="117"/>
      <c r="F114" s="117"/>
      <c r="G114" s="117"/>
      <c r="H114" s="117"/>
      <c r="I114" s="117"/>
      <c r="J114" s="117"/>
      <c r="K114" s="117"/>
      <c r="L114" s="117"/>
      <c r="M114" s="134"/>
      <c r="N114" s="117"/>
      <c r="O114" s="134"/>
      <c r="P114" s="117"/>
      <c r="Q114" s="117"/>
      <c r="R114" s="117"/>
    </row>
    <row r="115" spans="1:18" ht="12" customHeight="1">
      <c r="A115" s="117" t="s">
        <v>50</v>
      </c>
      <c r="B115" s="118" t="s">
        <v>868</v>
      </c>
      <c r="C115" s="117"/>
      <c r="D115" s="117"/>
      <c r="E115" s="117"/>
      <c r="F115" s="117"/>
      <c r="G115" s="117"/>
      <c r="H115" s="117"/>
      <c r="I115" s="117"/>
      <c r="J115" s="117"/>
      <c r="K115" s="117"/>
      <c r="L115" s="117"/>
      <c r="M115" s="134"/>
      <c r="N115" s="117"/>
      <c r="O115" s="134"/>
      <c r="P115" s="117"/>
      <c r="Q115" s="117"/>
      <c r="R115" s="117"/>
    </row>
    <row r="116" spans="1:18" ht="12" customHeight="1">
      <c r="A116" s="117" t="s">
        <v>51</v>
      </c>
      <c r="B116" s="118" t="s">
        <v>1367</v>
      </c>
      <c r="C116" s="117"/>
      <c r="D116" s="117"/>
      <c r="E116" s="117"/>
      <c r="F116" s="117"/>
      <c r="G116" s="117"/>
      <c r="H116" s="117"/>
      <c r="I116" s="117"/>
      <c r="J116" s="117"/>
      <c r="K116" s="117"/>
      <c r="L116" s="117"/>
      <c r="M116" s="134"/>
      <c r="N116" s="117"/>
      <c r="O116" s="134"/>
      <c r="P116" s="117"/>
      <c r="Q116" s="117"/>
      <c r="R116" s="117"/>
    </row>
    <row r="117" spans="1:18" ht="12" customHeight="1">
      <c r="A117" s="117" t="s">
        <v>52</v>
      </c>
      <c r="B117" s="118" t="s">
        <v>869</v>
      </c>
      <c r="C117" s="117"/>
      <c r="D117" s="117"/>
      <c r="E117" s="117"/>
      <c r="F117" s="117"/>
      <c r="G117" s="117"/>
      <c r="H117" s="117"/>
      <c r="I117" s="117"/>
      <c r="J117" s="117"/>
      <c r="K117" s="117"/>
      <c r="L117" s="117"/>
      <c r="M117" s="134"/>
      <c r="N117" s="117"/>
      <c r="O117" s="134"/>
      <c r="P117" s="117"/>
      <c r="Q117" s="117"/>
      <c r="R117" s="117"/>
    </row>
    <row r="118" spans="1:18" ht="12" customHeight="1">
      <c r="A118" s="117" t="s">
        <v>53</v>
      </c>
      <c r="B118" s="118" t="s">
        <v>870</v>
      </c>
      <c r="C118" s="117"/>
      <c r="D118" s="117"/>
      <c r="E118" s="117"/>
      <c r="F118" s="117"/>
      <c r="G118" s="117"/>
      <c r="H118" s="117"/>
      <c r="I118" s="117"/>
      <c r="J118" s="117"/>
      <c r="K118" s="117"/>
      <c r="L118" s="117"/>
      <c r="M118" s="134"/>
      <c r="N118" s="117"/>
      <c r="O118" s="134"/>
      <c r="P118" s="117"/>
      <c r="Q118" s="117"/>
      <c r="R118" s="117"/>
    </row>
    <row r="119" spans="1:18" ht="12" customHeight="1">
      <c r="A119" s="117" t="s">
        <v>54</v>
      </c>
      <c r="B119" s="118" t="s">
        <v>871</v>
      </c>
      <c r="C119" s="117"/>
      <c r="D119" s="117"/>
      <c r="E119" s="117"/>
      <c r="F119" s="117"/>
      <c r="G119" s="117"/>
      <c r="H119" s="117"/>
      <c r="I119" s="117"/>
      <c r="J119" s="117"/>
      <c r="K119" s="117"/>
      <c r="L119" s="117"/>
      <c r="M119" s="134"/>
      <c r="N119" s="117"/>
      <c r="O119" s="134"/>
      <c r="P119" s="117"/>
      <c r="Q119" s="117"/>
      <c r="R119" s="117"/>
    </row>
    <row r="120" spans="1:18" ht="12" customHeight="1">
      <c r="A120" s="117" t="s">
        <v>55</v>
      </c>
      <c r="B120" s="118" t="s">
        <v>872</v>
      </c>
      <c r="C120" s="117"/>
      <c r="D120" s="117"/>
      <c r="E120" s="117"/>
      <c r="F120" s="117"/>
      <c r="G120" s="117"/>
      <c r="H120" s="117"/>
      <c r="I120" s="117"/>
      <c r="J120" s="117"/>
      <c r="K120" s="117"/>
      <c r="L120" s="117"/>
      <c r="M120" s="134"/>
      <c r="N120" s="117"/>
      <c r="O120" s="134"/>
      <c r="P120" s="117"/>
      <c r="Q120" s="117"/>
      <c r="R120" s="117"/>
    </row>
    <row r="121" spans="1:18" ht="12" customHeight="1">
      <c r="A121" s="117" t="s">
        <v>56</v>
      </c>
      <c r="B121" s="118" t="s">
        <v>873</v>
      </c>
      <c r="C121" s="117"/>
      <c r="D121" s="117"/>
      <c r="E121" s="117"/>
      <c r="F121" s="117"/>
      <c r="G121" s="117"/>
      <c r="H121" s="117"/>
      <c r="I121" s="117"/>
      <c r="J121" s="117"/>
      <c r="K121" s="117"/>
      <c r="L121" s="117"/>
      <c r="M121" s="134"/>
      <c r="N121" s="117"/>
      <c r="O121" s="134"/>
      <c r="P121" s="117"/>
      <c r="Q121" s="117"/>
      <c r="R121" s="117"/>
    </row>
    <row r="122" spans="1:18" ht="12" customHeight="1">
      <c r="A122" s="117" t="s">
        <v>57</v>
      </c>
      <c r="B122" s="118" t="s">
        <v>874</v>
      </c>
      <c r="C122" s="117"/>
      <c r="D122" s="117"/>
      <c r="E122" s="117"/>
      <c r="F122" s="117"/>
      <c r="G122" s="117"/>
      <c r="H122" s="117"/>
      <c r="I122" s="117"/>
      <c r="J122" s="117"/>
      <c r="K122" s="117"/>
      <c r="L122" s="117"/>
      <c r="M122" s="134"/>
      <c r="N122" s="117"/>
      <c r="O122" s="134"/>
      <c r="P122" s="117"/>
      <c r="Q122" s="117"/>
      <c r="R122" s="117"/>
    </row>
    <row r="123" spans="1:18" ht="12" customHeight="1">
      <c r="A123" s="117" t="s">
        <v>58</v>
      </c>
      <c r="B123" s="118" t="s">
        <v>875</v>
      </c>
      <c r="C123" s="117"/>
      <c r="D123" s="117"/>
      <c r="E123" s="117"/>
      <c r="F123" s="117"/>
      <c r="G123" s="117"/>
      <c r="H123" s="117"/>
      <c r="I123" s="117"/>
      <c r="J123" s="117"/>
      <c r="K123" s="117"/>
      <c r="L123" s="117"/>
      <c r="M123" s="134"/>
      <c r="N123" s="117"/>
      <c r="O123" s="134"/>
      <c r="P123" s="117"/>
      <c r="Q123" s="117"/>
      <c r="R123" s="117"/>
    </row>
    <row r="124" spans="1:18" ht="12" customHeight="1">
      <c r="A124" s="117" t="s">
        <v>22</v>
      </c>
      <c r="B124" s="118" t="s">
        <v>876</v>
      </c>
      <c r="C124" s="117"/>
      <c r="D124" s="117"/>
      <c r="E124" s="117"/>
      <c r="F124" s="117"/>
      <c r="G124" s="117"/>
      <c r="H124" s="117"/>
      <c r="I124" s="117"/>
      <c r="J124" s="117"/>
      <c r="K124" s="117"/>
      <c r="L124" s="117"/>
      <c r="M124" s="134"/>
      <c r="N124" s="117"/>
      <c r="O124" s="134"/>
      <c r="P124" s="117"/>
      <c r="Q124" s="117"/>
      <c r="R124" s="117"/>
    </row>
    <row r="125" spans="1:18" ht="12" customHeight="1">
      <c r="A125" s="117" t="s">
        <v>23</v>
      </c>
      <c r="B125" s="118" t="s">
        <v>877</v>
      </c>
      <c r="C125" s="117"/>
      <c r="D125" s="117"/>
      <c r="E125" s="117"/>
      <c r="F125" s="117"/>
      <c r="G125" s="117"/>
      <c r="H125" s="117"/>
      <c r="I125" s="117"/>
      <c r="J125" s="117"/>
      <c r="K125" s="117"/>
      <c r="L125" s="117"/>
      <c r="M125" s="134"/>
      <c r="N125" s="117"/>
      <c r="O125" s="134"/>
      <c r="P125" s="117"/>
      <c r="Q125" s="117"/>
      <c r="R125" s="117"/>
    </row>
    <row r="126" spans="1:18" ht="12" customHeight="1">
      <c r="A126" s="117" t="s">
        <v>24</v>
      </c>
      <c r="B126" s="118" t="s">
        <v>878</v>
      </c>
      <c r="C126" s="117"/>
      <c r="D126" s="117"/>
      <c r="E126" s="117"/>
      <c r="F126" s="117"/>
      <c r="G126" s="117"/>
      <c r="H126" s="117"/>
      <c r="I126" s="117"/>
      <c r="J126" s="117"/>
      <c r="K126" s="117"/>
      <c r="L126" s="117"/>
      <c r="M126" s="134"/>
      <c r="N126" s="117"/>
      <c r="O126" s="134"/>
      <c r="P126" s="117"/>
      <c r="Q126" s="117"/>
      <c r="R126" s="117"/>
    </row>
    <row r="127" spans="1:18" ht="12" customHeight="1">
      <c r="A127" s="117" t="s">
        <v>25</v>
      </c>
      <c r="B127" s="118" t="s">
        <v>879</v>
      </c>
      <c r="C127" s="117"/>
      <c r="D127" s="117"/>
      <c r="E127" s="117"/>
      <c r="F127" s="117"/>
      <c r="G127" s="117"/>
      <c r="H127" s="117"/>
      <c r="I127" s="117"/>
      <c r="J127" s="117"/>
      <c r="K127" s="117"/>
      <c r="L127" s="117"/>
      <c r="M127" s="134"/>
      <c r="N127" s="117"/>
      <c r="O127" s="134"/>
      <c r="P127" s="117"/>
      <c r="Q127" s="117"/>
      <c r="R127" s="117"/>
    </row>
    <row r="128" spans="1:18" ht="12" customHeight="1">
      <c r="A128" s="117" t="s">
        <v>26</v>
      </c>
      <c r="B128" s="118" t="s">
        <v>880</v>
      </c>
      <c r="C128" s="117"/>
      <c r="D128" s="117"/>
      <c r="E128" s="117"/>
      <c r="F128" s="117"/>
      <c r="G128" s="117"/>
      <c r="H128" s="117"/>
      <c r="I128" s="117"/>
      <c r="J128" s="117"/>
      <c r="K128" s="117"/>
      <c r="L128" s="117"/>
      <c r="M128" s="134"/>
      <c r="N128" s="117"/>
      <c r="O128" s="134"/>
      <c r="P128" s="117"/>
      <c r="Q128" s="117"/>
      <c r="R128" s="117"/>
    </row>
    <row r="129" spans="1:18" ht="12" customHeight="1">
      <c r="A129" s="117" t="s">
        <v>27</v>
      </c>
      <c r="B129" s="118" t="s">
        <v>881</v>
      </c>
      <c r="C129" s="117"/>
      <c r="D129" s="117"/>
      <c r="E129" s="117"/>
      <c r="F129" s="117"/>
      <c r="G129" s="117"/>
      <c r="H129" s="117"/>
      <c r="I129" s="117"/>
      <c r="J129" s="117"/>
      <c r="K129" s="117"/>
      <c r="L129" s="117"/>
      <c r="M129" s="134"/>
      <c r="N129" s="117"/>
      <c r="O129" s="134"/>
      <c r="P129" s="117"/>
      <c r="Q129" s="117"/>
      <c r="R129" s="117"/>
    </row>
    <row r="130" spans="1:18" ht="12" customHeight="1">
      <c r="A130" s="117" t="s">
        <v>59</v>
      </c>
      <c r="B130" s="118" t="s">
        <v>882</v>
      </c>
      <c r="C130" s="117"/>
      <c r="D130" s="117"/>
      <c r="E130" s="117"/>
      <c r="F130" s="117"/>
      <c r="G130" s="117"/>
      <c r="H130" s="117"/>
      <c r="I130" s="117"/>
      <c r="J130" s="117"/>
      <c r="K130" s="117"/>
      <c r="L130" s="134"/>
      <c r="M130" s="134"/>
      <c r="N130" s="117"/>
      <c r="O130" s="117"/>
      <c r="P130" s="117"/>
      <c r="Q130" s="117"/>
      <c r="R130" s="117"/>
    </row>
    <row r="131" spans="1:18" ht="12" customHeight="1">
      <c r="A131" s="117" t="s">
        <v>60</v>
      </c>
      <c r="B131" s="118" t="s">
        <v>883</v>
      </c>
      <c r="C131" s="117"/>
      <c r="D131" s="117"/>
      <c r="E131" s="117"/>
      <c r="F131" s="117"/>
      <c r="G131" s="117"/>
      <c r="H131" s="117"/>
      <c r="I131" s="117"/>
      <c r="J131" s="117"/>
      <c r="K131" s="117"/>
      <c r="L131" s="134"/>
      <c r="M131" s="134"/>
      <c r="N131" s="117"/>
      <c r="O131" s="117"/>
      <c r="P131" s="117"/>
      <c r="Q131" s="117"/>
      <c r="R131" s="117"/>
    </row>
    <row r="132" spans="1:18" ht="12" customHeight="1">
      <c r="A132" s="117" t="s">
        <v>61</v>
      </c>
      <c r="B132" s="118" t="s">
        <v>1368</v>
      </c>
      <c r="C132" s="117"/>
      <c r="D132" s="117"/>
      <c r="E132" s="117"/>
      <c r="F132" s="117"/>
      <c r="G132" s="117"/>
      <c r="H132" s="117"/>
      <c r="I132" s="117"/>
      <c r="J132" s="117"/>
      <c r="K132" s="117"/>
      <c r="L132" s="134"/>
      <c r="M132" s="134"/>
      <c r="N132" s="117"/>
      <c r="O132" s="117"/>
      <c r="P132" s="117"/>
      <c r="Q132" s="117"/>
      <c r="R132" s="117"/>
    </row>
    <row r="133" spans="1:18" ht="12" customHeight="1">
      <c r="A133" s="117" t="s">
        <v>62</v>
      </c>
      <c r="B133" s="118" t="s">
        <v>884</v>
      </c>
      <c r="C133" s="117"/>
      <c r="D133" s="117"/>
      <c r="E133" s="117"/>
      <c r="F133" s="117"/>
      <c r="G133" s="117"/>
      <c r="H133" s="117"/>
      <c r="I133" s="117"/>
      <c r="J133" s="117"/>
      <c r="K133" s="117"/>
      <c r="L133" s="134"/>
      <c r="M133" s="134"/>
      <c r="N133" s="117"/>
      <c r="O133" s="117"/>
      <c r="P133" s="117"/>
      <c r="Q133" s="117"/>
      <c r="R133" s="117"/>
    </row>
    <row r="134" spans="1:18" ht="12" customHeight="1">
      <c r="A134" s="117" t="s">
        <v>63</v>
      </c>
      <c r="B134" s="118" t="s">
        <v>885</v>
      </c>
      <c r="C134" s="117"/>
      <c r="D134" s="117"/>
      <c r="E134" s="117"/>
      <c r="F134" s="117"/>
      <c r="G134" s="117"/>
      <c r="H134" s="117"/>
      <c r="I134" s="117"/>
      <c r="J134" s="117"/>
      <c r="K134" s="117"/>
      <c r="L134" s="134"/>
      <c r="M134" s="134"/>
      <c r="N134" s="117"/>
      <c r="O134" s="117"/>
      <c r="P134" s="117"/>
      <c r="Q134" s="117"/>
      <c r="R134" s="117"/>
    </row>
    <row r="135" spans="1:18" ht="12" customHeight="1">
      <c r="A135" s="117" t="s">
        <v>84</v>
      </c>
      <c r="B135" s="118" t="s">
        <v>886</v>
      </c>
      <c r="C135" s="117"/>
      <c r="D135" s="117"/>
      <c r="E135" s="117"/>
      <c r="F135" s="117"/>
      <c r="G135" s="117"/>
      <c r="H135" s="117"/>
      <c r="I135" s="117"/>
      <c r="J135" s="117"/>
      <c r="K135" s="134"/>
      <c r="L135" s="134"/>
      <c r="M135" s="134"/>
      <c r="N135" s="117"/>
      <c r="O135" s="117"/>
      <c r="P135" s="117"/>
      <c r="Q135" s="117"/>
      <c r="R135" s="117"/>
    </row>
    <row r="136" spans="1:18" ht="12" customHeight="1">
      <c r="A136" s="117" t="s">
        <v>85</v>
      </c>
      <c r="B136" s="118" t="s">
        <v>887</v>
      </c>
      <c r="C136" s="117"/>
      <c r="D136" s="117"/>
      <c r="E136" s="117"/>
      <c r="F136" s="117"/>
      <c r="G136" s="117"/>
      <c r="H136" s="117"/>
      <c r="I136" s="117"/>
      <c r="J136" s="117"/>
      <c r="K136" s="134"/>
      <c r="L136" s="134"/>
      <c r="M136" s="134"/>
      <c r="N136" s="117"/>
      <c r="O136" s="117"/>
      <c r="P136" s="117"/>
      <c r="Q136" s="117"/>
      <c r="R136" s="117"/>
    </row>
    <row r="137" spans="1:18" ht="12" customHeight="1">
      <c r="A137" s="117" t="s">
        <v>86</v>
      </c>
      <c r="B137" s="118" t="s">
        <v>888</v>
      </c>
      <c r="C137" s="117"/>
      <c r="D137" s="117"/>
      <c r="E137" s="117"/>
      <c r="F137" s="117"/>
      <c r="G137" s="117"/>
      <c r="H137" s="117"/>
      <c r="I137" s="117"/>
      <c r="J137" s="117"/>
      <c r="K137" s="134"/>
      <c r="L137" s="134"/>
      <c r="M137" s="134"/>
      <c r="N137" s="117"/>
      <c r="O137" s="117"/>
      <c r="P137" s="117"/>
      <c r="Q137" s="117"/>
      <c r="R137" s="117"/>
    </row>
    <row r="138" spans="1:18" ht="12" customHeight="1">
      <c r="A138" s="117" t="s">
        <v>64</v>
      </c>
      <c r="B138" s="118" t="s">
        <v>889</v>
      </c>
      <c r="C138" s="117"/>
      <c r="D138" s="117"/>
      <c r="E138" s="117"/>
      <c r="F138" s="117"/>
      <c r="G138" s="117"/>
      <c r="H138" s="117"/>
      <c r="I138" s="117"/>
      <c r="J138" s="117"/>
      <c r="K138" s="134"/>
      <c r="L138" s="134"/>
      <c r="M138" s="134"/>
      <c r="N138" s="117"/>
      <c r="O138" s="117"/>
      <c r="P138" s="117"/>
      <c r="Q138" s="117"/>
      <c r="R138" s="117"/>
    </row>
    <row r="139" spans="1:18" ht="12" customHeight="1">
      <c r="A139" s="117" t="s">
        <v>65</v>
      </c>
      <c r="B139" s="118" t="s">
        <v>890</v>
      </c>
      <c r="C139" s="117"/>
      <c r="D139" s="117"/>
      <c r="E139" s="117"/>
      <c r="F139" s="117"/>
      <c r="G139" s="117"/>
      <c r="H139" s="117"/>
      <c r="I139" s="117"/>
      <c r="J139" s="117"/>
      <c r="K139" s="134"/>
      <c r="L139" s="134"/>
      <c r="M139" s="134"/>
      <c r="N139" s="117"/>
      <c r="O139" s="117"/>
      <c r="P139" s="117"/>
      <c r="Q139" s="117"/>
      <c r="R139" s="117"/>
    </row>
    <row r="140" spans="1:18" ht="12" customHeight="1">
      <c r="A140" s="117" t="s">
        <v>66</v>
      </c>
      <c r="B140" s="118" t="s">
        <v>891</v>
      </c>
      <c r="C140" s="117"/>
      <c r="D140" s="117"/>
      <c r="E140" s="117"/>
      <c r="F140" s="117"/>
      <c r="G140" s="117"/>
      <c r="H140" s="117"/>
      <c r="I140" s="117"/>
      <c r="J140" s="117"/>
      <c r="K140" s="134"/>
      <c r="L140" s="134"/>
      <c r="M140" s="134"/>
      <c r="N140" s="117"/>
      <c r="O140" s="117"/>
      <c r="P140" s="117"/>
      <c r="Q140" s="117"/>
      <c r="R140" s="117"/>
    </row>
    <row r="141" spans="1:18" ht="12" customHeight="1">
      <c r="A141" s="117" t="s">
        <v>67</v>
      </c>
      <c r="B141" s="118" t="s">
        <v>1369</v>
      </c>
      <c r="C141" s="117"/>
      <c r="D141" s="117"/>
      <c r="E141" s="117"/>
      <c r="F141" s="117"/>
      <c r="G141" s="117"/>
      <c r="H141" s="117"/>
      <c r="I141" s="117"/>
      <c r="J141" s="117"/>
      <c r="K141" s="134"/>
      <c r="L141" s="134"/>
      <c r="M141" s="134"/>
      <c r="N141" s="117"/>
      <c r="O141" s="117"/>
      <c r="P141" s="117"/>
      <c r="Q141" s="117"/>
      <c r="R141" s="117"/>
    </row>
    <row r="142" spans="1:18" ht="12" customHeight="1">
      <c r="A142" s="117" t="s">
        <v>68</v>
      </c>
      <c r="B142" s="118" t="s">
        <v>892</v>
      </c>
      <c r="C142" s="117"/>
      <c r="D142" s="117"/>
      <c r="E142" s="117"/>
      <c r="F142" s="117"/>
      <c r="G142" s="117"/>
      <c r="H142" s="117"/>
      <c r="I142" s="117"/>
      <c r="J142" s="117"/>
      <c r="K142" s="134"/>
      <c r="L142" s="134"/>
      <c r="M142" s="134"/>
      <c r="N142" s="117"/>
      <c r="O142" s="117"/>
      <c r="P142" s="117"/>
      <c r="Q142" s="117"/>
      <c r="R142" s="117"/>
    </row>
    <row r="143" spans="1:18" ht="12" customHeight="1">
      <c r="A143" s="117" t="s">
        <v>69</v>
      </c>
      <c r="B143" s="118" t="s">
        <v>893</v>
      </c>
      <c r="C143" s="117"/>
      <c r="D143" s="117"/>
      <c r="E143" s="117"/>
      <c r="F143" s="117"/>
      <c r="G143" s="117"/>
      <c r="H143" s="117"/>
      <c r="I143" s="117"/>
      <c r="J143" s="117"/>
      <c r="K143" s="134"/>
      <c r="L143" s="134"/>
      <c r="M143" s="134"/>
      <c r="N143" s="117"/>
      <c r="O143" s="117"/>
      <c r="P143" s="117"/>
      <c r="Q143" s="117"/>
      <c r="R143" s="117"/>
    </row>
    <row r="144" spans="1:18" ht="12" customHeight="1">
      <c r="A144" s="117" t="s">
        <v>70</v>
      </c>
      <c r="B144" s="118" t="s">
        <v>1432</v>
      </c>
      <c r="C144" s="117"/>
      <c r="D144" s="117"/>
      <c r="E144" s="117"/>
      <c r="F144" s="117"/>
      <c r="G144" s="117"/>
      <c r="H144" s="117"/>
      <c r="I144" s="117"/>
      <c r="J144" s="117"/>
      <c r="K144" s="134"/>
      <c r="L144" s="134"/>
      <c r="M144" s="134"/>
      <c r="N144" s="117"/>
      <c r="O144" s="117"/>
      <c r="P144" s="117"/>
      <c r="Q144" s="117"/>
      <c r="R144" s="117"/>
    </row>
    <row r="145" spans="1:18" ht="12" customHeight="1">
      <c r="A145" s="117" t="s">
        <v>175</v>
      </c>
      <c r="B145" s="118" t="s">
        <v>894</v>
      </c>
      <c r="C145" s="117"/>
      <c r="D145" s="117"/>
      <c r="E145" s="117"/>
      <c r="F145" s="117"/>
      <c r="G145" s="117"/>
      <c r="H145" s="117"/>
      <c r="I145" s="117"/>
      <c r="J145" s="117"/>
      <c r="K145" s="134"/>
      <c r="L145" s="134"/>
      <c r="M145" s="134"/>
      <c r="N145" s="117"/>
      <c r="O145" s="117"/>
      <c r="P145" s="117"/>
      <c r="R145" s="117"/>
    </row>
    <row r="146" spans="1:18" ht="12" customHeight="1">
      <c r="A146" s="117" t="s">
        <v>71</v>
      </c>
      <c r="B146" s="118" t="s">
        <v>895</v>
      </c>
      <c r="C146" s="117"/>
      <c r="D146" s="117"/>
      <c r="E146" s="117"/>
      <c r="F146" s="117"/>
      <c r="G146" s="117"/>
      <c r="H146" s="117"/>
      <c r="I146" s="117"/>
      <c r="J146" s="117"/>
      <c r="K146" s="134"/>
      <c r="L146" s="134"/>
      <c r="M146" s="134"/>
      <c r="N146" s="117"/>
      <c r="O146" s="117"/>
      <c r="P146" s="117"/>
      <c r="R146" s="117"/>
    </row>
    <row r="147" spans="1:18" ht="12" customHeight="1">
      <c r="A147" s="117" t="s">
        <v>72</v>
      </c>
      <c r="B147" s="118" t="s">
        <v>896</v>
      </c>
      <c r="C147" s="117"/>
      <c r="D147" s="117"/>
      <c r="E147" s="117"/>
      <c r="F147" s="117"/>
      <c r="G147" s="117"/>
      <c r="H147" s="117"/>
      <c r="I147" s="117"/>
      <c r="J147" s="117"/>
      <c r="K147" s="134"/>
      <c r="L147" s="134"/>
      <c r="M147" s="134"/>
      <c r="N147" s="117"/>
      <c r="O147" s="117"/>
      <c r="P147" s="117"/>
      <c r="R147" s="117"/>
    </row>
    <row r="148" spans="1:18" ht="12" customHeight="1">
      <c r="A148" s="117" t="s">
        <v>73</v>
      </c>
      <c r="B148" s="118" t="s">
        <v>897</v>
      </c>
      <c r="C148" s="117"/>
      <c r="D148" s="117"/>
      <c r="E148" s="117"/>
      <c r="F148" s="117"/>
      <c r="G148" s="117"/>
      <c r="H148" s="117"/>
      <c r="I148" s="117"/>
      <c r="J148" s="117"/>
      <c r="K148" s="134"/>
      <c r="L148" s="134"/>
      <c r="M148" s="134"/>
      <c r="N148" s="117"/>
      <c r="O148" s="117"/>
      <c r="P148" s="117"/>
      <c r="R148" s="117"/>
    </row>
    <row r="149" spans="1:18" ht="12" customHeight="1">
      <c r="A149" s="117" t="s">
        <v>74</v>
      </c>
      <c r="B149" s="118" t="s">
        <v>898</v>
      </c>
      <c r="C149" s="117"/>
      <c r="D149" s="117"/>
      <c r="E149" s="117"/>
      <c r="F149" s="117"/>
      <c r="G149" s="117"/>
      <c r="H149" s="117"/>
      <c r="I149" s="117"/>
      <c r="J149" s="117"/>
      <c r="K149" s="134"/>
      <c r="L149" s="134"/>
      <c r="M149" s="134"/>
      <c r="N149" s="117"/>
      <c r="O149" s="117"/>
      <c r="P149" s="117"/>
      <c r="R149" s="117"/>
    </row>
    <row r="150" spans="1:18" ht="12" customHeight="1">
      <c r="A150" s="117" t="s">
        <v>13</v>
      </c>
      <c r="B150" s="118" t="s">
        <v>899</v>
      </c>
      <c r="C150" s="117"/>
      <c r="D150" s="117"/>
      <c r="E150" s="117"/>
      <c r="F150" s="117"/>
      <c r="G150" s="117"/>
      <c r="H150" s="117"/>
      <c r="I150" s="117"/>
      <c r="J150" s="117"/>
      <c r="K150" s="134"/>
      <c r="L150" s="134"/>
      <c r="M150" s="134"/>
      <c r="N150" s="117"/>
      <c r="O150" s="117"/>
      <c r="P150" s="117"/>
      <c r="R150" s="117"/>
    </row>
    <row r="151" spans="1:18" ht="12" customHeight="1">
      <c r="A151" s="117" t="s">
        <v>75</v>
      </c>
      <c r="B151" s="118" t="s">
        <v>900</v>
      </c>
      <c r="C151" s="117"/>
      <c r="D151" s="117"/>
      <c r="E151" s="117"/>
      <c r="F151" s="117"/>
      <c r="G151" s="117"/>
      <c r="H151" s="117"/>
      <c r="I151" s="117"/>
      <c r="J151" s="117"/>
      <c r="K151" s="134"/>
      <c r="L151" s="134"/>
      <c r="M151" s="134"/>
      <c r="N151" s="117"/>
      <c r="O151" s="117"/>
      <c r="P151" s="117"/>
      <c r="R151" s="117"/>
    </row>
    <row r="152" spans="1:18" ht="12" customHeight="1">
      <c r="A152" s="117" t="s">
        <v>76</v>
      </c>
      <c r="B152" s="118" t="s">
        <v>901</v>
      </c>
      <c r="C152" s="117"/>
      <c r="D152" s="117"/>
      <c r="E152" s="117"/>
      <c r="F152" s="117"/>
      <c r="G152" s="117"/>
      <c r="H152" s="117"/>
      <c r="I152" s="117"/>
      <c r="J152" s="117"/>
      <c r="K152" s="134"/>
      <c r="L152" s="134"/>
      <c r="M152" s="134"/>
      <c r="N152" s="117"/>
      <c r="O152" s="117"/>
      <c r="P152" s="117"/>
      <c r="R152" s="117"/>
    </row>
    <row r="153" spans="1:18" ht="12" customHeight="1">
      <c r="A153" s="117" t="s">
        <v>77</v>
      </c>
      <c r="B153" s="118" t="s">
        <v>902</v>
      </c>
      <c r="C153" s="117"/>
      <c r="D153" s="117"/>
      <c r="E153" s="117"/>
      <c r="F153" s="117"/>
      <c r="G153" s="117"/>
      <c r="H153" s="117"/>
      <c r="I153" s="117"/>
      <c r="J153" s="117"/>
      <c r="K153" s="134"/>
      <c r="L153" s="134"/>
      <c r="M153" s="134"/>
      <c r="N153" s="117"/>
      <c r="O153" s="117"/>
      <c r="P153" s="117"/>
      <c r="R153" s="117"/>
    </row>
    <row r="154" spans="1:18" ht="12" customHeight="1">
      <c r="A154" s="117" t="s">
        <v>78</v>
      </c>
      <c r="B154" s="118" t="s">
        <v>903</v>
      </c>
      <c r="C154" s="117"/>
      <c r="D154" s="117"/>
      <c r="E154" s="117"/>
      <c r="F154" s="117"/>
      <c r="G154" s="117"/>
      <c r="H154" s="117"/>
      <c r="I154" s="117"/>
      <c r="J154" s="117"/>
      <c r="K154" s="134"/>
      <c r="L154" s="134"/>
      <c r="M154" s="134"/>
      <c r="N154" s="117"/>
      <c r="O154" s="117"/>
      <c r="P154" s="117"/>
      <c r="R154" s="117"/>
    </row>
    <row r="155" spans="1:18" ht="12" customHeight="1">
      <c r="A155" s="117" t="s">
        <v>79</v>
      </c>
      <c r="B155" s="118" t="s">
        <v>904</v>
      </c>
      <c r="C155" s="117"/>
      <c r="D155" s="117"/>
      <c r="E155" s="117"/>
      <c r="F155" s="117"/>
      <c r="G155" s="117"/>
      <c r="H155" s="117"/>
      <c r="I155" s="117"/>
      <c r="J155" s="117"/>
      <c r="K155" s="134"/>
      <c r="L155" s="134"/>
      <c r="M155" s="134"/>
      <c r="N155" s="117"/>
      <c r="O155" s="117"/>
      <c r="P155" s="117"/>
      <c r="R155" s="117"/>
    </row>
    <row r="156" spans="1:18" ht="12" customHeight="1">
      <c r="A156" s="117" t="s">
        <v>80</v>
      </c>
      <c r="B156" s="118" t="s">
        <v>905</v>
      </c>
      <c r="C156" s="117"/>
      <c r="D156" s="117"/>
      <c r="E156" s="117"/>
      <c r="F156" s="117"/>
      <c r="G156" s="117"/>
      <c r="H156" s="117"/>
      <c r="I156" s="117"/>
      <c r="J156" s="117"/>
      <c r="K156" s="134"/>
      <c r="L156" s="134"/>
      <c r="M156" s="134"/>
      <c r="N156" s="117"/>
      <c r="O156" s="117"/>
      <c r="P156" s="117"/>
      <c r="R156" s="117"/>
    </row>
    <row r="157" spans="1:18" ht="12" customHeight="1">
      <c r="A157" s="117" t="s">
        <v>81</v>
      </c>
      <c r="B157" s="118" t="s">
        <v>906</v>
      </c>
      <c r="C157" s="117"/>
      <c r="D157" s="117"/>
      <c r="E157" s="117"/>
      <c r="F157" s="117"/>
      <c r="G157" s="117"/>
      <c r="H157" s="117"/>
      <c r="I157" s="117"/>
      <c r="J157" s="117"/>
      <c r="K157" s="134"/>
      <c r="L157" s="134"/>
      <c r="M157" s="134"/>
      <c r="N157" s="117"/>
      <c r="O157" s="117"/>
      <c r="P157" s="117"/>
      <c r="R157" s="117"/>
    </row>
    <row r="158" spans="1:18" ht="12" customHeight="1">
      <c r="A158" s="117" t="s">
        <v>82</v>
      </c>
      <c r="B158" s="118" t="s">
        <v>907</v>
      </c>
      <c r="C158" s="117"/>
      <c r="D158" s="117"/>
      <c r="E158" s="117"/>
      <c r="F158" s="117"/>
      <c r="G158" s="117"/>
      <c r="H158" s="117"/>
      <c r="I158" s="117"/>
      <c r="J158" s="117"/>
      <c r="K158" s="134"/>
      <c r="L158" s="134"/>
      <c r="M158" s="134"/>
      <c r="N158" s="117"/>
      <c r="O158" s="117"/>
      <c r="P158" s="117"/>
      <c r="R158" s="117"/>
    </row>
    <row r="159" spans="1:18" ht="12" customHeight="1">
      <c r="A159" s="117" t="s">
        <v>83</v>
      </c>
      <c r="B159" s="118" t="s">
        <v>908</v>
      </c>
      <c r="C159" s="117"/>
      <c r="D159" s="117"/>
      <c r="E159" s="117"/>
      <c r="F159" s="117"/>
      <c r="G159" s="117"/>
      <c r="H159" s="117"/>
      <c r="I159" s="117"/>
      <c r="J159" s="117"/>
      <c r="K159" s="134"/>
      <c r="L159" s="134"/>
      <c r="M159" s="134"/>
      <c r="N159" s="117"/>
      <c r="O159" s="117"/>
      <c r="P159" s="117"/>
      <c r="R159" s="117"/>
    </row>
    <row r="160" spans="1:18" ht="12" customHeight="1">
      <c r="A160" s="117" t="s">
        <v>87</v>
      </c>
      <c r="B160" s="118" t="s">
        <v>909</v>
      </c>
      <c r="C160" s="117"/>
      <c r="D160" s="117"/>
      <c r="E160" s="117"/>
      <c r="F160" s="117"/>
      <c r="G160" s="117"/>
      <c r="H160" s="117"/>
      <c r="I160" s="117"/>
      <c r="J160" s="117"/>
      <c r="K160" s="134"/>
      <c r="L160" s="134"/>
      <c r="M160" s="134"/>
      <c r="N160" s="117"/>
      <c r="O160" s="117"/>
      <c r="P160" s="117"/>
      <c r="R160" s="117"/>
    </row>
    <row r="161" spans="1:18" ht="12" customHeight="1">
      <c r="A161" s="117" t="s">
        <v>88</v>
      </c>
      <c r="B161" s="118" t="s">
        <v>910</v>
      </c>
      <c r="C161" s="117"/>
      <c r="D161" s="117"/>
      <c r="E161" s="117"/>
      <c r="F161" s="117"/>
      <c r="G161" s="117"/>
      <c r="H161" s="117"/>
      <c r="I161" s="117"/>
      <c r="J161" s="117"/>
      <c r="K161" s="134"/>
      <c r="L161" s="134"/>
      <c r="M161" s="134"/>
      <c r="N161" s="117"/>
      <c r="O161" s="117"/>
      <c r="P161" s="117"/>
      <c r="R161" s="117"/>
    </row>
    <row r="162" spans="1:18" ht="12" customHeight="1">
      <c r="A162" s="117" t="s">
        <v>89</v>
      </c>
      <c r="B162" s="118" t="s">
        <v>911</v>
      </c>
      <c r="C162" s="117"/>
      <c r="D162" s="117"/>
      <c r="E162" s="117"/>
      <c r="F162" s="117"/>
      <c r="G162" s="117"/>
      <c r="H162" s="117"/>
      <c r="I162" s="117"/>
      <c r="J162" s="117"/>
      <c r="K162" s="134"/>
      <c r="L162" s="134"/>
      <c r="M162" s="134"/>
      <c r="N162" s="117"/>
      <c r="O162" s="117"/>
      <c r="P162" s="117"/>
      <c r="R162" s="117"/>
    </row>
    <row r="163" spans="1:18" ht="12" customHeight="1">
      <c r="A163" s="117" t="s">
        <v>90</v>
      </c>
      <c r="B163" s="118" t="s">
        <v>912</v>
      </c>
      <c r="C163" s="117"/>
      <c r="D163" s="117"/>
      <c r="E163" s="117"/>
      <c r="F163" s="117"/>
      <c r="G163" s="117"/>
      <c r="H163" s="117"/>
      <c r="I163" s="117"/>
      <c r="J163" s="117"/>
      <c r="K163" s="134"/>
      <c r="L163" s="134"/>
      <c r="M163" s="134"/>
      <c r="N163" s="117"/>
      <c r="O163" s="117"/>
      <c r="P163" s="117"/>
      <c r="R163" s="117"/>
    </row>
    <row r="164" spans="1:18" ht="12" customHeight="1">
      <c r="A164" s="117" t="s">
        <v>91</v>
      </c>
      <c r="B164" s="118" t="s">
        <v>913</v>
      </c>
      <c r="C164" s="117"/>
      <c r="D164" s="117"/>
      <c r="E164" s="117"/>
      <c r="F164" s="117"/>
      <c r="G164" s="117"/>
      <c r="H164" s="117"/>
      <c r="I164" s="117"/>
      <c r="J164" s="117"/>
      <c r="L164" s="134"/>
      <c r="M164" s="134"/>
      <c r="N164" s="117"/>
      <c r="O164" s="117"/>
      <c r="P164" s="117"/>
      <c r="R164" s="117"/>
    </row>
    <row r="165" spans="1:18" ht="12" customHeight="1">
      <c r="A165" s="117" t="s">
        <v>92</v>
      </c>
      <c r="B165" s="118" t="s">
        <v>914</v>
      </c>
      <c r="C165" s="117"/>
      <c r="D165" s="117"/>
      <c r="E165" s="117"/>
      <c r="F165" s="117"/>
      <c r="G165" s="117"/>
      <c r="H165" s="117"/>
      <c r="I165" s="117"/>
      <c r="J165" s="117"/>
      <c r="L165" s="134"/>
      <c r="M165" s="134"/>
      <c r="N165" s="117"/>
      <c r="O165" s="117"/>
      <c r="P165" s="117"/>
      <c r="R165" s="117"/>
    </row>
    <row r="166" spans="1:18" ht="12" customHeight="1">
      <c r="A166" s="117" t="s">
        <v>93</v>
      </c>
      <c r="B166" s="118" t="s">
        <v>915</v>
      </c>
      <c r="C166" s="117"/>
      <c r="D166" s="117"/>
      <c r="E166" s="117"/>
      <c r="F166" s="117"/>
      <c r="G166" s="117"/>
      <c r="H166" s="117"/>
      <c r="I166" s="117"/>
      <c r="J166" s="117"/>
      <c r="L166" s="134"/>
      <c r="M166" s="134"/>
      <c r="N166" s="117"/>
      <c r="O166" s="117"/>
      <c r="P166" s="117"/>
      <c r="R166" s="117"/>
    </row>
    <row r="167" spans="1:18" ht="12" customHeight="1">
      <c r="A167" s="117" t="s">
        <v>19</v>
      </c>
      <c r="B167" s="118" t="s">
        <v>916</v>
      </c>
      <c r="C167" s="117"/>
      <c r="D167" s="117"/>
      <c r="E167" s="117"/>
      <c r="F167" s="117"/>
      <c r="G167" s="117"/>
      <c r="H167" s="117"/>
      <c r="I167" s="117"/>
      <c r="J167" s="117"/>
      <c r="L167" s="134"/>
      <c r="M167" s="134"/>
      <c r="N167" s="117"/>
      <c r="O167" s="117"/>
      <c r="P167" s="117"/>
      <c r="R167" s="117"/>
    </row>
    <row r="168" spans="1:18" ht="12" customHeight="1">
      <c r="A168" s="117" t="s">
        <v>94</v>
      </c>
      <c r="B168" s="118" t="s">
        <v>917</v>
      </c>
      <c r="C168" s="117"/>
      <c r="D168" s="117"/>
      <c r="E168" s="117"/>
      <c r="F168" s="117"/>
      <c r="G168" s="117"/>
      <c r="H168" s="117"/>
      <c r="I168" s="117"/>
      <c r="J168" s="117"/>
      <c r="L168" s="134"/>
      <c r="M168" s="134"/>
      <c r="N168" s="117"/>
      <c r="O168" s="117"/>
      <c r="P168" s="117"/>
      <c r="R168" s="117"/>
    </row>
    <row r="169" spans="1:18" ht="12" customHeight="1">
      <c r="A169" s="117" t="s">
        <v>95</v>
      </c>
      <c r="B169" s="118" t="s">
        <v>918</v>
      </c>
      <c r="C169" s="117"/>
      <c r="D169" s="117"/>
      <c r="E169" s="117"/>
      <c r="F169" s="117"/>
      <c r="H169" s="117"/>
      <c r="I169" s="117"/>
      <c r="J169" s="117"/>
      <c r="L169" s="134"/>
      <c r="M169" s="134"/>
      <c r="N169" s="117"/>
      <c r="O169" s="117"/>
      <c r="P169" s="117"/>
      <c r="R169" s="117"/>
    </row>
    <row r="170" spans="1:18" ht="12" customHeight="1">
      <c r="A170" s="117" t="s">
        <v>96</v>
      </c>
      <c r="B170" s="118" t="s">
        <v>919</v>
      </c>
      <c r="C170" s="117"/>
      <c r="D170" s="117"/>
      <c r="E170" s="117"/>
      <c r="F170" s="117"/>
      <c r="H170" s="117"/>
      <c r="I170" s="117"/>
      <c r="J170" s="117"/>
      <c r="L170" s="134"/>
      <c r="M170" s="134"/>
      <c r="N170" s="117"/>
      <c r="O170" s="117"/>
      <c r="P170" s="117"/>
      <c r="R170" s="117"/>
    </row>
    <row r="171" spans="1:18" ht="12" customHeight="1">
      <c r="A171" s="117" t="s">
        <v>97</v>
      </c>
      <c r="B171" s="118" t="s">
        <v>920</v>
      </c>
      <c r="C171" s="117"/>
      <c r="D171" s="117"/>
      <c r="E171" s="117"/>
      <c r="F171" s="117"/>
      <c r="H171" s="117"/>
      <c r="I171" s="117"/>
      <c r="J171" s="117"/>
      <c r="L171" s="134"/>
      <c r="M171" s="134"/>
      <c r="N171" s="117"/>
      <c r="O171" s="117"/>
      <c r="P171" s="117"/>
      <c r="R171" s="117"/>
    </row>
    <row r="172" spans="1:18" ht="12" customHeight="1">
      <c r="A172" s="117" t="s">
        <v>98</v>
      </c>
      <c r="B172" s="118" t="s">
        <v>921</v>
      </c>
      <c r="C172" s="117"/>
      <c r="D172" s="117"/>
      <c r="E172" s="117"/>
      <c r="F172" s="117"/>
      <c r="H172" s="117"/>
      <c r="I172" s="117"/>
      <c r="J172" s="117"/>
      <c r="L172" s="134"/>
      <c r="M172" s="134"/>
      <c r="N172" s="117"/>
      <c r="O172" s="117"/>
      <c r="P172" s="117"/>
      <c r="R172" s="117"/>
    </row>
    <row r="173" spans="1:18" ht="12" customHeight="1">
      <c r="A173" s="117" t="s">
        <v>99</v>
      </c>
      <c r="B173" s="118" t="s">
        <v>922</v>
      </c>
      <c r="C173" s="117"/>
      <c r="D173" s="117"/>
      <c r="E173" s="117"/>
      <c r="F173" s="117"/>
      <c r="H173" s="117"/>
      <c r="I173" s="117"/>
      <c r="J173" s="117"/>
      <c r="L173" s="134"/>
      <c r="M173" s="134"/>
      <c r="N173" s="117"/>
      <c r="O173" s="117"/>
      <c r="P173" s="117"/>
      <c r="R173" s="117"/>
    </row>
    <row r="174" spans="1:18" ht="12" customHeight="1">
      <c r="A174" s="117" t="s">
        <v>100</v>
      </c>
      <c r="B174" s="118" t="s">
        <v>923</v>
      </c>
      <c r="C174" s="117"/>
      <c r="D174" s="117"/>
      <c r="E174" s="117"/>
      <c r="F174" s="117"/>
      <c r="H174" s="117"/>
      <c r="I174" s="117"/>
      <c r="J174" s="117"/>
      <c r="L174" s="134"/>
      <c r="M174" s="134"/>
      <c r="N174" s="117"/>
      <c r="O174" s="117"/>
      <c r="P174" s="117"/>
      <c r="R174" s="117"/>
    </row>
    <row r="175" spans="1:18" ht="12" customHeight="1">
      <c r="A175" s="117" t="s">
        <v>101</v>
      </c>
      <c r="B175" s="118" t="s">
        <v>924</v>
      </c>
      <c r="C175" s="117"/>
      <c r="D175" s="117"/>
      <c r="E175" s="117"/>
      <c r="F175" s="117"/>
      <c r="H175" s="117"/>
      <c r="I175" s="117"/>
      <c r="J175" s="117"/>
      <c r="L175" s="134"/>
      <c r="M175" s="134"/>
      <c r="N175" s="117"/>
      <c r="O175" s="117"/>
      <c r="P175" s="117"/>
      <c r="R175" s="117"/>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indexed="31"/>
    <pageSetUpPr fitToPage="1"/>
  </sheetPr>
  <dimension ref="A1:D19"/>
  <sheetViews>
    <sheetView showGridLines="0" view="pageBreakPreview" topLeftCell="D6" zoomScale="60" zoomScaleNormal="100" workbookViewId="0"/>
  </sheetViews>
  <sheetFormatPr defaultColWidth="9.125" defaultRowHeight="11.4"/>
  <cols>
    <col min="1" max="2" width="9.125" style="10" hidden="1" customWidth="1"/>
    <col min="3" max="3" width="3.75" style="10" hidden="1" customWidth="1"/>
    <col min="4" max="4" width="94.875" style="10" customWidth="1"/>
    <col min="5" max="16384" width="9.125" style="10"/>
  </cols>
  <sheetData>
    <row r="1" spans="1:4" hidden="1">
      <c r="A1" s="1001"/>
      <c r="B1" s="1001"/>
      <c r="C1" s="1001"/>
      <c r="D1" s="1001"/>
    </row>
    <row r="2" spans="1:4" hidden="1">
      <c r="A2" s="1001"/>
      <c r="B2" s="1001"/>
      <c r="C2" s="1001"/>
      <c r="D2" s="1001"/>
    </row>
    <row r="3" spans="1:4" hidden="1">
      <c r="A3" s="1001"/>
      <c r="B3" s="1001"/>
      <c r="C3" s="1001"/>
      <c r="D3" s="1001"/>
    </row>
    <row r="4" spans="1:4" hidden="1">
      <c r="A4" s="1001"/>
      <c r="B4" s="1001"/>
      <c r="C4" s="1001"/>
      <c r="D4" s="1001"/>
    </row>
    <row r="5" spans="1:4" hidden="1">
      <c r="A5" s="1001"/>
      <c r="B5" s="1001"/>
      <c r="C5" s="1001"/>
      <c r="D5" s="1001"/>
    </row>
    <row r="6" spans="1:4">
      <c r="A6" s="1001"/>
      <c r="B6" s="1001"/>
      <c r="C6" s="1002"/>
      <c r="D6" s="1002"/>
    </row>
    <row r="7" spans="1:4" ht="20.100000000000001" customHeight="1">
      <c r="A7" s="1001"/>
      <c r="B7" s="1001"/>
      <c r="C7" s="1002"/>
      <c r="D7" s="1003" t="s">
        <v>109</v>
      </c>
    </row>
    <row r="8" spans="1:4">
      <c r="A8" s="1001"/>
      <c r="B8" s="1001"/>
      <c r="C8" s="1002"/>
      <c r="D8" s="1002"/>
    </row>
    <row r="9" spans="1:4" ht="20.100000000000001" customHeight="1">
      <c r="A9" s="1001"/>
      <c r="B9" s="1001"/>
      <c r="C9" s="1002"/>
      <c r="D9" s="1004"/>
    </row>
    <row r="10" spans="1:4" ht="20.100000000000001" customHeight="1">
      <c r="A10" s="1001"/>
      <c r="B10" s="1001"/>
      <c r="C10" s="1002"/>
      <c r="D10" s="1004"/>
    </row>
    <row r="11" spans="1:4" ht="20.100000000000001" customHeight="1">
      <c r="A11" s="1001"/>
      <c r="B11" s="1001"/>
      <c r="C11" s="1002"/>
      <c r="D11" s="1004"/>
    </row>
    <row r="12" spans="1:4" ht="20.100000000000001" customHeight="1">
      <c r="A12" s="1001"/>
      <c r="B12" s="1001"/>
      <c r="C12" s="1002"/>
      <c r="D12" s="1004"/>
    </row>
    <row r="13" spans="1:4" ht="20.100000000000001" customHeight="1">
      <c r="A13" s="1001"/>
      <c r="B13" s="1001"/>
      <c r="C13" s="1002"/>
      <c r="D13" s="1004"/>
    </row>
    <row r="14" spans="1:4" ht="20.100000000000001" customHeight="1">
      <c r="A14" s="1001"/>
      <c r="B14" s="1001"/>
      <c r="C14" s="1002"/>
      <c r="D14" s="1004"/>
    </row>
    <row r="15" spans="1:4" ht="20.100000000000001" customHeight="1">
      <c r="A15" s="1001"/>
      <c r="B15" s="1001"/>
      <c r="C15" s="1002"/>
      <c r="D15" s="1004"/>
    </row>
    <row r="16" spans="1:4" ht="20.100000000000001" customHeight="1">
      <c r="A16" s="1001"/>
      <c r="B16" s="1001"/>
      <c r="C16" s="1002"/>
      <c r="D16" s="1004"/>
    </row>
    <row r="17" spans="1:4" ht="20.100000000000001" customHeight="1">
      <c r="A17" s="1001"/>
      <c r="B17" s="1001"/>
      <c r="C17" s="1002"/>
      <c r="D17" s="1004"/>
    </row>
    <row r="18" spans="1:4" ht="20.100000000000001" customHeight="1">
      <c r="A18" s="1001"/>
      <c r="B18" s="1001"/>
      <c r="C18" s="1002"/>
      <c r="D18" s="1004"/>
    </row>
    <row r="19" spans="1:4">
      <c r="A19" s="1001"/>
      <c r="B19" s="1001"/>
      <c r="C19" s="1002"/>
      <c r="D19" s="1002"/>
    </row>
  </sheetData>
  <sheetProtection formatColumns="0" formatRows="0" autoFilter="0"/>
  <phoneticPr fontId="14" type="noConversion"/>
  <dataValidations count="1">
    <dataValidation type="textLength" operator="lessThanOrEqual" allowBlank="1" showInputMessage="1" showErrorMessage="1" errorTitle="Ошибка" error="Допускается ввод не более 900 символов!" sqref="D9:D18">
      <formula1>900</formula1>
    </dataValidation>
  </dataValidations>
  <pageMargins left="0.75" right="0.75" top="1" bottom="0.47222222222222221" header="0.5" footer="0.5"/>
  <pageSetup paperSize="9" orientation="portrait" r:id="rId1"/>
  <headerFooter alignWithMargins="0">
    <oddFooter>&amp;C&amp;A
&amp;P из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2:E5"/>
  <sheetViews>
    <sheetView showGridLines="0" view="pageBreakPreview" zoomScale="60" zoomScaleNormal="100" workbookViewId="0">
      <selection activeCell="B5" sqref="B5"/>
    </sheetView>
  </sheetViews>
  <sheetFormatPr defaultColWidth="9.125" defaultRowHeight="11.4"/>
  <cols>
    <col min="1" max="1" width="4.75" style="11" customWidth="1"/>
    <col min="2" max="3" width="35" style="11" customWidth="1"/>
    <col min="4" max="4" width="103.25" style="11" customWidth="1"/>
    <col min="5" max="5" width="17.75" style="11" customWidth="1"/>
    <col min="6" max="16384" width="9.125" style="11"/>
  </cols>
  <sheetData>
    <row r="2" spans="2:5" ht="20.100000000000001" customHeight="1">
      <c r="B2" s="1173" t="s">
        <v>110</v>
      </c>
      <c r="C2" s="1173"/>
      <c r="D2" s="1173"/>
      <c r="E2" s="1173"/>
    </row>
    <row r="3" spans="2:5">
      <c r="B3" s="1005"/>
      <c r="C3" s="1005"/>
      <c r="D3" s="1005"/>
      <c r="E3" s="1005"/>
    </row>
    <row r="4" spans="2:5" ht="21.75" customHeight="1" thickBot="1">
      <c r="B4" s="1006" t="s">
        <v>1151</v>
      </c>
      <c r="C4" s="1006" t="s">
        <v>1152</v>
      </c>
      <c r="D4" s="1006" t="s">
        <v>15</v>
      </c>
      <c r="E4" s="1007" t="s">
        <v>163</v>
      </c>
    </row>
    <row r="5" spans="2:5" ht="12" thickTop="1">
      <c r="B5" s="1005"/>
      <c r="C5" s="1005"/>
      <c r="D5" s="1005"/>
      <c r="E5" s="1005"/>
    </row>
  </sheetData>
  <sheetProtection formatColumns="0" formatRows="0" autoFilter="0"/>
  <autoFilter ref="B4:E4"/>
  <mergeCells count="1">
    <mergeCell ref="B2:E2"/>
  </mergeCells>
  <phoneticPr fontId="14" type="noConversion"/>
  <pageMargins left="0.75" right="0.75" top="1" bottom="0.47222222222222221" header="0.5" footer="0.5"/>
  <pageSetup paperSize="9" orientation="portrait" r:id="rId1"/>
  <headerFooter alignWithMargins="0">
    <oddFooter>&amp;C&amp;A
&amp;P из &amp;N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GeneralProc">
    <tabColor rgb="FFFFCC99"/>
  </sheetPr>
  <dimension ref="A1"/>
  <sheetViews>
    <sheetView showGridLines="0" zoomScaleNormal="100" workbookViewId="0"/>
  </sheetViews>
  <sheetFormatPr defaultRowHeight="11.4"/>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30"/>
  <sheetViews>
    <sheetView showGridLines="0" zoomScaleNormal="100" workbookViewId="0"/>
  </sheetViews>
  <sheetFormatPr defaultColWidth="9.125" defaultRowHeight="11.4"/>
  <cols>
    <col min="1" max="1" width="30.75" style="41" customWidth="1"/>
    <col min="2" max="2" width="80.75" style="41" customWidth="1"/>
    <col min="3" max="3" width="30.75" style="41" customWidth="1"/>
    <col min="4" max="16384" width="9.125" style="40"/>
  </cols>
  <sheetData>
    <row r="1" spans="1:4" ht="24" customHeight="1" thickBot="1">
      <c r="A1" s="38" t="s">
        <v>187</v>
      </c>
      <c r="B1" s="38" t="s">
        <v>188</v>
      </c>
      <c r="C1" s="38" t="s">
        <v>163</v>
      </c>
      <c r="D1" s="39"/>
    </row>
    <row r="2" spans="1:4" ht="12" thickTop="1"/>
    <row r="3" spans="1:4">
      <c r="A3" s="597">
        <v>45075.422893518517</v>
      </c>
      <c r="B3" s="41" t="s">
        <v>1440</v>
      </c>
      <c r="C3" s="41" t="s">
        <v>1441</v>
      </c>
    </row>
    <row r="4" spans="1:4">
      <c r="A4" s="597">
        <v>45075.422951388886</v>
      </c>
      <c r="B4" s="41" t="s">
        <v>1442</v>
      </c>
      <c r="C4" s="41" t="s">
        <v>1441</v>
      </c>
    </row>
    <row r="5" spans="1:4">
      <c r="A5" s="597">
        <v>45075.423460648148</v>
      </c>
      <c r="B5" s="41" t="s">
        <v>1440</v>
      </c>
      <c r="C5" s="41" t="s">
        <v>1441</v>
      </c>
    </row>
    <row r="6" spans="1:4">
      <c r="A6" s="597">
        <v>45075.423472222225</v>
      </c>
      <c r="B6" s="41" t="s">
        <v>1442</v>
      </c>
      <c r="C6" s="41" t="s">
        <v>1441</v>
      </c>
    </row>
    <row r="7" spans="1:4">
      <c r="A7" s="597">
        <v>45075.443356481483</v>
      </c>
      <c r="B7" s="41" t="s">
        <v>1440</v>
      </c>
      <c r="C7" s="41" t="s">
        <v>1441</v>
      </c>
    </row>
    <row r="8" spans="1:4">
      <c r="A8" s="597">
        <v>45075.456284722219</v>
      </c>
      <c r="B8" s="41" t="s">
        <v>1440</v>
      </c>
      <c r="C8" s="41" t="s">
        <v>1441</v>
      </c>
    </row>
    <row r="9" spans="1:4">
      <c r="A9" s="597">
        <v>45075.456284722219</v>
      </c>
      <c r="B9" s="41" t="s">
        <v>1442</v>
      </c>
      <c r="C9" s="41" t="s">
        <v>1441</v>
      </c>
    </row>
    <row r="10" spans="1:4">
      <c r="A10" s="597">
        <v>45076.351527777777</v>
      </c>
      <c r="B10" s="41" t="s">
        <v>1440</v>
      </c>
      <c r="C10" s="41" t="s">
        <v>1441</v>
      </c>
    </row>
    <row r="11" spans="1:4">
      <c r="A11" s="597">
        <v>45076.3515625</v>
      </c>
      <c r="B11" s="41" t="s">
        <v>1442</v>
      </c>
      <c r="C11" s="41" t="s">
        <v>1441</v>
      </c>
    </row>
    <row r="12" spans="1:4">
      <c r="A12" s="597">
        <v>45078.333831018521</v>
      </c>
      <c r="B12" s="41" t="s">
        <v>1440</v>
      </c>
      <c r="C12" s="41" t="s">
        <v>1441</v>
      </c>
    </row>
    <row r="13" spans="1:4">
      <c r="A13" s="597">
        <v>45078.33390046296</v>
      </c>
      <c r="B13" s="41" t="s">
        <v>1442</v>
      </c>
      <c r="C13" s="41" t="s">
        <v>1441</v>
      </c>
    </row>
    <row r="14" spans="1:4">
      <c r="A14" s="597">
        <v>45078.369606481479</v>
      </c>
      <c r="B14" s="41" t="s">
        <v>1440</v>
      </c>
      <c r="C14" s="41" t="s">
        <v>1441</v>
      </c>
    </row>
    <row r="15" spans="1:4">
      <c r="A15" s="597">
        <v>45078.369641203702</v>
      </c>
      <c r="B15" s="41" t="s">
        <v>1442</v>
      </c>
      <c r="C15" s="41" t="s">
        <v>1441</v>
      </c>
    </row>
    <row r="16" spans="1:4">
      <c r="A16" s="597">
        <v>45078.462824074071</v>
      </c>
      <c r="B16" s="41" t="s">
        <v>1440</v>
      </c>
      <c r="C16" s="41" t="s">
        <v>1441</v>
      </c>
    </row>
    <row r="17" spans="1:3">
      <c r="A17" s="597">
        <v>45078.462847222225</v>
      </c>
      <c r="B17" s="41" t="s">
        <v>1442</v>
      </c>
      <c r="C17" s="41" t="s">
        <v>1441</v>
      </c>
    </row>
    <row r="18" spans="1:3">
      <c r="A18" s="597">
        <v>45078.561967592592</v>
      </c>
      <c r="B18" s="41" t="s">
        <v>1440</v>
      </c>
      <c r="C18" s="41" t="s">
        <v>1441</v>
      </c>
    </row>
    <row r="19" spans="1:3">
      <c r="A19" s="597">
        <v>45078.562002314815</v>
      </c>
      <c r="B19" s="41" t="s">
        <v>1442</v>
      </c>
      <c r="C19" s="41" t="s">
        <v>1441</v>
      </c>
    </row>
    <row r="20" spans="1:3">
      <c r="A20" s="597">
        <v>45084.347627314812</v>
      </c>
      <c r="B20" s="41" t="s">
        <v>1440</v>
      </c>
      <c r="C20" s="41" t="s">
        <v>1441</v>
      </c>
    </row>
    <row r="21" spans="1:3">
      <c r="A21" s="597">
        <v>45084.347673611112</v>
      </c>
      <c r="B21" s="41" t="s">
        <v>1442</v>
      </c>
      <c r="C21" s="41" t="s">
        <v>1441</v>
      </c>
    </row>
    <row r="22" spans="1:3">
      <c r="A22" s="597">
        <v>45084.655428240738</v>
      </c>
      <c r="B22" s="41" t="s">
        <v>1440</v>
      </c>
      <c r="C22" s="41" t="s">
        <v>1441</v>
      </c>
    </row>
    <row r="23" spans="1:3">
      <c r="A23" s="597">
        <v>45084.655486111114</v>
      </c>
      <c r="B23" s="41" t="s">
        <v>1442</v>
      </c>
      <c r="C23" s="41" t="s">
        <v>1441</v>
      </c>
    </row>
    <row r="24" spans="1:3">
      <c r="A24" s="597">
        <v>45085.359293981484</v>
      </c>
      <c r="B24" s="41" t="s">
        <v>1440</v>
      </c>
      <c r="C24" s="41" t="s">
        <v>1441</v>
      </c>
    </row>
    <row r="25" spans="1:3">
      <c r="A25" s="597">
        <v>45286.608206018522</v>
      </c>
      <c r="B25" s="41" t="s">
        <v>1440</v>
      </c>
      <c r="C25" s="41" t="s">
        <v>1441</v>
      </c>
    </row>
    <row r="26" spans="1:3">
      <c r="A26" s="597">
        <v>45286.608217592591</v>
      </c>
      <c r="B26" s="41" t="s">
        <v>1442</v>
      </c>
      <c r="C26" s="41" t="s">
        <v>1441</v>
      </c>
    </row>
    <row r="27" spans="1:3">
      <c r="A27" s="597">
        <v>45286.694409722222</v>
      </c>
      <c r="B27" s="41" t="s">
        <v>1440</v>
      </c>
      <c r="C27" s="41" t="s">
        <v>1441</v>
      </c>
    </row>
    <row r="28" spans="1:3">
      <c r="A28" s="597">
        <v>45286.694421296299</v>
      </c>
      <c r="B28" s="41" t="s">
        <v>1442</v>
      </c>
      <c r="C28" s="41" t="s">
        <v>1441</v>
      </c>
    </row>
    <row r="29" spans="1:3">
      <c r="A29" s="597">
        <v>45287.387025462966</v>
      </c>
      <c r="B29" s="41" t="s">
        <v>1440</v>
      </c>
      <c r="C29" s="41" t="s">
        <v>1441</v>
      </c>
    </row>
    <row r="30" spans="1:3">
      <c r="A30" s="597">
        <v>45287.387037037035</v>
      </c>
      <c r="B30" s="41" t="s">
        <v>1442</v>
      </c>
      <c r="C30" s="41" t="s">
        <v>1441</v>
      </c>
    </row>
  </sheetData>
  <sheetProtection formatColumns="0" formatRows="0" autoFilter="0"/>
  <phoneticPr fontId="31"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MO">
    <tabColor indexed="47"/>
  </sheetPr>
  <dimension ref="A1:E168"/>
  <sheetViews>
    <sheetView showGridLines="0" zoomScaleNormal="100" workbookViewId="0"/>
  </sheetViews>
  <sheetFormatPr defaultRowHeight="11.4"/>
  <sheetData>
    <row r="1" spans="1:5">
      <c r="A1" s="598" t="s">
        <v>1037</v>
      </c>
      <c r="B1" s="598" t="s">
        <v>1038</v>
      </c>
      <c r="C1" s="598" t="s">
        <v>1953</v>
      </c>
      <c r="D1" s="598" t="s">
        <v>2287</v>
      </c>
      <c r="E1" s="598"/>
    </row>
    <row r="2" spans="1:5">
      <c r="A2" s="598" t="s">
        <v>1954</v>
      </c>
      <c r="B2" s="598" t="s">
        <v>1954</v>
      </c>
      <c r="C2" s="598" t="s">
        <v>1955</v>
      </c>
      <c r="D2" s="598" t="s">
        <v>1954</v>
      </c>
      <c r="E2" s="598" t="s">
        <v>2288</v>
      </c>
    </row>
    <row r="3" spans="1:5">
      <c r="A3" s="598" t="s">
        <v>1954</v>
      </c>
      <c r="B3" s="598" t="s">
        <v>1956</v>
      </c>
      <c r="C3" s="598" t="s">
        <v>1957</v>
      </c>
      <c r="D3" s="598" t="s">
        <v>1966</v>
      </c>
      <c r="E3" s="598" t="s">
        <v>2289</v>
      </c>
    </row>
    <row r="4" spans="1:5">
      <c r="A4" s="598" t="s">
        <v>1954</v>
      </c>
      <c r="B4" s="598" t="s">
        <v>1958</v>
      </c>
      <c r="C4" s="598" t="s">
        <v>1959</v>
      </c>
      <c r="D4" s="598" t="s">
        <v>1986</v>
      </c>
      <c r="E4" s="598" t="s">
        <v>2290</v>
      </c>
    </row>
    <row r="5" spans="1:5">
      <c r="A5" s="598" t="s">
        <v>1954</v>
      </c>
      <c r="B5" s="598" t="s">
        <v>1960</v>
      </c>
      <c r="C5" s="598" t="s">
        <v>1961</v>
      </c>
      <c r="D5" s="598" t="s">
        <v>2000</v>
      </c>
      <c r="E5" s="598" t="s">
        <v>2291</v>
      </c>
    </row>
    <row r="6" spans="1:5">
      <c r="A6" s="598" t="s">
        <v>1954</v>
      </c>
      <c r="B6" s="598" t="s">
        <v>1962</v>
      </c>
      <c r="C6" s="598" t="s">
        <v>1963</v>
      </c>
      <c r="D6" s="598" t="s">
        <v>2018</v>
      </c>
      <c r="E6" s="598" t="s">
        <v>2292</v>
      </c>
    </row>
    <row r="7" spans="1:5">
      <c r="A7" s="598" t="s">
        <v>1954</v>
      </c>
      <c r="B7" s="598" t="s">
        <v>1964</v>
      </c>
      <c r="C7" s="598" t="s">
        <v>1965</v>
      </c>
      <c r="D7" s="598" t="s">
        <v>2036</v>
      </c>
      <c r="E7" s="598" t="s">
        <v>2293</v>
      </c>
    </row>
    <row r="8" spans="1:5">
      <c r="A8" s="598" t="s">
        <v>1966</v>
      </c>
      <c r="B8" s="598" t="s">
        <v>1966</v>
      </c>
      <c r="C8" s="598" t="s">
        <v>1967</v>
      </c>
      <c r="D8" s="598" t="s">
        <v>2050</v>
      </c>
      <c r="E8" s="598" t="s">
        <v>2294</v>
      </c>
    </row>
    <row r="9" spans="1:5">
      <c r="A9" s="598" t="s">
        <v>1966</v>
      </c>
      <c r="B9" s="598" t="s">
        <v>1968</v>
      </c>
      <c r="C9" s="598" t="s">
        <v>1969</v>
      </c>
      <c r="D9" s="598" t="s">
        <v>2066</v>
      </c>
      <c r="E9" s="598" t="s">
        <v>2295</v>
      </c>
    </row>
    <row r="10" spans="1:5">
      <c r="A10" s="598" t="s">
        <v>1966</v>
      </c>
      <c r="B10" s="598" t="s">
        <v>1970</v>
      </c>
      <c r="C10" s="598" t="s">
        <v>1971</v>
      </c>
      <c r="D10" s="598" t="s">
        <v>2084</v>
      </c>
      <c r="E10" s="598" t="s">
        <v>2296</v>
      </c>
    </row>
    <row r="11" spans="1:5">
      <c r="A11" s="598" t="s">
        <v>1966</v>
      </c>
      <c r="B11" s="598" t="s">
        <v>1972</v>
      </c>
      <c r="C11" s="598" t="s">
        <v>1973</v>
      </c>
      <c r="D11" s="598" t="s">
        <v>2104</v>
      </c>
      <c r="E11" s="598" t="s">
        <v>2297</v>
      </c>
    </row>
    <row r="12" spans="1:5">
      <c r="A12" s="598" t="s">
        <v>1966</v>
      </c>
      <c r="B12" s="598" t="s">
        <v>1974</v>
      </c>
      <c r="C12" s="598" t="s">
        <v>1975</v>
      </c>
      <c r="D12" s="598" t="s">
        <v>2116</v>
      </c>
      <c r="E12" s="598" t="s">
        <v>2298</v>
      </c>
    </row>
    <row r="13" spans="1:5">
      <c r="A13" s="598" t="s">
        <v>1966</v>
      </c>
      <c r="B13" s="598" t="s">
        <v>1976</v>
      </c>
      <c r="C13" s="598" t="s">
        <v>1977</v>
      </c>
      <c r="D13" s="598" t="s">
        <v>2130</v>
      </c>
      <c r="E13" s="598" t="s">
        <v>2299</v>
      </c>
    </row>
    <row r="14" spans="1:5">
      <c r="A14" s="598" t="s">
        <v>1966</v>
      </c>
      <c r="B14" s="598" t="s">
        <v>1978</v>
      </c>
      <c r="C14" s="598" t="s">
        <v>1979</v>
      </c>
      <c r="D14" s="598" t="s">
        <v>2144</v>
      </c>
      <c r="E14" s="598" t="s">
        <v>2300</v>
      </c>
    </row>
    <row r="15" spans="1:5">
      <c r="A15" s="598" t="s">
        <v>1966</v>
      </c>
      <c r="B15" s="598" t="s">
        <v>1980</v>
      </c>
      <c r="C15" s="598" t="s">
        <v>1981</v>
      </c>
      <c r="D15" s="598" t="s">
        <v>2156</v>
      </c>
      <c r="E15" s="598" t="s">
        <v>2301</v>
      </c>
    </row>
    <row r="16" spans="1:5">
      <c r="A16" s="598" t="s">
        <v>1966</v>
      </c>
      <c r="B16" s="598" t="s">
        <v>1982</v>
      </c>
      <c r="C16" s="598" t="s">
        <v>1983</v>
      </c>
      <c r="D16" s="598" t="s">
        <v>2170</v>
      </c>
      <c r="E16" s="598" t="s">
        <v>2302</v>
      </c>
    </row>
    <row r="17" spans="1:5">
      <c r="A17" s="598" t="s">
        <v>1966</v>
      </c>
      <c r="B17" s="598" t="s">
        <v>1984</v>
      </c>
      <c r="C17" s="598" t="s">
        <v>1985</v>
      </c>
      <c r="D17" s="598" t="s">
        <v>2182</v>
      </c>
      <c r="E17" s="598" t="s">
        <v>2303</v>
      </c>
    </row>
    <row r="18" spans="1:5">
      <c r="A18" s="598" t="s">
        <v>1986</v>
      </c>
      <c r="B18" s="598" t="s">
        <v>1987</v>
      </c>
      <c r="C18" s="598" t="s">
        <v>1988</v>
      </c>
      <c r="D18" s="598" t="s">
        <v>2198</v>
      </c>
      <c r="E18" s="598" t="s">
        <v>2304</v>
      </c>
    </row>
    <row r="19" spans="1:5">
      <c r="A19" s="598" t="s">
        <v>1986</v>
      </c>
      <c r="B19" s="598" t="s">
        <v>1986</v>
      </c>
      <c r="C19" s="598" t="s">
        <v>1989</v>
      </c>
      <c r="D19" s="598" t="s">
        <v>2214</v>
      </c>
      <c r="E19" s="598" t="s">
        <v>2305</v>
      </c>
    </row>
    <row r="20" spans="1:5">
      <c r="A20" s="598" t="s">
        <v>1986</v>
      </c>
      <c r="B20" s="598" t="s">
        <v>1990</v>
      </c>
      <c r="C20" s="598" t="s">
        <v>1991</v>
      </c>
      <c r="D20" s="598" t="s">
        <v>2228</v>
      </c>
      <c r="E20" s="598" t="s">
        <v>2306</v>
      </c>
    </row>
    <row r="21" spans="1:5">
      <c r="A21" s="598" t="s">
        <v>1986</v>
      </c>
      <c r="B21" s="598" t="s">
        <v>1992</v>
      </c>
      <c r="C21" s="598" t="s">
        <v>1993</v>
      </c>
      <c r="D21" s="598" t="s">
        <v>2242</v>
      </c>
      <c r="E21" s="598" t="s">
        <v>2307</v>
      </c>
    </row>
    <row r="22" spans="1:5">
      <c r="A22" s="598" t="s">
        <v>1986</v>
      </c>
      <c r="B22" s="598" t="s">
        <v>1994</v>
      </c>
      <c r="C22" s="598" t="s">
        <v>1995</v>
      </c>
      <c r="D22" s="598" t="s">
        <v>2259</v>
      </c>
      <c r="E22" s="598" t="s">
        <v>2308</v>
      </c>
    </row>
    <row r="23" spans="1:5">
      <c r="A23" s="598" t="s">
        <v>1986</v>
      </c>
      <c r="B23" s="598" t="s">
        <v>1996</v>
      </c>
      <c r="C23" s="598" t="s">
        <v>1997</v>
      </c>
      <c r="D23" s="598" t="s">
        <v>2281</v>
      </c>
      <c r="E23" s="598" t="s">
        <v>2309</v>
      </c>
    </row>
    <row r="24" spans="1:5">
      <c r="A24" s="598" t="s">
        <v>1986</v>
      </c>
      <c r="B24" s="598" t="s">
        <v>1998</v>
      </c>
      <c r="C24" s="598" t="s">
        <v>1999</v>
      </c>
      <c r="D24" s="598" t="s">
        <v>2283</v>
      </c>
      <c r="E24" s="598" t="s">
        <v>2310</v>
      </c>
    </row>
    <row r="25" spans="1:5">
      <c r="A25" s="598" t="s">
        <v>2000</v>
      </c>
      <c r="B25" s="598" t="s">
        <v>2001</v>
      </c>
      <c r="C25" s="598" t="s">
        <v>2002</v>
      </c>
      <c r="D25" s="598" t="s">
        <v>2285</v>
      </c>
      <c r="E25" s="598" t="s">
        <v>2311</v>
      </c>
    </row>
    <row r="26" spans="1:5">
      <c r="A26" s="598" t="s">
        <v>2000</v>
      </c>
      <c r="B26" s="598" t="s">
        <v>2003</v>
      </c>
      <c r="C26" s="598" t="s">
        <v>2004</v>
      </c>
      <c r="D26" s="598"/>
      <c r="E26" s="598"/>
    </row>
    <row r="27" spans="1:5">
      <c r="A27" s="598" t="s">
        <v>2000</v>
      </c>
      <c r="B27" s="598" t="s">
        <v>2000</v>
      </c>
      <c r="C27" s="598" t="s">
        <v>2005</v>
      </c>
      <c r="D27" s="598"/>
      <c r="E27" s="598"/>
    </row>
    <row r="28" spans="1:5">
      <c r="A28" s="598" t="s">
        <v>2000</v>
      </c>
      <c r="B28" s="598" t="s">
        <v>2006</v>
      </c>
      <c r="C28" s="598" t="s">
        <v>2007</v>
      </c>
      <c r="D28" s="598"/>
      <c r="E28" s="598"/>
    </row>
    <row r="29" spans="1:5">
      <c r="A29" s="598" t="s">
        <v>2000</v>
      </c>
      <c r="B29" s="598" t="s">
        <v>2008</v>
      </c>
      <c r="C29" s="598" t="s">
        <v>2009</v>
      </c>
      <c r="D29" s="598"/>
      <c r="E29" s="598"/>
    </row>
    <row r="30" spans="1:5">
      <c r="A30" s="598" t="s">
        <v>2000</v>
      </c>
      <c r="B30" s="598" t="s">
        <v>2010</v>
      </c>
      <c r="C30" s="598" t="s">
        <v>2011</v>
      </c>
      <c r="D30" s="598"/>
      <c r="E30" s="598"/>
    </row>
    <row r="31" spans="1:5">
      <c r="A31" s="598" t="s">
        <v>2000</v>
      </c>
      <c r="B31" s="598" t="s">
        <v>2012</v>
      </c>
      <c r="C31" s="598" t="s">
        <v>2013</v>
      </c>
      <c r="D31" s="598"/>
      <c r="E31" s="598"/>
    </row>
    <row r="32" spans="1:5">
      <c r="A32" s="598" t="s">
        <v>2000</v>
      </c>
      <c r="B32" s="598" t="s">
        <v>2014</v>
      </c>
      <c r="C32" s="598" t="s">
        <v>2015</v>
      </c>
      <c r="D32" s="598"/>
      <c r="E32" s="598"/>
    </row>
    <row r="33" spans="1:5">
      <c r="A33" s="598" t="s">
        <v>2000</v>
      </c>
      <c r="B33" s="598" t="s">
        <v>2016</v>
      </c>
      <c r="C33" s="598" t="s">
        <v>2017</v>
      </c>
      <c r="D33" s="598"/>
      <c r="E33" s="598"/>
    </row>
    <row r="34" spans="1:5">
      <c r="A34" s="598" t="s">
        <v>2018</v>
      </c>
      <c r="B34" s="598" t="s">
        <v>2019</v>
      </c>
      <c r="C34" s="598" t="s">
        <v>2020</v>
      </c>
      <c r="D34" s="598"/>
      <c r="E34" s="598"/>
    </row>
    <row r="35" spans="1:5">
      <c r="A35" s="598" t="s">
        <v>2018</v>
      </c>
      <c r="B35" s="598" t="s">
        <v>2021</v>
      </c>
      <c r="C35" s="598" t="s">
        <v>2022</v>
      </c>
      <c r="D35" s="598"/>
      <c r="E35" s="598"/>
    </row>
    <row r="36" spans="1:5">
      <c r="A36" s="598" t="s">
        <v>2018</v>
      </c>
      <c r="B36" s="598" t="s">
        <v>2023</v>
      </c>
      <c r="C36" s="598" t="s">
        <v>2024</v>
      </c>
      <c r="D36" s="598"/>
      <c r="E36" s="598"/>
    </row>
    <row r="37" spans="1:5">
      <c r="A37" s="598" t="s">
        <v>2018</v>
      </c>
      <c r="B37" s="598" t="s">
        <v>2018</v>
      </c>
      <c r="C37" s="598" t="s">
        <v>2025</v>
      </c>
      <c r="D37" s="598"/>
      <c r="E37" s="598"/>
    </row>
    <row r="38" spans="1:5">
      <c r="A38" s="598" t="s">
        <v>2018</v>
      </c>
      <c r="B38" s="598" t="s">
        <v>2026</v>
      </c>
      <c r="C38" s="598" t="s">
        <v>2027</v>
      </c>
      <c r="D38" s="598"/>
      <c r="E38" s="598"/>
    </row>
    <row r="39" spans="1:5">
      <c r="A39" s="598" t="s">
        <v>2018</v>
      </c>
      <c r="B39" s="598" t="s">
        <v>2028</v>
      </c>
      <c r="C39" s="598" t="s">
        <v>2029</v>
      </c>
      <c r="D39" s="598"/>
      <c r="E39" s="598"/>
    </row>
    <row r="40" spans="1:5">
      <c r="A40" s="598" t="s">
        <v>2018</v>
      </c>
      <c r="B40" s="598" t="s">
        <v>2030</v>
      </c>
      <c r="C40" s="598" t="s">
        <v>2031</v>
      </c>
      <c r="D40" s="598"/>
      <c r="E40" s="598"/>
    </row>
    <row r="41" spans="1:5">
      <c r="A41" s="598" t="s">
        <v>2018</v>
      </c>
      <c r="B41" s="598" t="s">
        <v>2032</v>
      </c>
      <c r="C41" s="598" t="s">
        <v>2033</v>
      </c>
      <c r="D41" s="598"/>
      <c r="E41" s="598"/>
    </row>
    <row r="42" spans="1:5">
      <c r="A42" s="598" t="s">
        <v>2018</v>
      </c>
      <c r="B42" s="598" t="s">
        <v>2034</v>
      </c>
      <c r="C42" s="598" t="s">
        <v>2035</v>
      </c>
      <c r="D42" s="598"/>
      <c r="E42" s="598"/>
    </row>
    <row r="43" spans="1:5">
      <c r="A43" s="598" t="s">
        <v>2036</v>
      </c>
      <c r="B43" s="598" t="s">
        <v>2037</v>
      </c>
      <c r="C43" s="598" t="s">
        <v>2038</v>
      </c>
      <c r="D43" s="598"/>
      <c r="E43" s="598"/>
    </row>
    <row r="44" spans="1:5">
      <c r="A44" s="598" t="s">
        <v>2036</v>
      </c>
      <c r="B44" s="598" t="s">
        <v>2039</v>
      </c>
      <c r="C44" s="598" t="s">
        <v>2040</v>
      </c>
      <c r="D44" s="598"/>
      <c r="E44" s="598"/>
    </row>
    <row r="45" spans="1:5">
      <c r="A45" s="598" t="s">
        <v>2036</v>
      </c>
      <c r="B45" s="598" t="s">
        <v>2041</v>
      </c>
      <c r="C45" s="598" t="s">
        <v>2042</v>
      </c>
      <c r="D45" s="598"/>
      <c r="E45" s="598"/>
    </row>
    <row r="46" spans="1:5">
      <c r="A46" s="598" t="s">
        <v>2036</v>
      </c>
      <c r="B46" s="598" t="s">
        <v>2036</v>
      </c>
      <c r="C46" s="598" t="s">
        <v>2043</v>
      </c>
      <c r="D46" s="598"/>
      <c r="E46" s="598"/>
    </row>
    <row r="47" spans="1:5">
      <c r="A47" s="598" t="s">
        <v>2036</v>
      </c>
      <c r="B47" s="598" t="s">
        <v>2044</v>
      </c>
      <c r="C47" s="598" t="s">
        <v>2045</v>
      </c>
      <c r="D47" s="598"/>
      <c r="E47" s="598"/>
    </row>
    <row r="48" spans="1:5">
      <c r="A48" s="598" t="s">
        <v>2036</v>
      </c>
      <c r="B48" s="598" t="s">
        <v>2046</v>
      </c>
      <c r="C48" s="598" t="s">
        <v>2047</v>
      </c>
      <c r="D48" s="598"/>
      <c r="E48" s="598"/>
    </row>
    <row r="49" spans="1:5">
      <c r="A49" s="598" t="s">
        <v>2036</v>
      </c>
      <c r="B49" s="598" t="s">
        <v>2048</v>
      </c>
      <c r="C49" s="598" t="s">
        <v>2049</v>
      </c>
      <c r="D49" s="598"/>
      <c r="E49" s="598"/>
    </row>
    <row r="50" spans="1:5">
      <c r="A50" s="598" t="s">
        <v>2050</v>
      </c>
      <c r="B50" s="598" t="s">
        <v>2051</v>
      </c>
      <c r="C50" s="598" t="s">
        <v>2052</v>
      </c>
      <c r="D50" s="598"/>
      <c r="E50" s="598"/>
    </row>
    <row r="51" spans="1:5">
      <c r="A51" s="598" t="s">
        <v>2050</v>
      </c>
      <c r="B51" s="598" t="s">
        <v>2053</v>
      </c>
      <c r="C51" s="598" t="s">
        <v>2054</v>
      </c>
      <c r="D51" s="598"/>
      <c r="E51" s="598"/>
    </row>
    <row r="52" spans="1:5">
      <c r="A52" s="598" t="s">
        <v>2050</v>
      </c>
      <c r="B52" s="598" t="s">
        <v>2055</v>
      </c>
      <c r="C52" s="598" t="s">
        <v>2056</v>
      </c>
      <c r="D52" s="598"/>
      <c r="E52" s="598"/>
    </row>
    <row r="53" spans="1:5">
      <c r="A53" s="598" t="s">
        <v>2050</v>
      </c>
      <c r="B53" s="598" t="s">
        <v>2057</v>
      </c>
      <c r="C53" s="598" t="s">
        <v>2058</v>
      </c>
      <c r="D53" s="598"/>
      <c r="E53" s="598"/>
    </row>
    <row r="54" spans="1:5">
      <c r="A54" s="598" t="s">
        <v>2050</v>
      </c>
      <c r="B54" s="598" t="s">
        <v>2050</v>
      </c>
      <c r="C54" s="598" t="s">
        <v>2059</v>
      </c>
      <c r="D54" s="598"/>
      <c r="E54" s="598"/>
    </row>
    <row r="55" spans="1:5">
      <c r="A55" s="598" t="s">
        <v>2050</v>
      </c>
      <c r="B55" s="598" t="s">
        <v>2060</v>
      </c>
      <c r="C55" s="598" t="s">
        <v>2061</v>
      </c>
      <c r="D55" s="598"/>
      <c r="E55" s="598"/>
    </row>
    <row r="56" spans="1:5">
      <c r="A56" s="598" t="s">
        <v>2050</v>
      </c>
      <c r="B56" s="598" t="s">
        <v>2062</v>
      </c>
      <c r="C56" s="598" t="s">
        <v>2063</v>
      </c>
      <c r="D56" s="598"/>
      <c r="E56" s="598"/>
    </row>
    <row r="57" spans="1:5">
      <c r="A57" s="598" t="s">
        <v>2050</v>
      </c>
      <c r="B57" s="598" t="s">
        <v>2064</v>
      </c>
      <c r="C57" s="598" t="s">
        <v>2065</v>
      </c>
      <c r="D57" s="598"/>
      <c r="E57" s="598"/>
    </row>
    <row r="58" spans="1:5">
      <c r="A58" s="598" t="s">
        <v>2066</v>
      </c>
      <c r="B58" s="598" t="s">
        <v>2067</v>
      </c>
      <c r="C58" s="598" t="s">
        <v>2068</v>
      </c>
      <c r="D58" s="598"/>
      <c r="E58" s="598"/>
    </row>
    <row r="59" spans="1:5">
      <c r="A59" s="598" t="s">
        <v>2066</v>
      </c>
      <c r="B59" s="598" t="s">
        <v>2066</v>
      </c>
      <c r="C59" s="598" t="s">
        <v>2069</v>
      </c>
      <c r="D59" s="598"/>
      <c r="E59" s="598"/>
    </row>
    <row r="60" spans="1:5">
      <c r="A60" s="598" t="s">
        <v>2066</v>
      </c>
      <c r="B60" s="598" t="s">
        <v>2070</v>
      </c>
      <c r="C60" s="598" t="s">
        <v>2071</v>
      </c>
      <c r="D60" s="598"/>
      <c r="E60" s="598"/>
    </row>
    <row r="61" spans="1:5">
      <c r="A61" s="598" t="s">
        <v>2066</v>
      </c>
      <c r="B61" s="598" t="s">
        <v>2072</v>
      </c>
      <c r="C61" s="598" t="s">
        <v>2073</v>
      </c>
      <c r="D61" s="598"/>
      <c r="E61" s="598"/>
    </row>
    <row r="62" spans="1:5">
      <c r="A62" s="598" t="s">
        <v>2066</v>
      </c>
      <c r="B62" s="598" t="s">
        <v>2074</v>
      </c>
      <c r="C62" s="598" t="s">
        <v>2075</v>
      </c>
      <c r="D62" s="598"/>
      <c r="E62" s="598"/>
    </row>
    <row r="63" spans="1:5">
      <c r="A63" s="598" t="s">
        <v>2066</v>
      </c>
      <c r="B63" s="598" t="s">
        <v>2076</v>
      </c>
      <c r="C63" s="598" t="s">
        <v>2077</v>
      </c>
      <c r="D63" s="598"/>
      <c r="E63" s="598"/>
    </row>
    <row r="64" spans="1:5">
      <c r="A64" s="598" t="s">
        <v>2066</v>
      </c>
      <c r="B64" s="598" t="s">
        <v>2078</v>
      </c>
      <c r="C64" s="598" t="s">
        <v>2079</v>
      </c>
      <c r="D64" s="598"/>
      <c r="E64" s="598"/>
    </row>
    <row r="65" spans="1:5">
      <c r="A65" s="598" t="s">
        <v>2066</v>
      </c>
      <c r="B65" s="598" t="s">
        <v>2080</v>
      </c>
      <c r="C65" s="598" t="s">
        <v>2081</v>
      </c>
      <c r="D65" s="598"/>
      <c r="E65" s="598"/>
    </row>
    <row r="66" spans="1:5">
      <c r="A66" s="598" t="s">
        <v>2066</v>
      </c>
      <c r="B66" s="598" t="s">
        <v>2082</v>
      </c>
      <c r="C66" s="598" t="s">
        <v>2083</v>
      </c>
      <c r="D66" s="598"/>
      <c r="E66" s="598"/>
    </row>
    <row r="67" spans="1:5">
      <c r="A67" s="598" t="s">
        <v>2084</v>
      </c>
      <c r="B67" s="598" t="s">
        <v>2085</v>
      </c>
      <c r="C67" s="598" t="s">
        <v>2086</v>
      </c>
      <c r="D67" s="598"/>
      <c r="E67" s="598"/>
    </row>
    <row r="68" spans="1:5">
      <c r="A68" s="598" t="s">
        <v>2084</v>
      </c>
      <c r="B68" s="598" t="s">
        <v>2087</v>
      </c>
      <c r="C68" s="598" t="s">
        <v>2088</v>
      </c>
      <c r="D68" s="598"/>
      <c r="E68" s="598"/>
    </row>
    <row r="69" spans="1:5">
      <c r="A69" s="598" t="s">
        <v>2084</v>
      </c>
      <c r="B69" s="598" t="s">
        <v>2089</v>
      </c>
      <c r="C69" s="598" t="s">
        <v>2090</v>
      </c>
      <c r="D69" s="598"/>
      <c r="E69" s="598"/>
    </row>
    <row r="70" spans="1:5">
      <c r="A70" s="598" t="s">
        <v>2084</v>
      </c>
      <c r="B70" s="598" t="s">
        <v>2091</v>
      </c>
      <c r="C70" s="598" t="s">
        <v>2092</v>
      </c>
      <c r="D70" s="598"/>
      <c r="E70" s="598"/>
    </row>
    <row r="71" spans="1:5">
      <c r="A71" s="598" t="s">
        <v>2084</v>
      </c>
      <c r="B71" s="598" t="s">
        <v>2084</v>
      </c>
      <c r="C71" s="598" t="s">
        <v>2093</v>
      </c>
      <c r="D71" s="598"/>
      <c r="E71" s="598"/>
    </row>
    <row r="72" spans="1:5">
      <c r="A72" s="598" t="s">
        <v>2084</v>
      </c>
      <c r="B72" s="598" t="s">
        <v>2094</v>
      </c>
      <c r="C72" s="598" t="s">
        <v>2095</v>
      </c>
      <c r="D72" s="598"/>
      <c r="E72" s="598"/>
    </row>
    <row r="73" spans="1:5">
      <c r="A73" s="598" t="s">
        <v>2084</v>
      </c>
      <c r="B73" s="598" t="s">
        <v>2096</v>
      </c>
      <c r="C73" s="598" t="s">
        <v>2097</v>
      </c>
      <c r="D73" s="598"/>
      <c r="E73" s="598"/>
    </row>
    <row r="74" spans="1:5">
      <c r="A74" s="598" t="s">
        <v>2084</v>
      </c>
      <c r="B74" s="598" t="s">
        <v>2098</v>
      </c>
      <c r="C74" s="598" t="s">
        <v>2099</v>
      </c>
      <c r="D74" s="598"/>
      <c r="E74" s="598"/>
    </row>
    <row r="75" spans="1:5">
      <c r="A75" s="598" t="s">
        <v>2084</v>
      </c>
      <c r="B75" s="598" t="s">
        <v>2100</v>
      </c>
      <c r="C75" s="598" t="s">
        <v>2101</v>
      </c>
      <c r="D75" s="598"/>
      <c r="E75" s="598"/>
    </row>
    <row r="76" spans="1:5">
      <c r="A76" s="598" t="s">
        <v>2084</v>
      </c>
      <c r="B76" s="598" t="s">
        <v>2102</v>
      </c>
      <c r="C76" s="598" t="s">
        <v>2103</v>
      </c>
      <c r="D76" s="598"/>
      <c r="E76" s="598"/>
    </row>
    <row r="77" spans="1:5">
      <c r="A77" s="598" t="s">
        <v>2104</v>
      </c>
      <c r="B77" s="598" t="s">
        <v>2105</v>
      </c>
      <c r="C77" s="598" t="s">
        <v>2106</v>
      </c>
      <c r="D77" s="598"/>
      <c r="E77" s="598"/>
    </row>
    <row r="78" spans="1:5">
      <c r="A78" s="598" t="s">
        <v>2104</v>
      </c>
      <c r="B78" s="598" t="s">
        <v>2104</v>
      </c>
      <c r="C78" s="598" t="s">
        <v>2107</v>
      </c>
      <c r="D78" s="598"/>
      <c r="E78" s="598"/>
    </row>
    <row r="79" spans="1:5">
      <c r="A79" s="598" t="s">
        <v>2104</v>
      </c>
      <c r="B79" s="598" t="s">
        <v>2108</v>
      </c>
      <c r="C79" s="598" t="s">
        <v>2109</v>
      </c>
      <c r="D79" s="598"/>
      <c r="E79" s="598"/>
    </row>
    <row r="80" spans="1:5">
      <c r="A80" s="598" t="s">
        <v>2104</v>
      </c>
      <c r="B80" s="598" t="s">
        <v>2110</v>
      </c>
      <c r="C80" s="598" t="s">
        <v>2111</v>
      </c>
      <c r="D80" s="598"/>
      <c r="E80" s="598"/>
    </row>
    <row r="81" spans="1:5">
      <c r="A81" s="598" t="s">
        <v>2104</v>
      </c>
      <c r="B81" s="598" t="s">
        <v>2112</v>
      </c>
      <c r="C81" s="598" t="s">
        <v>2113</v>
      </c>
      <c r="D81" s="598"/>
      <c r="E81" s="598"/>
    </row>
    <row r="82" spans="1:5">
      <c r="A82" s="598" t="s">
        <v>2104</v>
      </c>
      <c r="B82" s="598" t="s">
        <v>2114</v>
      </c>
      <c r="C82" s="598" t="s">
        <v>2115</v>
      </c>
      <c r="D82" s="598"/>
      <c r="E82" s="598"/>
    </row>
    <row r="83" spans="1:5">
      <c r="A83" s="598" t="s">
        <v>2116</v>
      </c>
      <c r="B83" s="598" t="s">
        <v>2117</v>
      </c>
      <c r="C83" s="598" t="s">
        <v>2118</v>
      </c>
      <c r="D83" s="598"/>
      <c r="E83" s="598"/>
    </row>
    <row r="84" spans="1:5">
      <c r="A84" s="598" t="s">
        <v>2116</v>
      </c>
      <c r="B84" s="598" t="s">
        <v>2119</v>
      </c>
      <c r="C84" s="598" t="s">
        <v>2120</v>
      </c>
      <c r="D84" s="598"/>
      <c r="E84" s="598"/>
    </row>
    <row r="85" spans="1:5">
      <c r="A85" s="598" t="s">
        <v>2116</v>
      </c>
      <c r="B85" s="598" t="s">
        <v>2116</v>
      </c>
      <c r="C85" s="598" t="s">
        <v>2121</v>
      </c>
      <c r="D85" s="598"/>
      <c r="E85" s="598"/>
    </row>
    <row r="86" spans="1:5">
      <c r="A86" s="598" t="s">
        <v>2116</v>
      </c>
      <c r="B86" s="598" t="s">
        <v>2122</v>
      </c>
      <c r="C86" s="598" t="s">
        <v>2123</v>
      </c>
      <c r="D86" s="598"/>
      <c r="E86" s="598"/>
    </row>
    <row r="87" spans="1:5">
      <c r="A87" s="598" t="s">
        <v>2116</v>
      </c>
      <c r="B87" s="598" t="s">
        <v>2124</v>
      </c>
      <c r="C87" s="598" t="s">
        <v>2125</v>
      </c>
      <c r="D87" s="598"/>
      <c r="E87" s="598"/>
    </row>
    <row r="88" spans="1:5">
      <c r="A88" s="598" t="s">
        <v>2116</v>
      </c>
      <c r="B88" s="598" t="s">
        <v>2126</v>
      </c>
      <c r="C88" s="598" t="s">
        <v>2127</v>
      </c>
      <c r="D88" s="598"/>
      <c r="E88" s="598"/>
    </row>
    <row r="89" spans="1:5">
      <c r="A89" s="598" t="s">
        <v>2116</v>
      </c>
      <c r="B89" s="598" t="s">
        <v>2128</v>
      </c>
      <c r="C89" s="598" t="s">
        <v>2129</v>
      </c>
      <c r="D89" s="598"/>
      <c r="E89" s="598"/>
    </row>
    <row r="90" spans="1:5">
      <c r="A90" s="598" t="s">
        <v>2130</v>
      </c>
      <c r="B90" s="598" t="s">
        <v>2131</v>
      </c>
      <c r="C90" s="598" t="s">
        <v>2132</v>
      </c>
      <c r="D90" s="598"/>
      <c r="E90" s="598"/>
    </row>
    <row r="91" spans="1:5">
      <c r="A91" s="598" t="s">
        <v>2130</v>
      </c>
      <c r="B91" s="598" t="s">
        <v>2130</v>
      </c>
      <c r="C91" s="598" t="s">
        <v>2133</v>
      </c>
      <c r="D91" s="598"/>
      <c r="E91" s="598"/>
    </row>
    <row r="92" spans="1:5">
      <c r="A92" s="598" t="s">
        <v>2130</v>
      </c>
      <c r="B92" s="598" t="s">
        <v>2134</v>
      </c>
      <c r="C92" s="598" t="s">
        <v>2135</v>
      </c>
      <c r="D92" s="598"/>
      <c r="E92" s="598"/>
    </row>
    <row r="93" spans="1:5">
      <c r="A93" s="598" t="s">
        <v>2130</v>
      </c>
      <c r="B93" s="598" t="s">
        <v>2136</v>
      </c>
      <c r="C93" s="598" t="s">
        <v>2137</v>
      </c>
      <c r="D93" s="598"/>
      <c r="E93" s="598"/>
    </row>
    <row r="94" spans="1:5">
      <c r="A94" s="598" t="s">
        <v>2130</v>
      </c>
      <c r="B94" s="598" t="s">
        <v>2138</v>
      </c>
      <c r="C94" s="598" t="s">
        <v>2139</v>
      </c>
      <c r="D94" s="598"/>
      <c r="E94" s="598"/>
    </row>
    <row r="95" spans="1:5">
      <c r="A95" s="598" t="s">
        <v>2130</v>
      </c>
      <c r="B95" s="598" t="s">
        <v>2140</v>
      </c>
      <c r="C95" s="598" t="s">
        <v>2141</v>
      </c>
      <c r="D95" s="598"/>
      <c r="E95" s="598"/>
    </row>
    <row r="96" spans="1:5">
      <c r="A96" s="598" t="s">
        <v>2130</v>
      </c>
      <c r="B96" s="598" t="s">
        <v>2142</v>
      </c>
      <c r="C96" s="598" t="s">
        <v>2143</v>
      </c>
      <c r="D96" s="598"/>
      <c r="E96" s="598"/>
    </row>
    <row r="97" spans="1:5">
      <c r="A97" s="598" t="s">
        <v>2144</v>
      </c>
      <c r="B97" s="598" t="s">
        <v>2145</v>
      </c>
      <c r="C97" s="598" t="s">
        <v>2146</v>
      </c>
      <c r="D97" s="598"/>
      <c r="E97" s="598"/>
    </row>
    <row r="98" spans="1:5">
      <c r="A98" s="598" t="s">
        <v>2144</v>
      </c>
      <c r="B98" s="598" t="s">
        <v>2147</v>
      </c>
      <c r="C98" s="598" t="s">
        <v>2148</v>
      </c>
      <c r="D98" s="598"/>
      <c r="E98" s="598"/>
    </row>
    <row r="99" spans="1:5">
      <c r="A99" s="598" t="s">
        <v>2144</v>
      </c>
      <c r="B99" s="598" t="s">
        <v>2149</v>
      </c>
      <c r="C99" s="598" t="s">
        <v>2150</v>
      </c>
      <c r="D99" s="598"/>
      <c r="E99" s="598"/>
    </row>
    <row r="100" spans="1:5">
      <c r="A100" s="598" t="s">
        <v>2144</v>
      </c>
      <c r="B100" s="598" t="s">
        <v>2151</v>
      </c>
      <c r="C100" s="598" t="s">
        <v>2152</v>
      </c>
      <c r="D100" s="598"/>
      <c r="E100" s="598"/>
    </row>
    <row r="101" spans="1:5">
      <c r="A101" s="598" t="s">
        <v>2144</v>
      </c>
      <c r="B101" s="598" t="s">
        <v>2144</v>
      </c>
      <c r="C101" s="598" t="s">
        <v>2153</v>
      </c>
      <c r="D101" s="598"/>
      <c r="E101" s="598"/>
    </row>
    <row r="102" spans="1:5">
      <c r="A102" s="598" t="s">
        <v>2144</v>
      </c>
      <c r="B102" s="598" t="s">
        <v>2154</v>
      </c>
      <c r="C102" s="598" t="s">
        <v>2155</v>
      </c>
      <c r="D102" s="598"/>
      <c r="E102" s="598"/>
    </row>
    <row r="103" spans="1:5">
      <c r="A103" s="598" t="s">
        <v>2156</v>
      </c>
      <c r="B103" s="598" t="s">
        <v>2157</v>
      </c>
      <c r="C103" s="598" t="s">
        <v>2158</v>
      </c>
      <c r="D103" s="598"/>
      <c r="E103" s="598"/>
    </row>
    <row r="104" spans="1:5">
      <c r="A104" s="598" t="s">
        <v>2156</v>
      </c>
      <c r="B104" s="598" t="s">
        <v>2159</v>
      </c>
      <c r="C104" s="598" t="s">
        <v>2160</v>
      </c>
      <c r="D104" s="598"/>
      <c r="E104" s="598"/>
    </row>
    <row r="105" spans="1:5">
      <c r="A105" s="598" t="s">
        <v>2156</v>
      </c>
      <c r="B105" s="598" t="s">
        <v>2161</v>
      </c>
      <c r="C105" s="598" t="s">
        <v>2162</v>
      </c>
      <c r="D105" s="598"/>
      <c r="E105" s="598"/>
    </row>
    <row r="106" spans="1:5">
      <c r="A106" s="598" t="s">
        <v>2156</v>
      </c>
      <c r="B106" s="598" t="s">
        <v>2156</v>
      </c>
      <c r="C106" s="598" t="s">
        <v>2163</v>
      </c>
      <c r="D106" s="598"/>
      <c r="E106" s="598"/>
    </row>
    <row r="107" spans="1:5">
      <c r="A107" s="598" t="s">
        <v>2156</v>
      </c>
      <c r="B107" s="598" t="s">
        <v>2164</v>
      </c>
      <c r="C107" s="598" t="s">
        <v>2165</v>
      </c>
      <c r="D107" s="598"/>
      <c r="E107" s="598"/>
    </row>
    <row r="108" spans="1:5">
      <c r="A108" s="598" t="s">
        <v>2156</v>
      </c>
      <c r="B108" s="598" t="s">
        <v>2166</v>
      </c>
      <c r="C108" s="598" t="s">
        <v>2167</v>
      </c>
      <c r="D108" s="598"/>
      <c r="E108" s="598"/>
    </row>
    <row r="109" spans="1:5">
      <c r="A109" s="598" t="s">
        <v>2156</v>
      </c>
      <c r="B109" s="598" t="s">
        <v>2168</v>
      </c>
      <c r="C109" s="598" t="s">
        <v>2169</v>
      </c>
      <c r="D109" s="598"/>
      <c r="E109" s="598"/>
    </row>
    <row r="110" spans="1:5">
      <c r="A110" s="598" t="s">
        <v>2170</v>
      </c>
      <c r="B110" s="598" t="s">
        <v>2171</v>
      </c>
      <c r="C110" s="598" t="s">
        <v>2172</v>
      </c>
      <c r="D110" s="598"/>
      <c r="E110" s="598"/>
    </row>
    <row r="111" spans="1:5">
      <c r="A111" s="598" t="s">
        <v>2170</v>
      </c>
      <c r="B111" s="598" t="s">
        <v>2173</v>
      </c>
      <c r="C111" s="598" t="s">
        <v>2174</v>
      </c>
      <c r="D111" s="598"/>
      <c r="E111" s="598"/>
    </row>
    <row r="112" spans="1:5">
      <c r="A112" s="598" t="s">
        <v>2170</v>
      </c>
      <c r="B112" s="598" t="s">
        <v>2175</v>
      </c>
      <c r="C112" s="598" t="s">
        <v>2176</v>
      </c>
      <c r="D112" s="598"/>
      <c r="E112" s="598"/>
    </row>
    <row r="113" spans="1:5">
      <c r="A113" s="598" t="s">
        <v>2170</v>
      </c>
      <c r="B113" s="598" t="s">
        <v>2170</v>
      </c>
      <c r="C113" s="598" t="s">
        <v>2177</v>
      </c>
      <c r="D113" s="598"/>
      <c r="E113" s="598"/>
    </row>
    <row r="114" spans="1:5">
      <c r="A114" s="598" t="s">
        <v>2170</v>
      </c>
      <c r="B114" s="598" t="s">
        <v>2178</v>
      </c>
      <c r="C114" s="598" t="s">
        <v>2179</v>
      </c>
      <c r="D114" s="598"/>
      <c r="E114" s="598"/>
    </row>
    <row r="115" spans="1:5">
      <c r="A115" s="598" t="s">
        <v>2170</v>
      </c>
      <c r="B115" s="598" t="s">
        <v>2180</v>
      </c>
      <c r="C115" s="598" t="s">
        <v>2181</v>
      </c>
      <c r="D115" s="598"/>
      <c r="E115" s="598"/>
    </row>
    <row r="116" spans="1:5">
      <c r="A116" s="598" t="s">
        <v>2182</v>
      </c>
      <c r="B116" s="598" t="s">
        <v>2183</v>
      </c>
      <c r="C116" s="598" t="s">
        <v>2184</v>
      </c>
      <c r="D116" s="598"/>
      <c r="E116" s="598"/>
    </row>
    <row r="117" spans="1:5">
      <c r="A117" s="598" t="s">
        <v>2182</v>
      </c>
      <c r="B117" s="598" t="s">
        <v>2185</v>
      </c>
      <c r="C117" s="598" t="s">
        <v>2186</v>
      </c>
      <c r="D117" s="598"/>
      <c r="E117" s="598"/>
    </row>
    <row r="118" spans="1:5">
      <c r="A118" s="598" t="s">
        <v>2182</v>
      </c>
      <c r="B118" s="598" t="s">
        <v>2187</v>
      </c>
      <c r="C118" s="598" t="s">
        <v>2188</v>
      </c>
      <c r="D118" s="598"/>
      <c r="E118" s="598"/>
    </row>
    <row r="119" spans="1:5">
      <c r="A119" s="598" t="s">
        <v>2182</v>
      </c>
      <c r="B119" s="598" t="s">
        <v>2189</v>
      </c>
      <c r="C119" s="598" t="s">
        <v>2190</v>
      </c>
      <c r="D119" s="598"/>
      <c r="E119" s="598"/>
    </row>
    <row r="120" spans="1:5">
      <c r="A120" s="598" t="s">
        <v>2182</v>
      </c>
      <c r="B120" s="598" t="s">
        <v>2191</v>
      </c>
      <c r="C120" s="598" t="s">
        <v>2192</v>
      </c>
      <c r="D120" s="598"/>
      <c r="E120" s="598"/>
    </row>
    <row r="121" spans="1:5">
      <c r="A121" s="598" t="s">
        <v>2182</v>
      </c>
      <c r="B121" s="598" t="s">
        <v>2182</v>
      </c>
      <c r="C121" s="598" t="s">
        <v>2193</v>
      </c>
      <c r="D121" s="598"/>
      <c r="E121" s="598"/>
    </row>
    <row r="122" spans="1:5">
      <c r="A122" s="598" t="s">
        <v>2182</v>
      </c>
      <c r="B122" s="598" t="s">
        <v>2194</v>
      </c>
      <c r="C122" s="598" t="s">
        <v>2195</v>
      </c>
      <c r="D122" s="598"/>
      <c r="E122" s="598"/>
    </row>
    <row r="123" spans="1:5">
      <c r="A123" s="598" t="s">
        <v>2182</v>
      </c>
      <c r="B123" s="598" t="s">
        <v>2196</v>
      </c>
      <c r="C123" s="598" t="s">
        <v>2197</v>
      </c>
      <c r="D123" s="598"/>
      <c r="E123" s="598"/>
    </row>
    <row r="124" spans="1:5">
      <c r="A124" s="598" t="s">
        <v>2198</v>
      </c>
      <c r="B124" s="598" t="s">
        <v>2199</v>
      </c>
      <c r="C124" s="598" t="s">
        <v>2200</v>
      </c>
      <c r="D124" s="598"/>
      <c r="E124" s="598"/>
    </row>
    <row r="125" spans="1:5">
      <c r="A125" s="598" t="s">
        <v>2198</v>
      </c>
      <c r="B125" s="598" t="s">
        <v>2201</v>
      </c>
      <c r="C125" s="598" t="s">
        <v>2202</v>
      </c>
      <c r="D125" s="598"/>
      <c r="E125" s="598"/>
    </row>
    <row r="126" spans="1:5">
      <c r="A126" s="598" t="s">
        <v>2198</v>
      </c>
      <c r="B126" s="598" t="s">
        <v>2203</v>
      </c>
      <c r="C126" s="598" t="s">
        <v>2204</v>
      </c>
      <c r="D126" s="598"/>
      <c r="E126" s="598"/>
    </row>
    <row r="127" spans="1:5">
      <c r="A127" s="598" t="s">
        <v>2198</v>
      </c>
      <c r="B127" s="598" t="s">
        <v>2205</v>
      </c>
      <c r="C127" s="598" t="s">
        <v>2206</v>
      </c>
      <c r="D127" s="598"/>
      <c r="E127" s="598"/>
    </row>
    <row r="128" spans="1:5">
      <c r="A128" s="598" t="s">
        <v>2198</v>
      </c>
      <c r="B128" s="598" t="s">
        <v>2198</v>
      </c>
      <c r="C128" s="598" t="s">
        <v>2207</v>
      </c>
      <c r="D128" s="598"/>
      <c r="E128" s="598"/>
    </row>
    <row r="129" spans="1:5">
      <c r="A129" s="598" t="s">
        <v>2198</v>
      </c>
      <c r="B129" s="598" t="s">
        <v>2208</v>
      </c>
      <c r="C129" s="598" t="s">
        <v>2209</v>
      </c>
      <c r="D129" s="598"/>
      <c r="E129" s="598"/>
    </row>
    <row r="130" spans="1:5">
      <c r="A130" s="598" t="s">
        <v>2198</v>
      </c>
      <c r="B130" s="598" t="s">
        <v>2210</v>
      </c>
      <c r="C130" s="598" t="s">
        <v>2211</v>
      </c>
      <c r="D130" s="598"/>
      <c r="E130" s="598"/>
    </row>
    <row r="131" spans="1:5">
      <c r="A131" s="598" t="s">
        <v>2198</v>
      </c>
      <c r="B131" s="598" t="s">
        <v>2212</v>
      </c>
      <c r="C131" s="598" t="s">
        <v>2213</v>
      </c>
      <c r="D131" s="598"/>
      <c r="E131" s="598"/>
    </row>
    <row r="132" spans="1:5">
      <c r="A132" s="598" t="s">
        <v>2214</v>
      </c>
      <c r="B132" s="598" t="s">
        <v>2215</v>
      </c>
      <c r="C132" s="598" t="s">
        <v>2216</v>
      </c>
      <c r="D132" s="598"/>
      <c r="E132" s="598"/>
    </row>
    <row r="133" spans="1:5">
      <c r="A133" s="598" t="s">
        <v>2214</v>
      </c>
      <c r="B133" s="598" t="s">
        <v>2217</v>
      </c>
      <c r="C133" s="598" t="s">
        <v>2218</v>
      </c>
      <c r="D133" s="598"/>
      <c r="E133" s="598"/>
    </row>
    <row r="134" spans="1:5">
      <c r="A134" s="598" t="s">
        <v>2214</v>
      </c>
      <c r="B134" s="598" t="s">
        <v>2219</v>
      </c>
      <c r="C134" s="598" t="s">
        <v>2220</v>
      </c>
      <c r="D134" s="598"/>
      <c r="E134" s="598"/>
    </row>
    <row r="135" spans="1:5">
      <c r="A135" s="598" t="s">
        <v>2214</v>
      </c>
      <c r="B135" s="598" t="s">
        <v>2221</v>
      </c>
      <c r="C135" s="598" t="s">
        <v>2222</v>
      </c>
      <c r="D135" s="598"/>
      <c r="E135" s="598"/>
    </row>
    <row r="136" spans="1:5">
      <c r="A136" s="598" t="s">
        <v>2214</v>
      </c>
      <c r="B136" s="598" t="s">
        <v>2214</v>
      </c>
      <c r="C136" s="598" t="s">
        <v>2223</v>
      </c>
      <c r="D136" s="598"/>
      <c r="E136" s="598"/>
    </row>
    <row r="137" spans="1:5">
      <c r="A137" s="598" t="s">
        <v>2214</v>
      </c>
      <c r="B137" s="598" t="s">
        <v>2224</v>
      </c>
      <c r="C137" s="598" t="s">
        <v>2225</v>
      </c>
      <c r="D137" s="598"/>
      <c r="E137" s="598"/>
    </row>
    <row r="138" spans="1:5">
      <c r="A138" s="598" t="s">
        <v>2214</v>
      </c>
      <c r="B138" s="598" t="s">
        <v>2226</v>
      </c>
      <c r="C138" s="598" t="s">
        <v>2227</v>
      </c>
      <c r="D138" s="598"/>
      <c r="E138" s="598"/>
    </row>
    <row r="139" spans="1:5">
      <c r="A139" s="598" t="s">
        <v>2228</v>
      </c>
      <c r="B139" s="598" t="s">
        <v>2229</v>
      </c>
      <c r="C139" s="598" t="s">
        <v>2230</v>
      </c>
      <c r="D139" s="598"/>
      <c r="E139" s="598"/>
    </row>
    <row r="140" spans="1:5">
      <c r="A140" s="598" t="s">
        <v>2228</v>
      </c>
      <c r="B140" s="598" t="s">
        <v>2231</v>
      </c>
      <c r="C140" s="598" t="s">
        <v>2232</v>
      </c>
      <c r="D140" s="598"/>
      <c r="E140" s="598"/>
    </row>
    <row r="141" spans="1:5">
      <c r="A141" s="598" t="s">
        <v>2228</v>
      </c>
      <c r="B141" s="598" t="s">
        <v>2233</v>
      </c>
      <c r="C141" s="598" t="s">
        <v>2234</v>
      </c>
      <c r="D141" s="598"/>
      <c r="E141" s="598"/>
    </row>
    <row r="142" spans="1:5">
      <c r="A142" s="598" t="s">
        <v>2228</v>
      </c>
      <c r="B142" s="598" t="s">
        <v>2235</v>
      </c>
      <c r="C142" s="598" t="s">
        <v>2236</v>
      </c>
      <c r="D142" s="598"/>
      <c r="E142" s="598"/>
    </row>
    <row r="143" spans="1:5">
      <c r="A143" s="598" t="s">
        <v>2228</v>
      </c>
      <c r="B143" s="598" t="s">
        <v>2237</v>
      </c>
      <c r="C143" s="598" t="s">
        <v>2238</v>
      </c>
      <c r="D143" s="598"/>
      <c r="E143" s="598"/>
    </row>
    <row r="144" spans="1:5">
      <c r="A144" s="598" t="s">
        <v>2228</v>
      </c>
      <c r="B144" s="598" t="s">
        <v>2228</v>
      </c>
      <c r="C144" s="598" t="s">
        <v>2239</v>
      </c>
      <c r="D144" s="598"/>
      <c r="E144" s="598"/>
    </row>
    <row r="145" spans="1:5">
      <c r="A145" s="598" t="s">
        <v>2228</v>
      </c>
      <c r="B145" s="598" t="s">
        <v>2240</v>
      </c>
      <c r="C145" s="598" t="s">
        <v>2241</v>
      </c>
      <c r="D145" s="598"/>
      <c r="E145" s="598"/>
    </row>
    <row r="146" spans="1:5">
      <c r="A146" s="598" t="s">
        <v>2242</v>
      </c>
      <c r="B146" s="598" t="s">
        <v>2243</v>
      </c>
      <c r="C146" s="598" t="s">
        <v>2244</v>
      </c>
      <c r="D146" s="598"/>
      <c r="E146" s="598"/>
    </row>
    <row r="147" spans="1:5">
      <c r="A147" s="598" t="s">
        <v>2242</v>
      </c>
      <c r="B147" s="598" t="s">
        <v>2051</v>
      </c>
      <c r="C147" s="598" t="s">
        <v>2245</v>
      </c>
      <c r="D147" s="598"/>
      <c r="E147" s="598"/>
    </row>
    <row r="148" spans="1:5">
      <c r="A148" s="598" t="s">
        <v>2242</v>
      </c>
      <c r="B148" s="598" t="s">
        <v>2246</v>
      </c>
      <c r="C148" s="598" t="s">
        <v>2247</v>
      </c>
      <c r="D148" s="598"/>
      <c r="E148" s="598"/>
    </row>
    <row r="149" spans="1:5">
      <c r="A149" s="598" t="s">
        <v>2242</v>
      </c>
      <c r="B149" s="598" t="s">
        <v>2248</v>
      </c>
      <c r="C149" s="598" t="s">
        <v>2249</v>
      </c>
      <c r="D149" s="598"/>
      <c r="E149" s="598"/>
    </row>
    <row r="150" spans="1:5">
      <c r="A150" s="598" t="s">
        <v>2242</v>
      </c>
      <c r="B150" s="598" t="s">
        <v>2250</v>
      </c>
      <c r="C150" s="598" t="s">
        <v>2251</v>
      </c>
      <c r="D150" s="598"/>
      <c r="E150" s="598"/>
    </row>
    <row r="151" spans="1:5">
      <c r="A151" s="598" t="s">
        <v>2242</v>
      </c>
      <c r="B151" s="598" t="s">
        <v>2252</v>
      </c>
      <c r="C151" s="598" t="s">
        <v>2253</v>
      </c>
      <c r="D151" s="598"/>
      <c r="E151" s="598"/>
    </row>
    <row r="152" spans="1:5">
      <c r="A152" s="598" t="s">
        <v>2242</v>
      </c>
      <c r="B152" s="598" t="s">
        <v>2254</v>
      </c>
      <c r="C152" s="598" t="s">
        <v>2255</v>
      </c>
      <c r="D152" s="598"/>
      <c r="E152" s="598"/>
    </row>
    <row r="153" spans="1:5">
      <c r="A153" s="598" t="s">
        <v>2242</v>
      </c>
      <c r="B153" s="598" t="s">
        <v>2242</v>
      </c>
      <c r="C153" s="598" t="s">
        <v>2256</v>
      </c>
      <c r="D153" s="598"/>
      <c r="E153" s="598"/>
    </row>
    <row r="154" spans="1:5">
      <c r="A154" s="598" t="s">
        <v>2242</v>
      </c>
      <c r="B154" s="598" t="s">
        <v>2257</v>
      </c>
      <c r="C154" s="598" t="s">
        <v>2258</v>
      </c>
      <c r="D154" s="598"/>
      <c r="E154" s="598"/>
    </row>
    <row r="155" spans="1:5">
      <c r="A155" s="598" t="s">
        <v>2259</v>
      </c>
      <c r="B155" s="598" t="s">
        <v>2260</v>
      </c>
      <c r="C155" s="598" t="s">
        <v>2261</v>
      </c>
      <c r="D155" s="598"/>
      <c r="E155" s="598"/>
    </row>
    <row r="156" spans="1:5">
      <c r="A156" s="598" t="s">
        <v>2259</v>
      </c>
      <c r="B156" s="598" t="s">
        <v>2262</v>
      </c>
      <c r="C156" s="598" t="s">
        <v>2263</v>
      </c>
      <c r="D156" s="598"/>
      <c r="E156" s="598"/>
    </row>
    <row r="157" spans="1:5">
      <c r="A157" s="598" t="s">
        <v>2259</v>
      </c>
      <c r="B157" s="598" t="s">
        <v>2264</v>
      </c>
      <c r="C157" s="598" t="s">
        <v>2265</v>
      </c>
      <c r="D157" s="598"/>
      <c r="E157" s="598"/>
    </row>
    <row r="158" spans="1:5">
      <c r="A158" s="598" t="s">
        <v>2259</v>
      </c>
      <c r="B158" s="598" t="s">
        <v>2266</v>
      </c>
      <c r="C158" s="598" t="s">
        <v>2267</v>
      </c>
      <c r="D158" s="598"/>
      <c r="E158" s="598"/>
    </row>
    <row r="159" spans="1:5">
      <c r="A159" s="598" t="s">
        <v>2259</v>
      </c>
      <c r="B159" s="598" t="s">
        <v>2268</v>
      </c>
      <c r="C159" s="598" t="s">
        <v>2269</v>
      </c>
      <c r="D159" s="598"/>
      <c r="E159" s="598"/>
    </row>
    <row r="160" spans="1:5">
      <c r="A160" s="598" t="s">
        <v>2259</v>
      </c>
      <c r="B160" s="598" t="s">
        <v>2270</v>
      </c>
      <c r="C160" s="598" t="s">
        <v>2271</v>
      </c>
      <c r="D160" s="598"/>
      <c r="E160" s="598"/>
    </row>
    <row r="161" spans="1:5">
      <c r="A161" s="598" t="s">
        <v>2259</v>
      </c>
      <c r="B161" s="598" t="s">
        <v>2272</v>
      </c>
      <c r="C161" s="598" t="s">
        <v>2273</v>
      </c>
      <c r="D161" s="598"/>
      <c r="E161" s="598"/>
    </row>
    <row r="162" spans="1:5">
      <c r="A162" s="598" t="s">
        <v>2259</v>
      </c>
      <c r="B162" s="598" t="s">
        <v>2274</v>
      </c>
      <c r="C162" s="598" t="s">
        <v>2275</v>
      </c>
      <c r="D162" s="598"/>
      <c r="E162" s="598"/>
    </row>
    <row r="163" spans="1:5">
      <c r="A163" s="598" t="s">
        <v>2259</v>
      </c>
      <c r="B163" s="598" t="s">
        <v>2276</v>
      </c>
      <c r="C163" s="598" t="s">
        <v>2277</v>
      </c>
      <c r="D163" s="598"/>
      <c r="E163" s="598"/>
    </row>
    <row r="164" spans="1:5">
      <c r="A164" s="598" t="s">
        <v>2259</v>
      </c>
      <c r="B164" s="598" t="s">
        <v>2259</v>
      </c>
      <c r="C164" s="598" t="s">
        <v>2278</v>
      </c>
      <c r="D164" s="598"/>
      <c r="E164" s="598"/>
    </row>
    <row r="165" spans="1:5">
      <c r="A165" s="598" t="s">
        <v>2259</v>
      </c>
      <c r="B165" s="598" t="s">
        <v>2279</v>
      </c>
      <c r="C165" s="598" t="s">
        <v>2280</v>
      </c>
      <c r="D165" s="598"/>
      <c r="E165" s="598"/>
    </row>
    <row r="166" spans="1:5">
      <c r="A166" s="598" t="s">
        <v>2281</v>
      </c>
      <c r="B166" s="598" t="s">
        <v>2281</v>
      </c>
      <c r="C166" s="598" t="s">
        <v>2282</v>
      </c>
      <c r="D166" s="598"/>
      <c r="E166" s="598"/>
    </row>
    <row r="167" spans="1:5">
      <c r="A167" s="598" t="s">
        <v>2283</v>
      </c>
      <c r="B167" s="598" t="s">
        <v>2283</v>
      </c>
      <c r="C167" s="598" t="s">
        <v>2284</v>
      </c>
      <c r="D167" s="598"/>
      <c r="E167" s="598"/>
    </row>
    <row r="168" spans="1:5">
      <c r="A168" s="598" t="s">
        <v>2285</v>
      </c>
      <c r="B168" s="598" t="s">
        <v>2285</v>
      </c>
      <c r="C168" s="598" t="s">
        <v>2286</v>
      </c>
      <c r="D168" s="598"/>
      <c r="E168" s="598"/>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ORG">
    <tabColor indexed="47"/>
  </sheetPr>
  <dimension ref="A1:J224"/>
  <sheetViews>
    <sheetView showGridLines="0" zoomScaleNormal="100" workbookViewId="0"/>
  </sheetViews>
  <sheetFormatPr defaultColWidth="9.125" defaultRowHeight="11.4"/>
  <cols>
    <col min="1" max="16384" width="9.125" style="7"/>
  </cols>
  <sheetData>
    <row r="1" spans="1:10">
      <c r="A1" s="7" t="s">
        <v>302</v>
      </c>
      <c r="B1" s="7" t="s">
        <v>1443</v>
      </c>
      <c r="C1" s="7" t="s">
        <v>1444</v>
      </c>
      <c r="D1" s="7" t="s">
        <v>1445</v>
      </c>
      <c r="E1" s="7" t="s">
        <v>1446</v>
      </c>
      <c r="F1" s="7" t="s">
        <v>1447</v>
      </c>
      <c r="G1" s="7" t="s">
        <v>1448</v>
      </c>
      <c r="H1" s="7" t="s">
        <v>1449</v>
      </c>
      <c r="I1" s="7" t="s">
        <v>1450</v>
      </c>
    </row>
    <row r="2" spans="1:10">
      <c r="A2" s="7">
        <v>1</v>
      </c>
      <c r="B2" s="7" t="s">
        <v>1451</v>
      </c>
      <c r="C2" s="7" t="s">
        <v>19</v>
      </c>
      <c r="D2" s="7" t="s">
        <v>1452</v>
      </c>
      <c r="E2" s="7" t="s">
        <v>1453</v>
      </c>
      <c r="F2" s="7" t="s">
        <v>1454</v>
      </c>
      <c r="G2" s="7" t="s">
        <v>1455</v>
      </c>
      <c r="J2" s="7" t="s">
        <v>1915</v>
      </c>
    </row>
    <row r="3" spans="1:10">
      <c r="A3" s="7">
        <v>2</v>
      </c>
      <c r="B3" s="7" t="s">
        <v>1451</v>
      </c>
      <c r="C3" s="7" t="s">
        <v>19</v>
      </c>
      <c r="D3" s="7" t="s">
        <v>1457</v>
      </c>
      <c r="E3" s="7" t="s">
        <v>1458</v>
      </c>
      <c r="F3" s="7" t="s">
        <v>1459</v>
      </c>
      <c r="G3" s="7" t="s">
        <v>1460</v>
      </c>
      <c r="H3" s="7" t="s">
        <v>1461</v>
      </c>
      <c r="J3" s="7" t="s">
        <v>1915</v>
      </c>
    </row>
    <row r="4" spans="1:10">
      <c r="A4" s="7">
        <v>3</v>
      </c>
      <c r="B4" s="7" t="s">
        <v>1451</v>
      </c>
      <c r="C4" s="7" t="s">
        <v>19</v>
      </c>
      <c r="D4" s="7" t="s">
        <v>1463</v>
      </c>
      <c r="E4" s="7" t="s">
        <v>1464</v>
      </c>
      <c r="F4" s="7" t="s">
        <v>1465</v>
      </c>
      <c r="G4" s="7" t="s">
        <v>1466</v>
      </c>
      <c r="J4" s="7" t="s">
        <v>1915</v>
      </c>
    </row>
    <row r="5" spans="1:10">
      <c r="A5" s="7">
        <v>4</v>
      </c>
      <c r="B5" s="7" t="s">
        <v>1451</v>
      </c>
      <c r="C5" s="7" t="s">
        <v>19</v>
      </c>
      <c r="D5" s="7" t="s">
        <v>1467</v>
      </c>
      <c r="E5" s="7" t="s">
        <v>1468</v>
      </c>
      <c r="F5" s="7" t="s">
        <v>1469</v>
      </c>
      <c r="G5" s="7" t="s">
        <v>1470</v>
      </c>
      <c r="J5" s="7" t="s">
        <v>1915</v>
      </c>
    </row>
    <row r="6" spans="1:10">
      <c r="A6" s="7">
        <v>5</v>
      </c>
      <c r="B6" s="7" t="s">
        <v>1451</v>
      </c>
      <c r="C6" s="7" t="s">
        <v>19</v>
      </c>
      <c r="D6" s="7" t="s">
        <v>1471</v>
      </c>
      <c r="E6" s="7" t="s">
        <v>1472</v>
      </c>
      <c r="F6" s="7" t="s">
        <v>1473</v>
      </c>
      <c r="G6" s="7" t="s">
        <v>1474</v>
      </c>
      <c r="J6" s="7" t="s">
        <v>1915</v>
      </c>
    </row>
    <row r="7" spans="1:10">
      <c r="A7" s="7">
        <v>6</v>
      </c>
      <c r="B7" s="7" t="s">
        <v>1451</v>
      </c>
      <c r="C7" s="7" t="s">
        <v>19</v>
      </c>
      <c r="D7" s="7" t="s">
        <v>1475</v>
      </c>
      <c r="E7" s="7" t="s">
        <v>1476</v>
      </c>
      <c r="F7" s="7" t="s">
        <v>1477</v>
      </c>
      <c r="G7" s="7" t="s">
        <v>1462</v>
      </c>
      <c r="J7" s="7" t="s">
        <v>1915</v>
      </c>
    </row>
    <row r="8" spans="1:10">
      <c r="A8" s="7">
        <v>7</v>
      </c>
      <c r="B8" s="7" t="s">
        <v>1451</v>
      </c>
      <c r="C8" s="7" t="s">
        <v>19</v>
      </c>
      <c r="D8" s="7" t="s">
        <v>1478</v>
      </c>
      <c r="E8" s="7" t="s">
        <v>1479</v>
      </c>
      <c r="F8" s="7" t="s">
        <v>1480</v>
      </c>
      <c r="G8" s="7" t="s">
        <v>1481</v>
      </c>
      <c r="J8" s="7" t="s">
        <v>1915</v>
      </c>
    </row>
    <row r="9" spans="1:10">
      <c r="A9" s="7">
        <v>8</v>
      </c>
      <c r="B9" s="7" t="s">
        <v>1451</v>
      </c>
      <c r="C9" s="7" t="s">
        <v>19</v>
      </c>
      <c r="D9" s="7" t="s">
        <v>1482</v>
      </c>
      <c r="E9" s="7" t="s">
        <v>1483</v>
      </c>
      <c r="F9" s="7" t="s">
        <v>1484</v>
      </c>
      <c r="G9" s="7" t="s">
        <v>1485</v>
      </c>
      <c r="H9" s="7" t="s">
        <v>1486</v>
      </c>
      <c r="J9" s="7" t="s">
        <v>1915</v>
      </c>
    </row>
    <row r="10" spans="1:10">
      <c r="A10" s="7">
        <v>9</v>
      </c>
      <c r="B10" s="7" t="s">
        <v>1451</v>
      </c>
      <c r="C10" s="7" t="s">
        <v>19</v>
      </c>
      <c r="D10" s="7" t="s">
        <v>1487</v>
      </c>
      <c r="E10" s="7" t="s">
        <v>1488</v>
      </c>
      <c r="F10" s="7" t="s">
        <v>1489</v>
      </c>
      <c r="G10" s="7" t="s">
        <v>1490</v>
      </c>
      <c r="J10" s="7" t="s">
        <v>1915</v>
      </c>
    </row>
    <row r="11" spans="1:10">
      <c r="A11" s="7">
        <v>10</v>
      </c>
      <c r="B11" s="7" t="s">
        <v>1451</v>
      </c>
      <c r="C11" s="7" t="s">
        <v>19</v>
      </c>
      <c r="D11" s="7" t="s">
        <v>1491</v>
      </c>
      <c r="E11" s="7" t="s">
        <v>1492</v>
      </c>
      <c r="F11" s="7" t="s">
        <v>1493</v>
      </c>
      <c r="G11" s="7" t="s">
        <v>1485</v>
      </c>
      <c r="J11" s="7" t="s">
        <v>1915</v>
      </c>
    </row>
    <row r="12" spans="1:10">
      <c r="A12" s="7">
        <v>11</v>
      </c>
      <c r="B12" s="7" t="s">
        <v>1451</v>
      </c>
      <c r="C12" s="7" t="s">
        <v>19</v>
      </c>
      <c r="D12" s="7" t="s">
        <v>1494</v>
      </c>
      <c r="E12" s="7" t="s">
        <v>1495</v>
      </c>
      <c r="F12" s="7" t="s">
        <v>1496</v>
      </c>
      <c r="G12" s="7" t="s">
        <v>1497</v>
      </c>
      <c r="J12" s="7" t="s">
        <v>1915</v>
      </c>
    </row>
    <row r="13" spans="1:10">
      <c r="A13" s="7">
        <v>12</v>
      </c>
      <c r="B13" s="7" t="s">
        <v>1451</v>
      </c>
      <c r="C13" s="7" t="s">
        <v>19</v>
      </c>
      <c r="D13" s="7" t="s">
        <v>1498</v>
      </c>
      <c r="E13" s="7" t="s">
        <v>1499</v>
      </c>
      <c r="F13" s="7" t="s">
        <v>1500</v>
      </c>
      <c r="G13" s="7" t="s">
        <v>1501</v>
      </c>
      <c r="J13" s="7" t="s">
        <v>1915</v>
      </c>
    </row>
    <row r="14" spans="1:10">
      <c r="A14" s="7">
        <v>13</v>
      </c>
      <c r="B14" s="7" t="s">
        <v>1451</v>
      </c>
      <c r="C14" s="7" t="s">
        <v>19</v>
      </c>
      <c r="D14" s="7" t="s">
        <v>1502</v>
      </c>
      <c r="E14" s="7" t="s">
        <v>1503</v>
      </c>
      <c r="F14" s="7" t="s">
        <v>1504</v>
      </c>
      <c r="G14" s="7" t="s">
        <v>1501</v>
      </c>
      <c r="J14" s="7" t="s">
        <v>1915</v>
      </c>
    </row>
    <row r="15" spans="1:10">
      <c r="A15" s="7">
        <v>14</v>
      </c>
      <c r="B15" s="7" t="s">
        <v>1451</v>
      </c>
      <c r="C15" s="7" t="s">
        <v>19</v>
      </c>
      <c r="D15" s="7" t="s">
        <v>1505</v>
      </c>
      <c r="E15" s="7" t="s">
        <v>1506</v>
      </c>
      <c r="F15" s="7" t="s">
        <v>1507</v>
      </c>
      <c r="G15" s="7" t="s">
        <v>1508</v>
      </c>
      <c r="H15" s="7" t="s">
        <v>1509</v>
      </c>
      <c r="J15" s="7" t="s">
        <v>1915</v>
      </c>
    </row>
    <row r="16" spans="1:10">
      <c r="A16" s="7">
        <v>15</v>
      </c>
      <c r="B16" s="7" t="s">
        <v>1451</v>
      </c>
      <c r="C16" s="7" t="s">
        <v>19</v>
      </c>
      <c r="D16" s="7" t="s">
        <v>1510</v>
      </c>
      <c r="E16" s="7" t="s">
        <v>1511</v>
      </c>
      <c r="F16" s="7" t="s">
        <v>1512</v>
      </c>
      <c r="G16" s="7" t="s">
        <v>1497</v>
      </c>
      <c r="J16" s="7" t="s">
        <v>1915</v>
      </c>
    </row>
    <row r="17" spans="1:10">
      <c r="A17" s="7">
        <v>16</v>
      </c>
      <c r="B17" s="7" t="s">
        <v>1451</v>
      </c>
      <c r="C17" s="7" t="s">
        <v>19</v>
      </c>
      <c r="D17" s="7" t="s">
        <v>1514</v>
      </c>
      <c r="E17" s="7" t="s">
        <v>1515</v>
      </c>
      <c r="F17" s="7" t="s">
        <v>1516</v>
      </c>
      <c r="G17" s="7" t="s">
        <v>1513</v>
      </c>
      <c r="J17" s="7" t="s">
        <v>1915</v>
      </c>
    </row>
    <row r="18" spans="1:10">
      <c r="A18" s="7">
        <v>17</v>
      </c>
      <c r="B18" s="7" t="s">
        <v>1451</v>
      </c>
      <c r="C18" s="7" t="s">
        <v>19</v>
      </c>
      <c r="D18" s="7" t="s">
        <v>1517</v>
      </c>
      <c r="E18" s="7" t="s">
        <v>1518</v>
      </c>
      <c r="F18" s="7" t="s">
        <v>1519</v>
      </c>
      <c r="G18" s="7" t="s">
        <v>1513</v>
      </c>
      <c r="H18" s="7" t="s">
        <v>1520</v>
      </c>
      <c r="J18" s="7" t="s">
        <v>1915</v>
      </c>
    </row>
    <row r="19" spans="1:10">
      <c r="A19" s="7">
        <v>18</v>
      </c>
      <c r="B19" s="7" t="s">
        <v>1451</v>
      </c>
      <c r="C19" s="7" t="s">
        <v>19</v>
      </c>
      <c r="D19" s="7" t="s">
        <v>1521</v>
      </c>
      <c r="E19" s="7" t="s">
        <v>1522</v>
      </c>
      <c r="F19" s="7" t="s">
        <v>1523</v>
      </c>
      <c r="G19" s="7" t="s">
        <v>1513</v>
      </c>
      <c r="J19" s="7" t="s">
        <v>1915</v>
      </c>
    </row>
    <row r="20" spans="1:10">
      <c r="A20" s="7">
        <v>19</v>
      </c>
      <c r="B20" s="7" t="s">
        <v>1451</v>
      </c>
      <c r="C20" s="7" t="s">
        <v>19</v>
      </c>
      <c r="D20" s="7" t="s">
        <v>1524</v>
      </c>
      <c r="E20" s="7" t="s">
        <v>1525</v>
      </c>
      <c r="F20" s="7" t="s">
        <v>1526</v>
      </c>
      <c r="G20" s="7" t="s">
        <v>1527</v>
      </c>
      <c r="H20" s="7" t="s">
        <v>1528</v>
      </c>
      <c r="J20" s="7" t="s">
        <v>1915</v>
      </c>
    </row>
    <row r="21" spans="1:10">
      <c r="A21" s="7">
        <v>20</v>
      </c>
      <c r="B21" s="7" t="s">
        <v>1451</v>
      </c>
      <c r="C21" s="7" t="s">
        <v>19</v>
      </c>
      <c r="D21" s="7" t="s">
        <v>1529</v>
      </c>
      <c r="E21" s="7" t="s">
        <v>1530</v>
      </c>
      <c r="F21" s="7" t="s">
        <v>1531</v>
      </c>
      <c r="G21" s="7" t="s">
        <v>1532</v>
      </c>
      <c r="J21" s="7" t="s">
        <v>1915</v>
      </c>
    </row>
    <row r="22" spans="1:10">
      <c r="A22" s="7">
        <v>21</v>
      </c>
      <c r="B22" s="7" t="s">
        <v>1451</v>
      </c>
      <c r="C22" s="7" t="s">
        <v>19</v>
      </c>
      <c r="D22" s="7" t="s">
        <v>1533</v>
      </c>
      <c r="E22" s="7" t="s">
        <v>1534</v>
      </c>
      <c r="F22" s="7" t="s">
        <v>1535</v>
      </c>
      <c r="G22" s="7" t="s">
        <v>1536</v>
      </c>
      <c r="J22" s="7" t="s">
        <v>1915</v>
      </c>
    </row>
    <row r="23" spans="1:10">
      <c r="A23" s="7">
        <v>22</v>
      </c>
      <c r="B23" s="7" t="s">
        <v>1451</v>
      </c>
      <c r="C23" s="7" t="s">
        <v>19</v>
      </c>
      <c r="D23" s="7" t="s">
        <v>1537</v>
      </c>
      <c r="E23" s="7" t="s">
        <v>1538</v>
      </c>
      <c r="F23" s="7" t="s">
        <v>1535</v>
      </c>
      <c r="G23" s="7" t="s">
        <v>1539</v>
      </c>
      <c r="J23" s="7" t="s">
        <v>1915</v>
      </c>
    </row>
    <row r="24" spans="1:10">
      <c r="A24" s="7">
        <v>23</v>
      </c>
      <c r="B24" s="7" t="s">
        <v>1451</v>
      </c>
      <c r="C24" s="7" t="s">
        <v>19</v>
      </c>
      <c r="D24" s="7" t="s">
        <v>1540</v>
      </c>
      <c r="E24" s="7" t="s">
        <v>1541</v>
      </c>
      <c r="F24" s="7" t="s">
        <v>1542</v>
      </c>
      <c r="G24" s="7" t="s">
        <v>1466</v>
      </c>
      <c r="J24" s="7" t="s">
        <v>1915</v>
      </c>
    </row>
    <row r="25" spans="1:10">
      <c r="A25" s="7">
        <v>24</v>
      </c>
      <c r="B25" s="7" t="s">
        <v>1451</v>
      </c>
      <c r="C25" s="7" t="s">
        <v>19</v>
      </c>
      <c r="D25" s="7" t="s">
        <v>1543</v>
      </c>
      <c r="E25" s="7" t="s">
        <v>1544</v>
      </c>
      <c r="F25" s="7" t="s">
        <v>1545</v>
      </c>
      <c r="G25" s="7" t="s">
        <v>1501</v>
      </c>
      <c r="H25" s="7" t="s">
        <v>1528</v>
      </c>
      <c r="J25" s="7" t="s">
        <v>1915</v>
      </c>
    </row>
    <row r="26" spans="1:10">
      <c r="A26" s="7">
        <v>25</v>
      </c>
      <c r="B26" s="7" t="s">
        <v>1451</v>
      </c>
      <c r="C26" s="7" t="s">
        <v>19</v>
      </c>
      <c r="D26" s="7" t="s">
        <v>1546</v>
      </c>
      <c r="E26" s="7" t="s">
        <v>1547</v>
      </c>
      <c r="F26" s="7" t="s">
        <v>1548</v>
      </c>
      <c r="G26" s="7" t="s">
        <v>1549</v>
      </c>
      <c r="J26" s="7" t="s">
        <v>1915</v>
      </c>
    </row>
    <row r="27" spans="1:10">
      <c r="A27" s="7">
        <v>26</v>
      </c>
      <c r="B27" s="7" t="s">
        <v>1451</v>
      </c>
      <c r="C27" s="7" t="s">
        <v>19</v>
      </c>
      <c r="D27" s="7" t="s">
        <v>1550</v>
      </c>
      <c r="E27" s="7" t="s">
        <v>1551</v>
      </c>
      <c r="F27" s="7" t="s">
        <v>1552</v>
      </c>
      <c r="G27" s="7" t="s">
        <v>1456</v>
      </c>
      <c r="J27" s="7" t="s">
        <v>1915</v>
      </c>
    </row>
    <row r="28" spans="1:10">
      <c r="A28" s="7">
        <v>27</v>
      </c>
      <c r="B28" s="7" t="s">
        <v>1451</v>
      </c>
      <c r="C28" s="7" t="s">
        <v>19</v>
      </c>
      <c r="D28" s="7" t="s">
        <v>1553</v>
      </c>
      <c r="E28" s="7" t="s">
        <v>1554</v>
      </c>
      <c r="F28" s="7" t="s">
        <v>1555</v>
      </c>
      <c r="G28" s="7" t="s">
        <v>1501</v>
      </c>
      <c r="J28" s="7" t="s">
        <v>1915</v>
      </c>
    </row>
    <row r="29" spans="1:10">
      <c r="A29" s="7">
        <v>28</v>
      </c>
      <c r="B29" s="7" t="s">
        <v>1451</v>
      </c>
      <c r="C29" s="7" t="s">
        <v>19</v>
      </c>
      <c r="D29" s="7" t="s">
        <v>1556</v>
      </c>
      <c r="E29" s="7" t="s">
        <v>1557</v>
      </c>
      <c r="F29" s="7" t="s">
        <v>1558</v>
      </c>
      <c r="G29" s="7" t="s">
        <v>1466</v>
      </c>
      <c r="J29" s="7" t="s">
        <v>1915</v>
      </c>
    </row>
    <row r="30" spans="1:10">
      <c r="A30" s="7">
        <v>29</v>
      </c>
      <c r="B30" s="7" t="s">
        <v>1451</v>
      </c>
      <c r="C30" s="7" t="s">
        <v>19</v>
      </c>
      <c r="D30" s="7" t="s">
        <v>1559</v>
      </c>
      <c r="E30" s="7" t="s">
        <v>1560</v>
      </c>
      <c r="F30" s="7" t="s">
        <v>1561</v>
      </c>
      <c r="G30" s="7" t="s">
        <v>1549</v>
      </c>
      <c r="J30" s="7" t="s">
        <v>1915</v>
      </c>
    </row>
    <row r="31" spans="1:10">
      <c r="A31" s="7">
        <v>30</v>
      </c>
      <c r="B31" s="7" t="s">
        <v>1451</v>
      </c>
      <c r="C31" s="7" t="s">
        <v>19</v>
      </c>
      <c r="D31" s="7" t="s">
        <v>1562</v>
      </c>
      <c r="E31" s="7" t="s">
        <v>1563</v>
      </c>
      <c r="F31" s="7" t="s">
        <v>1564</v>
      </c>
      <c r="G31" s="7" t="s">
        <v>1501</v>
      </c>
      <c r="J31" s="7" t="s">
        <v>1915</v>
      </c>
    </row>
    <row r="32" spans="1:10">
      <c r="A32" s="7">
        <v>31</v>
      </c>
      <c r="B32" s="7" t="s">
        <v>1451</v>
      </c>
      <c r="C32" s="7" t="s">
        <v>19</v>
      </c>
      <c r="D32" s="7" t="s">
        <v>1565</v>
      </c>
      <c r="E32" s="7" t="s">
        <v>1566</v>
      </c>
      <c r="F32" s="7" t="s">
        <v>1567</v>
      </c>
      <c r="G32" s="7" t="s">
        <v>1568</v>
      </c>
      <c r="J32" s="7" t="s">
        <v>1915</v>
      </c>
    </row>
    <row r="33" spans="1:10">
      <c r="A33" s="7">
        <v>32</v>
      </c>
      <c r="B33" s="7" t="s">
        <v>1451</v>
      </c>
      <c r="C33" s="7" t="s">
        <v>19</v>
      </c>
      <c r="D33" s="7" t="s">
        <v>1569</v>
      </c>
      <c r="E33" s="7" t="s">
        <v>1570</v>
      </c>
      <c r="F33" s="7" t="s">
        <v>1571</v>
      </c>
      <c r="G33" s="7" t="s">
        <v>1568</v>
      </c>
      <c r="H33" s="7" t="s">
        <v>1572</v>
      </c>
      <c r="J33" s="7" t="s">
        <v>1915</v>
      </c>
    </row>
    <row r="34" spans="1:10">
      <c r="A34" s="7">
        <v>33</v>
      </c>
      <c r="B34" s="7" t="s">
        <v>1451</v>
      </c>
      <c r="C34" s="7" t="s">
        <v>19</v>
      </c>
      <c r="D34" s="7" t="s">
        <v>1573</v>
      </c>
      <c r="E34" s="7" t="s">
        <v>1574</v>
      </c>
      <c r="F34" s="7" t="s">
        <v>1575</v>
      </c>
      <c r="G34" s="7" t="s">
        <v>1460</v>
      </c>
      <c r="H34" s="7" t="s">
        <v>1576</v>
      </c>
      <c r="J34" s="7" t="s">
        <v>1915</v>
      </c>
    </row>
    <row r="35" spans="1:10">
      <c r="A35" s="7">
        <v>34</v>
      </c>
      <c r="B35" s="7" t="s">
        <v>1451</v>
      </c>
      <c r="C35" s="7" t="s">
        <v>19</v>
      </c>
      <c r="D35" s="7" t="s">
        <v>2312</v>
      </c>
      <c r="E35" s="7" t="s">
        <v>2313</v>
      </c>
      <c r="F35" s="7" t="s">
        <v>2314</v>
      </c>
      <c r="G35" s="7" t="s">
        <v>1460</v>
      </c>
      <c r="H35" s="7" t="s">
        <v>2315</v>
      </c>
      <c r="J35" s="7" t="s">
        <v>1915</v>
      </c>
    </row>
    <row r="36" spans="1:10">
      <c r="A36" s="7">
        <v>35</v>
      </c>
      <c r="B36" s="7" t="s">
        <v>1451</v>
      </c>
      <c r="C36" s="7" t="s">
        <v>19</v>
      </c>
      <c r="D36" s="7" t="s">
        <v>1577</v>
      </c>
      <c r="E36" s="7" t="s">
        <v>1578</v>
      </c>
      <c r="F36" s="7" t="s">
        <v>1579</v>
      </c>
      <c r="G36" s="7" t="s">
        <v>1456</v>
      </c>
      <c r="J36" s="7" t="s">
        <v>1915</v>
      </c>
    </row>
    <row r="37" spans="1:10">
      <c r="A37" s="7">
        <v>36</v>
      </c>
      <c r="B37" s="7" t="s">
        <v>1451</v>
      </c>
      <c r="C37" s="7" t="s">
        <v>19</v>
      </c>
      <c r="D37" s="7" t="s">
        <v>1580</v>
      </c>
      <c r="E37" s="7" t="s">
        <v>1581</v>
      </c>
      <c r="F37" s="7" t="s">
        <v>1582</v>
      </c>
      <c r="G37" s="7" t="s">
        <v>1549</v>
      </c>
      <c r="H37" s="7" t="s">
        <v>1583</v>
      </c>
      <c r="J37" s="7" t="s">
        <v>1915</v>
      </c>
    </row>
    <row r="38" spans="1:10">
      <c r="A38" s="7">
        <v>37</v>
      </c>
      <c r="B38" s="7" t="s">
        <v>1451</v>
      </c>
      <c r="C38" s="7" t="s">
        <v>19</v>
      </c>
      <c r="D38" s="7" t="s">
        <v>1584</v>
      </c>
      <c r="E38" s="7" t="s">
        <v>1585</v>
      </c>
      <c r="F38" s="7" t="s">
        <v>1586</v>
      </c>
      <c r="G38" s="7" t="s">
        <v>1549</v>
      </c>
      <c r="J38" s="7" t="s">
        <v>1915</v>
      </c>
    </row>
    <row r="39" spans="1:10">
      <c r="A39" s="7">
        <v>38</v>
      </c>
      <c r="B39" s="7" t="s">
        <v>1451</v>
      </c>
      <c r="C39" s="7" t="s">
        <v>19</v>
      </c>
      <c r="D39" s="7" t="s">
        <v>1587</v>
      </c>
      <c r="E39" s="7" t="s">
        <v>1588</v>
      </c>
      <c r="F39" s="7" t="s">
        <v>1589</v>
      </c>
      <c r="G39" s="7" t="s">
        <v>1549</v>
      </c>
      <c r="J39" s="7" t="s">
        <v>1915</v>
      </c>
    </row>
    <row r="40" spans="1:10">
      <c r="A40" s="7">
        <v>39</v>
      </c>
      <c r="B40" s="7" t="s">
        <v>1451</v>
      </c>
      <c r="C40" s="7" t="s">
        <v>19</v>
      </c>
      <c r="D40" s="7" t="s">
        <v>2316</v>
      </c>
      <c r="E40" s="7" t="s">
        <v>2317</v>
      </c>
      <c r="F40" s="7" t="s">
        <v>2318</v>
      </c>
      <c r="G40" s="7" t="s">
        <v>1549</v>
      </c>
      <c r="H40" s="7" t="s">
        <v>2319</v>
      </c>
      <c r="J40" s="7" t="s">
        <v>1915</v>
      </c>
    </row>
    <row r="41" spans="1:10">
      <c r="A41" s="7">
        <v>40</v>
      </c>
      <c r="B41" s="7" t="s">
        <v>1451</v>
      </c>
      <c r="C41" s="7" t="s">
        <v>19</v>
      </c>
      <c r="D41" s="7" t="s">
        <v>1591</v>
      </c>
      <c r="E41" s="7" t="s">
        <v>1590</v>
      </c>
      <c r="F41" s="7" t="s">
        <v>1592</v>
      </c>
      <c r="G41" s="7" t="s">
        <v>1549</v>
      </c>
      <c r="J41" s="7" t="s">
        <v>1915</v>
      </c>
    </row>
    <row r="42" spans="1:10">
      <c r="A42" s="7">
        <v>41</v>
      </c>
      <c r="B42" s="7" t="s">
        <v>1451</v>
      </c>
      <c r="C42" s="7" t="s">
        <v>19</v>
      </c>
      <c r="D42" s="7" t="s">
        <v>1593</v>
      </c>
      <c r="E42" s="7" t="s">
        <v>1590</v>
      </c>
      <c r="F42" s="7" t="s">
        <v>1594</v>
      </c>
      <c r="G42" s="7" t="s">
        <v>1501</v>
      </c>
      <c r="J42" s="7" t="s">
        <v>1915</v>
      </c>
    </row>
    <row r="43" spans="1:10">
      <c r="A43" s="7">
        <v>42</v>
      </c>
      <c r="B43" s="7" t="s">
        <v>1451</v>
      </c>
      <c r="C43" s="7" t="s">
        <v>19</v>
      </c>
      <c r="D43" s="7" t="s">
        <v>1595</v>
      </c>
      <c r="E43" s="7" t="s">
        <v>1596</v>
      </c>
      <c r="F43" s="7" t="s">
        <v>1597</v>
      </c>
      <c r="G43" s="7" t="s">
        <v>1598</v>
      </c>
      <c r="J43" s="7" t="s">
        <v>1915</v>
      </c>
    </row>
    <row r="44" spans="1:10">
      <c r="A44" s="7">
        <v>43</v>
      </c>
      <c r="B44" s="7" t="s">
        <v>1451</v>
      </c>
      <c r="C44" s="7" t="s">
        <v>19</v>
      </c>
      <c r="D44" s="7" t="s">
        <v>1599</v>
      </c>
      <c r="E44" s="7" t="s">
        <v>1600</v>
      </c>
      <c r="F44" s="7" t="s">
        <v>1601</v>
      </c>
      <c r="G44" s="7" t="s">
        <v>1568</v>
      </c>
      <c r="H44" s="7" t="s">
        <v>1602</v>
      </c>
      <c r="J44" s="7" t="s">
        <v>1915</v>
      </c>
    </row>
    <row r="45" spans="1:10">
      <c r="A45" s="7">
        <v>44</v>
      </c>
      <c r="B45" s="7" t="s">
        <v>1451</v>
      </c>
      <c r="C45" s="7" t="s">
        <v>19</v>
      </c>
      <c r="D45" s="7" t="s">
        <v>1603</v>
      </c>
      <c r="E45" s="7" t="s">
        <v>1604</v>
      </c>
      <c r="F45" s="7" t="s">
        <v>1605</v>
      </c>
      <c r="G45" s="7" t="s">
        <v>1598</v>
      </c>
      <c r="J45" s="7" t="s">
        <v>1915</v>
      </c>
    </row>
    <row r="46" spans="1:10">
      <c r="A46" s="7">
        <v>45</v>
      </c>
      <c r="B46" s="7" t="s">
        <v>1451</v>
      </c>
      <c r="C46" s="7" t="s">
        <v>19</v>
      </c>
      <c r="D46" s="7" t="s">
        <v>1606</v>
      </c>
      <c r="E46" s="7" t="s">
        <v>1607</v>
      </c>
      <c r="F46" s="7" t="s">
        <v>1608</v>
      </c>
      <c r="G46" s="7" t="s">
        <v>1549</v>
      </c>
      <c r="J46" s="7" t="s">
        <v>1915</v>
      </c>
    </row>
    <row r="47" spans="1:10">
      <c r="A47" s="7">
        <v>46</v>
      </c>
      <c r="B47" s="7" t="s">
        <v>1451</v>
      </c>
      <c r="C47" s="7" t="s">
        <v>19</v>
      </c>
      <c r="D47" s="7" t="s">
        <v>1609</v>
      </c>
      <c r="E47" s="7" t="s">
        <v>1610</v>
      </c>
      <c r="F47" s="7" t="s">
        <v>1611</v>
      </c>
      <c r="G47" s="7" t="s">
        <v>1549</v>
      </c>
      <c r="J47" s="7" t="s">
        <v>1915</v>
      </c>
    </row>
    <row r="48" spans="1:10">
      <c r="A48" s="7">
        <v>47</v>
      </c>
      <c r="B48" s="7" t="s">
        <v>1451</v>
      </c>
      <c r="C48" s="7" t="s">
        <v>19</v>
      </c>
      <c r="D48" s="7" t="s">
        <v>1612</v>
      </c>
      <c r="E48" s="7" t="s">
        <v>1613</v>
      </c>
      <c r="F48" s="7" t="s">
        <v>1614</v>
      </c>
      <c r="G48" s="7" t="s">
        <v>1615</v>
      </c>
      <c r="J48" s="7" t="s">
        <v>1915</v>
      </c>
    </row>
    <row r="49" spans="1:10">
      <c r="A49" s="7">
        <v>48</v>
      </c>
      <c r="B49" s="7" t="s">
        <v>1451</v>
      </c>
      <c r="C49" s="7" t="s">
        <v>19</v>
      </c>
      <c r="D49" s="7" t="s">
        <v>1616</v>
      </c>
      <c r="E49" s="7" t="s">
        <v>1617</v>
      </c>
      <c r="F49" s="7" t="s">
        <v>1618</v>
      </c>
      <c r="G49" s="7" t="s">
        <v>1508</v>
      </c>
      <c r="J49" s="7" t="s">
        <v>1915</v>
      </c>
    </row>
    <row r="50" spans="1:10">
      <c r="A50" s="7">
        <v>49</v>
      </c>
      <c r="B50" s="7" t="s">
        <v>1451</v>
      </c>
      <c r="C50" s="7" t="s">
        <v>19</v>
      </c>
      <c r="D50" s="7" t="s">
        <v>1619</v>
      </c>
      <c r="E50" s="7" t="s">
        <v>1620</v>
      </c>
      <c r="F50" s="7" t="s">
        <v>1621</v>
      </c>
      <c r="G50" s="7" t="s">
        <v>1508</v>
      </c>
      <c r="J50" s="7" t="s">
        <v>1915</v>
      </c>
    </row>
    <row r="51" spans="1:10">
      <c r="A51" s="7">
        <v>50</v>
      </c>
      <c r="B51" s="7" t="s">
        <v>1451</v>
      </c>
      <c r="C51" s="7" t="s">
        <v>19</v>
      </c>
      <c r="D51" s="7" t="s">
        <v>1622</v>
      </c>
      <c r="E51" s="7" t="s">
        <v>1623</v>
      </c>
      <c r="F51" s="7" t="s">
        <v>1624</v>
      </c>
      <c r="G51" s="7" t="s">
        <v>1549</v>
      </c>
      <c r="J51" s="7" t="s">
        <v>1915</v>
      </c>
    </row>
    <row r="52" spans="1:10">
      <c r="A52" s="7">
        <v>51</v>
      </c>
      <c r="B52" s="7" t="s">
        <v>1451</v>
      </c>
      <c r="C52" s="7" t="s">
        <v>19</v>
      </c>
      <c r="D52" s="7" t="s">
        <v>1625</v>
      </c>
      <c r="E52" s="7" t="s">
        <v>1626</v>
      </c>
      <c r="F52" s="7" t="s">
        <v>1627</v>
      </c>
      <c r="G52" s="7" t="s">
        <v>1508</v>
      </c>
      <c r="J52" s="7" t="s">
        <v>1915</v>
      </c>
    </row>
    <row r="53" spans="1:10">
      <c r="A53" s="7">
        <v>52</v>
      </c>
      <c r="B53" s="7" t="s">
        <v>1451</v>
      </c>
      <c r="C53" s="7" t="s">
        <v>19</v>
      </c>
      <c r="D53" s="7" t="s">
        <v>1628</v>
      </c>
      <c r="E53" s="7" t="s">
        <v>1629</v>
      </c>
      <c r="F53" s="7" t="s">
        <v>1630</v>
      </c>
      <c r="G53" s="7" t="s">
        <v>1508</v>
      </c>
      <c r="J53" s="7" t="s">
        <v>1915</v>
      </c>
    </row>
    <row r="54" spans="1:10">
      <c r="A54" s="7">
        <v>53</v>
      </c>
      <c r="B54" s="7" t="s">
        <v>1451</v>
      </c>
      <c r="C54" s="7" t="s">
        <v>19</v>
      </c>
      <c r="D54" s="7" t="s">
        <v>1631</v>
      </c>
      <c r="E54" s="7" t="s">
        <v>1629</v>
      </c>
      <c r="F54" s="7" t="s">
        <v>1632</v>
      </c>
      <c r="G54" s="7" t="s">
        <v>1549</v>
      </c>
      <c r="J54" s="7" t="s">
        <v>1915</v>
      </c>
    </row>
    <row r="55" spans="1:10">
      <c r="A55" s="7">
        <v>54</v>
      </c>
      <c r="B55" s="7" t="s">
        <v>1451</v>
      </c>
      <c r="C55" s="7" t="s">
        <v>19</v>
      </c>
      <c r="D55" s="7" t="s">
        <v>1633</v>
      </c>
      <c r="E55" s="7" t="s">
        <v>1629</v>
      </c>
      <c r="F55" s="7" t="s">
        <v>1634</v>
      </c>
      <c r="G55" s="7" t="s">
        <v>1456</v>
      </c>
      <c r="J55" s="7" t="s">
        <v>1915</v>
      </c>
    </row>
    <row r="56" spans="1:10">
      <c r="A56" s="7">
        <v>55</v>
      </c>
      <c r="B56" s="7" t="s">
        <v>1451</v>
      </c>
      <c r="C56" s="7" t="s">
        <v>19</v>
      </c>
      <c r="D56" s="7" t="s">
        <v>1635</v>
      </c>
      <c r="E56" s="7" t="s">
        <v>1636</v>
      </c>
      <c r="F56" s="7" t="s">
        <v>1637</v>
      </c>
      <c r="G56" s="7" t="s">
        <v>1501</v>
      </c>
      <c r="J56" s="7" t="s">
        <v>1915</v>
      </c>
    </row>
    <row r="57" spans="1:10">
      <c r="A57" s="7">
        <v>56</v>
      </c>
      <c r="B57" s="7" t="s">
        <v>1451</v>
      </c>
      <c r="C57" s="7" t="s">
        <v>19</v>
      </c>
      <c r="D57" s="7" t="s">
        <v>1638</v>
      </c>
      <c r="E57" s="7" t="s">
        <v>1639</v>
      </c>
      <c r="F57" s="7" t="s">
        <v>1640</v>
      </c>
      <c r="G57" s="7" t="s">
        <v>1456</v>
      </c>
      <c r="J57" s="7" t="s">
        <v>1915</v>
      </c>
    </row>
    <row r="58" spans="1:10">
      <c r="A58" s="7">
        <v>57</v>
      </c>
      <c r="B58" s="7" t="s">
        <v>1451</v>
      </c>
      <c r="C58" s="7" t="s">
        <v>19</v>
      </c>
      <c r="D58" s="7" t="s">
        <v>1641</v>
      </c>
      <c r="E58" s="7" t="s">
        <v>1642</v>
      </c>
      <c r="F58" s="7" t="s">
        <v>1643</v>
      </c>
      <c r="G58" s="7" t="s">
        <v>1508</v>
      </c>
      <c r="J58" s="7" t="s">
        <v>1915</v>
      </c>
    </row>
    <row r="59" spans="1:10">
      <c r="A59" s="7">
        <v>58</v>
      </c>
      <c r="B59" s="7" t="s">
        <v>1451</v>
      </c>
      <c r="C59" s="7" t="s">
        <v>19</v>
      </c>
      <c r="D59" s="7" t="s">
        <v>1645</v>
      </c>
      <c r="E59" s="7" t="s">
        <v>1646</v>
      </c>
      <c r="F59" s="7" t="s">
        <v>1647</v>
      </c>
      <c r="G59" s="7" t="s">
        <v>1549</v>
      </c>
      <c r="J59" s="7" t="s">
        <v>1915</v>
      </c>
    </row>
    <row r="60" spans="1:10">
      <c r="A60" s="7">
        <v>59</v>
      </c>
      <c r="B60" s="7" t="s">
        <v>1451</v>
      </c>
      <c r="C60" s="7" t="s">
        <v>19</v>
      </c>
      <c r="D60" s="7" t="s">
        <v>1648</v>
      </c>
      <c r="E60" s="7" t="s">
        <v>1649</v>
      </c>
      <c r="F60" s="7" t="s">
        <v>1650</v>
      </c>
      <c r="G60" s="7" t="s">
        <v>1549</v>
      </c>
      <c r="J60" s="7" t="s">
        <v>1915</v>
      </c>
    </row>
    <row r="61" spans="1:10">
      <c r="A61" s="7">
        <v>60</v>
      </c>
      <c r="B61" s="7" t="s">
        <v>1451</v>
      </c>
      <c r="C61" s="7" t="s">
        <v>19</v>
      </c>
      <c r="D61" s="7" t="s">
        <v>1651</v>
      </c>
      <c r="E61" s="7" t="s">
        <v>1652</v>
      </c>
      <c r="F61" s="7" t="s">
        <v>1653</v>
      </c>
      <c r="G61" s="7" t="s">
        <v>1568</v>
      </c>
      <c r="J61" s="7" t="s">
        <v>1915</v>
      </c>
    </row>
    <row r="62" spans="1:10">
      <c r="A62" s="7">
        <v>61</v>
      </c>
      <c r="B62" s="7" t="s">
        <v>1451</v>
      </c>
      <c r="C62" s="7" t="s">
        <v>19</v>
      </c>
      <c r="D62" s="7" t="s">
        <v>1654</v>
      </c>
      <c r="E62" s="7" t="s">
        <v>1655</v>
      </c>
      <c r="F62" s="7" t="s">
        <v>1656</v>
      </c>
      <c r="G62" s="7" t="s">
        <v>1598</v>
      </c>
      <c r="J62" s="7" t="s">
        <v>1915</v>
      </c>
    </row>
    <row r="63" spans="1:10">
      <c r="A63" s="7">
        <v>62</v>
      </c>
      <c r="B63" s="7" t="s">
        <v>1451</v>
      </c>
      <c r="C63" s="7" t="s">
        <v>19</v>
      </c>
      <c r="D63" s="7" t="s">
        <v>1657</v>
      </c>
      <c r="E63" s="7" t="s">
        <v>1658</v>
      </c>
      <c r="F63" s="7" t="s">
        <v>1659</v>
      </c>
      <c r="G63" s="7" t="s">
        <v>1549</v>
      </c>
      <c r="H63" s="7" t="s">
        <v>1660</v>
      </c>
      <c r="J63" s="7" t="s">
        <v>1915</v>
      </c>
    </row>
    <row r="64" spans="1:10">
      <c r="A64" s="7">
        <v>63</v>
      </c>
      <c r="B64" s="7" t="s">
        <v>1451</v>
      </c>
      <c r="C64" s="7" t="s">
        <v>19</v>
      </c>
      <c r="D64" s="7" t="s">
        <v>1661</v>
      </c>
      <c r="E64" s="7" t="s">
        <v>1662</v>
      </c>
      <c r="F64" s="7" t="s">
        <v>1663</v>
      </c>
      <c r="G64" s="7" t="s">
        <v>1456</v>
      </c>
      <c r="J64" s="7" t="s">
        <v>1915</v>
      </c>
    </row>
    <row r="65" spans="1:10">
      <c r="A65" s="7">
        <v>64</v>
      </c>
      <c r="B65" s="7" t="s">
        <v>1451</v>
      </c>
      <c r="C65" s="7" t="s">
        <v>19</v>
      </c>
      <c r="D65" s="7" t="s">
        <v>1664</v>
      </c>
      <c r="E65" s="7" t="s">
        <v>1665</v>
      </c>
      <c r="F65" s="7" t="s">
        <v>1666</v>
      </c>
      <c r="G65" s="7" t="s">
        <v>1501</v>
      </c>
      <c r="J65" s="7" t="s">
        <v>1915</v>
      </c>
    </row>
    <row r="66" spans="1:10">
      <c r="A66" s="7">
        <v>65</v>
      </c>
      <c r="B66" s="7" t="s">
        <v>1451</v>
      </c>
      <c r="C66" s="7" t="s">
        <v>19</v>
      </c>
      <c r="D66" s="7" t="s">
        <v>1667</v>
      </c>
      <c r="E66" s="7" t="s">
        <v>1668</v>
      </c>
      <c r="F66" s="7" t="s">
        <v>1669</v>
      </c>
      <c r="G66" s="7" t="s">
        <v>1508</v>
      </c>
      <c r="J66" s="7" t="s">
        <v>1915</v>
      </c>
    </row>
    <row r="67" spans="1:10">
      <c r="A67" s="7">
        <v>66</v>
      </c>
      <c r="B67" s="7" t="s">
        <v>1451</v>
      </c>
      <c r="C67" s="7" t="s">
        <v>19</v>
      </c>
      <c r="D67" s="7" t="s">
        <v>1670</v>
      </c>
      <c r="E67" s="7" t="s">
        <v>1671</v>
      </c>
      <c r="F67" s="7" t="s">
        <v>1672</v>
      </c>
      <c r="G67" s="7" t="s">
        <v>1460</v>
      </c>
      <c r="J67" s="7" t="s">
        <v>1915</v>
      </c>
    </row>
    <row r="68" spans="1:10">
      <c r="A68" s="7">
        <v>67</v>
      </c>
      <c r="B68" s="7" t="s">
        <v>1451</v>
      </c>
      <c r="C68" s="7" t="s">
        <v>19</v>
      </c>
      <c r="D68" s="7" t="s">
        <v>1673</v>
      </c>
      <c r="E68" s="7" t="s">
        <v>1674</v>
      </c>
      <c r="F68" s="7" t="s">
        <v>1675</v>
      </c>
      <c r="G68" s="7" t="s">
        <v>1549</v>
      </c>
      <c r="J68" s="7" t="s">
        <v>1915</v>
      </c>
    </row>
    <row r="69" spans="1:10">
      <c r="A69" s="7">
        <v>68</v>
      </c>
      <c r="B69" s="7" t="s">
        <v>1451</v>
      </c>
      <c r="C69" s="7" t="s">
        <v>19</v>
      </c>
      <c r="D69" s="7" t="s">
        <v>2320</v>
      </c>
      <c r="E69" s="7" t="s">
        <v>2321</v>
      </c>
      <c r="F69" s="7" t="s">
        <v>2322</v>
      </c>
      <c r="G69" s="7" t="s">
        <v>1456</v>
      </c>
      <c r="H69" s="7" t="s">
        <v>2323</v>
      </c>
      <c r="J69" s="7" t="s">
        <v>1915</v>
      </c>
    </row>
    <row r="70" spans="1:10">
      <c r="A70" s="7">
        <v>69</v>
      </c>
      <c r="B70" s="7" t="s">
        <v>1451</v>
      </c>
      <c r="C70" s="7" t="s">
        <v>19</v>
      </c>
      <c r="D70" s="7" t="s">
        <v>1676</v>
      </c>
      <c r="E70" s="7" t="s">
        <v>1677</v>
      </c>
      <c r="F70" s="7" t="s">
        <v>1678</v>
      </c>
      <c r="G70" s="7" t="s">
        <v>1549</v>
      </c>
      <c r="J70" s="7" t="s">
        <v>1915</v>
      </c>
    </row>
    <row r="71" spans="1:10">
      <c r="A71" s="7">
        <v>70</v>
      </c>
      <c r="B71" s="7" t="s">
        <v>1451</v>
      </c>
      <c r="C71" s="7" t="s">
        <v>19</v>
      </c>
      <c r="D71" s="7" t="s">
        <v>1679</v>
      </c>
      <c r="E71" s="7" t="s">
        <v>1680</v>
      </c>
      <c r="F71" s="7" t="s">
        <v>1681</v>
      </c>
      <c r="G71" s="7" t="s">
        <v>1466</v>
      </c>
      <c r="J71" s="7" t="s">
        <v>1915</v>
      </c>
    </row>
    <row r="72" spans="1:10">
      <c r="A72" s="7">
        <v>71</v>
      </c>
      <c r="B72" s="7" t="s">
        <v>1451</v>
      </c>
      <c r="C72" s="7" t="s">
        <v>19</v>
      </c>
      <c r="D72" s="7" t="s">
        <v>1682</v>
      </c>
      <c r="E72" s="7" t="s">
        <v>1683</v>
      </c>
      <c r="F72" s="7" t="s">
        <v>1684</v>
      </c>
      <c r="G72" s="7" t="s">
        <v>1549</v>
      </c>
      <c r="H72" s="7" t="s">
        <v>1685</v>
      </c>
      <c r="J72" s="7" t="s">
        <v>1915</v>
      </c>
    </row>
    <row r="73" spans="1:10">
      <c r="A73" s="7">
        <v>72</v>
      </c>
      <c r="B73" s="7" t="s">
        <v>1451</v>
      </c>
      <c r="C73" s="7" t="s">
        <v>19</v>
      </c>
      <c r="D73" s="7" t="s">
        <v>1686</v>
      </c>
      <c r="E73" s="7" t="s">
        <v>1687</v>
      </c>
      <c r="F73" s="7" t="s">
        <v>1688</v>
      </c>
      <c r="G73" s="7" t="s">
        <v>1460</v>
      </c>
      <c r="J73" s="7" t="s">
        <v>1915</v>
      </c>
    </row>
    <row r="74" spans="1:10">
      <c r="A74" s="7">
        <v>73</v>
      </c>
      <c r="B74" s="7" t="s">
        <v>1451</v>
      </c>
      <c r="C74" s="7" t="s">
        <v>19</v>
      </c>
      <c r="D74" s="7" t="s">
        <v>1689</v>
      </c>
      <c r="E74" s="7" t="s">
        <v>1690</v>
      </c>
      <c r="F74" s="7" t="s">
        <v>1691</v>
      </c>
      <c r="G74" s="7" t="s">
        <v>1615</v>
      </c>
      <c r="J74" s="7" t="s">
        <v>1915</v>
      </c>
    </row>
    <row r="75" spans="1:10">
      <c r="A75" s="7">
        <v>74</v>
      </c>
      <c r="B75" s="7" t="s">
        <v>1451</v>
      </c>
      <c r="C75" s="7" t="s">
        <v>19</v>
      </c>
      <c r="D75" s="7" t="s">
        <v>1692</v>
      </c>
      <c r="E75" s="7" t="s">
        <v>1693</v>
      </c>
      <c r="F75" s="7" t="s">
        <v>1694</v>
      </c>
      <c r="G75" s="7" t="s">
        <v>1549</v>
      </c>
      <c r="H75" s="7" t="s">
        <v>1695</v>
      </c>
      <c r="J75" s="7" t="s">
        <v>1915</v>
      </c>
    </row>
    <row r="76" spans="1:10">
      <c r="A76" s="7">
        <v>75</v>
      </c>
      <c r="B76" s="7" t="s">
        <v>1451</v>
      </c>
      <c r="C76" s="7" t="s">
        <v>19</v>
      </c>
      <c r="D76" s="7" t="s">
        <v>1696</v>
      </c>
      <c r="E76" s="7" t="s">
        <v>1697</v>
      </c>
      <c r="F76" s="7" t="s">
        <v>1698</v>
      </c>
      <c r="G76" s="7" t="s">
        <v>1460</v>
      </c>
      <c r="J76" s="7" t="s">
        <v>1915</v>
      </c>
    </row>
    <row r="77" spans="1:10">
      <c r="A77" s="7">
        <v>76</v>
      </c>
      <c r="B77" s="7" t="s">
        <v>1451</v>
      </c>
      <c r="C77" s="7" t="s">
        <v>19</v>
      </c>
      <c r="D77" s="7" t="s">
        <v>1699</v>
      </c>
      <c r="E77" s="7" t="s">
        <v>1700</v>
      </c>
      <c r="F77" s="7" t="s">
        <v>1701</v>
      </c>
      <c r="G77" s="7" t="s">
        <v>1508</v>
      </c>
      <c r="J77" s="7" t="s">
        <v>1915</v>
      </c>
    </row>
    <row r="78" spans="1:10">
      <c r="A78" s="7">
        <v>77</v>
      </c>
      <c r="B78" s="7" t="s">
        <v>1451</v>
      </c>
      <c r="C78" s="7" t="s">
        <v>19</v>
      </c>
      <c r="D78" s="7" t="s">
        <v>1702</v>
      </c>
      <c r="E78" s="7" t="s">
        <v>1703</v>
      </c>
      <c r="F78" s="7" t="s">
        <v>1704</v>
      </c>
      <c r="G78" s="7" t="s">
        <v>1568</v>
      </c>
      <c r="J78" s="7" t="s">
        <v>1915</v>
      </c>
    </row>
    <row r="79" spans="1:10">
      <c r="A79" s="7">
        <v>78</v>
      </c>
      <c r="B79" s="7" t="s">
        <v>1451</v>
      </c>
      <c r="C79" s="7" t="s">
        <v>19</v>
      </c>
      <c r="D79" s="7" t="s">
        <v>2324</v>
      </c>
      <c r="E79" s="7" t="s">
        <v>2325</v>
      </c>
      <c r="F79" s="7" t="s">
        <v>2326</v>
      </c>
      <c r="G79" s="7" t="s">
        <v>1460</v>
      </c>
      <c r="H79" s="7" t="s">
        <v>2327</v>
      </c>
      <c r="J79" s="7" t="s">
        <v>1915</v>
      </c>
    </row>
    <row r="80" spans="1:10">
      <c r="A80" s="7">
        <v>79</v>
      </c>
      <c r="B80" s="7" t="s">
        <v>1451</v>
      </c>
      <c r="C80" s="7" t="s">
        <v>19</v>
      </c>
      <c r="D80" s="7" t="s">
        <v>1705</v>
      </c>
      <c r="E80" s="7" t="s">
        <v>1706</v>
      </c>
      <c r="F80" s="7" t="s">
        <v>1707</v>
      </c>
      <c r="G80" s="7" t="s">
        <v>1708</v>
      </c>
      <c r="J80" s="7" t="s">
        <v>1915</v>
      </c>
    </row>
    <row r="81" spans="1:10">
      <c r="A81" s="7">
        <v>80</v>
      </c>
      <c r="B81" s="7" t="s">
        <v>1451</v>
      </c>
      <c r="C81" s="7" t="s">
        <v>19</v>
      </c>
      <c r="D81" s="7" t="s">
        <v>1709</v>
      </c>
      <c r="E81" s="7" t="s">
        <v>1710</v>
      </c>
      <c r="F81" s="7" t="s">
        <v>1711</v>
      </c>
      <c r="G81" s="7" t="s">
        <v>1501</v>
      </c>
      <c r="J81" s="7" t="s">
        <v>1915</v>
      </c>
    </row>
    <row r="82" spans="1:10">
      <c r="A82" s="7">
        <v>81</v>
      </c>
      <c r="B82" s="7" t="s">
        <v>1451</v>
      </c>
      <c r="C82" s="7" t="s">
        <v>19</v>
      </c>
      <c r="D82" s="7" t="s">
        <v>1712</v>
      </c>
      <c r="E82" s="7" t="s">
        <v>1713</v>
      </c>
      <c r="F82" s="7" t="s">
        <v>1714</v>
      </c>
      <c r="G82" s="7" t="s">
        <v>1644</v>
      </c>
      <c r="J82" s="7" t="s">
        <v>1915</v>
      </c>
    </row>
    <row r="83" spans="1:10">
      <c r="A83" s="7">
        <v>82</v>
      </c>
      <c r="B83" s="7" t="s">
        <v>1451</v>
      </c>
      <c r="C83" s="7" t="s">
        <v>19</v>
      </c>
      <c r="D83" s="7" t="s">
        <v>1715</v>
      </c>
      <c r="E83" s="7" t="s">
        <v>1716</v>
      </c>
      <c r="F83" s="7" t="s">
        <v>1717</v>
      </c>
      <c r="G83" s="7" t="s">
        <v>1466</v>
      </c>
      <c r="J83" s="7" t="s">
        <v>1915</v>
      </c>
    </row>
    <row r="84" spans="1:10">
      <c r="A84" s="7">
        <v>83</v>
      </c>
      <c r="B84" s="7" t="s">
        <v>1451</v>
      </c>
      <c r="C84" s="7" t="s">
        <v>19</v>
      </c>
      <c r="D84" s="7" t="s">
        <v>1718</v>
      </c>
      <c r="E84" s="7" t="s">
        <v>1719</v>
      </c>
      <c r="F84" s="7" t="s">
        <v>1720</v>
      </c>
      <c r="G84" s="7" t="s">
        <v>1508</v>
      </c>
      <c r="J84" s="7" t="s">
        <v>1915</v>
      </c>
    </row>
    <row r="85" spans="1:10">
      <c r="A85" s="7">
        <v>84</v>
      </c>
      <c r="B85" s="7" t="s">
        <v>1451</v>
      </c>
      <c r="C85" s="7" t="s">
        <v>19</v>
      </c>
      <c r="D85" s="7" t="s">
        <v>1721</v>
      </c>
      <c r="E85" s="7" t="s">
        <v>1722</v>
      </c>
      <c r="F85" s="7" t="s">
        <v>1723</v>
      </c>
      <c r="G85" s="7" t="s">
        <v>1508</v>
      </c>
      <c r="J85" s="7" t="s">
        <v>1915</v>
      </c>
    </row>
    <row r="86" spans="1:10">
      <c r="A86" s="7">
        <v>85</v>
      </c>
      <c r="B86" s="7" t="s">
        <v>1451</v>
      </c>
      <c r="C86" s="7" t="s">
        <v>19</v>
      </c>
      <c r="D86" s="7" t="s">
        <v>1724</v>
      </c>
      <c r="E86" s="7" t="s">
        <v>1722</v>
      </c>
      <c r="F86" s="7" t="s">
        <v>1725</v>
      </c>
      <c r="G86" s="7" t="s">
        <v>1726</v>
      </c>
      <c r="H86" s="7" t="s">
        <v>1727</v>
      </c>
      <c r="J86" s="7" t="s">
        <v>1915</v>
      </c>
    </row>
    <row r="87" spans="1:10">
      <c r="A87" s="7">
        <v>86</v>
      </c>
      <c r="B87" s="7" t="s">
        <v>1451</v>
      </c>
      <c r="C87" s="7" t="s">
        <v>19</v>
      </c>
      <c r="D87" s="7" t="s">
        <v>1728</v>
      </c>
      <c r="E87" s="7" t="s">
        <v>1729</v>
      </c>
      <c r="F87" s="7" t="s">
        <v>1730</v>
      </c>
      <c r="G87" s="7" t="s">
        <v>1731</v>
      </c>
      <c r="J87" s="7" t="s">
        <v>1915</v>
      </c>
    </row>
    <row r="88" spans="1:10">
      <c r="A88" s="7">
        <v>87</v>
      </c>
      <c r="B88" s="7" t="s">
        <v>1451</v>
      </c>
      <c r="C88" s="7" t="s">
        <v>19</v>
      </c>
      <c r="D88" s="7" t="s">
        <v>1732</v>
      </c>
      <c r="E88" s="7" t="s">
        <v>1733</v>
      </c>
      <c r="F88" s="7" t="s">
        <v>1734</v>
      </c>
      <c r="G88" s="7" t="s">
        <v>1501</v>
      </c>
      <c r="J88" s="7" t="s">
        <v>1915</v>
      </c>
    </row>
    <row r="89" spans="1:10">
      <c r="A89" s="7">
        <v>88</v>
      </c>
      <c r="B89" s="7" t="s">
        <v>1451</v>
      </c>
      <c r="C89" s="7" t="s">
        <v>19</v>
      </c>
      <c r="D89" s="7" t="s">
        <v>1735</v>
      </c>
      <c r="E89" s="7" t="s">
        <v>1736</v>
      </c>
      <c r="F89" s="7" t="s">
        <v>1737</v>
      </c>
      <c r="G89" s="7" t="s">
        <v>1527</v>
      </c>
      <c r="J89" s="7" t="s">
        <v>1915</v>
      </c>
    </row>
    <row r="90" spans="1:10">
      <c r="A90" s="7">
        <v>89</v>
      </c>
      <c r="B90" s="7" t="s">
        <v>1451</v>
      </c>
      <c r="C90" s="7" t="s">
        <v>19</v>
      </c>
      <c r="D90" s="7" t="s">
        <v>1738</v>
      </c>
      <c r="E90" s="7" t="s">
        <v>1739</v>
      </c>
      <c r="F90" s="7" t="s">
        <v>1740</v>
      </c>
      <c r="G90" s="7" t="s">
        <v>1466</v>
      </c>
      <c r="H90" s="7" t="s">
        <v>1741</v>
      </c>
      <c r="J90" s="7" t="s">
        <v>1915</v>
      </c>
    </row>
    <row r="91" spans="1:10">
      <c r="A91" s="7">
        <v>90</v>
      </c>
      <c r="B91" s="7" t="s">
        <v>1451</v>
      </c>
      <c r="C91" s="7" t="s">
        <v>19</v>
      </c>
      <c r="D91" s="7" t="s">
        <v>1742</v>
      </c>
      <c r="E91" s="7" t="s">
        <v>1743</v>
      </c>
      <c r="F91" s="7" t="s">
        <v>1744</v>
      </c>
      <c r="G91" s="7" t="s">
        <v>1460</v>
      </c>
      <c r="H91" s="7" t="s">
        <v>1745</v>
      </c>
      <c r="J91" s="7" t="s">
        <v>1915</v>
      </c>
    </row>
    <row r="92" spans="1:10">
      <c r="A92" s="7">
        <v>91</v>
      </c>
      <c r="B92" s="7" t="s">
        <v>1451</v>
      </c>
      <c r="C92" s="7" t="s">
        <v>19</v>
      </c>
      <c r="D92" s="7" t="s">
        <v>1747</v>
      </c>
      <c r="E92" s="7" t="s">
        <v>1746</v>
      </c>
      <c r="F92" s="7" t="s">
        <v>1748</v>
      </c>
      <c r="G92" s="7" t="s">
        <v>1501</v>
      </c>
      <c r="J92" s="7" t="s">
        <v>1915</v>
      </c>
    </row>
    <row r="93" spans="1:10">
      <c r="A93" s="7">
        <v>92</v>
      </c>
      <c r="B93" s="7" t="s">
        <v>1451</v>
      </c>
      <c r="C93" s="7" t="s">
        <v>19</v>
      </c>
      <c r="D93" s="7" t="s">
        <v>1749</v>
      </c>
      <c r="E93" s="7" t="s">
        <v>1746</v>
      </c>
      <c r="F93" s="7" t="s">
        <v>1750</v>
      </c>
      <c r="G93" s="7" t="s">
        <v>1485</v>
      </c>
      <c r="J93" s="7" t="s">
        <v>1915</v>
      </c>
    </row>
    <row r="94" spans="1:10">
      <c r="A94" s="7">
        <v>93</v>
      </c>
      <c r="B94" s="7" t="s">
        <v>1451</v>
      </c>
      <c r="C94" s="7" t="s">
        <v>19</v>
      </c>
      <c r="D94" s="7" t="s">
        <v>1751</v>
      </c>
      <c r="E94" s="7" t="s">
        <v>1752</v>
      </c>
      <c r="F94" s="7" t="s">
        <v>1753</v>
      </c>
      <c r="G94" s="7" t="s">
        <v>1501</v>
      </c>
      <c r="J94" s="7" t="s">
        <v>1915</v>
      </c>
    </row>
    <row r="95" spans="1:10">
      <c r="A95" s="7">
        <v>94</v>
      </c>
      <c r="B95" s="7" t="s">
        <v>1451</v>
      </c>
      <c r="C95" s="7" t="s">
        <v>19</v>
      </c>
      <c r="D95" s="7" t="s">
        <v>1754</v>
      </c>
      <c r="E95" s="7" t="s">
        <v>1755</v>
      </c>
      <c r="F95" s="7" t="s">
        <v>1756</v>
      </c>
      <c r="G95" s="7" t="s">
        <v>1549</v>
      </c>
      <c r="J95" s="7" t="s">
        <v>1915</v>
      </c>
    </row>
    <row r="96" spans="1:10">
      <c r="A96" s="7">
        <v>95</v>
      </c>
      <c r="B96" s="7" t="s">
        <v>1451</v>
      </c>
      <c r="C96" s="7" t="s">
        <v>19</v>
      </c>
      <c r="D96" s="7" t="s">
        <v>1757</v>
      </c>
      <c r="E96" s="7" t="s">
        <v>1758</v>
      </c>
      <c r="F96" s="7" t="s">
        <v>1759</v>
      </c>
      <c r="G96" s="7" t="s">
        <v>1508</v>
      </c>
      <c r="J96" s="7" t="s">
        <v>1915</v>
      </c>
    </row>
    <row r="97" spans="1:10">
      <c r="A97" s="7">
        <v>96</v>
      </c>
      <c r="B97" s="7" t="s">
        <v>1451</v>
      </c>
      <c r="C97" s="7" t="s">
        <v>19</v>
      </c>
      <c r="D97" s="7" t="s">
        <v>1760</v>
      </c>
      <c r="E97" s="7" t="s">
        <v>1761</v>
      </c>
      <c r="F97" s="7" t="s">
        <v>1762</v>
      </c>
      <c r="G97" s="7" t="s">
        <v>1466</v>
      </c>
      <c r="H97" s="7" t="s">
        <v>1763</v>
      </c>
      <c r="J97" s="7" t="s">
        <v>1915</v>
      </c>
    </row>
    <row r="98" spans="1:10">
      <c r="A98" s="7">
        <v>97</v>
      </c>
      <c r="B98" s="7" t="s">
        <v>1451</v>
      </c>
      <c r="C98" s="7" t="s">
        <v>19</v>
      </c>
      <c r="D98" s="7" t="s">
        <v>1765</v>
      </c>
      <c r="E98" s="7" t="s">
        <v>1764</v>
      </c>
      <c r="F98" s="7" t="s">
        <v>1766</v>
      </c>
      <c r="G98" s="7" t="s">
        <v>1460</v>
      </c>
      <c r="H98" s="7" t="s">
        <v>1767</v>
      </c>
      <c r="J98" s="7" t="s">
        <v>1915</v>
      </c>
    </row>
    <row r="99" spans="1:10">
      <c r="A99" s="7">
        <v>98</v>
      </c>
      <c r="B99" s="7" t="s">
        <v>1451</v>
      </c>
      <c r="C99" s="7" t="s">
        <v>19</v>
      </c>
      <c r="D99" s="7" t="s">
        <v>1768</v>
      </c>
      <c r="E99" s="7" t="s">
        <v>1769</v>
      </c>
      <c r="F99" s="7" t="s">
        <v>1770</v>
      </c>
      <c r="G99" s="7" t="s">
        <v>1456</v>
      </c>
      <c r="H99" s="7" t="s">
        <v>1771</v>
      </c>
      <c r="J99" s="7" t="s">
        <v>1915</v>
      </c>
    </row>
    <row r="100" spans="1:10">
      <c r="A100" s="7">
        <v>99</v>
      </c>
      <c r="B100" s="7" t="s">
        <v>1451</v>
      </c>
      <c r="C100" s="7" t="s">
        <v>19</v>
      </c>
      <c r="D100" s="7" t="s">
        <v>1772</v>
      </c>
      <c r="E100" s="7" t="s">
        <v>1769</v>
      </c>
      <c r="F100" s="7" t="s">
        <v>1773</v>
      </c>
      <c r="G100" s="7" t="s">
        <v>1644</v>
      </c>
      <c r="J100" s="7" t="s">
        <v>1915</v>
      </c>
    </row>
    <row r="101" spans="1:10">
      <c r="A101" s="7">
        <v>100</v>
      </c>
      <c r="B101" s="7" t="s">
        <v>1451</v>
      </c>
      <c r="C101" s="7" t="s">
        <v>19</v>
      </c>
      <c r="D101" s="7" t="s">
        <v>1774</v>
      </c>
      <c r="E101" s="7" t="s">
        <v>1775</v>
      </c>
      <c r="F101" s="7" t="s">
        <v>1776</v>
      </c>
      <c r="G101" s="7" t="s">
        <v>1508</v>
      </c>
      <c r="J101" s="7" t="s">
        <v>1915</v>
      </c>
    </row>
    <row r="102" spans="1:10">
      <c r="A102" s="7">
        <v>101</v>
      </c>
      <c r="B102" s="7" t="s">
        <v>1451</v>
      </c>
      <c r="C102" s="7" t="s">
        <v>19</v>
      </c>
      <c r="D102" s="7" t="s">
        <v>2328</v>
      </c>
      <c r="E102" s="7" t="s">
        <v>2329</v>
      </c>
      <c r="F102" s="7" t="s">
        <v>2330</v>
      </c>
      <c r="G102" s="7" t="s">
        <v>1549</v>
      </c>
      <c r="H102" s="7" t="s">
        <v>2331</v>
      </c>
      <c r="J102" s="7" t="s">
        <v>1915</v>
      </c>
    </row>
    <row r="103" spans="1:10">
      <c r="A103" s="7">
        <v>102</v>
      </c>
      <c r="B103" s="7" t="s">
        <v>1451</v>
      </c>
      <c r="C103" s="7" t="s">
        <v>19</v>
      </c>
      <c r="D103" s="7" t="s">
        <v>1777</v>
      </c>
      <c r="E103" s="7" t="s">
        <v>1778</v>
      </c>
      <c r="F103" s="7" t="s">
        <v>1779</v>
      </c>
      <c r="G103" s="7" t="s">
        <v>1466</v>
      </c>
      <c r="J103" s="7" t="s">
        <v>1915</v>
      </c>
    </row>
    <row r="104" spans="1:10">
      <c r="A104" s="7">
        <v>103</v>
      </c>
      <c r="B104" s="7" t="s">
        <v>1451</v>
      </c>
      <c r="C104" s="7" t="s">
        <v>19</v>
      </c>
      <c r="D104" s="7" t="s">
        <v>1780</v>
      </c>
      <c r="E104" s="7" t="s">
        <v>1781</v>
      </c>
      <c r="F104" s="7" t="s">
        <v>1782</v>
      </c>
      <c r="G104" s="7" t="s">
        <v>1462</v>
      </c>
      <c r="J104" s="7" t="s">
        <v>1915</v>
      </c>
    </row>
    <row r="105" spans="1:10">
      <c r="A105" s="7">
        <v>104</v>
      </c>
      <c r="B105" s="7" t="s">
        <v>1451</v>
      </c>
      <c r="C105" s="7" t="s">
        <v>19</v>
      </c>
      <c r="D105" s="7" t="s">
        <v>1783</v>
      </c>
      <c r="E105" s="7" t="s">
        <v>1784</v>
      </c>
      <c r="F105" s="7" t="s">
        <v>1785</v>
      </c>
      <c r="G105" s="7" t="s">
        <v>1501</v>
      </c>
      <c r="J105" s="7" t="s">
        <v>1915</v>
      </c>
    </row>
    <row r="106" spans="1:10">
      <c r="A106" s="7">
        <v>105</v>
      </c>
      <c r="B106" s="7" t="s">
        <v>1451</v>
      </c>
      <c r="C106" s="7" t="s">
        <v>19</v>
      </c>
      <c r="D106" s="7" t="s">
        <v>1786</v>
      </c>
      <c r="E106" s="7" t="s">
        <v>1787</v>
      </c>
      <c r="F106" s="7" t="s">
        <v>1788</v>
      </c>
      <c r="G106" s="7" t="s">
        <v>1789</v>
      </c>
      <c r="J106" s="7" t="s">
        <v>1915</v>
      </c>
    </row>
    <row r="107" spans="1:10">
      <c r="A107" s="7">
        <v>106</v>
      </c>
      <c r="B107" s="7" t="s">
        <v>1451</v>
      </c>
      <c r="C107" s="7" t="s">
        <v>19</v>
      </c>
      <c r="D107" s="7" t="s">
        <v>1790</v>
      </c>
      <c r="E107" s="7" t="s">
        <v>1791</v>
      </c>
      <c r="F107" s="7" t="s">
        <v>1792</v>
      </c>
      <c r="G107" s="7" t="s">
        <v>1508</v>
      </c>
      <c r="H107" s="7" t="s">
        <v>1793</v>
      </c>
      <c r="J107" s="7" t="s">
        <v>1915</v>
      </c>
    </row>
    <row r="108" spans="1:10">
      <c r="A108" s="7">
        <v>107</v>
      </c>
      <c r="B108" s="7" t="s">
        <v>1451</v>
      </c>
      <c r="C108" s="7" t="s">
        <v>19</v>
      </c>
      <c r="D108" s="7" t="s">
        <v>1794</v>
      </c>
      <c r="E108" s="7" t="s">
        <v>1795</v>
      </c>
      <c r="F108" s="7" t="s">
        <v>1796</v>
      </c>
      <c r="G108" s="7" t="s">
        <v>1490</v>
      </c>
      <c r="J108" s="7" t="s">
        <v>1915</v>
      </c>
    </row>
    <row r="109" spans="1:10">
      <c r="A109" s="7">
        <v>108</v>
      </c>
      <c r="B109" s="7" t="s">
        <v>1451</v>
      </c>
      <c r="C109" s="7" t="s">
        <v>19</v>
      </c>
      <c r="D109" s="7" t="s">
        <v>1797</v>
      </c>
      <c r="E109" s="7" t="s">
        <v>1798</v>
      </c>
      <c r="F109" s="7" t="s">
        <v>1799</v>
      </c>
      <c r="G109" s="7" t="s">
        <v>1549</v>
      </c>
      <c r="H109" s="7" t="s">
        <v>1800</v>
      </c>
      <c r="J109" s="7" t="s">
        <v>1915</v>
      </c>
    </row>
    <row r="110" spans="1:10">
      <c r="A110" s="7">
        <v>109</v>
      </c>
      <c r="B110" s="7" t="s">
        <v>1451</v>
      </c>
      <c r="C110" s="7" t="s">
        <v>19</v>
      </c>
      <c r="D110" s="7" t="s">
        <v>1801</v>
      </c>
      <c r="E110" s="7" t="s">
        <v>1802</v>
      </c>
      <c r="F110" s="7" t="s">
        <v>1803</v>
      </c>
      <c r="G110" s="7" t="s">
        <v>1466</v>
      </c>
      <c r="J110" s="7" t="s">
        <v>1915</v>
      </c>
    </row>
    <row r="111" spans="1:10">
      <c r="A111" s="7">
        <v>110</v>
      </c>
      <c r="B111" s="7" t="s">
        <v>1451</v>
      </c>
      <c r="C111" s="7" t="s">
        <v>19</v>
      </c>
      <c r="D111" s="7" t="s">
        <v>1804</v>
      </c>
      <c r="E111" s="7" t="s">
        <v>1805</v>
      </c>
      <c r="F111" s="7" t="s">
        <v>1806</v>
      </c>
      <c r="G111" s="7" t="s">
        <v>1466</v>
      </c>
      <c r="J111" s="7" t="s">
        <v>1915</v>
      </c>
    </row>
    <row r="112" spans="1:10">
      <c r="A112" s="7">
        <v>111</v>
      </c>
      <c r="B112" s="7" t="s">
        <v>1451</v>
      </c>
      <c r="C112" s="7" t="s">
        <v>19</v>
      </c>
      <c r="D112" s="7" t="s">
        <v>1807</v>
      </c>
      <c r="E112" s="7" t="s">
        <v>1808</v>
      </c>
      <c r="F112" s="7" t="s">
        <v>1809</v>
      </c>
      <c r="G112" s="7" t="s">
        <v>1527</v>
      </c>
      <c r="J112" s="7" t="s">
        <v>1915</v>
      </c>
    </row>
    <row r="113" spans="1:10">
      <c r="A113" s="7">
        <v>112</v>
      </c>
      <c r="B113" s="7" t="s">
        <v>1451</v>
      </c>
      <c r="C113" s="7" t="s">
        <v>19</v>
      </c>
      <c r="D113" s="7" t="s">
        <v>1810</v>
      </c>
      <c r="E113" s="7" t="s">
        <v>1811</v>
      </c>
      <c r="F113" s="7" t="s">
        <v>1812</v>
      </c>
      <c r="G113" s="7" t="s">
        <v>1466</v>
      </c>
      <c r="J113" s="7" t="s">
        <v>1915</v>
      </c>
    </row>
    <row r="114" spans="1:10">
      <c r="A114" s="7">
        <v>113</v>
      </c>
      <c r="B114" s="7" t="s">
        <v>1451</v>
      </c>
      <c r="C114" s="7" t="s">
        <v>19</v>
      </c>
      <c r="D114" s="7" t="s">
        <v>1813</v>
      </c>
      <c r="E114" s="7" t="s">
        <v>1814</v>
      </c>
      <c r="F114" s="7" t="s">
        <v>1815</v>
      </c>
      <c r="G114" s="7" t="s">
        <v>1501</v>
      </c>
      <c r="H114" s="7" t="s">
        <v>1816</v>
      </c>
      <c r="J114" s="7" t="s">
        <v>1915</v>
      </c>
    </row>
    <row r="115" spans="1:10">
      <c r="A115" s="7">
        <v>114</v>
      </c>
      <c r="B115" s="7" t="s">
        <v>1451</v>
      </c>
      <c r="C115" s="7" t="s">
        <v>19</v>
      </c>
      <c r="D115" s="7" t="s">
        <v>1817</v>
      </c>
      <c r="E115" s="7" t="s">
        <v>1818</v>
      </c>
      <c r="F115" s="7" t="s">
        <v>1819</v>
      </c>
      <c r="G115" s="7" t="s">
        <v>1466</v>
      </c>
      <c r="J115" s="7" t="s">
        <v>1915</v>
      </c>
    </row>
    <row r="116" spans="1:10">
      <c r="A116" s="7">
        <v>115</v>
      </c>
      <c r="B116" s="7" t="s">
        <v>1451</v>
      </c>
      <c r="C116" s="7" t="s">
        <v>19</v>
      </c>
      <c r="D116" s="7" t="s">
        <v>1820</v>
      </c>
      <c r="E116" s="7" t="s">
        <v>1821</v>
      </c>
      <c r="F116" s="7" t="s">
        <v>1822</v>
      </c>
      <c r="G116" s="7" t="s">
        <v>1490</v>
      </c>
      <c r="J116" s="7" t="s">
        <v>1915</v>
      </c>
    </row>
    <row r="117" spans="1:10">
      <c r="A117" s="7">
        <v>116</v>
      </c>
      <c r="B117" s="7" t="s">
        <v>1451</v>
      </c>
      <c r="C117" s="7" t="s">
        <v>19</v>
      </c>
      <c r="D117" s="7" t="s">
        <v>1823</v>
      </c>
      <c r="E117" s="7" t="s">
        <v>1824</v>
      </c>
      <c r="F117" s="7" t="s">
        <v>1825</v>
      </c>
      <c r="G117" s="7" t="s">
        <v>1456</v>
      </c>
      <c r="J117" s="7" t="s">
        <v>1915</v>
      </c>
    </row>
    <row r="118" spans="1:10">
      <c r="A118" s="7">
        <v>117</v>
      </c>
      <c r="B118" s="7" t="s">
        <v>1451</v>
      </c>
      <c r="C118" s="7" t="s">
        <v>19</v>
      </c>
      <c r="D118" s="7" t="s">
        <v>1826</v>
      </c>
      <c r="E118" s="7" t="s">
        <v>1827</v>
      </c>
      <c r="F118" s="7" t="s">
        <v>1828</v>
      </c>
      <c r="G118" s="7" t="s">
        <v>1456</v>
      </c>
      <c r="J118" s="7" t="s">
        <v>1915</v>
      </c>
    </row>
    <row r="119" spans="1:10">
      <c r="A119" s="7">
        <v>118</v>
      </c>
      <c r="B119" s="7" t="s">
        <v>1451</v>
      </c>
      <c r="C119" s="7" t="s">
        <v>19</v>
      </c>
      <c r="D119" s="7" t="s">
        <v>1829</v>
      </c>
      <c r="E119" s="7" t="s">
        <v>1830</v>
      </c>
      <c r="F119" s="7" t="s">
        <v>1831</v>
      </c>
      <c r="G119" s="7" t="s">
        <v>1501</v>
      </c>
      <c r="J119" s="7" t="s">
        <v>1915</v>
      </c>
    </row>
    <row r="120" spans="1:10">
      <c r="A120" s="7">
        <v>119</v>
      </c>
      <c r="B120" s="7" t="s">
        <v>1451</v>
      </c>
      <c r="C120" s="7" t="s">
        <v>19</v>
      </c>
      <c r="D120" s="7" t="s">
        <v>1832</v>
      </c>
      <c r="E120" s="7" t="s">
        <v>1833</v>
      </c>
      <c r="F120" s="7" t="s">
        <v>1834</v>
      </c>
      <c r="G120" s="7" t="s">
        <v>1835</v>
      </c>
      <c r="H120" s="7" t="s">
        <v>1836</v>
      </c>
      <c r="J120" s="7" t="s">
        <v>1915</v>
      </c>
    </row>
    <row r="121" spans="1:10">
      <c r="A121" s="7">
        <v>120</v>
      </c>
      <c r="B121" s="7" t="s">
        <v>1451</v>
      </c>
      <c r="C121" s="7" t="s">
        <v>19</v>
      </c>
      <c r="D121" s="7" t="s">
        <v>1837</v>
      </c>
      <c r="E121" s="7" t="s">
        <v>1838</v>
      </c>
      <c r="F121" s="7" t="s">
        <v>1839</v>
      </c>
      <c r="G121" s="7" t="s">
        <v>1485</v>
      </c>
      <c r="J121" s="7" t="s">
        <v>1915</v>
      </c>
    </row>
    <row r="122" spans="1:10">
      <c r="A122" s="7">
        <v>121</v>
      </c>
      <c r="B122" s="7" t="s">
        <v>1451</v>
      </c>
      <c r="C122" s="7" t="s">
        <v>19</v>
      </c>
      <c r="D122" s="7" t="s">
        <v>1840</v>
      </c>
      <c r="E122" s="7" t="s">
        <v>1841</v>
      </c>
      <c r="F122" s="7" t="s">
        <v>1842</v>
      </c>
      <c r="G122" s="7" t="s">
        <v>1549</v>
      </c>
      <c r="H122" s="7" t="s">
        <v>1843</v>
      </c>
      <c r="J122" s="7" t="s">
        <v>1915</v>
      </c>
    </row>
    <row r="123" spans="1:10">
      <c r="A123" s="7">
        <v>122</v>
      </c>
      <c r="B123" s="7" t="s">
        <v>1451</v>
      </c>
      <c r="C123" s="7" t="s">
        <v>19</v>
      </c>
      <c r="D123" s="7" t="s">
        <v>1844</v>
      </c>
      <c r="E123" s="7" t="s">
        <v>1845</v>
      </c>
      <c r="F123" s="7" t="s">
        <v>1846</v>
      </c>
      <c r="G123" s="7" t="s">
        <v>1501</v>
      </c>
      <c r="H123" s="7" t="s">
        <v>1847</v>
      </c>
      <c r="J123" s="7" t="s">
        <v>1915</v>
      </c>
    </row>
    <row r="124" spans="1:10">
      <c r="A124" s="7">
        <v>123</v>
      </c>
      <c r="B124" s="7" t="s">
        <v>1451</v>
      </c>
      <c r="C124" s="7" t="s">
        <v>19</v>
      </c>
      <c r="D124" s="7" t="s">
        <v>1848</v>
      </c>
      <c r="E124" s="7" t="s">
        <v>1849</v>
      </c>
      <c r="F124" s="7" t="s">
        <v>1850</v>
      </c>
      <c r="G124" s="7" t="s">
        <v>1490</v>
      </c>
      <c r="J124" s="7" t="s">
        <v>1915</v>
      </c>
    </row>
    <row r="125" spans="1:10">
      <c r="A125" s="7">
        <v>124</v>
      </c>
      <c r="B125" s="7" t="s">
        <v>1451</v>
      </c>
      <c r="C125" s="7" t="s">
        <v>19</v>
      </c>
      <c r="D125" s="7" t="s">
        <v>1851</v>
      </c>
      <c r="E125" s="7" t="s">
        <v>1852</v>
      </c>
      <c r="F125" s="7" t="s">
        <v>1853</v>
      </c>
      <c r="G125" s="7" t="s">
        <v>1485</v>
      </c>
      <c r="J125" s="7" t="s">
        <v>1915</v>
      </c>
    </row>
    <row r="126" spans="1:10">
      <c r="A126" s="7">
        <v>125</v>
      </c>
      <c r="B126" s="7" t="s">
        <v>1451</v>
      </c>
      <c r="C126" s="7" t="s">
        <v>19</v>
      </c>
      <c r="D126" s="7" t="s">
        <v>1854</v>
      </c>
      <c r="E126" s="7" t="s">
        <v>1855</v>
      </c>
      <c r="F126" s="7" t="s">
        <v>1856</v>
      </c>
      <c r="G126" s="7" t="s">
        <v>1857</v>
      </c>
      <c r="H126" s="7" t="s">
        <v>1858</v>
      </c>
      <c r="J126" s="7" t="s">
        <v>1915</v>
      </c>
    </row>
    <row r="127" spans="1:10">
      <c r="A127" s="7">
        <v>126</v>
      </c>
      <c r="B127" s="7" t="s">
        <v>1451</v>
      </c>
      <c r="C127" s="7" t="s">
        <v>19</v>
      </c>
      <c r="D127" s="7" t="s">
        <v>1859</v>
      </c>
      <c r="E127" s="7" t="s">
        <v>1860</v>
      </c>
      <c r="F127" s="7" t="s">
        <v>1861</v>
      </c>
      <c r="G127" s="7" t="s">
        <v>1508</v>
      </c>
      <c r="J127" s="7" t="s">
        <v>1915</v>
      </c>
    </row>
    <row r="128" spans="1:10">
      <c r="A128" s="7">
        <v>127</v>
      </c>
      <c r="B128" s="7" t="s">
        <v>1451</v>
      </c>
      <c r="C128" s="7" t="s">
        <v>19</v>
      </c>
      <c r="D128" s="7" t="s">
        <v>1862</v>
      </c>
      <c r="E128" s="7" t="s">
        <v>1863</v>
      </c>
      <c r="F128" s="7" t="s">
        <v>1864</v>
      </c>
      <c r="G128" s="7" t="s">
        <v>1501</v>
      </c>
      <c r="H128" s="7" t="s">
        <v>1865</v>
      </c>
      <c r="J128" s="7" t="s">
        <v>1915</v>
      </c>
    </row>
    <row r="129" spans="1:10">
      <c r="A129" s="7">
        <v>128</v>
      </c>
      <c r="B129" s="7" t="s">
        <v>1451</v>
      </c>
      <c r="C129" s="7" t="s">
        <v>19</v>
      </c>
      <c r="D129" s="7" t="s">
        <v>1866</v>
      </c>
      <c r="E129" s="7" t="s">
        <v>1867</v>
      </c>
      <c r="F129" s="7" t="s">
        <v>1868</v>
      </c>
      <c r="G129" s="7" t="s">
        <v>1466</v>
      </c>
      <c r="J129" s="7" t="s">
        <v>1915</v>
      </c>
    </row>
    <row r="130" spans="1:10">
      <c r="A130" s="7">
        <v>129</v>
      </c>
      <c r="B130" s="7" t="s">
        <v>1451</v>
      </c>
      <c r="C130" s="7" t="s">
        <v>19</v>
      </c>
      <c r="D130" s="7" t="s">
        <v>2332</v>
      </c>
      <c r="E130" s="7" t="s">
        <v>2333</v>
      </c>
      <c r="F130" s="7" t="s">
        <v>2334</v>
      </c>
      <c r="G130" s="7" t="s">
        <v>1462</v>
      </c>
      <c r="H130" s="7" t="s">
        <v>2335</v>
      </c>
      <c r="J130" s="7" t="s">
        <v>1915</v>
      </c>
    </row>
    <row r="131" spans="1:10">
      <c r="A131" s="7">
        <v>130</v>
      </c>
      <c r="B131" s="7" t="s">
        <v>1451</v>
      </c>
      <c r="C131" s="7" t="s">
        <v>19</v>
      </c>
      <c r="D131" s="7" t="s">
        <v>1869</v>
      </c>
      <c r="E131" s="7" t="s">
        <v>1870</v>
      </c>
      <c r="F131" s="7" t="s">
        <v>1871</v>
      </c>
      <c r="G131" s="7" t="s">
        <v>1872</v>
      </c>
      <c r="H131" s="7" t="s">
        <v>1873</v>
      </c>
      <c r="J131" s="7" t="s">
        <v>1915</v>
      </c>
    </row>
    <row r="132" spans="1:10">
      <c r="A132" s="7">
        <v>131</v>
      </c>
      <c r="B132" s="7" t="s">
        <v>1451</v>
      </c>
      <c r="C132" s="7" t="s">
        <v>19</v>
      </c>
      <c r="D132" s="7" t="s">
        <v>1874</v>
      </c>
      <c r="E132" s="7" t="s">
        <v>1875</v>
      </c>
      <c r="F132" s="7" t="s">
        <v>1876</v>
      </c>
      <c r="G132" s="7" t="s">
        <v>1877</v>
      </c>
      <c r="J132" s="7" t="s">
        <v>1915</v>
      </c>
    </row>
    <row r="133" spans="1:10">
      <c r="A133" s="7">
        <v>132</v>
      </c>
      <c r="B133" s="7" t="s">
        <v>1451</v>
      </c>
      <c r="C133" s="7" t="s">
        <v>19</v>
      </c>
      <c r="D133" s="7" t="s">
        <v>1878</v>
      </c>
      <c r="E133" s="7" t="s">
        <v>1879</v>
      </c>
      <c r="F133" s="7" t="s">
        <v>1880</v>
      </c>
      <c r="G133" s="7" t="s">
        <v>1877</v>
      </c>
      <c r="J133" s="7" t="s">
        <v>1915</v>
      </c>
    </row>
    <row r="134" spans="1:10">
      <c r="A134" s="7">
        <v>133</v>
      </c>
      <c r="B134" s="7" t="s">
        <v>1451</v>
      </c>
      <c r="C134" s="7" t="s">
        <v>19</v>
      </c>
      <c r="D134" s="7" t="s">
        <v>1881</v>
      </c>
      <c r="E134" s="7" t="s">
        <v>1882</v>
      </c>
      <c r="F134" s="7" t="s">
        <v>1883</v>
      </c>
      <c r="G134" s="7" t="s">
        <v>1615</v>
      </c>
      <c r="J134" s="7" t="s">
        <v>1915</v>
      </c>
    </row>
    <row r="135" spans="1:10">
      <c r="A135" s="7">
        <v>134</v>
      </c>
      <c r="B135" s="7" t="s">
        <v>1451</v>
      </c>
      <c r="C135" s="7" t="s">
        <v>19</v>
      </c>
      <c r="D135" s="7" t="s">
        <v>1884</v>
      </c>
      <c r="E135" s="7" t="s">
        <v>1885</v>
      </c>
      <c r="F135" s="7" t="s">
        <v>1886</v>
      </c>
      <c r="G135" s="7" t="s">
        <v>1887</v>
      </c>
      <c r="H135" s="7" t="s">
        <v>1888</v>
      </c>
      <c r="J135" s="7" t="s">
        <v>1915</v>
      </c>
    </row>
    <row r="136" spans="1:10">
      <c r="A136" s="7">
        <v>135</v>
      </c>
      <c r="B136" s="7" t="s">
        <v>1451</v>
      </c>
      <c r="C136" s="7" t="s">
        <v>19</v>
      </c>
      <c r="D136" s="7" t="s">
        <v>1889</v>
      </c>
      <c r="E136" s="7" t="s">
        <v>1890</v>
      </c>
      <c r="F136" s="7" t="s">
        <v>1891</v>
      </c>
      <c r="G136" s="7" t="s">
        <v>1497</v>
      </c>
      <c r="J136" s="7" t="s">
        <v>1915</v>
      </c>
    </row>
    <row r="137" spans="1:10">
      <c r="A137" s="7">
        <v>136</v>
      </c>
      <c r="B137" s="7" t="s">
        <v>1451</v>
      </c>
      <c r="C137" s="7" t="s">
        <v>19</v>
      </c>
      <c r="D137" s="7" t="s">
        <v>1892</v>
      </c>
      <c r="E137" s="7" t="s">
        <v>1893</v>
      </c>
      <c r="F137" s="7" t="s">
        <v>1894</v>
      </c>
      <c r="G137" s="7" t="s">
        <v>1460</v>
      </c>
      <c r="J137" s="7" t="s">
        <v>1915</v>
      </c>
    </row>
    <row r="138" spans="1:10">
      <c r="A138" s="7">
        <v>137</v>
      </c>
      <c r="B138" s="7" t="s">
        <v>1451</v>
      </c>
      <c r="C138" s="7" t="s">
        <v>19</v>
      </c>
      <c r="D138" s="7" t="s">
        <v>1895</v>
      </c>
      <c r="E138" s="7" t="s">
        <v>1896</v>
      </c>
      <c r="F138" s="7" t="s">
        <v>1897</v>
      </c>
      <c r="G138" s="7" t="s">
        <v>1485</v>
      </c>
      <c r="J138" s="7" t="s">
        <v>1915</v>
      </c>
    </row>
    <row r="139" spans="1:10">
      <c r="A139" s="7">
        <v>138</v>
      </c>
      <c r="B139" s="7" t="s">
        <v>1451</v>
      </c>
      <c r="C139" s="7" t="s">
        <v>19</v>
      </c>
      <c r="D139" s="7" t="s">
        <v>1898</v>
      </c>
      <c r="E139" s="7" t="s">
        <v>1899</v>
      </c>
      <c r="F139" s="7" t="s">
        <v>1900</v>
      </c>
      <c r="G139" s="7" t="s">
        <v>1485</v>
      </c>
      <c r="J139" s="7" t="s">
        <v>1915</v>
      </c>
    </row>
    <row r="140" spans="1:10">
      <c r="A140" s="7">
        <v>139</v>
      </c>
      <c r="B140" s="7" t="s">
        <v>1451</v>
      </c>
      <c r="C140" s="7" t="s">
        <v>19</v>
      </c>
      <c r="D140" s="7" t="s">
        <v>1901</v>
      </c>
      <c r="E140" s="7" t="s">
        <v>1902</v>
      </c>
      <c r="F140" s="7" t="s">
        <v>1903</v>
      </c>
      <c r="G140" s="7" t="s">
        <v>1501</v>
      </c>
      <c r="J140" s="7" t="s">
        <v>1915</v>
      </c>
    </row>
    <row r="141" spans="1:10">
      <c r="A141" s="7">
        <v>140</v>
      </c>
      <c r="B141" s="7" t="s">
        <v>1451</v>
      </c>
      <c r="C141" s="7" t="s">
        <v>19</v>
      </c>
      <c r="D141" s="7" t="s">
        <v>1904</v>
      </c>
      <c r="E141" s="7" t="s">
        <v>1905</v>
      </c>
      <c r="F141" s="7" t="s">
        <v>1906</v>
      </c>
      <c r="G141" s="7" t="s">
        <v>1455</v>
      </c>
      <c r="J141" s="7" t="s">
        <v>1915</v>
      </c>
    </row>
    <row r="142" spans="1:10">
      <c r="A142" s="7">
        <v>141</v>
      </c>
      <c r="B142" s="7" t="s">
        <v>1451</v>
      </c>
      <c r="C142" s="7" t="s">
        <v>19</v>
      </c>
      <c r="D142" s="7" t="s">
        <v>1907</v>
      </c>
      <c r="E142" s="7" t="s">
        <v>1908</v>
      </c>
      <c r="F142" s="7" t="s">
        <v>1909</v>
      </c>
      <c r="G142" s="7" t="s">
        <v>1910</v>
      </c>
      <c r="J142" s="7" t="s">
        <v>1915</v>
      </c>
    </row>
    <row r="143" spans="1:10">
      <c r="A143" s="7">
        <v>142</v>
      </c>
      <c r="B143" s="7" t="s">
        <v>1451</v>
      </c>
      <c r="C143" s="7" t="s">
        <v>19</v>
      </c>
      <c r="D143" s="7" t="s">
        <v>1911</v>
      </c>
      <c r="E143" s="7" t="s">
        <v>1912</v>
      </c>
      <c r="F143" s="7" t="s">
        <v>1913</v>
      </c>
      <c r="G143" s="7" t="s">
        <v>1914</v>
      </c>
      <c r="J143" s="7" t="s">
        <v>1915</v>
      </c>
    </row>
    <row r="144" spans="1:10">
      <c r="A144" s="7">
        <v>1</v>
      </c>
      <c r="B144" s="7" t="s">
        <v>1451</v>
      </c>
      <c r="C144" s="7" t="s">
        <v>19</v>
      </c>
      <c r="D144" s="7" t="s">
        <v>1452</v>
      </c>
      <c r="E144" s="7" t="s">
        <v>1453</v>
      </c>
      <c r="F144" s="7" t="s">
        <v>1454</v>
      </c>
      <c r="G144" s="7" t="s">
        <v>1455</v>
      </c>
      <c r="J144" s="7" t="s">
        <v>1951</v>
      </c>
    </row>
    <row r="145" spans="1:10">
      <c r="A145" s="7">
        <v>2</v>
      </c>
      <c r="B145" s="7" t="s">
        <v>1451</v>
      </c>
      <c r="C145" s="7" t="s">
        <v>19</v>
      </c>
      <c r="D145" s="7" t="s">
        <v>1467</v>
      </c>
      <c r="E145" s="7" t="s">
        <v>1468</v>
      </c>
      <c r="F145" s="7" t="s">
        <v>1469</v>
      </c>
      <c r="G145" s="7" t="s">
        <v>1470</v>
      </c>
      <c r="J145" s="7" t="s">
        <v>1951</v>
      </c>
    </row>
    <row r="146" spans="1:10">
      <c r="A146" s="7">
        <v>3</v>
      </c>
      <c r="B146" s="7" t="s">
        <v>1451</v>
      </c>
      <c r="C146" s="7" t="s">
        <v>19</v>
      </c>
      <c r="D146" s="7" t="s">
        <v>1471</v>
      </c>
      <c r="E146" s="7" t="s">
        <v>1472</v>
      </c>
      <c r="F146" s="7" t="s">
        <v>1473</v>
      </c>
      <c r="G146" s="7" t="s">
        <v>1474</v>
      </c>
      <c r="J146" s="7" t="s">
        <v>1951</v>
      </c>
    </row>
    <row r="147" spans="1:10">
      <c r="A147" s="7">
        <v>4</v>
      </c>
      <c r="B147" s="7" t="s">
        <v>1451</v>
      </c>
      <c r="C147" s="7" t="s">
        <v>19</v>
      </c>
      <c r="D147" s="7" t="s">
        <v>1475</v>
      </c>
      <c r="E147" s="7" t="s">
        <v>1476</v>
      </c>
      <c r="F147" s="7" t="s">
        <v>1477</v>
      </c>
      <c r="G147" s="7" t="s">
        <v>1462</v>
      </c>
      <c r="J147" s="7" t="s">
        <v>1951</v>
      </c>
    </row>
    <row r="148" spans="1:10">
      <c r="A148" s="7">
        <v>5</v>
      </c>
      <c r="B148" s="7" t="s">
        <v>1451</v>
      </c>
      <c r="C148" s="7" t="s">
        <v>19</v>
      </c>
      <c r="D148" s="7" t="s">
        <v>1916</v>
      </c>
      <c r="E148" s="7" t="s">
        <v>1917</v>
      </c>
      <c r="F148" s="7" t="s">
        <v>1918</v>
      </c>
      <c r="G148" s="7" t="s">
        <v>1485</v>
      </c>
      <c r="J148" s="7" t="s">
        <v>1951</v>
      </c>
    </row>
    <row r="149" spans="1:10">
      <c r="A149" s="7">
        <v>6</v>
      </c>
      <c r="B149" s="7" t="s">
        <v>1451</v>
      </c>
      <c r="C149" s="7" t="s">
        <v>19</v>
      </c>
      <c r="D149" s="7" t="s">
        <v>1478</v>
      </c>
      <c r="E149" s="7" t="s">
        <v>1479</v>
      </c>
      <c r="F149" s="7" t="s">
        <v>1480</v>
      </c>
      <c r="G149" s="7" t="s">
        <v>1481</v>
      </c>
      <c r="J149" s="7" t="s">
        <v>1951</v>
      </c>
    </row>
    <row r="150" spans="1:10">
      <c r="A150" s="7">
        <v>7</v>
      </c>
      <c r="B150" s="7" t="s">
        <v>1451</v>
      </c>
      <c r="C150" s="7" t="s">
        <v>19</v>
      </c>
      <c r="D150" s="7" t="s">
        <v>1482</v>
      </c>
      <c r="E150" s="7" t="s">
        <v>1483</v>
      </c>
      <c r="F150" s="7" t="s">
        <v>1484</v>
      </c>
      <c r="G150" s="7" t="s">
        <v>1485</v>
      </c>
      <c r="H150" s="7" t="s">
        <v>1486</v>
      </c>
      <c r="J150" s="7" t="s">
        <v>1951</v>
      </c>
    </row>
    <row r="151" spans="1:10">
      <c r="A151" s="7">
        <v>8</v>
      </c>
      <c r="B151" s="7" t="s">
        <v>1451</v>
      </c>
      <c r="C151" s="7" t="s">
        <v>19</v>
      </c>
      <c r="D151" s="7" t="s">
        <v>1491</v>
      </c>
      <c r="E151" s="7" t="s">
        <v>1492</v>
      </c>
      <c r="F151" s="7" t="s">
        <v>1493</v>
      </c>
      <c r="G151" s="7" t="s">
        <v>1485</v>
      </c>
      <c r="J151" s="7" t="s">
        <v>1951</v>
      </c>
    </row>
    <row r="152" spans="1:10">
      <c r="A152" s="7">
        <v>9</v>
      </c>
      <c r="B152" s="7" t="s">
        <v>1451</v>
      </c>
      <c r="C152" s="7" t="s">
        <v>19</v>
      </c>
      <c r="D152" s="7" t="s">
        <v>1494</v>
      </c>
      <c r="E152" s="7" t="s">
        <v>1495</v>
      </c>
      <c r="F152" s="7" t="s">
        <v>1496</v>
      </c>
      <c r="G152" s="7" t="s">
        <v>1497</v>
      </c>
      <c r="J152" s="7" t="s">
        <v>1951</v>
      </c>
    </row>
    <row r="153" spans="1:10">
      <c r="A153" s="7">
        <v>10</v>
      </c>
      <c r="B153" s="7" t="s">
        <v>1451</v>
      </c>
      <c r="C153" s="7" t="s">
        <v>19</v>
      </c>
      <c r="D153" s="7" t="s">
        <v>1498</v>
      </c>
      <c r="E153" s="7" t="s">
        <v>1499</v>
      </c>
      <c r="F153" s="7" t="s">
        <v>1500</v>
      </c>
      <c r="G153" s="7" t="s">
        <v>1501</v>
      </c>
      <c r="J153" s="7" t="s">
        <v>1951</v>
      </c>
    </row>
    <row r="154" spans="1:10">
      <c r="A154" s="7">
        <v>11</v>
      </c>
      <c r="B154" s="7" t="s">
        <v>1451</v>
      </c>
      <c r="C154" s="7" t="s">
        <v>19</v>
      </c>
      <c r="D154" s="7" t="s">
        <v>1517</v>
      </c>
      <c r="E154" s="7" t="s">
        <v>1518</v>
      </c>
      <c r="F154" s="7" t="s">
        <v>1519</v>
      </c>
      <c r="G154" s="7" t="s">
        <v>1513</v>
      </c>
      <c r="H154" s="7" t="s">
        <v>1520</v>
      </c>
      <c r="J154" s="7" t="s">
        <v>1951</v>
      </c>
    </row>
    <row r="155" spans="1:10">
      <c r="A155" s="7">
        <v>12</v>
      </c>
      <c r="B155" s="7" t="s">
        <v>1451</v>
      </c>
      <c r="C155" s="7" t="s">
        <v>19</v>
      </c>
      <c r="D155" s="7" t="s">
        <v>1524</v>
      </c>
      <c r="E155" s="7" t="s">
        <v>1525</v>
      </c>
      <c r="F155" s="7" t="s">
        <v>1526</v>
      </c>
      <c r="G155" s="7" t="s">
        <v>1527</v>
      </c>
      <c r="H155" s="7" t="s">
        <v>1528</v>
      </c>
      <c r="J155" s="7" t="s">
        <v>1951</v>
      </c>
    </row>
    <row r="156" spans="1:10">
      <c r="A156" s="7">
        <v>13</v>
      </c>
      <c r="B156" s="7" t="s">
        <v>1451</v>
      </c>
      <c r="C156" s="7" t="s">
        <v>19</v>
      </c>
      <c r="D156" s="7" t="s">
        <v>1529</v>
      </c>
      <c r="E156" s="7" t="s">
        <v>1530</v>
      </c>
      <c r="F156" s="7" t="s">
        <v>1531</v>
      </c>
      <c r="G156" s="7" t="s">
        <v>1532</v>
      </c>
      <c r="J156" s="7" t="s">
        <v>1951</v>
      </c>
    </row>
    <row r="157" spans="1:10">
      <c r="A157" s="7">
        <v>14</v>
      </c>
      <c r="B157" s="7" t="s">
        <v>1451</v>
      </c>
      <c r="C157" s="7" t="s">
        <v>19</v>
      </c>
      <c r="D157" s="7" t="s">
        <v>1533</v>
      </c>
      <c r="E157" s="7" t="s">
        <v>1534</v>
      </c>
      <c r="F157" s="7" t="s">
        <v>1535</v>
      </c>
      <c r="G157" s="7" t="s">
        <v>1536</v>
      </c>
      <c r="J157" s="7" t="s">
        <v>1951</v>
      </c>
    </row>
    <row r="158" spans="1:10">
      <c r="A158" s="7">
        <v>15</v>
      </c>
      <c r="B158" s="7" t="s">
        <v>1451</v>
      </c>
      <c r="C158" s="7" t="s">
        <v>19</v>
      </c>
      <c r="D158" s="7" t="s">
        <v>1537</v>
      </c>
      <c r="E158" s="7" t="s">
        <v>1538</v>
      </c>
      <c r="F158" s="7" t="s">
        <v>1535</v>
      </c>
      <c r="G158" s="7" t="s">
        <v>1539</v>
      </c>
      <c r="J158" s="7" t="s">
        <v>1951</v>
      </c>
    </row>
    <row r="159" spans="1:10">
      <c r="A159" s="7">
        <v>16</v>
      </c>
      <c r="B159" s="7" t="s">
        <v>1451</v>
      </c>
      <c r="C159" s="7" t="s">
        <v>19</v>
      </c>
      <c r="D159" s="7" t="s">
        <v>1546</v>
      </c>
      <c r="E159" s="7" t="s">
        <v>1547</v>
      </c>
      <c r="F159" s="7" t="s">
        <v>1548</v>
      </c>
      <c r="G159" s="7" t="s">
        <v>1549</v>
      </c>
      <c r="J159" s="7" t="s">
        <v>1951</v>
      </c>
    </row>
    <row r="160" spans="1:10">
      <c r="A160" s="7">
        <v>17</v>
      </c>
      <c r="B160" s="7" t="s">
        <v>1451</v>
      </c>
      <c r="C160" s="7" t="s">
        <v>19</v>
      </c>
      <c r="D160" s="7" t="s">
        <v>1550</v>
      </c>
      <c r="E160" s="7" t="s">
        <v>1551</v>
      </c>
      <c r="F160" s="7" t="s">
        <v>1552</v>
      </c>
      <c r="G160" s="7" t="s">
        <v>1456</v>
      </c>
      <c r="J160" s="7" t="s">
        <v>1951</v>
      </c>
    </row>
    <row r="161" spans="1:10">
      <c r="A161" s="7">
        <v>18</v>
      </c>
      <c r="B161" s="7" t="s">
        <v>1451</v>
      </c>
      <c r="C161" s="7" t="s">
        <v>19</v>
      </c>
      <c r="D161" s="7" t="s">
        <v>1553</v>
      </c>
      <c r="E161" s="7" t="s">
        <v>1554</v>
      </c>
      <c r="F161" s="7" t="s">
        <v>1555</v>
      </c>
      <c r="G161" s="7" t="s">
        <v>1501</v>
      </c>
      <c r="J161" s="7" t="s">
        <v>1951</v>
      </c>
    </row>
    <row r="162" spans="1:10">
      <c r="A162" s="7">
        <v>19</v>
      </c>
      <c r="B162" s="7" t="s">
        <v>1451</v>
      </c>
      <c r="C162" s="7" t="s">
        <v>19</v>
      </c>
      <c r="D162" s="7" t="s">
        <v>1556</v>
      </c>
      <c r="E162" s="7" t="s">
        <v>1557</v>
      </c>
      <c r="F162" s="7" t="s">
        <v>1558</v>
      </c>
      <c r="G162" s="7" t="s">
        <v>1466</v>
      </c>
      <c r="J162" s="7" t="s">
        <v>1951</v>
      </c>
    </row>
    <row r="163" spans="1:10">
      <c r="A163" s="7">
        <v>20</v>
      </c>
      <c r="B163" s="7" t="s">
        <v>1451</v>
      </c>
      <c r="C163" s="7" t="s">
        <v>19</v>
      </c>
      <c r="D163" s="7" t="s">
        <v>1562</v>
      </c>
      <c r="E163" s="7" t="s">
        <v>1563</v>
      </c>
      <c r="F163" s="7" t="s">
        <v>1564</v>
      </c>
      <c r="G163" s="7" t="s">
        <v>1501</v>
      </c>
      <c r="J163" s="7" t="s">
        <v>1951</v>
      </c>
    </row>
    <row r="164" spans="1:10">
      <c r="A164" s="7">
        <v>21</v>
      </c>
      <c r="B164" s="7" t="s">
        <v>1451</v>
      </c>
      <c r="C164" s="7" t="s">
        <v>19</v>
      </c>
      <c r="D164" s="7" t="s">
        <v>1569</v>
      </c>
      <c r="E164" s="7" t="s">
        <v>1570</v>
      </c>
      <c r="F164" s="7" t="s">
        <v>1571</v>
      </c>
      <c r="G164" s="7" t="s">
        <v>1568</v>
      </c>
      <c r="H164" s="7" t="s">
        <v>1572</v>
      </c>
      <c r="J164" s="7" t="s">
        <v>1951</v>
      </c>
    </row>
    <row r="165" spans="1:10">
      <c r="A165" s="7">
        <v>22</v>
      </c>
      <c r="B165" s="7" t="s">
        <v>1451</v>
      </c>
      <c r="C165" s="7" t="s">
        <v>19</v>
      </c>
      <c r="D165" s="7" t="s">
        <v>1573</v>
      </c>
      <c r="E165" s="7" t="s">
        <v>1574</v>
      </c>
      <c r="F165" s="7" t="s">
        <v>1575</v>
      </c>
      <c r="G165" s="7" t="s">
        <v>1460</v>
      </c>
      <c r="H165" s="7" t="s">
        <v>1576</v>
      </c>
      <c r="J165" s="7" t="s">
        <v>1951</v>
      </c>
    </row>
    <row r="166" spans="1:10">
      <c r="A166" s="7">
        <v>23</v>
      </c>
      <c r="B166" s="7" t="s">
        <v>1451</v>
      </c>
      <c r="C166" s="7" t="s">
        <v>19</v>
      </c>
      <c r="D166" s="7" t="s">
        <v>1587</v>
      </c>
      <c r="E166" s="7" t="s">
        <v>1588</v>
      </c>
      <c r="F166" s="7" t="s">
        <v>1589</v>
      </c>
      <c r="G166" s="7" t="s">
        <v>1549</v>
      </c>
      <c r="J166" s="7" t="s">
        <v>1951</v>
      </c>
    </row>
    <row r="167" spans="1:10">
      <c r="A167" s="7">
        <v>24</v>
      </c>
      <c r="B167" s="7" t="s">
        <v>1451</v>
      </c>
      <c r="C167" s="7" t="s">
        <v>19</v>
      </c>
      <c r="D167" s="7" t="s">
        <v>2316</v>
      </c>
      <c r="E167" s="7" t="s">
        <v>2317</v>
      </c>
      <c r="F167" s="7" t="s">
        <v>2318</v>
      </c>
      <c r="G167" s="7" t="s">
        <v>1549</v>
      </c>
      <c r="H167" s="7" t="s">
        <v>2319</v>
      </c>
      <c r="J167" s="7" t="s">
        <v>1951</v>
      </c>
    </row>
    <row r="168" spans="1:10">
      <c r="A168" s="7">
        <v>25</v>
      </c>
      <c r="B168" s="7" t="s">
        <v>1451</v>
      </c>
      <c r="C168" s="7" t="s">
        <v>19</v>
      </c>
      <c r="D168" s="7" t="s">
        <v>1591</v>
      </c>
      <c r="E168" s="7" t="s">
        <v>1590</v>
      </c>
      <c r="F168" s="7" t="s">
        <v>1592</v>
      </c>
      <c r="G168" s="7" t="s">
        <v>1549</v>
      </c>
      <c r="J168" s="7" t="s">
        <v>1951</v>
      </c>
    </row>
    <row r="169" spans="1:10">
      <c r="A169" s="7">
        <v>26</v>
      </c>
      <c r="B169" s="7" t="s">
        <v>1451</v>
      </c>
      <c r="C169" s="7" t="s">
        <v>19</v>
      </c>
      <c r="D169" s="7" t="s">
        <v>1593</v>
      </c>
      <c r="E169" s="7" t="s">
        <v>1590</v>
      </c>
      <c r="F169" s="7" t="s">
        <v>1594</v>
      </c>
      <c r="G169" s="7" t="s">
        <v>1501</v>
      </c>
      <c r="J169" s="7" t="s">
        <v>1951</v>
      </c>
    </row>
    <row r="170" spans="1:10">
      <c r="A170" s="7">
        <v>27</v>
      </c>
      <c r="B170" s="7" t="s">
        <v>1451</v>
      </c>
      <c r="C170" s="7" t="s">
        <v>19</v>
      </c>
      <c r="D170" s="7" t="s">
        <v>1919</v>
      </c>
      <c r="E170" s="7" t="s">
        <v>1920</v>
      </c>
      <c r="F170" s="7" t="s">
        <v>1921</v>
      </c>
      <c r="G170" s="7" t="s">
        <v>1527</v>
      </c>
      <c r="J170" s="7" t="s">
        <v>1951</v>
      </c>
    </row>
    <row r="171" spans="1:10">
      <c r="A171" s="7">
        <v>28</v>
      </c>
      <c r="B171" s="7" t="s">
        <v>1451</v>
      </c>
      <c r="C171" s="7" t="s">
        <v>19</v>
      </c>
      <c r="D171" s="7" t="s">
        <v>1606</v>
      </c>
      <c r="E171" s="7" t="s">
        <v>1607</v>
      </c>
      <c r="F171" s="7" t="s">
        <v>1608</v>
      </c>
      <c r="G171" s="7" t="s">
        <v>1549</v>
      </c>
      <c r="J171" s="7" t="s">
        <v>1951</v>
      </c>
    </row>
    <row r="172" spans="1:10">
      <c r="A172" s="7">
        <v>29</v>
      </c>
      <c r="B172" s="7" t="s">
        <v>1451</v>
      </c>
      <c r="C172" s="7" t="s">
        <v>19</v>
      </c>
      <c r="D172" s="7" t="s">
        <v>1622</v>
      </c>
      <c r="E172" s="7" t="s">
        <v>1623</v>
      </c>
      <c r="F172" s="7" t="s">
        <v>1624</v>
      </c>
      <c r="G172" s="7" t="s">
        <v>1549</v>
      </c>
      <c r="J172" s="7" t="s">
        <v>1951</v>
      </c>
    </row>
    <row r="173" spans="1:10">
      <c r="A173" s="7">
        <v>30</v>
      </c>
      <c r="B173" s="7" t="s">
        <v>1451</v>
      </c>
      <c r="C173" s="7" t="s">
        <v>19</v>
      </c>
      <c r="D173" s="7" t="s">
        <v>1635</v>
      </c>
      <c r="E173" s="7" t="s">
        <v>1636</v>
      </c>
      <c r="F173" s="7" t="s">
        <v>1637</v>
      </c>
      <c r="G173" s="7" t="s">
        <v>1501</v>
      </c>
      <c r="J173" s="7" t="s">
        <v>1951</v>
      </c>
    </row>
    <row r="174" spans="1:10">
      <c r="A174" s="7">
        <v>31</v>
      </c>
      <c r="B174" s="7" t="s">
        <v>1451</v>
      </c>
      <c r="C174" s="7" t="s">
        <v>19</v>
      </c>
      <c r="D174" s="7" t="s">
        <v>1664</v>
      </c>
      <c r="E174" s="7" t="s">
        <v>1665</v>
      </c>
      <c r="F174" s="7" t="s">
        <v>1666</v>
      </c>
      <c r="G174" s="7" t="s">
        <v>1501</v>
      </c>
      <c r="J174" s="7" t="s">
        <v>1951</v>
      </c>
    </row>
    <row r="175" spans="1:10">
      <c r="A175" s="7">
        <v>32</v>
      </c>
      <c r="B175" s="7" t="s">
        <v>1451</v>
      </c>
      <c r="C175" s="7" t="s">
        <v>19</v>
      </c>
      <c r="D175" s="7" t="s">
        <v>1673</v>
      </c>
      <c r="E175" s="7" t="s">
        <v>1674</v>
      </c>
      <c r="F175" s="7" t="s">
        <v>1675</v>
      </c>
      <c r="G175" s="7" t="s">
        <v>1549</v>
      </c>
      <c r="J175" s="7" t="s">
        <v>1951</v>
      </c>
    </row>
    <row r="176" spans="1:10">
      <c r="A176" s="7">
        <v>33</v>
      </c>
      <c r="B176" s="7" t="s">
        <v>1451</v>
      </c>
      <c r="C176" s="7" t="s">
        <v>19</v>
      </c>
      <c r="D176" s="7" t="s">
        <v>2320</v>
      </c>
      <c r="E176" s="7" t="s">
        <v>2321</v>
      </c>
      <c r="F176" s="7" t="s">
        <v>2322</v>
      </c>
      <c r="G176" s="7" t="s">
        <v>1456</v>
      </c>
      <c r="H176" s="7" t="s">
        <v>2323</v>
      </c>
      <c r="J176" s="7" t="s">
        <v>1951</v>
      </c>
    </row>
    <row r="177" spans="1:10">
      <c r="A177" s="7">
        <v>34</v>
      </c>
      <c r="B177" s="7" t="s">
        <v>1451</v>
      </c>
      <c r="C177" s="7" t="s">
        <v>19</v>
      </c>
      <c r="D177" s="7" t="s">
        <v>1689</v>
      </c>
      <c r="E177" s="7" t="s">
        <v>1690</v>
      </c>
      <c r="F177" s="7" t="s">
        <v>1691</v>
      </c>
      <c r="G177" s="7" t="s">
        <v>1615</v>
      </c>
      <c r="J177" s="7" t="s">
        <v>1951</v>
      </c>
    </row>
    <row r="178" spans="1:10">
      <c r="A178" s="7">
        <v>35</v>
      </c>
      <c r="B178" s="7" t="s">
        <v>1451</v>
      </c>
      <c r="C178" s="7" t="s">
        <v>19</v>
      </c>
      <c r="D178" s="7" t="s">
        <v>1696</v>
      </c>
      <c r="E178" s="7" t="s">
        <v>1697</v>
      </c>
      <c r="F178" s="7" t="s">
        <v>1698</v>
      </c>
      <c r="G178" s="7" t="s">
        <v>1460</v>
      </c>
      <c r="J178" s="7" t="s">
        <v>1951</v>
      </c>
    </row>
    <row r="179" spans="1:10">
      <c r="A179" s="7">
        <v>36</v>
      </c>
      <c r="B179" s="7" t="s">
        <v>1451</v>
      </c>
      <c r="C179" s="7" t="s">
        <v>19</v>
      </c>
      <c r="D179" s="7" t="s">
        <v>2324</v>
      </c>
      <c r="E179" s="7" t="s">
        <v>2325</v>
      </c>
      <c r="F179" s="7" t="s">
        <v>2326</v>
      </c>
      <c r="G179" s="7" t="s">
        <v>1460</v>
      </c>
      <c r="H179" s="7" t="s">
        <v>2327</v>
      </c>
      <c r="J179" s="7" t="s">
        <v>1951</v>
      </c>
    </row>
    <row r="180" spans="1:10">
      <c r="A180" s="7">
        <v>37</v>
      </c>
      <c r="B180" s="7" t="s">
        <v>1451</v>
      </c>
      <c r="C180" s="7" t="s">
        <v>19</v>
      </c>
      <c r="D180" s="7" t="s">
        <v>1709</v>
      </c>
      <c r="E180" s="7" t="s">
        <v>1710</v>
      </c>
      <c r="F180" s="7" t="s">
        <v>1711</v>
      </c>
      <c r="G180" s="7" t="s">
        <v>1501</v>
      </c>
      <c r="J180" s="7" t="s">
        <v>1951</v>
      </c>
    </row>
    <row r="181" spans="1:10">
      <c r="A181" s="7">
        <v>38</v>
      </c>
      <c r="B181" s="7" t="s">
        <v>1451</v>
      </c>
      <c r="C181" s="7" t="s">
        <v>19</v>
      </c>
      <c r="D181" s="7" t="s">
        <v>1712</v>
      </c>
      <c r="E181" s="7" t="s">
        <v>1713</v>
      </c>
      <c r="F181" s="7" t="s">
        <v>1714</v>
      </c>
      <c r="G181" s="7" t="s">
        <v>1644</v>
      </c>
      <c r="J181" s="7" t="s">
        <v>1951</v>
      </c>
    </row>
    <row r="182" spans="1:10">
      <c r="A182" s="7">
        <v>39</v>
      </c>
      <c r="B182" s="7" t="s">
        <v>1451</v>
      </c>
      <c r="C182" s="7" t="s">
        <v>19</v>
      </c>
      <c r="D182" s="7" t="s">
        <v>1715</v>
      </c>
      <c r="E182" s="7" t="s">
        <v>1716</v>
      </c>
      <c r="F182" s="7" t="s">
        <v>1717</v>
      </c>
      <c r="G182" s="7" t="s">
        <v>1466</v>
      </c>
      <c r="J182" s="7" t="s">
        <v>1951</v>
      </c>
    </row>
    <row r="183" spans="1:10">
      <c r="A183" s="7">
        <v>40</v>
      </c>
      <c r="B183" s="7" t="s">
        <v>1451</v>
      </c>
      <c r="C183" s="7" t="s">
        <v>19</v>
      </c>
      <c r="D183" s="7" t="s">
        <v>1718</v>
      </c>
      <c r="E183" s="7" t="s">
        <v>1719</v>
      </c>
      <c r="F183" s="7" t="s">
        <v>1720</v>
      </c>
      <c r="G183" s="7" t="s">
        <v>1508</v>
      </c>
      <c r="J183" s="7" t="s">
        <v>1951</v>
      </c>
    </row>
    <row r="184" spans="1:10">
      <c r="A184" s="7">
        <v>41</v>
      </c>
      <c r="B184" s="7" t="s">
        <v>1451</v>
      </c>
      <c r="C184" s="7" t="s">
        <v>19</v>
      </c>
      <c r="D184" s="7" t="s">
        <v>1735</v>
      </c>
      <c r="E184" s="7" t="s">
        <v>1736</v>
      </c>
      <c r="F184" s="7" t="s">
        <v>1737</v>
      </c>
      <c r="G184" s="7" t="s">
        <v>1527</v>
      </c>
      <c r="J184" s="7" t="s">
        <v>1951</v>
      </c>
    </row>
    <row r="185" spans="1:10">
      <c r="A185" s="7">
        <v>42</v>
      </c>
      <c r="B185" s="7" t="s">
        <v>1451</v>
      </c>
      <c r="C185" s="7" t="s">
        <v>19</v>
      </c>
      <c r="D185" s="7" t="s">
        <v>1922</v>
      </c>
      <c r="E185" s="7" t="s">
        <v>1923</v>
      </c>
      <c r="F185" s="7" t="s">
        <v>1924</v>
      </c>
      <c r="G185" s="7" t="s">
        <v>1490</v>
      </c>
      <c r="J185" s="7" t="s">
        <v>1951</v>
      </c>
    </row>
    <row r="186" spans="1:10">
      <c r="A186" s="7">
        <v>43</v>
      </c>
      <c r="B186" s="7" t="s">
        <v>1451</v>
      </c>
      <c r="C186" s="7" t="s">
        <v>19</v>
      </c>
      <c r="D186" s="7" t="s">
        <v>1738</v>
      </c>
      <c r="E186" s="7" t="s">
        <v>1739</v>
      </c>
      <c r="F186" s="7" t="s">
        <v>1740</v>
      </c>
      <c r="G186" s="7" t="s">
        <v>1466</v>
      </c>
      <c r="H186" s="7" t="s">
        <v>1741</v>
      </c>
      <c r="J186" s="7" t="s">
        <v>1951</v>
      </c>
    </row>
    <row r="187" spans="1:10">
      <c r="A187" s="7">
        <v>44</v>
      </c>
      <c r="B187" s="7" t="s">
        <v>1451</v>
      </c>
      <c r="C187" s="7" t="s">
        <v>19</v>
      </c>
      <c r="D187" s="7" t="s">
        <v>1925</v>
      </c>
      <c r="E187" s="7" t="s">
        <v>1926</v>
      </c>
      <c r="F187" s="7" t="s">
        <v>1927</v>
      </c>
      <c r="G187" s="7" t="s">
        <v>1466</v>
      </c>
      <c r="J187" s="7" t="s">
        <v>1951</v>
      </c>
    </row>
    <row r="188" spans="1:10">
      <c r="A188" s="7">
        <v>45</v>
      </c>
      <c r="B188" s="7" t="s">
        <v>1451</v>
      </c>
      <c r="C188" s="7" t="s">
        <v>19</v>
      </c>
      <c r="D188" s="7" t="s">
        <v>1747</v>
      </c>
      <c r="E188" s="7" t="s">
        <v>1746</v>
      </c>
      <c r="F188" s="7" t="s">
        <v>1748</v>
      </c>
      <c r="G188" s="7" t="s">
        <v>1501</v>
      </c>
      <c r="J188" s="7" t="s">
        <v>1951</v>
      </c>
    </row>
    <row r="189" spans="1:10">
      <c r="A189" s="7">
        <v>46</v>
      </c>
      <c r="B189" s="7" t="s">
        <v>1451</v>
      </c>
      <c r="C189" s="7" t="s">
        <v>19</v>
      </c>
      <c r="D189" s="7" t="s">
        <v>1749</v>
      </c>
      <c r="E189" s="7" t="s">
        <v>1746</v>
      </c>
      <c r="F189" s="7" t="s">
        <v>1750</v>
      </c>
      <c r="G189" s="7" t="s">
        <v>1485</v>
      </c>
      <c r="J189" s="7" t="s">
        <v>1951</v>
      </c>
    </row>
    <row r="190" spans="1:10">
      <c r="A190" s="7">
        <v>47</v>
      </c>
      <c r="B190" s="7" t="s">
        <v>1451</v>
      </c>
      <c r="C190" s="7" t="s">
        <v>19</v>
      </c>
      <c r="D190" s="7" t="s">
        <v>1751</v>
      </c>
      <c r="E190" s="7" t="s">
        <v>1752</v>
      </c>
      <c r="F190" s="7" t="s">
        <v>1753</v>
      </c>
      <c r="G190" s="7" t="s">
        <v>1501</v>
      </c>
      <c r="J190" s="7" t="s">
        <v>1951</v>
      </c>
    </row>
    <row r="191" spans="1:10">
      <c r="A191" s="7">
        <v>48</v>
      </c>
      <c r="B191" s="7" t="s">
        <v>1451</v>
      </c>
      <c r="C191" s="7" t="s">
        <v>19</v>
      </c>
      <c r="D191" s="7" t="s">
        <v>1928</v>
      </c>
      <c r="E191" s="7" t="s">
        <v>1929</v>
      </c>
      <c r="F191" s="7" t="s">
        <v>1930</v>
      </c>
      <c r="G191" s="7" t="s">
        <v>1490</v>
      </c>
      <c r="J191" s="7" t="s">
        <v>1951</v>
      </c>
    </row>
    <row r="192" spans="1:10">
      <c r="A192" s="7">
        <v>49</v>
      </c>
      <c r="B192" s="7" t="s">
        <v>1451</v>
      </c>
      <c r="C192" s="7" t="s">
        <v>19</v>
      </c>
      <c r="D192" s="7" t="s">
        <v>1754</v>
      </c>
      <c r="E192" s="7" t="s">
        <v>1755</v>
      </c>
      <c r="F192" s="7" t="s">
        <v>1756</v>
      </c>
      <c r="G192" s="7" t="s">
        <v>1549</v>
      </c>
      <c r="J192" s="7" t="s">
        <v>1951</v>
      </c>
    </row>
    <row r="193" spans="1:10">
      <c r="A193" s="7">
        <v>50</v>
      </c>
      <c r="B193" s="7" t="s">
        <v>1451</v>
      </c>
      <c r="C193" s="7" t="s">
        <v>19</v>
      </c>
      <c r="D193" s="7" t="s">
        <v>1757</v>
      </c>
      <c r="E193" s="7" t="s">
        <v>1758</v>
      </c>
      <c r="F193" s="7" t="s">
        <v>1759</v>
      </c>
      <c r="G193" s="7" t="s">
        <v>1508</v>
      </c>
      <c r="J193" s="7" t="s">
        <v>1951</v>
      </c>
    </row>
    <row r="194" spans="1:10">
      <c r="A194" s="7">
        <v>51</v>
      </c>
      <c r="B194" s="7" t="s">
        <v>1451</v>
      </c>
      <c r="C194" s="7" t="s">
        <v>19</v>
      </c>
      <c r="D194" s="7" t="s">
        <v>1768</v>
      </c>
      <c r="E194" s="7" t="s">
        <v>1769</v>
      </c>
      <c r="F194" s="7" t="s">
        <v>1770</v>
      </c>
      <c r="G194" s="7" t="s">
        <v>1456</v>
      </c>
      <c r="H194" s="7" t="s">
        <v>1771</v>
      </c>
      <c r="J194" s="7" t="s">
        <v>1951</v>
      </c>
    </row>
    <row r="195" spans="1:10">
      <c r="A195" s="7">
        <v>52</v>
      </c>
      <c r="B195" s="7" t="s">
        <v>1451</v>
      </c>
      <c r="C195" s="7" t="s">
        <v>19</v>
      </c>
      <c r="D195" s="7" t="s">
        <v>1772</v>
      </c>
      <c r="E195" s="7" t="s">
        <v>1769</v>
      </c>
      <c r="F195" s="7" t="s">
        <v>1773</v>
      </c>
      <c r="G195" s="7" t="s">
        <v>1644</v>
      </c>
      <c r="J195" s="7" t="s">
        <v>1951</v>
      </c>
    </row>
    <row r="196" spans="1:10">
      <c r="A196" s="7">
        <v>53</v>
      </c>
      <c r="B196" s="7" t="s">
        <v>1451</v>
      </c>
      <c r="C196" s="7" t="s">
        <v>19</v>
      </c>
      <c r="D196" s="7" t="s">
        <v>1774</v>
      </c>
      <c r="E196" s="7" t="s">
        <v>1775</v>
      </c>
      <c r="F196" s="7" t="s">
        <v>1776</v>
      </c>
      <c r="G196" s="7" t="s">
        <v>1508</v>
      </c>
      <c r="J196" s="7" t="s">
        <v>1951</v>
      </c>
    </row>
    <row r="197" spans="1:10">
      <c r="A197" s="7">
        <v>54</v>
      </c>
      <c r="B197" s="7" t="s">
        <v>1451</v>
      </c>
      <c r="C197" s="7" t="s">
        <v>19</v>
      </c>
      <c r="D197" s="7" t="s">
        <v>2328</v>
      </c>
      <c r="E197" s="7" t="s">
        <v>2329</v>
      </c>
      <c r="F197" s="7" t="s">
        <v>2330</v>
      </c>
      <c r="G197" s="7" t="s">
        <v>1549</v>
      </c>
      <c r="H197" s="7" t="s">
        <v>2331</v>
      </c>
      <c r="J197" s="7" t="s">
        <v>1951</v>
      </c>
    </row>
    <row r="198" spans="1:10">
      <c r="A198" s="7">
        <v>55</v>
      </c>
      <c r="B198" s="7" t="s">
        <v>1451</v>
      </c>
      <c r="C198" s="7" t="s">
        <v>19</v>
      </c>
      <c r="D198" s="7" t="s">
        <v>1777</v>
      </c>
      <c r="E198" s="7" t="s">
        <v>1778</v>
      </c>
      <c r="F198" s="7" t="s">
        <v>1779</v>
      </c>
      <c r="G198" s="7" t="s">
        <v>1466</v>
      </c>
      <c r="J198" s="7" t="s">
        <v>1951</v>
      </c>
    </row>
    <row r="199" spans="1:10">
      <c r="A199" s="7">
        <v>56</v>
      </c>
      <c r="B199" s="7" t="s">
        <v>1451</v>
      </c>
      <c r="C199" s="7" t="s">
        <v>19</v>
      </c>
      <c r="D199" s="7" t="s">
        <v>1790</v>
      </c>
      <c r="E199" s="7" t="s">
        <v>1791</v>
      </c>
      <c r="F199" s="7" t="s">
        <v>1792</v>
      </c>
      <c r="G199" s="7" t="s">
        <v>1508</v>
      </c>
      <c r="H199" s="7" t="s">
        <v>1793</v>
      </c>
      <c r="J199" s="7" t="s">
        <v>1951</v>
      </c>
    </row>
    <row r="200" spans="1:10">
      <c r="A200" s="7">
        <v>57</v>
      </c>
      <c r="B200" s="7" t="s">
        <v>1451</v>
      </c>
      <c r="C200" s="7" t="s">
        <v>19</v>
      </c>
      <c r="D200" s="7" t="s">
        <v>1794</v>
      </c>
      <c r="E200" s="7" t="s">
        <v>1795</v>
      </c>
      <c r="F200" s="7" t="s">
        <v>1796</v>
      </c>
      <c r="G200" s="7" t="s">
        <v>1490</v>
      </c>
      <c r="J200" s="7" t="s">
        <v>1951</v>
      </c>
    </row>
    <row r="201" spans="1:10">
      <c r="A201" s="7">
        <v>58</v>
      </c>
      <c r="B201" s="7" t="s">
        <v>1451</v>
      </c>
      <c r="C201" s="7" t="s">
        <v>19</v>
      </c>
      <c r="D201" s="7" t="s">
        <v>1801</v>
      </c>
      <c r="E201" s="7" t="s">
        <v>1802</v>
      </c>
      <c r="F201" s="7" t="s">
        <v>1803</v>
      </c>
      <c r="G201" s="7" t="s">
        <v>1466</v>
      </c>
      <c r="J201" s="7" t="s">
        <v>1951</v>
      </c>
    </row>
    <row r="202" spans="1:10">
      <c r="A202" s="7">
        <v>59</v>
      </c>
      <c r="B202" s="7" t="s">
        <v>1451</v>
      </c>
      <c r="C202" s="7" t="s">
        <v>19</v>
      </c>
      <c r="D202" s="7" t="s">
        <v>1804</v>
      </c>
      <c r="E202" s="7" t="s">
        <v>1805</v>
      </c>
      <c r="F202" s="7" t="s">
        <v>1806</v>
      </c>
      <c r="G202" s="7" t="s">
        <v>1466</v>
      </c>
      <c r="J202" s="7" t="s">
        <v>1951</v>
      </c>
    </row>
    <row r="203" spans="1:10">
      <c r="A203" s="7">
        <v>60</v>
      </c>
      <c r="B203" s="7" t="s">
        <v>1451</v>
      </c>
      <c r="C203" s="7" t="s">
        <v>19</v>
      </c>
      <c r="D203" s="7" t="s">
        <v>1810</v>
      </c>
      <c r="E203" s="7" t="s">
        <v>1811</v>
      </c>
      <c r="F203" s="7" t="s">
        <v>1812</v>
      </c>
      <c r="G203" s="7" t="s">
        <v>1466</v>
      </c>
      <c r="J203" s="7" t="s">
        <v>1951</v>
      </c>
    </row>
    <row r="204" spans="1:10">
      <c r="A204" s="7">
        <v>61</v>
      </c>
      <c r="B204" s="7" t="s">
        <v>1451</v>
      </c>
      <c r="C204" s="7" t="s">
        <v>19</v>
      </c>
      <c r="D204" s="7" t="s">
        <v>1813</v>
      </c>
      <c r="E204" s="7" t="s">
        <v>1814</v>
      </c>
      <c r="F204" s="7" t="s">
        <v>1815</v>
      </c>
      <c r="G204" s="7" t="s">
        <v>1501</v>
      </c>
      <c r="H204" s="7" t="s">
        <v>1816</v>
      </c>
      <c r="J204" s="7" t="s">
        <v>1951</v>
      </c>
    </row>
    <row r="205" spans="1:10">
      <c r="A205" s="7">
        <v>62</v>
      </c>
      <c r="B205" s="7" t="s">
        <v>1451</v>
      </c>
      <c r="C205" s="7" t="s">
        <v>19</v>
      </c>
      <c r="D205" s="7" t="s">
        <v>1931</v>
      </c>
      <c r="E205" s="7" t="s">
        <v>1932</v>
      </c>
      <c r="F205" s="7" t="s">
        <v>1933</v>
      </c>
      <c r="G205" s="7" t="s">
        <v>1490</v>
      </c>
      <c r="J205" s="7" t="s">
        <v>1951</v>
      </c>
    </row>
    <row r="206" spans="1:10">
      <c r="A206" s="7">
        <v>63</v>
      </c>
      <c r="B206" s="7" t="s">
        <v>1451</v>
      </c>
      <c r="C206" s="7" t="s">
        <v>19</v>
      </c>
      <c r="D206" s="7" t="s">
        <v>1820</v>
      </c>
      <c r="E206" s="7" t="s">
        <v>1821</v>
      </c>
      <c r="F206" s="7" t="s">
        <v>1822</v>
      </c>
      <c r="G206" s="7" t="s">
        <v>1490</v>
      </c>
      <c r="J206" s="7" t="s">
        <v>1951</v>
      </c>
    </row>
    <row r="207" spans="1:10">
      <c r="A207" s="7">
        <v>64</v>
      </c>
      <c r="B207" s="7" t="s">
        <v>1451</v>
      </c>
      <c r="C207" s="7" t="s">
        <v>19</v>
      </c>
      <c r="D207" s="7" t="s">
        <v>1823</v>
      </c>
      <c r="E207" s="7" t="s">
        <v>1824</v>
      </c>
      <c r="F207" s="7" t="s">
        <v>1825</v>
      </c>
      <c r="G207" s="7" t="s">
        <v>1456</v>
      </c>
      <c r="J207" s="7" t="s">
        <v>1951</v>
      </c>
    </row>
    <row r="208" spans="1:10">
      <c r="A208" s="7">
        <v>65</v>
      </c>
      <c r="B208" s="7" t="s">
        <v>1451</v>
      </c>
      <c r="C208" s="7" t="s">
        <v>19</v>
      </c>
      <c r="D208" s="7" t="s">
        <v>1829</v>
      </c>
      <c r="E208" s="7" t="s">
        <v>1830</v>
      </c>
      <c r="F208" s="7" t="s">
        <v>1831</v>
      </c>
      <c r="G208" s="7" t="s">
        <v>1501</v>
      </c>
      <c r="J208" s="7" t="s">
        <v>1951</v>
      </c>
    </row>
    <row r="209" spans="1:10">
      <c r="A209" s="7">
        <v>66</v>
      </c>
      <c r="B209" s="7" t="s">
        <v>1451</v>
      </c>
      <c r="C209" s="7" t="s">
        <v>19</v>
      </c>
      <c r="D209" s="7" t="s">
        <v>1832</v>
      </c>
      <c r="E209" s="7" t="s">
        <v>1833</v>
      </c>
      <c r="F209" s="7" t="s">
        <v>1834</v>
      </c>
      <c r="G209" s="7" t="s">
        <v>1835</v>
      </c>
      <c r="H209" s="7" t="s">
        <v>1836</v>
      </c>
      <c r="J209" s="7" t="s">
        <v>1951</v>
      </c>
    </row>
    <row r="210" spans="1:10">
      <c r="A210" s="7">
        <v>67</v>
      </c>
      <c r="B210" s="7" t="s">
        <v>1451</v>
      </c>
      <c r="C210" s="7" t="s">
        <v>19</v>
      </c>
      <c r="D210" s="7" t="s">
        <v>1837</v>
      </c>
      <c r="E210" s="7" t="s">
        <v>1838</v>
      </c>
      <c r="F210" s="7" t="s">
        <v>1839</v>
      </c>
      <c r="G210" s="7" t="s">
        <v>1485</v>
      </c>
      <c r="J210" s="7" t="s">
        <v>1951</v>
      </c>
    </row>
    <row r="211" spans="1:10">
      <c r="A211" s="7">
        <v>68</v>
      </c>
      <c r="B211" s="7" t="s">
        <v>1451</v>
      </c>
      <c r="C211" s="7" t="s">
        <v>19</v>
      </c>
      <c r="D211" s="7" t="s">
        <v>1934</v>
      </c>
      <c r="E211" s="7" t="s">
        <v>1935</v>
      </c>
      <c r="F211" s="7" t="s">
        <v>1936</v>
      </c>
      <c r="G211" s="7" t="s">
        <v>1490</v>
      </c>
      <c r="J211" s="7" t="s">
        <v>1951</v>
      </c>
    </row>
    <row r="212" spans="1:10">
      <c r="A212" s="7">
        <v>69</v>
      </c>
      <c r="B212" s="7" t="s">
        <v>1451</v>
      </c>
      <c r="C212" s="7" t="s">
        <v>19</v>
      </c>
      <c r="D212" s="7" t="s">
        <v>1844</v>
      </c>
      <c r="E212" s="7" t="s">
        <v>1845</v>
      </c>
      <c r="F212" s="7" t="s">
        <v>1846</v>
      </c>
      <c r="G212" s="7" t="s">
        <v>1501</v>
      </c>
      <c r="H212" s="7" t="s">
        <v>1847</v>
      </c>
      <c r="J212" s="7" t="s">
        <v>1951</v>
      </c>
    </row>
    <row r="213" spans="1:10">
      <c r="A213" s="7">
        <v>70</v>
      </c>
      <c r="B213" s="7" t="s">
        <v>1451</v>
      </c>
      <c r="C213" s="7" t="s">
        <v>19</v>
      </c>
      <c r="D213" s="7" t="s">
        <v>1848</v>
      </c>
      <c r="E213" s="7" t="s">
        <v>1849</v>
      </c>
      <c r="F213" s="7" t="s">
        <v>1850</v>
      </c>
      <c r="G213" s="7" t="s">
        <v>1490</v>
      </c>
      <c r="J213" s="7" t="s">
        <v>1951</v>
      </c>
    </row>
    <row r="214" spans="1:10">
      <c r="A214" s="7">
        <v>71</v>
      </c>
      <c r="B214" s="7" t="s">
        <v>1451</v>
      </c>
      <c r="C214" s="7" t="s">
        <v>19</v>
      </c>
      <c r="D214" s="7" t="s">
        <v>1937</v>
      </c>
      <c r="E214" s="7" t="s">
        <v>1938</v>
      </c>
      <c r="F214" s="7" t="s">
        <v>1939</v>
      </c>
      <c r="G214" s="7" t="s">
        <v>1490</v>
      </c>
      <c r="J214" s="7" t="s">
        <v>1951</v>
      </c>
    </row>
    <row r="215" spans="1:10">
      <c r="A215" s="7">
        <v>72</v>
      </c>
      <c r="B215" s="7" t="s">
        <v>1451</v>
      </c>
      <c r="C215" s="7" t="s">
        <v>19</v>
      </c>
      <c r="D215" s="7" t="s">
        <v>1854</v>
      </c>
      <c r="E215" s="7" t="s">
        <v>1855</v>
      </c>
      <c r="F215" s="7" t="s">
        <v>1856</v>
      </c>
      <c r="G215" s="7" t="s">
        <v>1857</v>
      </c>
      <c r="H215" s="7" t="s">
        <v>1858</v>
      </c>
      <c r="J215" s="7" t="s">
        <v>1951</v>
      </c>
    </row>
    <row r="216" spans="1:10">
      <c r="A216" s="7">
        <v>73</v>
      </c>
      <c r="B216" s="7" t="s">
        <v>1451</v>
      </c>
      <c r="C216" s="7" t="s">
        <v>19</v>
      </c>
      <c r="D216" s="7" t="s">
        <v>1940</v>
      </c>
      <c r="E216" s="7" t="s">
        <v>1941</v>
      </c>
      <c r="F216" s="7" t="s">
        <v>1942</v>
      </c>
      <c r="G216" s="7" t="s">
        <v>1490</v>
      </c>
      <c r="H216" s="7" t="s">
        <v>1943</v>
      </c>
      <c r="J216" s="7" t="s">
        <v>1951</v>
      </c>
    </row>
    <row r="217" spans="1:10">
      <c r="A217" s="7">
        <v>74</v>
      </c>
      <c r="B217" s="7" t="s">
        <v>1451</v>
      </c>
      <c r="C217" s="7" t="s">
        <v>19</v>
      </c>
      <c r="D217" s="7" t="s">
        <v>1944</v>
      </c>
      <c r="E217" s="7" t="s">
        <v>1945</v>
      </c>
      <c r="F217" s="7" t="s">
        <v>1946</v>
      </c>
      <c r="G217" s="7" t="s">
        <v>1456</v>
      </c>
      <c r="H217" s="7" t="s">
        <v>1947</v>
      </c>
      <c r="J217" s="7" t="s">
        <v>1951</v>
      </c>
    </row>
    <row r="218" spans="1:10">
      <c r="A218" s="7">
        <v>75</v>
      </c>
      <c r="B218" s="7" t="s">
        <v>1451</v>
      </c>
      <c r="C218" s="7" t="s">
        <v>19</v>
      </c>
      <c r="D218" s="7" t="s">
        <v>1866</v>
      </c>
      <c r="E218" s="7" t="s">
        <v>1867</v>
      </c>
      <c r="F218" s="7" t="s">
        <v>1868</v>
      </c>
      <c r="G218" s="7" t="s">
        <v>1466</v>
      </c>
      <c r="J218" s="7" t="s">
        <v>1951</v>
      </c>
    </row>
    <row r="219" spans="1:10">
      <c r="A219" s="7">
        <v>76</v>
      </c>
      <c r="B219" s="7" t="s">
        <v>1451</v>
      </c>
      <c r="C219" s="7" t="s">
        <v>19</v>
      </c>
      <c r="D219" s="7" t="s">
        <v>2332</v>
      </c>
      <c r="E219" s="7" t="s">
        <v>2333</v>
      </c>
      <c r="F219" s="7" t="s">
        <v>2334</v>
      </c>
      <c r="G219" s="7" t="s">
        <v>1462</v>
      </c>
      <c r="H219" s="7" t="s">
        <v>2335</v>
      </c>
      <c r="J219" s="7" t="s">
        <v>1951</v>
      </c>
    </row>
    <row r="220" spans="1:10">
      <c r="A220" s="7">
        <v>77</v>
      </c>
      <c r="B220" s="7" t="s">
        <v>1451</v>
      </c>
      <c r="C220" s="7" t="s">
        <v>19</v>
      </c>
      <c r="D220" s="7" t="s">
        <v>1895</v>
      </c>
      <c r="E220" s="7" t="s">
        <v>1896</v>
      </c>
      <c r="F220" s="7" t="s">
        <v>1897</v>
      </c>
      <c r="G220" s="7" t="s">
        <v>1485</v>
      </c>
      <c r="J220" s="7" t="s">
        <v>1951</v>
      </c>
    </row>
    <row r="221" spans="1:10">
      <c r="A221" s="7">
        <v>78</v>
      </c>
      <c r="B221" s="7" t="s">
        <v>1451</v>
      </c>
      <c r="C221" s="7" t="s">
        <v>19</v>
      </c>
      <c r="D221" s="7" t="s">
        <v>1948</v>
      </c>
      <c r="E221" s="7" t="s">
        <v>1949</v>
      </c>
      <c r="F221" s="7" t="s">
        <v>1913</v>
      </c>
      <c r="G221" s="7" t="s">
        <v>1950</v>
      </c>
      <c r="J221" s="7" t="s">
        <v>1951</v>
      </c>
    </row>
    <row r="222" spans="1:10">
      <c r="A222" s="7">
        <v>79</v>
      </c>
      <c r="B222" s="7" t="s">
        <v>1451</v>
      </c>
      <c r="C222" s="7" t="s">
        <v>19</v>
      </c>
      <c r="D222" s="7" t="s">
        <v>1901</v>
      </c>
      <c r="E222" s="7" t="s">
        <v>1902</v>
      </c>
      <c r="F222" s="7" t="s">
        <v>1903</v>
      </c>
      <c r="G222" s="7" t="s">
        <v>1501</v>
      </c>
      <c r="J222" s="7" t="s">
        <v>1951</v>
      </c>
    </row>
    <row r="223" spans="1:10">
      <c r="A223" s="7">
        <v>80</v>
      </c>
      <c r="B223" s="7" t="s">
        <v>1451</v>
      </c>
      <c r="C223" s="7" t="s">
        <v>19</v>
      </c>
      <c r="D223" s="7" t="s">
        <v>1907</v>
      </c>
      <c r="E223" s="7" t="s">
        <v>1908</v>
      </c>
      <c r="F223" s="7" t="s">
        <v>1909</v>
      </c>
      <c r="G223" s="7" t="s">
        <v>1910</v>
      </c>
      <c r="J223" s="7" t="s">
        <v>1951</v>
      </c>
    </row>
    <row r="224" spans="1:10">
      <c r="A224" s="7">
        <v>81</v>
      </c>
      <c r="B224" s="7" t="s">
        <v>1451</v>
      </c>
      <c r="C224" s="7" t="s">
        <v>19</v>
      </c>
      <c r="D224" s="7" t="s">
        <v>1911</v>
      </c>
      <c r="E224" s="7" t="s">
        <v>1912</v>
      </c>
      <c r="F224" s="7" t="s">
        <v>1913</v>
      </c>
      <c r="G224" s="7" t="s">
        <v>1914</v>
      </c>
      <c r="J224" s="7" t="s">
        <v>1951</v>
      </c>
    </row>
  </sheetData>
  <sheetProtection formatColumns="0" formatRows="0"/>
  <phoneticPr fontId="12" type="noConversion"/>
  <pageMargins left="0.75" right="0.75" top="1" bottom="1" header="0.5" footer="0.5"/>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TARIFF">
    <tabColor indexed="47"/>
  </sheetPr>
  <dimension ref="A1"/>
  <sheetViews>
    <sheetView showGridLines="0" zoomScaleNormal="100" workbookViewId="0"/>
  </sheetViews>
  <sheetFormatPr defaultRowHeight="11.4"/>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OKOPF">
    <tabColor indexed="47"/>
  </sheetPr>
  <dimension ref="A1:A96"/>
  <sheetViews>
    <sheetView showGridLines="0" zoomScaleNormal="100" workbookViewId="0"/>
  </sheetViews>
  <sheetFormatPr defaultRowHeight="11.4"/>
  <sheetData>
    <row r="1" spans="1:1">
      <c r="A1" t="s">
        <v>927</v>
      </c>
    </row>
    <row r="2" spans="1:1">
      <c r="A2" t="s">
        <v>928</v>
      </c>
    </row>
    <row r="3" spans="1:1">
      <c r="A3" t="s">
        <v>929</v>
      </c>
    </row>
    <row r="4" spans="1:1">
      <c r="A4" t="s">
        <v>930</v>
      </c>
    </row>
    <row r="5" spans="1:1">
      <c r="A5" t="s">
        <v>931</v>
      </c>
    </row>
    <row r="6" spans="1:1">
      <c r="A6" t="s">
        <v>932</v>
      </c>
    </row>
    <row r="7" spans="1:1">
      <c r="A7" t="s">
        <v>933</v>
      </c>
    </row>
    <row r="8" spans="1:1">
      <c r="A8" t="s">
        <v>934</v>
      </c>
    </row>
    <row r="9" spans="1:1">
      <c r="A9" t="s">
        <v>935</v>
      </c>
    </row>
    <row r="10" spans="1:1">
      <c r="A10" t="s">
        <v>936</v>
      </c>
    </row>
    <row r="11" spans="1:1">
      <c r="A11" t="s">
        <v>937</v>
      </c>
    </row>
    <row r="12" spans="1:1">
      <c r="A12" t="s">
        <v>938</v>
      </c>
    </row>
    <row r="13" spans="1:1">
      <c r="A13" t="s">
        <v>939</v>
      </c>
    </row>
    <row r="14" spans="1:1">
      <c r="A14" t="s">
        <v>940</v>
      </c>
    </row>
    <row r="15" spans="1:1">
      <c r="A15" t="s">
        <v>941</v>
      </c>
    </row>
    <row r="16" spans="1:1">
      <c r="A16" t="s">
        <v>942</v>
      </c>
    </row>
    <row r="17" spans="1:1">
      <c r="A17" t="s">
        <v>943</v>
      </c>
    </row>
    <row r="18" spans="1:1">
      <c r="A18" t="s">
        <v>944</v>
      </c>
    </row>
    <row r="19" spans="1:1">
      <c r="A19" t="s">
        <v>945</v>
      </c>
    </row>
    <row r="20" spans="1:1">
      <c r="A20" t="s">
        <v>946</v>
      </c>
    </row>
    <row r="21" spans="1:1">
      <c r="A21" t="s">
        <v>947</v>
      </c>
    </row>
    <row r="22" spans="1:1">
      <c r="A22" t="s">
        <v>948</v>
      </c>
    </row>
    <row r="23" spans="1:1">
      <c r="A23" t="s">
        <v>949</v>
      </c>
    </row>
    <row r="24" spans="1:1">
      <c r="A24" t="s">
        <v>950</v>
      </c>
    </row>
    <row r="25" spans="1:1">
      <c r="A25" t="s">
        <v>951</v>
      </c>
    </row>
    <row r="26" spans="1:1">
      <c r="A26" t="s">
        <v>952</v>
      </c>
    </row>
    <row r="27" spans="1:1">
      <c r="A27" t="s">
        <v>953</v>
      </c>
    </row>
    <row r="28" spans="1:1">
      <c r="A28" t="s">
        <v>954</v>
      </c>
    </row>
    <row r="29" spans="1:1">
      <c r="A29" t="s">
        <v>955</v>
      </c>
    </row>
    <row r="30" spans="1:1">
      <c r="A30" t="s">
        <v>956</v>
      </c>
    </row>
    <row r="31" spans="1:1">
      <c r="A31" t="s">
        <v>957</v>
      </c>
    </row>
    <row r="32" spans="1:1">
      <c r="A32" t="s">
        <v>958</v>
      </c>
    </row>
    <row r="33" spans="1:1">
      <c r="A33" t="s">
        <v>959</v>
      </c>
    </row>
    <row r="34" spans="1:1">
      <c r="A34" t="s">
        <v>960</v>
      </c>
    </row>
    <row r="35" spans="1:1">
      <c r="A35" t="s">
        <v>961</v>
      </c>
    </row>
    <row r="36" spans="1:1">
      <c r="A36" t="s">
        <v>962</v>
      </c>
    </row>
    <row r="37" spans="1:1">
      <c r="A37" t="s">
        <v>963</v>
      </c>
    </row>
    <row r="38" spans="1:1">
      <c r="A38" t="s">
        <v>964</v>
      </c>
    </row>
    <row r="39" spans="1:1">
      <c r="A39" t="s">
        <v>965</v>
      </c>
    </row>
    <row r="40" spans="1:1">
      <c r="A40" t="s">
        <v>966</v>
      </c>
    </row>
    <row r="41" spans="1:1">
      <c r="A41" t="s">
        <v>967</v>
      </c>
    </row>
    <row r="42" spans="1:1">
      <c r="A42" t="s">
        <v>968</v>
      </c>
    </row>
    <row r="43" spans="1:1">
      <c r="A43" t="s">
        <v>969</v>
      </c>
    </row>
    <row r="44" spans="1:1">
      <c r="A44" t="s">
        <v>970</v>
      </c>
    </row>
    <row r="45" spans="1:1">
      <c r="A45" t="s">
        <v>971</v>
      </c>
    </row>
    <row r="46" spans="1:1">
      <c r="A46" t="s">
        <v>972</v>
      </c>
    </row>
    <row r="47" spans="1:1">
      <c r="A47" t="s">
        <v>973</v>
      </c>
    </row>
    <row r="48" spans="1:1">
      <c r="A48" t="s">
        <v>974</v>
      </c>
    </row>
    <row r="49" spans="1:1">
      <c r="A49" t="s">
        <v>975</v>
      </c>
    </row>
    <row r="50" spans="1:1">
      <c r="A50" t="s">
        <v>976</v>
      </c>
    </row>
    <row r="51" spans="1:1">
      <c r="A51" t="s">
        <v>977</v>
      </c>
    </row>
    <row r="52" spans="1:1">
      <c r="A52" t="s">
        <v>978</v>
      </c>
    </row>
    <row r="53" spans="1:1">
      <c r="A53" t="s">
        <v>979</v>
      </c>
    </row>
    <row r="54" spans="1:1">
      <c r="A54" t="s">
        <v>980</v>
      </c>
    </row>
    <row r="55" spans="1:1">
      <c r="A55" t="s">
        <v>981</v>
      </c>
    </row>
    <row r="56" spans="1:1">
      <c r="A56" t="s">
        <v>982</v>
      </c>
    </row>
    <row r="57" spans="1:1">
      <c r="A57" t="s">
        <v>983</v>
      </c>
    </row>
    <row r="58" spans="1:1">
      <c r="A58" t="s">
        <v>984</v>
      </c>
    </row>
    <row r="59" spans="1:1">
      <c r="A59" t="s">
        <v>985</v>
      </c>
    </row>
    <row r="60" spans="1:1">
      <c r="A60" t="s">
        <v>986</v>
      </c>
    </row>
    <row r="61" spans="1:1">
      <c r="A61" t="s">
        <v>987</v>
      </c>
    </row>
    <row r="62" spans="1:1">
      <c r="A62" t="s">
        <v>988</v>
      </c>
    </row>
    <row r="63" spans="1:1">
      <c r="A63" t="s">
        <v>989</v>
      </c>
    </row>
    <row r="64" spans="1:1">
      <c r="A64" t="s">
        <v>990</v>
      </c>
    </row>
    <row r="65" spans="1:1">
      <c r="A65" t="s">
        <v>991</v>
      </c>
    </row>
    <row r="66" spans="1:1">
      <c r="A66" t="s">
        <v>992</v>
      </c>
    </row>
    <row r="67" spans="1:1">
      <c r="A67" t="s">
        <v>993</v>
      </c>
    </row>
    <row r="68" spans="1:1">
      <c r="A68" t="s">
        <v>994</v>
      </c>
    </row>
    <row r="69" spans="1:1">
      <c r="A69" t="s">
        <v>995</v>
      </c>
    </row>
    <row r="70" spans="1:1">
      <c r="A70" t="s">
        <v>996</v>
      </c>
    </row>
    <row r="71" spans="1:1">
      <c r="A71" t="s">
        <v>997</v>
      </c>
    </row>
    <row r="72" spans="1:1">
      <c r="A72" t="s">
        <v>998</v>
      </c>
    </row>
    <row r="73" spans="1:1">
      <c r="A73" t="s">
        <v>999</v>
      </c>
    </row>
    <row r="74" spans="1:1">
      <c r="A74" t="s">
        <v>1000</v>
      </c>
    </row>
    <row r="75" spans="1:1">
      <c r="A75" t="s">
        <v>1001</v>
      </c>
    </row>
    <row r="76" spans="1:1">
      <c r="A76" t="s">
        <v>1002</v>
      </c>
    </row>
    <row r="77" spans="1:1">
      <c r="A77" t="s">
        <v>1003</v>
      </c>
    </row>
    <row r="78" spans="1:1">
      <c r="A78" t="s">
        <v>1004</v>
      </c>
    </row>
    <row r="79" spans="1:1">
      <c r="A79" t="s">
        <v>1005</v>
      </c>
    </row>
    <row r="80" spans="1:1">
      <c r="A80" t="s">
        <v>1006</v>
      </c>
    </row>
    <row r="81" spans="1:1">
      <c r="A81" t="s">
        <v>1007</v>
      </c>
    </row>
    <row r="82" spans="1:1">
      <c r="A82" t="s">
        <v>1008</v>
      </c>
    </row>
    <row r="83" spans="1:1">
      <c r="A83" t="s">
        <v>1009</v>
      </c>
    </row>
    <row r="84" spans="1:1">
      <c r="A84" t="s">
        <v>1010</v>
      </c>
    </row>
    <row r="85" spans="1:1">
      <c r="A85" t="s">
        <v>1011</v>
      </c>
    </row>
    <row r="86" spans="1:1">
      <c r="A86" t="s">
        <v>1952</v>
      </c>
    </row>
    <row r="87" spans="1:1">
      <c r="A87" t="s">
        <v>1012</v>
      </c>
    </row>
    <row r="88" spans="1:1">
      <c r="A88" t="s">
        <v>1013</v>
      </c>
    </row>
    <row r="89" spans="1:1">
      <c r="A89" t="s">
        <v>1014</v>
      </c>
    </row>
    <row r="90" spans="1:1">
      <c r="A90" t="s">
        <v>1015</v>
      </c>
    </row>
    <row r="91" spans="1:1">
      <c r="A91" t="s">
        <v>1016</v>
      </c>
    </row>
    <row r="92" spans="1:1">
      <c r="A92" t="s">
        <v>1017</v>
      </c>
    </row>
    <row r="93" spans="1:1">
      <c r="A93" t="s">
        <v>1018</v>
      </c>
    </row>
    <row r="94" spans="1:1">
      <c r="A94" t="s">
        <v>1019</v>
      </c>
    </row>
    <row r="95" spans="1:1">
      <c r="A95" t="s">
        <v>1020</v>
      </c>
    </row>
    <row r="96" spans="1:1">
      <c r="A96" t="s">
        <v>1021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gion">
    <tabColor indexed="47"/>
  </sheetPr>
  <dimension ref="A1"/>
  <sheetViews>
    <sheetView showGridLines="0" zoomScaleNormal="100" workbookViewId="0"/>
  </sheetViews>
  <sheetFormatPr defaultRowHeight="11.4"/>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SelectTariff">
    <tabColor indexed="47"/>
  </sheetPr>
  <dimension ref="A1"/>
  <sheetViews>
    <sheetView showGridLines="0" zoomScaleNormal="100" workbookViewId="0"/>
  </sheetViews>
  <sheetFormatPr defaultRowHeight="11.4"/>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indexed="47"/>
  </sheetPr>
  <dimension ref="A1"/>
  <sheetViews>
    <sheetView showGridLines="0" zoomScaleNormal="100" workbookViewId="0"/>
  </sheetViews>
  <sheetFormatPr defaultColWidth="9.125" defaultRowHeight="11.4"/>
  <cols>
    <col min="1" max="16384" width="9.125" style="46"/>
  </cols>
  <sheetData/>
  <phoneticPr fontId="12" type="noConversion"/>
  <pageMargins left="0.75" right="0.75" top="1" bottom="1" header="0.5" footer="0.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36"/>
  <sheetViews>
    <sheetView showGridLines="0" zoomScaleNormal="100" workbookViewId="0"/>
  </sheetViews>
  <sheetFormatPr defaultRowHeight="11.4"/>
  <sheetData>
    <row r="1" spans="1:1">
      <c r="A1" s="542">
        <f>IF('Общие сведения'!$H$8="",1,0)</f>
        <v>0</v>
      </c>
    </row>
    <row r="2" spans="1:1">
      <c r="A2" s="542">
        <f>IF('Общие сведения'!$H$9="",1,0)</f>
        <v>0</v>
      </c>
    </row>
    <row r="3" spans="1:1">
      <c r="A3" s="542">
        <f>IF('Общие сведения'!$H$10="",1,0)</f>
        <v>0</v>
      </c>
    </row>
    <row r="4" spans="1:1">
      <c r="A4" s="542">
        <f>IF('Общие сведения'!$H$29="",1,0)</f>
        <v>0</v>
      </c>
    </row>
    <row r="5" spans="1:1">
      <c r="A5" s="542">
        <f>IF('Общие сведения'!$H$30="",1,0)</f>
        <v>0</v>
      </c>
    </row>
    <row r="6" spans="1:1">
      <c r="A6" s="542">
        <f>IF('Общие сведения'!$H$31="",1,0)</f>
        <v>0</v>
      </c>
    </row>
    <row r="7" spans="1:1">
      <c r="A7" s="542">
        <f>IF('Общие сведения'!$H$32="",1,0)</f>
        <v>0</v>
      </c>
    </row>
    <row r="8" spans="1:1">
      <c r="A8" s="542">
        <f>IF('Общие сведения'!$H$34="",1,0)</f>
        <v>0</v>
      </c>
    </row>
    <row r="9" spans="1:1">
      <c r="A9" s="542">
        <f>IF('Общие сведения'!$H$35="",1,0)</f>
        <v>0</v>
      </c>
    </row>
    <row r="10" spans="1:1">
      <c r="A10" s="542">
        <f>IF('Общие сведения'!$H$37="",1,0)</f>
        <v>0</v>
      </c>
    </row>
    <row r="11" spans="1:1">
      <c r="A11" s="542">
        <f>IF('Общие сведения'!$H$38="",1,0)</f>
        <v>0</v>
      </c>
    </row>
    <row r="12" spans="1:1">
      <c r="A12" s="542">
        <f>IF('Общие сведения'!$H$39="",1,0)</f>
        <v>0</v>
      </c>
    </row>
    <row r="13" spans="1:1">
      <c r="A13" s="542">
        <f>IF('Общие сведения'!$H$40="",1,0)</f>
        <v>0</v>
      </c>
    </row>
    <row r="14" spans="1:1">
      <c r="A14" s="542">
        <f>IF('Общие сведения'!$H$41="",1,0)</f>
        <v>0</v>
      </c>
    </row>
    <row r="15" spans="1:1">
      <c r="A15" s="542">
        <f>IF('Общие сведения'!$H$42="",1,0)</f>
        <v>0</v>
      </c>
    </row>
    <row r="16" spans="1:1">
      <c r="A16" s="542">
        <f>IF('Общие сведения'!$H$43="",1,0)</f>
        <v>0</v>
      </c>
    </row>
    <row r="17" spans="1:1">
      <c r="A17" s="542">
        <f>IF('Общие сведения'!$H$45="",1,0)</f>
        <v>0</v>
      </c>
    </row>
    <row r="18" spans="1:1">
      <c r="A18" s="542">
        <f>IF('Общие сведения'!$H$46="",1,0)</f>
        <v>0</v>
      </c>
    </row>
    <row r="19" spans="1:1">
      <c r="A19" s="542">
        <f>IF('Общие сведения'!$H$52="",1,0)</f>
        <v>0</v>
      </c>
    </row>
    <row r="20" spans="1:1">
      <c r="A20" s="542">
        <f>IF('Общие сведения'!$H$58="",1,0)</f>
        <v>0</v>
      </c>
    </row>
    <row r="21" spans="1:1">
      <c r="A21" s="542">
        <f>IF('Общие сведения'!$H$64="",1,0)</f>
        <v>0</v>
      </c>
    </row>
    <row r="22" spans="1:1">
      <c r="A22" s="542">
        <f>IF('Общие сведения'!$H$71="",1,0)</f>
        <v>0</v>
      </c>
    </row>
    <row r="23" spans="1:1">
      <c r="A23" s="542">
        <f>IF('Общие сведения'!$H$78="",1,0)</f>
        <v>0</v>
      </c>
    </row>
    <row r="24" spans="1:1">
      <c r="A24" s="542">
        <f>IF('Общие сведения'!$H$110="",1,0)</f>
        <v>0</v>
      </c>
    </row>
    <row r="25" spans="1:1">
      <c r="A25" s="542">
        <f>IF('Общие сведения'!$H$486="",1,0)</f>
        <v>0</v>
      </c>
    </row>
    <row r="26" spans="1:1">
      <c r="A26" s="542">
        <f>IF('Общие сведения'!$H$488="",1,0)</f>
        <v>0</v>
      </c>
    </row>
    <row r="27" spans="1:1">
      <c r="A27" s="542">
        <f>IF('Общие сведения'!$H$116="",1,0)</f>
        <v>0</v>
      </c>
    </row>
    <row r="28" spans="1:1">
      <c r="A28" s="542">
        <f>IF('Общие сведения'!$H$117="",1,0)</f>
        <v>0</v>
      </c>
    </row>
    <row r="29" spans="1:1">
      <c r="A29" s="542">
        <f>IF('Общие сведения'!$H$119="",1,0)</f>
        <v>0</v>
      </c>
    </row>
    <row r="30" spans="1:1">
      <c r="A30" s="542">
        <f>IF('Список территорий'!$M$16="",1,0)</f>
        <v>0</v>
      </c>
    </row>
    <row r="31" spans="1:1">
      <c r="A31" s="542">
        <f>IF('Список территорий'!$N$16="",1,0)</f>
        <v>0</v>
      </c>
    </row>
    <row r="32" spans="1:1">
      <c r="A32" s="542">
        <f>IF(ЭЭ!$M$23="",1,0)</f>
        <v>0</v>
      </c>
    </row>
    <row r="33" spans="1:1">
      <c r="A33" s="542">
        <f>IF('Общие сведения'!$H$149="",1,0)</f>
        <v>0</v>
      </c>
    </row>
    <row r="34" spans="1:1">
      <c r="A34" s="542">
        <f>IF('Общие сведения'!$H$150="",1,0)</f>
        <v>0</v>
      </c>
    </row>
    <row r="35" spans="1:1">
      <c r="A35" s="542">
        <f>IF('Общие сведения'!$H$152="",1,0)</f>
        <v>0</v>
      </c>
    </row>
    <row r="36" spans="1:1">
      <c r="A36" s="542">
        <f>IF('Список территорий'!$M$18="",1,0)</f>
        <v>0</v>
      </c>
    </row>
    <row r="37" spans="1:1">
      <c r="A37" s="542">
        <f>IF('Список территорий'!$N$18="",1,0)</f>
        <v>0</v>
      </c>
    </row>
    <row r="38" spans="1:1">
      <c r="A38" s="542">
        <f>IF(ЭЭ!$M$34="",1,0)</f>
        <v>0</v>
      </c>
    </row>
    <row r="39" spans="1:1">
      <c r="A39" s="542">
        <f>IF('Общие сведения'!$H$182="",1,0)</f>
        <v>0</v>
      </c>
    </row>
    <row r="40" spans="1:1">
      <c r="A40" s="542">
        <f>IF('Общие сведения'!$H$183="",1,0)</f>
        <v>0</v>
      </c>
    </row>
    <row r="41" spans="1:1">
      <c r="A41" s="542">
        <f>IF('Общие сведения'!$H$185="",1,0)</f>
        <v>0</v>
      </c>
    </row>
    <row r="42" spans="1:1">
      <c r="A42" s="542">
        <f>IF('Список территорий'!$M$20="",1,0)</f>
        <v>0</v>
      </c>
    </row>
    <row r="43" spans="1:1">
      <c r="A43" s="542">
        <f>IF('Список территорий'!$N$20="",1,0)</f>
        <v>0</v>
      </c>
    </row>
    <row r="44" spans="1:1">
      <c r="A44" s="542">
        <f>IF(ЭЭ!$M$45="",1,0)</f>
        <v>0</v>
      </c>
    </row>
    <row r="45" spans="1:1">
      <c r="A45" s="542">
        <f>IF('Общие сведения'!$H$215="",1,0)</f>
        <v>0</v>
      </c>
    </row>
    <row r="46" spans="1:1">
      <c r="A46" s="542">
        <f>IF('Общие сведения'!$H$216="",1,0)</f>
        <v>0</v>
      </c>
    </row>
    <row r="47" spans="1:1">
      <c r="A47" s="542">
        <f>IF('Общие сведения'!$H$218="",1,0)</f>
        <v>0</v>
      </c>
    </row>
    <row r="48" spans="1:1">
      <c r="A48" s="542">
        <f>IF('Список территорий'!$M$22="",1,0)</f>
        <v>0</v>
      </c>
    </row>
    <row r="49" spans="1:1">
      <c r="A49" s="542">
        <f>IF('Список территорий'!$N$22="",1,0)</f>
        <v>0</v>
      </c>
    </row>
    <row r="50" spans="1:1">
      <c r="A50" s="542">
        <f>IF(ЭЭ!$M$56="",1,0)</f>
        <v>0</v>
      </c>
    </row>
    <row r="51" spans="1:1">
      <c r="A51" s="542">
        <f>IF('Общие сведения'!$H$248="",1,0)</f>
        <v>0</v>
      </c>
    </row>
    <row r="52" spans="1:1">
      <c r="A52" s="542">
        <f>IF('Общие сведения'!$H$249="",1,0)</f>
        <v>0</v>
      </c>
    </row>
    <row r="53" spans="1:1">
      <c r="A53" s="542">
        <f>IF('Общие сведения'!$H$251="",1,0)</f>
        <v>0</v>
      </c>
    </row>
    <row r="54" spans="1:1">
      <c r="A54" s="542">
        <f>IF('Список территорий'!$M$24="",1,0)</f>
        <v>0</v>
      </c>
    </row>
    <row r="55" spans="1:1">
      <c r="A55" s="542">
        <f>IF('Список территорий'!$N$24="",1,0)</f>
        <v>0</v>
      </c>
    </row>
    <row r="56" spans="1:1">
      <c r="A56" s="542">
        <f>IF(ЭЭ!$M$67="",1,0)</f>
        <v>0</v>
      </c>
    </row>
    <row r="57" spans="1:1">
      <c r="A57" s="542">
        <f>IF('Общие сведения'!$H$281="",1,0)</f>
        <v>0</v>
      </c>
    </row>
    <row r="58" spans="1:1">
      <c r="A58" s="542">
        <f>IF('Общие сведения'!$H$282="",1,0)</f>
        <v>0</v>
      </c>
    </row>
    <row r="59" spans="1:1">
      <c r="A59" s="542">
        <f>IF('Общие сведения'!$H$284="",1,0)</f>
        <v>0</v>
      </c>
    </row>
    <row r="60" spans="1:1">
      <c r="A60" s="542">
        <f>IF('Список территорий'!$M$26="",1,0)</f>
        <v>0</v>
      </c>
    </row>
    <row r="61" spans="1:1">
      <c r="A61" s="542">
        <f>IF('Список территорий'!$N$26="",1,0)</f>
        <v>0</v>
      </c>
    </row>
    <row r="62" spans="1:1">
      <c r="A62" s="542">
        <f>IF(ЭЭ!$M$78="",1,0)</f>
        <v>0</v>
      </c>
    </row>
    <row r="63" spans="1:1">
      <c r="A63" s="542">
        <f>IF('Общие сведения'!$H$314="",1,0)</f>
        <v>0</v>
      </c>
    </row>
    <row r="64" spans="1:1">
      <c r="A64" s="542">
        <f>IF('Общие сведения'!$H$315="",1,0)</f>
        <v>0</v>
      </c>
    </row>
    <row r="65" spans="1:1">
      <c r="A65" s="542">
        <f>IF('Общие сведения'!$H$317="",1,0)</f>
        <v>0</v>
      </c>
    </row>
    <row r="66" spans="1:1">
      <c r="A66" s="542">
        <f>IF('Список территорий'!$M$28="",1,0)</f>
        <v>0</v>
      </c>
    </row>
    <row r="67" spans="1:1">
      <c r="A67" s="542">
        <f>IF('Список территорий'!$N$28="",1,0)</f>
        <v>0</v>
      </c>
    </row>
    <row r="68" spans="1:1">
      <c r="A68" s="542">
        <f>IF(ЭЭ!$M$89="",1,0)</f>
        <v>0</v>
      </c>
    </row>
    <row r="69" spans="1:1">
      <c r="A69" s="542">
        <f>IF('Общие сведения'!$H$347="",1,0)</f>
        <v>0</v>
      </c>
    </row>
    <row r="70" spans="1:1">
      <c r="A70" s="542">
        <f>IF('Общие сведения'!$H$348="",1,0)</f>
        <v>0</v>
      </c>
    </row>
    <row r="71" spans="1:1">
      <c r="A71" s="542">
        <f>IF('Общие сведения'!$H$350="",1,0)</f>
        <v>0</v>
      </c>
    </row>
    <row r="72" spans="1:1">
      <c r="A72" s="542">
        <f>IF('Список территорий'!$M$30="",1,0)</f>
        <v>0</v>
      </c>
    </row>
    <row r="73" spans="1:1">
      <c r="A73" s="542">
        <f>IF('Список территорий'!$N$30="",1,0)</f>
        <v>0</v>
      </c>
    </row>
    <row r="74" spans="1:1">
      <c r="A74" s="542">
        <f>IF(ЭЭ!$M$100="",1,0)</f>
        <v>0</v>
      </c>
    </row>
    <row r="75" spans="1:1">
      <c r="A75" s="542">
        <f>IF('Общие сведения'!$H$380="",1,0)</f>
        <v>0</v>
      </c>
    </row>
    <row r="76" spans="1:1">
      <c r="A76" s="542">
        <f>IF('Общие сведения'!$H$381="",1,0)</f>
        <v>0</v>
      </c>
    </row>
    <row r="77" spans="1:1">
      <c r="A77" s="542">
        <f>IF('Общие сведения'!$H$383="",1,0)</f>
        <v>0</v>
      </c>
    </row>
    <row r="78" spans="1:1">
      <c r="A78" s="542">
        <f>IF('Список территорий'!$M$32="",1,0)</f>
        <v>0</v>
      </c>
    </row>
    <row r="79" spans="1:1">
      <c r="A79" s="542">
        <f>IF('Список территорий'!$N$32="",1,0)</f>
        <v>0</v>
      </c>
    </row>
    <row r="80" spans="1:1">
      <c r="A80" s="542">
        <f>IF(ЭЭ!$M$111="",1,0)</f>
        <v>0</v>
      </c>
    </row>
    <row r="81" spans="1:1">
      <c r="A81" s="542">
        <f>IF('Общие сведения'!$H$413="",1,0)</f>
        <v>0</v>
      </c>
    </row>
    <row r="82" spans="1:1">
      <c r="A82" s="542">
        <f>IF('Общие сведения'!$H$414="",1,0)</f>
        <v>0</v>
      </c>
    </row>
    <row r="83" spans="1:1">
      <c r="A83" s="542">
        <f>IF('Общие сведения'!$H$416="",1,0)</f>
        <v>0</v>
      </c>
    </row>
    <row r="84" spans="1:1">
      <c r="A84" s="542">
        <f>IF('Список территорий'!$M$34="",1,0)</f>
        <v>0</v>
      </c>
    </row>
    <row r="85" spans="1:1">
      <c r="A85" s="542">
        <f>IF('Список территорий'!$N$34="",1,0)</f>
        <v>0</v>
      </c>
    </row>
    <row r="86" spans="1:1">
      <c r="A86" s="542">
        <f>IF(ЭЭ!$M$122="",1,0)</f>
        <v>0</v>
      </c>
    </row>
    <row r="87" spans="1:1">
      <c r="A87" s="542">
        <f>IF('Общие сведения'!$H$446="",1,0)</f>
        <v>0</v>
      </c>
    </row>
    <row r="88" spans="1:1">
      <c r="A88" s="542">
        <f>IF('Общие сведения'!$H$447="",1,0)</f>
        <v>0</v>
      </c>
    </row>
    <row r="89" spans="1:1">
      <c r="A89" s="542">
        <f>IF('Общие сведения'!$H$449="",1,0)</f>
        <v>0</v>
      </c>
    </row>
    <row r="90" spans="1:1">
      <c r="A90" s="542">
        <f>IF('Список территорий'!$M$36="",1,0)</f>
        <v>0</v>
      </c>
    </row>
    <row r="91" spans="1:1">
      <c r="A91" s="542">
        <f>IF('Список территорий'!$N$36="",1,0)</f>
        <v>0</v>
      </c>
    </row>
    <row r="92" spans="1:1">
      <c r="A92" s="542">
        <f>IF(ЭЭ!$M$133="",1,0)</f>
        <v>0</v>
      </c>
    </row>
    <row r="93" spans="1:1">
      <c r="A93" s="542">
        <f>IF(Реагенты!$M$19="",1,0)</f>
        <v>0</v>
      </c>
    </row>
    <row r="94" spans="1:1">
      <c r="A94" s="542">
        <f>IF(Реагенты!$M$23="",1,0)</f>
        <v>0</v>
      </c>
    </row>
    <row r="95" spans="1:1">
      <c r="A95" s="542">
        <f>IF(Реагенты!$M$27="",1,0)</f>
        <v>0</v>
      </c>
    </row>
    <row r="96" spans="1:1">
      <c r="A96" s="542">
        <f>IF(Реагенты!$M$31="",1,0)</f>
        <v>0</v>
      </c>
    </row>
    <row r="97" spans="1:1">
      <c r="A97" s="542">
        <f>IF(Реагенты!$M$35="",1,0)</f>
        <v>0</v>
      </c>
    </row>
    <row r="98" spans="1:1">
      <c r="A98" s="542">
        <f>IF(Реагенты!$M$39="",1,0)</f>
        <v>0</v>
      </c>
    </row>
    <row r="99" spans="1:1">
      <c r="A99" s="542">
        <f>IF(Реагенты!$M$43="",1,0)</f>
        <v>0</v>
      </c>
    </row>
    <row r="100" spans="1:1">
      <c r="A100" s="542">
        <f>IF(Реагенты!$M$47="",1,0)</f>
        <v>0</v>
      </c>
    </row>
    <row r="101" spans="1:1">
      <c r="A101" s="542">
        <f>IF(Реагенты!$M$51="",1,0)</f>
        <v>0</v>
      </c>
    </row>
    <row r="102" spans="1:1">
      <c r="A102" s="542">
        <f>IF(Реагенты!$M$55="",1,0)</f>
        <v>0</v>
      </c>
    </row>
    <row r="103" spans="1:1">
      <c r="A103" s="542">
        <f>IF(Реагенты!$M$59="",1,0)</f>
        <v>0</v>
      </c>
    </row>
    <row r="104" spans="1:1">
      <c r="A104" s="542">
        <f>IF('Список объектов'!$M$97="",1,0)</f>
        <v>0</v>
      </c>
    </row>
    <row r="105" spans="1:1">
      <c r="A105" s="542">
        <f>IF('Список объектов'!$N$97="",1,0)</f>
        <v>0</v>
      </c>
    </row>
    <row r="106" spans="1:1">
      <c r="A106" s="542">
        <f>IF('Список объектов'!$O$97="",1,0)</f>
        <v>0</v>
      </c>
    </row>
    <row r="107" spans="1:1">
      <c r="A107" s="542">
        <f>IF('Список объектов'!$M$98="",1,0)</f>
        <v>0</v>
      </c>
    </row>
    <row r="108" spans="1:1">
      <c r="A108" s="542">
        <f>IF('Список объектов'!$N$98="",1,0)</f>
        <v>0</v>
      </c>
    </row>
    <row r="109" spans="1:1">
      <c r="A109" s="542">
        <f>IF('Список объектов'!$O$98="",1,0)</f>
        <v>0</v>
      </c>
    </row>
    <row r="110" spans="1:1">
      <c r="A110" s="542">
        <f>IF('Список объектов'!$M$99="",1,0)</f>
        <v>0</v>
      </c>
    </row>
    <row r="111" spans="1:1">
      <c r="A111" s="542">
        <f>IF('Список объектов'!$N$99="",1,0)</f>
        <v>0</v>
      </c>
    </row>
    <row r="112" spans="1:1">
      <c r="A112" s="542">
        <f>IF('Список объектов'!$O$99="",1,0)</f>
        <v>0</v>
      </c>
    </row>
    <row r="113" spans="1:1">
      <c r="A113" s="542">
        <f>IF('Список объектов'!$M$100="",1,0)</f>
        <v>0</v>
      </c>
    </row>
    <row r="114" spans="1:1">
      <c r="A114" s="542">
        <f>IF('Список объектов'!$N$100="",1,0)</f>
        <v>0</v>
      </c>
    </row>
    <row r="115" spans="1:1">
      <c r="A115" s="542">
        <f>IF('Список объектов'!$O$100="",1,0)</f>
        <v>0</v>
      </c>
    </row>
    <row r="116" spans="1:1">
      <c r="A116" s="542">
        <f>IF('Список объектов'!$M$101="",1,0)</f>
        <v>0</v>
      </c>
    </row>
    <row r="117" spans="1:1">
      <c r="A117" s="542">
        <f>IF('Список объектов'!$N$101="",1,0)</f>
        <v>0</v>
      </c>
    </row>
    <row r="118" spans="1:1">
      <c r="A118" s="542">
        <f>IF('Список объектов'!$O$101="",1,0)</f>
        <v>0</v>
      </c>
    </row>
    <row r="119" spans="1:1">
      <c r="A119" s="542">
        <f>IF('Список объектов'!$M$102="",1,0)</f>
        <v>0</v>
      </c>
    </row>
    <row r="120" spans="1:1">
      <c r="A120" s="542">
        <f>IF('Список объектов'!$N$102="",1,0)</f>
        <v>0</v>
      </c>
    </row>
    <row r="121" spans="1:1">
      <c r="A121" s="542">
        <f>IF('Список объектов'!$O$102="",1,0)</f>
        <v>0</v>
      </c>
    </row>
    <row r="122" spans="1:1">
      <c r="A122" s="542">
        <f>IF('Список объектов'!$M$103="",1,0)</f>
        <v>0</v>
      </c>
    </row>
    <row r="123" spans="1:1">
      <c r="A123" s="542">
        <f>IF('Список объектов'!$N$103="",1,0)</f>
        <v>0</v>
      </c>
    </row>
    <row r="124" spans="1:1">
      <c r="A124" s="542">
        <f>IF('Список объектов'!$O$103="",1,0)</f>
        <v>0</v>
      </c>
    </row>
    <row r="125" spans="1:1">
      <c r="A125" s="542">
        <f>IF('Список объектов'!$M$104="",1,0)</f>
        <v>0</v>
      </c>
    </row>
    <row r="126" spans="1:1">
      <c r="A126" s="542">
        <f>IF('Список объектов'!$N$104="",1,0)</f>
        <v>0</v>
      </c>
    </row>
    <row r="127" spans="1:1">
      <c r="A127" s="542">
        <f>IF('Список объектов'!$O$104="",1,0)</f>
        <v>0</v>
      </c>
    </row>
    <row r="128" spans="1:1">
      <c r="A128" s="542">
        <f>IF('Список объектов'!$M$105="",1,0)</f>
        <v>0</v>
      </c>
    </row>
    <row r="129" spans="1:1">
      <c r="A129" s="542">
        <f>IF('Список объектов'!$N$105="",1,0)</f>
        <v>0</v>
      </c>
    </row>
    <row r="130" spans="1:1">
      <c r="A130" s="542">
        <f>IF('Список объектов'!$O$105="",1,0)</f>
        <v>0</v>
      </c>
    </row>
    <row r="131" spans="1:1">
      <c r="A131" s="542">
        <f>IF('Список объектов'!$M$106="",1,0)</f>
        <v>0</v>
      </c>
    </row>
    <row r="132" spans="1:1">
      <c r="A132" s="542">
        <f>IF('Список объектов'!$N$106="",1,0)</f>
        <v>0</v>
      </c>
    </row>
    <row r="133" spans="1:1">
      <c r="A133" s="542">
        <f>IF('Список объектов'!$O$106="",1,0)</f>
        <v>0</v>
      </c>
    </row>
    <row r="134" spans="1:1">
      <c r="A134" s="542">
        <f>IF('Список объектов'!$M$107="",1,0)</f>
        <v>0</v>
      </c>
    </row>
    <row r="135" spans="1:1">
      <c r="A135" s="542">
        <f>IF('Список объектов'!$N$107="",1,0)</f>
        <v>0</v>
      </c>
    </row>
    <row r="136" spans="1:1">
      <c r="A136" s="542">
        <f>IF('Список объектов'!$O$107="",1,0)</f>
        <v>0</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Activity">
    <tabColor indexed="47"/>
  </sheetPr>
  <dimension ref="A1"/>
  <sheetViews>
    <sheetView showGridLines="0" zoomScaleNormal="100" workbookViewId="0"/>
  </sheetViews>
  <sheetFormatPr defaultRowHeight="11.4"/>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ColWidth="9.125" defaultRowHeight="11.4"/>
  <cols>
    <col min="1" max="16384" width="9.125" style="43"/>
  </cols>
  <sheetData/>
  <sheetProtection formatColumns="0" formatRows="0"/>
  <phoneticPr fontId="14" type="noConversion"/>
  <pageMargins left="0.75" right="0.75" top="1" bottom="1" header="0.5" footer="0.5"/>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tabColor theme="6" tint="0.39997558519241921"/>
  </sheetPr>
  <dimension ref="L1:N16"/>
  <sheetViews>
    <sheetView showGridLines="0" topLeftCell="K11" zoomScaleNormal="100" workbookViewId="0"/>
  </sheetViews>
  <sheetFormatPr defaultColWidth="9.125" defaultRowHeight="11.4"/>
  <cols>
    <col min="1" max="10" width="0" style="100" hidden="1" customWidth="1"/>
    <col min="11" max="11" width="3.75" style="100" customWidth="1"/>
    <col min="12" max="12" width="6.125" style="100" customWidth="1"/>
    <col min="13" max="13" width="20.75" style="100" customWidth="1"/>
    <col min="14" max="14" width="92.625" style="100" customWidth="1"/>
    <col min="15" max="16384" width="9.125" style="100"/>
  </cols>
  <sheetData>
    <row r="1" spans="12:14" hidden="1"/>
    <row r="2" spans="12:14" hidden="1"/>
    <row r="3" spans="12:14" hidden="1"/>
    <row r="4" spans="12:14" hidden="1"/>
    <row r="5" spans="12:14" hidden="1"/>
    <row r="6" spans="12:14" hidden="1"/>
    <row r="7" spans="12:14" hidden="1"/>
    <row r="8" spans="12:14" hidden="1"/>
    <row r="9" spans="12:14" hidden="1"/>
    <row r="10" spans="12:14" hidden="1"/>
    <row r="12" spans="12:14" ht="20.100000000000001" customHeight="1">
      <c r="L12" s="328" t="s">
        <v>709</v>
      </c>
      <c r="M12" s="329"/>
      <c r="N12" s="329"/>
    </row>
    <row r="14" spans="12:14" s="325" customFormat="1" ht="30" customHeight="1">
      <c r="L14" s="264" t="s">
        <v>16</v>
      </c>
      <c r="M14" s="264" t="s">
        <v>710</v>
      </c>
      <c r="N14" s="264" t="s">
        <v>711</v>
      </c>
    </row>
    <row r="15" spans="12:14" ht="34.200000000000003">
      <c r="L15" s="264">
        <v>1</v>
      </c>
      <c r="M15" s="330" t="s">
        <v>529</v>
      </c>
      <c r="N15" s="330" t="s">
        <v>712</v>
      </c>
    </row>
    <row r="16" spans="12:14" ht="69" customHeight="1">
      <c r="L16" s="264">
        <v>2</v>
      </c>
      <c r="M16" s="330" t="s">
        <v>530</v>
      </c>
      <c r="N16" s="330" t="s">
        <v>1199</v>
      </c>
    </row>
  </sheetData>
  <sheetProtection formatColumns="0" formatRows="0" autoFilter="0"/>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ColWidth="9.125" defaultRowHeight="11.4"/>
  <cols>
    <col min="1" max="26" width="9.125" style="8"/>
    <col min="27" max="36" width="9.125" style="9"/>
    <col min="37" max="16384" width="9.1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indexed="47"/>
  </sheetPr>
  <dimension ref="A1"/>
  <sheetViews>
    <sheetView showGridLines="0" zoomScaleNormal="100" workbookViewId="0"/>
  </sheetViews>
  <sheetFormatPr defaultRowHeight="11.4"/>
  <sheetData/>
  <phoneticPr fontId="12" type="noConversion"/>
  <pageMargins left="0.75" right="0.75" top="1" bottom="1" header="0.5" footer="0.5"/>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ColWidth="9.125" defaultRowHeight="11.4"/>
  <cols>
    <col min="1" max="16384" width="9.125" style="46"/>
  </cols>
  <sheetData/>
  <phoneticPr fontId="12" type="noConversion"/>
  <pageMargins left="0.75" right="0.75" top="1" bottom="1" header="0.5" footer="0.5"/>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zoomScaleNormal="100" workbookViewId="0"/>
  </sheetViews>
  <sheetFormatPr defaultColWidth="9.125" defaultRowHeight="11.4"/>
  <cols>
    <col min="1" max="16384" width="9.125" style="42"/>
  </cols>
  <sheetData/>
  <sheetProtection formatColumns="0" formatRows="0"/>
  <phoneticPr fontId="31" type="noConversion"/>
  <pageMargins left="0.75" right="0.75" top="1" bottom="1" header="0.5" footer="0.5"/>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33"/>
  <sheetViews>
    <sheetView showGridLines="0" zoomScaleNormal="100" workbookViewId="0"/>
  </sheetViews>
  <sheetFormatPr defaultColWidth="9.125" defaultRowHeight="11.4"/>
  <cols>
    <col min="1" max="1" width="36.25" customWidth="1"/>
    <col min="2" max="2" width="21.125" bestFit="1" customWidth="1"/>
    <col min="3" max="16384" width="9.125" style="2"/>
  </cols>
  <sheetData>
    <row r="1" spans="1:2">
      <c r="A1" s="6" t="s">
        <v>111</v>
      </c>
      <c r="B1" s="6" t="s">
        <v>112</v>
      </c>
    </row>
    <row r="2" spans="1:2">
      <c r="A2" t="s">
        <v>113</v>
      </c>
      <c r="B2" t="s">
        <v>1110</v>
      </c>
    </row>
    <row r="3" spans="1:2">
      <c r="A3" t="s">
        <v>159</v>
      </c>
      <c r="B3" t="s">
        <v>114</v>
      </c>
    </row>
    <row r="4" spans="1:2">
      <c r="A4" t="s">
        <v>1107</v>
      </c>
      <c r="B4" t="s">
        <v>1153</v>
      </c>
    </row>
    <row r="5" spans="1:2">
      <c r="A5" t="s">
        <v>1258</v>
      </c>
      <c r="B5" t="s">
        <v>1111</v>
      </c>
    </row>
    <row r="6" spans="1:2">
      <c r="A6" t="s">
        <v>1108</v>
      </c>
      <c r="B6" t="s">
        <v>1112</v>
      </c>
    </row>
    <row r="7" spans="1:2">
      <c r="A7" t="s">
        <v>1256</v>
      </c>
      <c r="B7" t="s">
        <v>1338</v>
      </c>
    </row>
    <row r="8" spans="1:2">
      <c r="A8" t="s">
        <v>1259</v>
      </c>
      <c r="B8" t="s">
        <v>1113</v>
      </c>
    </row>
    <row r="9" spans="1:2">
      <c r="A9" t="s">
        <v>1260</v>
      </c>
      <c r="B9" t="s">
        <v>203</v>
      </c>
    </row>
    <row r="10" spans="1:2">
      <c r="A10" t="s">
        <v>1261</v>
      </c>
      <c r="B10" t="s">
        <v>1339</v>
      </c>
    </row>
    <row r="11" spans="1:2">
      <c r="A11" t="s">
        <v>1262</v>
      </c>
      <c r="B11" t="s">
        <v>192</v>
      </c>
    </row>
    <row r="12" spans="1:2">
      <c r="A12" t="s">
        <v>1263</v>
      </c>
      <c r="B12" t="s">
        <v>1114</v>
      </c>
    </row>
    <row r="13" spans="1:2">
      <c r="A13" t="s">
        <v>1257</v>
      </c>
      <c r="B13" t="s">
        <v>1115</v>
      </c>
    </row>
    <row r="14" spans="1:2">
      <c r="A14" t="s">
        <v>301</v>
      </c>
      <c r="B14" t="s">
        <v>190</v>
      </c>
    </row>
    <row r="15" spans="1:2">
      <c r="A15" t="s">
        <v>1264</v>
      </c>
      <c r="B15" t="s">
        <v>118</v>
      </c>
    </row>
    <row r="16" spans="1:2">
      <c r="A16" t="s">
        <v>1265</v>
      </c>
      <c r="B16" t="s">
        <v>160</v>
      </c>
    </row>
    <row r="17" spans="1:2">
      <c r="A17" t="s">
        <v>1266</v>
      </c>
      <c r="B17" t="s">
        <v>172</v>
      </c>
    </row>
    <row r="18" spans="1:2">
      <c r="A18" t="s">
        <v>1267</v>
      </c>
      <c r="B18" t="s">
        <v>193</v>
      </c>
    </row>
    <row r="19" spans="1:2">
      <c r="A19" t="s">
        <v>1268</v>
      </c>
      <c r="B19" t="s">
        <v>189</v>
      </c>
    </row>
    <row r="20" spans="1:2">
      <c r="A20" t="s">
        <v>1269</v>
      </c>
      <c r="B20" t="s">
        <v>116</v>
      </c>
    </row>
    <row r="21" spans="1:2">
      <c r="A21" t="s">
        <v>1270</v>
      </c>
      <c r="B21" t="s">
        <v>119</v>
      </c>
    </row>
    <row r="22" spans="1:2">
      <c r="A22" t="s">
        <v>1271</v>
      </c>
      <c r="B22" t="s">
        <v>174</v>
      </c>
    </row>
    <row r="23" spans="1:2">
      <c r="A23" t="s">
        <v>1272</v>
      </c>
      <c r="B23" t="s">
        <v>173</v>
      </c>
    </row>
    <row r="24" spans="1:2">
      <c r="A24" t="s">
        <v>1273</v>
      </c>
      <c r="B24" t="s">
        <v>158</v>
      </c>
    </row>
    <row r="25" spans="1:2">
      <c r="A25" t="s">
        <v>109</v>
      </c>
      <c r="B25" t="s">
        <v>1116</v>
      </c>
    </row>
    <row r="26" spans="1:2">
      <c r="A26" t="s">
        <v>117</v>
      </c>
      <c r="B26" t="s">
        <v>1117</v>
      </c>
    </row>
    <row r="27" spans="1:2">
      <c r="B27" t="s">
        <v>1118</v>
      </c>
    </row>
    <row r="28" spans="1:2">
      <c r="B28" t="s">
        <v>1119</v>
      </c>
    </row>
    <row r="29" spans="1:2">
      <c r="B29" t="s">
        <v>1120</v>
      </c>
    </row>
    <row r="30" spans="1:2">
      <c r="B30" t="s">
        <v>1332</v>
      </c>
    </row>
    <row r="31" spans="1:2">
      <c r="B31" t="s">
        <v>1154</v>
      </c>
    </row>
    <row r="32" spans="1:2">
      <c r="B32" t="s">
        <v>1245</v>
      </c>
    </row>
    <row r="33" spans="2:2">
      <c r="B33" t="s">
        <v>1401</v>
      </c>
    </row>
  </sheetData>
  <sheetProtection formatColumns="0" formatRows="0"/>
  <phoneticPr fontId="12" type="noConversion"/>
  <pageMargins left="0.75" right="0.75" top="1" bottom="1" header="0.5" footer="0.5"/>
  <pageSetup paperSize="9"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ColWidth="9.125" defaultRowHeight="11.4"/>
  <cols>
    <col min="1" max="16384" width="9.125" style="4"/>
  </cols>
  <sheetData/>
  <sheetProtection formatColumns="0" formatRows="0"/>
  <phoneticPr fontId="14" type="noConversion"/>
  <pageMargins left="0.75" right="0.75" top="1" bottom="1" header="0.5" footer="0.5"/>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ColWidth="9.125" defaultRowHeight="11.4"/>
  <cols>
    <col min="1" max="1" width="9.125" style="12"/>
    <col min="2" max="16384" width="9.125" style="13"/>
  </cols>
  <sheetData/>
  <sheetProtection formatColumns="0" formatRows="0"/>
  <phoneticPr fontId="9" type="noConversion"/>
  <pageMargins left="0.75" right="0.75" top="1" bottom="1" header="0.5" footer="0.5"/>
  <pageSetup paperSize="9"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4"/>
  <cols>
    <col min="1" max="1" width="49.125" customWidth="1"/>
  </cols>
  <sheetData>
    <row r="1" spans="1:1" ht="12">
      <c r="A1" s="14"/>
    </row>
    <row r="2" spans="1:1" ht="12">
      <c r="A2" s="14"/>
    </row>
    <row r="3" spans="1:1" ht="12">
      <c r="A3" s="14"/>
    </row>
    <row r="4" spans="1:1" ht="12">
      <c r="A4" s="14"/>
    </row>
    <row r="5" spans="1:1" ht="12">
      <c r="A5" s="14"/>
    </row>
    <row r="6" spans="1:1" ht="12">
      <c r="A6" s="14"/>
    </row>
    <row r="7" spans="1:1" ht="12">
      <c r="A7" s="14"/>
    </row>
    <row r="8" spans="1:1" ht="12">
      <c r="A8" s="14"/>
    </row>
    <row r="9" spans="1:1" ht="12">
      <c r="A9" s="14"/>
    </row>
    <row r="10" spans="1:1" ht="12">
      <c r="A10" s="14"/>
    </row>
    <row r="11" spans="1:1" ht="12">
      <c r="A11" s="14"/>
    </row>
    <row r="12" spans="1:1" ht="12">
      <c r="A12" s="14"/>
    </row>
    <row r="13" spans="1:1" ht="12">
      <c r="A13" s="14"/>
    </row>
    <row r="14" spans="1:1" ht="12">
      <c r="A14" s="14"/>
    </row>
    <row r="15" spans="1:1" ht="12">
      <c r="A15" s="14"/>
    </row>
    <row r="16" spans="1:1" ht="12">
      <c r="A16" s="14"/>
    </row>
    <row r="17" spans="1:1" ht="12">
      <c r="A17" s="14"/>
    </row>
    <row r="18" spans="1:1" ht="12">
      <c r="A18" s="14"/>
    </row>
    <row r="19" spans="1:1" ht="12">
      <c r="A19" s="14"/>
    </row>
  </sheetData>
  <sheetProtection formatColumns="0" formatRows="0"/>
  <phoneticPr fontId="12" type="noConversion"/>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rgb="FFFFCC99"/>
  </sheetPr>
  <dimension ref="A1"/>
  <sheetViews>
    <sheetView showGridLines="0" zoomScaleNormal="100" workbookViewId="0"/>
  </sheetViews>
  <sheetFormatPr defaultRowHeight="11.4"/>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zoomScaleNormal="100" workbookViewId="0"/>
  </sheetViews>
  <sheetFormatPr defaultRowHeight="11.4"/>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WS">
    <tabColor theme="0"/>
  </sheetPr>
  <dimension ref="L1:O32"/>
  <sheetViews>
    <sheetView showGridLines="0" view="pageBreakPreview" topLeftCell="K11" zoomScale="60" zoomScaleNormal="100" workbookViewId="0">
      <selection activeCell="M14" sqref="M14"/>
    </sheetView>
  </sheetViews>
  <sheetFormatPr defaultColWidth="9.125" defaultRowHeight="13.2"/>
  <cols>
    <col min="1" max="10" width="0" style="485" hidden="1" customWidth="1"/>
    <col min="11" max="11" width="3.75" style="485" customWidth="1"/>
    <col min="12" max="12" width="11.75" style="485" customWidth="1"/>
    <col min="13" max="13" width="32.875" style="485" customWidth="1"/>
    <col min="14" max="14" width="116.125" style="485" customWidth="1"/>
    <col min="15" max="15" width="9.125" style="486" customWidth="1"/>
    <col min="16" max="16384" width="9.125" style="485"/>
  </cols>
  <sheetData>
    <row r="1" spans="12:15" hidden="1">
      <c r="L1" s="486"/>
      <c r="M1" s="486"/>
      <c r="N1" s="486"/>
    </row>
    <row r="2" spans="12:15" hidden="1">
      <c r="L2" s="486"/>
      <c r="M2" s="486"/>
      <c r="N2" s="486"/>
    </row>
    <row r="3" spans="12:15" hidden="1">
      <c r="L3" s="486"/>
      <c r="M3" s="486"/>
      <c r="N3" s="486"/>
    </row>
    <row r="4" spans="12:15" hidden="1">
      <c r="L4" s="486"/>
      <c r="M4" s="486"/>
      <c r="N4" s="486"/>
    </row>
    <row r="5" spans="12:15" hidden="1">
      <c r="L5" s="486"/>
      <c r="M5" s="486"/>
      <c r="N5" s="486"/>
    </row>
    <row r="6" spans="12:15" hidden="1">
      <c r="L6" s="486"/>
      <c r="M6" s="486"/>
      <c r="N6" s="486"/>
    </row>
    <row r="7" spans="12:15" hidden="1">
      <c r="L7" s="486"/>
      <c r="M7" s="486"/>
      <c r="N7" s="486"/>
    </row>
    <row r="8" spans="12:15" hidden="1">
      <c r="L8" s="486"/>
      <c r="M8" s="486"/>
      <c r="N8" s="486"/>
    </row>
    <row r="9" spans="12:15" hidden="1">
      <c r="L9" s="486"/>
      <c r="M9" s="486"/>
      <c r="N9" s="486"/>
    </row>
    <row r="10" spans="12:15" hidden="1">
      <c r="L10" s="486"/>
      <c r="M10" s="486"/>
      <c r="N10" s="486"/>
    </row>
    <row r="11" spans="12:15">
      <c r="L11" s="486"/>
      <c r="M11" s="486"/>
      <c r="N11" s="486"/>
    </row>
    <row r="12" spans="12:15" ht="24.9" customHeight="1">
      <c r="L12" s="487" t="s">
        <v>1258</v>
      </c>
      <c r="M12" s="488"/>
      <c r="N12" s="488"/>
    </row>
    <row r="13" spans="12:15" ht="16.5" customHeight="1">
      <c r="L13" s="603" t="s">
        <v>1295</v>
      </c>
      <c r="M13" s="486"/>
      <c r="N13" s="486"/>
    </row>
    <row r="14" spans="12:15" ht="27.9" customHeight="1">
      <c r="L14" s="604" t="s">
        <v>1255</v>
      </c>
      <c r="M14" s="605" t="s">
        <v>1108</v>
      </c>
      <c r="N14" s="606" t="s">
        <v>1294</v>
      </c>
      <c r="O14" s="489"/>
    </row>
    <row r="15" spans="12:15" ht="27.9" customHeight="1">
      <c r="L15" s="604" t="s">
        <v>1255</v>
      </c>
      <c r="M15" s="605" t="s">
        <v>1256</v>
      </c>
      <c r="N15" s="606" t="s">
        <v>1274</v>
      </c>
      <c r="O15" s="489"/>
    </row>
    <row r="16" spans="12:15" ht="27.9" customHeight="1">
      <c r="L16" s="604" t="s">
        <v>1255</v>
      </c>
      <c r="M16" s="605" t="s">
        <v>1259</v>
      </c>
      <c r="N16" s="606" t="s">
        <v>1293</v>
      </c>
      <c r="O16" s="489"/>
    </row>
    <row r="17" spans="12:15" ht="27.9" customHeight="1">
      <c r="L17" s="604" t="s">
        <v>1255</v>
      </c>
      <c r="M17" s="605" t="s">
        <v>1260</v>
      </c>
      <c r="N17" s="606" t="s">
        <v>1277</v>
      </c>
      <c r="O17" s="489"/>
    </row>
    <row r="18" spans="12:15" ht="27.9" customHeight="1">
      <c r="L18" s="604" t="s">
        <v>1255</v>
      </c>
      <c r="M18" s="605" t="s">
        <v>1261</v>
      </c>
      <c r="N18" s="606" t="s">
        <v>1278</v>
      </c>
      <c r="O18" s="489"/>
    </row>
    <row r="19" spans="12:15" ht="27.9" customHeight="1">
      <c r="L19" s="604" t="s">
        <v>1255</v>
      </c>
      <c r="M19" s="605" t="s">
        <v>1262</v>
      </c>
      <c r="N19" s="606" t="s">
        <v>1279</v>
      </c>
      <c r="O19" s="489"/>
    </row>
    <row r="20" spans="12:15" ht="27.9" customHeight="1">
      <c r="L20" s="604" t="s">
        <v>1255</v>
      </c>
      <c r="M20" s="605" t="s">
        <v>1263</v>
      </c>
      <c r="N20" s="606" t="s">
        <v>1280</v>
      </c>
      <c r="O20" s="489"/>
    </row>
    <row r="21" spans="12:15" ht="27.9" customHeight="1">
      <c r="L21" s="604" t="s">
        <v>1255</v>
      </c>
      <c r="M21" s="605" t="s">
        <v>1257</v>
      </c>
      <c r="N21" s="606" t="s">
        <v>1281</v>
      </c>
      <c r="O21" s="489"/>
    </row>
    <row r="22" spans="12:15" ht="27.9" customHeight="1">
      <c r="L22" s="604" t="s">
        <v>1255</v>
      </c>
      <c r="M22" s="605" t="s">
        <v>301</v>
      </c>
      <c r="N22" s="606" t="s">
        <v>1282</v>
      </c>
      <c r="O22" s="489"/>
    </row>
    <row r="23" spans="12:15" ht="27.9" customHeight="1">
      <c r="L23" s="604" t="s">
        <v>1255</v>
      </c>
      <c r="M23" s="605" t="s">
        <v>1264</v>
      </c>
      <c r="N23" s="606" t="s">
        <v>1283</v>
      </c>
      <c r="O23" s="489"/>
    </row>
    <row r="24" spans="12:15" ht="27.9" customHeight="1">
      <c r="L24" s="604" t="s">
        <v>1255</v>
      </c>
      <c r="M24" s="605" t="s">
        <v>1265</v>
      </c>
      <c r="N24" s="606" t="s">
        <v>1284</v>
      </c>
      <c r="O24" s="489"/>
    </row>
    <row r="25" spans="12:15" ht="27.9" customHeight="1">
      <c r="L25" s="604" t="s">
        <v>1255</v>
      </c>
      <c r="M25" s="605" t="s">
        <v>1266</v>
      </c>
      <c r="N25" s="606" t="s">
        <v>1285</v>
      </c>
      <c r="O25" s="489"/>
    </row>
    <row r="26" spans="12:15" ht="27.9" customHeight="1">
      <c r="L26" s="604" t="s">
        <v>1255</v>
      </c>
      <c r="M26" s="605" t="s">
        <v>1267</v>
      </c>
      <c r="N26" s="606" t="s">
        <v>1286</v>
      </c>
      <c r="O26" s="489"/>
    </row>
    <row r="27" spans="12:15" ht="27.9" customHeight="1">
      <c r="L27" s="604" t="s">
        <v>1255</v>
      </c>
      <c r="M27" s="605" t="s">
        <v>1268</v>
      </c>
      <c r="N27" s="606" t="s">
        <v>1287</v>
      </c>
      <c r="O27" s="489"/>
    </row>
    <row r="28" spans="12:15" ht="27.9" customHeight="1">
      <c r="L28" s="604" t="s">
        <v>1255</v>
      </c>
      <c r="M28" s="605" t="s">
        <v>1269</v>
      </c>
      <c r="N28" s="606" t="s">
        <v>1288</v>
      </c>
      <c r="O28" s="489"/>
    </row>
    <row r="29" spans="12:15" ht="27.9" customHeight="1">
      <c r="L29" s="604" t="s">
        <v>1255</v>
      </c>
      <c r="M29" s="605" t="s">
        <v>1270</v>
      </c>
      <c r="N29" s="606" t="s">
        <v>1289</v>
      </c>
      <c r="O29" s="489"/>
    </row>
    <row r="30" spans="12:15" ht="27.9" customHeight="1">
      <c r="L30" s="604" t="s">
        <v>1255</v>
      </c>
      <c r="M30" s="605" t="s">
        <v>1271</v>
      </c>
      <c r="N30" s="606" t="s">
        <v>1290</v>
      </c>
      <c r="O30" s="489"/>
    </row>
    <row r="31" spans="12:15" ht="27.9" customHeight="1">
      <c r="L31" s="604" t="s">
        <v>1255</v>
      </c>
      <c r="M31" s="605" t="s">
        <v>1272</v>
      </c>
      <c r="N31" s="606" t="s">
        <v>1291</v>
      </c>
      <c r="O31" s="489"/>
    </row>
    <row r="32" spans="12:15" ht="27.9" customHeight="1">
      <c r="L32" s="604" t="s">
        <v>1255</v>
      </c>
      <c r="M32" s="605" t="s">
        <v>1273</v>
      </c>
      <c r="N32" s="606" t="s">
        <v>1292</v>
      </c>
      <c r="O32" s="489"/>
    </row>
  </sheetData>
  <sheetProtection formatColumns="0" formatRows="0" autoFilter="0"/>
  <pageMargins left="0.7" right="0.7" top="0.75" bottom="0.47222222222222221" header="0.3" footer="0.3"/>
  <pageSetup paperSize="9" orientation="portrait" r:id="rId1"/>
  <headerFooter>
    <oddFooter>&amp;C&amp;A
&amp;P из &amp;N</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zoomScaleNormal="100" workbookViewId="0"/>
  </sheetViews>
  <sheetFormatPr defaultRowHeight="11.4"/>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rgb="FFFFCC99"/>
  </sheetPr>
  <dimension ref="A1"/>
  <sheetViews>
    <sheetView showGridLines="0" zoomScaleNormal="100" workbookViewId="0"/>
  </sheetViews>
  <sheetFormatPr defaultRowHeight="11.4"/>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9">
    <tabColor rgb="FFFFCC99"/>
  </sheetPr>
  <dimension ref="A1"/>
  <sheetViews>
    <sheetView showGridLines="0" zoomScaleNormal="100" workbookViewId="0"/>
  </sheetViews>
  <sheetFormatPr defaultRowHeight="11.4"/>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0">
    <tabColor rgb="FFFFCC99"/>
  </sheetPr>
  <dimension ref="A1"/>
  <sheetViews>
    <sheetView showGridLines="0" zoomScaleNormal="100" workbookViewId="0"/>
  </sheetViews>
  <sheetFormatPr defaultRowHeight="11.4"/>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rgb="FFFFCC99"/>
  </sheetPr>
  <dimension ref="A1"/>
  <sheetViews>
    <sheetView showGridLines="0" zoomScaleNormal="100" workbookViewId="0"/>
  </sheetViews>
  <sheetFormatPr defaultRowHeight="11.4"/>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6">
    <tabColor rgb="FFFFCC99"/>
  </sheetPr>
  <dimension ref="A1"/>
  <sheetViews>
    <sheetView showGridLines="0" zoomScaleNormal="100" workbookViewId="0"/>
  </sheetViews>
  <sheetFormatPr defaultRowHeight="11.4"/>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8">
    <tabColor rgb="FFFFCC99"/>
  </sheetPr>
  <dimension ref="A1"/>
  <sheetViews>
    <sheetView showGridLines="0" zoomScaleNormal="100" workbookViewId="0"/>
  </sheetViews>
  <sheetFormatPr defaultRowHeight="11.4"/>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5">
    <tabColor rgb="FFFFCC99"/>
  </sheetPr>
  <dimension ref="A1"/>
  <sheetViews>
    <sheetView showGridLines="0" zoomScaleNormal="100" workbookViewId="0"/>
  </sheetViews>
  <sheetFormatPr defaultRowHeight="11.4"/>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theme="3" tint="-0.249977111117893"/>
    <pageSetUpPr fitToPage="1"/>
  </sheetPr>
  <dimension ref="A1:P491"/>
  <sheetViews>
    <sheetView showGridLines="0" view="pageBreakPreview" topLeftCell="E180" zoomScale="80" zoomScaleNormal="100" zoomScaleSheetLayoutView="80" workbookViewId="0">
      <selection activeCell="H128" sqref="H128:H129"/>
    </sheetView>
  </sheetViews>
  <sheetFormatPr defaultColWidth="9.125" defaultRowHeight="10.199999999999999"/>
  <cols>
    <col min="1" max="3" width="10.75" style="53" hidden="1" customWidth="1"/>
    <col min="4" max="4" width="3.75" style="53" customWidth="1"/>
    <col min="5" max="5" width="12.75" style="53" customWidth="1"/>
    <col min="6" max="6" width="18.75" style="53" customWidth="1"/>
    <col min="7" max="7" width="57.625" style="53" customWidth="1"/>
    <col min="8" max="8" width="48.75" style="53" customWidth="1"/>
    <col min="9" max="9" width="3.75" style="53" customWidth="1"/>
    <col min="10" max="10" width="59.375" style="53" hidden="1" customWidth="1"/>
    <col min="11" max="14" width="16.75" style="53" hidden="1" customWidth="1"/>
    <col min="15" max="16" width="9.125" style="53" customWidth="1"/>
    <col min="17" max="16384" width="9.125" style="53"/>
  </cols>
  <sheetData>
    <row r="1" spans="1:16" hidden="1">
      <c r="A1" s="608"/>
      <c r="B1" s="608"/>
      <c r="C1" s="608"/>
      <c r="D1" s="608"/>
      <c r="E1" s="608"/>
      <c r="F1" s="608"/>
      <c r="G1" s="608"/>
      <c r="H1" s="608"/>
      <c r="I1" s="608"/>
      <c r="J1" s="608"/>
      <c r="K1" s="608"/>
      <c r="L1" s="608"/>
      <c r="M1" s="608"/>
      <c r="N1" s="608"/>
      <c r="O1" s="608"/>
      <c r="P1" s="608"/>
    </row>
    <row r="2" spans="1:16" hidden="1">
      <c r="A2" s="608"/>
      <c r="B2" s="608"/>
      <c r="C2" s="608"/>
      <c r="D2" s="608"/>
      <c r="E2" s="608"/>
      <c r="F2" s="608"/>
      <c r="G2" s="608"/>
      <c r="H2" s="608"/>
      <c r="I2" s="608"/>
      <c r="J2" s="608"/>
      <c r="K2" s="608"/>
      <c r="L2" s="608"/>
      <c r="M2" s="608"/>
      <c r="N2" s="608"/>
      <c r="O2" s="608"/>
      <c r="P2" s="608"/>
    </row>
    <row r="3" spans="1:16" hidden="1">
      <c r="A3" s="608"/>
      <c r="B3" s="608"/>
      <c r="C3" s="608"/>
      <c r="D3" s="608"/>
      <c r="E3" s="608"/>
      <c r="F3" s="608"/>
      <c r="G3" s="608"/>
      <c r="H3" s="608"/>
      <c r="I3" s="608"/>
      <c r="J3" s="608"/>
      <c r="K3" s="608"/>
      <c r="L3" s="608"/>
      <c r="M3" s="608"/>
      <c r="N3" s="608"/>
      <c r="O3" s="608"/>
      <c r="P3" s="608"/>
    </row>
    <row r="4" spans="1:16" hidden="1">
      <c r="A4" s="608"/>
      <c r="B4" s="608"/>
      <c r="C4" s="608"/>
      <c r="D4" s="608"/>
      <c r="E4" s="608"/>
      <c r="F4" s="608"/>
      <c r="G4" s="608"/>
      <c r="H4" s="608"/>
      <c r="I4" s="608"/>
      <c r="J4" s="608"/>
      <c r="K4" s="608"/>
      <c r="L4" s="608"/>
      <c r="M4" s="608"/>
      <c r="N4" s="608"/>
      <c r="O4" s="608"/>
      <c r="P4" s="608"/>
    </row>
    <row r="5" spans="1:16" hidden="1">
      <c r="A5" s="608"/>
      <c r="B5" s="608"/>
      <c r="C5" s="608"/>
      <c r="D5" s="608"/>
      <c r="E5" s="608"/>
      <c r="F5" s="608"/>
      <c r="G5" s="608"/>
      <c r="H5" s="608"/>
      <c r="I5" s="608"/>
      <c r="J5" s="608"/>
      <c r="K5" s="608"/>
      <c r="L5" s="608"/>
      <c r="M5" s="608"/>
      <c r="N5" s="608"/>
      <c r="O5" s="608"/>
      <c r="P5" s="608"/>
    </row>
    <row r="6" spans="1:16">
      <c r="A6" s="608"/>
      <c r="B6" s="608"/>
      <c r="C6" s="608"/>
      <c r="D6" s="608"/>
      <c r="E6" s="608"/>
      <c r="F6" s="608"/>
      <c r="G6" s="608"/>
      <c r="H6" s="608"/>
      <c r="I6" s="608"/>
      <c r="J6" s="608"/>
      <c r="K6" s="608"/>
      <c r="L6" s="608"/>
      <c r="M6" s="608"/>
      <c r="N6" s="608"/>
      <c r="O6" s="608"/>
      <c r="P6" s="608"/>
    </row>
    <row r="7" spans="1:16" ht="16.5" customHeight="1">
      <c r="A7" s="608"/>
      <c r="B7" s="608"/>
      <c r="C7" s="607"/>
      <c r="D7" s="608"/>
      <c r="E7" s="1042" t="s">
        <v>105</v>
      </c>
      <c r="F7" s="1043"/>
      <c r="G7" s="1044"/>
      <c r="H7" s="609" t="s">
        <v>19</v>
      </c>
      <c r="I7" s="608" t="s">
        <v>835</v>
      </c>
      <c r="J7" s="608"/>
      <c r="K7" s="608"/>
      <c r="L7" s="608"/>
      <c r="M7" s="608"/>
      <c r="N7" s="608"/>
      <c r="O7" s="608"/>
      <c r="P7" s="608"/>
    </row>
    <row r="8" spans="1:16" ht="16.5" customHeight="1">
      <c r="A8" s="608"/>
      <c r="B8" s="608"/>
      <c r="C8" s="607"/>
      <c r="D8" s="608"/>
      <c r="E8" s="1042" t="s">
        <v>106</v>
      </c>
      <c r="F8" s="1043"/>
      <c r="G8" s="1044"/>
      <c r="H8" s="610">
        <v>2024</v>
      </c>
      <c r="I8" s="611"/>
      <c r="J8" s="608"/>
      <c r="K8" s="608"/>
      <c r="L8" s="608"/>
      <c r="M8" s="608"/>
      <c r="N8" s="608"/>
      <c r="O8" s="608"/>
      <c r="P8" s="608"/>
    </row>
    <row r="9" spans="1:16" ht="16.5" customHeight="1">
      <c r="A9" s="608"/>
      <c r="B9" s="608"/>
      <c r="C9" s="607"/>
      <c r="D9" s="608"/>
      <c r="E9" s="1042" t="s">
        <v>925</v>
      </c>
      <c r="F9" s="1043"/>
      <c r="G9" s="1044"/>
      <c r="H9" s="610">
        <v>2023</v>
      </c>
      <c r="I9" s="611">
        <v>2025</v>
      </c>
      <c r="J9" s="607">
        <v>2024</v>
      </c>
      <c r="K9" s="608"/>
      <c r="L9" s="608"/>
      <c r="M9" s="608"/>
      <c r="N9" s="608"/>
      <c r="O9" s="608"/>
      <c r="P9" s="608"/>
    </row>
    <row r="10" spans="1:16" ht="16.5" customHeight="1">
      <c r="A10" s="608"/>
      <c r="B10" s="608"/>
      <c r="C10" s="607"/>
      <c r="D10" s="608"/>
      <c r="E10" s="1042" t="s">
        <v>269</v>
      </c>
      <c r="F10" s="1043"/>
      <c r="G10" s="1044"/>
      <c r="H10" s="610">
        <v>3</v>
      </c>
      <c r="I10" s="611"/>
      <c r="J10" s="608"/>
      <c r="K10" s="608"/>
      <c r="L10" s="608"/>
      <c r="M10" s="608"/>
      <c r="N10" s="608"/>
      <c r="O10" s="608"/>
      <c r="P10" s="608"/>
    </row>
    <row r="11" spans="1:16" ht="16.5" customHeight="1">
      <c r="A11" s="608"/>
      <c r="B11" s="608"/>
      <c r="C11" s="607"/>
      <c r="D11" s="608"/>
      <c r="E11" s="1042" t="s">
        <v>1205</v>
      </c>
      <c r="F11" s="1043"/>
      <c r="G11" s="1044"/>
      <c r="H11" s="610">
        <v>2</v>
      </c>
      <c r="I11" s="611"/>
      <c r="J11" s="608"/>
      <c r="K11" s="608"/>
      <c r="L11" s="608"/>
      <c r="M11" s="608"/>
      <c r="N11" s="608"/>
      <c r="O11" s="608"/>
      <c r="P11" s="608"/>
    </row>
    <row r="12" spans="1:16">
      <c r="A12" s="608"/>
      <c r="B12" s="608"/>
      <c r="C12" s="607"/>
      <c r="D12" s="608"/>
      <c r="E12" s="608"/>
      <c r="F12" s="608"/>
      <c r="G12" s="608"/>
      <c r="H12" s="608"/>
      <c r="I12" s="608"/>
      <c r="J12" s="608"/>
      <c r="K12" s="608"/>
      <c r="L12" s="608"/>
      <c r="M12" s="608"/>
      <c r="N12" s="608"/>
      <c r="O12" s="608"/>
      <c r="P12" s="608"/>
    </row>
    <row r="13" spans="1:16">
      <c r="A13" s="608"/>
      <c r="B13" s="608"/>
      <c r="C13" s="607"/>
      <c r="D13" s="608"/>
      <c r="E13" s="608"/>
      <c r="F13" s="608"/>
      <c r="G13" s="608"/>
      <c r="H13" s="608"/>
      <c r="I13" s="608"/>
      <c r="J13" s="608"/>
      <c r="K13" s="608"/>
      <c r="L13" s="608"/>
      <c r="M13" s="608"/>
      <c r="N13" s="608"/>
      <c r="O13" s="608"/>
      <c r="P13" s="608"/>
    </row>
    <row r="14" spans="1:16" ht="15" customHeight="1">
      <c r="A14" s="608"/>
      <c r="B14" s="608"/>
      <c r="C14" s="607"/>
      <c r="D14" s="608"/>
      <c r="E14" s="1045" t="s">
        <v>204</v>
      </c>
      <c r="F14" s="1045"/>
      <c r="G14" s="1045"/>
      <c r="H14" s="1045"/>
      <c r="I14" s="612"/>
      <c r="J14" s="612"/>
      <c r="K14" s="612"/>
      <c r="L14" s="612"/>
      <c r="M14" s="612"/>
      <c r="N14" s="612"/>
      <c r="O14" s="612"/>
      <c r="P14" s="612"/>
    </row>
    <row r="15" spans="1:16" ht="15" customHeight="1">
      <c r="A15" s="608"/>
      <c r="B15" s="608"/>
      <c r="C15" s="607"/>
      <c r="D15" s="608"/>
      <c r="E15" s="1046" t="s">
        <v>916</v>
      </c>
      <c r="F15" s="1046"/>
      <c r="G15" s="1046"/>
      <c r="H15" s="1046"/>
      <c r="I15" s="612"/>
      <c r="J15" s="612"/>
      <c r="K15" s="612"/>
      <c r="L15" s="612"/>
      <c r="M15" s="612"/>
      <c r="N15" s="612"/>
      <c r="O15" s="612"/>
      <c r="P15" s="612"/>
    </row>
    <row r="16" spans="1:16" ht="15" customHeight="1">
      <c r="A16" s="608"/>
      <c r="B16" s="608"/>
      <c r="C16" s="607"/>
      <c r="D16" s="608"/>
      <c r="E16" s="1045" t="s">
        <v>205</v>
      </c>
      <c r="F16" s="1045"/>
      <c r="G16" s="1045"/>
      <c r="H16" s="1045"/>
      <c r="I16" s="612"/>
      <c r="J16" s="612"/>
      <c r="K16" s="612"/>
      <c r="L16" s="612"/>
      <c r="M16" s="612"/>
      <c r="N16" s="612"/>
      <c r="O16" s="612"/>
      <c r="P16" s="612"/>
    </row>
    <row r="17" spans="1:16" ht="15" customHeight="1">
      <c r="A17" s="608"/>
      <c r="B17" s="608"/>
      <c r="C17" s="607"/>
      <c r="D17" s="608">
        <v>31507320</v>
      </c>
      <c r="E17" s="1047" t="s">
        <v>2317</v>
      </c>
      <c r="F17" s="1047"/>
      <c r="G17" s="1047"/>
      <c r="H17" s="1047"/>
      <c r="I17" s="613"/>
      <c r="J17" s="612"/>
      <c r="K17" s="612"/>
      <c r="L17" s="612"/>
      <c r="M17" s="612"/>
      <c r="N17" s="612"/>
      <c r="O17" s="608" t="s">
        <v>2389</v>
      </c>
      <c r="P17" s="612"/>
    </row>
    <row r="18" spans="1:16" ht="15" customHeight="1">
      <c r="A18" s="608"/>
      <c r="B18" s="608"/>
      <c r="C18" s="607"/>
      <c r="D18" s="608"/>
      <c r="E18" s="1048" t="s">
        <v>2390</v>
      </c>
      <c r="F18" s="1048"/>
      <c r="G18" s="1048"/>
      <c r="H18" s="1048"/>
      <c r="I18" s="613"/>
      <c r="J18" s="612"/>
      <c r="K18" s="612"/>
      <c r="L18" s="612"/>
      <c r="M18" s="612"/>
      <c r="N18" s="612"/>
      <c r="O18" s="612"/>
      <c r="P18" s="612"/>
    </row>
    <row r="19" spans="1:16" ht="15" customHeight="1">
      <c r="A19" s="608"/>
      <c r="B19" s="608"/>
      <c r="C19" s="607"/>
      <c r="D19" s="608"/>
      <c r="E19" s="1050" t="s">
        <v>2391</v>
      </c>
      <c r="F19" s="1050"/>
      <c r="G19" s="1050"/>
      <c r="H19" s="1050"/>
      <c r="I19" s="614"/>
      <c r="J19" s="612"/>
      <c r="K19" s="612"/>
      <c r="L19" s="612"/>
      <c r="M19" s="612"/>
      <c r="N19" s="612"/>
      <c r="O19" s="612"/>
      <c r="P19" s="612"/>
    </row>
    <row r="20" spans="1:16" ht="11.25" customHeight="1">
      <c r="A20" s="608"/>
      <c r="B20" s="608"/>
      <c r="C20" s="607"/>
      <c r="D20" s="608"/>
      <c r="E20" s="1051"/>
      <c r="F20" s="1052"/>
      <c r="G20" s="1052"/>
      <c r="H20" s="1053"/>
      <c r="I20" s="615"/>
      <c r="J20" s="616"/>
      <c r="K20" s="617"/>
      <c r="L20" s="1056"/>
      <c r="M20" s="1056"/>
      <c r="N20" s="617"/>
      <c r="O20" s="616"/>
      <c r="P20" s="616"/>
    </row>
    <row r="21" spans="1:16" ht="11.25" customHeight="1">
      <c r="A21" s="608"/>
      <c r="B21" s="608"/>
      <c r="C21" s="607"/>
      <c r="D21" s="608"/>
      <c r="E21" s="1057" t="s">
        <v>1253</v>
      </c>
      <c r="F21" s="1057"/>
      <c r="G21" s="1057"/>
      <c r="H21" s="1057"/>
      <c r="I21" s="618"/>
      <c r="J21" s="619"/>
      <c r="K21" s="619"/>
      <c r="L21" s="619"/>
      <c r="M21" s="619"/>
      <c r="N21" s="619"/>
      <c r="O21" s="611"/>
      <c r="P21" s="611"/>
    </row>
    <row r="22" spans="1:16" ht="30.6" customHeight="1">
      <c r="A22" s="608"/>
      <c r="B22" s="608"/>
      <c r="C22" s="607"/>
      <c r="D22" s="608"/>
      <c r="E22" s="1049" t="s">
        <v>206</v>
      </c>
      <c r="F22" s="1049"/>
      <c r="G22" s="1049"/>
      <c r="H22" s="620" t="s">
        <v>2340</v>
      </c>
      <c r="I22" s="621"/>
      <c r="J22" s="611"/>
      <c r="K22" s="611"/>
      <c r="L22" s="611"/>
      <c r="M22" s="608"/>
      <c r="N22" s="608"/>
      <c r="O22" s="608"/>
      <c r="P22" s="608"/>
    </row>
    <row r="23" spans="1:16" ht="21" customHeight="1">
      <c r="A23" s="608"/>
      <c r="B23" s="608"/>
      <c r="C23" s="607"/>
      <c r="D23" s="608"/>
      <c r="E23" s="1049" t="s">
        <v>207</v>
      </c>
      <c r="F23" s="1049"/>
      <c r="G23" s="1049"/>
      <c r="H23" s="620" t="s">
        <v>2341</v>
      </c>
      <c r="I23" s="621"/>
      <c r="J23" s="608"/>
      <c r="K23" s="608"/>
      <c r="L23" s="608"/>
      <c r="M23" s="608"/>
      <c r="N23" s="608"/>
      <c r="O23" s="608"/>
      <c r="P23" s="608"/>
    </row>
    <row r="24" spans="1:16" ht="15.9" customHeight="1">
      <c r="A24" s="608"/>
      <c r="B24" s="608"/>
      <c r="C24" s="607"/>
      <c r="D24" s="608"/>
      <c r="E24" s="1049" t="s">
        <v>208</v>
      </c>
      <c r="F24" s="1049"/>
      <c r="G24" s="1049"/>
      <c r="H24" s="622"/>
      <c r="I24" s="621"/>
      <c r="J24" s="608"/>
      <c r="K24" s="608"/>
      <c r="L24" s="608"/>
      <c r="M24" s="608"/>
      <c r="N24" s="608"/>
      <c r="O24" s="608"/>
      <c r="P24" s="608"/>
    </row>
    <row r="25" spans="1:16" ht="15.9" customHeight="1">
      <c r="A25" s="608"/>
      <c r="B25" s="608"/>
      <c r="C25" s="607"/>
      <c r="D25" s="608"/>
      <c r="E25" s="1049" t="s">
        <v>209</v>
      </c>
      <c r="F25" s="1049"/>
      <c r="G25" s="1049"/>
      <c r="H25" s="623" t="s">
        <v>2342</v>
      </c>
      <c r="I25" s="621"/>
      <c r="J25" s="608"/>
      <c r="K25" s="608"/>
      <c r="L25" s="608"/>
      <c r="M25" s="608"/>
      <c r="N25" s="608"/>
      <c r="O25" s="608"/>
      <c r="P25" s="608"/>
    </row>
    <row r="26" spans="1:16" ht="15.9" customHeight="1">
      <c r="A26" s="608"/>
      <c r="B26" s="608"/>
      <c r="C26" s="607"/>
      <c r="D26" s="608"/>
      <c r="E26" s="1049" t="s">
        <v>107</v>
      </c>
      <c r="F26" s="1049"/>
      <c r="G26" s="1049"/>
      <c r="H26" s="624" t="s">
        <v>2318</v>
      </c>
      <c r="I26" s="621"/>
      <c r="J26" s="608"/>
      <c r="K26" s="608"/>
      <c r="L26" s="608"/>
      <c r="M26" s="608"/>
      <c r="N26" s="608"/>
      <c r="O26" s="608"/>
      <c r="P26" s="608"/>
    </row>
    <row r="27" spans="1:16" ht="15.9" customHeight="1">
      <c r="A27" s="608"/>
      <c r="B27" s="608"/>
      <c r="C27" s="607"/>
      <c r="D27" s="608"/>
      <c r="E27" s="1049" t="s">
        <v>108</v>
      </c>
      <c r="F27" s="1049"/>
      <c r="G27" s="1049"/>
      <c r="H27" s="624" t="s">
        <v>1549</v>
      </c>
      <c r="I27" s="621"/>
      <c r="J27" s="608"/>
      <c r="K27" s="608"/>
      <c r="L27" s="608"/>
      <c r="M27" s="608"/>
      <c r="N27" s="608"/>
      <c r="O27" s="608"/>
      <c r="P27" s="608"/>
    </row>
    <row r="28" spans="1:16" ht="15.9" customHeight="1">
      <c r="A28" s="608"/>
      <c r="B28" s="608"/>
      <c r="C28" s="607"/>
      <c r="D28" s="608"/>
      <c r="E28" s="1049" t="s">
        <v>210</v>
      </c>
      <c r="F28" s="1049"/>
      <c r="G28" s="1049"/>
      <c r="H28" s="622"/>
      <c r="I28" s="621"/>
      <c r="J28" s="608"/>
      <c r="K28" s="608"/>
      <c r="L28" s="608"/>
      <c r="M28" s="608"/>
      <c r="N28" s="608"/>
      <c r="O28" s="608"/>
      <c r="P28" s="608"/>
    </row>
    <row r="29" spans="1:16" ht="15.9" customHeight="1">
      <c r="A29" s="608"/>
      <c r="B29" s="608"/>
      <c r="C29" s="607"/>
      <c r="D29" s="608"/>
      <c r="E29" s="1049" t="s">
        <v>211</v>
      </c>
      <c r="F29" s="1049"/>
      <c r="G29" s="1049"/>
      <c r="H29" s="625" t="s">
        <v>999</v>
      </c>
      <c r="I29" s="621"/>
      <c r="J29" s="608"/>
      <c r="K29" s="608"/>
      <c r="L29" s="608"/>
      <c r="M29" s="608"/>
      <c r="N29" s="608"/>
      <c r="O29" s="608"/>
      <c r="P29" s="608"/>
    </row>
    <row r="30" spans="1:16" ht="15.9" customHeight="1">
      <c r="A30" s="608"/>
      <c r="B30" s="608"/>
      <c r="C30" s="607"/>
      <c r="D30" s="608"/>
      <c r="E30" s="1049" t="s">
        <v>212</v>
      </c>
      <c r="F30" s="1049"/>
      <c r="G30" s="1049"/>
      <c r="H30" s="626" t="s">
        <v>2336</v>
      </c>
      <c r="I30" s="613"/>
      <c r="J30" s="608"/>
      <c r="K30" s="608"/>
      <c r="L30" s="608"/>
      <c r="M30" s="608"/>
      <c r="N30" s="608"/>
      <c r="O30" s="608"/>
      <c r="P30" s="608"/>
    </row>
    <row r="31" spans="1:16" ht="15.9" customHeight="1">
      <c r="A31" s="608"/>
      <c r="B31" s="608"/>
      <c r="C31" s="607"/>
      <c r="D31" s="608"/>
      <c r="E31" s="1049" t="s">
        <v>213</v>
      </c>
      <c r="F31" s="1049"/>
      <c r="G31" s="1049"/>
      <c r="H31" s="626" t="s">
        <v>2336</v>
      </c>
      <c r="I31" s="613"/>
      <c r="J31" s="608"/>
      <c r="K31" s="608"/>
      <c r="L31" s="608"/>
      <c r="M31" s="608"/>
      <c r="N31" s="608"/>
      <c r="O31" s="608"/>
      <c r="P31" s="608"/>
    </row>
    <row r="32" spans="1:16" ht="15.9" customHeight="1">
      <c r="A32" s="608"/>
      <c r="B32" s="608"/>
      <c r="C32" s="607"/>
      <c r="D32" s="608"/>
      <c r="E32" s="1049" t="s">
        <v>214</v>
      </c>
      <c r="F32" s="1049"/>
      <c r="G32" s="1049"/>
      <c r="H32" s="626" t="s">
        <v>2337</v>
      </c>
      <c r="I32" s="613"/>
      <c r="J32" s="608"/>
      <c r="K32" s="608"/>
      <c r="L32" s="608"/>
      <c r="M32" s="608"/>
      <c r="N32" s="608"/>
      <c r="O32" s="608"/>
      <c r="P32" s="608"/>
    </row>
    <row r="33" spans="1:16" ht="15.9" customHeight="1">
      <c r="A33" s="608"/>
      <c r="B33" s="608"/>
      <c r="C33" s="607"/>
      <c r="D33" s="608"/>
      <c r="E33" s="1049" t="s">
        <v>164</v>
      </c>
      <c r="F33" s="1049"/>
      <c r="G33" s="1049"/>
      <c r="H33" s="626" t="s">
        <v>2343</v>
      </c>
      <c r="I33" s="613"/>
      <c r="J33" s="608"/>
      <c r="K33" s="608"/>
      <c r="L33" s="608"/>
      <c r="M33" s="608"/>
      <c r="N33" s="608"/>
      <c r="O33" s="608"/>
      <c r="P33" s="608"/>
    </row>
    <row r="34" spans="1:16" ht="15.9" customHeight="1">
      <c r="A34" s="608"/>
      <c r="B34" s="608"/>
      <c r="C34" s="607"/>
      <c r="D34" s="608"/>
      <c r="E34" s="1049" t="s">
        <v>215</v>
      </c>
      <c r="F34" s="1049"/>
      <c r="G34" s="1049"/>
      <c r="H34" s="626" t="s">
        <v>2338</v>
      </c>
      <c r="I34" s="613"/>
      <c r="J34" s="608"/>
      <c r="K34" s="608"/>
      <c r="L34" s="608"/>
      <c r="M34" s="608"/>
      <c r="N34" s="608"/>
      <c r="O34" s="608"/>
      <c r="P34" s="608"/>
    </row>
    <row r="35" spans="1:16" ht="15.9" customHeight="1">
      <c r="A35" s="608"/>
      <c r="B35" s="608"/>
      <c r="C35" s="607"/>
      <c r="D35" s="608"/>
      <c r="E35" s="1049" t="s">
        <v>216</v>
      </c>
      <c r="F35" s="1049"/>
      <c r="G35" s="1049"/>
      <c r="H35" s="626" t="s">
        <v>2339</v>
      </c>
      <c r="I35" s="613"/>
      <c r="J35" s="608"/>
      <c r="K35" s="608"/>
      <c r="L35" s="608"/>
      <c r="M35" s="608"/>
      <c r="N35" s="608"/>
      <c r="O35" s="608"/>
      <c r="P35" s="608"/>
    </row>
    <row r="36" spans="1:16" ht="15.9" customHeight="1">
      <c r="A36" s="608"/>
      <c r="B36" s="608"/>
      <c r="C36" s="607"/>
      <c r="D36" s="608"/>
      <c r="E36" s="1049" t="s">
        <v>217</v>
      </c>
      <c r="F36" s="1049"/>
      <c r="G36" s="1049"/>
      <c r="H36" s="627"/>
      <c r="I36" s="613"/>
      <c r="J36" s="608"/>
      <c r="K36" s="608"/>
      <c r="L36" s="608"/>
      <c r="M36" s="608"/>
      <c r="N36" s="608"/>
      <c r="O36" s="608"/>
      <c r="P36" s="608"/>
    </row>
    <row r="37" spans="1:16" ht="15.9" customHeight="1">
      <c r="A37" s="608"/>
      <c r="B37" s="608"/>
      <c r="C37" s="607"/>
      <c r="D37" s="608"/>
      <c r="E37" s="1049" t="s">
        <v>218</v>
      </c>
      <c r="F37" s="1049"/>
      <c r="G37" s="628" t="s">
        <v>219</v>
      </c>
      <c r="H37" s="629" t="s">
        <v>20</v>
      </c>
      <c r="I37" s="613"/>
      <c r="J37" s="608"/>
      <c r="K37" s="608"/>
      <c r="L37" s="608"/>
      <c r="M37" s="608"/>
      <c r="N37" s="608"/>
      <c r="O37" s="608"/>
      <c r="P37" s="608"/>
    </row>
    <row r="38" spans="1:16" ht="15.9" customHeight="1">
      <c r="A38" s="608"/>
      <c r="B38" s="608"/>
      <c r="C38" s="607"/>
      <c r="D38" s="608"/>
      <c r="E38" s="1049"/>
      <c r="F38" s="1049"/>
      <c r="G38" s="628" t="s">
        <v>220</v>
      </c>
      <c r="H38" s="629" t="s">
        <v>734</v>
      </c>
      <c r="I38" s="613"/>
      <c r="J38" s="608"/>
      <c r="K38" s="608"/>
      <c r="L38" s="608"/>
      <c r="M38" s="608"/>
      <c r="N38" s="608"/>
      <c r="O38" s="608"/>
      <c r="P38" s="608"/>
    </row>
    <row r="39" spans="1:16" ht="15.9" customHeight="1">
      <c r="A39" s="608"/>
      <c r="B39" s="608"/>
      <c r="C39" s="607"/>
      <c r="D39" s="608"/>
      <c r="E39" s="1049"/>
      <c r="F39" s="1049"/>
      <c r="G39" s="628" t="s">
        <v>221</v>
      </c>
      <c r="H39" s="629" t="s">
        <v>753</v>
      </c>
      <c r="I39" s="613"/>
      <c r="J39" s="608"/>
      <c r="K39" s="608"/>
      <c r="L39" s="608"/>
      <c r="M39" s="608"/>
      <c r="N39" s="608"/>
      <c r="O39" s="608"/>
      <c r="P39" s="608"/>
    </row>
    <row r="40" spans="1:16" ht="20.25" customHeight="1">
      <c r="A40" s="608"/>
      <c r="B40" s="608"/>
      <c r="C40" s="607"/>
      <c r="D40" s="608"/>
      <c r="E40" s="1049" t="s">
        <v>222</v>
      </c>
      <c r="F40" s="1049"/>
      <c r="G40" s="1049"/>
      <c r="H40" s="629" t="s">
        <v>21</v>
      </c>
      <c r="I40" s="613"/>
      <c r="J40" s="608"/>
      <c r="K40" s="608"/>
      <c r="L40" s="608"/>
      <c r="M40" s="608"/>
      <c r="N40" s="608"/>
      <c r="O40" s="608"/>
      <c r="P40" s="608"/>
    </row>
    <row r="41" spans="1:16" ht="15.9" customHeight="1">
      <c r="A41" s="608"/>
      <c r="B41" s="608"/>
      <c r="C41" s="607"/>
      <c r="D41" s="608"/>
      <c r="E41" s="1049" t="s">
        <v>223</v>
      </c>
      <c r="F41" s="1049"/>
      <c r="G41" s="1049"/>
      <c r="H41" s="629" t="s">
        <v>21</v>
      </c>
      <c r="I41" s="613"/>
      <c r="J41" s="608"/>
      <c r="K41" s="608"/>
      <c r="L41" s="608"/>
      <c r="M41" s="608"/>
      <c r="N41" s="608"/>
      <c r="O41" s="608"/>
      <c r="P41" s="608"/>
    </row>
    <row r="42" spans="1:16" ht="21.75" customHeight="1">
      <c r="A42" s="608"/>
      <c r="B42" s="608"/>
      <c r="C42" s="607"/>
      <c r="D42" s="608"/>
      <c r="E42" s="1049" t="s">
        <v>224</v>
      </c>
      <c r="F42" s="1049"/>
      <c r="G42" s="1049"/>
      <c r="H42" s="629" t="s">
        <v>20</v>
      </c>
      <c r="I42" s="613"/>
      <c r="J42" s="608"/>
      <c r="K42" s="608"/>
      <c r="L42" s="608"/>
      <c r="M42" s="608"/>
      <c r="N42" s="608"/>
      <c r="O42" s="608"/>
      <c r="P42" s="608"/>
    </row>
    <row r="43" spans="1:16" ht="15.9" customHeight="1">
      <c r="A43" s="608" t="s">
        <v>1381</v>
      </c>
      <c r="B43" s="608"/>
      <c r="C43" s="607"/>
      <c r="D43" s="608"/>
      <c r="E43" s="1049" t="s">
        <v>225</v>
      </c>
      <c r="F43" s="1049"/>
      <c r="G43" s="1049"/>
      <c r="H43" s="629" t="s">
        <v>21</v>
      </c>
      <c r="I43" s="613"/>
      <c r="J43" s="608"/>
      <c r="K43" s="608"/>
      <c r="L43" s="608"/>
      <c r="M43" s="608"/>
      <c r="N43" s="608"/>
      <c r="O43" s="608"/>
      <c r="P43" s="608"/>
    </row>
    <row r="44" spans="1:16" ht="15.9" hidden="1" customHeight="1">
      <c r="A44" s="608"/>
      <c r="B44" s="608"/>
      <c r="C44" s="607"/>
      <c r="D44" s="608"/>
      <c r="E44" s="1054" t="s">
        <v>226</v>
      </c>
      <c r="F44" s="1054"/>
      <c r="G44" s="1054"/>
      <c r="H44" s="630" t="s">
        <v>1156</v>
      </c>
      <c r="I44" s="613"/>
      <c r="J44" s="631"/>
      <c r="K44" s="608"/>
      <c r="L44" s="608"/>
      <c r="M44" s="608"/>
      <c r="N44" s="608"/>
      <c r="O44" s="608"/>
      <c r="P44" s="608"/>
    </row>
    <row r="45" spans="1:16" ht="15.9" customHeight="1">
      <c r="A45" s="608"/>
      <c r="B45" s="608"/>
      <c r="C45" s="607"/>
      <c r="D45" s="608"/>
      <c r="E45" s="1049" t="s">
        <v>227</v>
      </c>
      <c r="F45" s="1049"/>
      <c r="G45" s="1049"/>
      <c r="H45" s="629" t="s">
        <v>20</v>
      </c>
      <c r="I45" s="613"/>
      <c r="J45" s="608"/>
      <c r="K45" s="608"/>
      <c r="L45" s="608"/>
      <c r="M45" s="608"/>
      <c r="N45" s="608"/>
      <c r="O45" s="608"/>
      <c r="P45" s="608"/>
    </row>
    <row r="46" spans="1:16" ht="15.9" customHeight="1">
      <c r="A46" s="608" t="s">
        <v>1382</v>
      </c>
      <c r="B46" s="608"/>
      <c r="C46" s="607"/>
      <c r="D46" s="608"/>
      <c r="E46" s="1049" t="s">
        <v>228</v>
      </c>
      <c r="F46" s="1049"/>
      <c r="G46" s="1049"/>
      <c r="H46" s="629" t="s">
        <v>21</v>
      </c>
      <c r="I46" s="613"/>
      <c r="J46" s="608"/>
      <c r="K46" s="608"/>
      <c r="L46" s="608"/>
      <c r="M46" s="608"/>
      <c r="N46" s="608"/>
      <c r="O46" s="608"/>
      <c r="P46" s="608"/>
    </row>
    <row r="47" spans="1:16" ht="15.9" hidden="1" customHeight="1">
      <c r="A47" s="608"/>
      <c r="B47" s="608"/>
      <c r="C47" s="607"/>
      <c r="D47" s="608"/>
      <c r="E47" s="1055" t="s">
        <v>229</v>
      </c>
      <c r="F47" s="1049" t="s">
        <v>230</v>
      </c>
      <c r="G47" s="1049"/>
      <c r="H47" s="632" t="s">
        <v>1156</v>
      </c>
      <c r="I47" s="613"/>
      <c r="J47" s="608"/>
      <c r="K47" s="608"/>
      <c r="L47" s="608"/>
      <c r="M47" s="608"/>
      <c r="N47" s="608"/>
      <c r="O47" s="608"/>
      <c r="P47" s="608"/>
    </row>
    <row r="48" spans="1:16" ht="15.9" hidden="1" customHeight="1">
      <c r="A48" s="608"/>
      <c r="B48" s="608"/>
      <c r="C48" s="607"/>
      <c r="D48" s="608"/>
      <c r="E48" s="1055"/>
      <c r="F48" s="1049" t="s">
        <v>231</v>
      </c>
      <c r="G48" s="1049"/>
      <c r="H48" s="633" t="s">
        <v>1156</v>
      </c>
      <c r="I48" s="613"/>
      <c r="J48" s="608"/>
      <c r="K48" s="608"/>
      <c r="L48" s="608"/>
      <c r="M48" s="608"/>
      <c r="N48" s="608"/>
      <c r="O48" s="608"/>
      <c r="P48" s="608"/>
    </row>
    <row r="49" spans="1:16" ht="15.9" hidden="1" customHeight="1">
      <c r="A49" s="608"/>
      <c r="B49" s="608"/>
      <c r="C49" s="607"/>
      <c r="D49" s="608"/>
      <c r="E49" s="1055"/>
      <c r="F49" s="1049" t="s">
        <v>232</v>
      </c>
      <c r="G49" s="1049"/>
      <c r="H49" s="632" t="s">
        <v>1156</v>
      </c>
      <c r="I49" s="613"/>
      <c r="J49" s="608"/>
      <c r="K49" s="608"/>
      <c r="L49" s="608"/>
      <c r="M49" s="608"/>
      <c r="N49" s="608"/>
      <c r="O49" s="608"/>
      <c r="P49" s="608"/>
    </row>
    <row r="50" spans="1:16" ht="15.9" hidden="1" customHeight="1">
      <c r="A50" s="608"/>
      <c r="B50" s="608"/>
      <c r="C50" s="607"/>
      <c r="D50" s="608"/>
      <c r="E50" s="1055"/>
      <c r="F50" s="1049" t="s">
        <v>233</v>
      </c>
      <c r="G50" s="1049"/>
      <c r="H50" s="634"/>
      <c r="I50" s="613"/>
      <c r="J50" s="608"/>
      <c r="K50" s="608"/>
      <c r="L50" s="608"/>
      <c r="M50" s="608"/>
      <c r="N50" s="608"/>
      <c r="O50" s="608"/>
      <c r="P50" s="608"/>
    </row>
    <row r="51" spans="1:16" ht="15.9" hidden="1" customHeight="1">
      <c r="A51" s="608"/>
      <c r="B51" s="608"/>
      <c r="C51" s="607"/>
      <c r="D51" s="608"/>
      <c r="E51" s="1055"/>
      <c r="F51" s="1054" t="s">
        <v>234</v>
      </c>
      <c r="G51" s="1054"/>
      <c r="H51" s="630" t="s">
        <v>1156</v>
      </c>
      <c r="I51" s="613"/>
      <c r="J51" s="631"/>
      <c r="K51" s="608"/>
      <c r="L51" s="608"/>
      <c r="M51" s="608"/>
      <c r="N51" s="608"/>
      <c r="O51" s="608"/>
      <c r="P51" s="608"/>
    </row>
    <row r="52" spans="1:16" ht="15.9" customHeight="1">
      <c r="A52" s="608" t="s">
        <v>1383</v>
      </c>
      <c r="B52" s="608"/>
      <c r="C52" s="607"/>
      <c r="D52" s="608"/>
      <c r="E52" s="1049" t="s">
        <v>235</v>
      </c>
      <c r="F52" s="1049"/>
      <c r="G52" s="1049"/>
      <c r="H52" s="629" t="s">
        <v>21</v>
      </c>
      <c r="I52" s="613"/>
      <c r="J52" s="608"/>
      <c r="K52" s="608"/>
      <c r="L52" s="608"/>
      <c r="M52" s="608"/>
      <c r="N52" s="608"/>
      <c r="O52" s="608"/>
      <c r="P52" s="608"/>
    </row>
    <row r="53" spans="1:16" ht="15.9" hidden="1" customHeight="1">
      <c r="A53" s="608"/>
      <c r="B53" s="608"/>
      <c r="C53" s="607"/>
      <c r="D53" s="608"/>
      <c r="E53" s="1055" t="s">
        <v>229</v>
      </c>
      <c r="F53" s="1049" t="s">
        <v>230</v>
      </c>
      <c r="G53" s="1049"/>
      <c r="H53" s="632" t="s">
        <v>1156</v>
      </c>
      <c r="I53" s="613"/>
      <c r="J53" s="608"/>
      <c r="K53" s="608"/>
      <c r="L53" s="608"/>
      <c r="M53" s="608"/>
      <c r="N53" s="608"/>
      <c r="O53" s="608"/>
      <c r="P53" s="608"/>
    </row>
    <row r="54" spans="1:16" ht="15.9" hidden="1" customHeight="1">
      <c r="A54" s="608"/>
      <c r="B54" s="608"/>
      <c r="C54" s="607"/>
      <c r="D54" s="608"/>
      <c r="E54" s="1055"/>
      <c r="F54" s="1049" t="s">
        <v>231</v>
      </c>
      <c r="G54" s="1049"/>
      <c r="H54" s="633" t="s">
        <v>1156</v>
      </c>
      <c r="I54" s="613"/>
      <c r="J54" s="608"/>
      <c r="K54" s="608"/>
      <c r="L54" s="608"/>
      <c r="M54" s="608"/>
      <c r="N54" s="608"/>
      <c r="O54" s="608"/>
      <c r="P54" s="608"/>
    </row>
    <row r="55" spans="1:16" ht="15.9" hidden="1" customHeight="1">
      <c r="A55" s="608"/>
      <c r="B55" s="608"/>
      <c r="C55" s="607"/>
      <c r="D55" s="608"/>
      <c r="E55" s="1055"/>
      <c r="F55" s="1049" t="s">
        <v>232</v>
      </c>
      <c r="G55" s="1049"/>
      <c r="H55" s="632" t="s">
        <v>1156</v>
      </c>
      <c r="I55" s="613"/>
      <c r="J55" s="608"/>
      <c r="K55" s="608"/>
      <c r="L55" s="608"/>
      <c r="M55" s="608"/>
      <c r="N55" s="608"/>
      <c r="O55" s="608"/>
      <c r="P55" s="608"/>
    </row>
    <row r="56" spans="1:16" ht="15.9" hidden="1" customHeight="1">
      <c r="A56" s="608"/>
      <c r="B56" s="608"/>
      <c r="C56" s="607"/>
      <c r="D56" s="608"/>
      <c r="E56" s="1055"/>
      <c r="F56" s="1049" t="s">
        <v>233</v>
      </c>
      <c r="G56" s="1049"/>
      <c r="H56" s="634"/>
      <c r="I56" s="613"/>
      <c r="J56" s="608"/>
      <c r="K56" s="608"/>
      <c r="L56" s="608"/>
      <c r="M56" s="608"/>
      <c r="N56" s="608"/>
      <c r="O56" s="608"/>
      <c r="P56" s="608"/>
    </row>
    <row r="57" spans="1:16" ht="15.9" hidden="1" customHeight="1">
      <c r="A57" s="608"/>
      <c r="B57" s="608"/>
      <c r="C57" s="607"/>
      <c r="D57" s="608"/>
      <c r="E57" s="1055"/>
      <c r="F57" s="1054" t="s">
        <v>234</v>
      </c>
      <c r="G57" s="1054"/>
      <c r="H57" s="630" t="s">
        <v>1156</v>
      </c>
      <c r="I57" s="613"/>
      <c r="J57" s="631"/>
      <c r="K57" s="608"/>
      <c r="L57" s="608"/>
      <c r="M57" s="608"/>
      <c r="N57" s="608"/>
      <c r="O57" s="608"/>
      <c r="P57" s="608"/>
    </row>
    <row r="58" spans="1:16" ht="15.9" customHeight="1">
      <c r="A58" s="608" t="s">
        <v>1384</v>
      </c>
      <c r="B58" s="608"/>
      <c r="C58" s="607"/>
      <c r="D58" s="608"/>
      <c r="E58" s="1049" t="s">
        <v>236</v>
      </c>
      <c r="F58" s="1049"/>
      <c r="G58" s="1049"/>
      <c r="H58" s="629" t="s">
        <v>21</v>
      </c>
      <c r="I58" s="613"/>
      <c r="J58" s="608"/>
      <c r="K58" s="608"/>
      <c r="L58" s="608"/>
      <c r="M58" s="608"/>
      <c r="N58" s="608"/>
      <c r="O58" s="608"/>
      <c r="P58" s="608"/>
    </row>
    <row r="59" spans="1:16" ht="15.9" hidden="1" customHeight="1">
      <c r="A59" s="608"/>
      <c r="B59" s="608"/>
      <c r="C59" s="607"/>
      <c r="D59" s="608"/>
      <c r="E59" s="1055" t="s">
        <v>229</v>
      </c>
      <c r="F59" s="1049" t="s">
        <v>230</v>
      </c>
      <c r="G59" s="1049"/>
      <c r="H59" s="632" t="s">
        <v>1156</v>
      </c>
      <c r="I59" s="613"/>
      <c r="J59" s="608"/>
      <c r="K59" s="608"/>
      <c r="L59" s="608"/>
      <c r="M59" s="608"/>
      <c r="N59" s="608"/>
      <c r="O59" s="608"/>
      <c r="P59" s="608"/>
    </row>
    <row r="60" spans="1:16" ht="15.9" hidden="1" customHeight="1">
      <c r="A60" s="608"/>
      <c r="B60" s="608"/>
      <c r="C60" s="607"/>
      <c r="D60" s="608"/>
      <c r="E60" s="1055"/>
      <c r="F60" s="1049" t="s">
        <v>231</v>
      </c>
      <c r="G60" s="1049"/>
      <c r="H60" s="633" t="s">
        <v>1156</v>
      </c>
      <c r="I60" s="613"/>
      <c r="J60" s="608"/>
      <c r="K60" s="608"/>
      <c r="L60" s="608"/>
      <c r="M60" s="608"/>
      <c r="N60" s="608"/>
      <c r="O60" s="608"/>
      <c r="P60" s="608"/>
    </row>
    <row r="61" spans="1:16" ht="15.9" hidden="1" customHeight="1">
      <c r="A61" s="608"/>
      <c r="B61" s="608"/>
      <c r="C61" s="607"/>
      <c r="D61" s="608"/>
      <c r="E61" s="1055"/>
      <c r="F61" s="1049" t="s">
        <v>232</v>
      </c>
      <c r="G61" s="1049"/>
      <c r="H61" s="632" t="s">
        <v>1156</v>
      </c>
      <c r="I61" s="613"/>
      <c r="J61" s="608"/>
      <c r="K61" s="608"/>
      <c r="L61" s="608"/>
      <c r="M61" s="608"/>
      <c r="N61" s="608"/>
      <c r="O61" s="608"/>
      <c r="P61" s="608"/>
    </row>
    <row r="62" spans="1:16" ht="15.9" hidden="1" customHeight="1">
      <c r="A62" s="608"/>
      <c r="B62" s="608"/>
      <c r="C62" s="607"/>
      <c r="D62" s="608"/>
      <c r="E62" s="1055"/>
      <c r="F62" s="1049" t="s">
        <v>233</v>
      </c>
      <c r="G62" s="1049"/>
      <c r="H62" s="634"/>
      <c r="I62" s="613"/>
      <c r="J62" s="608"/>
      <c r="K62" s="608"/>
      <c r="L62" s="608"/>
      <c r="M62" s="608"/>
      <c r="N62" s="608"/>
      <c r="O62" s="608"/>
      <c r="P62" s="608"/>
    </row>
    <row r="63" spans="1:16" ht="15.9" hidden="1" customHeight="1">
      <c r="A63" s="608"/>
      <c r="B63" s="608"/>
      <c r="C63" s="607"/>
      <c r="D63" s="608"/>
      <c r="E63" s="1055"/>
      <c r="F63" s="1054" t="s">
        <v>234</v>
      </c>
      <c r="G63" s="1054"/>
      <c r="H63" s="630" t="s">
        <v>1156</v>
      </c>
      <c r="I63" s="613"/>
      <c r="J63" s="631"/>
      <c r="K63" s="608"/>
      <c r="L63" s="608"/>
      <c r="M63" s="608"/>
      <c r="N63" s="608"/>
      <c r="O63" s="608"/>
      <c r="P63" s="608"/>
    </row>
    <row r="64" spans="1:16" ht="21.9" customHeight="1">
      <c r="A64" s="608" t="s">
        <v>1385</v>
      </c>
      <c r="B64" s="608"/>
      <c r="C64" s="607"/>
      <c r="D64" s="608"/>
      <c r="E64" s="1049" t="s">
        <v>2392</v>
      </c>
      <c r="F64" s="1049"/>
      <c r="G64" s="1049"/>
      <c r="H64" s="629" t="s">
        <v>21</v>
      </c>
      <c r="I64" s="613"/>
      <c r="J64" s="631"/>
      <c r="K64" s="608"/>
      <c r="L64" s="608"/>
      <c r="M64" s="608"/>
      <c r="N64" s="608"/>
      <c r="O64" s="608"/>
      <c r="P64" s="608"/>
    </row>
    <row r="65" spans="1:16" ht="15.9" hidden="1" customHeight="1">
      <c r="A65" s="608"/>
      <c r="B65" s="608"/>
      <c r="C65" s="607"/>
      <c r="D65" s="608"/>
      <c r="E65" s="1055" t="s">
        <v>229</v>
      </c>
      <c r="F65" s="1049" t="s">
        <v>230</v>
      </c>
      <c r="G65" s="1049"/>
      <c r="H65" s="632" t="s">
        <v>1156</v>
      </c>
      <c r="I65" s="613"/>
      <c r="J65" s="608"/>
      <c r="K65" s="608"/>
      <c r="L65" s="608"/>
      <c r="M65" s="608"/>
      <c r="N65" s="608"/>
      <c r="O65" s="608"/>
      <c r="P65" s="608"/>
    </row>
    <row r="66" spans="1:16" ht="15.9" hidden="1" customHeight="1">
      <c r="A66" s="608"/>
      <c r="B66" s="608"/>
      <c r="C66" s="607"/>
      <c r="D66" s="608"/>
      <c r="E66" s="1055"/>
      <c r="F66" s="1049" t="s">
        <v>231</v>
      </c>
      <c r="G66" s="1049"/>
      <c r="H66" s="633" t="s">
        <v>1156</v>
      </c>
      <c r="I66" s="613"/>
      <c r="J66" s="608"/>
      <c r="K66" s="608"/>
      <c r="L66" s="608"/>
      <c r="M66" s="608"/>
      <c r="N66" s="608"/>
      <c r="O66" s="608"/>
      <c r="P66" s="608"/>
    </row>
    <row r="67" spans="1:16" ht="15.9" hidden="1" customHeight="1">
      <c r="A67" s="608"/>
      <c r="B67" s="608"/>
      <c r="C67" s="607"/>
      <c r="D67" s="608"/>
      <c r="E67" s="1055"/>
      <c r="F67" s="1049" t="s">
        <v>232</v>
      </c>
      <c r="G67" s="1049"/>
      <c r="H67" s="632" t="s">
        <v>1156</v>
      </c>
      <c r="I67" s="613"/>
      <c r="J67" s="608"/>
      <c r="K67" s="608"/>
      <c r="L67" s="608"/>
      <c r="M67" s="608"/>
      <c r="N67" s="608"/>
      <c r="O67" s="608"/>
      <c r="P67" s="608"/>
    </row>
    <row r="68" spans="1:16" ht="15.9" hidden="1" customHeight="1">
      <c r="A68" s="608"/>
      <c r="B68" s="608"/>
      <c r="C68" s="607"/>
      <c r="D68" s="608"/>
      <c r="E68" s="1055"/>
      <c r="F68" s="1049" t="s">
        <v>233</v>
      </c>
      <c r="G68" s="1049"/>
      <c r="H68" s="634"/>
      <c r="I68" s="613"/>
      <c r="J68" s="608"/>
      <c r="K68" s="608"/>
      <c r="L68" s="608"/>
      <c r="M68" s="608"/>
      <c r="N68" s="608"/>
      <c r="O68" s="608"/>
      <c r="P68" s="608"/>
    </row>
    <row r="69" spans="1:16" ht="15.9" hidden="1" customHeight="1">
      <c r="A69" s="608"/>
      <c r="B69" s="608"/>
      <c r="C69" s="607"/>
      <c r="D69" s="608"/>
      <c r="E69" s="1055"/>
      <c r="F69" s="1049" t="s">
        <v>237</v>
      </c>
      <c r="G69" s="1049"/>
      <c r="H69" s="634"/>
      <c r="I69" s="613"/>
      <c r="J69" s="608"/>
      <c r="K69" s="608"/>
      <c r="L69" s="608"/>
      <c r="M69" s="608"/>
      <c r="N69" s="608"/>
      <c r="O69" s="608"/>
      <c r="P69" s="608"/>
    </row>
    <row r="70" spans="1:16" ht="15.9" hidden="1" customHeight="1">
      <c r="A70" s="608"/>
      <c r="B70" s="608"/>
      <c r="C70" s="607"/>
      <c r="D70" s="608"/>
      <c r="E70" s="1055"/>
      <c r="F70" s="1049" t="s">
        <v>238</v>
      </c>
      <c r="G70" s="1049"/>
      <c r="H70" s="634"/>
      <c r="I70" s="613"/>
      <c r="J70" s="608"/>
      <c r="K70" s="608"/>
      <c r="L70" s="608"/>
      <c r="M70" s="608"/>
      <c r="N70" s="608"/>
      <c r="O70" s="608"/>
      <c r="P70" s="608"/>
    </row>
    <row r="71" spans="1:16" ht="21.9" customHeight="1">
      <c r="A71" s="608" t="s">
        <v>1386</v>
      </c>
      <c r="B71" s="608"/>
      <c r="C71" s="607"/>
      <c r="D71" s="608"/>
      <c r="E71" s="1049" t="s">
        <v>2393</v>
      </c>
      <c r="F71" s="1049"/>
      <c r="G71" s="1049"/>
      <c r="H71" s="629" t="s">
        <v>21</v>
      </c>
      <c r="I71" s="613"/>
      <c r="J71" s="608"/>
      <c r="K71" s="608"/>
      <c r="L71" s="608"/>
      <c r="M71" s="608"/>
      <c r="N71" s="608"/>
      <c r="O71" s="608"/>
      <c r="P71" s="608"/>
    </row>
    <row r="72" spans="1:16" ht="15.9" hidden="1" customHeight="1">
      <c r="A72" s="608"/>
      <c r="B72" s="608"/>
      <c r="C72" s="607"/>
      <c r="D72" s="608"/>
      <c r="E72" s="1055" t="s">
        <v>229</v>
      </c>
      <c r="F72" s="1049" t="s">
        <v>230</v>
      </c>
      <c r="G72" s="1049"/>
      <c r="H72" s="632" t="s">
        <v>1156</v>
      </c>
      <c r="I72" s="613"/>
      <c r="J72" s="608"/>
      <c r="K72" s="608"/>
      <c r="L72" s="608"/>
      <c r="M72" s="608"/>
      <c r="N72" s="608"/>
      <c r="O72" s="608"/>
      <c r="P72" s="608"/>
    </row>
    <row r="73" spans="1:16" ht="15.9" hidden="1" customHeight="1">
      <c r="A73" s="608"/>
      <c r="B73" s="608"/>
      <c r="C73" s="607"/>
      <c r="D73" s="608"/>
      <c r="E73" s="1055"/>
      <c r="F73" s="1049" t="s">
        <v>231</v>
      </c>
      <c r="G73" s="1049"/>
      <c r="H73" s="633" t="s">
        <v>1156</v>
      </c>
      <c r="I73" s="613"/>
      <c r="J73" s="608"/>
      <c r="K73" s="608"/>
      <c r="L73" s="608"/>
      <c r="M73" s="608"/>
      <c r="N73" s="608"/>
      <c r="O73" s="608"/>
      <c r="P73" s="608"/>
    </row>
    <row r="74" spans="1:16" ht="15.9" hidden="1" customHeight="1">
      <c r="A74" s="608"/>
      <c r="B74" s="608"/>
      <c r="C74" s="607"/>
      <c r="D74" s="608"/>
      <c r="E74" s="1055"/>
      <c r="F74" s="1049" t="s">
        <v>232</v>
      </c>
      <c r="G74" s="1049"/>
      <c r="H74" s="632" t="s">
        <v>1156</v>
      </c>
      <c r="I74" s="613"/>
      <c r="J74" s="608"/>
      <c r="K74" s="608"/>
      <c r="L74" s="608"/>
      <c r="M74" s="608"/>
      <c r="N74" s="608"/>
      <c r="O74" s="608"/>
      <c r="P74" s="608"/>
    </row>
    <row r="75" spans="1:16" ht="15.9" hidden="1" customHeight="1">
      <c r="A75" s="608"/>
      <c r="B75" s="608"/>
      <c r="C75" s="607"/>
      <c r="D75" s="608"/>
      <c r="E75" s="1055"/>
      <c r="F75" s="1049" t="s">
        <v>233</v>
      </c>
      <c r="G75" s="1049"/>
      <c r="H75" s="634"/>
      <c r="I75" s="613"/>
      <c r="J75" s="608"/>
      <c r="K75" s="608"/>
      <c r="L75" s="608"/>
      <c r="M75" s="608"/>
      <c r="N75" s="608"/>
      <c r="O75" s="608"/>
      <c r="P75" s="608"/>
    </row>
    <row r="76" spans="1:16" ht="15.9" hidden="1" customHeight="1">
      <c r="A76" s="608"/>
      <c r="B76" s="608"/>
      <c r="C76" s="607"/>
      <c r="D76" s="608"/>
      <c r="E76" s="1055"/>
      <c r="F76" s="1049" t="s">
        <v>237</v>
      </c>
      <c r="G76" s="1049"/>
      <c r="H76" s="634"/>
      <c r="I76" s="613"/>
      <c r="J76" s="608"/>
      <c r="K76" s="608"/>
      <c r="L76" s="608"/>
      <c r="M76" s="608"/>
      <c r="N76" s="608"/>
      <c r="O76" s="608"/>
      <c r="P76" s="608"/>
    </row>
    <row r="77" spans="1:16" ht="15.9" hidden="1" customHeight="1">
      <c r="A77" s="608"/>
      <c r="B77" s="608"/>
      <c r="C77" s="607"/>
      <c r="D77" s="608"/>
      <c r="E77" s="1055"/>
      <c r="F77" s="1049" t="s">
        <v>238</v>
      </c>
      <c r="G77" s="1049"/>
      <c r="H77" s="634"/>
      <c r="I77" s="613"/>
      <c r="J77" s="608"/>
      <c r="K77" s="608"/>
      <c r="L77" s="608"/>
      <c r="M77" s="608"/>
      <c r="N77" s="608"/>
      <c r="O77" s="608"/>
      <c r="P77" s="608"/>
    </row>
    <row r="78" spans="1:16" ht="21.9" customHeight="1">
      <c r="A78" s="608" t="s">
        <v>1387</v>
      </c>
      <c r="B78" s="608"/>
      <c r="C78" s="607"/>
      <c r="D78" s="608"/>
      <c r="E78" s="1049" t="s">
        <v>2394</v>
      </c>
      <c r="F78" s="1049"/>
      <c r="G78" s="1049"/>
      <c r="H78" s="629" t="s">
        <v>21</v>
      </c>
      <c r="I78" s="613"/>
      <c r="J78" s="608"/>
      <c r="K78" s="608"/>
      <c r="L78" s="608"/>
      <c r="M78" s="608"/>
      <c r="N78" s="608"/>
      <c r="O78" s="608"/>
      <c r="P78" s="608"/>
    </row>
    <row r="79" spans="1:16" ht="15.9" hidden="1" customHeight="1">
      <c r="A79" s="608"/>
      <c r="B79" s="608"/>
      <c r="C79" s="607"/>
      <c r="D79" s="608"/>
      <c r="E79" s="1055" t="s">
        <v>229</v>
      </c>
      <c r="F79" s="1049" t="s">
        <v>230</v>
      </c>
      <c r="G79" s="1049"/>
      <c r="H79" s="632" t="s">
        <v>1156</v>
      </c>
      <c r="I79" s="613"/>
      <c r="J79" s="608"/>
      <c r="K79" s="608"/>
      <c r="L79" s="608"/>
      <c r="M79" s="608"/>
      <c r="N79" s="608"/>
      <c r="O79" s="608"/>
      <c r="P79" s="608"/>
    </row>
    <row r="80" spans="1:16" ht="15.9" hidden="1" customHeight="1">
      <c r="A80" s="608"/>
      <c r="B80" s="608"/>
      <c r="C80" s="607"/>
      <c r="D80" s="608"/>
      <c r="E80" s="1055"/>
      <c r="F80" s="1049" t="s">
        <v>231</v>
      </c>
      <c r="G80" s="1049"/>
      <c r="H80" s="633" t="s">
        <v>1156</v>
      </c>
      <c r="I80" s="613"/>
      <c r="J80" s="608"/>
      <c r="K80" s="608"/>
      <c r="L80" s="608"/>
      <c r="M80" s="608"/>
      <c r="N80" s="608"/>
      <c r="O80" s="608"/>
      <c r="P80" s="608"/>
    </row>
    <row r="81" spans="1:16" ht="15.9" hidden="1" customHeight="1">
      <c r="A81" s="608"/>
      <c r="B81" s="608"/>
      <c r="C81" s="607"/>
      <c r="D81" s="608"/>
      <c r="E81" s="1055"/>
      <c r="F81" s="1049" t="s">
        <v>232</v>
      </c>
      <c r="G81" s="1049"/>
      <c r="H81" s="632" t="s">
        <v>1156</v>
      </c>
      <c r="I81" s="613"/>
      <c r="J81" s="608"/>
      <c r="K81" s="608"/>
      <c r="L81" s="608"/>
      <c r="M81" s="608"/>
      <c r="N81" s="608"/>
      <c r="O81" s="608"/>
      <c r="P81" s="608"/>
    </row>
    <row r="82" spans="1:16" ht="15.9" hidden="1" customHeight="1">
      <c r="A82" s="608"/>
      <c r="B82" s="608"/>
      <c r="C82" s="607"/>
      <c r="D82" s="608"/>
      <c r="E82" s="1055"/>
      <c r="F82" s="1049" t="s">
        <v>233</v>
      </c>
      <c r="G82" s="1049"/>
      <c r="H82" s="634"/>
      <c r="I82" s="613"/>
      <c r="J82" s="608"/>
      <c r="K82" s="608"/>
      <c r="L82" s="608"/>
      <c r="M82" s="608"/>
      <c r="N82" s="608"/>
      <c r="O82" s="608"/>
      <c r="P82" s="608"/>
    </row>
    <row r="83" spans="1:16" ht="15.9" hidden="1" customHeight="1">
      <c r="A83" s="608"/>
      <c r="B83" s="608"/>
      <c r="C83" s="607"/>
      <c r="D83" s="608"/>
      <c r="E83" s="1055"/>
      <c r="F83" s="1049" t="s">
        <v>239</v>
      </c>
      <c r="G83" s="1049"/>
      <c r="H83" s="634"/>
      <c r="I83" s="613"/>
      <c r="J83" s="608"/>
      <c r="K83" s="608"/>
      <c r="L83" s="608"/>
      <c r="M83" s="608"/>
      <c r="N83" s="608"/>
      <c r="O83" s="608"/>
      <c r="P83" s="608"/>
    </row>
    <row r="84" spans="1:16" ht="15.9" hidden="1" customHeight="1">
      <c r="A84" s="608"/>
      <c r="B84" s="608"/>
      <c r="C84" s="607"/>
      <c r="D84" s="608"/>
      <c r="E84" s="1055"/>
      <c r="F84" s="1049" t="s">
        <v>1148</v>
      </c>
      <c r="G84" s="1049"/>
      <c r="H84" s="634"/>
      <c r="I84" s="613"/>
      <c r="J84" s="608"/>
      <c r="K84" s="608"/>
      <c r="L84" s="608"/>
      <c r="M84" s="608"/>
      <c r="N84" s="608"/>
      <c r="O84" s="608"/>
      <c r="P84" s="608"/>
    </row>
    <row r="85" spans="1:16" ht="15.9" customHeight="1">
      <c r="A85" s="608"/>
      <c r="B85" s="608"/>
      <c r="C85" s="607"/>
      <c r="D85" s="608"/>
      <c r="E85" s="1049" t="s">
        <v>240</v>
      </c>
      <c r="F85" s="1049"/>
      <c r="G85" s="1049"/>
      <c r="H85" s="635"/>
      <c r="I85" s="613"/>
      <c r="J85" s="608"/>
      <c r="K85" s="608"/>
      <c r="L85" s="608"/>
      <c r="M85" s="608"/>
      <c r="N85" s="608"/>
      <c r="O85" s="608"/>
      <c r="P85" s="608"/>
    </row>
    <row r="86" spans="1:16" ht="11.25" customHeight="1">
      <c r="A86" s="608"/>
      <c r="B86" s="608"/>
      <c r="C86" s="607"/>
      <c r="D86" s="608"/>
      <c r="E86" s="608"/>
      <c r="F86" s="608"/>
      <c r="G86" s="608"/>
      <c r="H86" s="607"/>
      <c r="I86" s="613"/>
      <c r="J86" s="608"/>
      <c r="K86" s="608"/>
      <c r="L86" s="608"/>
      <c r="M86" s="608"/>
      <c r="N86" s="608"/>
      <c r="O86" s="608"/>
      <c r="P86" s="608"/>
    </row>
    <row r="87" spans="1:16" ht="15.9" customHeight="1">
      <c r="A87" s="608"/>
      <c r="B87" s="608"/>
      <c r="C87" s="607"/>
      <c r="D87" s="608"/>
      <c r="E87" s="1049" t="s">
        <v>241</v>
      </c>
      <c r="F87" s="1049"/>
      <c r="G87" s="628" t="s">
        <v>242</v>
      </c>
      <c r="H87" s="622" t="s">
        <v>2344</v>
      </c>
      <c r="I87" s="613"/>
      <c r="J87" s="608"/>
      <c r="K87" s="608"/>
      <c r="L87" s="608"/>
      <c r="M87" s="608"/>
      <c r="N87" s="608"/>
      <c r="O87" s="608"/>
      <c r="P87" s="608"/>
    </row>
    <row r="88" spans="1:16" ht="15.9" customHeight="1">
      <c r="A88" s="608"/>
      <c r="B88" s="608"/>
      <c r="C88" s="607"/>
      <c r="D88" s="608"/>
      <c r="E88" s="1049"/>
      <c r="F88" s="1049"/>
      <c r="G88" s="628" t="s">
        <v>243</v>
      </c>
      <c r="H88" s="622" t="s">
        <v>2345</v>
      </c>
      <c r="I88" s="613"/>
      <c r="J88" s="608"/>
      <c r="K88" s="608"/>
      <c r="L88" s="608"/>
      <c r="M88" s="608"/>
      <c r="N88" s="608"/>
      <c r="O88" s="608"/>
      <c r="P88" s="608"/>
    </row>
    <row r="89" spans="1:16" ht="15.9" customHeight="1">
      <c r="A89" s="608"/>
      <c r="B89" s="608"/>
      <c r="C89" s="607"/>
      <c r="D89" s="608"/>
      <c r="E89" s="1049"/>
      <c r="F89" s="1049"/>
      <c r="G89" s="628" t="s">
        <v>244</v>
      </c>
      <c r="H89" s="622" t="s">
        <v>2346</v>
      </c>
      <c r="I89" s="613"/>
      <c r="J89" s="608"/>
      <c r="K89" s="608"/>
      <c r="L89" s="608"/>
      <c r="M89" s="608"/>
      <c r="N89" s="608"/>
      <c r="O89" s="608"/>
      <c r="P89" s="608"/>
    </row>
    <row r="90" spans="1:16" ht="15.9" customHeight="1">
      <c r="A90" s="608"/>
      <c r="B90" s="608"/>
      <c r="C90" s="607"/>
      <c r="D90" s="608"/>
      <c r="E90" s="1049"/>
      <c r="F90" s="1049"/>
      <c r="G90" s="628" t="s">
        <v>245</v>
      </c>
      <c r="H90" s="622" t="s">
        <v>2343</v>
      </c>
      <c r="I90" s="613"/>
      <c r="J90" s="608"/>
      <c r="K90" s="608"/>
      <c r="L90" s="608"/>
      <c r="M90" s="608"/>
      <c r="N90" s="608"/>
      <c r="O90" s="608"/>
      <c r="P90" s="608"/>
    </row>
    <row r="91" spans="1:16" ht="11.25" customHeight="1">
      <c r="A91" s="608"/>
      <c r="B91" s="608"/>
      <c r="C91" s="607"/>
      <c r="D91" s="608"/>
      <c r="E91" s="619"/>
      <c r="F91" s="619"/>
      <c r="G91" s="619"/>
      <c r="H91" s="636"/>
      <c r="I91" s="613"/>
      <c r="J91" s="608"/>
      <c r="K91" s="608"/>
      <c r="L91" s="608"/>
      <c r="M91" s="608"/>
      <c r="N91" s="608"/>
      <c r="O91" s="608"/>
      <c r="P91" s="608"/>
    </row>
    <row r="92" spans="1:16" ht="11.25" customHeight="1">
      <c r="A92" s="608"/>
      <c r="B92" s="608"/>
      <c r="C92" s="607"/>
      <c r="D92" s="608"/>
      <c r="E92" s="1067" t="s">
        <v>246</v>
      </c>
      <c r="F92" s="1067"/>
      <c r="G92" s="1067"/>
      <c r="H92" s="1067"/>
      <c r="I92" s="613"/>
      <c r="J92" s="608"/>
      <c r="K92" s="608"/>
      <c r="L92" s="608"/>
      <c r="M92" s="608"/>
      <c r="N92" s="608"/>
      <c r="O92" s="608"/>
      <c r="P92" s="608"/>
    </row>
    <row r="93" spans="1:16" ht="11.25" customHeight="1">
      <c r="A93" s="608"/>
      <c r="B93" s="608"/>
      <c r="C93" s="607"/>
      <c r="D93" s="608"/>
      <c r="E93" s="1058" t="s">
        <v>247</v>
      </c>
      <c r="F93" s="1058"/>
      <c r="G93" s="1058"/>
      <c r="H93" s="1058"/>
      <c r="I93" s="613"/>
      <c r="J93" s="608"/>
      <c r="K93" s="608"/>
      <c r="L93" s="608"/>
      <c r="M93" s="608"/>
      <c r="N93" s="608"/>
      <c r="O93" s="608"/>
      <c r="P93" s="608"/>
    </row>
    <row r="94" spans="1:16" ht="11.25" customHeight="1">
      <c r="A94" s="608"/>
      <c r="B94" s="608"/>
      <c r="C94" s="607"/>
      <c r="D94" s="608"/>
      <c r="E94" s="1058" t="s">
        <v>248</v>
      </c>
      <c r="F94" s="1058"/>
      <c r="G94" s="1058"/>
      <c r="H94" s="1058"/>
      <c r="I94" s="613"/>
      <c r="J94" s="608"/>
      <c r="K94" s="608"/>
      <c r="L94" s="608"/>
      <c r="M94" s="608"/>
      <c r="N94" s="608"/>
      <c r="O94" s="608"/>
      <c r="P94" s="608"/>
    </row>
    <row r="95" spans="1:16" ht="11.25" customHeight="1">
      <c r="A95" s="608"/>
      <c r="B95" s="608"/>
      <c r="C95" s="607"/>
      <c r="D95" s="608"/>
      <c r="E95" s="1058" t="s">
        <v>249</v>
      </c>
      <c r="F95" s="1058"/>
      <c r="G95" s="1058"/>
      <c r="H95" s="1058"/>
      <c r="I95" s="613"/>
      <c r="J95" s="608"/>
      <c r="K95" s="608"/>
      <c r="L95" s="608"/>
      <c r="M95" s="608"/>
      <c r="N95" s="608"/>
      <c r="O95" s="608"/>
      <c r="P95" s="608"/>
    </row>
    <row r="96" spans="1:16" ht="11.25" customHeight="1">
      <c r="A96" s="608"/>
      <c r="B96" s="608"/>
      <c r="C96" s="607"/>
      <c r="D96" s="608"/>
      <c r="E96" s="1058" t="s">
        <v>250</v>
      </c>
      <c r="F96" s="1058"/>
      <c r="G96" s="1058"/>
      <c r="H96" s="1058"/>
      <c r="I96" s="613"/>
      <c r="J96" s="608"/>
      <c r="K96" s="608"/>
      <c r="L96" s="608"/>
      <c r="M96" s="608"/>
      <c r="N96" s="608"/>
      <c r="O96" s="608"/>
      <c r="P96" s="608"/>
    </row>
    <row r="97" spans="1:16" ht="11.25" customHeight="1">
      <c r="A97" s="608"/>
      <c r="B97" s="608"/>
      <c r="C97" s="607"/>
      <c r="D97" s="608"/>
      <c r="E97" s="1058" t="s">
        <v>251</v>
      </c>
      <c r="F97" s="1058"/>
      <c r="G97" s="1058"/>
      <c r="H97" s="1058"/>
      <c r="I97" s="613"/>
      <c r="J97" s="608"/>
      <c r="K97" s="608"/>
      <c r="L97" s="608"/>
      <c r="M97" s="608"/>
      <c r="N97" s="608"/>
      <c r="O97" s="608"/>
      <c r="P97" s="608"/>
    </row>
    <row r="98" spans="1:16" ht="22.95" customHeight="1">
      <c r="A98" s="608"/>
      <c r="B98" s="608"/>
      <c r="C98" s="607"/>
      <c r="D98" s="608"/>
      <c r="E98" s="1058" t="s">
        <v>252</v>
      </c>
      <c r="F98" s="1058"/>
      <c r="G98" s="1058"/>
      <c r="H98" s="1058"/>
      <c r="I98" s="613"/>
      <c r="J98" s="608"/>
      <c r="K98" s="608"/>
      <c r="L98" s="608"/>
      <c r="M98" s="608"/>
      <c r="N98" s="608"/>
      <c r="O98" s="608"/>
      <c r="P98" s="608"/>
    </row>
    <row r="99" spans="1:16" ht="11.25" customHeight="1">
      <c r="A99" s="608"/>
      <c r="B99" s="608"/>
      <c r="C99" s="607"/>
      <c r="D99" s="608"/>
      <c r="E99" s="1058" t="s">
        <v>253</v>
      </c>
      <c r="F99" s="1058"/>
      <c r="G99" s="1058"/>
      <c r="H99" s="1058"/>
      <c r="I99" s="613"/>
      <c r="J99" s="608"/>
      <c r="K99" s="608"/>
      <c r="L99" s="608"/>
      <c r="M99" s="608"/>
      <c r="N99" s="608"/>
      <c r="O99" s="608"/>
      <c r="P99" s="608"/>
    </row>
    <row r="100" spans="1:16" ht="19.95" customHeight="1">
      <c r="A100" s="608"/>
      <c r="B100" s="608"/>
      <c r="C100" s="607"/>
      <c r="D100" s="608"/>
      <c r="E100" s="1058" t="s">
        <v>254</v>
      </c>
      <c r="F100" s="1058"/>
      <c r="G100" s="1058"/>
      <c r="H100" s="1058"/>
      <c r="I100" s="613"/>
      <c r="J100" s="608"/>
      <c r="K100" s="608"/>
      <c r="L100" s="608"/>
      <c r="M100" s="608"/>
      <c r="N100" s="608"/>
      <c r="O100" s="608"/>
      <c r="P100" s="608"/>
    </row>
    <row r="101" spans="1:16" ht="15" customHeight="1">
      <c r="A101" s="608"/>
      <c r="B101" s="608"/>
      <c r="C101" s="607"/>
      <c r="D101" s="608"/>
      <c r="E101" s="1058" t="s">
        <v>255</v>
      </c>
      <c r="F101" s="1058"/>
      <c r="G101" s="1058"/>
      <c r="H101" s="1058"/>
      <c r="I101" s="613"/>
      <c r="J101" s="608"/>
      <c r="K101" s="608"/>
      <c r="L101" s="608"/>
      <c r="M101" s="608"/>
      <c r="N101" s="608"/>
      <c r="O101" s="608"/>
      <c r="P101" s="608"/>
    </row>
    <row r="102" spans="1:16" ht="13.2" customHeight="1">
      <c r="A102" s="608"/>
      <c r="B102" s="608"/>
      <c r="C102" s="607"/>
      <c r="D102" s="608"/>
      <c r="E102" s="1058" t="s">
        <v>256</v>
      </c>
      <c r="F102" s="1058"/>
      <c r="G102" s="1058"/>
      <c r="H102" s="1058"/>
      <c r="I102" s="613"/>
      <c r="J102" s="608"/>
      <c r="K102" s="608"/>
      <c r="L102" s="608"/>
      <c r="M102" s="608"/>
      <c r="N102" s="608"/>
      <c r="O102" s="608"/>
      <c r="P102" s="608"/>
    </row>
    <row r="103" spans="1:16" ht="27" customHeight="1">
      <c r="A103" s="608"/>
      <c r="B103" s="608"/>
      <c r="C103" s="607"/>
      <c r="D103" s="608"/>
      <c r="E103" s="1058" t="s">
        <v>257</v>
      </c>
      <c r="F103" s="1058"/>
      <c r="G103" s="1058"/>
      <c r="H103" s="1058"/>
      <c r="I103" s="613"/>
      <c r="J103" s="608"/>
      <c r="K103" s="608"/>
      <c r="L103" s="608"/>
      <c r="M103" s="608"/>
      <c r="N103" s="608"/>
      <c r="O103" s="608"/>
      <c r="P103" s="608"/>
    </row>
    <row r="104" spans="1:16" ht="38.25" customHeight="1">
      <c r="A104" s="608"/>
      <c r="B104" s="608"/>
      <c r="C104" s="607"/>
      <c r="D104" s="608"/>
      <c r="E104" s="1058" t="s">
        <v>258</v>
      </c>
      <c r="F104" s="1058"/>
      <c r="G104" s="1058"/>
      <c r="H104" s="1058"/>
      <c r="I104" s="613"/>
      <c r="J104" s="608"/>
      <c r="K104" s="608"/>
      <c r="L104" s="608"/>
      <c r="M104" s="608"/>
      <c r="N104" s="608"/>
      <c r="O104" s="608"/>
      <c r="P104" s="608"/>
    </row>
    <row r="105" spans="1:16" ht="12.6" customHeight="1">
      <c r="A105" s="608"/>
      <c r="B105" s="608"/>
      <c r="C105" s="607"/>
      <c r="D105" s="608"/>
      <c r="E105" s="1058" t="s">
        <v>259</v>
      </c>
      <c r="F105" s="1058"/>
      <c r="G105" s="1058"/>
      <c r="H105" s="1058"/>
      <c r="I105" s="613"/>
      <c r="J105" s="608"/>
      <c r="K105" s="608"/>
      <c r="L105" s="608"/>
      <c r="M105" s="608"/>
      <c r="N105" s="608"/>
      <c r="O105" s="608"/>
      <c r="P105" s="608"/>
    </row>
    <row r="106" spans="1:16" ht="15" customHeight="1">
      <c r="A106" s="608"/>
      <c r="B106" s="608"/>
      <c r="C106" s="607"/>
      <c r="D106" s="608"/>
      <c r="E106" s="1058" t="s">
        <v>260</v>
      </c>
      <c r="F106" s="1058"/>
      <c r="G106" s="1058"/>
      <c r="H106" s="1058"/>
      <c r="I106" s="613"/>
      <c r="J106" s="608"/>
      <c r="K106" s="608"/>
      <c r="L106" s="608"/>
      <c r="M106" s="608"/>
      <c r="N106" s="608"/>
      <c r="O106" s="608"/>
      <c r="P106" s="608"/>
    </row>
    <row r="107" spans="1:16">
      <c r="A107" s="608"/>
      <c r="B107" s="608"/>
      <c r="C107" s="607"/>
      <c r="D107" s="608"/>
      <c r="E107" s="608"/>
      <c r="F107" s="608"/>
      <c r="G107" s="608"/>
      <c r="H107" s="608"/>
      <c r="I107" s="608"/>
      <c r="J107" s="608"/>
      <c r="K107" s="608"/>
      <c r="L107" s="608"/>
      <c r="M107" s="608"/>
      <c r="N107" s="608"/>
      <c r="O107" s="608"/>
      <c r="P107" s="608"/>
    </row>
    <row r="108" spans="1:16" ht="11.25" customHeight="1">
      <c r="A108" s="608"/>
      <c r="B108" s="608"/>
      <c r="C108" s="607"/>
      <c r="D108" s="608"/>
      <c r="E108" s="1065" t="s">
        <v>1254</v>
      </c>
      <c r="F108" s="1065"/>
      <c r="G108" s="1066"/>
      <c r="H108" s="1066"/>
      <c r="I108" s="618"/>
      <c r="J108" s="619"/>
      <c r="K108" s="619"/>
      <c r="L108" s="619"/>
      <c r="M108" s="619"/>
      <c r="N108" s="619"/>
      <c r="O108" s="611"/>
      <c r="P108" s="611"/>
    </row>
    <row r="109" spans="1:16" ht="15.9" customHeight="1">
      <c r="A109" s="608"/>
      <c r="B109" s="608"/>
      <c r="C109" s="607"/>
      <c r="D109" s="608"/>
      <c r="E109" s="1059" t="s">
        <v>261</v>
      </c>
      <c r="F109" s="1060"/>
      <c r="G109" s="637" t="s">
        <v>1333</v>
      </c>
      <c r="H109" s="638" t="s">
        <v>21</v>
      </c>
      <c r="I109" s="613"/>
      <c r="J109" s="619"/>
      <c r="K109" s="619"/>
      <c r="L109" s="619"/>
      <c r="M109" s="619"/>
      <c r="N109" s="619"/>
      <c r="O109" s="611"/>
      <c r="P109" s="611"/>
    </row>
    <row r="110" spans="1:16" ht="15.9" customHeight="1">
      <c r="A110" s="608"/>
      <c r="B110" s="608"/>
      <c r="C110" s="607"/>
      <c r="D110" s="608"/>
      <c r="E110" s="1059"/>
      <c r="F110" s="1060"/>
      <c r="G110" s="637" t="s">
        <v>231</v>
      </c>
      <c r="H110" s="639" t="s">
        <v>799</v>
      </c>
      <c r="I110" s="613"/>
      <c r="J110" s="619"/>
      <c r="K110" s="619"/>
      <c r="L110" s="619"/>
      <c r="M110" s="619"/>
      <c r="N110" s="619"/>
      <c r="O110" s="611"/>
      <c r="P110" s="611"/>
    </row>
    <row r="111" spans="1:16" ht="15.9" customHeight="1">
      <c r="A111" s="608"/>
      <c r="B111" s="608"/>
      <c r="C111" s="607"/>
      <c r="D111" s="608"/>
      <c r="E111" s="1060"/>
      <c r="F111" s="1060"/>
      <c r="G111" s="637" t="s">
        <v>232</v>
      </c>
      <c r="H111" s="640" t="s">
        <v>2347</v>
      </c>
      <c r="I111" s="613"/>
      <c r="J111" s="608"/>
      <c r="K111" s="608"/>
      <c r="L111" s="608"/>
      <c r="M111" s="608"/>
      <c r="N111" s="608"/>
      <c r="O111" s="608"/>
      <c r="P111" s="608"/>
    </row>
    <row r="112" spans="1:16" ht="15.9" customHeight="1">
      <c r="A112" s="608"/>
      <c r="B112" s="608"/>
      <c r="C112" s="607"/>
      <c r="D112" s="608"/>
      <c r="E112" s="1060"/>
      <c r="F112" s="1060"/>
      <c r="G112" s="637" t="s">
        <v>233</v>
      </c>
      <c r="H112" s="641">
        <v>44890</v>
      </c>
      <c r="I112" s="613"/>
      <c r="J112" s="608"/>
      <c r="K112" s="608"/>
      <c r="L112" s="608"/>
      <c r="M112" s="608"/>
      <c r="N112" s="608"/>
      <c r="O112" s="608"/>
      <c r="P112" s="608"/>
    </row>
    <row r="113" spans="1:16" ht="15" customHeight="1">
      <c r="A113" s="608"/>
      <c r="B113" s="608"/>
      <c r="C113" s="607"/>
      <c r="D113" s="642" t="s">
        <v>1054</v>
      </c>
      <c r="E113" s="1068" t="s">
        <v>2348</v>
      </c>
      <c r="F113" s="1069"/>
      <c r="G113" s="643"/>
      <c r="H113" s="644"/>
      <c r="I113" s="608"/>
      <c r="J113" s="608"/>
      <c r="K113" s="608"/>
      <c r="L113" s="645"/>
      <c r="M113" s="608"/>
      <c r="N113" s="608"/>
      <c r="O113" s="608"/>
      <c r="P113" s="608"/>
    </row>
    <row r="114" spans="1:16" ht="15">
      <c r="A114" s="646"/>
      <c r="B114" s="608"/>
      <c r="C114" s="607"/>
      <c r="D114" s="1037" t="s">
        <v>18</v>
      </c>
      <c r="E114" s="1068"/>
      <c r="F114" s="1069"/>
      <c r="G114" s="647" t="s">
        <v>2395</v>
      </c>
      <c r="H114" s="648" t="s">
        <v>1023</v>
      </c>
      <c r="I114" s="649"/>
      <c r="J114" s="608" t="s">
        <v>2396</v>
      </c>
      <c r="K114" s="608" t="s">
        <v>1028</v>
      </c>
      <c r="L114" s="645" t="s">
        <v>1131</v>
      </c>
      <c r="M114" s="608" t="s">
        <v>2350</v>
      </c>
      <c r="N114" s="608" t="s">
        <v>1026</v>
      </c>
      <c r="O114" s="608"/>
      <c r="P114" s="608"/>
    </row>
    <row r="115" spans="1:16" ht="15">
      <c r="A115" s="646"/>
      <c r="B115" s="608"/>
      <c r="C115" s="607"/>
      <c r="D115" s="1038"/>
      <c r="E115" s="1068"/>
      <c r="F115" s="1069"/>
      <c r="G115" s="650" t="s">
        <v>1246</v>
      </c>
      <c r="H115" s="651" t="s">
        <v>2359</v>
      </c>
      <c r="I115" s="333"/>
      <c r="J115" s="608"/>
      <c r="K115" s="608"/>
      <c r="L115" s="608"/>
      <c r="M115" s="608"/>
      <c r="N115" s="608"/>
      <c r="O115" s="608"/>
      <c r="P115" s="608"/>
    </row>
    <row r="116" spans="1:16" ht="15">
      <c r="A116" s="646"/>
      <c r="B116" s="608"/>
      <c r="C116" s="607"/>
      <c r="D116" s="1038"/>
      <c r="E116" s="1068"/>
      <c r="F116" s="1069"/>
      <c r="G116" s="650" t="s">
        <v>262</v>
      </c>
      <c r="H116" s="652" t="s">
        <v>1131</v>
      </c>
      <c r="I116" s="333"/>
      <c r="J116" s="608"/>
      <c r="K116" s="608"/>
      <c r="L116" s="608"/>
      <c r="M116" s="608"/>
      <c r="N116" s="608"/>
      <c r="O116" s="608"/>
      <c r="P116" s="608"/>
    </row>
    <row r="117" spans="1:16" ht="15">
      <c r="A117" s="646"/>
      <c r="B117" s="608"/>
      <c r="C117" s="607"/>
      <c r="D117" s="1038"/>
      <c r="E117" s="1068"/>
      <c r="F117" s="1069"/>
      <c r="G117" s="650" t="s">
        <v>263</v>
      </c>
      <c r="H117" s="652" t="s">
        <v>1026</v>
      </c>
      <c r="I117" s="333"/>
      <c r="J117" s="608"/>
      <c r="K117" s="608"/>
      <c r="L117" s="608"/>
      <c r="M117" s="608"/>
      <c r="N117" s="608"/>
      <c r="O117" s="608"/>
      <c r="P117" s="608"/>
    </row>
    <row r="118" spans="1:16" ht="15">
      <c r="A118" s="646"/>
      <c r="B118" s="608"/>
      <c r="C118" s="607"/>
      <c r="D118" s="1038"/>
      <c r="E118" s="1068"/>
      <c r="F118" s="1069"/>
      <c r="G118" s="650" t="s">
        <v>264</v>
      </c>
      <c r="H118" s="651" t="s">
        <v>2349</v>
      </c>
      <c r="I118" s="607"/>
      <c r="J118" s="608"/>
      <c r="K118" s="608"/>
      <c r="L118" s="608"/>
      <c r="M118" s="608"/>
      <c r="N118" s="608"/>
      <c r="O118" s="608"/>
      <c r="P118" s="608"/>
    </row>
    <row r="119" spans="1:16" ht="15">
      <c r="A119" s="646"/>
      <c r="B119" s="608"/>
      <c r="C119" s="607"/>
      <c r="D119" s="1038"/>
      <c r="E119" s="1068"/>
      <c r="F119" s="1069"/>
      <c r="G119" s="653" t="s">
        <v>328</v>
      </c>
      <c r="H119" s="654" t="s">
        <v>1028</v>
      </c>
      <c r="I119" s="333"/>
      <c r="J119" s="608"/>
      <c r="K119" s="608"/>
      <c r="L119" s="608"/>
      <c r="M119" s="608"/>
      <c r="N119" s="608"/>
      <c r="O119" s="608"/>
      <c r="P119" s="608"/>
    </row>
    <row r="120" spans="1:16" ht="15">
      <c r="A120" s="646"/>
      <c r="B120" s="608"/>
      <c r="C120" s="607"/>
      <c r="D120" s="1038"/>
      <c r="E120" s="1068"/>
      <c r="F120" s="1069"/>
      <c r="G120" s="653" t="s">
        <v>1031</v>
      </c>
      <c r="H120" s="652" t="s">
        <v>2350</v>
      </c>
      <c r="I120" s="333"/>
      <c r="J120" s="608"/>
      <c r="K120" s="608"/>
      <c r="L120" s="608"/>
      <c r="M120" s="608"/>
      <c r="N120" s="608"/>
      <c r="O120" s="608"/>
      <c r="P120" s="608"/>
    </row>
    <row r="121" spans="1:16" ht="15">
      <c r="A121" s="646"/>
      <c r="B121" s="608" t="b">
        <v>1</v>
      </c>
      <c r="C121" s="607"/>
      <c r="D121" s="1038"/>
      <c r="E121" s="1068"/>
      <c r="F121" s="1069"/>
      <c r="G121" s="650" t="s">
        <v>265</v>
      </c>
      <c r="H121" s="655" t="s">
        <v>2371</v>
      </c>
      <c r="I121" s="333"/>
      <c r="J121" s="608"/>
      <c r="K121" s="608"/>
      <c r="L121" s="608"/>
      <c r="M121" s="608"/>
      <c r="N121" s="608"/>
      <c r="O121" s="608"/>
      <c r="P121" s="608"/>
    </row>
    <row r="122" spans="1:16" ht="15">
      <c r="A122" s="646"/>
      <c r="B122" s="608" t="b">
        <v>1</v>
      </c>
      <c r="C122" s="607"/>
      <c r="D122" s="1038"/>
      <c r="E122" s="1068"/>
      <c r="F122" s="1069"/>
      <c r="G122" s="650" t="s">
        <v>266</v>
      </c>
      <c r="H122" s="641">
        <v>45042</v>
      </c>
      <c r="I122" s="333"/>
      <c r="J122" s="608"/>
      <c r="K122" s="608"/>
      <c r="L122" s="608"/>
      <c r="M122" s="608"/>
      <c r="N122" s="608"/>
      <c r="O122" s="608"/>
      <c r="P122" s="608"/>
    </row>
    <row r="123" spans="1:16" ht="15">
      <c r="A123" s="646"/>
      <c r="B123" s="608" t="b">
        <v>1</v>
      </c>
      <c r="C123" s="607"/>
      <c r="D123" s="1038"/>
      <c r="E123" s="1068"/>
      <c r="F123" s="1069"/>
      <c r="G123" s="650" t="s">
        <v>1187</v>
      </c>
      <c r="H123" s="656"/>
      <c r="I123" s="333"/>
      <c r="J123" s="608"/>
      <c r="K123" s="608"/>
      <c r="L123" s="608"/>
      <c r="M123" s="608"/>
      <c r="N123" s="608"/>
      <c r="O123" s="608"/>
      <c r="P123" s="608"/>
    </row>
    <row r="124" spans="1:16" ht="15">
      <c r="A124" s="646"/>
      <c r="B124" s="608" t="b">
        <v>1</v>
      </c>
      <c r="C124" s="607"/>
      <c r="D124" s="1038"/>
      <c r="E124" s="1068"/>
      <c r="F124" s="1069"/>
      <c r="G124" s="650" t="s">
        <v>267</v>
      </c>
      <c r="H124" s="629" t="s">
        <v>268</v>
      </c>
      <c r="I124" s="333"/>
      <c r="J124" s="608"/>
      <c r="K124" s="608"/>
      <c r="L124" s="608"/>
      <c r="M124" s="608"/>
      <c r="N124" s="608"/>
      <c r="O124" s="608"/>
      <c r="P124" s="608"/>
    </row>
    <row r="125" spans="1:16" ht="20.399999999999999">
      <c r="A125" s="646"/>
      <c r="B125" s="608" t="b">
        <v>1</v>
      </c>
      <c r="C125" s="607"/>
      <c r="D125" s="1038"/>
      <c r="E125" s="1068"/>
      <c r="F125" s="1069"/>
      <c r="G125" s="628" t="s">
        <v>2397</v>
      </c>
      <c r="H125" s="652">
        <v>2023</v>
      </c>
      <c r="I125" s="333"/>
      <c r="J125" s="608"/>
      <c r="K125" s="608"/>
      <c r="L125" s="608"/>
      <c r="M125" s="608"/>
      <c r="N125" s="608"/>
      <c r="O125" s="608"/>
      <c r="P125" s="608"/>
    </row>
    <row r="126" spans="1:16" ht="15">
      <c r="A126" s="646"/>
      <c r="B126" s="608" t="b">
        <v>1</v>
      </c>
      <c r="C126" s="607"/>
      <c r="D126" s="1038"/>
      <c r="E126" s="1068"/>
      <c r="F126" s="1069"/>
      <c r="G126" s="650" t="s">
        <v>269</v>
      </c>
      <c r="H126" s="657">
        <v>3</v>
      </c>
      <c r="I126" s="333"/>
      <c r="J126" s="608"/>
      <c r="K126" s="608"/>
      <c r="L126" s="608"/>
      <c r="M126" s="608"/>
      <c r="N126" s="608"/>
      <c r="O126" s="608"/>
      <c r="P126" s="608"/>
    </row>
    <row r="127" spans="1:16" ht="30.6">
      <c r="A127" s="608">
        <v>2024</v>
      </c>
      <c r="B127" s="608" t="b">
        <v>1</v>
      </c>
      <c r="C127" s="607"/>
      <c r="D127" s="1038"/>
      <c r="E127" s="1068"/>
      <c r="F127" s="1069"/>
      <c r="G127" s="653" t="s">
        <v>2398</v>
      </c>
      <c r="H127" s="658">
        <v>123.14</v>
      </c>
      <c r="I127" s="613"/>
      <c r="J127" s="631"/>
      <c r="K127" s="608"/>
      <c r="L127" s="608"/>
      <c r="M127" s="608"/>
      <c r="N127" s="608"/>
      <c r="O127" s="608"/>
      <c r="P127" s="608"/>
    </row>
    <row r="128" spans="1:16" ht="30.6">
      <c r="A128" s="608">
        <v>2024</v>
      </c>
      <c r="B128" s="608" t="b">
        <v>1</v>
      </c>
      <c r="C128" s="607"/>
      <c r="D128" s="1038"/>
      <c r="E128" s="1068"/>
      <c r="F128" s="1069"/>
      <c r="G128" s="653" t="s">
        <v>2399</v>
      </c>
      <c r="H128" s="658">
        <v>127.9666861484512</v>
      </c>
      <c r="I128" s="613"/>
      <c r="J128" s="608"/>
      <c r="K128" s="608"/>
      <c r="L128" s="608"/>
      <c r="M128" s="608"/>
      <c r="N128" s="608"/>
      <c r="O128" s="608"/>
      <c r="P128" s="608"/>
    </row>
    <row r="129" spans="1:16" ht="30.6" hidden="1">
      <c r="A129" s="608">
        <v>2025</v>
      </c>
      <c r="B129" s="608" t="b">
        <v>0</v>
      </c>
      <c r="C129" s="607"/>
      <c r="D129" s="1038"/>
      <c r="E129" s="1068"/>
      <c r="F129" s="1069"/>
      <c r="G129" s="653" t="s">
        <v>2400</v>
      </c>
      <c r="H129" s="658">
        <v>0</v>
      </c>
      <c r="I129" s="613"/>
      <c r="J129" s="631"/>
      <c r="K129" s="608"/>
      <c r="L129" s="608"/>
      <c r="M129" s="608"/>
      <c r="N129" s="608"/>
      <c r="O129" s="608"/>
      <c r="P129" s="608"/>
    </row>
    <row r="130" spans="1:16" ht="30.6" hidden="1">
      <c r="A130" s="608">
        <v>2025</v>
      </c>
      <c r="B130" s="608" t="b">
        <v>0</v>
      </c>
      <c r="C130" s="607"/>
      <c r="D130" s="1038"/>
      <c r="E130" s="1068"/>
      <c r="F130" s="1069"/>
      <c r="G130" s="653" t="s">
        <v>2401</v>
      </c>
      <c r="H130" s="658">
        <v>0</v>
      </c>
      <c r="I130" s="613"/>
      <c r="J130" s="608"/>
      <c r="K130" s="608"/>
      <c r="L130" s="608"/>
      <c r="M130" s="608"/>
      <c r="N130" s="608"/>
      <c r="O130" s="608"/>
      <c r="P130" s="608"/>
    </row>
    <row r="131" spans="1:16" ht="30.6" hidden="1">
      <c r="A131" s="608">
        <v>2026</v>
      </c>
      <c r="B131" s="608" t="b">
        <v>0</v>
      </c>
      <c r="C131" s="607"/>
      <c r="D131" s="1038"/>
      <c r="E131" s="1068"/>
      <c r="F131" s="1069"/>
      <c r="G131" s="653" t="s">
        <v>2402</v>
      </c>
      <c r="H131" s="658">
        <v>0</v>
      </c>
      <c r="I131" s="613"/>
      <c r="J131" s="631"/>
      <c r="K131" s="608"/>
      <c r="L131" s="608"/>
      <c r="M131" s="608"/>
      <c r="N131" s="608"/>
      <c r="O131" s="608"/>
      <c r="P131" s="608"/>
    </row>
    <row r="132" spans="1:16" ht="30.6" hidden="1">
      <c r="A132" s="608">
        <v>2026</v>
      </c>
      <c r="B132" s="608" t="b">
        <v>0</v>
      </c>
      <c r="C132" s="607"/>
      <c r="D132" s="1038"/>
      <c r="E132" s="1068"/>
      <c r="F132" s="1069"/>
      <c r="G132" s="653" t="s">
        <v>2403</v>
      </c>
      <c r="H132" s="658">
        <v>0</v>
      </c>
      <c r="I132" s="613"/>
      <c r="J132" s="608"/>
      <c r="K132" s="608"/>
      <c r="L132" s="608"/>
      <c r="M132" s="608"/>
      <c r="N132" s="608"/>
      <c r="O132" s="608"/>
      <c r="P132" s="608"/>
    </row>
    <row r="133" spans="1:16" ht="30.6" hidden="1">
      <c r="A133" s="608">
        <v>2027</v>
      </c>
      <c r="B133" s="608" t="b">
        <v>0</v>
      </c>
      <c r="C133" s="607"/>
      <c r="D133" s="1038"/>
      <c r="E133" s="1068"/>
      <c r="F133" s="1069"/>
      <c r="G133" s="653" t="s">
        <v>2404</v>
      </c>
      <c r="H133" s="658">
        <v>0</v>
      </c>
      <c r="I133" s="613"/>
      <c r="J133" s="631"/>
      <c r="K133" s="608"/>
      <c r="L133" s="608"/>
      <c r="M133" s="608"/>
      <c r="N133" s="608"/>
      <c r="O133" s="608"/>
      <c r="P133" s="608"/>
    </row>
    <row r="134" spans="1:16" ht="30.6" hidden="1">
      <c r="A134" s="608">
        <v>2027</v>
      </c>
      <c r="B134" s="608" t="b">
        <v>0</v>
      </c>
      <c r="C134" s="607"/>
      <c r="D134" s="1038"/>
      <c r="E134" s="1068"/>
      <c r="F134" s="1069"/>
      <c r="G134" s="653" t="s">
        <v>2405</v>
      </c>
      <c r="H134" s="658">
        <v>0</v>
      </c>
      <c r="I134" s="613"/>
      <c r="J134" s="608"/>
      <c r="K134" s="608"/>
      <c r="L134" s="608"/>
      <c r="M134" s="608"/>
      <c r="N134" s="608"/>
      <c r="O134" s="608"/>
      <c r="P134" s="608"/>
    </row>
    <row r="135" spans="1:16" ht="30.6" hidden="1">
      <c r="A135" s="608">
        <v>2028</v>
      </c>
      <c r="B135" s="608" t="b">
        <v>0</v>
      </c>
      <c r="C135" s="607"/>
      <c r="D135" s="1038"/>
      <c r="E135" s="1068"/>
      <c r="F135" s="1069"/>
      <c r="G135" s="653" t="s">
        <v>2406</v>
      </c>
      <c r="H135" s="658">
        <v>0</v>
      </c>
      <c r="I135" s="613"/>
      <c r="J135" s="631"/>
      <c r="K135" s="608"/>
      <c r="L135" s="608"/>
      <c r="M135" s="608"/>
      <c r="N135" s="608"/>
      <c r="O135" s="608"/>
      <c r="P135" s="608"/>
    </row>
    <row r="136" spans="1:16" ht="30.6" hidden="1">
      <c r="A136" s="608">
        <v>2028</v>
      </c>
      <c r="B136" s="608" t="b">
        <v>0</v>
      </c>
      <c r="C136" s="607"/>
      <c r="D136" s="1038"/>
      <c r="E136" s="1068"/>
      <c r="F136" s="1069"/>
      <c r="G136" s="653" t="s">
        <v>2407</v>
      </c>
      <c r="H136" s="658">
        <v>0</v>
      </c>
      <c r="I136" s="613"/>
      <c r="J136" s="608"/>
      <c r="K136" s="608"/>
      <c r="L136" s="608"/>
      <c r="M136" s="608"/>
      <c r="N136" s="608"/>
      <c r="O136" s="608"/>
      <c r="P136" s="608"/>
    </row>
    <row r="137" spans="1:16" ht="30.6" hidden="1">
      <c r="A137" s="608">
        <v>2029</v>
      </c>
      <c r="B137" s="608" t="b">
        <v>0</v>
      </c>
      <c r="C137" s="607"/>
      <c r="D137" s="1038"/>
      <c r="E137" s="1068"/>
      <c r="F137" s="1069"/>
      <c r="G137" s="653" t="s">
        <v>2408</v>
      </c>
      <c r="H137" s="658">
        <v>0</v>
      </c>
      <c r="I137" s="613"/>
      <c r="J137" s="631"/>
      <c r="K137" s="608"/>
      <c r="L137" s="608"/>
      <c r="M137" s="608"/>
      <c r="N137" s="608"/>
      <c r="O137" s="608"/>
      <c r="P137" s="608"/>
    </row>
    <row r="138" spans="1:16" ht="30.6" hidden="1">
      <c r="A138" s="608">
        <v>2029</v>
      </c>
      <c r="B138" s="608" t="b">
        <v>0</v>
      </c>
      <c r="C138" s="607"/>
      <c r="D138" s="1038"/>
      <c r="E138" s="1068"/>
      <c r="F138" s="1069"/>
      <c r="G138" s="653" t="s">
        <v>2409</v>
      </c>
      <c r="H138" s="658">
        <v>0</v>
      </c>
      <c r="I138" s="613"/>
      <c r="J138" s="608"/>
      <c r="K138" s="608"/>
      <c r="L138" s="608"/>
      <c r="M138" s="608"/>
      <c r="N138" s="608"/>
      <c r="O138" s="608"/>
      <c r="P138" s="608"/>
    </row>
    <row r="139" spans="1:16" ht="30.6" hidden="1">
      <c r="A139" s="608">
        <v>2030</v>
      </c>
      <c r="B139" s="608" t="b">
        <v>0</v>
      </c>
      <c r="C139" s="607"/>
      <c r="D139" s="1038"/>
      <c r="E139" s="1068"/>
      <c r="F139" s="1069"/>
      <c r="G139" s="653" t="s">
        <v>2410</v>
      </c>
      <c r="H139" s="658">
        <v>0</v>
      </c>
      <c r="I139" s="613"/>
      <c r="J139" s="631"/>
      <c r="K139" s="608"/>
      <c r="L139" s="608"/>
      <c r="M139" s="608"/>
      <c r="N139" s="608"/>
      <c r="O139" s="608"/>
      <c r="P139" s="608"/>
    </row>
    <row r="140" spans="1:16" ht="30.6" hidden="1">
      <c r="A140" s="608">
        <v>2030</v>
      </c>
      <c r="B140" s="608" t="b">
        <v>0</v>
      </c>
      <c r="C140" s="607"/>
      <c r="D140" s="1038"/>
      <c r="E140" s="1068"/>
      <c r="F140" s="1069"/>
      <c r="G140" s="653" t="s">
        <v>2411</v>
      </c>
      <c r="H140" s="658">
        <v>0</v>
      </c>
      <c r="I140" s="613"/>
      <c r="J140" s="608"/>
      <c r="K140" s="608"/>
      <c r="L140" s="608"/>
      <c r="M140" s="608"/>
      <c r="N140" s="608"/>
      <c r="O140" s="608"/>
      <c r="P140" s="608"/>
    </row>
    <row r="141" spans="1:16" ht="30.6" hidden="1">
      <c r="A141" s="608">
        <v>2031</v>
      </c>
      <c r="B141" s="608" t="b">
        <v>0</v>
      </c>
      <c r="C141" s="607"/>
      <c r="D141" s="1038"/>
      <c r="E141" s="1068"/>
      <c r="F141" s="1069"/>
      <c r="G141" s="653" t="s">
        <v>2412</v>
      </c>
      <c r="H141" s="658">
        <v>0</v>
      </c>
      <c r="I141" s="613"/>
      <c r="J141" s="631"/>
      <c r="K141" s="608"/>
      <c r="L141" s="608"/>
      <c r="M141" s="608"/>
      <c r="N141" s="608"/>
      <c r="O141" s="608"/>
      <c r="P141" s="608"/>
    </row>
    <row r="142" spans="1:16" ht="30.6" hidden="1">
      <c r="A142" s="608">
        <v>2031</v>
      </c>
      <c r="B142" s="608" t="b">
        <v>0</v>
      </c>
      <c r="C142" s="607"/>
      <c r="D142" s="1038"/>
      <c r="E142" s="1068"/>
      <c r="F142" s="1069"/>
      <c r="G142" s="653" t="s">
        <v>2413</v>
      </c>
      <c r="H142" s="658">
        <v>0</v>
      </c>
      <c r="I142" s="613"/>
      <c r="J142" s="608"/>
      <c r="K142" s="608"/>
      <c r="L142" s="608"/>
      <c r="M142" s="608"/>
      <c r="N142" s="608"/>
      <c r="O142" s="608"/>
      <c r="P142" s="608"/>
    </row>
    <row r="143" spans="1:16" ht="30.6" hidden="1">
      <c r="A143" s="608">
        <v>2032</v>
      </c>
      <c r="B143" s="608" t="b">
        <v>0</v>
      </c>
      <c r="C143" s="607"/>
      <c r="D143" s="1038"/>
      <c r="E143" s="1068"/>
      <c r="F143" s="1069"/>
      <c r="G143" s="653" t="s">
        <v>2414</v>
      </c>
      <c r="H143" s="658">
        <v>0</v>
      </c>
      <c r="I143" s="613"/>
      <c r="J143" s="631"/>
      <c r="K143" s="608"/>
      <c r="L143" s="608"/>
      <c r="M143" s="608"/>
      <c r="N143" s="608"/>
      <c r="O143" s="608"/>
      <c r="P143" s="608"/>
    </row>
    <row r="144" spans="1:16" ht="30.6" hidden="1">
      <c r="A144" s="608">
        <v>2032</v>
      </c>
      <c r="B144" s="608" t="b">
        <v>0</v>
      </c>
      <c r="C144" s="607"/>
      <c r="D144" s="1038"/>
      <c r="E144" s="1068"/>
      <c r="F144" s="1069"/>
      <c r="G144" s="653" t="s">
        <v>2415</v>
      </c>
      <c r="H144" s="658">
        <v>0</v>
      </c>
      <c r="I144" s="613"/>
      <c r="J144" s="608"/>
      <c r="K144" s="608"/>
      <c r="L144" s="608"/>
      <c r="M144" s="608"/>
      <c r="N144" s="608"/>
      <c r="O144" s="608"/>
      <c r="P144" s="608"/>
    </row>
    <row r="145" spans="1:16" ht="30.6" hidden="1">
      <c r="A145" s="608">
        <v>2033</v>
      </c>
      <c r="B145" s="608" t="b">
        <v>0</v>
      </c>
      <c r="C145" s="607"/>
      <c r="D145" s="1038"/>
      <c r="E145" s="1068"/>
      <c r="F145" s="1069"/>
      <c r="G145" s="653" t="s">
        <v>2416</v>
      </c>
      <c r="H145" s="658">
        <v>0</v>
      </c>
      <c r="I145" s="613"/>
      <c r="J145" s="631"/>
      <c r="K145" s="608"/>
      <c r="L145" s="608"/>
      <c r="M145" s="608"/>
      <c r="N145" s="608"/>
      <c r="O145" s="608"/>
      <c r="P145" s="608"/>
    </row>
    <row r="146" spans="1:16" ht="30.6" hidden="1">
      <c r="A146" s="608">
        <v>2033</v>
      </c>
      <c r="B146" s="608" t="b">
        <v>0</v>
      </c>
      <c r="C146" s="607"/>
      <c r="D146" s="1038"/>
      <c r="E146" s="1068"/>
      <c r="F146" s="1069"/>
      <c r="G146" s="653" t="s">
        <v>2417</v>
      </c>
      <c r="H146" s="658">
        <v>0</v>
      </c>
      <c r="I146" s="613"/>
      <c r="J146" s="608"/>
      <c r="K146" s="608"/>
      <c r="L146" s="608"/>
      <c r="M146" s="608"/>
      <c r="N146" s="608"/>
      <c r="O146" s="608"/>
      <c r="P146" s="608"/>
    </row>
    <row r="147" spans="1:16" ht="15">
      <c r="A147" s="646"/>
      <c r="B147" s="608"/>
      <c r="C147" s="607"/>
      <c r="D147" s="1037" t="s">
        <v>102</v>
      </c>
      <c r="E147" s="1068"/>
      <c r="F147" s="1069"/>
      <c r="G147" s="647" t="s">
        <v>2418</v>
      </c>
      <c r="H147" s="648" t="s">
        <v>1023</v>
      </c>
      <c r="I147" s="649"/>
      <c r="J147" s="608" t="s">
        <v>2419</v>
      </c>
      <c r="K147" s="608" t="s">
        <v>1028</v>
      </c>
      <c r="L147" s="645" t="s">
        <v>1131</v>
      </c>
      <c r="M147" s="608" t="s">
        <v>2351</v>
      </c>
      <c r="N147" s="608" t="s">
        <v>1026</v>
      </c>
      <c r="O147" s="608"/>
      <c r="P147" s="608"/>
    </row>
    <row r="148" spans="1:16" ht="15">
      <c r="A148" s="646"/>
      <c r="B148" s="608"/>
      <c r="C148" s="607"/>
      <c r="D148" s="1038"/>
      <c r="E148" s="1068"/>
      <c r="F148" s="1069"/>
      <c r="G148" s="650" t="s">
        <v>1246</v>
      </c>
      <c r="H148" s="651" t="s">
        <v>2360</v>
      </c>
      <c r="I148" s="333"/>
      <c r="J148" s="608"/>
      <c r="K148" s="608"/>
      <c r="L148" s="608"/>
      <c r="M148" s="608"/>
      <c r="N148" s="608"/>
      <c r="O148" s="608"/>
      <c r="P148" s="608"/>
    </row>
    <row r="149" spans="1:16" ht="15">
      <c r="A149" s="646"/>
      <c r="B149" s="608"/>
      <c r="C149" s="607"/>
      <c r="D149" s="1038"/>
      <c r="E149" s="1068"/>
      <c r="F149" s="1069"/>
      <c r="G149" s="650" t="s">
        <v>262</v>
      </c>
      <c r="H149" s="652" t="s">
        <v>1131</v>
      </c>
      <c r="I149" s="333"/>
      <c r="J149" s="608"/>
      <c r="K149" s="608"/>
      <c r="L149" s="608"/>
      <c r="M149" s="608"/>
      <c r="N149" s="608"/>
      <c r="O149" s="608"/>
      <c r="P149" s="608"/>
    </row>
    <row r="150" spans="1:16" ht="15">
      <c r="A150" s="646"/>
      <c r="B150" s="608"/>
      <c r="C150" s="607"/>
      <c r="D150" s="1038"/>
      <c r="E150" s="1068"/>
      <c r="F150" s="1069"/>
      <c r="G150" s="650" t="s">
        <v>263</v>
      </c>
      <c r="H150" s="652" t="s">
        <v>1026</v>
      </c>
      <c r="I150" s="333"/>
      <c r="J150" s="608"/>
      <c r="K150" s="608"/>
      <c r="L150" s="608"/>
      <c r="M150" s="608"/>
      <c r="N150" s="608"/>
      <c r="O150" s="608"/>
      <c r="P150" s="608"/>
    </row>
    <row r="151" spans="1:16" ht="15">
      <c r="A151" s="646"/>
      <c r="B151" s="608"/>
      <c r="C151" s="607"/>
      <c r="D151" s="1038"/>
      <c r="E151" s="1068"/>
      <c r="F151" s="1069"/>
      <c r="G151" s="650" t="s">
        <v>264</v>
      </c>
      <c r="H151" s="651" t="s">
        <v>2349</v>
      </c>
      <c r="I151" s="607"/>
      <c r="J151" s="608"/>
      <c r="K151" s="608"/>
      <c r="L151" s="608"/>
      <c r="M151" s="608"/>
      <c r="N151" s="608"/>
      <c r="O151" s="608"/>
      <c r="P151" s="608"/>
    </row>
    <row r="152" spans="1:16" ht="15">
      <c r="A152" s="646"/>
      <c r="B152" s="608"/>
      <c r="C152" s="607"/>
      <c r="D152" s="1038"/>
      <c r="E152" s="1068"/>
      <c r="F152" s="1069"/>
      <c r="G152" s="653" t="s">
        <v>328</v>
      </c>
      <c r="H152" s="654" t="s">
        <v>1028</v>
      </c>
      <c r="I152" s="333"/>
      <c r="J152" s="608"/>
      <c r="K152" s="608"/>
      <c r="L152" s="608"/>
      <c r="M152" s="608"/>
      <c r="N152" s="608"/>
      <c r="O152" s="608"/>
      <c r="P152" s="608"/>
    </row>
    <row r="153" spans="1:16" ht="15">
      <c r="A153" s="646"/>
      <c r="B153" s="608"/>
      <c r="C153" s="607"/>
      <c r="D153" s="1038"/>
      <c r="E153" s="1068"/>
      <c r="F153" s="1069"/>
      <c r="G153" s="653" t="s">
        <v>1031</v>
      </c>
      <c r="H153" s="652" t="s">
        <v>2351</v>
      </c>
      <c r="I153" s="333"/>
      <c r="J153" s="608"/>
      <c r="K153" s="608"/>
      <c r="L153" s="608"/>
      <c r="M153" s="608"/>
      <c r="N153" s="608"/>
      <c r="O153" s="608"/>
      <c r="P153" s="608"/>
    </row>
    <row r="154" spans="1:16" ht="15">
      <c r="A154" s="646"/>
      <c r="B154" s="608" t="b">
        <v>1</v>
      </c>
      <c r="C154" s="607"/>
      <c r="D154" s="1038"/>
      <c r="E154" s="1068"/>
      <c r="F154" s="1069"/>
      <c r="G154" s="650" t="s">
        <v>265</v>
      </c>
      <c r="H154" s="655" t="s">
        <v>2371</v>
      </c>
      <c r="I154" s="333"/>
      <c r="J154" s="608"/>
      <c r="K154" s="608"/>
      <c r="L154" s="608"/>
      <c r="M154" s="608"/>
      <c r="N154" s="608"/>
      <c r="O154" s="608"/>
      <c r="P154" s="608"/>
    </row>
    <row r="155" spans="1:16" ht="15">
      <c r="A155" s="646"/>
      <c r="B155" s="608" t="b">
        <v>1</v>
      </c>
      <c r="C155" s="607"/>
      <c r="D155" s="1038"/>
      <c r="E155" s="1068"/>
      <c r="F155" s="1069"/>
      <c r="G155" s="650" t="s">
        <v>266</v>
      </c>
      <c r="H155" s="641">
        <v>45042</v>
      </c>
      <c r="I155" s="333"/>
      <c r="J155" s="608"/>
      <c r="K155" s="608"/>
      <c r="L155" s="608"/>
      <c r="M155" s="608"/>
      <c r="N155" s="608"/>
      <c r="O155" s="608"/>
      <c r="P155" s="608"/>
    </row>
    <row r="156" spans="1:16" ht="15">
      <c r="A156" s="646"/>
      <c r="B156" s="608" t="b">
        <v>1</v>
      </c>
      <c r="C156" s="607"/>
      <c r="D156" s="1038"/>
      <c r="E156" s="1068"/>
      <c r="F156" s="1069"/>
      <c r="G156" s="650" t="s">
        <v>1187</v>
      </c>
      <c r="H156" s="656"/>
      <c r="I156" s="333"/>
      <c r="J156" s="608"/>
      <c r="K156" s="608"/>
      <c r="L156" s="608"/>
      <c r="M156" s="608"/>
      <c r="N156" s="608"/>
      <c r="O156" s="608"/>
      <c r="P156" s="608"/>
    </row>
    <row r="157" spans="1:16" ht="15">
      <c r="A157" s="646"/>
      <c r="B157" s="608" t="b">
        <v>1</v>
      </c>
      <c r="C157" s="607"/>
      <c r="D157" s="1038"/>
      <c r="E157" s="1068"/>
      <c r="F157" s="1069"/>
      <c r="G157" s="650" t="s">
        <v>267</v>
      </c>
      <c r="H157" s="629" t="s">
        <v>268</v>
      </c>
      <c r="I157" s="333"/>
      <c r="J157" s="608"/>
      <c r="K157" s="608"/>
      <c r="L157" s="608"/>
      <c r="M157" s="608"/>
      <c r="N157" s="608"/>
      <c r="O157" s="608"/>
      <c r="P157" s="608"/>
    </row>
    <row r="158" spans="1:16" ht="20.399999999999999">
      <c r="A158" s="646"/>
      <c r="B158" s="608" t="b">
        <v>1</v>
      </c>
      <c r="C158" s="607"/>
      <c r="D158" s="1038"/>
      <c r="E158" s="1068"/>
      <c r="F158" s="1069"/>
      <c r="G158" s="628" t="s">
        <v>2397</v>
      </c>
      <c r="H158" s="652">
        <v>2023</v>
      </c>
      <c r="I158" s="333"/>
      <c r="J158" s="608"/>
      <c r="K158" s="608"/>
      <c r="L158" s="608"/>
      <c r="M158" s="608"/>
      <c r="N158" s="608"/>
      <c r="O158" s="608"/>
      <c r="P158" s="608"/>
    </row>
    <row r="159" spans="1:16" ht="15">
      <c r="A159" s="646"/>
      <c r="B159" s="608" t="b">
        <v>1</v>
      </c>
      <c r="C159" s="607"/>
      <c r="D159" s="1038"/>
      <c r="E159" s="1068"/>
      <c r="F159" s="1069"/>
      <c r="G159" s="650" t="s">
        <v>269</v>
      </c>
      <c r="H159" s="657">
        <v>3</v>
      </c>
      <c r="I159" s="333"/>
      <c r="J159" s="608"/>
      <c r="K159" s="608"/>
      <c r="L159" s="608"/>
      <c r="M159" s="608"/>
      <c r="N159" s="608"/>
      <c r="O159" s="608"/>
      <c r="P159" s="608"/>
    </row>
    <row r="160" spans="1:16" ht="30.6">
      <c r="A160" s="608">
        <v>2024</v>
      </c>
      <c r="B160" s="608" t="b">
        <v>1</v>
      </c>
      <c r="C160" s="607"/>
      <c r="D160" s="1038"/>
      <c r="E160" s="1068"/>
      <c r="F160" s="1069"/>
      <c r="G160" s="653" t="s">
        <v>2398</v>
      </c>
      <c r="H160" s="658">
        <v>64.39</v>
      </c>
      <c r="I160" s="613"/>
      <c r="J160" s="631"/>
      <c r="K160" s="608"/>
      <c r="L160" s="608"/>
      <c r="M160" s="608"/>
      <c r="N160" s="608"/>
      <c r="O160" s="608"/>
      <c r="P160" s="608"/>
    </row>
    <row r="161" spans="1:16" ht="30.6">
      <c r="A161" s="608">
        <v>2024</v>
      </c>
      <c r="B161" s="608" t="b">
        <v>1</v>
      </c>
      <c r="C161" s="607"/>
      <c r="D161" s="1038"/>
      <c r="E161" s="1068"/>
      <c r="F161" s="1069"/>
      <c r="G161" s="653" t="s">
        <v>2399</v>
      </c>
      <c r="H161" s="658">
        <v>71.034656716417928</v>
      </c>
      <c r="I161" s="613"/>
      <c r="J161" s="608"/>
      <c r="K161" s="608"/>
      <c r="L161" s="608"/>
      <c r="M161" s="608"/>
      <c r="N161" s="608"/>
      <c r="O161" s="608"/>
      <c r="P161" s="608"/>
    </row>
    <row r="162" spans="1:16" ht="30.6" hidden="1">
      <c r="A162" s="608">
        <v>2025</v>
      </c>
      <c r="B162" s="608" t="b">
        <v>0</v>
      </c>
      <c r="C162" s="607"/>
      <c r="D162" s="1038"/>
      <c r="E162" s="1068"/>
      <c r="F162" s="1069"/>
      <c r="G162" s="653" t="s">
        <v>2400</v>
      </c>
      <c r="H162" s="658">
        <v>0</v>
      </c>
      <c r="I162" s="613"/>
      <c r="J162" s="631"/>
      <c r="K162" s="608"/>
      <c r="L162" s="608"/>
      <c r="M162" s="608"/>
      <c r="N162" s="608"/>
      <c r="O162" s="608"/>
      <c r="P162" s="608"/>
    </row>
    <row r="163" spans="1:16" ht="30.6" hidden="1">
      <c r="A163" s="608">
        <v>2025</v>
      </c>
      <c r="B163" s="608" t="b">
        <v>0</v>
      </c>
      <c r="C163" s="607"/>
      <c r="D163" s="1038"/>
      <c r="E163" s="1068"/>
      <c r="F163" s="1069"/>
      <c r="G163" s="653" t="s">
        <v>2401</v>
      </c>
      <c r="H163" s="658">
        <v>0</v>
      </c>
      <c r="I163" s="613"/>
      <c r="J163" s="608"/>
      <c r="K163" s="608"/>
      <c r="L163" s="608"/>
      <c r="M163" s="608"/>
      <c r="N163" s="608"/>
      <c r="O163" s="608"/>
      <c r="P163" s="608"/>
    </row>
    <row r="164" spans="1:16" ht="30.6" hidden="1">
      <c r="A164" s="608">
        <v>2026</v>
      </c>
      <c r="B164" s="608" t="b">
        <v>0</v>
      </c>
      <c r="C164" s="607"/>
      <c r="D164" s="1038"/>
      <c r="E164" s="1068"/>
      <c r="F164" s="1069"/>
      <c r="G164" s="653" t="s">
        <v>2402</v>
      </c>
      <c r="H164" s="658">
        <v>0</v>
      </c>
      <c r="I164" s="613"/>
      <c r="J164" s="631"/>
      <c r="K164" s="608"/>
      <c r="L164" s="608"/>
      <c r="M164" s="608"/>
      <c r="N164" s="608"/>
      <c r="O164" s="608"/>
      <c r="P164" s="608"/>
    </row>
    <row r="165" spans="1:16" ht="30.6" hidden="1">
      <c r="A165" s="608">
        <v>2026</v>
      </c>
      <c r="B165" s="608" t="b">
        <v>0</v>
      </c>
      <c r="C165" s="607"/>
      <c r="D165" s="1038"/>
      <c r="E165" s="1068"/>
      <c r="F165" s="1069"/>
      <c r="G165" s="653" t="s">
        <v>2403</v>
      </c>
      <c r="H165" s="658">
        <v>0</v>
      </c>
      <c r="I165" s="613"/>
      <c r="J165" s="608"/>
      <c r="K165" s="608"/>
      <c r="L165" s="608"/>
      <c r="M165" s="608"/>
      <c r="N165" s="608"/>
      <c r="O165" s="608"/>
      <c r="P165" s="608"/>
    </row>
    <row r="166" spans="1:16" ht="30.6" hidden="1">
      <c r="A166" s="608">
        <v>2027</v>
      </c>
      <c r="B166" s="608" t="b">
        <v>0</v>
      </c>
      <c r="C166" s="607"/>
      <c r="D166" s="1038"/>
      <c r="E166" s="1068"/>
      <c r="F166" s="1069"/>
      <c r="G166" s="653" t="s">
        <v>2404</v>
      </c>
      <c r="H166" s="658">
        <v>0</v>
      </c>
      <c r="I166" s="613"/>
      <c r="J166" s="631"/>
      <c r="K166" s="608"/>
      <c r="L166" s="608"/>
      <c r="M166" s="608"/>
      <c r="N166" s="608"/>
      <c r="O166" s="608"/>
      <c r="P166" s="608"/>
    </row>
    <row r="167" spans="1:16" ht="30.6" hidden="1">
      <c r="A167" s="608">
        <v>2027</v>
      </c>
      <c r="B167" s="608" t="b">
        <v>0</v>
      </c>
      <c r="C167" s="607"/>
      <c r="D167" s="1038"/>
      <c r="E167" s="1068"/>
      <c r="F167" s="1069"/>
      <c r="G167" s="653" t="s">
        <v>2405</v>
      </c>
      <c r="H167" s="658">
        <v>0</v>
      </c>
      <c r="I167" s="613"/>
      <c r="J167" s="608"/>
      <c r="K167" s="608"/>
      <c r="L167" s="608"/>
      <c r="M167" s="608"/>
      <c r="N167" s="608"/>
      <c r="O167" s="608"/>
      <c r="P167" s="608"/>
    </row>
    <row r="168" spans="1:16" ht="30.6" hidden="1">
      <c r="A168" s="608">
        <v>2028</v>
      </c>
      <c r="B168" s="608" t="b">
        <v>0</v>
      </c>
      <c r="C168" s="607"/>
      <c r="D168" s="1038"/>
      <c r="E168" s="1068"/>
      <c r="F168" s="1069"/>
      <c r="G168" s="653" t="s">
        <v>2406</v>
      </c>
      <c r="H168" s="658">
        <v>0</v>
      </c>
      <c r="I168" s="613"/>
      <c r="J168" s="631"/>
      <c r="K168" s="608"/>
      <c r="L168" s="608"/>
      <c r="M168" s="608"/>
      <c r="N168" s="608"/>
      <c r="O168" s="608"/>
      <c r="P168" s="608"/>
    </row>
    <row r="169" spans="1:16" ht="30.6" hidden="1">
      <c r="A169" s="608">
        <v>2028</v>
      </c>
      <c r="B169" s="608" t="b">
        <v>0</v>
      </c>
      <c r="C169" s="607"/>
      <c r="D169" s="1038"/>
      <c r="E169" s="1068"/>
      <c r="F169" s="1069"/>
      <c r="G169" s="653" t="s">
        <v>2407</v>
      </c>
      <c r="H169" s="658">
        <v>0</v>
      </c>
      <c r="I169" s="613"/>
      <c r="J169" s="608"/>
      <c r="K169" s="608"/>
      <c r="L169" s="608"/>
      <c r="M169" s="608"/>
      <c r="N169" s="608"/>
      <c r="O169" s="608"/>
      <c r="P169" s="608"/>
    </row>
    <row r="170" spans="1:16" ht="30.6" hidden="1">
      <c r="A170" s="608">
        <v>2029</v>
      </c>
      <c r="B170" s="608" t="b">
        <v>0</v>
      </c>
      <c r="C170" s="607"/>
      <c r="D170" s="1038"/>
      <c r="E170" s="1068"/>
      <c r="F170" s="1069"/>
      <c r="G170" s="653" t="s">
        <v>2408</v>
      </c>
      <c r="H170" s="658">
        <v>0</v>
      </c>
      <c r="I170" s="613"/>
      <c r="J170" s="631"/>
      <c r="K170" s="608"/>
      <c r="L170" s="608"/>
      <c r="M170" s="608"/>
      <c r="N170" s="608"/>
      <c r="O170" s="608"/>
      <c r="P170" s="608"/>
    </row>
    <row r="171" spans="1:16" ht="30.6" hidden="1">
      <c r="A171" s="608">
        <v>2029</v>
      </c>
      <c r="B171" s="608" t="b">
        <v>0</v>
      </c>
      <c r="C171" s="607"/>
      <c r="D171" s="1038"/>
      <c r="E171" s="1068"/>
      <c r="F171" s="1069"/>
      <c r="G171" s="653" t="s">
        <v>2409</v>
      </c>
      <c r="H171" s="658">
        <v>0</v>
      </c>
      <c r="I171" s="613"/>
      <c r="J171" s="608"/>
      <c r="K171" s="608"/>
      <c r="L171" s="608"/>
      <c r="M171" s="608"/>
      <c r="N171" s="608"/>
      <c r="O171" s="608"/>
      <c r="P171" s="608"/>
    </row>
    <row r="172" spans="1:16" ht="30.6" hidden="1">
      <c r="A172" s="608">
        <v>2030</v>
      </c>
      <c r="B172" s="608" t="b">
        <v>0</v>
      </c>
      <c r="C172" s="607"/>
      <c r="D172" s="1038"/>
      <c r="E172" s="1068"/>
      <c r="F172" s="1069"/>
      <c r="G172" s="653" t="s">
        <v>2410</v>
      </c>
      <c r="H172" s="658">
        <v>0</v>
      </c>
      <c r="I172" s="613"/>
      <c r="J172" s="631"/>
      <c r="K172" s="608"/>
      <c r="L172" s="608"/>
      <c r="M172" s="608"/>
      <c r="N172" s="608"/>
      <c r="O172" s="608"/>
      <c r="P172" s="608"/>
    </row>
    <row r="173" spans="1:16" ht="30.6" hidden="1">
      <c r="A173" s="608">
        <v>2030</v>
      </c>
      <c r="B173" s="608" t="b">
        <v>0</v>
      </c>
      <c r="C173" s="607"/>
      <c r="D173" s="1038"/>
      <c r="E173" s="1068"/>
      <c r="F173" s="1069"/>
      <c r="G173" s="653" t="s">
        <v>2411</v>
      </c>
      <c r="H173" s="658">
        <v>0</v>
      </c>
      <c r="I173" s="613"/>
      <c r="J173" s="608"/>
      <c r="K173" s="608"/>
      <c r="L173" s="608"/>
      <c r="M173" s="608"/>
      <c r="N173" s="608"/>
      <c r="O173" s="608"/>
      <c r="P173" s="608"/>
    </row>
    <row r="174" spans="1:16" ht="30.6" hidden="1">
      <c r="A174" s="608">
        <v>2031</v>
      </c>
      <c r="B174" s="608" t="b">
        <v>0</v>
      </c>
      <c r="C174" s="607"/>
      <c r="D174" s="1038"/>
      <c r="E174" s="1068"/>
      <c r="F174" s="1069"/>
      <c r="G174" s="653" t="s">
        <v>2412</v>
      </c>
      <c r="H174" s="658">
        <v>0</v>
      </c>
      <c r="I174" s="613"/>
      <c r="J174" s="631"/>
      <c r="K174" s="608"/>
      <c r="L174" s="608"/>
      <c r="M174" s="608"/>
      <c r="N174" s="608"/>
      <c r="O174" s="608"/>
      <c r="P174" s="608"/>
    </row>
    <row r="175" spans="1:16" ht="30.6" hidden="1">
      <c r="A175" s="608">
        <v>2031</v>
      </c>
      <c r="B175" s="608" t="b">
        <v>0</v>
      </c>
      <c r="C175" s="607"/>
      <c r="D175" s="1038"/>
      <c r="E175" s="1068"/>
      <c r="F175" s="1069"/>
      <c r="G175" s="653" t="s">
        <v>2413</v>
      </c>
      <c r="H175" s="658">
        <v>0</v>
      </c>
      <c r="I175" s="613"/>
      <c r="J175" s="608"/>
      <c r="K175" s="608"/>
      <c r="L175" s="608"/>
      <c r="M175" s="608"/>
      <c r="N175" s="608"/>
      <c r="O175" s="608"/>
      <c r="P175" s="608"/>
    </row>
    <row r="176" spans="1:16" ht="30.6" hidden="1">
      <c r="A176" s="608">
        <v>2032</v>
      </c>
      <c r="B176" s="608" t="b">
        <v>0</v>
      </c>
      <c r="C176" s="607"/>
      <c r="D176" s="1038"/>
      <c r="E176" s="1068"/>
      <c r="F176" s="1069"/>
      <c r="G176" s="653" t="s">
        <v>2414</v>
      </c>
      <c r="H176" s="658">
        <v>0</v>
      </c>
      <c r="I176" s="613"/>
      <c r="J176" s="631"/>
      <c r="K176" s="608"/>
      <c r="L176" s="608"/>
      <c r="M176" s="608"/>
      <c r="N176" s="608"/>
      <c r="O176" s="608"/>
      <c r="P176" s="608"/>
    </row>
    <row r="177" spans="1:16" ht="30.6" hidden="1">
      <c r="A177" s="608">
        <v>2032</v>
      </c>
      <c r="B177" s="608" t="b">
        <v>0</v>
      </c>
      <c r="C177" s="607"/>
      <c r="D177" s="1038"/>
      <c r="E177" s="1068"/>
      <c r="F177" s="1069"/>
      <c r="G177" s="653" t="s">
        <v>2415</v>
      </c>
      <c r="H177" s="658">
        <v>0</v>
      </c>
      <c r="I177" s="613"/>
      <c r="J177" s="608"/>
      <c r="K177" s="608"/>
      <c r="L177" s="608"/>
      <c r="M177" s="608"/>
      <c r="N177" s="608"/>
      <c r="O177" s="608"/>
      <c r="P177" s="608"/>
    </row>
    <row r="178" spans="1:16" ht="30.6" hidden="1">
      <c r="A178" s="608">
        <v>2033</v>
      </c>
      <c r="B178" s="608" t="b">
        <v>0</v>
      </c>
      <c r="C178" s="607"/>
      <c r="D178" s="1038"/>
      <c r="E178" s="1068"/>
      <c r="F178" s="1069"/>
      <c r="G178" s="653" t="s">
        <v>2416</v>
      </c>
      <c r="H178" s="658">
        <v>0</v>
      </c>
      <c r="I178" s="613"/>
      <c r="J178" s="631"/>
      <c r="K178" s="608"/>
      <c r="L178" s="608"/>
      <c r="M178" s="608"/>
      <c r="N178" s="608"/>
      <c r="O178" s="608"/>
      <c r="P178" s="608"/>
    </row>
    <row r="179" spans="1:16" ht="30.6" hidden="1">
      <c r="A179" s="608">
        <v>2033</v>
      </c>
      <c r="B179" s="608" t="b">
        <v>0</v>
      </c>
      <c r="C179" s="607"/>
      <c r="D179" s="1038"/>
      <c r="E179" s="1068"/>
      <c r="F179" s="1069"/>
      <c r="G179" s="653" t="s">
        <v>2417</v>
      </c>
      <c r="H179" s="658">
        <v>0</v>
      </c>
      <c r="I179" s="613"/>
      <c r="J179" s="608"/>
      <c r="K179" s="608"/>
      <c r="L179" s="608"/>
      <c r="M179" s="608"/>
      <c r="N179" s="608"/>
      <c r="O179" s="608"/>
      <c r="P179" s="608"/>
    </row>
    <row r="180" spans="1:16" ht="15">
      <c r="A180" s="646"/>
      <c r="B180" s="608"/>
      <c r="C180" s="607"/>
      <c r="D180" s="1037" t="s">
        <v>103</v>
      </c>
      <c r="E180" s="1068"/>
      <c r="F180" s="1069"/>
      <c r="G180" s="647" t="s">
        <v>2420</v>
      </c>
      <c r="H180" s="648" t="s">
        <v>1023</v>
      </c>
      <c r="I180" s="649"/>
      <c r="J180" s="608" t="s">
        <v>2421</v>
      </c>
      <c r="K180" s="608" t="s">
        <v>1028</v>
      </c>
      <c r="L180" s="645" t="s">
        <v>1131</v>
      </c>
      <c r="M180" s="608" t="s">
        <v>2352</v>
      </c>
      <c r="N180" s="608" t="s">
        <v>1026</v>
      </c>
      <c r="O180" s="608"/>
      <c r="P180" s="608"/>
    </row>
    <row r="181" spans="1:16" ht="15">
      <c r="A181" s="646"/>
      <c r="B181" s="608"/>
      <c r="C181" s="607"/>
      <c r="D181" s="1038"/>
      <c r="E181" s="1068"/>
      <c r="F181" s="1069"/>
      <c r="G181" s="650" t="s">
        <v>1246</v>
      </c>
      <c r="H181" s="651" t="s">
        <v>2361</v>
      </c>
      <c r="I181" s="333"/>
      <c r="J181" s="608"/>
      <c r="K181" s="608"/>
      <c r="L181" s="608"/>
      <c r="M181" s="608"/>
      <c r="N181" s="608"/>
      <c r="O181" s="608"/>
      <c r="P181" s="608"/>
    </row>
    <row r="182" spans="1:16" ht="15">
      <c r="A182" s="646"/>
      <c r="B182" s="608"/>
      <c r="C182" s="607"/>
      <c r="D182" s="1038"/>
      <c r="E182" s="1068"/>
      <c r="F182" s="1069"/>
      <c r="G182" s="650" t="s">
        <v>262</v>
      </c>
      <c r="H182" s="652" t="s">
        <v>1131</v>
      </c>
      <c r="I182" s="333"/>
      <c r="J182" s="608"/>
      <c r="K182" s="608"/>
      <c r="L182" s="608"/>
      <c r="M182" s="608"/>
      <c r="N182" s="608"/>
      <c r="O182" s="608"/>
      <c r="P182" s="608"/>
    </row>
    <row r="183" spans="1:16" ht="15">
      <c r="A183" s="646"/>
      <c r="B183" s="608"/>
      <c r="C183" s="607"/>
      <c r="D183" s="1038"/>
      <c r="E183" s="1068"/>
      <c r="F183" s="1069"/>
      <c r="G183" s="650" t="s">
        <v>263</v>
      </c>
      <c r="H183" s="652" t="s">
        <v>1026</v>
      </c>
      <c r="I183" s="333"/>
      <c r="J183" s="608"/>
      <c r="K183" s="608"/>
      <c r="L183" s="608"/>
      <c r="M183" s="608"/>
      <c r="N183" s="608"/>
      <c r="O183" s="608"/>
      <c r="P183" s="608"/>
    </row>
    <row r="184" spans="1:16" ht="15">
      <c r="A184" s="646"/>
      <c r="B184" s="608"/>
      <c r="C184" s="607"/>
      <c r="D184" s="1038"/>
      <c r="E184" s="1068"/>
      <c r="F184" s="1069"/>
      <c r="G184" s="650" t="s">
        <v>264</v>
      </c>
      <c r="H184" s="651" t="s">
        <v>2349</v>
      </c>
      <c r="I184" s="607"/>
      <c r="J184" s="608"/>
      <c r="K184" s="608"/>
      <c r="L184" s="608"/>
      <c r="M184" s="608"/>
      <c r="N184" s="608"/>
      <c r="O184" s="608"/>
      <c r="P184" s="608"/>
    </row>
    <row r="185" spans="1:16" ht="15">
      <c r="A185" s="646"/>
      <c r="B185" s="608"/>
      <c r="C185" s="607"/>
      <c r="D185" s="1038"/>
      <c r="E185" s="1068"/>
      <c r="F185" s="1069"/>
      <c r="G185" s="653" t="s">
        <v>328</v>
      </c>
      <c r="H185" s="654" t="s">
        <v>1028</v>
      </c>
      <c r="I185" s="333"/>
      <c r="J185" s="608"/>
      <c r="K185" s="608"/>
      <c r="L185" s="608"/>
      <c r="M185" s="608"/>
      <c r="N185" s="608"/>
      <c r="O185" s="608"/>
      <c r="P185" s="608"/>
    </row>
    <row r="186" spans="1:16" ht="15">
      <c r="A186" s="646"/>
      <c r="B186" s="608"/>
      <c r="C186" s="607"/>
      <c r="D186" s="1038"/>
      <c r="E186" s="1068"/>
      <c r="F186" s="1069"/>
      <c r="G186" s="653" t="s">
        <v>1031</v>
      </c>
      <c r="H186" s="652" t="s">
        <v>2352</v>
      </c>
      <c r="I186" s="333"/>
      <c r="J186" s="608"/>
      <c r="K186" s="608"/>
      <c r="L186" s="608"/>
      <c r="M186" s="608"/>
      <c r="N186" s="608"/>
      <c r="O186" s="608"/>
      <c r="P186" s="608"/>
    </row>
    <row r="187" spans="1:16" ht="15">
      <c r="A187" s="646"/>
      <c r="B187" s="608" t="b">
        <v>1</v>
      </c>
      <c r="C187" s="607"/>
      <c r="D187" s="1038"/>
      <c r="E187" s="1068"/>
      <c r="F187" s="1069"/>
      <c r="G187" s="650" t="s">
        <v>265</v>
      </c>
      <c r="H187" s="655" t="s">
        <v>2371</v>
      </c>
      <c r="I187" s="333"/>
      <c r="J187" s="608"/>
      <c r="K187" s="608"/>
      <c r="L187" s="608"/>
      <c r="M187" s="608"/>
      <c r="N187" s="608"/>
      <c r="O187" s="608"/>
      <c r="P187" s="608"/>
    </row>
    <row r="188" spans="1:16" ht="15">
      <c r="A188" s="646"/>
      <c r="B188" s="608" t="b">
        <v>1</v>
      </c>
      <c r="C188" s="607"/>
      <c r="D188" s="1038"/>
      <c r="E188" s="1068"/>
      <c r="F188" s="1069"/>
      <c r="G188" s="650" t="s">
        <v>266</v>
      </c>
      <c r="H188" s="641">
        <v>45042</v>
      </c>
      <c r="I188" s="333"/>
      <c r="J188" s="608"/>
      <c r="K188" s="608"/>
      <c r="L188" s="608"/>
      <c r="M188" s="608"/>
      <c r="N188" s="608"/>
      <c r="O188" s="608"/>
      <c r="P188" s="608"/>
    </row>
    <row r="189" spans="1:16" ht="15">
      <c r="A189" s="646"/>
      <c r="B189" s="608" t="b">
        <v>1</v>
      </c>
      <c r="C189" s="607"/>
      <c r="D189" s="1038"/>
      <c r="E189" s="1068"/>
      <c r="F189" s="1069"/>
      <c r="G189" s="650" t="s">
        <v>1187</v>
      </c>
      <c r="H189" s="656"/>
      <c r="I189" s="333"/>
      <c r="J189" s="608"/>
      <c r="K189" s="608"/>
      <c r="L189" s="608"/>
      <c r="M189" s="608"/>
      <c r="N189" s="608"/>
      <c r="O189" s="608"/>
      <c r="P189" s="608"/>
    </row>
    <row r="190" spans="1:16" ht="15">
      <c r="A190" s="646"/>
      <c r="B190" s="608" t="b">
        <v>1</v>
      </c>
      <c r="C190" s="607"/>
      <c r="D190" s="1038"/>
      <c r="E190" s="1068"/>
      <c r="F190" s="1069"/>
      <c r="G190" s="650" t="s">
        <v>267</v>
      </c>
      <c r="H190" s="629" t="s">
        <v>268</v>
      </c>
      <c r="I190" s="333"/>
      <c r="J190" s="608"/>
      <c r="K190" s="608"/>
      <c r="L190" s="608"/>
      <c r="M190" s="608"/>
      <c r="N190" s="608"/>
      <c r="O190" s="608"/>
      <c r="P190" s="608"/>
    </row>
    <row r="191" spans="1:16" ht="20.399999999999999">
      <c r="A191" s="646"/>
      <c r="B191" s="608" t="b">
        <v>1</v>
      </c>
      <c r="C191" s="607"/>
      <c r="D191" s="1038"/>
      <c r="E191" s="1068"/>
      <c r="F191" s="1069"/>
      <c r="G191" s="628" t="s">
        <v>2397</v>
      </c>
      <c r="H191" s="652">
        <v>2023</v>
      </c>
      <c r="I191" s="333"/>
      <c r="J191" s="608"/>
      <c r="K191" s="608"/>
      <c r="L191" s="608"/>
      <c r="M191" s="608"/>
      <c r="N191" s="608"/>
      <c r="O191" s="608"/>
      <c r="P191" s="608"/>
    </row>
    <row r="192" spans="1:16" ht="15">
      <c r="A192" s="646"/>
      <c r="B192" s="608" t="b">
        <v>1</v>
      </c>
      <c r="C192" s="607"/>
      <c r="D192" s="1038"/>
      <c r="E192" s="1068"/>
      <c r="F192" s="1069"/>
      <c r="G192" s="650" t="s">
        <v>269</v>
      </c>
      <c r="H192" s="657">
        <v>3</v>
      </c>
      <c r="I192" s="333"/>
      <c r="J192" s="608"/>
      <c r="K192" s="608"/>
      <c r="L192" s="608"/>
      <c r="M192" s="608"/>
      <c r="N192" s="608"/>
      <c r="O192" s="608"/>
      <c r="P192" s="608"/>
    </row>
    <row r="193" spans="1:16" ht="30.6">
      <c r="A193" s="608">
        <v>2024</v>
      </c>
      <c r="B193" s="608" t="b">
        <v>1</v>
      </c>
      <c r="C193" s="607"/>
      <c r="D193" s="1038"/>
      <c r="E193" s="1068"/>
      <c r="F193" s="1069"/>
      <c r="G193" s="653" t="s">
        <v>2398</v>
      </c>
      <c r="H193" s="658">
        <v>192.75</v>
      </c>
      <c r="I193" s="613"/>
      <c r="J193" s="631"/>
      <c r="K193" s="608"/>
      <c r="L193" s="608"/>
      <c r="M193" s="608"/>
      <c r="N193" s="608"/>
      <c r="O193" s="608"/>
      <c r="P193" s="608"/>
    </row>
    <row r="194" spans="1:16" ht="30.6">
      <c r="A194" s="608">
        <v>2024</v>
      </c>
      <c r="B194" s="608" t="b">
        <v>1</v>
      </c>
      <c r="C194" s="607"/>
      <c r="D194" s="1038"/>
      <c r="E194" s="1068"/>
      <c r="F194" s="1069"/>
      <c r="G194" s="653" t="s">
        <v>2399</v>
      </c>
      <c r="H194" s="658">
        <v>213.04</v>
      </c>
      <c r="I194" s="613"/>
      <c r="J194" s="608"/>
      <c r="K194" s="608"/>
      <c r="L194" s="608"/>
      <c r="M194" s="608"/>
      <c r="N194" s="608"/>
      <c r="O194" s="608"/>
      <c r="P194" s="608"/>
    </row>
    <row r="195" spans="1:16" ht="30.6" hidden="1">
      <c r="A195" s="608">
        <v>2025</v>
      </c>
      <c r="B195" s="608" t="b">
        <v>0</v>
      </c>
      <c r="C195" s="607"/>
      <c r="D195" s="1038"/>
      <c r="E195" s="1068"/>
      <c r="F195" s="1069"/>
      <c r="G195" s="653" t="s">
        <v>2400</v>
      </c>
      <c r="H195" s="658">
        <v>0</v>
      </c>
      <c r="I195" s="613"/>
      <c r="J195" s="631"/>
      <c r="K195" s="608"/>
      <c r="L195" s="608"/>
      <c r="M195" s="608"/>
      <c r="N195" s="608"/>
      <c r="O195" s="608"/>
      <c r="P195" s="608"/>
    </row>
    <row r="196" spans="1:16" ht="30.6" hidden="1">
      <c r="A196" s="608">
        <v>2025</v>
      </c>
      <c r="B196" s="608" t="b">
        <v>0</v>
      </c>
      <c r="C196" s="607"/>
      <c r="D196" s="1038"/>
      <c r="E196" s="1068"/>
      <c r="F196" s="1069"/>
      <c r="G196" s="653" t="s">
        <v>2401</v>
      </c>
      <c r="H196" s="658">
        <v>0</v>
      </c>
      <c r="I196" s="613"/>
      <c r="J196" s="608"/>
      <c r="K196" s="608"/>
      <c r="L196" s="608"/>
      <c r="M196" s="608"/>
      <c r="N196" s="608"/>
      <c r="O196" s="608"/>
      <c r="P196" s="608"/>
    </row>
    <row r="197" spans="1:16" ht="30.6" hidden="1">
      <c r="A197" s="608">
        <v>2026</v>
      </c>
      <c r="B197" s="608" t="b">
        <v>0</v>
      </c>
      <c r="C197" s="607"/>
      <c r="D197" s="1038"/>
      <c r="E197" s="1068"/>
      <c r="F197" s="1069"/>
      <c r="G197" s="653" t="s">
        <v>2402</v>
      </c>
      <c r="H197" s="658">
        <v>0</v>
      </c>
      <c r="I197" s="613"/>
      <c r="J197" s="631"/>
      <c r="K197" s="608"/>
      <c r="L197" s="608"/>
      <c r="M197" s="608"/>
      <c r="N197" s="608"/>
      <c r="O197" s="608"/>
      <c r="P197" s="608"/>
    </row>
    <row r="198" spans="1:16" ht="30.6" hidden="1">
      <c r="A198" s="608">
        <v>2026</v>
      </c>
      <c r="B198" s="608" t="b">
        <v>0</v>
      </c>
      <c r="C198" s="607"/>
      <c r="D198" s="1038"/>
      <c r="E198" s="1068"/>
      <c r="F198" s="1069"/>
      <c r="G198" s="653" t="s">
        <v>2403</v>
      </c>
      <c r="H198" s="658">
        <v>0</v>
      </c>
      <c r="I198" s="613"/>
      <c r="J198" s="608"/>
      <c r="K198" s="608"/>
      <c r="L198" s="608"/>
      <c r="M198" s="608"/>
      <c r="N198" s="608"/>
      <c r="O198" s="608"/>
      <c r="P198" s="608"/>
    </row>
    <row r="199" spans="1:16" ht="30.6" hidden="1">
      <c r="A199" s="608">
        <v>2027</v>
      </c>
      <c r="B199" s="608" t="b">
        <v>0</v>
      </c>
      <c r="C199" s="607"/>
      <c r="D199" s="1038"/>
      <c r="E199" s="1068"/>
      <c r="F199" s="1069"/>
      <c r="G199" s="653" t="s">
        <v>2404</v>
      </c>
      <c r="H199" s="658">
        <v>0</v>
      </c>
      <c r="I199" s="613"/>
      <c r="J199" s="631"/>
      <c r="K199" s="608"/>
      <c r="L199" s="608"/>
      <c r="M199" s="608"/>
      <c r="N199" s="608"/>
      <c r="O199" s="608"/>
      <c r="P199" s="608"/>
    </row>
    <row r="200" spans="1:16" ht="30.6" hidden="1">
      <c r="A200" s="608">
        <v>2027</v>
      </c>
      <c r="B200" s="608" t="b">
        <v>0</v>
      </c>
      <c r="C200" s="607"/>
      <c r="D200" s="1038"/>
      <c r="E200" s="1068"/>
      <c r="F200" s="1069"/>
      <c r="G200" s="653" t="s">
        <v>2405</v>
      </c>
      <c r="H200" s="658">
        <v>0</v>
      </c>
      <c r="I200" s="613"/>
      <c r="J200" s="608"/>
      <c r="K200" s="608"/>
      <c r="L200" s="608"/>
      <c r="M200" s="608"/>
      <c r="N200" s="608"/>
      <c r="O200" s="608"/>
      <c r="P200" s="608"/>
    </row>
    <row r="201" spans="1:16" ht="30.6" hidden="1">
      <c r="A201" s="608">
        <v>2028</v>
      </c>
      <c r="B201" s="608" t="b">
        <v>0</v>
      </c>
      <c r="C201" s="607"/>
      <c r="D201" s="1038"/>
      <c r="E201" s="1068"/>
      <c r="F201" s="1069"/>
      <c r="G201" s="653" t="s">
        <v>2406</v>
      </c>
      <c r="H201" s="658">
        <v>0</v>
      </c>
      <c r="I201" s="613"/>
      <c r="J201" s="631"/>
      <c r="K201" s="608"/>
      <c r="L201" s="608"/>
      <c r="M201" s="608"/>
      <c r="N201" s="608"/>
      <c r="O201" s="608"/>
      <c r="P201" s="608"/>
    </row>
    <row r="202" spans="1:16" ht="30.6" hidden="1">
      <c r="A202" s="608">
        <v>2028</v>
      </c>
      <c r="B202" s="608" t="b">
        <v>0</v>
      </c>
      <c r="C202" s="607"/>
      <c r="D202" s="1038"/>
      <c r="E202" s="1068"/>
      <c r="F202" s="1069"/>
      <c r="G202" s="653" t="s">
        <v>2407</v>
      </c>
      <c r="H202" s="658">
        <v>0</v>
      </c>
      <c r="I202" s="613"/>
      <c r="J202" s="608"/>
      <c r="K202" s="608"/>
      <c r="L202" s="608"/>
      <c r="M202" s="608"/>
      <c r="N202" s="608"/>
      <c r="O202" s="608"/>
      <c r="P202" s="608"/>
    </row>
    <row r="203" spans="1:16" ht="30.6" hidden="1">
      <c r="A203" s="608">
        <v>2029</v>
      </c>
      <c r="B203" s="608" t="b">
        <v>0</v>
      </c>
      <c r="C203" s="607"/>
      <c r="D203" s="1038"/>
      <c r="E203" s="1068"/>
      <c r="F203" s="1069"/>
      <c r="G203" s="653" t="s">
        <v>2408</v>
      </c>
      <c r="H203" s="658">
        <v>0</v>
      </c>
      <c r="I203" s="613"/>
      <c r="J203" s="631"/>
      <c r="K203" s="608"/>
      <c r="L203" s="608"/>
      <c r="M203" s="608"/>
      <c r="N203" s="608"/>
      <c r="O203" s="608"/>
      <c r="P203" s="608"/>
    </row>
    <row r="204" spans="1:16" ht="30.6" hidden="1">
      <c r="A204" s="608">
        <v>2029</v>
      </c>
      <c r="B204" s="608" t="b">
        <v>0</v>
      </c>
      <c r="C204" s="607"/>
      <c r="D204" s="1038"/>
      <c r="E204" s="1068"/>
      <c r="F204" s="1069"/>
      <c r="G204" s="653" t="s">
        <v>2409</v>
      </c>
      <c r="H204" s="658">
        <v>0</v>
      </c>
      <c r="I204" s="613"/>
      <c r="J204" s="608"/>
      <c r="K204" s="608"/>
      <c r="L204" s="608"/>
      <c r="M204" s="608"/>
      <c r="N204" s="608"/>
      <c r="O204" s="608"/>
      <c r="P204" s="608"/>
    </row>
    <row r="205" spans="1:16" ht="30.6" hidden="1">
      <c r="A205" s="608">
        <v>2030</v>
      </c>
      <c r="B205" s="608" t="b">
        <v>0</v>
      </c>
      <c r="C205" s="607"/>
      <c r="D205" s="1038"/>
      <c r="E205" s="1068"/>
      <c r="F205" s="1069"/>
      <c r="G205" s="653" t="s">
        <v>2410</v>
      </c>
      <c r="H205" s="658">
        <v>0</v>
      </c>
      <c r="I205" s="613"/>
      <c r="J205" s="631"/>
      <c r="K205" s="608"/>
      <c r="L205" s="608"/>
      <c r="M205" s="608"/>
      <c r="N205" s="608"/>
      <c r="O205" s="608"/>
      <c r="P205" s="608"/>
    </row>
    <row r="206" spans="1:16" ht="30.6" hidden="1">
      <c r="A206" s="608">
        <v>2030</v>
      </c>
      <c r="B206" s="608" t="b">
        <v>0</v>
      </c>
      <c r="C206" s="607"/>
      <c r="D206" s="1038"/>
      <c r="E206" s="1068"/>
      <c r="F206" s="1069"/>
      <c r="G206" s="653" t="s">
        <v>2411</v>
      </c>
      <c r="H206" s="658">
        <v>0</v>
      </c>
      <c r="I206" s="613"/>
      <c r="J206" s="608"/>
      <c r="K206" s="608"/>
      <c r="L206" s="608"/>
      <c r="M206" s="608"/>
      <c r="N206" s="608"/>
      <c r="O206" s="608"/>
      <c r="P206" s="608"/>
    </row>
    <row r="207" spans="1:16" ht="30.6" hidden="1">
      <c r="A207" s="608">
        <v>2031</v>
      </c>
      <c r="B207" s="608" t="b">
        <v>0</v>
      </c>
      <c r="C207" s="607"/>
      <c r="D207" s="1038"/>
      <c r="E207" s="1068"/>
      <c r="F207" s="1069"/>
      <c r="G207" s="653" t="s">
        <v>2412</v>
      </c>
      <c r="H207" s="658">
        <v>0</v>
      </c>
      <c r="I207" s="613"/>
      <c r="J207" s="631"/>
      <c r="K207" s="608"/>
      <c r="L207" s="608"/>
      <c r="M207" s="608"/>
      <c r="N207" s="608"/>
      <c r="O207" s="608"/>
      <c r="P207" s="608"/>
    </row>
    <row r="208" spans="1:16" ht="30.6" hidden="1">
      <c r="A208" s="608">
        <v>2031</v>
      </c>
      <c r="B208" s="608" t="b">
        <v>0</v>
      </c>
      <c r="C208" s="607"/>
      <c r="D208" s="1038"/>
      <c r="E208" s="1068"/>
      <c r="F208" s="1069"/>
      <c r="G208" s="653" t="s">
        <v>2413</v>
      </c>
      <c r="H208" s="658">
        <v>0</v>
      </c>
      <c r="I208" s="613"/>
      <c r="J208" s="608"/>
      <c r="K208" s="608"/>
      <c r="L208" s="608"/>
      <c r="M208" s="608"/>
      <c r="N208" s="608"/>
      <c r="O208" s="608"/>
      <c r="P208" s="608"/>
    </row>
    <row r="209" spans="1:16" ht="30.6" hidden="1">
      <c r="A209" s="608">
        <v>2032</v>
      </c>
      <c r="B209" s="608" t="b">
        <v>0</v>
      </c>
      <c r="C209" s="607"/>
      <c r="D209" s="1038"/>
      <c r="E209" s="1068"/>
      <c r="F209" s="1069"/>
      <c r="G209" s="653" t="s">
        <v>2414</v>
      </c>
      <c r="H209" s="658">
        <v>0</v>
      </c>
      <c r="I209" s="613"/>
      <c r="J209" s="631"/>
      <c r="K209" s="608"/>
      <c r="L209" s="608"/>
      <c r="M209" s="608"/>
      <c r="N209" s="608"/>
      <c r="O209" s="608"/>
      <c r="P209" s="608"/>
    </row>
    <row r="210" spans="1:16" ht="30.6" hidden="1">
      <c r="A210" s="608">
        <v>2032</v>
      </c>
      <c r="B210" s="608" t="b">
        <v>0</v>
      </c>
      <c r="C210" s="607"/>
      <c r="D210" s="1038"/>
      <c r="E210" s="1068"/>
      <c r="F210" s="1069"/>
      <c r="G210" s="653" t="s">
        <v>2415</v>
      </c>
      <c r="H210" s="658">
        <v>0</v>
      </c>
      <c r="I210" s="613"/>
      <c r="J210" s="608"/>
      <c r="K210" s="608"/>
      <c r="L210" s="608"/>
      <c r="M210" s="608"/>
      <c r="N210" s="608"/>
      <c r="O210" s="608"/>
      <c r="P210" s="608"/>
    </row>
    <row r="211" spans="1:16" ht="30.6" hidden="1">
      <c r="A211" s="608">
        <v>2033</v>
      </c>
      <c r="B211" s="608" t="b">
        <v>0</v>
      </c>
      <c r="C211" s="607"/>
      <c r="D211" s="1038"/>
      <c r="E211" s="1068"/>
      <c r="F211" s="1069"/>
      <c r="G211" s="653" t="s">
        <v>2416</v>
      </c>
      <c r="H211" s="658">
        <v>0</v>
      </c>
      <c r="I211" s="613"/>
      <c r="J211" s="631"/>
      <c r="K211" s="608"/>
      <c r="L211" s="608"/>
      <c r="M211" s="608"/>
      <c r="N211" s="608"/>
      <c r="O211" s="608"/>
      <c r="P211" s="608"/>
    </row>
    <row r="212" spans="1:16" ht="30.6" hidden="1">
      <c r="A212" s="608">
        <v>2033</v>
      </c>
      <c r="B212" s="608" t="b">
        <v>0</v>
      </c>
      <c r="C212" s="607"/>
      <c r="D212" s="1038"/>
      <c r="E212" s="1068"/>
      <c r="F212" s="1069"/>
      <c r="G212" s="653" t="s">
        <v>2417</v>
      </c>
      <c r="H212" s="658">
        <v>0</v>
      </c>
      <c r="I212" s="613"/>
      <c r="J212" s="608"/>
      <c r="K212" s="608"/>
      <c r="L212" s="608"/>
      <c r="M212" s="608"/>
      <c r="N212" s="608"/>
      <c r="O212" s="608"/>
      <c r="P212" s="608"/>
    </row>
    <row r="213" spans="1:16" ht="15">
      <c r="A213" s="646"/>
      <c r="B213" s="608"/>
      <c r="C213" s="607"/>
      <c r="D213" s="1037" t="s">
        <v>104</v>
      </c>
      <c r="E213" s="1068"/>
      <c r="F213" s="1069"/>
      <c r="G213" s="647" t="s">
        <v>2422</v>
      </c>
      <c r="H213" s="648" t="s">
        <v>1023</v>
      </c>
      <c r="I213" s="649"/>
      <c r="J213" s="608" t="s">
        <v>2423</v>
      </c>
      <c r="K213" s="608" t="s">
        <v>1028</v>
      </c>
      <c r="L213" s="645" t="s">
        <v>1131</v>
      </c>
      <c r="M213" s="608" t="s">
        <v>2353</v>
      </c>
      <c r="N213" s="608" t="s">
        <v>1026</v>
      </c>
      <c r="O213" s="608"/>
      <c r="P213" s="608"/>
    </row>
    <row r="214" spans="1:16" ht="15">
      <c r="A214" s="646"/>
      <c r="B214" s="608"/>
      <c r="C214" s="607"/>
      <c r="D214" s="1038"/>
      <c r="E214" s="1068"/>
      <c r="F214" s="1069"/>
      <c r="G214" s="650" t="s">
        <v>1246</v>
      </c>
      <c r="H214" s="651" t="s">
        <v>2362</v>
      </c>
      <c r="I214" s="333"/>
      <c r="J214" s="608"/>
      <c r="K214" s="608"/>
      <c r="L214" s="608"/>
      <c r="M214" s="608"/>
      <c r="N214" s="608"/>
      <c r="O214" s="608"/>
      <c r="P214" s="608"/>
    </row>
    <row r="215" spans="1:16" ht="15">
      <c r="A215" s="646"/>
      <c r="B215" s="608"/>
      <c r="C215" s="607"/>
      <c r="D215" s="1038"/>
      <c r="E215" s="1068"/>
      <c r="F215" s="1069"/>
      <c r="G215" s="650" t="s">
        <v>262</v>
      </c>
      <c r="H215" s="652" t="s">
        <v>1131</v>
      </c>
      <c r="I215" s="333"/>
      <c r="J215" s="608"/>
      <c r="K215" s="608"/>
      <c r="L215" s="608"/>
      <c r="M215" s="608"/>
      <c r="N215" s="608"/>
      <c r="O215" s="608"/>
      <c r="P215" s="608"/>
    </row>
    <row r="216" spans="1:16" ht="15">
      <c r="A216" s="646"/>
      <c r="B216" s="608"/>
      <c r="C216" s="607"/>
      <c r="D216" s="1038"/>
      <c r="E216" s="1068"/>
      <c r="F216" s="1069"/>
      <c r="G216" s="650" t="s">
        <v>263</v>
      </c>
      <c r="H216" s="652" t="s">
        <v>1026</v>
      </c>
      <c r="I216" s="333"/>
      <c r="J216" s="608"/>
      <c r="K216" s="608"/>
      <c r="L216" s="608"/>
      <c r="M216" s="608"/>
      <c r="N216" s="608"/>
      <c r="O216" s="608"/>
      <c r="P216" s="608"/>
    </row>
    <row r="217" spans="1:16" ht="15">
      <c r="A217" s="646"/>
      <c r="B217" s="608"/>
      <c r="C217" s="607"/>
      <c r="D217" s="1038"/>
      <c r="E217" s="1068"/>
      <c r="F217" s="1069"/>
      <c r="G217" s="650" t="s">
        <v>264</v>
      </c>
      <c r="H217" s="651" t="s">
        <v>2349</v>
      </c>
      <c r="I217" s="607"/>
      <c r="J217" s="608"/>
      <c r="K217" s="608"/>
      <c r="L217" s="608"/>
      <c r="M217" s="608"/>
      <c r="N217" s="608"/>
      <c r="O217" s="608"/>
      <c r="P217" s="608"/>
    </row>
    <row r="218" spans="1:16" ht="15">
      <c r="A218" s="646"/>
      <c r="B218" s="608"/>
      <c r="C218" s="607"/>
      <c r="D218" s="1038"/>
      <c r="E218" s="1068"/>
      <c r="F218" s="1069"/>
      <c r="G218" s="653" t="s">
        <v>328</v>
      </c>
      <c r="H218" s="654" t="s">
        <v>1028</v>
      </c>
      <c r="I218" s="333"/>
      <c r="J218" s="608"/>
      <c r="K218" s="608"/>
      <c r="L218" s="608"/>
      <c r="M218" s="608"/>
      <c r="N218" s="608"/>
      <c r="O218" s="608"/>
      <c r="P218" s="608"/>
    </row>
    <row r="219" spans="1:16" ht="15">
      <c r="A219" s="646"/>
      <c r="B219" s="608"/>
      <c r="C219" s="607"/>
      <c r="D219" s="1038"/>
      <c r="E219" s="1068"/>
      <c r="F219" s="1069"/>
      <c r="G219" s="653" t="s">
        <v>1031</v>
      </c>
      <c r="H219" s="652" t="s">
        <v>2353</v>
      </c>
      <c r="I219" s="333"/>
      <c r="J219" s="608"/>
      <c r="K219" s="608"/>
      <c r="L219" s="608"/>
      <c r="M219" s="608"/>
      <c r="N219" s="608"/>
      <c r="O219" s="608"/>
      <c r="P219" s="608"/>
    </row>
    <row r="220" spans="1:16" ht="15">
      <c r="A220" s="646"/>
      <c r="B220" s="608" t="b">
        <v>1</v>
      </c>
      <c r="C220" s="607"/>
      <c r="D220" s="1038"/>
      <c r="E220" s="1068"/>
      <c r="F220" s="1069"/>
      <c r="G220" s="650" t="s">
        <v>265</v>
      </c>
      <c r="H220" s="655" t="s">
        <v>2371</v>
      </c>
      <c r="I220" s="333"/>
      <c r="J220" s="608"/>
      <c r="K220" s="608"/>
      <c r="L220" s="608"/>
      <c r="M220" s="608"/>
      <c r="N220" s="608"/>
      <c r="O220" s="608"/>
      <c r="P220" s="608"/>
    </row>
    <row r="221" spans="1:16" ht="15">
      <c r="A221" s="646"/>
      <c r="B221" s="608" t="b">
        <v>1</v>
      </c>
      <c r="C221" s="607"/>
      <c r="D221" s="1038"/>
      <c r="E221" s="1068"/>
      <c r="F221" s="1069"/>
      <c r="G221" s="650" t="s">
        <v>266</v>
      </c>
      <c r="H221" s="641">
        <v>45042</v>
      </c>
      <c r="I221" s="333"/>
      <c r="J221" s="608"/>
      <c r="K221" s="608"/>
      <c r="L221" s="608"/>
      <c r="M221" s="608"/>
      <c r="N221" s="608"/>
      <c r="O221" s="608"/>
      <c r="P221" s="608"/>
    </row>
    <row r="222" spans="1:16" ht="15">
      <c r="A222" s="646"/>
      <c r="B222" s="608" t="b">
        <v>1</v>
      </c>
      <c r="C222" s="607"/>
      <c r="D222" s="1038"/>
      <c r="E222" s="1068"/>
      <c r="F222" s="1069"/>
      <c r="G222" s="650" t="s">
        <v>1187</v>
      </c>
      <c r="H222" s="656"/>
      <c r="I222" s="333"/>
      <c r="J222" s="608"/>
      <c r="K222" s="608"/>
      <c r="L222" s="608"/>
      <c r="M222" s="608"/>
      <c r="N222" s="608"/>
      <c r="O222" s="608"/>
      <c r="P222" s="608"/>
    </row>
    <row r="223" spans="1:16" ht="15">
      <c r="A223" s="646"/>
      <c r="B223" s="608" t="b">
        <v>1</v>
      </c>
      <c r="C223" s="607"/>
      <c r="D223" s="1038"/>
      <c r="E223" s="1068"/>
      <c r="F223" s="1069"/>
      <c r="G223" s="650" t="s">
        <v>267</v>
      </c>
      <c r="H223" s="629" t="s">
        <v>268</v>
      </c>
      <c r="I223" s="333"/>
      <c r="J223" s="608"/>
      <c r="K223" s="608"/>
      <c r="L223" s="608"/>
      <c r="M223" s="608"/>
      <c r="N223" s="608"/>
      <c r="O223" s="608"/>
      <c r="P223" s="608"/>
    </row>
    <row r="224" spans="1:16" ht="20.399999999999999">
      <c r="A224" s="646"/>
      <c r="B224" s="608" t="b">
        <v>1</v>
      </c>
      <c r="C224" s="607"/>
      <c r="D224" s="1038"/>
      <c r="E224" s="1068"/>
      <c r="F224" s="1069"/>
      <c r="G224" s="628" t="s">
        <v>2397</v>
      </c>
      <c r="H224" s="652">
        <v>2023</v>
      </c>
      <c r="I224" s="333"/>
      <c r="J224" s="608"/>
      <c r="K224" s="608"/>
      <c r="L224" s="608"/>
      <c r="M224" s="608"/>
      <c r="N224" s="608"/>
      <c r="O224" s="608"/>
      <c r="P224" s="608"/>
    </row>
    <row r="225" spans="1:16" ht="15">
      <c r="A225" s="646"/>
      <c r="B225" s="608" t="b">
        <v>1</v>
      </c>
      <c r="C225" s="607"/>
      <c r="D225" s="1038"/>
      <c r="E225" s="1068"/>
      <c r="F225" s="1069"/>
      <c r="G225" s="650" t="s">
        <v>269</v>
      </c>
      <c r="H225" s="657">
        <v>3</v>
      </c>
      <c r="I225" s="333"/>
      <c r="J225" s="608"/>
      <c r="K225" s="608"/>
      <c r="L225" s="608"/>
      <c r="M225" s="608"/>
      <c r="N225" s="608"/>
      <c r="O225" s="608"/>
      <c r="P225" s="608"/>
    </row>
    <row r="226" spans="1:16" ht="30.6">
      <c r="A226" s="608">
        <v>2024</v>
      </c>
      <c r="B226" s="608" t="b">
        <v>1</v>
      </c>
      <c r="C226" s="607"/>
      <c r="D226" s="1038"/>
      <c r="E226" s="1068"/>
      <c r="F226" s="1069"/>
      <c r="G226" s="653" t="s">
        <v>2398</v>
      </c>
      <c r="H226" s="658">
        <v>151.32</v>
      </c>
      <c r="I226" s="613"/>
      <c r="J226" s="631"/>
      <c r="K226" s="608"/>
      <c r="L226" s="608"/>
      <c r="M226" s="608"/>
      <c r="N226" s="608"/>
      <c r="O226" s="608"/>
      <c r="P226" s="608"/>
    </row>
    <row r="227" spans="1:16" ht="30.6">
      <c r="A227" s="608">
        <v>2024</v>
      </c>
      <c r="B227" s="608" t="b">
        <v>1</v>
      </c>
      <c r="C227" s="607"/>
      <c r="D227" s="1038"/>
      <c r="E227" s="1068"/>
      <c r="F227" s="1069"/>
      <c r="G227" s="653" t="s">
        <v>2399</v>
      </c>
      <c r="H227" s="658">
        <v>157.44769874476989</v>
      </c>
      <c r="I227" s="613"/>
      <c r="J227" s="608"/>
      <c r="K227" s="608"/>
      <c r="L227" s="608"/>
      <c r="M227" s="608"/>
      <c r="N227" s="608"/>
      <c r="O227" s="608"/>
      <c r="P227" s="608"/>
    </row>
    <row r="228" spans="1:16" ht="30.6" hidden="1">
      <c r="A228" s="608">
        <v>2025</v>
      </c>
      <c r="B228" s="608" t="b">
        <v>0</v>
      </c>
      <c r="C228" s="607"/>
      <c r="D228" s="1038"/>
      <c r="E228" s="1068"/>
      <c r="F228" s="1069"/>
      <c r="G228" s="653" t="s">
        <v>2400</v>
      </c>
      <c r="H228" s="658">
        <v>0</v>
      </c>
      <c r="I228" s="613"/>
      <c r="J228" s="631"/>
      <c r="K228" s="608"/>
      <c r="L228" s="608"/>
      <c r="M228" s="608"/>
      <c r="N228" s="608"/>
      <c r="O228" s="608"/>
      <c r="P228" s="608"/>
    </row>
    <row r="229" spans="1:16" ht="30.6" hidden="1">
      <c r="A229" s="608">
        <v>2025</v>
      </c>
      <c r="B229" s="608" t="b">
        <v>0</v>
      </c>
      <c r="C229" s="607"/>
      <c r="D229" s="1038"/>
      <c r="E229" s="1068"/>
      <c r="F229" s="1069"/>
      <c r="G229" s="653" t="s">
        <v>2401</v>
      </c>
      <c r="H229" s="658">
        <v>0</v>
      </c>
      <c r="I229" s="613"/>
      <c r="J229" s="608"/>
      <c r="K229" s="608"/>
      <c r="L229" s="608"/>
      <c r="M229" s="608"/>
      <c r="N229" s="608"/>
      <c r="O229" s="608"/>
      <c r="P229" s="608"/>
    </row>
    <row r="230" spans="1:16" ht="30.6" hidden="1">
      <c r="A230" s="608">
        <v>2026</v>
      </c>
      <c r="B230" s="608" t="b">
        <v>0</v>
      </c>
      <c r="C230" s="607"/>
      <c r="D230" s="1038"/>
      <c r="E230" s="1068"/>
      <c r="F230" s="1069"/>
      <c r="G230" s="653" t="s">
        <v>2402</v>
      </c>
      <c r="H230" s="658">
        <v>0</v>
      </c>
      <c r="I230" s="613"/>
      <c r="J230" s="631"/>
      <c r="K230" s="608"/>
      <c r="L230" s="608"/>
      <c r="M230" s="608"/>
      <c r="N230" s="608"/>
      <c r="O230" s="608"/>
      <c r="P230" s="608"/>
    </row>
    <row r="231" spans="1:16" ht="30.6" hidden="1">
      <c r="A231" s="608">
        <v>2026</v>
      </c>
      <c r="B231" s="608" t="b">
        <v>0</v>
      </c>
      <c r="C231" s="607"/>
      <c r="D231" s="1038"/>
      <c r="E231" s="1068"/>
      <c r="F231" s="1069"/>
      <c r="G231" s="653" t="s">
        <v>2403</v>
      </c>
      <c r="H231" s="658">
        <v>0</v>
      </c>
      <c r="I231" s="613"/>
      <c r="J231" s="608"/>
      <c r="K231" s="608"/>
      <c r="L231" s="608"/>
      <c r="M231" s="608"/>
      <c r="N231" s="608"/>
      <c r="O231" s="608"/>
      <c r="P231" s="608"/>
    </row>
    <row r="232" spans="1:16" ht="30.6" hidden="1">
      <c r="A232" s="608">
        <v>2027</v>
      </c>
      <c r="B232" s="608" t="b">
        <v>0</v>
      </c>
      <c r="C232" s="607"/>
      <c r="D232" s="1038"/>
      <c r="E232" s="1068"/>
      <c r="F232" s="1069"/>
      <c r="G232" s="653" t="s">
        <v>2404</v>
      </c>
      <c r="H232" s="658">
        <v>0</v>
      </c>
      <c r="I232" s="613"/>
      <c r="J232" s="631"/>
      <c r="K232" s="608"/>
      <c r="L232" s="608"/>
      <c r="M232" s="608"/>
      <c r="N232" s="608"/>
      <c r="O232" s="608"/>
      <c r="P232" s="608"/>
    </row>
    <row r="233" spans="1:16" ht="30.6" hidden="1">
      <c r="A233" s="608">
        <v>2027</v>
      </c>
      <c r="B233" s="608" t="b">
        <v>0</v>
      </c>
      <c r="C233" s="607"/>
      <c r="D233" s="1038"/>
      <c r="E233" s="1068"/>
      <c r="F233" s="1069"/>
      <c r="G233" s="653" t="s">
        <v>2405</v>
      </c>
      <c r="H233" s="658">
        <v>0</v>
      </c>
      <c r="I233" s="613"/>
      <c r="J233" s="608"/>
      <c r="K233" s="608"/>
      <c r="L233" s="608"/>
      <c r="M233" s="608"/>
      <c r="N233" s="608"/>
      <c r="O233" s="608"/>
      <c r="P233" s="608"/>
    </row>
    <row r="234" spans="1:16" ht="30.6" hidden="1">
      <c r="A234" s="608">
        <v>2028</v>
      </c>
      <c r="B234" s="608" t="b">
        <v>0</v>
      </c>
      <c r="C234" s="607"/>
      <c r="D234" s="1038"/>
      <c r="E234" s="1068"/>
      <c r="F234" s="1069"/>
      <c r="G234" s="653" t="s">
        <v>2406</v>
      </c>
      <c r="H234" s="658">
        <v>0</v>
      </c>
      <c r="I234" s="613"/>
      <c r="J234" s="631"/>
      <c r="K234" s="608"/>
      <c r="L234" s="608"/>
      <c r="M234" s="608"/>
      <c r="N234" s="608"/>
      <c r="O234" s="608"/>
      <c r="P234" s="608"/>
    </row>
    <row r="235" spans="1:16" ht="30.6" hidden="1">
      <c r="A235" s="608">
        <v>2028</v>
      </c>
      <c r="B235" s="608" t="b">
        <v>0</v>
      </c>
      <c r="C235" s="607"/>
      <c r="D235" s="1038"/>
      <c r="E235" s="1068"/>
      <c r="F235" s="1069"/>
      <c r="G235" s="653" t="s">
        <v>2407</v>
      </c>
      <c r="H235" s="658">
        <v>0</v>
      </c>
      <c r="I235" s="613"/>
      <c r="J235" s="608"/>
      <c r="K235" s="608"/>
      <c r="L235" s="608"/>
      <c r="M235" s="608"/>
      <c r="N235" s="608"/>
      <c r="O235" s="608"/>
      <c r="P235" s="608"/>
    </row>
    <row r="236" spans="1:16" ht="30.6" hidden="1">
      <c r="A236" s="608">
        <v>2029</v>
      </c>
      <c r="B236" s="608" t="b">
        <v>0</v>
      </c>
      <c r="C236" s="607"/>
      <c r="D236" s="1038"/>
      <c r="E236" s="1068"/>
      <c r="F236" s="1069"/>
      <c r="G236" s="653" t="s">
        <v>2408</v>
      </c>
      <c r="H236" s="658">
        <v>0</v>
      </c>
      <c r="I236" s="613"/>
      <c r="J236" s="631"/>
      <c r="K236" s="608"/>
      <c r="L236" s="608"/>
      <c r="M236" s="608"/>
      <c r="N236" s="608"/>
      <c r="O236" s="608"/>
      <c r="P236" s="608"/>
    </row>
    <row r="237" spans="1:16" ht="30.6" hidden="1">
      <c r="A237" s="608">
        <v>2029</v>
      </c>
      <c r="B237" s="608" t="b">
        <v>0</v>
      </c>
      <c r="C237" s="607"/>
      <c r="D237" s="1038"/>
      <c r="E237" s="1068"/>
      <c r="F237" s="1069"/>
      <c r="G237" s="653" t="s">
        <v>2409</v>
      </c>
      <c r="H237" s="658">
        <v>0</v>
      </c>
      <c r="I237" s="613"/>
      <c r="J237" s="608"/>
      <c r="K237" s="608"/>
      <c r="L237" s="608"/>
      <c r="M237" s="608"/>
      <c r="N237" s="608"/>
      <c r="O237" s="608"/>
      <c r="P237" s="608"/>
    </row>
    <row r="238" spans="1:16" ht="30.6" hidden="1">
      <c r="A238" s="608">
        <v>2030</v>
      </c>
      <c r="B238" s="608" t="b">
        <v>0</v>
      </c>
      <c r="C238" s="607"/>
      <c r="D238" s="1038"/>
      <c r="E238" s="1068"/>
      <c r="F238" s="1069"/>
      <c r="G238" s="653" t="s">
        <v>2410</v>
      </c>
      <c r="H238" s="658">
        <v>0</v>
      </c>
      <c r="I238" s="613"/>
      <c r="J238" s="631"/>
      <c r="K238" s="608"/>
      <c r="L238" s="608"/>
      <c r="M238" s="608"/>
      <c r="N238" s="608"/>
      <c r="O238" s="608"/>
      <c r="P238" s="608"/>
    </row>
    <row r="239" spans="1:16" ht="30.6" hidden="1">
      <c r="A239" s="608">
        <v>2030</v>
      </c>
      <c r="B239" s="608" t="b">
        <v>0</v>
      </c>
      <c r="C239" s="607"/>
      <c r="D239" s="1038"/>
      <c r="E239" s="1068"/>
      <c r="F239" s="1069"/>
      <c r="G239" s="653" t="s">
        <v>2411</v>
      </c>
      <c r="H239" s="658">
        <v>0</v>
      </c>
      <c r="I239" s="613"/>
      <c r="J239" s="608"/>
      <c r="K239" s="608"/>
      <c r="L239" s="608"/>
      <c r="M239" s="608"/>
      <c r="N239" s="608"/>
      <c r="O239" s="608"/>
      <c r="P239" s="608"/>
    </row>
    <row r="240" spans="1:16" ht="30.6" hidden="1">
      <c r="A240" s="608">
        <v>2031</v>
      </c>
      <c r="B240" s="608" t="b">
        <v>0</v>
      </c>
      <c r="C240" s="607"/>
      <c r="D240" s="1038"/>
      <c r="E240" s="1068"/>
      <c r="F240" s="1069"/>
      <c r="G240" s="653" t="s">
        <v>2412</v>
      </c>
      <c r="H240" s="658">
        <v>0</v>
      </c>
      <c r="I240" s="613"/>
      <c r="J240" s="631"/>
      <c r="K240" s="608"/>
      <c r="L240" s="608"/>
      <c r="M240" s="608"/>
      <c r="N240" s="608"/>
      <c r="O240" s="608"/>
      <c r="P240" s="608"/>
    </row>
    <row r="241" spans="1:16" ht="30.6" hidden="1">
      <c r="A241" s="608">
        <v>2031</v>
      </c>
      <c r="B241" s="608" t="b">
        <v>0</v>
      </c>
      <c r="C241" s="607"/>
      <c r="D241" s="1038"/>
      <c r="E241" s="1068"/>
      <c r="F241" s="1069"/>
      <c r="G241" s="653" t="s">
        <v>2413</v>
      </c>
      <c r="H241" s="658">
        <v>0</v>
      </c>
      <c r="I241" s="613"/>
      <c r="J241" s="608"/>
      <c r="K241" s="608"/>
      <c r="L241" s="608"/>
      <c r="M241" s="608"/>
      <c r="N241" s="608"/>
      <c r="O241" s="608"/>
      <c r="P241" s="608"/>
    </row>
    <row r="242" spans="1:16" ht="30.6" hidden="1">
      <c r="A242" s="608">
        <v>2032</v>
      </c>
      <c r="B242" s="608" t="b">
        <v>0</v>
      </c>
      <c r="C242" s="607"/>
      <c r="D242" s="1038"/>
      <c r="E242" s="1068"/>
      <c r="F242" s="1069"/>
      <c r="G242" s="653" t="s">
        <v>2414</v>
      </c>
      <c r="H242" s="658">
        <v>0</v>
      </c>
      <c r="I242" s="613"/>
      <c r="J242" s="631"/>
      <c r="K242" s="608"/>
      <c r="L242" s="608"/>
      <c r="M242" s="608"/>
      <c r="N242" s="608"/>
      <c r="O242" s="608"/>
      <c r="P242" s="608"/>
    </row>
    <row r="243" spans="1:16" ht="30.6" hidden="1">
      <c r="A243" s="608">
        <v>2032</v>
      </c>
      <c r="B243" s="608" t="b">
        <v>0</v>
      </c>
      <c r="C243" s="607"/>
      <c r="D243" s="1038"/>
      <c r="E243" s="1068"/>
      <c r="F243" s="1069"/>
      <c r="G243" s="653" t="s">
        <v>2415</v>
      </c>
      <c r="H243" s="658">
        <v>0</v>
      </c>
      <c r="I243" s="613"/>
      <c r="J243" s="608"/>
      <c r="K243" s="608"/>
      <c r="L243" s="608"/>
      <c r="M243" s="608"/>
      <c r="N243" s="608"/>
      <c r="O243" s="608"/>
      <c r="P243" s="608"/>
    </row>
    <row r="244" spans="1:16" ht="30.6" hidden="1">
      <c r="A244" s="608">
        <v>2033</v>
      </c>
      <c r="B244" s="608" t="b">
        <v>0</v>
      </c>
      <c r="C244" s="607"/>
      <c r="D244" s="1038"/>
      <c r="E244" s="1068"/>
      <c r="F244" s="1069"/>
      <c r="G244" s="653" t="s">
        <v>2416</v>
      </c>
      <c r="H244" s="658">
        <v>0</v>
      </c>
      <c r="I244" s="613"/>
      <c r="J244" s="631"/>
      <c r="K244" s="608"/>
      <c r="L244" s="608"/>
      <c r="M244" s="608"/>
      <c r="N244" s="608"/>
      <c r="O244" s="608"/>
      <c r="P244" s="608"/>
    </row>
    <row r="245" spans="1:16" ht="30.6" hidden="1">
      <c r="A245" s="608">
        <v>2033</v>
      </c>
      <c r="B245" s="608" t="b">
        <v>0</v>
      </c>
      <c r="C245" s="607"/>
      <c r="D245" s="1038"/>
      <c r="E245" s="1068"/>
      <c r="F245" s="1069"/>
      <c r="G245" s="653" t="s">
        <v>2417</v>
      </c>
      <c r="H245" s="658">
        <v>0</v>
      </c>
      <c r="I245" s="613"/>
      <c r="J245" s="608"/>
      <c r="K245" s="608"/>
      <c r="L245" s="608"/>
      <c r="M245" s="608"/>
      <c r="N245" s="608"/>
      <c r="O245" s="608"/>
      <c r="P245" s="608"/>
    </row>
    <row r="246" spans="1:16" ht="15">
      <c r="A246" s="646"/>
      <c r="B246" s="608"/>
      <c r="C246" s="607"/>
      <c r="D246" s="1037" t="s">
        <v>120</v>
      </c>
      <c r="E246" s="1068"/>
      <c r="F246" s="1069"/>
      <c r="G246" s="647" t="s">
        <v>2424</v>
      </c>
      <c r="H246" s="648" t="s">
        <v>1023</v>
      </c>
      <c r="I246" s="649"/>
      <c r="J246" s="608" t="s">
        <v>2425</v>
      </c>
      <c r="K246" s="608" t="s">
        <v>1028</v>
      </c>
      <c r="L246" s="645" t="s">
        <v>1131</v>
      </c>
      <c r="M246" s="608" t="s">
        <v>2354</v>
      </c>
      <c r="N246" s="608" t="s">
        <v>1026</v>
      </c>
      <c r="O246" s="608"/>
      <c r="P246" s="608"/>
    </row>
    <row r="247" spans="1:16" ht="15">
      <c r="A247" s="646"/>
      <c r="B247" s="608"/>
      <c r="C247" s="607"/>
      <c r="D247" s="1038"/>
      <c r="E247" s="1068"/>
      <c r="F247" s="1069"/>
      <c r="G247" s="650" t="s">
        <v>1246</v>
      </c>
      <c r="H247" s="651" t="s">
        <v>2363</v>
      </c>
      <c r="I247" s="333"/>
      <c r="J247" s="608"/>
      <c r="K247" s="608"/>
      <c r="L247" s="608"/>
      <c r="M247" s="608"/>
      <c r="N247" s="608"/>
      <c r="O247" s="608"/>
      <c r="P247" s="608"/>
    </row>
    <row r="248" spans="1:16" ht="15">
      <c r="A248" s="646"/>
      <c r="B248" s="608"/>
      <c r="C248" s="607"/>
      <c r="D248" s="1038"/>
      <c r="E248" s="1068"/>
      <c r="F248" s="1069"/>
      <c r="G248" s="650" t="s">
        <v>262</v>
      </c>
      <c r="H248" s="652" t="s">
        <v>1131</v>
      </c>
      <c r="I248" s="333"/>
      <c r="J248" s="608"/>
      <c r="K248" s="608"/>
      <c r="L248" s="608"/>
      <c r="M248" s="608"/>
      <c r="N248" s="608"/>
      <c r="O248" s="608"/>
      <c r="P248" s="608"/>
    </row>
    <row r="249" spans="1:16" ht="15">
      <c r="A249" s="646"/>
      <c r="B249" s="608"/>
      <c r="C249" s="607"/>
      <c r="D249" s="1038"/>
      <c r="E249" s="1068"/>
      <c r="F249" s="1069"/>
      <c r="G249" s="650" t="s">
        <v>263</v>
      </c>
      <c r="H249" s="652" t="s">
        <v>1026</v>
      </c>
      <c r="I249" s="333"/>
      <c r="J249" s="608"/>
      <c r="K249" s="608"/>
      <c r="L249" s="608"/>
      <c r="M249" s="608"/>
      <c r="N249" s="608"/>
      <c r="O249" s="608"/>
      <c r="P249" s="608"/>
    </row>
    <row r="250" spans="1:16" ht="15">
      <c r="A250" s="646"/>
      <c r="B250" s="608"/>
      <c r="C250" s="607"/>
      <c r="D250" s="1038"/>
      <c r="E250" s="1068"/>
      <c r="F250" s="1069"/>
      <c r="G250" s="650" t="s">
        <v>264</v>
      </c>
      <c r="H250" s="651" t="s">
        <v>2349</v>
      </c>
      <c r="I250" s="607"/>
      <c r="J250" s="608"/>
      <c r="K250" s="608"/>
      <c r="L250" s="608"/>
      <c r="M250" s="608"/>
      <c r="N250" s="608"/>
      <c r="O250" s="608"/>
      <c r="P250" s="608"/>
    </row>
    <row r="251" spans="1:16" ht="15">
      <c r="A251" s="646"/>
      <c r="B251" s="608"/>
      <c r="C251" s="607"/>
      <c r="D251" s="1038"/>
      <c r="E251" s="1068"/>
      <c r="F251" s="1069"/>
      <c r="G251" s="653" t="s">
        <v>328</v>
      </c>
      <c r="H251" s="654" t="s">
        <v>1028</v>
      </c>
      <c r="I251" s="333"/>
      <c r="J251" s="608"/>
      <c r="K251" s="608"/>
      <c r="L251" s="608"/>
      <c r="M251" s="608"/>
      <c r="N251" s="608"/>
      <c r="O251" s="608"/>
      <c r="P251" s="608"/>
    </row>
    <row r="252" spans="1:16" ht="15">
      <c r="A252" s="646"/>
      <c r="B252" s="608"/>
      <c r="C252" s="607"/>
      <c r="D252" s="1038"/>
      <c r="E252" s="1068"/>
      <c r="F252" s="1069"/>
      <c r="G252" s="653" t="s">
        <v>1031</v>
      </c>
      <c r="H252" s="652" t="s">
        <v>2354</v>
      </c>
      <c r="I252" s="333"/>
      <c r="J252" s="608"/>
      <c r="K252" s="608"/>
      <c r="L252" s="608"/>
      <c r="M252" s="608"/>
      <c r="N252" s="608"/>
      <c r="O252" s="608"/>
      <c r="P252" s="608"/>
    </row>
    <row r="253" spans="1:16" ht="15">
      <c r="A253" s="646"/>
      <c r="B253" s="608" t="b">
        <v>1</v>
      </c>
      <c r="C253" s="607"/>
      <c r="D253" s="1038"/>
      <c r="E253" s="1068"/>
      <c r="F253" s="1069"/>
      <c r="G253" s="650" t="s">
        <v>265</v>
      </c>
      <c r="H253" s="655" t="s">
        <v>2371</v>
      </c>
      <c r="I253" s="333"/>
      <c r="J253" s="608"/>
      <c r="K253" s="608"/>
      <c r="L253" s="608"/>
      <c r="M253" s="608"/>
      <c r="N253" s="608"/>
      <c r="O253" s="608"/>
      <c r="P253" s="608"/>
    </row>
    <row r="254" spans="1:16" ht="15">
      <c r="A254" s="646"/>
      <c r="B254" s="608" t="b">
        <v>1</v>
      </c>
      <c r="C254" s="607"/>
      <c r="D254" s="1038"/>
      <c r="E254" s="1068"/>
      <c r="F254" s="1069"/>
      <c r="G254" s="650" t="s">
        <v>266</v>
      </c>
      <c r="H254" s="641">
        <v>45042</v>
      </c>
      <c r="I254" s="333"/>
      <c r="J254" s="608"/>
      <c r="K254" s="608"/>
      <c r="L254" s="608"/>
      <c r="M254" s="608"/>
      <c r="N254" s="608"/>
      <c r="O254" s="608"/>
      <c r="P254" s="608"/>
    </row>
    <row r="255" spans="1:16" ht="15">
      <c r="A255" s="646"/>
      <c r="B255" s="608" t="b">
        <v>1</v>
      </c>
      <c r="C255" s="607"/>
      <c r="D255" s="1038"/>
      <c r="E255" s="1068"/>
      <c r="F255" s="1069"/>
      <c r="G255" s="650" t="s">
        <v>1187</v>
      </c>
      <c r="H255" s="656"/>
      <c r="I255" s="333"/>
      <c r="J255" s="608"/>
      <c r="K255" s="608"/>
      <c r="L255" s="608"/>
      <c r="M255" s="608"/>
      <c r="N255" s="608"/>
      <c r="O255" s="608"/>
      <c r="P255" s="608"/>
    </row>
    <row r="256" spans="1:16" ht="15">
      <c r="A256" s="646"/>
      <c r="B256" s="608" t="b">
        <v>1</v>
      </c>
      <c r="C256" s="607"/>
      <c r="D256" s="1038"/>
      <c r="E256" s="1068"/>
      <c r="F256" s="1069"/>
      <c r="G256" s="650" t="s">
        <v>267</v>
      </c>
      <c r="H256" s="629" t="s">
        <v>268</v>
      </c>
      <c r="I256" s="333"/>
      <c r="J256" s="608"/>
      <c r="K256" s="608"/>
      <c r="L256" s="608"/>
      <c r="M256" s="608"/>
      <c r="N256" s="608"/>
      <c r="O256" s="608"/>
      <c r="P256" s="608"/>
    </row>
    <row r="257" spans="1:16" ht="20.399999999999999">
      <c r="A257" s="646"/>
      <c r="B257" s="608" t="b">
        <v>1</v>
      </c>
      <c r="C257" s="607"/>
      <c r="D257" s="1038"/>
      <c r="E257" s="1068"/>
      <c r="F257" s="1069"/>
      <c r="G257" s="628" t="s">
        <v>2397</v>
      </c>
      <c r="H257" s="652">
        <v>2023</v>
      </c>
      <c r="I257" s="333"/>
      <c r="J257" s="608"/>
      <c r="K257" s="608"/>
      <c r="L257" s="608"/>
      <c r="M257" s="608"/>
      <c r="N257" s="608"/>
      <c r="O257" s="608"/>
      <c r="P257" s="608"/>
    </row>
    <row r="258" spans="1:16" ht="15">
      <c r="A258" s="646"/>
      <c r="B258" s="608" t="b">
        <v>1</v>
      </c>
      <c r="C258" s="607"/>
      <c r="D258" s="1038"/>
      <c r="E258" s="1068"/>
      <c r="F258" s="1069"/>
      <c r="G258" s="650" t="s">
        <v>269</v>
      </c>
      <c r="H258" s="657">
        <v>3</v>
      </c>
      <c r="I258" s="333"/>
      <c r="J258" s="608"/>
      <c r="K258" s="608"/>
      <c r="L258" s="608"/>
      <c r="M258" s="608"/>
      <c r="N258" s="608"/>
      <c r="O258" s="608"/>
      <c r="P258" s="608"/>
    </row>
    <row r="259" spans="1:16" ht="30.6">
      <c r="A259" s="608">
        <v>2024</v>
      </c>
      <c r="B259" s="608" t="b">
        <v>1</v>
      </c>
      <c r="C259" s="607"/>
      <c r="D259" s="1038"/>
      <c r="E259" s="1068"/>
      <c r="F259" s="1069"/>
      <c r="G259" s="653" t="s">
        <v>2398</v>
      </c>
      <c r="H259" s="658">
        <v>268.83999999999997</v>
      </c>
      <c r="I259" s="613"/>
      <c r="J259" s="631"/>
      <c r="K259" s="608"/>
      <c r="L259" s="608"/>
      <c r="M259" s="608"/>
      <c r="N259" s="608"/>
      <c r="O259" s="608"/>
      <c r="P259" s="608"/>
    </row>
    <row r="260" spans="1:16" ht="30.6">
      <c r="A260" s="608">
        <v>2024</v>
      </c>
      <c r="B260" s="608" t="b">
        <v>1</v>
      </c>
      <c r="C260" s="607"/>
      <c r="D260" s="1038"/>
      <c r="E260" s="1068"/>
      <c r="F260" s="1069"/>
      <c r="G260" s="653" t="s">
        <v>2399</v>
      </c>
      <c r="H260" s="658">
        <v>313.02048780487814</v>
      </c>
      <c r="I260" s="613"/>
      <c r="J260" s="608"/>
      <c r="K260" s="608"/>
      <c r="L260" s="608"/>
      <c r="M260" s="608"/>
      <c r="N260" s="608"/>
      <c r="O260" s="608"/>
      <c r="P260" s="608"/>
    </row>
    <row r="261" spans="1:16" ht="30.6" hidden="1">
      <c r="A261" s="608">
        <v>2025</v>
      </c>
      <c r="B261" s="608" t="b">
        <v>0</v>
      </c>
      <c r="C261" s="607"/>
      <c r="D261" s="1038"/>
      <c r="E261" s="1068"/>
      <c r="F261" s="1069"/>
      <c r="G261" s="653" t="s">
        <v>2400</v>
      </c>
      <c r="H261" s="658">
        <v>0</v>
      </c>
      <c r="I261" s="613"/>
      <c r="J261" s="631"/>
      <c r="K261" s="608"/>
      <c r="L261" s="608"/>
      <c r="M261" s="608"/>
      <c r="N261" s="608"/>
      <c r="O261" s="608"/>
      <c r="P261" s="608"/>
    </row>
    <row r="262" spans="1:16" ht="30.6" hidden="1">
      <c r="A262" s="608">
        <v>2025</v>
      </c>
      <c r="B262" s="608" t="b">
        <v>0</v>
      </c>
      <c r="C262" s="607"/>
      <c r="D262" s="1038"/>
      <c r="E262" s="1068"/>
      <c r="F262" s="1069"/>
      <c r="G262" s="653" t="s">
        <v>2401</v>
      </c>
      <c r="H262" s="658">
        <v>0</v>
      </c>
      <c r="I262" s="613"/>
      <c r="J262" s="608"/>
      <c r="K262" s="608"/>
      <c r="L262" s="608"/>
      <c r="M262" s="608"/>
      <c r="N262" s="608"/>
      <c r="O262" s="608"/>
      <c r="P262" s="608"/>
    </row>
    <row r="263" spans="1:16" ht="30.6" hidden="1">
      <c r="A263" s="608">
        <v>2026</v>
      </c>
      <c r="B263" s="608" t="b">
        <v>0</v>
      </c>
      <c r="C263" s="607"/>
      <c r="D263" s="1038"/>
      <c r="E263" s="1068"/>
      <c r="F263" s="1069"/>
      <c r="G263" s="653" t="s">
        <v>2402</v>
      </c>
      <c r="H263" s="658">
        <v>0</v>
      </c>
      <c r="I263" s="613"/>
      <c r="J263" s="631"/>
      <c r="K263" s="608"/>
      <c r="L263" s="608"/>
      <c r="M263" s="608"/>
      <c r="N263" s="608"/>
      <c r="O263" s="608"/>
      <c r="P263" s="608"/>
    </row>
    <row r="264" spans="1:16" ht="30.6" hidden="1">
      <c r="A264" s="608">
        <v>2026</v>
      </c>
      <c r="B264" s="608" t="b">
        <v>0</v>
      </c>
      <c r="C264" s="607"/>
      <c r="D264" s="1038"/>
      <c r="E264" s="1068"/>
      <c r="F264" s="1069"/>
      <c r="G264" s="653" t="s">
        <v>2403</v>
      </c>
      <c r="H264" s="658">
        <v>0</v>
      </c>
      <c r="I264" s="613"/>
      <c r="J264" s="608"/>
      <c r="K264" s="608"/>
      <c r="L264" s="608"/>
      <c r="M264" s="608"/>
      <c r="N264" s="608"/>
      <c r="O264" s="608"/>
      <c r="P264" s="608"/>
    </row>
    <row r="265" spans="1:16" ht="30.6" hidden="1">
      <c r="A265" s="608">
        <v>2027</v>
      </c>
      <c r="B265" s="608" t="b">
        <v>0</v>
      </c>
      <c r="C265" s="607"/>
      <c r="D265" s="1038"/>
      <c r="E265" s="1068"/>
      <c r="F265" s="1069"/>
      <c r="G265" s="653" t="s">
        <v>2404</v>
      </c>
      <c r="H265" s="658">
        <v>0</v>
      </c>
      <c r="I265" s="613"/>
      <c r="J265" s="631"/>
      <c r="K265" s="608"/>
      <c r="L265" s="608"/>
      <c r="M265" s="608"/>
      <c r="N265" s="608"/>
      <c r="O265" s="608"/>
      <c r="P265" s="608"/>
    </row>
    <row r="266" spans="1:16" ht="30.6" hidden="1">
      <c r="A266" s="608">
        <v>2027</v>
      </c>
      <c r="B266" s="608" t="b">
        <v>0</v>
      </c>
      <c r="C266" s="607"/>
      <c r="D266" s="1038"/>
      <c r="E266" s="1068"/>
      <c r="F266" s="1069"/>
      <c r="G266" s="653" t="s">
        <v>2405</v>
      </c>
      <c r="H266" s="658">
        <v>0</v>
      </c>
      <c r="I266" s="613"/>
      <c r="J266" s="608"/>
      <c r="K266" s="608"/>
      <c r="L266" s="608"/>
      <c r="M266" s="608"/>
      <c r="N266" s="608"/>
      <c r="O266" s="608"/>
      <c r="P266" s="608"/>
    </row>
    <row r="267" spans="1:16" ht="30.6" hidden="1">
      <c r="A267" s="608">
        <v>2028</v>
      </c>
      <c r="B267" s="608" t="b">
        <v>0</v>
      </c>
      <c r="C267" s="607"/>
      <c r="D267" s="1038"/>
      <c r="E267" s="1068"/>
      <c r="F267" s="1069"/>
      <c r="G267" s="653" t="s">
        <v>2406</v>
      </c>
      <c r="H267" s="658">
        <v>0</v>
      </c>
      <c r="I267" s="613"/>
      <c r="J267" s="631"/>
      <c r="K267" s="608"/>
      <c r="L267" s="608"/>
      <c r="M267" s="608"/>
      <c r="N267" s="608"/>
      <c r="O267" s="608"/>
      <c r="P267" s="608"/>
    </row>
    <row r="268" spans="1:16" ht="30.6" hidden="1">
      <c r="A268" s="608">
        <v>2028</v>
      </c>
      <c r="B268" s="608" t="b">
        <v>0</v>
      </c>
      <c r="C268" s="607"/>
      <c r="D268" s="1038"/>
      <c r="E268" s="1068"/>
      <c r="F268" s="1069"/>
      <c r="G268" s="653" t="s">
        <v>2407</v>
      </c>
      <c r="H268" s="658">
        <v>0</v>
      </c>
      <c r="I268" s="613"/>
      <c r="J268" s="608"/>
      <c r="K268" s="608"/>
      <c r="L268" s="608"/>
      <c r="M268" s="608"/>
      <c r="N268" s="608"/>
      <c r="O268" s="608"/>
      <c r="P268" s="608"/>
    </row>
    <row r="269" spans="1:16" ht="30.6" hidden="1">
      <c r="A269" s="608">
        <v>2029</v>
      </c>
      <c r="B269" s="608" t="b">
        <v>0</v>
      </c>
      <c r="C269" s="607"/>
      <c r="D269" s="1038"/>
      <c r="E269" s="1068"/>
      <c r="F269" s="1069"/>
      <c r="G269" s="653" t="s">
        <v>2408</v>
      </c>
      <c r="H269" s="658">
        <v>0</v>
      </c>
      <c r="I269" s="613"/>
      <c r="J269" s="631"/>
      <c r="K269" s="608"/>
      <c r="L269" s="608"/>
      <c r="M269" s="608"/>
      <c r="N269" s="608"/>
      <c r="O269" s="608"/>
      <c r="P269" s="608"/>
    </row>
    <row r="270" spans="1:16" ht="30.6" hidden="1">
      <c r="A270" s="608">
        <v>2029</v>
      </c>
      <c r="B270" s="608" t="b">
        <v>0</v>
      </c>
      <c r="C270" s="607"/>
      <c r="D270" s="1038"/>
      <c r="E270" s="1068"/>
      <c r="F270" s="1069"/>
      <c r="G270" s="653" t="s">
        <v>2409</v>
      </c>
      <c r="H270" s="658">
        <v>0</v>
      </c>
      <c r="I270" s="613"/>
      <c r="J270" s="608"/>
      <c r="K270" s="608"/>
      <c r="L270" s="608"/>
      <c r="M270" s="608"/>
      <c r="N270" s="608"/>
      <c r="O270" s="608"/>
      <c r="P270" s="608"/>
    </row>
    <row r="271" spans="1:16" ht="30.6" hidden="1">
      <c r="A271" s="608">
        <v>2030</v>
      </c>
      <c r="B271" s="608" t="b">
        <v>0</v>
      </c>
      <c r="C271" s="607"/>
      <c r="D271" s="1038"/>
      <c r="E271" s="1068"/>
      <c r="F271" s="1069"/>
      <c r="G271" s="653" t="s">
        <v>2410</v>
      </c>
      <c r="H271" s="658">
        <v>0</v>
      </c>
      <c r="I271" s="613"/>
      <c r="J271" s="631"/>
      <c r="K271" s="608"/>
      <c r="L271" s="608"/>
      <c r="M271" s="608"/>
      <c r="N271" s="608"/>
      <c r="O271" s="608"/>
      <c r="P271" s="608"/>
    </row>
    <row r="272" spans="1:16" ht="30.6" hidden="1">
      <c r="A272" s="608">
        <v>2030</v>
      </c>
      <c r="B272" s="608" t="b">
        <v>0</v>
      </c>
      <c r="C272" s="607"/>
      <c r="D272" s="1038"/>
      <c r="E272" s="1068"/>
      <c r="F272" s="1069"/>
      <c r="G272" s="653" t="s">
        <v>2411</v>
      </c>
      <c r="H272" s="658">
        <v>0</v>
      </c>
      <c r="I272" s="613"/>
      <c r="J272" s="608"/>
      <c r="K272" s="608"/>
      <c r="L272" s="608"/>
      <c r="M272" s="608"/>
      <c r="N272" s="608"/>
      <c r="O272" s="608"/>
      <c r="P272" s="608"/>
    </row>
    <row r="273" spans="1:16" ht="30.6" hidden="1">
      <c r="A273" s="608">
        <v>2031</v>
      </c>
      <c r="B273" s="608" t="b">
        <v>0</v>
      </c>
      <c r="C273" s="607"/>
      <c r="D273" s="1038"/>
      <c r="E273" s="1068"/>
      <c r="F273" s="1069"/>
      <c r="G273" s="653" t="s">
        <v>2412</v>
      </c>
      <c r="H273" s="658">
        <v>0</v>
      </c>
      <c r="I273" s="613"/>
      <c r="J273" s="631"/>
      <c r="K273" s="608"/>
      <c r="L273" s="608"/>
      <c r="M273" s="608"/>
      <c r="N273" s="608"/>
      <c r="O273" s="608"/>
      <c r="P273" s="608"/>
    </row>
    <row r="274" spans="1:16" ht="30.6" hidden="1">
      <c r="A274" s="608">
        <v>2031</v>
      </c>
      <c r="B274" s="608" t="b">
        <v>0</v>
      </c>
      <c r="C274" s="607"/>
      <c r="D274" s="1038"/>
      <c r="E274" s="1068"/>
      <c r="F274" s="1069"/>
      <c r="G274" s="653" t="s">
        <v>2413</v>
      </c>
      <c r="H274" s="658">
        <v>0</v>
      </c>
      <c r="I274" s="613"/>
      <c r="J274" s="608"/>
      <c r="K274" s="608"/>
      <c r="L274" s="608"/>
      <c r="M274" s="608"/>
      <c r="N274" s="608"/>
      <c r="O274" s="608"/>
      <c r="P274" s="608"/>
    </row>
    <row r="275" spans="1:16" ht="30.6" hidden="1">
      <c r="A275" s="608">
        <v>2032</v>
      </c>
      <c r="B275" s="608" t="b">
        <v>0</v>
      </c>
      <c r="C275" s="607"/>
      <c r="D275" s="1038"/>
      <c r="E275" s="1068"/>
      <c r="F275" s="1069"/>
      <c r="G275" s="653" t="s">
        <v>2414</v>
      </c>
      <c r="H275" s="658">
        <v>0</v>
      </c>
      <c r="I275" s="613"/>
      <c r="J275" s="631"/>
      <c r="K275" s="608"/>
      <c r="L275" s="608"/>
      <c r="M275" s="608"/>
      <c r="N275" s="608"/>
      <c r="O275" s="608"/>
      <c r="P275" s="608"/>
    </row>
    <row r="276" spans="1:16" ht="30.6" hidden="1">
      <c r="A276" s="608">
        <v>2032</v>
      </c>
      <c r="B276" s="608" t="b">
        <v>0</v>
      </c>
      <c r="C276" s="607"/>
      <c r="D276" s="1038"/>
      <c r="E276" s="1068"/>
      <c r="F276" s="1069"/>
      <c r="G276" s="653" t="s">
        <v>2415</v>
      </c>
      <c r="H276" s="658">
        <v>0</v>
      </c>
      <c r="I276" s="613"/>
      <c r="J276" s="608"/>
      <c r="K276" s="608"/>
      <c r="L276" s="608"/>
      <c r="M276" s="608"/>
      <c r="N276" s="608"/>
      <c r="O276" s="608"/>
      <c r="P276" s="608"/>
    </row>
    <row r="277" spans="1:16" ht="30.6" hidden="1">
      <c r="A277" s="608">
        <v>2033</v>
      </c>
      <c r="B277" s="608" t="b">
        <v>0</v>
      </c>
      <c r="C277" s="607"/>
      <c r="D277" s="1038"/>
      <c r="E277" s="1068"/>
      <c r="F277" s="1069"/>
      <c r="G277" s="653" t="s">
        <v>2416</v>
      </c>
      <c r="H277" s="658">
        <v>0</v>
      </c>
      <c r="I277" s="613"/>
      <c r="J277" s="631"/>
      <c r="K277" s="608"/>
      <c r="L277" s="608"/>
      <c r="M277" s="608"/>
      <c r="N277" s="608"/>
      <c r="O277" s="608"/>
      <c r="P277" s="608"/>
    </row>
    <row r="278" spans="1:16" ht="30.6" hidden="1">
      <c r="A278" s="608">
        <v>2033</v>
      </c>
      <c r="B278" s="608" t="b">
        <v>0</v>
      </c>
      <c r="C278" s="607"/>
      <c r="D278" s="1038"/>
      <c r="E278" s="1068"/>
      <c r="F278" s="1069"/>
      <c r="G278" s="653" t="s">
        <v>2417</v>
      </c>
      <c r="H278" s="658">
        <v>0</v>
      </c>
      <c r="I278" s="613"/>
      <c r="J278" s="608"/>
      <c r="K278" s="608"/>
      <c r="L278" s="608"/>
      <c r="M278" s="608"/>
      <c r="N278" s="608"/>
      <c r="O278" s="608"/>
      <c r="P278" s="608"/>
    </row>
    <row r="279" spans="1:16" ht="15">
      <c r="A279" s="646"/>
      <c r="B279" s="608"/>
      <c r="C279" s="607"/>
      <c r="D279" s="1037" t="s">
        <v>124</v>
      </c>
      <c r="E279" s="1068"/>
      <c r="F279" s="1069"/>
      <c r="G279" s="647" t="s">
        <v>2426</v>
      </c>
      <c r="H279" s="648" t="s">
        <v>1023</v>
      </c>
      <c r="I279" s="649"/>
      <c r="J279" s="608" t="s">
        <v>2427</v>
      </c>
      <c r="K279" s="608" t="s">
        <v>1028</v>
      </c>
      <c r="L279" s="645" t="s">
        <v>1131</v>
      </c>
      <c r="M279" s="608" t="s">
        <v>2370</v>
      </c>
      <c r="N279" s="608" t="s">
        <v>1026</v>
      </c>
      <c r="O279" s="608"/>
      <c r="P279" s="608"/>
    </row>
    <row r="280" spans="1:16" ht="15">
      <c r="A280" s="646"/>
      <c r="B280" s="608"/>
      <c r="C280" s="607"/>
      <c r="D280" s="1038"/>
      <c r="E280" s="1068"/>
      <c r="F280" s="1069"/>
      <c r="G280" s="650" t="s">
        <v>1246</v>
      </c>
      <c r="H280" s="651" t="s">
        <v>2364</v>
      </c>
      <c r="I280" s="333"/>
      <c r="J280" s="608"/>
      <c r="K280" s="608"/>
      <c r="L280" s="608"/>
      <c r="M280" s="608"/>
      <c r="N280" s="608"/>
      <c r="O280" s="608"/>
      <c r="P280" s="608"/>
    </row>
    <row r="281" spans="1:16" ht="15">
      <c r="A281" s="646"/>
      <c r="B281" s="608"/>
      <c r="C281" s="607"/>
      <c r="D281" s="1038"/>
      <c r="E281" s="1068"/>
      <c r="F281" s="1069"/>
      <c r="G281" s="650" t="s">
        <v>262</v>
      </c>
      <c r="H281" s="652" t="s">
        <v>1131</v>
      </c>
      <c r="I281" s="333"/>
      <c r="J281" s="608"/>
      <c r="K281" s="608"/>
      <c r="L281" s="608"/>
      <c r="M281" s="608"/>
      <c r="N281" s="608"/>
      <c r="O281" s="608"/>
      <c r="P281" s="608"/>
    </row>
    <row r="282" spans="1:16" ht="15">
      <c r="A282" s="646"/>
      <c r="B282" s="608"/>
      <c r="C282" s="607"/>
      <c r="D282" s="1038"/>
      <c r="E282" s="1068"/>
      <c r="F282" s="1069"/>
      <c r="G282" s="650" t="s">
        <v>263</v>
      </c>
      <c r="H282" s="652" t="s">
        <v>1026</v>
      </c>
      <c r="I282" s="333"/>
      <c r="J282" s="608"/>
      <c r="K282" s="608"/>
      <c r="L282" s="608"/>
      <c r="M282" s="608"/>
      <c r="N282" s="608"/>
      <c r="O282" s="608"/>
      <c r="P282" s="608"/>
    </row>
    <row r="283" spans="1:16" ht="15">
      <c r="A283" s="646"/>
      <c r="B283" s="608"/>
      <c r="C283" s="607"/>
      <c r="D283" s="1038"/>
      <c r="E283" s="1068"/>
      <c r="F283" s="1069"/>
      <c r="G283" s="650" t="s">
        <v>264</v>
      </c>
      <c r="H283" s="651" t="s">
        <v>2349</v>
      </c>
      <c r="I283" s="607"/>
      <c r="J283" s="608"/>
      <c r="K283" s="608"/>
      <c r="L283" s="608"/>
      <c r="M283" s="608"/>
      <c r="N283" s="608"/>
      <c r="O283" s="608"/>
      <c r="P283" s="608"/>
    </row>
    <row r="284" spans="1:16" ht="15">
      <c r="A284" s="646"/>
      <c r="B284" s="608"/>
      <c r="C284" s="607"/>
      <c r="D284" s="1038"/>
      <c r="E284" s="1068"/>
      <c r="F284" s="1069"/>
      <c r="G284" s="653" t="s">
        <v>328</v>
      </c>
      <c r="H284" s="654" t="s">
        <v>1028</v>
      </c>
      <c r="I284" s="333"/>
      <c r="J284" s="608"/>
      <c r="K284" s="608"/>
      <c r="L284" s="608"/>
      <c r="M284" s="608"/>
      <c r="N284" s="608"/>
      <c r="O284" s="608"/>
      <c r="P284" s="608"/>
    </row>
    <row r="285" spans="1:16" ht="15">
      <c r="A285" s="646"/>
      <c r="B285" s="608"/>
      <c r="C285" s="607"/>
      <c r="D285" s="1038"/>
      <c r="E285" s="1068"/>
      <c r="F285" s="1069"/>
      <c r="G285" s="653" t="s">
        <v>1031</v>
      </c>
      <c r="H285" s="652" t="s">
        <v>2370</v>
      </c>
      <c r="I285" s="333"/>
      <c r="J285" s="608"/>
      <c r="K285" s="608"/>
      <c r="L285" s="608"/>
      <c r="M285" s="608"/>
      <c r="N285" s="608"/>
      <c r="O285" s="608"/>
      <c r="P285" s="608"/>
    </row>
    <row r="286" spans="1:16" ht="15">
      <c r="A286" s="646"/>
      <c r="B286" s="608" t="b">
        <v>1</v>
      </c>
      <c r="C286" s="607"/>
      <c r="D286" s="1038"/>
      <c r="E286" s="1068"/>
      <c r="F286" s="1069"/>
      <c r="G286" s="650" t="s">
        <v>265</v>
      </c>
      <c r="H286" s="656" t="s">
        <v>2371</v>
      </c>
      <c r="I286" s="333"/>
      <c r="J286" s="608"/>
      <c r="K286" s="608"/>
      <c r="L286" s="608"/>
      <c r="M286" s="608"/>
      <c r="N286" s="608"/>
      <c r="O286" s="608"/>
      <c r="P286" s="608"/>
    </row>
    <row r="287" spans="1:16" ht="15">
      <c r="A287" s="646"/>
      <c r="B287" s="608" t="b">
        <v>1</v>
      </c>
      <c r="C287" s="607"/>
      <c r="D287" s="1038"/>
      <c r="E287" s="1068"/>
      <c r="F287" s="1069"/>
      <c r="G287" s="650" t="s">
        <v>266</v>
      </c>
      <c r="H287" s="641">
        <v>45042</v>
      </c>
      <c r="I287" s="333"/>
      <c r="J287" s="608"/>
      <c r="K287" s="608"/>
      <c r="L287" s="608"/>
      <c r="M287" s="608"/>
      <c r="N287" s="608"/>
      <c r="O287" s="608"/>
      <c r="P287" s="608"/>
    </row>
    <row r="288" spans="1:16" ht="15">
      <c r="A288" s="646"/>
      <c r="B288" s="608" t="b">
        <v>1</v>
      </c>
      <c r="C288" s="607"/>
      <c r="D288" s="1038"/>
      <c r="E288" s="1068"/>
      <c r="F288" s="1069"/>
      <c r="G288" s="650" t="s">
        <v>1187</v>
      </c>
      <c r="H288" s="656"/>
      <c r="I288" s="333"/>
      <c r="J288" s="608"/>
      <c r="K288" s="608"/>
      <c r="L288" s="608"/>
      <c r="M288" s="608"/>
      <c r="N288" s="608"/>
      <c r="O288" s="608"/>
      <c r="P288" s="608"/>
    </row>
    <row r="289" spans="1:16" ht="15">
      <c r="A289" s="646"/>
      <c r="B289" s="608" t="b">
        <v>1</v>
      </c>
      <c r="C289" s="607"/>
      <c r="D289" s="1038"/>
      <c r="E289" s="1068"/>
      <c r="F289" s="1069"/>
      <c r="G289" s="650" t="s">
        <v>267</v>
      </c>
      <c r="H289" s="629" t="s">
        <v>268</v>
      </c>
      <c r="I289" s="333"/>
      <c r="J289" s="608"/>
      <c r="K289" s="608"/>
      <c r="L289" s="608"/>
      <c r="M289" s="608"/>
      <c r="N289" s="608"/>
      <c r="O289" s="608"/>
      <c r="P289" s="608"/>
    </row>
    <row r="290" spans="1:16" ht="20.399999999999999">
      <c r="A290" s="646"/>
      <c r="B290" s="608" t="b">
        <v>1</v>
      </c>
      <c r="C290" s="607"/>
      <c r="D290" s="1038"/>
      <c r="E290" s="1068"/>
      <c r="F290" s="1069"/>
      <c r="G290" s="628" t="s">
        <v>2397</v>
      </c>
      <c r="H290" s="652">
        <v>2023</v>
      </c>
      <c r="I290" s="333"/>
      <c r="J290" s="608"/>
      <c r="K290" s="608"/>
      <c r="L290" s="608"/>
      <c r="M290" s="608"/>
      <c r="N290" s="608"/>
      <c r="O290" s="608"/>
      <c r="P290" s="608"/>
    </row>
    <row r="291" spans="1:16" ht="15">
      <c r="A291" s="646"/>
      <c r="B291" s="608" t="b">
        <v>1</v>
      </c>
      <c r="C291" s="607"/>
      <c r="D291" s="1038"/>
      <c r="E291" s="1068"/>
      <c r="F291" s="1069"/>
      <c r="G291" s="650" t="s">
        <v>269</v>
      </c>
      <c r="H291" s="657">
        <v>3</v>
      </c>
      <c r="I291" s="333"/>
      <c r="J291" s="608"/>
      <c r="K291" s="608"/>
      <c r="L291" s="608"/>
      <c r="M291" s="608"/>
      <c r="N291" s="608"/>
      <c r="O291" s="608"/>
      <c r="P291" s="608"/>
    </row>
    <row r="292" spans="1:16" ht="30.6">
      <c r="A292" s="608">
        <v>2024</v>
      </c>
      <c r="B292" s="608" t="b">
        <v>1</v>
      </c>
      <c r="C292" s="607"/>
      <c r="D292" s="1038"/>
      <c r="E292" s="1068"/>
      <c r="F292" s="1069"/>
      <c r="G292" s="653" t="s">
        <v>2398</v>
      </c>
      <c r="H292" s="658">
        <v>85.96</v>
      </c>
      <c r="I292" s="613"/>
      <c r="J292" s="631"/>
      <c r="K292" s="608"/>
      <c r="L292" s="608"/>
      <c r="M292" s="608"/>
      <c r="N292" s="608"/>
      <c r="O292" s="608"/>
      <c r="P292" s="608"/>
    </row>
    <row r="293" spans="1:16" ht="30.6">
      <c r="A293" s="608">
        <v>2024</v>
      </c>
      <c r="B293" s="608" t="b">
        <v>1</v>
      </c>
      <c r="C293" s="607"/>
      <c r="D293" s="1038"/>
      <c r="E293" s="1068"/>
      <c r="F293" s="1069"/>
      <c r="G293" s="653" t="s">
        <v>2399</v>
      </c>
      <c r="H293" s="658">
        <v>94.58</v>
      </c>
      <c r="I293" s="613"/>
      <c r="J293" s="608"/>
      <c r="K293" s="608"/>
      <c r="L293" s="608"/>
      <c r="M293" s="608"/>
      <c r="N293" s="608"/>
      <c r="O293" s="608"/>
      <c r="P293" s="608"/>
    </row>
    <row r="294" spans="1:16" ht="30.6" hidden="1">
      <c r="A294" s="608">
        <v>2025</v>
      </c>
      <c r="B294" s="608" t="b">
        <v>0</v>
      </c>
      <c r="C294" s="607"/>
      <c r="D294" s="1038"/>
      <c r="E294" s="1068"/>
      <c r="F294" s="1069"/>
      <c r="G294" s="653" t="s">
        <v>2400</v>
      </c>
      <c r="H294" s="658">
        <v>0</v>
      </c>
      <c r="I294" s="613"/>
      <c r="J294" s="631"/>
      <c r="K294" s="608"/>
      <c r="L294" s="608"/>
      <c r="M294" s="608"/>
      <c r="N294" s="608"/>
      <c r="O294" s="608"/>
      <c r="P294" s="608"/>
    </row>
    <row r="295" spans="1:16" ht="30.6" hidden="1">
      <c r="A295" s="608">
        <v>2025</v>
      </c>
      <c r="B295" s="608" t="b">
        <v>0</v>
      </c>
      <c r="C295" s="607"/>
      <c r="D295" s="1038"/>
      <c r="E295" s="1068"/>
      <c r="F295" s="1069"/>
      <c r="G295" s="653" t="s">
        <v>2401</v>
      </c>
      <c r="H295" s="658">
        <v>0</v>
      </c>
      <c r="I295" s="613"/>
      <c r="J295" s="608"/>
      <c r="K295" s="608"/>
      <c r="L295" s="608"/>
      <c r="M295" s="608"/>
      <c r="N295" s="608"/>
      <c r="O295" s="608"/>
      <c r="P295" s="608"/>
    </row>
    <row r="296" spans="1:16" ht="30.6" hidden="1">
      <c r="A296" s="608">
        <v>2026</v>
      </c>
      <c r="B296" s="608" t="b">
        <v>0</v>
      </c>
      <c r="C296" s="607"/>
      <c r="D296" s="1038"/>
      <c r="E296" s="1068"/>
      <c r="F296" s="1069"/>
      <c r="G296" s="653" t="s">
        <v>2402</v>
      </c>
      <c r="H296" s="658">
        <v>0</v>
      </c>
      <c r="I296" s="613"/>
      <c r="J296" s="631"/>
      <c r="K296" s="608"/>
      <c r="L296" s="608"/>
      <c r="M296" s="608"/>
      <c r="N296" s="608"/>
      <c r="O296" s="608"/>
      <c r="P296" s="608"/>
    </row>
    <row r="297" spans="1:16" ht="30.6" hidden="1">
      <c r="A297" s="608">
        <v>2026</v>
      </c>
      <c r="B297" s="608" t="b">
        <v>0</v>
      </c>
      <c r="C297" s="607"/>
      <c r="D297" s="1038"/>
      <c r="E297" s="1068"/>
      <c r="F297" s="1069"/>
      <c r="G297" s="653" t="s">
        <v>2403</v>
      </c>
      <c r="H297" s="658">
        <v>0</v>
      </c>
      <c r="I297" s="613"/>
      <c r="J297" s="608"/>
      <c r="K297" s="608"/>
      <c r="L297" s="608"/>
      <c r="M297" s="608"/>
      <c r="N297" s="608"/>
      <c r="O297" s="608"/>
      <c r="P297" s="608"/>
    </row>
    <row r="298" spans="1:16" ht="30.6" hidden="1">
      <c r="A298" s="608">
        <v>2027</v>
      </c>
      <c r="B298" s="608" t="b">
        <v>0</v>
      </c>
      <c r="C298" s="607"/>
      <c r="D298" s="1038"/>
      <c r="E298" s="1068"/>
      <c r="F298" s="1069"/>
      <c r="G298" s="653" t="s">
        <v>2404</v>
      </c>
      <c r="H298" s="658">
        <v>0</v>
      </c>
      <c r="I298" s="613"/>
      <c r="J298" s="631"/>
      <c r="K298" s="608"/>
      <c r="L298" s="608"/>
      <c r="M298" s="608"/>
      <c r="N298" s="608"/>
      <c r="O298" s="608"/>
      <c r="P298" s="608"/>
    </row>
    <row r="299" spans="1:16" ht="30.6" hidden="1">
      <c r="A299" s="608">
        <v>2027</v>
      </c>
      <c r="B299" s="608" t="b">
        <v>0</v>
      </c>
      <c r="C299" s="607"/>
      <c r="D299" s="1038"/>
      <c r="E299" s="1068"/>
      <c r="F299" s="1069"/>
      <c r="G299" s="653" t="s">
        <v>2405</v>
      </c>
      <c r="H299" s="658">
        <v>0</v>
      </c>
      <c r="I299" s="613"/>
      <c r="J299" s="608"/>
      <c r="K299" s="608"/>
      <c r="L299" s="608"/>
      <c r="M299" s="608"/>
      <c r="N299" s="608"/>
      <c r="O299" s="608"/>
      <c r="P299" s="608"/>
    </row>
    <row r="300" spans="1:16" ht="30.6" hidden="1">
      <c r="A300" s="608">
        <v>2028</v>
      </c>
      <c r="B300" s="608" t="b">
        <v>0</v>
      </c>
      <c r="C300" s="607"/>
      <c r="D300" s="1038"/>
      <c r="E300" s="1068"/>
      <c r="F300" s="1069"/>
      <c r="G300" s="653" t="s">
        <v>2406</v>
      </c>
      <c r="H300" s="658">
        <v>0</v>
      </c>
      <c r="I300" s="613"/>
      <c r="J300" s="631"/>
      <c r="K300" s="608"/>
      <c r="L300" s="608"/>
      <c r="M300" s="608"/>
      <c r="N300" s="608"/>
      <c r="O300" s="608"/>
      <c r="P300" s="608"/>
    </row>
    <row r="301" spans="1:16" ht="30.6" hidden="1">
      <c r="A301" s="608">
        <v>2028</v>
      </c>
      <c r="B301" s="608" t="b">
        <v>0</v>
      </c>
      <c r="C301" s="607"/>
      <c r="D301" s="1038"/>
      <c r="E301" s="1068"/>
      <c r="F301" s="1069"/>
      <c r="G301" s="653" t="s">
        <v>2407</v>
      </c>
      <c r="H301" s="658">
        <v>0</v>
      </c>
      <c r="I301" s="613"/>
      <c r="J301" s="608"/>
      <c r="K301" s="608"/>
      <c r="L301" s="608"/>
      <c r="M301" s="608"/>
      <c r="N301" s="608"/>
      <c r="O301" s="608"/>
      <c r="P301" s="608"/>
    </row>
    <row r="302" spans="1:16" ht="30.6" hidden="1">
      <c r="A302" s="608">
        <v>2029</v>
      </c>
      <c r="B302" s="608" t="b">
        <v>0</v>
      </c>
      <c r="C302" s="607"/>
      <c r="D302" s="1038"/>
      <c r="E302" s="1068"/>
      <c r="F302" s="1069"/>
      <c r="G302" s="653" t="s">
        <v>2408</v>
      </c>
      <c r="H302" s="658">
        <v>0</v>
      </c>
      <c r="I302" s="613"/>
      <c r="J302" s="631"/>
      <c r="K302" s="608"/>
      <c r="L302" s="608"/>
      <c r="M302" s="608"/>
      <c r="N302" s="608"/>
      <c r="O302" s="608"/>
      <c r="P302" s="608"/>
    </row>
    <row r="303" spans="1:16" ht="30.6" hidden="1">
      <c r="A303" s="608">
        <v>2029</v>
      </c>
      <c r="B303" s="608" t="b">
        <v>0</v>
      </c>
      <c r="C303" s="607"/>
      <c r="D303" s="1038"/>
      <c r="E303" s="1068"/>
      <c r="F303" s="1069"/>
      <c r="G303" s="653" t="s">
        <v>2409</v>
      </c>
      <c r="H303" s="658">
        <v>0</v>
      </c>
      <c r="I303" s="613"/>
      <c r="J303" s="608"/>
      <c r="K303" s="608"/>
      <c r="L303" s="608"/>
      <c r="M303" s="608"/>
      <c r="N303" s="608"/>
      <c r="O303" s="608"/>
      <c r="P303" s="608"/>
    </row>
    <row r="304" spans="1:16" ht="30.6" hidden="1">
      <c r="A304" s="608">
        <v>2030</v>
      </c>
      <c r="B304" s="608" t="b">
        <v>0</v>
      </c>
      <c r="C304" s="607"/>
      <c r="D304" s="1038"/>
      <c r="E304" s="1068"/>
      <c r="F304" s="1069"/>
      <c r="G304" s="653" t="s">
        <v>2410</v>
      </c>
      <c r="H304" s="658">
        <v>0</v>
      </c>
      <c r="I304" s="613"/>
      <c r="J304" s="631"/>
      <c r="K304" s="608"/>
      <c r="L304" s="608"/>
      <c r="M304" s="608"/>
      <c r="N304" s="608"/>
      <c r="O304" s="608"/>
      <c r="P304" s="608"/>
    </row>
    <row r="305" spans="1:16" ht="30.6" hidden="1">
      <c r="A305" s="608">
        <v>2030</v>
      </c>
      <c r="B305" s="608" t="b">
        <v>0</v>
      </c>
      <c r="C305" s="607"/>
      <c r="D305" s="1038"/>
      <c r="E305" s="1068"/>
      <c r="F305" s="1069"/>
      <c r="G305" s="653" t="s">
        <v>2411</v>
      </c>
      <c r="H305" s="658">
        <v>0</v>
      </c>
      <c r="I305" s="613"/>
      <c r="J305" s="608"/>
      <c r="K305" s="608"/>
      <c r="L305" s="608"/>
      <c r="M305" s="608"/>
      <c r="N305" s="608"/>
      <c r="O305" s="608"/>
      <c r="P305" s="608"/>
    </row>
    <row r="306" spans="1:16" ht="30.6" hidden="1">
      <c r="A306" s="608">
        <v>2031</v>
      </c>
      <c r="B306" s="608" t="b">
        <v>0</v>
      </c>
      <c r="C306" s="607"/>
      <c r="D306" s="1038"/>
      <c r="E306" s="1068"/>
      <c r="F306" s="1069"/>
      <c r="G306" s="653" t="s">
        <v>2412</v>
      </c>
      <c r="H306" s="658">
        <v>0</v>
      </c>
      <c r="I306" s="613"/>
      <c r="J306" s="631"/>
      <c r="K306" s="608"/>
      <c r="L306" s="608"/>
      <c r="M306" s="608"/>
      <c r="N306" s="608"/>
      <c r="O306" s="608"/>
      <c r="P306" s="608"/>
    </row>
    <row r="307" spans="1:16" ht="30.6" hidden="1">
      <c r="A307" s="608">
        <v>2031</v>
      </c>
      <c r="B307" s="608" t="b">
        <v>0</v>
      </c>
      <c r="C307" s="607"/>
      <c r="D307" s="1038"/>
      <c r="E307" s="1068"/>
      <c r="F307" s="1069"/>
      <c r="G307" s="653" t="s">
        <v>2413</v>
      </c>
      <c r="H307" s="658">
        <v>0</v>
      </c>
      <c r="I307" s="613"/>
      <c r="J307" s="608"/>
      <c r="K307" s="608"/>
      <c r="L307" s="608"/>
      <c r="M307" s="608"/>
      <c r="N307" s="608"/>
      <c r="O307" s="608"/>
      <c r="P307" s="608"/>
    </row>
    <row r="308" spans="1:16" ht="30.6" hidden="1">
      <c r="A308" s="608">
        <v>2032</v>
      </c>
      <c r="B308" s="608" t="b">
        <v>0</v>
      </c>
      <c r="C308" s="607"/>
      <c r="D308" s="1038"/>
      <c r="E308" s="1068"/>
      <c r="F308" s="1069"/>
      <c r="G308" s="653" t="s">
        <v>2414</v>
      </c>
      <c r="H308" s="658">
        <v>0</v>
      </c>
      <c r="I308" s="613"/>
      <c r="J308" s="631"/>
      <c r="K308" s="608"/>
      <c r="L308" s="608"/>
      <c r="M308" s="608"/>
      <c r="N308" s="608"/>
      <c r="O308" s="608"/>
      <c r="P308" s="608"/>
    </row>
    <row r="309" spans="1:16" ht="30.6" hidden="1">
      <c r="A309" s="608">
        <v>2032</v>
      </c>
      <c r="B309" s="608" t="b">
        <v>0</v>
      </c>
      <c r="C309" s="607"/>
      <c r="D309" s="1038"/>
      <c r="E309" s="1068"/>
      <c r="F309" s="1069"/>
      <c r="G309" s="653" t="s">
        <v>2415</v>
      </c>
      <c r="H309" s="658">
        <v>0</v>
      </c>
      <c r="I309" s="613"/>
      <c r="J309" s="608"/>
      <c r="K309" s="608"/>
      <c r="L309" s="608"/>
      <c r="M309" s="608"/>
      <c r="N309" s="608"/>
      <c r="O309" s="608"/>
      <c r="P309" s="608"/>
    </row>
    <row r="310" spans="1:16" ht="30.6" hidden="1">
      <c r="A310" s="608">
        <v>2033</v>
      </c>
      <c r="B310" s="608" t="b">
        <v>0</v>
      </c>
      <c r="C310" s="607"/>
      <c r="D310" s="1038"/>
      <c r="E310" s="1068"/>
      <c r="F310" s="1069"/>
      <c r="G310" s="653" t="s">
        <v>2416</v>
      </c>
      <c r="H310" s="658">
        <v>0</v>
      </c>
      <c r="I310" s="613"/>
      <c r="J310" s="631"/>
      <c r="K310" s="608"/>
      <c r="L310" s="608"/>
      <c r="M310" s="608"/>
      <c r="N310" s="608"/>
      <c r="O310" s="608"/>
      <c r="P310" s="608"/>
    </row>
    <row r="311" spans="1:16" ht="30.6" hidden="1">
      <c r="A311" s="608">
        <v>2033</v>
      </c>
      <c r="B311" s="608" t="b">
        <v>0</v>
      </c>
      <c r="C311" s="607"/>
      <c r="D311" s="1038"/>
      <c r="E311" s="1068"/>
      <c r="F311" s="1069"/>
      <c r="G311" s="653" t="s">
        <v>2417</v>
      </c>
      <c r="H311" s="658">
        <v>0</v>
      </c>
      <c r="I311" s="613"/>
      <c r="J311" s="608"/>
      <c r="K311" s="608"/>
      <c r="L311" s="608"/>
      <c r="M311" s="608"/>
      <c r="N311" s="608"/>
      <c r="O311" s="608"/>
      <c r="P311" s="608"/>
    </row>
    <row r="312" spans="1:16" ht="15">
      <c r="A312" s="646"/>
      <c r="B312" s="608"/>
      <c r="C312" s="607"/>
      <c r="D312" s="1037" t="s">
        <v>125</v>
      </c>
      <c r="E312" s="1068"/>
      <c r="F312" s="1069"/>
      <c r="G312" s="647" t="s">
        <v>2428</v>
      </c>
      <c r="H312" s="648" t="s">
        <v>1023</v>
      </c>
      <c r="I312" s="649"/>
      <c r="J312" s="608" t="s">
        <v>2429</v>
      </c>
      <c r="K312" s="608" t="s">
        <v>1028</v>
      </c>
      <c r="L312" s="645" t="s">
        <v>1131</v>
      </c>
      <c r="M312" s="608" t="s">
        <v>1994</v>
      </c>
      <c r="N312" s="608" t="s">
        <v>1026</v>
      </c>
      <c r="O312" s="608"/>
      <c r="P312" s="608"/>
    </row>
    <row r="313" spans="1:16" ht="15">
      <c r="A313" s="646"/>
      <c r="B313" s="608"/>
      <c r="C313" s="607"/>
      <c r="D313" s="1038"/>
      <c r="E313" s="1068"/>
      <c r="F313" s="1069"/>
      <c r="G313" s="650" t="s">
        <v>1246</v>
      </c>
      <c r="H313" s="651" t="s">
        <v>2365</v>
      </c>
      <c r="I313" s="333"/>
      <c r="J313" s="608"/>
      <c r="K313" s="608"/>
      <c r="L313" s="608"/>
      <c r="M313" s="608"/>
      <c r="N313" s="608"/>
      <c r="O313" s="608"/>
      <c r="P313" s="608"/>
    </row>
    <row r="314" spans="1:16" ht="15">
      <c r="A314" s="646"/>
      <c r="B314" s="608"/>
      <c r="C314" s="607"/>
      <c r="D314" s="1038"/>
      <c r="E314" s="1068"/>
      <c r="F314" s="1069"/>
      <c r="G314" s="650" t="s">
        <v>262</v>
      </c>
      <c r="H314" s="652" t="s">
        <v>1131</v>
      </c>
      <c r="I314" s="333"/>
      <c r="J314" s="608"/>
      <c r="K314" s="608"/>
      <c r="L314" s="608"/>
      <c r="M314" s="608"/>
      <c r="N314" s="608"/>
      <c r="O314" s="608"/>
      <c r="P314" s="608"/>
    </row>
    <row r="315" spans="1:16" ht="15">
      <c r="A315" s="646"/>
      <c r="B315" s="608"/>
      <c r="C315" s="607"/>
      <c r="D315" s="1038"/>
      <c r="E315" s="1068"/>
      <c r="F315" s="1069"/>
      <c r="G315" s="650" t="s">
        <v>263</v>
      </c>
      <c r="H315" s="652" t="s">
        <v>1026</v>
      </c>
      <c r="I315" s="333"/>
      <c r="J315" s="608"/>
      <c r="K315" s="608"/>
      <c r="L315" s="608"/>
      <c r="M315" s="608"/>
      <c r="N315" s="608"/>
      <c r="O315" s="608"/>
      <c r="P315" s="608"/>
    </row>
    <row r="316" spans="1:16" ht="15">
      <c r="A316" s="646"/>
      <c r="B316" s="608"/>
      <c r="C316" s="607"/>
      <c r="D316" s="1038"/>
      <c r="E316" s="1068"/>
      <c r="F316" s="1069"/>
      <c r="G316" s="650" t="s">
        <v>264</v>
      </c>
      <c r="H316" s="651" t="s">
        <v>2349</v>
      </c>
      <c r="I316" s="607"/>
      <c r="J316" s="608"/>
      <c r="K316" s="608"/>
      <c r="L316" s="608"/>
      <c r="M316" s="608"/>
      <c r="N316" s="608"/>
      <c r="O316" s="608"/>
      <c r="P316" s="608"/>
    </row>
    <row r="317" spans="1:16" ht="15">
      <c r="A317" s="646"/>
      <c r="B317" s="608"/>
      <c r="C317" s="607"/>
      <c r="D317" s="1038"/>
      <c r="E317" s="1068"/>
      <c r="F317" s="1069"/>
      <c r="G317" s="653" t="s">
        <v>328</v>
      </c>
      <c r="H317" s="654" t="s">
        <v>1028</v>
      </c>
      <c r="I317" s="333"/>
      <c r="J317" s="608"/>
      <c r="K317" s="608"/>
      <c r="L317" s="608"/>
      <c r="M317" s="608"/>
      <c r="N317" s="608"/>
      <c r="O317" s="608"/>
      <c r="P317" s="608"/>
    </row>
    <row r="318" spans="1:16" ht="15">
      <c r="A318" s="646"/>
      <c r="B318" s="608"/>
      <c r="C318" s="607"/>
      <c r="D318" s="1038"/>
      <c r="E318" s="1068"/>
      <c r="F318" s="1069"/>
      <c r="G318" s="653" t="s">
        <v>1031</v>
      </c>
      <c r="H318" s="652" t="s">
        <v>1994</v>
      </c>
      <c r="I318" s="333"/>
      <c r="J318" s="608"/>
      <c r="K318" s="608"/>
      <c r="L318" s="608"/>
      <c r="M318" s="608"/>
      <c r="N318" s="608"/>
      <c r="O318" s="608"/>
      <c r="P318" s="608"/>
    </row>
    <row r="319" spans="1:16" ht="15">
      <c r="A319" s="646"/>
      <c r="B319" s="608" t="b">
        <v>1</v>
      </c>
      <c r="C319" s="607"/>
      <c r="D319" s="1038"/>
      <c r="E319" s="1068"/>
      <c r="F319" s="1069"/>
      <c r="G319" s="650" t="s">
        <v>265</v>
      </c>
      <c r="H319" s="656" t="s">
        <v>2371</v>
      </c>
      <c r="I319" s="333"/>
      <c r="J319" s="608"/>
      <c r="K319" s="608"/>
      <c r="L319" s="608"/>
      <c r="M319" s="608"/>
      <c r="N319" s="608"/>
      <c r="O319" s="608"/>
      <c r="P319" s="608"/>
    </row>
    <row r="320" spans="1:16" ht="15">
      <c r="A320" s="646"/>
      <c r="B320" s="608" t="b">
        <v>1</v>
      </c>
      <c r="C320" s="607"/>
      <c r="D320" s="1038"/>
      <c r="E320" s="1068"/>
      <c r="F320" s="1069"/>
      <c r="G320" s="650" t="s">
        <v>266</v>
      </c>
      <c r="H320" s="641">
        <v>45042</v>
      </c>
      <c r="I320" s="333"/>
      <c r="J320" s="608"/>
      <c r="K320" s="608"/>
      <c r="L320" s="608"/>
      <c r="M320" s="608"/>
      <c r="N320" s="608"/>
      <c r="O320" s="608"/>
      <c r="P320" s="608"/>
    </row>
    <row r="321" spans="1:16" ht="15">
      <c r="A321" s="646"/>
      <c r="B321" s="608" t="b">
        <v>1</v>
      </c>
      <c r="C321" s="607"/>
      <c r="D321" s="1038"/>
      <c r="E321" s="1068"/>
      <c r="F321" s="1069"/>
      <c r="G321" s="650" t="s">
        <v>1187</v>
      </c>
      <c r="H321" s="656"/>
      <c r="I321" s="333"/>
      <c r="J321" s="608"/>
      <c r="K321" s="608"/>
      <c r="L321" s="608"/>
      <c r="M321" s="608"/>
      <c r="N321" s="608"/>
      <c r="O321" s="608"/>
      <c r="P321" s="608"/>
    </row>
    <row r="322" spans="1:16" ht="15">
      <c r="A322" s="646"/>
      <c r="B322" s="608" t="b">
        <v>1</v>
      </c>
      <c r="C322" s="607"/>
      <c r="D322" s="1038"/>
      <c r="E322" s="1068"/>
      <c r="F322" s="1069"/>
      <c r="G322" s="650" t="s">
        <v>267</v>
      </c>
      <c r="H322" s="629" t="s">
        <v>268</v>
      </c>
      <c r="I322" s="333"/>
      <c r="J322" s="608"/>
      <c r="K322" s="608"/>
      <c r="L322" s="608"/>
      <c r="M322" s="608"/>
      <c r="N322" s="608"/>
      <c r="O322" s="608"/>
      <c r="P322" s="608"/>
    </row>
    <row r="323" spans="1:16" ht="20.399999999999999">
      <c r="A323" s="646"/>
      <c r="B323" s="608" t="b">
        <v>1</v>
      </c>
      <c r="C323" s="607"/>
      <c r="D323" s="1038"/>
      <c r="E323" s="1068"/>
      <c r="F323" s="1069"/>
      <c r="G323" s="628" t="s">
        <v>2397</v>
      </c>
      <c r="H323" s="652">
        <v>2023</v>
      </c>
      <c r="I323" s="333"/>
      <c r="J323" s="608"/>
      <c r="K323" s="608"/>
      <c r="L323" s="608"/>
      <c r="M323" s="608"/>
      <c r="N323" s="608"/>
      <c r="O323" s="608"/>
      <c r="P323" s="608"/>
    </row>
    <row r="324" spans="1:16" ht="15">
      <c r="A324" s="646"/>
      <c r="B324" s="608" t="b">
        <v>1</v>
      </c>
      <c r="C324" s="607"/>
      <c r="D324" s="1038"/>
      <c r="E324" s="1068"/>
      <c r="F324" s="1069"/>
      <c r="G324" s="650" t="s">
        <v>269</v>
      </c>
      <c r="H324" s="657">
        <v>3</v>
      </c>
      <c r="I324" s="333"/>
      <c r="J324" s="608"/>
      <c r="K324" s="608"/>
      <c r="L324" s="608"/>
      <c r="M324" s="608"/>
      <c r="N324" s="608"/>
      <c r="O324" s="608"/>
      <c r="P324" s="608"/>
    </row>
    <row r="325" spans="1:16" ht="30.6">
      <c r="A325" s="608">
        <v>2024</v>
      </c>
      <c r="B325" s="608" t="b">
        <v>1</v>
      </c>
      <c r="C325" s="607"/>
      <c r="D325" s="1038"/>
      <c r="E325" s="1068"/>
      <c r="F325" s="1069"/>
      <c r="G325" s="653" t="s">
        <v>2398</v>
      </c>
      <c r="H325" s="658">
        <v>108.57</v>
      </c>
      <c r="I325" s="613"/>
      <c r="J325" s="631"/>
      <c r="K325" s="608"/>
      <c r="L325" s="608"/>
      <c r="M325" s="608"/>
      <c r="N325" s="608"/>
      <c r="O325" s="608"/>
      <c r="P325" s="608"/>
    </row>
    <row r="326" spans="1:16" ht="30.6">
      <c r="A326" s="608">
        <v>2024</v>
      </c>
      <c r="B326" s="608" t="b">
        <v>1</v>
      </c>
      <c r="C326" s="607"/>
      <c r="D326" s="1038"/>
      <c r="E326" s="1068"/>
      <c r="F326" s="1069"/>
      <c r="G326" s="653" t="s">
        <v>2399</v>
      </c>
      <c r="H326" s="658">
        <v>126.23733333333331</v>
      </c>
      <c r="I326" s="613"/>
      <c r="J326" s="608"/>
      <c r="K326" s="608"/>
      <c r="L326" s="608"/>
      <c r="M326" s="608"/>
      <c r="N326" s="608"/>
      <c r="O326" s="608"/>
      <c r="P326" s="608"/>
    </row>
    <row r="327" spans="1:16" ht="30.6" hidden="1">
      <c r="A327" s="608">
        <v>2025</v>
      </c>
      <c r="B327" s="608" t="b">
        <v>0</v>
      </c>
      <c r="C327" s="607"/>
      <c r="D327" s="1038"/>
      <c r="E327" s="1068"/>
      <c r="F327" s="1069"/>
      <c r="G327" s="653" t="s">
        <v>2400</v>
      </c>
      <c r="H327" s="658">
        <v>0</v>
      </c>
      <c r="I327" s="613"/>
      <c r="J327" s="631"/>
      <c r="K327" s="608"/>
      <c r="L327" s="608"/>
      <c r="M327" s="608"/>
      <c r="N327" s="608"/>
      <c r="O327" s="608"/>
      <c r="P327" s="608"/>
    </row>
    <row r="328" spans="1:16" ht="30.6" hidden="1">
      <c r="A328" s="608">
        <v>2025</v>
      </c>
      <c r="B328" s="608" t="b">
        <v>0</v>
      </c>
      <c r="C328" s="607"/>
      <c r="D328" s="1038"/>
      <c r="E328" s="1068"/>
      <c r="F328" s="1069"/>
      <c r="G328" s="653" t="s">
        <v>2401</v>
      </c>
      <c r="H328" s="658">
        <v>0</v>
      </c>
      <c r="I328" s="613"/>
      <c r="J328" s="608"/>
      <c r="K328" s="608"/>
      <c r="L328" s="608"/>
      <c r="M328" s="608"/>
      <c r="N328" s="608"/>
      <c r="O328" s="608"/>
      <c r="P328" s="608"/>
    </row>
    <row r="329" spans="1:16" ht="30.6" hidden="1">
      <c r="A329" s="608">
        <v>2026</v>
      </c>
      <c r="B329" s="608" t="b">
        <v>0</v>
      </c>
      <c r="C329" s="607"/>
      <c r="D329" s="1038"/>
      <c r="E329" s="1068"/>
      <c r="F329" s="1069"/>
      <c r="G329" s="653" t="s">
        <v>2402</v>
      </c>
      <c r="H329" s="658">
        <v>0</v>
      </c>
      <c r="I329" s="613"/>
      <c r="J329" s="631"/>
      <c r="K329" s="608"/>
      <c r="L329" s="608"/>
      <c r="M329" s="608"/>
      <c r="N329" s="608"/>
      <c r="O329" s="608"/>
      <c r="P329" s="608"/>
    </row>
    <row r="330" spans="1:16" ht="30.6" hidden="1">
      <c r="A330" s="608">
        <v>2026</v>
      </c>
      <c r="B330" s="608" t="b">
        <v>0</v>
      </c>
      <c r="C330" s="607"/>
      <c r="D330" s="1038"/>
      <c r="E330" s="1068"/>
      <c r="F330" s="1069"/>
      <c r="G330" s="653" t="s">
        <v>2403</v>
      </c>
      <c r="H330" s="658">
        <v>0</v>
      </c>
      <c r="I330" s="613"/>
      <c r="J330" s="608"/>
      <c r="K330" s="608"/>
      <c r="L330" s="608"/>
      <c r="M330" s="608"/>
      <c r="N330" s="608"/>
      <c r="O330" s="608"/>
      <c r="P330" s="608"/>
    </row>
    <row r="331" spans="1:16" ht="30.6" hidden="1">
      <c r="A331" s="608">
        <v>2027</v>
      </c>
      <c r="B331" s="608" t="b">
        <v>0</v>
      </c>
      <c r="C331" s="607"/>
      <c r="D331" s="1038"/>
      <c r="E331" s="1068"/>
      <c r="F331" s="1069"/>
      <c r="G331" s="653" t="s">
        <v>2404</v>
      </c>
      <c r="H331" s="658">
        <v>0</v>
      </c>
      <c r="I331" s="613"/>
      <c r="J331" s="631"/>
      <c r="K331" s="608"/>
      <c r="L331" s="608"/>
      <c r="M331" s="608"/>
      <c r="N331" s="608"/>
      <c r="O331" s="608"/>
      <c r="P331" s="608"/>
    </row>
    <row r="332" spans="1:16" ht="30.6" hidden="1">
      <c r="A332" s="608">
        <v>2027</v>
      </c>
      <c r="B332" s="608" t="b">
        <v>0</v>
      </c>
      <c r="C332" s="607"/>
      <c r="D332" s="1038"/>
      <c r="E332" s="1068"/>
      <c r="F332" s="1069"/>
      <c r="G332" s="653" t="s">
        <v>2405</v>
      </c>
      <c r="H332" s="658">
        <v>0</v>
      </c>
      <c r="I332" s="613"/>
      <c r="J332" s="608"/>
      <c r="K332" s="608"/>
      <c r="L332" s="608"/>
      <c r="M332" s="608"/>
      <c r="N332" s="608"/>
      <c r="O332" s="608"/>
      <c r="P332" s="608"/>
    </row>
    <row r="333" spans="1:16" ht="30.6" hidden="1">
      <c r="A333" s="608">
        <v>2028</v>
      </c>
      <c r="B333" s="608" t="b">
        <v>0</v>
      </c>
      <c r="C333" s="607"/>
      <c r="D333" s="1038"/>
      <c r="E333" s="1068"/>
      <c r="F333" s="1069"/>
      <c r="G333" s="653" t="s">
        <v>2406</v>
      </c>
      <c r="H333" s="658">
        <v>0</v>
      </c>
      <c r="I333" s="613"/>
      <c r="J333" s="631"/>
      <c r="K333" s="608"/>
      <c r="L333" s="608"/>
      <c r="M333" s="608"/>
      <c r="N333" s="608"/>
      <c r="O333" s="608"/>
      <c r="P333" s="608"/>
    </row>
    <row r="334" spans="1:16" ht="30.6" hidden="1">
      <c r="A334" s="608">
        <v>2028</v>
      </c>
      <c r="B334" s="608" t="b">
        <v>0</v>
      </c>
      <c r="C334" s="607"/>
      <c r="D334" s="1038"/>
      <c r="E334" s="1068"/>
      <c r="F334" s="1069"/>
      <c r="G334" s="653" t="s">
        <v>2407</v>
      </c>
      <c r="H334" s="658">
        <v>0</v>
      </c>
      <c r="I334" s="613"/>
      <c r="J334" s="608"/>
      <c r="K334" s="608"/>
      <c r="L334" s="608"/>
      <c r="M334" s="608"/>
      <c r="N334" s="608"/>
      <c r="O334" s="608"/>
      <c r="P334" s="608"/>
    </row>
    <row r="335" spans="1:16" ht="30.6" hidden="1">
      <c r="A335" s="608">
        <v>2029</v>
      </c>
      <c r="B335" s="608" t="b">
        <v>0</v>
      </c>
      <c r="C335" s="607"/>
      <c r="D335" s="1038"/>
      <c r="E335" s="1068"/>
      <c r="F335" s="1069"/>
      <c r="G335" s="653" t="s">
        <v>2408</v>
      </c>
      <c r="H335" s="658">
        <v>0</v>
      </c>
      <c r="I335" s="613"/>
      <c r="J335" s="631"/>
      <c r="K335" s="608"/>
      <c r="L335" s="608"/>
      <c r="M335" s="608"/>
      <c r="N335" s="608"/>
      <c r="O335" s="608"/>
      <c r="P335" s="608"/>
    </row>
    <row r="336" spans="1:16" ht="30.6" hidden="1">
      <c r="A336" s="608">
        <v>2029</v>
      </c>
      <c r="B336" s="608" t="b">
        <v>0</v>
      </c>
      <c r="C336" s="607"/>
      <c r="D336" s="1038"/>
      <c r="E336" s="1068"/>
      <c r="F336" s="1069"/>
      <c r="G336" s="653" t="s">
        <v>2409</v>
      </c>
      <c r="H336" s="658">
        <v>0</v>
      </c>
      <c r="I336" s="613"/>
      <c r="J336" s="608"/>
      <c r="K336" s="608"/>
      <c r="L336" s="608"/>
      <c r="M336" s="608"/>
      <c r="N336" s="608"/>
      <c r="O336" s="608"/>
      <c r="P336" s="608"/>
    </row>
    <row r="337" spans="1:16" ht="30.6" hidden="1">
      <c r="A337" s="608">
        <v>2030</v>
      </c>
      <c r="B337" s="608" t="b">
        <v>0</v>
      </c>
      <c r="C337" s="607"/>
      <c r="D337" s="1038"/>
      <c r="E337" s="1068"/>
      <c r="F337" s="1069"/>
      <c r="G337" s="653" t="s">
        <v>2410</v>
      </c>
      <c r="H337" s="658">
        <v>0</v>
      </c>
      <c r="I337" s="613"/>
      <c r="J337" s="631"/>
      <c r="K337" s="608"/>
      <c r="L337" s="608"/>
      <c r="M337" s="608"/>
      <c r="N337" s="608"/>
      <c r="O337" s="608"/>
      <c r="P337" s="608"/>
    </row>
    <row r="338" spans="1:16" ht="30.6" hidden="1">
      <c r="A338" s="608">
        <v>2030</v>
      </c>
      <c r="B338" s="608" t="b">
        <v>0</v>
      </c>
      <c r="C338" s="607"/>
      <c r="D338" s="1038"/>
      <c r="E338" s="1068"/>
      <c r="F338" s="1069"/>
      <c r="G338" s="653" t="s">
        <v>2411</v>
      </c>
      <c r="H338" s="658">
        <v>0</v>
      </c>
      <c r="I338" s="613"/>
      <c r="J338" s="608"/>
      <c r="K338" s="608"/>
      <c r="L338" s="608"/>
      <c r="M338" s="608"/>
      <c r="N338" s="608"/>
      <c r="O338" s="608"/>
      <c r="P338" s="608"/>
    </row>
    <row r="339" spans="1:16" ht="30.6" hidden="1">
      <c r="A339" s="608">
        <v>2031</v>
      </c>
      <c r="B339" s="608" t="b">
        <v>0</v>
      </c>
      <c r="C339" s="607"/>
      <c r="D339" s="1038"/>
      <c r="E339" s="1068"/>
      <c r="F339" s="1069"/>
      <c r="G339" s="653" t="s">
        <v>2412</v>
      </c>
      <c r="H339" s="658">
        <v>0</v>
      </c>
      <c r="I339" s="613"/>
      <c r="J339" s="631"/>
      <c r="K339" s="608"/>
      <c r="L339" s="608"/>
      <c r="M339" s="608"/>
      <c r="N339" s="608"/>
      <c r="O339" s="608"/>
      <c r="P339" s="608"/>
    </row>
    <row r="340" spans="1:16" ht="30.6" hidden="1">
      <c r="A340" s="608">
        <v>2031</v>
      </c>
      <c r="B340" s="608" t="b">
        <v>0</v>
      </c>
      <c r="C340" s="607"/>
      <c r="D340" s="1038"/>
      <c r="E340" s="1068"/>
      <c r="F340" s="1069"/>
      <c r="G340" s="653" t="s">
        <v>2413</v>
      </c>
      <c r="H340" s="658">
        <v>0</v>
      </c>
      <c r="I340" s="613"/>
      <c r="J340" s="608"/>
      <c r="K340" s="608"/>
      <c r="L340" s="608"/>
      <c r="M340" s="608"/>
      <c r="N340" s="608"/>
      <c r="O340" s="608"/>
      <c r="P340" s="608"/>
    </row>
    <row r="341" spans="1:16" ht="30.6" hidden="1">
      <c r="A341" s="608">
        <v>2032</v>
      </c>
      <c r="B341" s="608" t="b">
        <v>0</v>
      </c>
      <c r="C341" s="607"/>
      <c r="D341" s="1038"/>
      <c r="E341" s="1068"/>
      <c r="F341" s="1069"/>
      <c r="G341" s="653" t="s">
        <v>2414</v>
      </c>
      <c r="H341" s="658">
        <v>0</v>
      </c>
      <c r="I341" s="613"/>
      <c r="J341" s="631"/>
      <c r="K341" s="608"/>
      <c r="L341" s="608"/>
      <c r="M341" s="608"/>
      <c r="N341" s="608"/>
      <c r="O341" s="608"/>
      <c r="P341" s="608"/>
    </row>
    <row r="342" spans="1:16" ht="30.6" hidden="1">
      <c r="A342" s="608">
        <v>2032</v>
      </c>
      <c r="B342" s="608" t="b">
        <v>0</v>
      </c>
      <c r="C342" s="607"/>
      <c r="D342" s="1038"/>
      <c r="E342" s="1068"/>
      <c r="F342" s="1069"/>
      <c r="G342" s="653" t="s">
        <v>2415</v>
      </c>
      <c r="H342" s="658">
        <v>0</v>
      </c>
      <c r="I342" s="613"/>
      <c r="J342" s="608"/>
      <c r="K342" s="608"/>
      <c r="L342" s="608"/>
      <c r="M342" s="608"/>
      <c r="N342" s="608"/>
      <c r="O342" s="608"/>
      <c r="P342" s="608"/>
    </row>
    <row r="343" spans="1:16" ht="30.6" hidden="1">
      <c r="A343" s="608">
        <v>2033</v>
      </c>
      <c r="B343" s="608" t="b">
        <v>0</v>
      </c>
      <c r="C343" s="607"/>
      <c r="D343" s="1038"/>
      <c r="E343" s="1068"/>
      <c r="F343" s="1069"/>
      <c r="G343" s="653" t="s">
        <v>2416</v>
      </c>
      <c r="H343" s="658">
        <v>0</v>
      </c>
      <c r="I343" s="613"/>
      <c r="J343" s="631"/>
      <c r="K343" s="608"/>
      <c r="L343" s="608"/>
      <c r="M343" s="608"/>
      <c r="N343" s="608"/>
      <c r="O343" s="608"/>
      <c r="P343" s="608"/>
    </row>
    <row r="344" spans="1:16" ht="30.6" hidden="1">
      <c r="A344" s="608">
        <v>2033</v>
      </c>
      <c r="B344" s="608" t="b">
        <v>0</v>
      </c>
      <c r="C344" s="607"/>
      <c r="D344" s="1038"/>
      <c r="E344" s="1068"/>
      <c r="F344" s="1069"/>
      <c r="G344" s="653" t="s">
        <v>2417</v>
      </c>
      <c r="H344" s="658">
        <v>0</v>
      </c>
      <c r="I344" s="613"/>
      <c r="J344" s="608"/>
      <c r="K344" s="608"/>
      <c r="L344" s="608"/>
      <c r="M344" s="608"/>
      <c r="N344" s="608"/>
      <c r="O344" s="608"/>
      <c r="P344" s="608"/>
    </row>
    <row r="345" spans="1:16" ht="15">
      <c r="A345" s="646"/>
      <c r="B345" s="608"/>
      <c r="C345" s="607"/>
      <c r="D345" s="1037" t="s">
        <v>126</v>
      </c>
      <c r="E345" s="1068"/>
      <c r="F345" s="1069"/>
      <c r="G345" s="647" t="s">
        <v>2430</v>
      </c>
      <c r="H345" s="648" t="s">
        <v>1023</v>
      </c>
      <c r="I345" s="649"/>
      <c r="J345" s="608" t="s">
        <v>2431</v>
      </c>
      <c r="K345" s="608" t="s">
        <v>1028</v>
      </c>
      <c r="L345" s="645" t="s">
        <v>1131</v>
      </c>
      <c r="M345" s="608" t="s">
        <v>1996</v>
      </c>
      <c r="N345" s="608" t="s">
        <v>1026</v>
      </c>
      <c r="O345" s="608"/>
      <c r="P345" s="608"/>
    </row>
    <row r="346" spans="1:16" ht="15">
      <c r="A346" s="646"/>
      <c r="B346" s="608"/>
      <c r="C346" s="607"/>
      <c r="D346" s="1038"/>
      <c r="E346" s="1068"/>
      <c r="F346" s="1069"/>
      <c r="G346" s="650" t="s">
        <v>1246</v>
      </c>
      <c r="H346" s="651" t="s">
        <v>2366</v>
      </c>
      <c r="I346" s="333"/>
      <c r="J346" s="608"/>
      <c r="K346" s="608"/>
      <c r="L346" s="608"/>
      <c r="M346" s="608"/>
      <c r="N346" s="608"/>
      <c r="O346" s="608"/>
      <c r="P346" s="608"/>
    </row>
    <row r="347" spans="1:16" ht="15">
      <c r="A347" s="646"/>
      <c r="B347" s="608"/>
      <c r="C347" s="607"/>
      <c r="D347" s="1038"/>
      <c r="E347" s="1068"/>
      <c r="F347" s="1069"/>
      <c r="G347" s="650" t="s">
        <v>262</v>
      </c>
      <c r="H347" s="652" t="s">
        <v>1131</v>
      </c>
      <c r="I347" s="333"/>
      <c r="J347" s="608"/>
      <c r="K347" s="608"/>
      <c r="L347" s="608"/>
      <c r="M347" s="608"/>
      <c r="N347" s="608"/>
      <c r="O347" s="608"/>
      <c r="P347" s="608"/>
    </row>
    <row r="348" spans="1:16" ht="15">
      <c r="A348" s="646"/>
      <c r="B348" s="608"/>
      <c r="C348" s="607"/>
      <c r="D348" s="1038"/>
      <c r="E348" s="1068"/>
      <c r="F348" s="1069"/>
      <c r="G348" s="650" t="s">
        <v>263</v>
      </c>
      <c r="H348" s="652" t="s">
        <v>1026</v>
      </c>
      <c r="I348" s="333"/>
      <c r="J348" s="608"/>
      <c r="K348" s="608"/>
      <c r="L348" s="608"/>
      <c r="M348" s="608"/>
      <c r="N348" s="608"/>
      <c r="O348" s="608"/>
      <c r="P348" s="608"/>
    </row>
    <row r="349" spans="1:16" ht="15">
      <c r="A349" s="646"/>
      <c r="B349" s="608"/>
      <c r="C349" s="607"/>
      <c r="D349" s="1038"/>
      <c r="E349" s="1068"/>
      <c r="F349" s="1069"/>
      <c r="G349" s="650" t="s">
        <v>264</v>
      </c>
      <c r="H349" s="651" t="s">
        <v>2349</v>
      </c>
      <c r="I349" s="607"/>
      <c r="J349" s="608"/>
      <c r="K349" s="608"/>
      <c r="L349" s="608"/>
      <c r="M349" s="608"/>
      <c r="N349" s="608"/>
      <c r="O349" s="608"/>
      <c r="P349" s="608"/>
    </row>
    <row r="350" spans="1:16" ht="15">
      <c r="A350" s="646"/>
      <c r="B350" s="608"/>
      <c r="C350" s="607"/>
      <c r="D350" s="1038"/>
      <c r="E350" s="1068"/>
      <c r="F350" s="1069"/>
      <c r="G350" s="653" t="s">
        <v>328</v>
      </c>
      <c r="H350" s="654" t="s">
        <v>1028</v>
      </c>
      <c r="I350" s="333"/>
      <c r="J350" s="608"/>
      <c r="K350" s="608"/>
      <c r="L350" s="608"/>
      <c r="M350" s="608"/>
      <c r="N350" s="608"/>
      <c r="O350" s="608"/>
      <c r="P350" s="608"/>
    </row>
    <row r="351" spans="1:16" ht="15">
      <c r="A351" s="646"/>
      <c r="B351" s="608"/>
      <c r="C351" s="607"/>
      <c r="D351" s="1038"/>
      <c r="E351" s="1068"/>
      <c r="F351" s="1069"/>
      <c r="G351" s="653" t="s">
        <v>1031</v>
      </c>
      <c r="H351" s="652" t="s">
        <v>1996</v>
      </c>
      <c r="I351" s="333"/>
      <c r="J351" s="608"/>
      <c r="K351" s="608"/>
      <c r="L351" s="608"/>
      <c r="M351" s="608"/>
      <c r="N351" s="608"/>
      <c r="O351" s="608"/>
      <c r="P351" s="608"/>
    </row>
    <row r="352" spans="1:16" ht="15">
      <c r="A352" s="646"/>
      <c r="B352" s="608" t="b">
        <v>1</v>
      </c>
      <c r="C352" s="607"/>
      <c r="D352" s="1038"/>
      <c r="E352" s="1068"/>
      <c r="F352" s="1069"/>
      <c r="G352" s="650" t="s">
        <v>265</v>
      </c>
      <c r="H352" s="656" t="s">
        <v>2371</v>
      </c>
      <c r="I352" s="333"/>
      <c r="J352" s="608"/>
      <c r="K352" s="608"/>
      <c r="L352" s="608"/>
      <c r="M352" s="608"/>
      <c r="N352" s="608"/>
      <c r="O352" s="608"/>
      <c r="P352" s="608"/>
    </row>
    <row r="353" spans="1:16" ht="15">
      <c r="A353" s="646"/>
      <c r="B353" s="608" t="b">
        <v>1</v>
      </c>
      <c r="C353" s="607"/>
      <c r="D353" s="1038"/>
      <c r="E353" s="1068"/>
      <c r="F353" s="1069"/>
      <c r="G353" s="650" t="s">
        <v>266</v>
      </c>
      <c r="H353" s="641">
        <v>45042</v>
      </c>
      <c r="I353" s="333"/>
      <c r="J353" s="608"/>
      <c r="K353" s="608"/>
      <c r="L353" s="608"/>
      <c r="M353" s="608"/>
      <c r="N353" s="608"/>
      <c r="O353" s="608"/>
      <c r="P353" s="608"/>
    </row>
    <row r="354" spans="1:16" ht="15">
      <c r="A354" s="646"/>
      <c r="B354" s="608" t="b">
        <v>1</v>
      </c>
      <c r="C354" s="607"/>
      <c r="D354" s="1038"/>
      <c r="E354" s="1068"/>
      <c r="F354" s="1069"/>
      <c r="G354" s="650" t="s">
        <v>1187</v>
      </c>
      <c r="H354" s="656"/>
      <c r="I354" s="333"/>
      <c r="J354" s="608"/>
      <c r="K354" s="608"/>
      <c r="L354" s="608"/>
      <c r="M354" s="608"/>
      <c r="N354" s="608"/>
      <c r="O354" s="608"/>
      <c r="P354" s="608"/>
    </row>
    <row r="355" spans="1:16" ht="15">
      <c r="A355" s="646"/>
      <c r="B355" s="608" t="b">
        <v>1</v>
      </c>
      <c r="C355" s="607"/>
      <c r="D355" s="1038"/>
      <c r="E355" s="1068"/>
      <c r="F355" s="1069"/>
      <c r="G355" s="650" t="s">
        <v>267</v>
      </c>
      <c r="H355" s="629" t="s">
        <v>268</v>
      </c>
      <c r="I355" s="333"/>
      <c r="J355" s="608"/>
      <c r="K355" s="608"/>
      <c r="L355" s="608"/>
      <c r="M355" s="608"/>
      <c r="N355" s="608"/>
      <c r="O355" s="608"/>
      <c r="P355" s="608"/>
    </row>
    <row r="356" spans="1:16" ht="20.399999999999999">
      <c r="A356" s="646"/>
      <c r="B356" s="608" t="b">
        <v>1</v>
      </c>
      <c r="C356" s="607"/>
      <c r="D356" s="1038"/>
      <c r="E356" s="1068"/>
      <c r="F356" s="1069"/>
      <c r="G356" s="628" t="s">
        <v>2397</v>
      </c>
      <c r="H356" s="652">
        <v>2023</v>
      </c>
      <c r="I356" s="333"/>
      <c r="J356" s="608"/>
      <c r="K356" s="608"/>
      <c r="L356" s="608"/>
      <c r="M356" s="608"/>
      <c r="N356" s="608"/>
      <c r="O356" s="608"/>
      <c r="P356" s="608"/>
    </row>
    <row r="357" spans="1:16" ht="15">
      <c r="A357" s="646"/>
      <c r="B357" s="608" t="b">
        <v>1</v>
      </c>
      <c r="C357" s="607"/>
      <c r="D357" s="1038"/>
      <c r="E357" s="1068"/>
      <c r="F357" s="1069"/>
      <c r="G357" s="650" t="s">
        <v>269</v>
      </c>
      <c r="H357" s="657">
        <v>3</v>
      </c>
      <c r="I357" s="333"/>
      <c r="J357" s="608"/>
      <c r="K357" s="608"/>
      <c r="L357" s="608"/>
      <c r="M357" s="608"/>
      <c r="N357" s="608"/>
      <c r="O357" s="608"/>
      <c r="P357" s="608"/>
    </row>
    <row r="358" spans="1:16" ht="30.6">
      <c r="A358" s="608">
        <v>2024</v>
      </c>
      <c r="B358" s="608" t="b">
        <v>1</v>
      </c>
      <c r="C358" s="607"/>
      <c r="D358" s="1038"/>
      <c r="E358" s="1068"/>
      <c r="F358" s="1069"/>
      <c r="G358" s="653" t="s">
        <v>2398</v>
      </c>
      <c r="H358" s="658">
        <v>116.35</v>
      </c>
      <c r="I358" s="613"/>
      <c r="J358" s="631"/>
      <c r="K358" s="608"/>
      <c r="L358" s="608"/>
      <c r="M358" s="608"/>
      <c r="N358" s="608"/>
      <c r="O358" s="608"/>
      <c r="P358" s="608"/>
    </row>
    <row r="359" spans="1:16" ht="30.6">
      <c r="A359" s="608">
        <v>2024</v>
      </c>
      <c r="B359" s="608" t="b">
        <v>1</v>
      </c>
      <c r="C359" s="607"/>
      <c r="D359" s="1038"/>
      <c r="E359" s="1068"/>
      <c r="F359" s="1069"/>
      <c r="G359" s="653" t="s">
        <v>2399</v>
      </c>
      <c r="H359" s="658">
        <v>128.4</v>
      </c>
      <c r="I359" s="613"/>
      <c r="J359" s="608"/>
      <c r="K359" s="608"/>
      <c r="L359" s="608"/>
      <c r="M359" s="608"/>
      <c r="N359" s="608"/>
      <c r="O359" s="608"/>
      <c r="P359" s="608"/>
    </row>
    <row r="360" spans="1:16" ht="30.6" hidden="1">
      <c r="A360" s="608">
        <v>2025</v>
      </c>
      <c r="B360" s="608" t="b">
        <v>0</v>
      </c>
      <c r="C360" s="607"/>
      <c r="D360" s="1038"/>
      <c r="E360" s="1068"/>
      <c r="F360" s="1069"/>
      <c r="G360" s="653" t="s">
        <v>2400</v>
      </c>
      <c r="H360" s="658">
        <v>0</v>
      </c>
      <c r="I360" s="613"/>
      <c r="J360" s="631"/>
      <c r="K360" s="608"/>
      <c r="L360" s="608"/>
      <c r="M360" s="608"/>
      <c r="N360" s="608"/>
      <c r="O360" s="608"/>
      <c r="P360" s="608"/>
    </row>
    <row r="361" spans="1:16" ht="30.6" hidden="1">
      <c r="A361" s="608">
        <v>2025</v>
      </c>
      <c r="B361" s="608" t="b">
        <v>0</v>
      </c>
      <c r="C361" s="607"/>
      <c r="D361" s="1038"/>
      <c r="E361" s="1068"/>
      <c r="F361" s="1069"/>
      <c r="G361" s="653" t="s">
        <v>2401</v>
      </c>
      <c r="H361" s="658">
        <v>0</v>
      </c>
      <c r="I361" s="613"/>
      <c r="J361" s="608"/>
      <c r="K361" s="608"/>
      <c r="L361" s="608"/>
      <c r="M361" s="608"/>
      <c r="N361" s="608"/>
      <c r="O361" s="608"/>
      <c r="P361" s="608"/>
    </row>
    <row r="362" spans="1:16" ht="30.6" hidden="1">
      <c r="A362" s="608">
        <v>2026</v>
      </c>
      <c r="B362" s="608" t="b">
        <v>0</v>
      </c>
      <c r="C362" s="607"/>
      <c r="D362" s="1038"/>
      <c r="E362" s="1068"/>
      <c r="F362" s="1069"/>
      <c r="G362" s="653" t="s">
        <v>2402</v>
      </c>
      <c r="H362" s="658">
        <v>0</v>
      </c>
      <c r="I362" s="613"/>
      <c r="J362" s="631"/>
      <c r="K362" s="608"/>
      <c r="L362" s="608"/>
      <c r="M362" s="608"/>
      <c r="N362" s="608"/>
      <c r="O362" s="608"/>
      <c r="P362" s="608"/>
    </row>
    <row r="363" spans="1:16" ht="30.6" hidden="1">
      <c r="A363" s="608">
        <v>2026</v>
      </c>
      <c r="B363" s="608" t="b">
        <v>0</v>
      </c>
      <c r="C363" s="607"/>
      <c r="D363" s="1038"/>
      <c r="E363" s="1068"/>
      <c r="F363" s="1069"/>
      <c r="G363" s="653" t="s">
        <v>2403</v>
      </c>
      <c r="H363" s="658">
        <v>0</v>
      </c>
      <c r="I363" s="613"/>
      <c r="J363" s="608"/>
      <c r="K363" s="608"/>
      <c r="L363" s="608"/>
      <c r="M363" s="608"/>
      <c r="N363" s="608"/>
      <c r="O363" s="608"/>
      <c r="P363" s="608"/>
    </row>
    <row r="364" spans="1:16" ht="30.6" hidden="1">
      <c r="A364" s="608">
        <v>2027</v>
      </c>
      <c r="B364" s="608" t="b">
        <v>0</v>
      </c>
      <c r="C364" s="607"/>
      <c r="D364" s="1038"/>
      <c r="E364" s="1068"/>
      <c r="F364" s="1069"/>
      <c r="G364" s="653" t="s">
        <v>2404</v>
      </c>
      <c r="H364" s="658">
        <v>0</v>
      </c>
      <c r="I364" s="613"/>
      <c r="J364" s="631"/>
      <c r="K364" s="608"/>
      <c r="L364" s="608"/>
      <c r="M364" s="608"/>
      <c r="N364" s="608"/>
      <c r="O364" s="608"/>
      <c r="P364" s="608"/>
    </row>
    <row r="365" spans="1:16" ht="30.6" hidden="1">
      <c r="A365" s="608">
        <v>2027</v>
      </c>
      <c r="B365" s="608" t="b">
        <v>0</v>
      </c>
      <c r="C365" s="607"/>
      <c r="D365" s="1038"/>
      <c r="E365" s="1068"/>
      <c r="F365" s="1069"/>
      <c r="G365" s="653" t="s">
        <v>2405</v>
      </c>
      <c r="H365" s="658">
        <v>0</v>
      </c>
      <c r="I365" s="613"/>
      <c r="J365" s="608"/>
      <c r="K365" s="608"/>
      <c r="L365" s="608"/>
      <c r="M365" s="608"/>
      <c r="N365" s="608"/>
      <c r="O365" s="608"/>
      <c r="P365" s="608"/>
    </row>
    <row r="366" spans="1:16" ht="30.6" hidden="1">
      <c r="A366" s="608">
        <v>2028</v>
      </c>
      <c r="B366" s="608" t="b">
        <v>0</v>
      </c>
      <c r="C366" s="607"/>
      <c r="D366" s="1038"/>
      <c r="E366" s="1068"/>
      <c r="F366" s="1069"/>
      <c r="G366" s="653" t="s">
        <v>2406</v>
      </c>
      <c r="H366" s="658">
        <v>0</v>
      </c>
      <c r="I366" s="613"/>
      <c r="J366" s="631"/>
      <c r="K366" s="608"/>
      <c r="L366" s="608"/>
      <c r="M366" s="608"/>
      <c r="N366" s="608"/>
      <c r="O366" s="608"/>
      <c r="P366" s="608"/>
    </row>
    <row r="367" spans="1:16" ht="30.6" hidden="1">
      <c r="A367" s="608">
        <v>2028</v>
      </c>
      <c r="B367" s="608" t="b">
        <v>0</v>
      </c>
      <c r="C367" s="607"/>
      <c r="D367" s="1038"/>
      <c r="E367" s="1068"/>
      <c r="F367" s="1069"/>
      <c r="G367" s="653" t="s">
        <v>2407</v>
      </c>
      <c r="H367" s="658">
        <v>0</v>
      </c>
      <c r="I367" s="613"/>
      <c r="J367" s="608"/>
      <c r="K367" s="608"/>
      <c r="L367" s="608"/>
      <c r="M367" s="608"/>
      <c r="N367" s="608"/>
      <c r="O367" s="608"/>
      <c r="P367" s="608"/>
    </row>
    <row r="368" spans="1:16" ht="30.6" hidden="1">
      <c r="A368" s="608">
        <v>2029</v>
      </c>
      <c r="B368" s="608" t="b">
        <v>0</v>
      </c>
      <c r="C368" s="607"/>
      <c r="D368" s="1038"/>
      <c r="E368" s="1068"/>
      <c r="F368" s="1069"/>
      <c r="G368" s="653" t="s">
        <v>2408</v>
      </c>
      <c r="H368" s="658">
        <v>0</v>
      </c>
      <c r="I368" s="613"/>
      <c r="J368" s="631"/>
      <c r="K368" s="608"/>
      <c r="L368" s="608"/>
      <c r="M368" s="608"/>
      <c r="N368" s="608"/>
      <c r="O368" s="608"/>
      <c r="P368" s="608"/>
    </row>
    <row r="369" spans="1:16" ht="30.6" hidden="1">
      <c r="A369" s="608">
        <v>2029</v>
      </c>
      <c r="B369" s="608" t="b">
        <v>0</v>
      </c>
      <c r="C369" s="607"/>
      <c r="D369" s="1038"/>
      <c r="E369" s="1068"/>
      <c r="F369" s="1069"/>
      <c r="G369" s="653" t="s">
        <v>2409</v>
      </c>
      <c r="H369" s="658">
        <v>0</v>
      </c>
      <c r="I369" s="613"/>
      <c r="J369" s="608"/>
      <c r="K369" s="608"/>
      <c r="L369" s="608"/>
      <c r="M369" s="608"/>
      <c r="N369" s="608"/>
      <c r="O369" s="608"/>
      <c r="P369" s="608"/>
    </row>
    <row r="370" spans="1:16" ht="30.6" hidden="1">
      <c r="A370" s="608">
        <v>2030</v>
      </c>
      <c r="B370" s="608" t="b">
        <v>0</v>
      </c>
      <c r="C370" s="607"/>
      <c r="D370" s="1038"/>
      <c r="E370" s="1068"/>
      <c r="F370" s="1069"/>
      <c r="G370" s="653" t="s">
        <v>2410</v>
      </c>
      <c r="H370" s="658">
        <v>0</v>
      </c>
      <c r="I370" s="613"/>
      <c r="J370" s="631"/>
      <c r="K370" s="608"/>
      <c r="L370" s="608"/>
      <c r="M370" s="608"/>
      <c r="N370" s="608"/>
      <c r="O370" s="608"/>
      <c r="P370" s="608"/>
    </row>
    <row r="371" spans="1:16" ht="30.6" hidden="1">
      <c r="A371" s="608">
        <v>2030</v>
      </c>
      <c r="B371" s="608" t="b">
        <v>0</v>
      </c>
      <c r="C371" s="607"/>
      <c r="D371" s="1038"/>
      <c r="E371" s="1068"/>
      <c r="F371" s="1069"/>
      <c r="G371" s="653" t="s">
        <v>2411</v>
      </c>
      <c r="H371" s="658">
        <v>0</v>
      </c>
      <c r="I371" s="613"/>
      <c r="J371" s="608"/>
      <c r="K371" s="608"/>
      <c r="L371" s="608"/>
      <c r="M371" s="608"/>
      <c r="N371" s="608"/>
      <c r="O371" s="608"/>
      <c r="P371" s="608"/>
    </row>
    <row r="372" spans="1:16" ht="30.6" hidden="1">
      <c r="A372" s="608">
        <v>2031</v>
      </c>
      <c r="B372" s="608" t="b">
        <v>0</v>
      </c>
      <c r="C372" s="607"/>
      <c r="D372" s="1038"/>
      <c r="E372" s="1068"/>
      <c r="F372" s="1069"/>
      <c r="G372" s="653" t="s">
        <v>2412</v>
      </c>
      <c r="H372" s="658">
        <v>0</v>
      </c>
      <c r="I372" s="613"/>
      <c r="J372" s="631"/>
      <c r="K372" s="608"/>
      <c r="L372" s="608"/>
      <c r="M372" s="608"/>
      <c r="N372" s="608"/>
      <c r="O372" s="608"/>
      <c r="P372" s="608"/>
    </row>
    <row r="373" spans="1:16" ht="30.6" hidden="1">
      <c r="A373" s="608">
        <v>2031</v>
      </c>
      <c r="B373" s="608" t="b">
        <v>0</v>
      </c>
      <c r="C373" s="607"/>
      <c r="D373" s="1038"/>
      <c r="E373" s="1068"/>
      <c r="F373" s="1069"/>
      <c r="G373" s="653" t="s">
        <v>2413</v>
      </c>
      <c r="H373" s="658">
        <v>0</v>
      </c>
      <c r="I373" s="613"/>
      <c r="J373" s="608"/>
      <c r="K373" s="608"/>
      <c r="L373" s="608"/>
      <c r="M373" s="608"/>
      <c r="N373" s="608"/>
      <c r="O373" s="608"/>
      <c r="P373" s="608"/>
    </row>
    <row r="374" spans="1:16" ht="30.6" hidden="1">
      <c r="A374" s="608">
        <v>2032</v>
      </c>
      <c r="B374" s="608" t="b">
        <v>0</v>
      </c>
      <c r="C374" s="607"/>
      <c r="D374" s="1038"/>
      <c r="E374" s="1068"/>
      <c r="F374" s="1069"/>
      <c r="G374" s="653" t="s">
        <v>2414</v>
      </c>
      <c r="H374" s="658">
        <v>0</v>
      </c>
      <c r="I374" s="613"/>
      <c r="J374" s="631"/>
      <c r="K374" s="608"/>
      <c r="L374" s="608"/>
      <c r="M374" s="608"/>
      <c r="N374" s="608"/>
      <c r="O374" s="608"/>
      <c r="P374" s="608"/>
    </row>
    <row r="375" spans="1:16" ht="30.6" hidden="1">
      <c r="A375" s="608">
        <v>2032</v>
      </c>
      <c r="B375" s="608" t="b">
        <v>0</v>
      </c>
      <c r="C375" s="607"/>
      <c r="D375" s="1038"/>
      <c r="E375" s="1068"/>
      <c r="F375" s="1069"/>
      <c r="G375" s="653" t="s">
        <v>2415</v>
      </c>
      <c r="H375" s="658">
        <v>0</v>
      </c>
      <c r="I375" s="613"/>
      <c r="J375" s="608"/>
      <c r="K375" s="608"/>
      <c r="L375" s="608"/>
      <c r="M375" s="608"/>
      <c r="N375" s="608"/>
      <c r="O375" s="608"/>
      <c r="P375" s="608"/>
    </row>
    <row r="376" spans="1:16" ht="30.6" hidden="1">
      <c r="A376" s="608">
        <v>2033</v>
      </c>
      <c r="B376" s="608" t="b">
        <v>0</v>
      </c>
      <c r="C376" s="607"/>
      <c r="D376" s="1038"/>
      <c r="E376" s="1068"/>
      <c r="F376" s="1069"/>
      <c r="G376" s="653" t="s">
        <v>2416</v>
      </c>
      <c r="H376" s="658">
        <v>0</v>
      </c>
      <c r="I376" s="613"/>
      <c r="J376" s="631"/>
      <c r="K376" s="608"/>
      <c r="L376" s="608"/>
      <c r="M376" s="608"/>
      <c r="N376" s="608"/>
      <c r="O376" s="608"/>
      <c r="P376" s="608"/>
    </row>
    <row r="377" spans="1:16" ht="30.6" hidden="1">
      <c r="A377" s="608">
        <v>2033</v>
      </c>
      <c r="B377" s="608" t="b">
        <v>0</v>
      </c>
      <c r="C377" s="607"/>
      <c r="D377" s="1038"/>
      <c r="E377" s="1068"/>
      <c r="F377" s="1069"/>
      <c r="G377" s="653" t="s">
        <v>2417</v>
      </c>
      <c r="H377" s="658">
        <v>0</v>
      </c>
      <c r="I377" s="613"/>
      <c r="J377" s="608"/>
      <c r="K377" s="608"/>
      <c r="L377" s="608"/>
      <c r="M377" s="608"/>
      <c r="N377" s="608"/>
      <c r="O377" s="608"/>
      <c r="P377" s="608"/>
    </row>
    <row r="378" spans="1:16" ht="15">
      <c r="A378" s="646"/>
      <c r="B378" s="608"/>
      <c r="C378" s="607"/>
      <c r="D378" s="1037" t="s">
        <v>127</v>
      </c>
      <c r="E378" s="1068"/>
      <c r="F378" s="1069"/>
      <c r="G378" s="647" t="s">
        <v>2432</v>
      </c>
      <c r="H378" s="648" t="s">
        <v>1023</v>
      </c>
      <c r="I378" s="649"/>
      <c r="J378" s="608" t="s">
        <v>2433</v>
      </c>
      <c r="K378" s="608" t="s">
        <v>1028</v>
      </c>
      <c r="L378" s="645" t="s">
        <v>1131</v>
      </c>
      <c r="M378" s="608" t="s">
        <v>1992</v>
      </c>
      <c r="N378" s="608" t="s">
        <v>1026</v>
      </c>
      <c r="O378" s="608"/>
      <c r="P378" s="608"/>
    </row>
    <row r="379" spans="1:16" ht="15">
      <c r="A379" s="646"/>
      <c r="B379" s="608"/>
      <c r="C379" s="607"/>
      <c r="D379" s="1038"/>
      <c r="E379" s="1068"/>
      <c r="F379" s="1069"/>
      <c r="G379" s="650" t="s">
        <v>1246</v>
      </c>
      <c r="H379" s="651" t="s">
        <v>2367</v>
      </c>
      <c r="I379" s="333"/>
      <c r="J379" s="608"/>
      <c r="K379" s="608"/>
      <c r="L379" s="608"/>
      <c r="M379" s="608"/>
      <c r="N379" s="608"/>
      <c r="O379" s="608"/>
      <c r="P379" s="608"/>
    </row>
    <row r="380" spans="1:16" ht="15">
      <c r="A380" s="646"/>
      <c r="B380" s="608"/>
      <c r="C380" s="607"/>
      <c r="D380" s="1038"/>
      <c r="E380" s="1068"/>
      <c r="F380" s="1069"/>
      <c r="G380" s="650" t="s">
        <v>262</v>
      </c>
      <c r="H380" s="652" t="s">
        <v>1131</v>
      </c>
      <c r="I380" s="333"/>
      <c r="J380" s="608"/>
      <c r="K380" s="608"/>
      <c r="L380" s="608"/>
      <c r="M380" s="608"/>
      <c r="N380" s="608"/>
      <c r="O380" s="608"/>
      <c r="P380" s="608"/>
    </row>
    <row r="381" spans="1:16" ht="15">
      <c r="A381" s="646"/>
      <c r="B381" s="608"/>
      <c r="C381" s="607"/>
      <c r="D381" s="1038"/>
      <c r="E381" s="1068"/>
      <c r="F381" s="1069"/>
      <c r="G381" s="650" t="s">
        <v>263</v>
      </c>
      <c r="H381" s="652" t="s">
        <v>1026</v>
      </c>
      <c r="I381" s="333"/>
      <c r="J381" s="608"/>
      <c r="K381" s="608"/>
      <c r="L381" s="608"/>
      <c r="M381" s="608"/>
      <c r="N381" s="608"/>
      <c r="O381" s="608"/>
      <c r="P381" s="608"/>
    </row>
    <row r="382" spans="1:16" ht="15">
      <c r="A382" s="646"/>
      <c r="B382" s="608"/>
      <c r="C382" s="607"/>
      <c r="D382" s="1038"/>
      <c r="E382" s="1068"/>
      <c r="F382" s="1069"/>
      <c r="G382" s="650" t="s">
        <v>264</v>
      </c>
      <c r="H382" s="651" t="s">
        <v>2349</v>
      </c>
      <c r="I382" s="607"/>
      <c r="J382" s="608"/>
      <c r="K382" s="608"/>
      <c r="L382" s="608"/>
      <c r="M382" s="608"/>
      <c r="N382" s="608"/>
      <c r="O382" s="608"/>
      <c r="P382" s="608"/>
    </row>
    <row r="383" spans="1:16" ht="15">
      <c r="A383" s="646"/>
      <c r="B383" s="608"/>
      <c r="C383" s="607"/>
      <c r="D383" s="1038"/>
      <c r="E383" s="1068"/>
      <c r="F383" s="1069"/>
      <c r="G383" s="653" t="s">
        <v>328</v>
      </c>
      <c r="H383" s="654" t="s">
        <v>1028</v>
      </c>
      <c r="I383" s="333"/>
      <c r="J383" s="608"/>
      <c r="K383" s="608"/>
      <c r="L383" s="608"/>
      <c r="M383" s="608"/>
      <c r="N383" s="608"/>
      <c r="O383" s="608"/>
      <c r="P383" s="608"/>
    </row>
    <row r="384" spans="1:16" ht="15">
      <c r="A384" s="646"/>
      <c r="B384" s="608"/>
      <c r="C384" s="607"/>
      <c r="D384" s="1038"/>
      <c r="E384" s="1068"/>
      <c r="F384" s="1069"/>
      <c r="G384" s="653" t="s">
        <v>1031</v>
      </c>
      <c r="H384" s="652" t="s">
        <v>1992</v>
      </c>
      <c r="I384" s="333"/>
      <c r="J384" s="608"/>
      <c r="K384" s="608"/>
      <c r="L384" s="608"/>
      <c r="M384" s="608"/>
      <c r="N384" s="608"/>
      <c r="O384" s="608"/>
      <c r="P384" s="608"/>
    </row>
    <row r="385" spans="1:16" ht="15">
      <c r="A385" s="646"/>
      <c r="B385" s="608" t="b">
        <v>1</v>
      </c>
      <c r="C385" s="607"/>
      <c r="D385" s="1038"/>
      <c r="E385" s="1068"/>
      <c r="F385" s="1069"/>
      <c r="G385" s="650" t="s">
        <v>265</v>
      </c>
      <c r="H385" s="656" t="s">
        <v>2371</v>
      </c>
      <c r="I385" s="333"/>
      <c r="J385" s="608"/>
      <c r="K385" s="608"/>
      <c r="L385" s="608"/>
      <c r="M385" s="608"/>
      <c r="N385" s="608"/>
      <c r="O385" s="608"/>
      <c r="P385" s="608"/>
    </row>
    <row r="386" spans="1:16" ht="15">
      <c r="A386" s="646"/>
      <c r="B386" s="608" t="b">
        <v>1</v>
      </c>
      <c r="C386" s="607"/>
      <c r="D386" s="1038"/>
      <c r="E386" s="1068"/>
      <c r="F386" s="1069"/>
      <c r="G386" s="650" t="s">
        <v>266</v>
      </c>
      <c r="H386" s="641">
        <v>45042</v>
      </c>
      <c r="I386" s="333"/>
      <c r="J386" s="608"/>
      <c r="K386" s="608"/>
      <c r="L386" s="608"/>
      <c r="M386" s="608"/>
      <c r="N386" s="608"/>
      <c r="O386" s="608"/>
      <c r="P386" s="608"/>
    </row>
    <row r="387" spans="1:16" ht="15">
      <c r="A387" s="646"/>
      <c r="B387" s="608" t="b">
        <v>1</v>
      </c>
      <c r="C387" s="607"/>
      <c r="D387" s="1038"/>
      <c r="E387" s="1068"/>
      <c r="F387" s="1069"/>
      <c r="G387" s="650" t="s">
        <v>1187</v>
      </c>
      <c r="H387" s="656"/>
      <c r="I387" s="333"/>
      <c r="J387" s="608"/>
      <c r="K387" s="608"/>
      <c r="L387" s="608"/>
      <c r="M387" s="608"/>
      <c r="N387" s="608"/>
      <c r="O387" s="608"/>
      <c r="P387" s="608"/>
    </row>
    <row r="388" spans="1:16" ht="15">
      <c r="A388" s="646"/>
      <c r="B388" s="608" t="b">
        <v>1</v>
      </c>
      <c r="C388" s="607"/>
      <c r="D388" s="1038"/>
      <c r="E388" s="1068"/>
      <c r="F388" s="1069"/>
      <c r="G388" s="650" t="s">
        <v>267</v>
      </c>
      <c r="H388" s="629" t="s">
        <v>268</v>
      </c>
      <c r="I388" s="333"/>
      <c r="J388" s="608"/>
      <c r="K388" s="608"/>
      <c r="L388" s="608"/>
      <c r="M388" s="608"/>
      <c r="N388" s="608"/>
      <c r="O388" s="608"/>
      <c r="P388" s="608"/>
    </row>
    <row r="389" spans="1:16" ht="20.399999999999999">
      <c r="A389" s="646"/>
      <c r="B389" s="608" t="b">
        <v>1</v>
      </c>
      <c r="C389" s="607"/>
      <c r="D389" s="1038"/>
      <c r="E389" s="1068"/>
      <c r="F389" s="1069"/>
      <c r="G389" s="628" t="s">
        <v>2397</v>
      </c>
      <c r="H389" s="652">
        <v>2023</v>
      </c>
      <c r="I389" s="333"/>
      <c r="J389" s="608"/>
      <c r="K389" s="608"/>
      <c r="L389" s="608"/>
      <c r="M389" s="608"/>
      <c r="N389" s="608"/>
      <c r="O389" s="608"/>
      <c r="P389" s="608"/>
    </row>
    <row r="390" spans="1:16" ht="15">
      <c r="A390" s="646"/>
      <c r="B390" s="608" t="b">
        <v>1</v>
      </c>
      <c r="C390" s="607"/>
      <c r="D390" s="1038"/>
      <c r="E390" s="1068"/>
      <c r="F390" s="1069"/>
      <c r="G390" s="650" t="s">
        <v>269</v>
      </c>
      <c r="H390" s="657">
        <v>3</v>
      </c>
      <c r="I390" s="333"/>
      <c r="J390" s="608"/>
      <c r="K390" s="608"/>
      <c r="L390" s="608"/>
      <c r="M390" s="608"/>
      <c r="N390" s="608"/>
      <c r="O390" s="608"/>
      <c r="P390" s="608"/>
    </row>
    <row r="391" spans="1:16" ht="30.6">
      <c r="A391" s="608">
        <v>2024</v>
      </c>
      <c r="B391" s="608" t="b">
        <v>1</v>
      </c>
      <c r="C391" s="607"/>
      <c r="D391" s="1038"/>
      <c r="E391" s="1068"/>
      <c r="F391" s="1069"/>
      <c r="G391" s="653" t="s">
        <v>2398</v>
      </c>
      <c r="H391" s="658">
        <v>134.80000000000001</v>
      </c>
      <c r="I391" s="613"/>
      <c r="J391" s="631"/>
      <c r="K391" s="608"/>
      <c r="L391" s="608"/>
      <c r="M391" s="608"/>
      <c r="N391" s="608"/>
      <c r="O391" s="608"/>
      <c r="P391" s="608"/>
    </row>
    <row r="392" spans="1:16" ht="30.6">
      <c r="A392" s="608">
        <v>2024</v>
      </c>
      <c r="B392" s="608" t="b">
        <v>1</v>
      </c>
      <c r="C392" s="607"/>
      <c r="D392" s="1038"/>
      <c r="E392" s="1068"/>
      <c r="F392" s="1069"/>
      <c r="G392" s="653" t="s">
        <v>2399</v>
      </c>
      <c r="H392" s="658">
        <v>148.99</v>
      </c>
      <c r="I392" s="613"/>
      <c r="J392" s="608"/>
      <c r="K392" s="608"/>
      <c r="L392" s="608"/>
      <c r="M392" s="608"/>
      <c r="N392" s="608"/>
      <c r="O392" s="608"/>
      <c r="P392" s="608"/>
    </row>
    <row r="393" spans="1:16" ht="30.6" hidden="1">
      <c r="A393" s="608">
        <v>2025</v>
      </c>
      <c r="B393" s="608" t="b">
        <v>0</v>
      </c>
      <c r="C393" s="607"/>
      <c r="D393" s="1038"/>
      <c r="E393" s="1068"/>
      <c r="F393" s="1069"/>
      <c r="G393" s="653" t="s">
        <v>2400</v>
      </c>
      <c r="H393" s="658">
        <v>0</v>
      </c>
      <c r="I393" s="613"/>
      <c r="J393" s="631"/>
      <c r="K393" s="608"/>
      <c r="L393" s="608"/>
      <c r="M393" s="608"/>
      <c r="N393" s="608"/>
      <c r="O393" s="608"/>
      <c r="P393" s="608"/>
    </row>
    <row r="394" spans="1:16" ht="30.6" hidden="1">
      <c r="A394" s="608">
        <v>2025</v>
      </c>
      <c r="B394" s="608" t="b">
        <v>0</v>
      </c>
      <c r="C394" s="607"/>
      <c r="D394" s="1038"/>
      <c r="E394" s="1068"/>
      <c r="F394" s="1069"/>
      <c r="G394" s="653" t="s">
        <v>2401</v>
      </c>
      <c r="H394" s="658">
        <v>0</v>
      </c>
      <c r="I394" s="613"/>
      <c r="J394" s="608"/>
      <c r="K394" s="608"/>
      <c r="L394" s="608"/>
      <c r="M394" s="608"/>
      <c r="N394" s="608"/>
      <c r="O394" s="608"/>
      <c r="P394" s="608"/>
    </row>
    <row r="395" spans="1:16" ht="30.6" hidden="1">
      <c r="A395" s="608">
        <v>2026</v>
      </c>
      <c r="B395" s="608" t="b">
        <v>0</v>
      </c>
      <c r="C395" s="607"/>
      <c r="D395" s="1038"/>
      <c r="E395" s="1068"/>
      <c r="F395" s="1069"/>
      <c r="G395" s="653" t="s">
        <v>2402</v>
      </c>
      <c r="H395" s="658">
        <v>0</v>
      </c>
      <c r="I395" s="613"/>
      <c r="J395" s="631"/>
      <c r="K395" s="608"/>
      <c r="L395" s="608"/>
      <c r="M395" s="608"/>
      <c r="N395" s="608"/>
      <c r="O395" s="608"/>
      <c r="P395" s="608"/>
    </row>
    <row r="396" spans="1:16" ht="30.6" hidden="1">
      <c r="A396" s="608">
        <v>2026</v>
      </c>
      <c r="B396" s="608" t="b">
        <v>0</v>
      </c>
      <c r="C396" s="607"/>
      <c r="D396" s="1038"/>
      <c r="E396" s="1068"/>
      <c r="F396" s="1069"/>
      <c r="G396" s="653" t="s">
        <v>2403</v>
      </c>
      <c r="H396" s="658">
        <v>0</v>
      </c>
      <c r="I396" s="613"/>
      <c r="J396" s="608"/>
      <c r="K396" s="608"/>
      <c r="L396" s="608"/>
      <c r="M396" s="608"/>
      <c r="N396" s="608"/>
      <c r="O396" s="608"/>
      <c r="P396" s="608"/>
    </row>
    <row r="397" spans="1:16" ht="30.6" hidden="1">
      <c r="A397" s="608">
        <v>2027</v>
      </c>
      <c r="B397" s="608" t="b">
        <v>0</v>
      </c>
      <c r="C397" s="607"/>
      <c r="D397" s="1038"/>
      <c r="E397" s="1068"/>
      <c r="F397" s="1069"/>
      <c r="G397" s="653" t="s">
        <v>2404</v>
      </c>
      <c r="H397" s="658">
        <v>0</v>
      </c>
      <c r="I397" s="613"/>
      <c r="J397" s="631"/>
      <c r="K397" s="608"/>
      <c r="L397" s="608"/>
      <c r="M397" s="608"/>
      <c r="N397" s="608"/>
      <c r="O397" s="608"/>
      <c r="P397" s="608"/>
    </row>
    <row r="398" spans="1:16" ht="30.6" hidden="1">
      <c r="A398" s="608">
        <v>2027</v>
      </c>
      <c r="B398" s="608" t="b">
        <v>0</v>
      </c>
      <c r="C398" s="607"/>
      <c r="D398" s="1038"/>
      <c r="E398" s="1068"/>
      <c r="F398" s="1069"/>
      <c r="G398" s="653" t="s">
        <v>2405</v>
      </c>
      <c r="H398" s="658">
        <v>0</v>
      </c>
      <c r="I398" s="613"/>
      <c r="J398" s="608"/>
      <c r="K398" s="608"/>
      <c r="L398" s="608"/>
      <c r="M398" s="608"/>
      <c r="N398" s="608"/>
      <c r="O398" s="608"/>
      <c r="P398" s="608"/>
    </row>
    <row r="399" spans="1:16" ht="30.6" hidden="1">
      <c r="A399" s="608">
        <v>2028</v>
      </c>
      <c r="B399" s="608" t="b">
        <v>0</v>
      </c>
      <c r="C399" s="607"/>
      <c r="D399" s="1038"/>
      <c r="E399" s="1068"/>
      <c r="F399" s="1069"/>
      <c r="G399" s="653" t="s">
        <v>2406</v>
      </c>
      <c r="H399" s="658">
        <v>0</v>
      </c>
      <c r="I399" s="613"/>
      <c r="J399" s="631"/>
      <c r="K399" s="608"/>
      <c r="L399" s="608"/>
      <c r="M399" s="608"/>
      <c r="N399" s="608"/>
      <c r="O399" s="608"/>
      <c r="P399" s="608"/>
    </row>
    <row r="400" spans="1:16" ht="30.6" hidden="1">
      <c r="A400" s="608">
        <v>2028</v>
      </c>
      <c r="B400" s="608" t="b">
        <v>0</v>
      </c>
      <c r="C400" s="607"/>
      <c r="D400" s="1038"/>
      <c r="E400" s="1068"/>
      <c r="F400" s="1069"/>
      <c r="G400" s="653" t="s">
        <v>2407</v>
      </c>
      <c r="H400" s="658">
        <v>0</v>
      </c>
      <c r="I400" s="613"/>
      <c r="J400" s="608"/>
      <c r="K400" s="608"/>
      <c r="L400" s="608"/>
      <c r="M400" s="608"/>
      <c r="N400" s="608"/>
      <c r="O400" s="608"/>
      <c r="P400" s="608"/>
    </row>
    <row r="401" spans="1:16" ht="30.6" hidden="1">
      <c r="A401" s="608">
        <v>2029</v>
      </c>
      <c r="B401" s="608" t="b">
        <v>0</v>
      </c>
      <c r="C401" s="607"/>
      <c r="D401" s="1038"/>
      <c r="E401" s="1068"/>
      <c r="F401" s="1069"/>
      <c r="G401" s="653" t="s">
        <v>2408</v>
      </c>
      <c r="H401" s="658">
        <v>0</v>
      </c>
      <c r="I401" s="613"/>
      <c r="J401" s="631"/>
      <c r="K401" s="608"/>
      <c r="L401" s="608"/>
      <c r="M401" s="608"/>
      <c r="N401" s="608"/>
      <c r="O401" s="608"/>
      <c r="P401" s="608"/>
    </row>
    <row r="402" spans="1:16" ht="30.6" hidden="1">
      <c r="A402" s="608">
        <v>2029</v>
      </c>
      <c r="B402" s="608" t="b">
        <v>0</v>
      </c>
      <c r="C402" s="607"/>
      <c r="D402" s="1038"/>
      <c r="E402" s="1068"/>
      <c r="F402" s="1069"/>
      <c r="G402" s="653" t="s">
        <v>2409</v>
      </c>
      <c r="H402" s="658">
        <v>0</v>
      </c>
      <c r="I402" s="613"/>
      <c r="J402" s="608"/>
      <c r="K402" s="608"/>
      <c r="L402" s="608"/>
      <c r="M402" s="608"/>
      <c r="N402" s="608"/>
      <c r="O402" s="608"/>
      <c r="P402" s="608"/>
    </row>
    <row r="403" spans="1:16" ht="30.6" hidden="1">
      <c r="A403" s="608">
        <v>2030</v>
      </c>
      <c r="B403" s="608" t="b">
        <v>0</v>
      </c>
      <c r="C403" s="607"/>
      <c r="D403" s="1038"/>
      <c r="E403" s="1068"/>
      <c r="F403" s="1069"/>
      <c r="G403" s="653" t="s">
        <v>2410</v>
      </c>
      <c r="H403" s="658">
        <v>0</v>
      </c>
      <c r="I403" s="613"/>
      <c r="J403" s="631"/>
      <c r="K403" s="608"/>
      <c r="L403" s="608"/>
      <c r="M403" s="608"/>
      <c r="N403" s="608"/>
      <c r="O403" s="608"/>
      <c r="P403" s="608"/>
    </row>
    <row r="404" spans="1:16" ht="30.6" hidden="1">
      <c r="A404" s="608">
        <v>2030</v>
      </c>
      <c r="B404" s="608" t="b">
        <v>0</v>
      </c>
      <c r="C404" s="607"/>
      <c r="D404" s="1038"/>
      <c r="E404" s="1068"/>
      <c r="F404" s="1069"/>
      <c r="G404" s="653" t="s">
        <v>2411</v>
      </c>
      <c r="H404" s="658">
        <v>0</v>
      </c>
      <c r="I404" s="613"/>
      <c r="J404" s="608"/>
      <c r="K404" s="608"/>
      <c r="L404" s="608"/>
      <c r="M404" s="608"/>
      <c r="N404" s="608"/>
      <c r="O404" s="608"/>
      <c r="P404" s="608"/>
    </row>
    <row r="405" spans="1:16" ht="30.6" hidden="1">
      <c r="A405" s="608">
        <v>2031</v>
      </c>
      <c r="B405" s="608" t="b">
        <v>0</v>
      </c>
      <c r="C405" s="607"/>
      <c r="D405" s="1038"/>
      <c r="E405" s="1068"/>
      <c r="F405" s="1069"/>
      <c r="G405" s="653" t="s">
        <v>2412</v>
      </c>
      <c r="H405" s="658">
        <v>0</v>
      </c>
      <c r="I405" s="613"/>
      <c r="J405" s="631"/>
      <c r="K405" s="608"/>
      <c r="L405" s="608"/>
      <c r="M405" s="608"/>
      <c r="N405" s="608"/>
      <c r="O405" s="608"/>
      <c r="P405" s="608"/>
    </row>
    <row r="406" spans="1:16" ht="30.6" hidden="1">
      <c r="A406" s="608">
        <v>2031</v>
      </c>
      <c r="B406" s="608" t="b">
        <v>0</v>
      </c>
      <c r="C406" s="607"/>
      <c r="D406" s="1038"/>
      <c r="E406" s="1068"/>
      <c r="F406" s="1069"/>
      <c r="G406" s="653" t="s">
        <v>2413</v>
      </c>
      <c r="H406" s="658">
        <v>0</v>
      </c>
      <c r="I406" s="613"/>
      <c r="J406" s="608"/>
      <c r="K406" s="608"/>
      <c r="L406" s="608"/>
      <c r="M406" s="608"/>
      <c r="N406" s="608"/>
      <c r="O406" s="608"/>
      <c r="P406" s="608"/>
    </row>
    <row r="407" spans="1:16" ht="30.6" hidden="1">
      <c r="A407" s="608">
        <v>2032</v>
      </c>
      <c r="B407" s="608" t="b">
        <v>0</v>
      </c>
      <c r="C407" s="607"/>
      <c r="D407" s="1038"/>
      <c r="E407" s="1068"/>
      <c r="F407" s="1069"/>
      <c r="G407" s="653" t="s">
        <v>2414</v>
      </c>
      <c r="H407" s="658">
        <v>0</v>
      </c>
      <c r="I407" s="613"/>
      <c r="J407" s="631"/>
      <c r="K407" s="608"/>
      <c r="L407" s="608"/>
      <c r="M407" s="608"/>
      <c r="N407" s="608"/>
      <c r="O407" s="608"/>
      <c r="P407" s="608"/>
    </row>
    <row r="408" spans="1:16" ht="30.6" hidden="1">
      <c r="A408" s="608">
        <v>2032</v>
      </c>
      <c r="B408" s="608" t="b">
        <v>0</v>
      </c>
      <c r="C408" s="607"/>
      <c r="D408" s="1038"/>
      <c r="E408" s="1068"/>
      <c r="F408" s="1069"/>
      <c r="G408" s="653" t="s">
        <v>2415</v>
      </c>
      <c r="H408" s="658">
        <v>0</v>
      </c>
      <c r="I408" s="613"/>
      <c r="J408" s="608"/>
      <c r="K408" s="608"/>
      <c r="L408" s="608"/>
      <c r="M408" s="608"/>
      <c r="N408" s="608"/>
      <c r="O408" s="608"/>
      <c r="P408" s="608"/>
    </row>
    <row r="409" spans="1:16" ht="30.6" hidden="1">
      <c r="A409" s="608">
        <v>2033</v>
      </c>
      <c r="B409" s="608" t="b">
        <v>0</v>
      </c>
      <c r="C409" s="607"/>
      <c r="D409" s="1038"/>
      <c r="E409" s="1068"/>
      <c r="F409" s="1069"/>
      <c r="G409" s="653" t="s">
        <v>2416</v>
      </c>
      <c r="H409" s="658">
        <v>0</v>
      </c>
      <c r="I409" s="613"/>
      <c r="J409" s="631"/>
      <c r="K409" s="608"/>
      <c r="L409" s="608"/>
      <c r="M409" s="608"/>
      <c r="N409" s="608"/>
      <c r="O409" s="608"/>
      <c r="P409" s="608"/>
    </row>
    <row r="410" spans="1:16" ht="30.6" hidden="1">
      <c r="A410" s="608">
        <v>2033</v>
      </c>
      <c r="B410" s="608" t="b">
        <v>0</v>
      </c>
      <c r="C410" s="607"/>
      <c r="D410" s="1038"/>
      <c r="E410" s="1068"/>
      <c r="F410" s="1069"/>
      <c r="G410" s="653" t="s">
        <v>2417</v>
      </c>
      <c r="H410" s="658">
        <v>0</v>
      </c>
      <c r="I410" s="613"/>
      <c r="J410" s="608"/>
      <c r="K410" s="608"/>
      <c r="L410" s="608"/>
      <c r="M410" s="608"/>
      <c r="N410" s="608"/>
      <c r="O410" s="608"/>
      <c r="P410" s="608"/>
    </row>
    <row r="411" spans="1:16" ht="15">
      <c r="A411" s="646"/>
      <c r="B411" s="608"/>
      <c r="C411" s="607"/>
      <c r="D411" s="1037" t="s">
        <v>128</v>
      </c>
      <c r="E411" s="1068"/>
      <c r="F411" s="1069"/>
      <c r="G411" s="647" t="s">
        <v>2434</v>
      </c>
      <c r="H411" s="648" t="s">
        <v>1023</v>
      </c>
      <c r="I411" s="649"/>
      <c r="J411" s="608" t="s">
        <v>2435</v>
      </c>
      <c r="K411" s="608" t="s">
        <v>1028</v>
      </c>
      <c r="L411" s="645" t="s">
        <v>1131</v>
      </c>
      <c r="M411" s="608" t="s">
        <v>2356</v>
      </c>
      <c r="N411" s="608" t="s">
        <v>1026</v>
      </c>
      <c r="O411" s="608"/>
      <c r="P411" s="608"/>
    </row>
    <row r="412" spans="1:16" ht="15">
      <c r="A412" s="646"/>
      <c r="B412" s="608"/>
      <c r="C412" s="607"/>
      <c r="D412" s="1038"/>
      <c r="E412" s="1068"/>
      <c r="F412" s="1069"/>
      <c r="G412" s="650" t="s">
        <v>1246</v>
      </c>
      <c r="H412" s="651" t="s">
        <v>2368</v>
      </c>
      <c r="I412" s="333"/>
      <c r="J412" s="608"/>
      <c r="K412" s="608"/>
      <c r="L412" s="608"/>
      <c r="M412" s="608"/>
      <c r="N412" s="608"/>
      <c r="O412" s="608"/>
      <c r="P412" s="608"/>
    </row>
    <row r="413" spans="1:16" ht="15">
      <c r="A413" s="646"/>
      <c r="B413" s="608"/>
      <c r="C413" s="607"/>
      <c r="D413" s="1038"/>
      <c r="E413" s="1068"/>
      <c r="F413" s="1069"/>
      <c r="G413" s="650" t="s">
        <v>262</v>
      </c>
      <c r="H413" s="652" t="s">
        <v>1131</v>
      </c>
      <c r="I413" s="333"/>
      <c r="J413" s="608"/>
      <c r="K413" s="608"/>
      <c r="L413" s="608"/>
      <c r="M413" s="608"/>
      <c r="N413" s="608"/>
      <c r="O413" s="608"/>
      <c r="P413" s="608"/>
    </row>
    <row r="414" spans="1:16" ht="15">
      <c r="A414" s="646"/>
      <c r="B414" s="608"/>
      <c r="C414" s="607"/>
      <c r="D414" s="1038"/>
      <c r="E414" s="1068"/>
      <c r="F414" s="1069"/>
      <c r="G414" s="650" t="s">
        <v>263</v>
      </c>
      <c r="H414" s="652" t="s">
        <v>1026</v>
      </c>
      <c r="I414" s="333"/>
      <c r="J414" s="608"/>
      <c r="K414" s="608"/>
      <c r="L414" s="608"/>
      <c r="M414" s="608"/>
      <c r="N414" s="608"/>
      <c r="O414" s="608"/>
      <c r="P414" s="608"/>
    </row>
    <row r="415" spans="1:16" ht="15">
      <c r="A415" s="646"/>
      <c r="B415" s="608"/>
      <c r="C415" s="607"/>
      <c r="D415" s="1038"/>
      <c r="E415" s="1068"/>
      <c r="F415" s="1069"/>
      <c r="G415" s="650" t="s">
        <v>264</v>
      </c>
      <c r="H415" s="651" t="s">
        <v>2349</v>
      </c>
      <c r="I415" s="607"/>
      <c r="J415" s="608"/>
      <c r="K415" s="608"/>
      <c r="L415" s="608"/>
      <c r="M415" s="608"/>
      <c r="N415" s="608"/>
      <c r="O415" s="608"/>
      <c r="P415" s="608"/>
    </row>
    <row r="416" spans="1:16" ht="15">
      <c r="A416" s="646"/>
      <c r="B416" s="608"/>
      <c r="C416" s="607"/>
      <c r="D416" s="1038"/>
      <c r="E416" s="1068"/>
      <c r="F416" s="1069"/>
      <c r="G416" s="653" t="s">
        <v>328</v>
      </c>
      <c r="H416" s="654" t="s">
        <v>1028</v>
      </c>
      <c r="I416" s="333"/>
      <c r="J416" s="608"/>
      <c r="K416" s="608"/>
      <c r="L416" s="608"/>
      <c r="M416" s="608"/>
      <c r="N416" s="608"/>
      <c r="O416" s="608"/>
      <c r="P416" s="608"/>
    </row>
    <row r="417" spans="1:16" ht="15">
      <c r="A417" s="646"/>
      <c r="B417" s="608"/>
      <c r="C417" s="607"/>
      <c r="D417" s="1038"/>
      <c r="E417" s="1068"/>
      <c r="F417" s="1069"/>
      <c r="G417" s="653" t="s">
        <v>1031</v>
      </c>
      <c r="H417" s="652" t="s">
        <v>2356</v>
      </c>
      <c r="I417" s="333"/>
      <c r="J417" s="608"/>
      <c r="K417" s="608"/>
      <c r="L417" s="608"/>
      <c r="M417" s="608"/>
      <c r="N417" s="608"/>
      <c r="O417" s="608"/>
      <c r="P417" s="608"/>
    </row>
    <row r="418" spans="1:16" ht="15">
      <c r="A418" s="646"/>
      <c r="B418" s="608" t="b">
        <v>1</v>
      </c>
      <c r="C418" s="607"/>
      <c r="D418" s="1038"/>
      <c r="E418" s="1068"/>
      <c r="F418" s="1069"/>
      <c r="G418" s="650" t="s">
        <v>265</v>
      </c>
      <c r="H418" s="656" t="s">
        <v>2371</v>
      </c>
      <c r="I418" s="333"/>
      <c r="J418" s="608"/>
      <c r="K418" s="608"/>
      <c r="L418" s="608"/>
      <c r="M418" s="608"/>
      <c r="N418" s="608"/>
      <c r="O418" s="608"/>
      <c r="P418" s="608"/>
    </row>
    <row r="419" spans="1:16" ht="15">
      <c r="A419" s="646"/>
      <c r="B419" s="608" t="b">
        <v>1</v>
      </c>
      <c r="C419" s="607"/>
      <c r="D419" s="1038"/>
      <c r="E419" s="1068"/>
      <c r="F419" s="1069"/>
      <c r="G419" s="650" t="s">
        <v>266</v>
      </c>
      <c r="H419" s="641">
        <v>45042</v>
      </c>
      <c r="I419" s="333"/>
      <c r="J419" s="608"/>
      <c r="K419" s="608"/>
      <c r="L419" s="608"/>
      <c r="M419" s="608"/>
      <c r="N419" s="608"/>
      <c r="O419" s="608"/>
      <c r="P419" s="608"/>
    </row>
    <row r="420" spans="1:16" ht="15">
      <c r="A420" s="646"/>
      <c r="B420" s="608" t="b">
        <v>1</v>
      </c>
      <c r="C420" s="607"/>
      <c r="D420" s="1038"/>
      <c r="E420" s="1068"/>
      <c r="F420" s="1069"/>
      <c r="G420" s="650" t="s">
        <v>1187</v>
      </c>
      <c r="H420" s="656"/>
      <c r="I420" s="333"/>
      <c r="J420" s="608"/>
      <c r="K420" s="608"/>
      <c r="L420" s="608"/>
      <c r="M420" s="608"/>
      <c r="N420" s="608"/>
      <c r="O420" s="608"/>
      <c r="P420" s="608"/>
    </row>
    <row r="421" spans="1:16" ht="15">
      <c r="A421" s="646"/>
      <c r="B421" s="608" t="b">
        <v>1</v>
      </c>
      <c r="C421" s="607"/>
      <c r="D421" s="1038"/>
      <c r="E421" s="1068"/>
      <c r="F421" s="1069"/>
      <c r="G421" s="650" t="s">
        <v>267</v>
      </c>
      <c r="H421" s="629" t="s">
        <v>268</v>
      </c>
      <c r="I421" s="333"/>
      <c r="J421" s="608"/>
      <c r="K421" s="608"/>
      <c r="L421" s="608"/>
      <c r="M421" s="608"/>
      <c r="N421" s="608"/>
      <c r="O421" s="608"/>
      <c r="P421" s="608"/>
    </row>
    <row r="422" spans="1:16" ht="20.399999999999999">
      <c r="A422" s="646"/>
      <c r="B422" s="608" t="b">
        <v>1</v>
      </c>
      <c r="C422" s="607"/>
      <c r="D422" s="1038"/>
      <c r="E422" s="1068"/>
      <c r="F422" s="1069"/>
      <c r="G422" s="628" t="s">
        <v>2397</v>
      </c>
      <c r="H422" s="652">
        <v>2023</v>
      </c>
      <c r="I422" s="333"/>
      <c r="J422" s="608"/>
      <c r="K422" s="608"/>
      <c r="L422" s="608"/>
      <c r="M422" s="608"/>
      <c r="N422" s="608"/>
      <c r="O422" s="608"/>
      <c r="P422" s="608"/>
    </row>
    <row r="423" spans="1:16" ht="15">
      <c r="A423" s="646"/>
      <c r="B423" s="608" t="b">
        <v>1</v>
      </c>
      <c r="C423" s="607"/>
      <c r="D423" s="1038"/>
      <c r="E423" s="1068"/>
      <c r="F423" s="1069"/>
      <c r="G423" s="650" t="s">
        <v>269</v>
      </c>
      <c r="H423" s="657">
        <v>3</v>
      </c>
      <c r="I423" s="333"/>
      <c r="J423" s="608"/>
      <c r="K423" s="608"/>
      <c r="L423" s="608"/>
      <c r="M423" s="608"/>
      <c r="N423" s="608"/>
      <c r="O423" s="608"/>
      <c r="P423" s="608"/>
    </row>
    <row r="424" spans="1:16" ht="30.6">
      <c r="A424" s="608">
        <v>2024</v>
      </c>
      <c r="B424" s="608" t="b">
        <v>1</v>
      </c>
      <c r="C424" s="607"/>
      <c r="D424" s="1038"/>
      <c r="E424" s="1068"/>
      <c r="F424" s="1069"/>
      <c r="G424" s="653" t="s">
        <v>2398</v>
      </c>
      <c r="H424" s="658">
        <v>81.489999999999995</v>
      </c>
      <c r="I424" s="613"/>
      <c r="J424" s="631"/>
      <c r="K424" s="608"/>
      <c r="L424" s="608"/>
      <c r="M424" s="608"/>
      <c r="N424" s="608"/>
      <c r="O424" s="608"/>
      <c r="P424" s="608"/>
    </row>
    <row r="425" spans="1:16" ht="30.6">
      <c r="A425" s="608">
        <v>2024</v>
      </c>
      <c r="B425" s="608" t="b">
        <v>1</v>
      </c>
      <c r="C425" s="607"/>
      <c r="D425" s="1038"/>
      <c r="E425" s="1068"/>
      <c r="F425" s="1069"/>
      <c r="G425" s="653" t="s">
        <v>2399</v>
      </c>
      <c r="H425" s="658">
        <v>97.58189143341815</v>
      </c>
      <c r="I425" s="613"/>
      <c r="J425" s="608"/>
      <c r="K425" s="608"/>
      <c r="L425" s="608"/>
      <c r="M425" s="608"/>
      <c r="N425" s="608"/>
      <c r="O425" s="608"/>
      <c r="P425" s="608"/>
    </row>
    <row r="426" spans="1:16" ht="30.6" hidden="1">
      <c r="A426" s="608">
        <v>2025</v>
      </c>
      <c r="B426" s="608" t="b">
        <v>0</v>
      </c>
      <c r="C426" s="607"/>
      <c r="D426" s="1038"/>
      <c r="E426" s="1068"/>
      <c r="F426" s="1069"/>
      <c r="G426" s="653" t="s">
        <v>2400</v>
      </c>
      <c r="H426" s="658">
        <v>0</v>
      </c>
      <c r="I426" s="613"/>
      <c r="J426" s="631"/>
      <c r="K426" s="608"/>
      <c r="L426" s="608"/>
      <c r="M426" s="608"/>
      <c r="N426" s="608"/>
      <c r="O426" s="608"/>
      <c r="P426" s="608"/>
    </row>
    <row r="427" spans="1:16" ht="30.6" hidden="1">
      <c r="A427" s="608">
        <v>2025</v>
      </c>
      <c r="B427" s="608" t="b">
        <v>0</v>
      </c>
      <c r="C427" s="607"/>
      <c r="D427" s="1038"/>
      <c r="E427" s="1068"/>
      <c r="F427" s="1069"/>
      <c r="G427" s="653" t="s">
        <v>2401</v>
      </c>
      <c r="H427" s="658">
        <v>0</v>
      </c>
      <c r="I427" s="613"/>
      <c r="J427" s="608"/>
      <c r="K427" s="608"/>
      <c r="L427" s="608"/>
      <c r="M427" s="608"/>
      <c r="N427" s="608"/>
      <c r="O427" s="608"/>
      <c r="P427" s="608"/>
    </row>
    <row r="428" spans="1:16" ht="30.6" hidden="1">
      <c r="A428" s="608">
        <v>2026</v>
      </c>
      <c r="B428" s="608" t="b">
        <v>0</v>
      </c>
      <c r="C428" s="607"/>
      <c r="D428" s="1038"/>
      <c r="E428" s="1068"/>
      <c r="F428" s="1069"/>
      <c r="G428" s="653" t="s">
        <v>2402</v>
      </c>
      <c r="H428" s="658">
        <v>0</v>
      </c>
      <c r="I428" s="613"/>
      <c r="J428" s="631"/>
      <c r="K428" s="608"/>
      <c r="L428" s="608"/>
      <c r="M428" s="608"/>
      <c r="N428" s="608"/>
      <c r="O428" s="608"/>
      <c r="P428" s="608"/>
    </row>
    <row r="429" spans="1:16" ht="30.6" hidden="1">
      <c r="A429" s="608">
        <v>2026</v>
      </c>
      <c r="B429" s="608" t="b">
        <v>0</v>
      </c>
      <c r="C429" s="607"/>
      <c r="D429" s="1038"/>
      <c r="E429" s="1068"/>
      <c r="F429" s="1069"/>
      <c r="G429" s="653" t="s">
        <v>2403</v>
      </c>
      <c r="H429" s="658">
        <v>0</v>
      </c>
      <c r="I429" s="613"/>
      <c r="J429" s="608"/>
      <c r="K429" s="608"/>
      <c r="L429" s="608"/>
      <c r="M429" s="608"/>
      <c r="N429" s="608"/>
      <c r="O429" s="608"/>
      <c r="P429" s="608"/>
    </row>
    <row r="430" spans="1:16" ht="30.6" hidden="1">
      <c r="A430" s="608">
        <v>2027</v>
      </c>
      <c r="B430" s="608" t="b">
        <v>0</v>
      </c>
      <c r="C430" s="607"/>
      <c r="D430" s="1038"/>
      <c r="E430" s="1068"/>
      <c r="F430" s="1069"/>
      <c r="G430" s="653" t="s">
        <v>2404</v>
      </c>
      <c r="H430" s="658">
        <v>0</v>
      </c>
      <c r="I430" s="613"/>
      <c r="J430" s="631"/>
      <c r="K430" s="608"/>
      <c r="L430" s="608"/>
      <c r="M430" s="608"/>
      <c r="N430" s="608"/>
      <c r="O430" s="608"/>
      <c r="P430" s="608"/>
    </row>
    <row r="431" spans="1:16" ht="30.6" hidden="1">
      <c r="A431" s="608">
        <v>2027</v>
      </c>
      <c r="B431" s="608" t="b">
        <v>0</v>
      </c>
      <c r="C431" s="607"/>
      <c r="D431" s="1038"/>
      <c r="E431" s="1068"/>
      <c r="F431" s="1069"/>
      <c r="G431" s="653" t="s">
        <v>2405</v>
      </c>
      <c r="H431" s="658">
        <v>0</v>
      </c>
      <c r="I431" s="613"/>
      <c r="J431" s="608"/>
      <c r="K431" s="608"/>
      <c r="L431" s="608"/>
      <c r="M431" s="608"/>
      <c r="N431" s="608"/>
      <c r="O431" s="608"/>
      <c r="P431" s="608"/>
    </row>
    <row r="432" spans="1:16" ht="30.6" hidden="1">
      <c r="A432" s="608">
        <v>2028</v>
      </c>
      <c r="B432" s="608" t="b">
        <v>0</v>
      </c>
      <c r="C432" s="607"/>
      <c r="D432" s="1038"/>
      <c r="E432" s="1068"/>
      <c r="F432" s="1069"/>
      <c r="G432" s="653" t="s">
        <v>2406</v>
      </c>
      <c r="H432" s="658">
        <v>0</v>
      </c>
      <c r="I432" s="613"/>
      <c r="J432" s="631"/>
      <c r="K432" s="608"/>
      <c r="L432" s="608"/>
      <c r="M432" s="608"/>
      <c r="N432" s="608"/>
      <c r="O432" s="608"/>
      <c r="P432" s="608"/>
    </row>
    <row r="433" spans="1:16" ht="30.6" hidden="1">
      <c r="A433" s="608">
        <v>2028</v>
      </c>
      <c r="B433" s="608" t="b">
        <v>0</v>
      </c>
      <c r="C433" s="607"/>
      <c r="D433" s="1038"/>
      <c r="E433" s="1068"/>
      <c r="F433" s="1069"/>
      <c r="G433" s="653" t="s">
        <v>2407</v>
      </c>
      <c r="H433" s="658">
        <v>0</v>
      </c>
      <c r="I433" s="613"/>
      <c r="J433" s="608"/>
      <c r="K433" s="608"/>
      <c r="L433" s="608"/>
      <c r="M433" s="608"/>
      <c r="N433" s="608"/>
      <c r="O433" s="608"/>
      <c r="P433" s="608"/>
    </row>
    <row r="434" spans="1:16" ht="30.6" hidden="1">
      <c r="A434" s="608">
        <v>2029</v>
      </c>
      <c r="B434" s="608" t="b">
        <v>0</v>
      </c>
      <c r="C434" s="607"/>
      <c r="D434" s="1038"/>
      <c r="E434" s="1068"/>
      <c r="F434" s="1069"/>
      <c r="G434" s="653" t="s">
        <v>2408</v>
      </c>
      <c r="H434" s="658">
        <v>0</v>
      </c>
      <c r="I434" s="613"/>
      <c r="J434" s="631"/>
      <c r="K434" s="608"/>
      <c r="L434" s="608"/>
      <c r="M434" s="608"/>
      <c r="N434" s="608"/>
      <c r="O434" s="608"/>
      <c r="P434" s="608"/>
    </row>
    <row r="435" spans="1:16" ht="30.6" hidden="1">
      <c r="A435" s="608">
        <v>2029</v>
      </c>
      <c r="B435" s="608" t="b">
        <v>0</v>
      </c>
      <c r="C435" s="607"/>
      <c r="D435" s="1038"/>
      <c r="E435" s="1068"/>
      <c r="F435" s="1069"/>
      <c r="G435" s="653" t="s">
        <v>2409</v>
      </c>
      <c r="H435" s="658">
        <v>0</v>
      </c>
      <c r="I435" s="613"/>
      <c r="J435" s="608"/>
      <c r="K435" s="608"/>
      <c r="L435" s="608"/>
      <c r="M435" s="608"/>
      <c r="N435" s="608"/>
      <c r="O435" s="608"/>
      <c r="P435" s="608"/>
    </row>
    <row r="436" spans="1:16" ht="30.6" hidden="1">
      <c r="A436" s="608">
        <v>2030</v>
      </c>
      <c r="B436" s="608" t="b">
        <v>0</v>
      </c>
      <c r="C436" s="607"/>
      <c r="D436" s="1038"/>
      <c r="E436" s="1068"/>
      <c r="F436" s="1069"/>
      <c r="G436" s="653" t="s">
        <v>2410</v>
      </c>
      <c r="H436" s="658">
        <v>0</v>
      </c>
      <c r="I436" s="613"/>
      <c r="J436" s="631"/>
      <c r="K436" s="608"/>
      <c r="L436" s="608"/>
      <c r="M436" s="608"/>
      <c r="N436" s="608"/>
      <c r="O436" s="608"/>
      <c r="P436" s="608"/>
    </row>
    <row r="437" spans="1:16" ht="30.6" hidden="1">
      <c r="A437" s="608">
        <v>2030</v>
      </c>
      <c r="B437" s="608" t="b">
        <v>0</v>
      </c>
      <c r="C437" s="607"/>
      <c r="D437" s="1038"/>
      <c r="E437" s="1068"/>
      <c r="F437" s="1069"/>
      <c r="G437" s="653" t="s">
        <v>2411</v>
      </c>
      <c r="H437" s="658">
        <v>0</v>
      </c>
      <c r="I437" s="613"/>
      <c r="J437" s="608"/>
      <c r="K437" s="608"/>
      <c r="L437" s="608"/>
      <c r="M437" s="608"/>
      <c r="N437" s="608"/>
      <c r="O437" s="608"/>
      <c r="P437" s="608"/>
    </row>
    <row r="438" spans="1:16" ht="30.6" hidden="1">
      <c r="A438" s="608">
        <v>2031</v>
      </c>
      <c r="B438" s="608" t="b">
        <v>0</v>
      </c>
      <c r="C438" s="607"/>
      <c r="D438" s="1038"/>
      <c r="E438" s="1068"/>
      <c r="F438" s="1069"/>
      <c r="G438" s="653" t="s">
        <v>2412</v>
      </c>
      <c r="H438" s="658">
        <v>0</v>
      </c>
      <c r="I438" s="613"/>
      <c r="J438" s="631"/>
      <c r="K438" s="608"/>
      <c r="L438" s="608"/>
      <c r="M438" s="608"/>
      <c r="N438" s="608"/>
      <c r="O438" s="608"/>
      <c r="P438" s="608"/>
    </row>
    <row r="439" spans="1:16" ht="30.6" hidden="1">
      <c r="A439" s="608">
        <v>2031</v>
      </c>
      <c r="B439" s="608" t="b">
        <v>0</v>
      </c>
      <c r="C439" s="607"/>
      <c r="D439" s="1038"/>
      <c r="E439" s="1068"/>
      <c r="F439" s="1069"/>
      <c r="G439" s="653" t="s">
        <v>2413</v>
      </c>
      <c r="H439" s="658">
        <v>0</v>
      </c>
      <c r="I439" s="613"/>
      <c r="J439" s="608"/>
      <c r="K439" s="608"/>
      <c r="L439" s="608"/>
      <c r="M439" s="608"/>
      <c r="N439" s="608"/>
      <c r="O439" s="608"/>
      <c r="P439" s="608"/>
    </row>
    <row r="440" spans="1:16" ht="30.6" hidden="1">
      <c r="A440" s="608">
        <v>2032</v>
      </c>
      <c r="B440" s="608" t="b">
        <v>0</v>
      </c>
      <c r="C440" s="607"/>
      <c r="D440" s="1038"/>
      <c r="E440" s="1068"/>
      <c r="F440" s="1069"/>
      <c r="G440" s="653" t="s">
        <v>2414</v>
      </c>
      <c r="H440" s="658">
        <v>0</v>
      </c>
      <c r="I440" s="613"/>
      <c r="J440" s="631"/>
      <c r="K440" s="608"/>
      <c r="L440" s="608"/>
      <c r="M440" s="608"/>
      <c r="N440" s="608"/>
      <c r="O440" s="608"/>
      <c r="P440" s="608"/>
    </row>
    <row r="441" spans="1:16" ht="30.6" hidden="1">
      <c r="A441" s="608">
        <v>2032</v>
      </c>
      <c r="B441" s="608" t="b">
        <v>0</v>
      </c>
      <c r="C441" s="607"/>
      <c r="D441" s="1038"/>
      <c r="E441" s="1068"/>
      <c r="F441" s="1069"/>
      <c r="G441" s="653" t="s">
        <v>2415</v>
      </c>
      <c r="H441" s="658">
        <v>0</v>
      </c>
      <c r="I441" s="613"/>
      <c r="J441" s="608"/>
      <c r="K441" s="608"/>
      <c r="L441" s="608"/>
      <c r="M441" s="608"/>
      <c r="N441" s="608"/>
      <c r="O441" s="608"/>
      <c r="P441" s="608"/>
    </row>
    <row r="442" spans="1:16" ht="30.6" hidden="1">
      <c r="A442" s="608">
        <v>2033</v>
      </c>
      <c r="B442" s="608" t="b">
        <v>0</v>
      </c>
      <c r="C442" s="607"/>
      <c r="D442" s="1038"/>
      <c r="E442" s="1068"/>
      <c r="F442" s="1069"/>
      <c r="G442" s="653" t="s">
        <v>2416</v>
      </c>
      <c r="H442" s="658">
        <v>0</v>
      </c>
      <c r="I442" s="613"/>
      <c r="J442" s="631"/>
      <c r="K442" s="608"/>
      <c r="L442" s="608"/>
      <c r="M442" s="608"/>
      <c r="N442" s="608"/>
      <c r="O442" s="608"/>
      <c r="P442" s="608"/>
    </row>
    <row r="443" spans="1:16" ht="30.6" hidden="1">
      <c r="A443" s="608">
        <v>2033</v>
      </c>
      <c r="B443" s="608" t="b">
        <v>0</v>
      </c>
      <c r="C443" s="607"/>
      <c r="D443" s="1038"/>
      <c r="E443" s="1068"/>
      <c r="F443" s="1069"/>
      <c r="G443" s="653" t="s">
        <v>2417</v>
      </c>
      <c r="H443" s="658">
        <v>0</v>
      </c>
      <c r="I443" s="613"/>
      <c r="J443" s="608"/>
      <c r="K443" s="608"/>
      <c r="L443" s="608"/>
      <c r="M443" s="608"/>
      <c r="N443" s="608"/>
      <c r="O443" s="608"/>
      <c r="P443" s="608"/>
    </row>
    <row r="444" spans="1:16" ht="15">
      <c r="A444" s="646"/>
      <c r="B444" s="608"/>
      <c r="C444" s="607"/>
      <c r="D444" s="1037" t="s">
        <v>129</v>
      </c>
      <c r="E444" s="1068"/>
      <c r="F444" s="1069"/>
      <c r="G444" s="647" t="s">
        <v>2436</v>
      </c>
      <c r="H444" s="648" t="s">
        <v>1023</v>
      </c>
      <c r="I444" s="649"/>
      <c r="J444" s="608" t="s">
        <v>2437</v>
      </c>
      <c r="K444" s="608" t="s">
        <v>1028</v>
      </c>
      <c r="L444" s="645" t="s">
        <v>1131</v>
      </c>
      <c r="M444" s="608" t="s">
        <v>2357</v>
      </c>
      <c r="N444" s="608" t="s">
        <v>1026</v>
      </c>
      <c r="O444" s="608"/>
      <c r="P444" s="608"/>
    </row>
    <row r="445" spans="1:16" ht="15">
      <c r="A445" s="646"/>
      <c r="B445" s="608"/>
      <c r="C445" s="607"/>
      <c r="D445" s="1038"/>
      <c r="E445" s="1068"/>
      <c r="F445" s="1069"/>
      <c r="G445" s="650" t="s">
        <v>1246</v>
      </c>
      <c r="H445" s="651" t="s">
        <v>2369</v>
      </c>
      <c r="I445" s="333"/>
      <c r="J445" s="608"/>
      <c r="K445" s="608"/>
      <c r="L445" s="608"/>
      <c r="M445" s="608"/>
      <c r="N445" s="608"/>
      <c r="O445" s="608"/>
      <c r="P445" s="608"/>
    </row>
    <row r="446" spans="1:16" ht="15">
      <c r="A446" s="646"/>
      <c r="B446" s="608"/>
      <c r="C446" s="607"/>
      <c r="D446" s="1038"/>
      <c r="E446" s="1068"/>
      <c r="F446" s="1069"/>
      <c r="G446" s="650" t="s">
        <v>262</v>
      </c>
      <c r="H446" s="652" t="s">
        <v>1131</v>
      </c>
      <c r="I446" s="333"/>
      <c r="J446" s="608"/>
      <c r="K446" s="608"/>
      <c r="L446" s="608"/>
      <c r="M446" s="608"/>
      <c r="N446" s="608"/>
      <c r="O446" s="608"/>
      <c r="P446" s="608"/>
    </row>
    <row r="447" spans="1:16" ht="15">
      <c r="A447" s="646"/>
      <c r="B447" s="608"/>
      <c r="C447" s="607"/>
      <c r="D447" s="1038"/>
      <c r="E447" s="1068"/>
      <c r="F447" s="1069"/>
      <c r="G447" s="650" t="s">
        <v>263</v>
      </c>
      <c r="H447" s="652" t="s">
        <v>1026</v>
      </c>
      <c r="I447" s="333"/>
      <c r="J447" s="608"/>
      <c r="K447" s="608"/>
      <c r="L447" s="608"/>
      <c r="M447" s="608"/>
      <c r="N447" s="608"/>
      <c r="O447" s="608"/>
      <c r="P447" s="608"/>
    </row>
    <row r="448" spans="1:16" ht="15">
      <c r="A448" s="646"/>
      <c r="B448" s="608"/>
      <c r="C448" s="607"/>
      <c r="D448" s="1038"/>
      <c r="E448" s="1068"/>
      <c r="F448" s="1069"/>
      <c r="G448" s="650" t="s">
        <v>264</v>
      </c>
      <c r="H448" s="651" t="s">
        <v>2349</v>
      </c>
      <c r="I448" s="607"/>
      <c r="J448" s="608"/>
      <c r="K448" s="608"/>
      <c r="L448" s="608"/>
      <c r="M448" s="608"/>
      <c r="N448" s="608"/>
      <c r="O448" s="608"/>
      <c r="P448" s="608"/>
    </row>
    <row r="449" spans="1:16" ht="15">
      <c r="A449" s="646"/>
      <c r="B449" s="608"/>
      <c r="C449" s="607"/>
      <c r="D449" s="1038"/>
      <c r="E449" s="1068"/>
      <c r="F449" s="1069"/>
      <c r="G449" s="653" t="s">
        <v>328</v>
      </c>
      <c r="H449" s="654" t="s">
        <v>1028</v>
      </c>
      <c r="I449" s="333"/>
      <c r="J449" s="608"/>
      <c r="K449" s="608"/>
      <c r="L449" s="608"/>
      <c r="M449" s="608"/>
      <c r="N449" s="608"/>
      <c r="O449" s="608"/>
      <c r="P449" s="608"/>
    </row>
    <row r="450" spans="1:16" ht="15">
      <c r="A450" s="646"/>
      <c r="B450" s="608"/>
      <c r="C450" s="607"/>
      <c r="D450" s="1038"/>
      <c r="E450" s="1068"/>
      <c r="F450" s="1069"/>
      <c r="G450" s="653" t="s">
        <v>1031</v>
      </c>
      <c r="H450" s="652" t="s">
        <v>2357</v>
      </c>
      <c r="I450" s="333"/>
      <c r="J450" s="608"/>
      <c r="K450" s="608"/>
      <c r="L450" s="608"/>
      <c r="M450" s="608"/>
      <c r="N450" s="608"/>
      <c r="O450" s="608"/>
      <c r="P450" s="608"/>
    </row>
    <row r="451" spans="1:16" ht="15">
      <c r="A451" s="646"/>
      <c r="B451" s="608" t="b">
        <v>1</v>
      </c>
      <c r="C451" s="607"/>
      <c r="D451" s="1038"/>
      <c r="E451" s="1068"/>
      <c r="F451" s="1069"/>
      <c r="G451" s="650" t="s">
        <v>265</v>
      </c>
      <c r="H451" s="656" t="s">
        <v>2371</v>
      </c>
      <c r="I451" s="333"/>
      <c r="J451" s="608"/>
      <c r="K451" s="608"/>
      <c r="L451" s="608"/>
      <c r="M451" s="608"/>
      <c r="N451" s="608"/>
      <c r="O451" s="608"/>
      <c r="P451" s="608"/>
    </row>
    <row r="452" spans="1:16" ht="15">
      <c r="A452" s="646"/>
      <c r="B452" s="608" t="b">
        <v>1</v>
      </c>
      <c r="C452" s="607"/>
      <c r="D452" s="1038"/>
      <c r="E452" s="1068"/>
      <c r="F452" s="1069"/>
      <c r="G452" s="650" t="s">
        <v>266</v>
      </c>
      <c r="H452" s="641">
        <v>45042</v>
      </c>
      <c r="I452" s="333"/>
      <c r="J452" s="608"/>
      <c r="K452" s="608"/>
      <c r="L452" s="608"/>
      <c r="M452" s="608"/>
      <c r="N452" s="608"/>
      <c r="O452" s="608"/>
      <c r="P452" s="608"/>
    </row>
    <row r="453" spans="1:16" ht="15">
      <c r="A453" s="646"/>
      <c r="B453" s="608" t="b">
        <v>1</v>
      </c>
      <c r="C453" s="607"/>
      <c r="D453" s="1038"/>
      <c r="E453" s="1068"/>
      <c r="F453" s="1069"/>
      <c r="G453" s="650" t="s">
        <v>1187</v>
      </c>
      <c r="H453" s="656"/>
      <c r="I453" s="333"/>
      <c r="J453" s="608"/>
      <c r="K453" s="608"/>
      <c r="L453" s="608"/>
      <c r="M453" s="608"/>
      <c r="N453" s="608"/>
      <c r="O453" s="608"/>
      <c r="P453" s="608"/>
    </row>
    <row r="454" spans="1:16" ht="15">
      <c r="A454" s="646"/>
      <c r="B454" s="608" t="b">
        <v>1</v>
      </c>
      <c r="C454" s="607"/>
      <c r="D454" s="1038"/>
      <c r="E454" s="1068"/>
      <c r="F454" s="1069"/>
      <c r="G454" s="650" t="s">
        <v>267</v>
      </c>
      <c r="H454" s="629" t="s">
        <v>268</v>
      </c>
      <c r="I454" s="333"/>
      <c r="J454" s="608"/>
      <c r="K454" s="608"/>
      <c r="L454" s="608"/>
      <c r="M454" s="608"/>
      <c r="N454" s="608"/>
      <c r="O454" s="608"/>
      <c r="P454" s="608"/>
    </row>
    <row r="455" spans="1:16" ht="20.399999999999999">
      <c r="A455" s="646"/>
      <c r="B455" s="608" t="b">
        <v>1</v>
      </c>
      <c r="C455" s="607"/>
      <c r="D455" s="1038"/>
      <c r="E455" s="1068"/>
      <c r="F455" s="1069"/>
      <c r="G455" s="628" t="s">
        <v>2397</v>
      </c>
      <c r="H455" s="652">
        <v>2023</v>
      </c>
      <c r="I455" s="333"/>
      <c r="J455" s="608"/>
      <c r="K455" s="608"/>
      <c r="L455" s="608"/>
      <c r="M455" s="608"/>
      <c r="N455" s="608"/>
      <c r="O455" s="608"/>
      <c r="P455" s="608"/>
    </row>
    <row r="456" spans="1:16" ht="15">
      <c r="A456" s="646"/>
      <c r="B456" s="608" t="b">
        <v>1</v>
      </c>
      <c r="C456" s="607"/>
      <c r="D456" s="1038"/>
      <c r="E456" s="1068"/>
      <c r="F456" s="1069"/>
      <c r="G456" s="650" t="s">
        <v>269</v>
      </c>
      <c r="H456" s="657">
        <v>3</v>
      </c>
      <c r="I456" s="333"/>
      <c r="J456" s="608"/>
      <c r="K456" s="608"/>
      <c r="L456" s="608"/>
      <c r="M456" s="608"/>
      <c r="N456" s="608"/>
      <c r="O456" s="608"/>
      <c r="P456" s="608"/>
    </row>
    <row r="457" spans="1:16" ht="30.6">
      <c r="A457" s="608">
        <v>2024</v>
      </c>
      <c r="B457" s="608" t="b">
        <v>1</v>
      </c>
      <c r="C457" s="607"/>
      <c r="D457" s="1038"/>
      <c r="E457" s="1068"/>
      <c r="F457" s="1069"/>
      <c r="G457" s="653" t="s">
        <v>2398</v>
      </c>
      <c r="H457" s="658">
        <v>121.37</v>
      </c>
      <c r="I457" s="613"/>
      <c r="J457" s="631"/>
      <c r="K457" s="608"/>
      <c r="L457" s="608"/>
      <c r="M457" s="608"/>
      <c r="N457" s="608"/>
      <c r="O457" s="608"/>
      <c r="P457" s="608"/>
    </row>
    <row r="458" spans="1:16" ht="30.6">
      <c r="A458" s="608">
        <v>2024</v>
      </c>
      <c r="B458" s="608" t="b">
        <v>1</v>
      </c>
      <c r="C458" s="607"/>
      <c r="D458" s="1038"/>
      <c r="E458" s="1068"/>
      <c r="F458" s="1069"/>
      <c r="G458" s="653" t="s">
        <v>2399</v>
      </c>
      <c r="H458" s="658">
        <v>133.4868550368551</v>
      </c>
      <c r="I458" s="613"/>
      <c r="J458" s="608"/>
      <c r="K458" s="608"/>
      <c r="L458" s="608"/>
      <c r="M458" s="608"/>
      <c r="N458" s="608"/>
      <c r="O458" s="608"/>
      <c r="P458" s="608"/>
    </row>
    <row r="459" spans="1:16" ht="30.6" hidden="1">
      <c r="A459" s="608">
        <v>2025</v>
      </c>
      <c r="B459" s="608" t="b">
        <v>0</v>
      </c>
      <c r="C459" s="607"/>
      <c r="D459" s="1038"/>
      <c r="E459" s="1068"/>
      <c r="F459" s="1069"/>
      <c r="G459" s="653" t="s">
        <v>2400</v>
      </c>
      <c r="H459" s="658">
        <v>0</v>
      </c>
      <c r="I459" s="613"/>
      <c r="J459" s="631"/>
      <c r="K459" s="608"/>
      <c r="L459" s="608"/>
      <c r="M459" s="608"/>
      <c r="N459" s="608"/>
      <c r="O459" s="608"/>
      <c r="P459" s="608"/>
    </row>
    <row r="460" spans="1:16" ht="30.6" hidden="1">
      <c r="A460" s="608">
        <v>2025</v>
      </c>
      <c r="B460" s="608" t="b">
        <v>0</v>
      </c>
      <c r="C460" s="607"/>
      <c r="D460" s="1038"/>
      <c r="E460" s="1068"/>
      <c r="F460" s="1069"/>
      <c r="G460" s="653" t="s">
        <v>2401</v>
      </c>
      <c r="H460" s="658">
        <v>0</v>
      </c>
      <c r="I460" s="613"/>
      <c r="J460" s="608"/>
      <c r="K460" s="608"/>
      <c r="L460" s="608"/>
      <c r="M460" s="608"/>
      <c r="N460" s="608"/>
      <c r="O460" s="608"/>
      <c r="P460" s="608"/>
    </row>
    <row r="461" spans="1:16" ht="30.6" hidden="1">
      <c r="A461" s="608">
        <v>2026</v>
      </c>
      <c r="B461" s="608" t="b">
        <v>0</v>
      </c>
      <c r="C461" s="607"/>
      <c r="D461" s="1038"/>
      <c r="E461" s="1068"/>
      <c r="F461" s="1069"/>
      <c r="G461" s="653" t="s">
        <v>2402</v>
      </c>
      <c r="H461" s="658">
        <v>0</v>
      </c>
      <c r="I461" s="613"/>
      <c r="J461" s="631"/>
      <c r="K461" s="608"/>
      <c r="L461" s="608"/>
      <c r="M461" s="608"/>
      <c r="N461" s="608"/>
      <c r="O461" s="608"/>
      <c r="P461" s="608"/>
    </row>
    <row r="462" spans="1:16" ht="30.6" hidden="1">
      <c r="A462" s="608">
        <v>2026</v>
      </c>
      <c r="B462" s="608" t="b">
        <v>0</v>
      </c>
      <c r="C462" s="607"/>
      <c r="D462" s="1038"/>
      <c r="E462" s="1068"/>
      <c r="F462" s="1069"/>
      <c r="G462" s="653" t="s">
        <v>2403</v>
      </c>
      <c r="H462" s="658">
        <v>0</v>
      </c>
      <c r="I462" s="613"/>
      <c r="J462" s="608"/>
      <c r="K462" s="608"/>
      <c r="L462" s="608"/>
      <c r="M462" s="608"/>
      <c r="N462" s="608"/>
      <c r="O462" s="608"/>
      <c r="P462" s="608"/>
    </row>
    <row r="463" spans="1:16" ht="30.6" hidden="1">
      <c r="A463" s="608">
        <v>2027</v>
      </c>
      <c r="B463" s="608" t="b">
        <v>0</v>
      </c>
      <c r="C463" s="607"/>
      <c r="D463" s="1038"/>
      <c r="E463" s="1068"/>
      <c r="F463" s="1069"/>
      <c r="G463" s="653" t="s">
        <v>2404</v>
      </c>
      <c r="H463" s="658">
        <v>0</v>
      </c>
      <c r="I463" s="613"/>
      <c r="J463" s="631"/>
      <c r="K463" s="608"/>
      <c r="L463" s="608"/>
      <c r="M463" s="608"/>
      <c r="N463" s="608"/>
      <c r="O463" s="608"/>
      <c r="P463" s="608"/>
    </row>
    <row r="464" spans="1:16" ht="30.6" hidden="1">
      <c r="A464" s="608">
        <v>2027</v>
      </c>
      <c r="B464" s="608" t="b">
        <v>0</v>
      </c>
      <c r="C464" s="607"/>
      <c r="D464" s="1038"/>
      <c r="E464" s="1068"/>
      <c r="F464" s="1069"/>
      <c r="G464" s="653" t="s">
        <v>2405</v>
      </c>
      <c r="H464" s="658">
        <v>0</v>
      </c>
      <c r="I464" s="613"/>
      <c r="J464" s="608"/>
      <c r="K464" s="608"/>
      <c r="L464" s="608"/>
      <c r="M464" s="608"/>
      <c r="N464" s="608"/>
      <c r="O464" s="608"/>
      <c r="P464" s="608"/>
    </row>
    <row r="465" spans="1:16" ht="30.6" hidden="1">
      <c r="A465" s="608">
        <v>2028</v>
      </c>
      <c r="B465" s="608" t="b">
        <v>0</v>
      </c>
      <c r="C465" s="607"/>
      <c r="D465" s="1038"/>
      <c r="E465" s="1068"/>
      <c r="F465" s="1069"/>
      <c r="G465" s="653" t="s">
        <v>2406</v>
      </c>
      <c r="H465" s="658">
        <v>0</v>
      </c>
      <c r="I465" s="613"/>
      <c r="J465" s="631"/>
      <c r="K465" s="608"/>
      <c r="L465" s="608"/>
      <c r="M465" s="608"/>
      <c r="N465" s="608"/>
      <c r="O465" s="608"/>
      <c r="P465" s="608"/>
    </row>
    <row r="466" spans="1:16" ht="30.6" hidden="1">
      <c r="A466" s="608">
        <v>2028</v>
      </c>
      <c r="B466" s="608" t="b">
        <v>0</v>
      </c>
      <c r="C466" s="607"/>
      <c r="D466" s="1038"/>
      <c r="E466" s="1068"/>
      <c r="F466" s="1069"/>
      <c r="G466" s="653" t="s">
        <v>2407</v>
      </c>
      <c r="H466" s="658">
        <v>0</v>
      </c>
      <c r="I466" s="613"/>
      <c r="J466" s="608"/>
      <c r="K466" s="608"/>
      <c r="L466" s="608"/>
      <c r="M466" s="608"/>
      <c r="N466" s="608"/>
      <c r="O466" s="608"/>
      <c r="P466" s="608"/>
    </row>
    <row r="467" spans="1:16" ht="30.6" hidden="1">
      <c r="A467" s="608">
        <v>2029</v>
      </c>
      <c r="B467" s="608" t="b">
        <v>0</v>
      </c>
      <c r="C467" s="607"/>
      <c r="D467" s="1038"/>
      <c r="E467" s="1068"/>
      <c r="F467" s="1069"/>
      <c r="G467" s="653" t="s">
        <v>2408</v>
      </c>
      <c r="H467" s="658">
        <v>0</v>
      </c>
      <c r="I467" s="613"/>
      <c r="J467" s="631"/>
      <c r="K467" s="608"/>
      <c r="L467" s="608"/>
      <c r="M467" s="608"/>
      <c r="N467" s="608"/>
      <c r="O467" s="608"/>
      <c r="P467" s="608"/>
    </row>
    <row r="468" spans="1:16" ht="30.6" hidden="1">
      <c r="A468" s="608">
        <v>2029</v>
      </c>
      <c r="B468" s="608" t="b">
        <v>0</v>
      </c>
      <c r="C468" s="607"/>
      <c r="D468" s="1038"/>
      <c r="E468" s="1068"/>
      <c r="F468" s="1069"/>
      <c r="G468" s="653" t="s">
        <v>2409</v>
      </c>
      <c r="H468" s="658">
        <v>0</v>
      </c>
      <c r="I468" s="613"/>
      <c r="J468" s="608"/>
      <c r="K468" s="608"/>
      <c r="L468" s="608"/>
      <c r="M468" s="608"/>
      <c r="N468" s="608"/>
      <c r="O468" s="608"/>
      <c r="P468" s="608"/>
    </row>
    <row r="469" spans="1:16" ht="30.6" hidden="1">
      <c r="A469" s="608">
        <v>2030</v>
      </c>
      <c r="B469" s="608" t="b">
        <v>0</v>
      </c>
      <c r="C469" s="607"/>
      <c r="D469" s="1038"/>
      <c r="E469" s="1068"/>
      <c r="F469" s="1069"/>
      <c r="G469" s="653" t="s">
        <v>2410</v>
      </c>
      <c r="H469" s="658">
        <v>0</v>
      </c>
      <c r="I469" s="613"/>
      <c r="J469" s="631"/>
      <c r="K469" s="608"/>
      <c r="L469" s="608"/>
      <c r="M469" s="608"/>
      <c r="N469" s="608"/>
      <c r="O469" s="608"/>
      <c r="P469" s="608"/>
    </row>
    <row r="470" spans="1:16" ht="30.6" hidden="1">
      <c r="A470" s="608">
        <v>2030</v>
      </c>
      <c r="B470" s="608" t="b">
        <v>0</v>
      </c>
      <c r="C470" s="607"/>
      <c r="D470" s="1038"/>
      <c r="E470" s="1068"/>
      <c r="F470" s="1069"/>
      <c r="G470" s="653" t="s">
        <v>2411</v>
      </c>
      <c r="H470" s="658">
        <v>0</v>
      </c>
      <c r="I470" s="613"/>
      <c r="J470" s="608"/>
      <c r="K470" s="608"/>
      <c r="L470" s="608"/>
      <c r="M470" s="608"/>
      <c r="N470" s="608"/>
      <c r="O470" s="608"/>
      <c r="P470" s="608"/>
    </row>
    <row r="471" spans="1:16" ht="30.6" hidden="1">
      <c r="A471" s="608">
        <v>2031</v>
      </c>
      <c r="B471" s="608" t="b">
        <v>0</v>
      </c>
      <c r="C471" s="607"/>
      <c r="D471" s="1038"/>
      <c r="E471" s="1068"/>
      <c r="F471" s="1069"/>
      <c r="G471" s="653" t="s">
        <v>2412</v>
      </c>
      <c r="H471" s="658">
        <v>0</v>
      </c>
      <c r="I471" s="613"/>
      <c r="J471" s="631"/>
      <c r="K471" s="608"/>
      <c r="L471" s="608"/>
      <c r="M471" s="608"/>
      <c r="N471" s="608"/>
      <c r="O471" s="608"/>
      <c r="P471" s="608"/>
    </row>
    <row r="472" spans="1:16" ht="30.6" hidden="1">
      <c r="A472" s="608">
        <v>2031</v>
      </c>
      <c r="B472" s="608" t="b">
        <v>0</v>
      </c>
      <c r="C472" s="607"/>
      <c r="D472" s="1038"/>
      <c r="E472" s="1068"/>
      <c r="F472" s="1069"/>
      <c r="G472" s="653" t="s">
        <v>2413</v>
      </c>
      <c r="H472" s="658">
        <v>0</v>
      </c>
      <c r="I472" s="613"/>
      <c r="J472" s="608"/>
      <c r="K472" s="608"/>
      <c r="L472" s="608"/>
      <c r="M472" s="608"/>
      <c r="N472" s="608"/>
      <c r="O472" s="608"/>
      <c r="P472" s="608"/>
    </row>
    <row r="473" spans="1:16" ht="30.6" hidden="1">
      <c r="A473" s="608">
        <v>2032</v>
      </c>
      <c r="B473" s="608" t="b">
        <v>0</v>
      </c>
      <c r="C473" s="607"/>
      <c r="D473" s="1038"/>
      <c r="E473" s="1068"/>
      <c r="F473" s="1069"/>
      <c r="G473" s="653" t="s">
        <v>2414</v>
      </c>
      <c r="H473" s="658">
        <v>0</v>
      </c>
      <c r="I473" s="613"/>
      <c r="J473" s="631"/>
      <c r="K473" s="608"/>
      <c r="L473" s="608"/>
      <c r="M473" s="608"/>
      <c r="N473" s="608"/>
      <c r="O473" s="608"/>
      <c r="P473" s="608"/>
    </row>
    <row r="474" spans="1:16" ht="30.6" hidden="1">
      <c r="A474" s="608">
        <v>2032</v>
      </c>
      <c r="B474" s="608" t="b">
        <v>0</v>
      </c>
      <c r="C474" s="607"/>
      <c r="D474" s="1038"/>
      <c r="E474" s="1068"/>
      <c r="F474" s="1069"/>
      <c r="G474" s="653" t="s">
        <v>2415</v>
      </c>
      <c r="H474" s="658">
        <v>0</v>
      </c>
      <c r="I474" s="613"/>
      <c r="J474" s="608"/>
      <c r="K474" s="608"/>
      <c r="L474" s="608"/>
      <c r="M474" s="608"/>
      <c r="N474" s="608"/>
      <c r="O474" s="608"/>
      <c r="P474" s="608"/>
    </row>
    <row r="475" spans="1:16" ht="30.6" hidden="1">
      <c r="A475" s="608">
        <v>2033</v>
      </c>
      <c r="B475" s="608" t="b">
        <v>0</v>
      </c>
      <c r="C475" s="607"/>
      <c r="D475" s="1038"/>
      <c r="E475" s="1068"/>
      <c r="F475" s="1069"/>
      <c r="G475" s="653" t="s">
        <v>2416</v>
      </c>
      <c r="H475" s="658">
        <v>0</v>
      </c>
      <c r="I475" s="613"/>
      <c r="J475" s="631"/>
      <c r="K475" s="608"/>
      <c r="L475" s="608"/>
      <c r="M475" s="608"/>
      <c r="N475" s="608"/>
      <c r="O475" s="608"/>
      <c r="P475" s="608"/>
    </row>
    <row r="476" spans="1:16" ht="30.6" hidden="1">
      <c r="A476" s="608">
        <v>2033</v>
      </c>
      <c r="B476" s="608" t="b">
        <v>0</v>
      </c>
      <c r="C476" s="607"/>
      <c r="D476" s="1038"/>
      <c r="E476" s="1068"/>
      <c r="F476" s="1069"/>
      <c r="G476" s="653" t="s">
        <v>2417</v>
      </c>
      <c r="H476" s="658">
        <v>0</v>
      </c>
      <c r="I476" s="613"/>
      <c r="J476" s="608"/>
      <c r="K476" s="608"/>
      <c r="L476" s="608"/>
      <c r="M476" s="608"/>
      <c r="N476" s="608"/>
      <c r="O476" s="608"/>
      <c r="P476" s="608"/>
    </row>
    <row r="477" spans="1:16" ht="15.9" customHeight="1">
      <c r="A477" s="608"/>
      <c r="B477" s="608"/>
      <c r="C477" s="607"/>
      <c r="D477" s="608"/>
      <c r="E477" s="1061" t="s">
        <v>270</v>
      </c>
      <c r="F477" s="1062"/>
      <c r="G477" s="650" t="s">
        <v>271</v>
      </c>
      <c r="H477" s="635"/>
      <c r="I477" s="613"/>
      <c r="J477" s="608"/>
      <c r="K477" s="608"/>
      <c r="L477" s="608"/>
      <c r="M477" s="608"/>
      <c r="N477" s="608"/>
      <c r="O477" s="608"/>
      <c r="P477" s="608"/>
    </row>
    <row r="478" spans="1:16" ht="15.9" customHeight="1">
      <c r="A478" s="608"/>
      <c r="B478" s="608"/>
      <c r="C478" s="607"/>
      <c r="D478" s="608"/>
      <c r="E478" s="1061"/>
      <c r="F478" s="1062"/>
      <c r="G478" s="650" t="s">
        <v>272</v>
      </c>
      <c r="H478" s="640"/>
      <c r="I478" s="613"/>
      <c r="J478" s="608"/>
      <c r="K478" s="608"/>
      <c r="L478" s="608"/>
      <c r="M478" s="608"/>
      <c r="N478" s="608"/>
      <c r="O478" s="608"/>
      <c r="P478" s="608"/>
    </row>
    <row r="479" spans="1:16" ht="15.9" customHeight="1">
      <c r="A479" s="608"/>
      <c r="B479" s="608"/>
      <c r="C479" s="607"/>
      <c r="D479" s="608"/>
      <c r="E479" s="1061"/>
      <c r="F479" s="1062"/>
      <c r="G479" s="650" t="s">
        <v>273</v>
      </c>
      <c r="H479" s="635"/>
      <c r="I479" s="613"/>
      <c r="J479" s="608"/>
      <c r="K479" s="608"/>
      <c r="L479" s="608"/>
      <c r="M479" s="608"/>
      <c r="N479" s="608"/>
      <c r="O479" s="608"/>
      <c r="P479" s="608"/>
    </row>
    <row r="480" spans="1:16" ht="15.9" customHeight="1">
      <c r="A480" s="608"/>
      <c r="B480" s="608"/>
      <c r="C480" s="607"/>
      <c r="D480" s="608"/>
      <c r="E480" s="1061"/>
      <c r="F480" s="1062"/>
      <c r="G480" s="650" t="s">
        <v>274</v>
      </c>
      <c r="H480" s="635"/>
      <c r="I480" s="613"/>
      <c r="J480" s="608"/>
      <c r="K480" s="608"/>
      <c r="L480" s="608"/>
      <c r="M480" s="608"/>
      <c r="N480" s="608"/>
      <c r="O480" s="608"/>
      <c r="P480" s="608"/>
    </row>
    <row r="481" spans="1:16" ht="15.9" customHeight="1">
      <c r="A481" s="608"/>
      <c r="B481" s="608"/>
      <c r="C481" s="607"/>
      <c r="D481" s="608"/>
      <c r="E481" s="1061"/>
      <c r="F481" s="1062"/>
      <c r="G481" s="650" t="s">
        <v>275</v>
      </c>
      <c r="H481" s="635"/>
      <c r="I481" s="613"/>
      <c r="J481" s="608"/>
      <c r="K481" s="608"/>
      <c r="L481" s="608"/>
      <c r="M481" s="608"/>
      <c r="N481" s="608"/>
      <c r="O481" s="608"/>
      <c r="P481" s="608"/>
    </row>
    <row r="482" spans="1:16" ht="15.9" customHeight="1">
      <c r="A482" s="608"/>
      <c r="B482" s="608"/>
      <c r="C482" s="607"/>
      <c r="D482" s="608"/>
      <c r="E482" s="1061"/>
      <c r="F482" s="1062"/>
      <c r="G482" s="650" t="s">
        <v>276</v>
      </c>
      <c r="H482" s="654" t="s">
        <v>268</v>
      </c>
      <c r="I482" s="613"/>
      <c r="J482" s="608"/>
      <c r="K482" s="608"/>
      <c r="L482" s="608"/>
      <c r="M482" s="608"/>
      <c r="N482" s="608"/>
      <c r="O482" s="608"/>
      <c r="P482" s="608"/>
    </row>
    <row r="483" spans="1:16" ht="15.9" customHeight="1">
      <c r="A483" s="608"/>
      <c r="B483" s="608"/>
      <c r="C483" s="607"/>
      <c r="D483" s="608"/>
      <c r="E483" s="1061"/>
      <c r="F483" s="1062"/>
      <c r="G483" s="650" t="s">
        <v>277</v>
      </c>
      <c r="H483" s="659">
        <v>2024</v>
      </c>
      <c r="I483" s="613"/>
      <c r="J483" s="608"/>
      <c r="K483" s="608"/>
      <c r="L483" s="608"/>
      <c r="M483" s="608"/>
      <c r="N483" s="608"/>
      <c r="O483" s="608"/>
      <c r="P483" s="608"/>
    </row>
    <row r="484" spans="1:16" ht="15.9" customHeight="1">
      <c r="A484" s="608"/>
      <c r="B484" s="608"/>
      <c r="C484" s="607"/>
      <c r="D484" s="608"/>
      <c r="E484" s="1061"/>
      <c r="F484" s="1062"/>
      <c r="G484" s="650" t="s">
        <v>925</v>
      </c>
      <c r="H484" s="659">
        <v>2023</v>
      </c>
      <c r="I484" s="613"/>
      <c r="J484" s="608"/>
      <c r="K484" s="608"/>
      <c r="L484" s="608"/>
      <c r="M484" s="608"/>
      <c r="N484" s="608"/>
      <c r="O484" s="608"/>
      <c r="P484" s="608"/>
    </row>
    <row r="485" spans="1:16" ht="15.9" customHeight="1">
      <c r="A485" s="608"/>
      <c r="B485" s="608"/>
      <c r="C485" s="607"/>
      <c r="D485" s="608"/>
      <c r="E485" s="1063"/>
      <c r="F485" s="1064"/>
      <c r="G485" s="650" t="s">
        <v>269</v>
      </c>
      <c r="H485" s="659">
        <v>3</v>
      </c>
      <c r="I485" s="613"/>
      <c r="J485" s="608"/>
      <c r="K485" s="608"/>
      <c r="L485" s="608"/>
      <c r="M485" s="608"/>
      <c r="N485" s="608"/>
      <c r="O485" s="608"/>
      <c r="P485" s="608"/>
    </row>
    <row r="486" spans="1:16" ht="33" customHeight="1">
      <c r="A486" s="608"/>
      <c r="B486" s="608"/>
      <c r="C486" s="607"/>
      <c r="D486" s="608"/>
      <c r="E486" s="1039" t="s">
        <v>278</v>
      </c>
      <c r="F486" s="1040"/>
      <c r="G486" s="1041"/>
      <c r="H486" s="629" t="s">
        <v>20</v>
      </c>
      <c r="I486" s="613"/>
      <c r="J486" s="608"/>
      <c r="K486" s="608"/>
      <c r="L486" s="608"/>
      <c r="M486" s="608"/>
      <c r="N486" s="608"/>
      <c r="O486" s="608"/>
      <c r="P486" s="608"/>
    </row>
    <row r="487" spans="1:16">
      <c r="A487" s="608"/>
      <c r="B487" s="608"/>
      <c r="C487" s="607"/>
      <c r="D487" s="608"/>
      <c r="E487" s="608"/>
      <c r="F487" s="608"/>
      <c r="G487" s="608"/>
      <c r="H487" s="608"/>
      <c r="I487" s="608"/>
      <c r="J487" s="608"/>
      <c r="K487" s="608"/>
      <c r="L487" s="608"/>
      <c r="M487" s="608"/>
      <c r="N487" s="608"/>
      <c r="O487" s="608"/>
      <c r="P487" s="608"/>
    </row>
    <row r="488" spans="1:16" ht="15.9" customHeight="1">
      <c r="A488" s="608"/>
      <c r="B488" s="608"/>
      <c r="C488" s="607"/>
      <c r="D488" s="608"/>
      <c r="E488" s="1039" t="s">
        <v>1164</v>
      </c>
      <c r="F488" s="1040"/>
      <c r="G488" s="1041"/>
      <c r="H488" s="629" t="s">
        <v>20</v>
      </c>
      <c r="I488" s="613"/>
      <c r="J488" s="608"/>
      <c r="K488" s="608"/>
      <c r="L488" s="608"/>
      <c r="M488" s="608"/>
      <c r="N488" s="608"/>
      <c r="O488" s="608"/>
      <c r="P488" s="608"/>
    </row>
    <row r="490" spans="1:16">
      <c r="E490" s="1012">
        <f>$H$479</f>
        <v>0</v>
      </c>
      <c r="F490" s="1008"/>
      <c r="G490" s="1011">
        <f>$H$478</f>
        <v>0</v>
      </c>
      <c r="H490" s="1010"/>
    </row>
    <row r="491" spans="1:16">
      <c r="E491" s="1009" t="s">
        <v>2505</v>
      </c>
      <c r="G491" s="602" t="s">
        <v>2506</v>
      </c>
      <c r="H491" s="602" t="s">
        <v>2507</v>
      </c>
    </row>
  </sheetData>
  <sheetProtection formatColumns="0" formatRows="0" autoFilter="0"/>
  <mergeCells count="115">
    <mergeCell ref="D444:D476"/>
    <mergeCell ref="D147:D179"/>
    <mergeCell ref="D180:D212"/>
    <mergeCell ref="D213:D245"/>
    <mergeCell ref="D246:D278"/>
    <mergeCell ref="D279:D311"/>
    <mergeCell ref="D312:D344"/>
    <mergeCell ref="D345:D377"/>
    <mergeCell ref="D378:D410"/>
    <mergeCell ref="D411:D443"/>
    <mergeCell ref="E11:G11"/>
    <mergeCell ref="E109:F112"/>
    <mergeCell ref="E477:F485"/>
    <mergeCell ref="E486:G486"/>
    <mergeCell ref="E8:G8"/>
    <mergeCell ref="E9:G9"/>
    <mergeCell ref="E10:G10"/>
    <mergeCell ref="E102:H102"/>
    <mergeCell ref="E103:H103"/>
    <mergeCell ref="E104:H104"/>
    <mergeCell ref="E105:H105"/>
    <mergeCell ref="E106:H106"/>
    <mergeCell ref="E108:H108"/>
    <mergeCell ref="E96:H96"/>
    <mergeCell ref="E97:H97"/>
    <mergeCell ref="E98:H98"/>
    <mergeCell ref="E99:H99"/>
    <mergeCell ref="E100:H100"/>
    <mergeCell ref="E101:H101"/>
    <mergeCell ref="E85:G85"/>
    <mergeCell ref="E87:F90"/>
    <mergeCell ref="E92:H92"/>
    <mergeCell ref="E93:H93"/>
    <mergeCell ref="E113:F476"/>
    <mergeCell ref="E94:H94"/>
    <mergeCell ref="E95:H95"/>
    <mergeCell ref="E78:G78"/>
    <mergeCell ref="E79:E84"/>
    <mergeCell ref="F79:G79"/>
    <mergeCell ref="F80:G80"/>
    <mergeCell ref="F81:G81"/>
    <mergeCell ref="F82:G82"/>
    <mergeCell ref="F83:G83"/>
    <mergeCell ref="F84:G84"/>
    <mergeCell ref="E71:G71"/>
    <mergeCell ref="E72:E77"/>
    <mergeCell ref="F72:G72"/>
    <mergeCell ref="F73:G73"/>
    <mergeCell ref="F74:G74"/>
    <mergeCell ref="F75:G75"/>
    <mergeCell ref="F76:G76"/>
    <mergeCell ref="F77:G77"/>
    <mergeCell ref="E64:G64"/>
    <mergeCell ref="E65:E70"/>
    <mergeCell ref="F65:G65"/>
    <mergeCell ref="F66:G66"/>
    <mergeCell ref="F67:G67"/>
    <mergeCell ref="F68:G68"/>
    <mergeCell ref="F69:G69"/>
    <mergeCell ref="F70:G70"/>
    <mergeCell ref="E58:G58"/>
    <mergeCell ref="E59:E63"/>
    <mergeCell ref="F59:G59"/>
    <mergeCell ref="F60:G60"/>
    <mergeCell ref="F61:G61"/>
    <mergeCell ref="F62:G62"/>
    <mergeCell ref="F63:G63"/>
    <mergeCell ref="F51:G51"/>
    <mergeCell ref="E52:G52"/>
    <mergeCell ref="E53:E57"/>
    <mergeCell ref="F53:G53"/>
    <mergeCell ref="F54:G54"/>
    <mergeCell ref="F55:G55"/>
    <mergeCell ref="F56:G56"/>
    <mergeCell ref="F57:G57"/>
    <mergeCell ref="F50:G50"/>
    <mergeCell ref="L20:M20"/>
    <mergeCell ref="E21:H21"/>
    <mergeCell ref="E22:G22"/>
    <mergeCell ref="E23:G23"/>
    <mergeCell ref="E35:G35"/>
    <mergeCell ref="E36:G36"/>
    <mergeCell ref="E37:F39"/>
    <mergeCell ref="E40:G40"/>
    <mergeCell ref="E41:G41"/>
    <mergeCell ref="E29:G29"/>
    <mergeCell ref="E30:G30"/>
    <mergeCell ref="E31:G31"/>
    <mergeCell ref="E32:G32"/>
    <mergeCell ref="E33:G33"/>
    <mergeCell ref="E34:G34"/>
    <mergeCell ref="D114:D146"/>
    <mergeCell ref="E488:G488"/>
    <mergeCell ref="E7:G7"/>
    <mergeCell ref="E14:H14"/>
    <mergeCell ref="E15:H15"/>
    <mergeCell ref="E16:H16"/>
    <mergeCell ref="E17:H17"/>
    <mergeCell ref="E18:H18"/>
    <mergeCell ref="E24:G24"/>
    <mergeCell ref="E25:G25"/>
    <mergeCell ref="E26:G26"/>
    <mergeCell ref="E27:G27"/>
    <mergeCell ref="E28:G28"/>
    <mergeCell ref="E19:H19"/>
    <mergeCell ref="E20:H20"/>
    <mergeCell ref="E42:G42"/>
    <mergeCell ref="E43:G43"/>
    <mergeCell ref="E44:G44"/>
    <mergeCell ref="E45:G45"/>
    <mergeCell ref="E46:G46"/>
    <mergeCell ref="E47:E51"/>
    <mergeCell ref="F47:G47"/>
    <mergeCell ref="F48:G48"/>
    <mergeCell ref="F49:G49"/>
  </mergeCells>
  <dataValidations count="26">
    <dataValidation type="list" allowBlank="1" showInputMessage="1" showErrorMessage="1" errorTitle="Внимание" error="Пожалуйста, выберите значение из списка!" sqref="H37 H64 H52 H58 H71 H78 H40:H43 H45:H46 H486 H488">
      <formula1>YES_NO</formula1>
    </dataValidation>
    <dataValidation type="list" showInputMessage="1" showErrorMessage="1" errorTitle="Внимание" error="Пожалуйста, выберите значение из списка" sqref="H39">
      <formula1>OWNERSHIP_TYPE</formula1>
    </dataValidation>
    <dataValidation type="list" showInputMessage="1" showErrorMessage="1" errorTitle="Внимание" error="Пожалуйста, выберите значение из списка" sqref="H38">
      <formula1>STATE_SHARE</formula1>
    </dataValidation>
    <dataValidation type="list" allowBlank="1" showInputMessage="1" showErrorMessage="1" errorTitle="Ошибка" error="Выберите значение из списка" prompt="Выберите значение из списка" sqref="H29">
      <formula1>okopf_list</formula1>
    </dataValidation>
    <dataValidation type="list" allowBlank="1" showInputMessage="1" showErrorMessage="1" errorTitle="Ошибка" error="Выберите значение из списка" prompt="Выберите значение из списка" sqref="H8">
      <formula1>year_list2</formula1>
    </dataValidation>
    <dataValidation type="list" showDropDown="1" sqref="C8">
      <formula1>year_list2</formula1>
    </dataValidation>
    <dataValidation type="list" showDropDown="1" sqref="C9 C125 C158 C191 C224 C257 C290 C323 C356 C389 C422 C455">
      <formula1>YEAR_LIST</formula1>
    </dataValidation>
    <dataValidation type="list" showDropDown="1" sqref="C10 C126 C159 C192 C225 C258 C291 C324 C357 C390 C423 C456">
      <formula1>period_list</formula1>
    </dataValidation>
    <dataValidation type="list" showInputMessage="1" showErrorMessage="1" errorTitle="Внимание" error="Пожалуйста, выберите значение из списка!" sqref="H9">
      <formula1>YEAR_LIST</formula1>
    </dataValidation>
    <dataValidation type="textLength" operator="lessThanOrEqual" allowBlank="1" showInputMessage="1" showErrorMessage="1" sqref="C30:C36 C47 C49 C24 C53 C55 C111 C59 C61 C65 C67 C72 C74 C79 C81 C85 C87:C90 C477:C481 C120:C121 C123 C153:C154 C156 C186:C187 C189 C219:C220 C222 C252:C253 C255 C285:C286 C288 C318:C319 C321 C351:C352 C354 C384:C385 C387 C417:C418 C420 C450:C451 C453">
      <formula1>990</formula1>
    </dataValidation>
    <dataValidation type="list" showDropDown="1" sqref="C29">
      <formula1>okopf_list</formula1>
    </dataValidation>
    <dataValidation type="list" showDropDown="1" sqref="C37 C40:C43 C45:C46 C52 C58 C64 C71 C78 C486:C488">
      <formula1>YES_NO</formula1>
    </dataValidation>
    <dataValidation type="list" showDropDown="1" showInputMessage="1" showErrorMessage="1" sqref="C39">
      <formula1>OWNERSHIP_TYPE</formula1>
    </dataValidation>
    <dataValidation type="date" operator="notEqual" allowBlank="1" showInputMessage="1" showErrorMessage="1" sqref="C50 C56 C62 C75:C77 C68:C70 C112 C82:C84 C122 C155 C188 C221 C254 C287 C320 C353 C386 C419 C452">
      <formula1>1</formula1>
    </dataValidation>
    <dataValidation type="list" showInputMessage="1" errorTitle="Внимание" error="Пожалуйста, выберите значение из списка" prompt="Выберите значение из списка или укажите свой вариант" sqref="H48 H54 H60 H66 H73 H80 H110">
      <formula1>DOCUMENT_TYPES</formula1>
    </dataValidation>
    <dataValidation type="list" showInputMessage="1" showErrorMessage="1" errorTitle="Внимание" error="Пожалуйста, выберите значение из списка!" sqref="H10">
      <formula1>period_list</formula1>
    </dataValidation>
    <dataValidation type="list" operator="lessThanOrEqual" showDropDown="1" showInputMessage="1" showErrorMessage="1" sqref="C63 C57 C44 C51">
      <formula1>"FAS_URL"</formula1>
    </dataValidation>
    <dataValidation type="list" allowBlank="1" showInputMessage="1" showErrorMessage="1" sqref="E113:F113">
      <formula1>"Заявление организации,Заявление организации (отсутствует)"</formula1>
    </dataValidation>
    <dataValidation type="list" showDropDown="1" errorTitle="Ошибка" error="Выберите значение из списка" prompt="Выберите значение из списка" sqref="C117 C150 C183 C216 C249 C282 C315 C348 C381 C414 C447">
      <formula1>tariff_type_list</formula1>
    </dataValidation>
    <dataValidation type="list" allowBlank="1" showInputMessage="1" showErrorMessage="1" errorTitle="Ошибка" error="Выберите значение из списка" prompt="Выберите значение из списка" sqref="H125 H158 H191 H224 H257 H290 H323 H356 H389 H422 H455">
      <formula1>YEAR_LIST</formula1>
    </dataValidation>
    <dataValidation type="list" showDropDown="1" showInputMessage="1" showErrorMessage="1" errorTitle="Внимание" error="Пожалуйста, выберите значение из списка!" sqref="C124 C157 C190 C223 C256 C289 C322 C355 C388 C421 C454">
      <formula1>TARIFF_CALC_METHOD</formula1>
    </dataValidation>
    <dataValidation type="list" allowBlank="1" showInputMessage="1" showErrorMessage="1" errorTitle="Ошибка" error="Выберите значение из списка" prompt="Выберите значение из списка" sqref="H126 H159 H192 H225 H258 H291 H324 H357 H390 H423 H456">
      <formula1>period_list</formula1>
    </dataValidation>
    <dataValidation type="list" allowBlank="1" showInputMessage="1" showErrorMessage="1" errorTitle="Ошибка" error="Выберите значение из списка" prompt="Выберите значение из списка" sqref="H116 H149 H182 H215 H248 H281 H314 H347 H380 H413 H446">
      <formula1>COLDVSNA_VTARIFF</formula1>
    </dataValidation>
    <dataValidation type="list" allowBlank="1" showInputMessage="1" showErrorMessage="1" errorTitle="Внимание" error="Пожалуйста, выберите значение из списка!" sqref="H124 H157 H190 H223 H256 H289 H322 H355 H388 H421 H454">
      <formula1>TARIFF_CALC_METHOD</formula1>
    </dataValidation>
    <dataValidation type="list" allowBlank="1" showInputMessage="1" showErrorMessage="1" errorTitle="Ошибка" error="Выберите значение из списка" prompt="Выберите значение из списка" sqref="H117 H150 H183 H216 H249 H282 H315 H348 H381 H414 H447">
      <formula1>tariff_type_list</formula1>
    </dataValidation>
    <dataValidation type="list" allowBlank="1" showInputMessage="1" showErrorMessage="1" errorTitle="Ошибка" error="Выберите значение из списка" prompt="Выберите значение из списка" sqref="H119 H152 H185 H218 H251 H284 H317 H350 H383 H416 H449">
      <formula1>COLDVSNA_VTOV</formula1>
    </dataValidation>
  </dataValidations>
  <printOptions horizontalCentered="1"/>
  <pageMargins left="0.35433070866141736" right="0.35433070866141736" top="0.39370078740157483" bottom="0.47222222222222221" header="7.874015748031496E-2" footer="7.874015748031496E-2"/>
  <pageSetup paperSize="9" scale="79" fitToHeight="0" orientation="portrait" r:id="rId1"/>
  <headerFooter>
    <oddFooter>&amp;C&amp;A
&amp;P из &amp;N</oddFooter>
  </headerFooter>
  <rowBreaks count="1" manualBreakCount="1">
    <brk id="85" max="16383"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et_union_hor">
    <tabColor indexed="47"/>
    <outlinePr summaryBelow="0" summaryRight="0"/>
  </sheetPr>
  <dimension ref="A1:BA693"/>
  <sheetViews>
    <sheetView showGridLines="0" zoomScaleNormal="100" workbookViewId="0"/>
  </sheetViews>
  <sheetFormatPr defaultColWidth="9.125" defaultRowHeight="11.4" outlineLevelRow="1"/>
  <cols>
    <col min="1" max="1" width="17.625" style="1" customWidth="1"/>
    <col min="2" max="6" width="9.125" style="1"/>
    <col min="7" max="7" width="66.375" style="1" customWidth="1"/>
    <col min="8" max="8" width="25.375" style="1" customWidth="1"/>
    <col min="9" max="9" width="18" style="1" customWidth="1"/>
    <col min="10" max="10" width="33.875" style="1" customWidth="1"/>
    <col min="11" max="11" width="9.125" style="1"/>
    <col min="12" max="12" width="32.875" style="1" customWidth="1"/>
    <col min="13" max="13" width="59" style="3" customWidth="1"/>
    <col min="14" max="14" width="46.625" style="3" customWidth="1"/>
    <col min="15" max="16" width="9.125" style="3"/>
    <col min="17" max="26" width="9.125" style="1"/>
    <col min="27" max="27" width="9.125" style="5"/>
    <col min="28" max="16384" width="9.125" style="1"/>
  </cols>
  <sheetData>
    <row r="1" spans="1:27" s="143" customFormat="1" ht="30" customHeight="1">
      <c r="A1" s="142" t="s">
        <v>115</v>
      </c>
      <c r="M1" s="144"/>
      <c r="N1" s="144"/>
      <c r="O1" s="144"/>
      <c r="P1" s="144"/>
      <c r="AA1" s="145"/>
    </row>
    <row r="2" spans="1:27">
      <c r="A2" s="146" t="s">
        <v>1032</v>
      </c>
    </row>
    <row r="3" spans="1:27" s="53" customFormat="1" ht="15.9" customHeight="1">
      <c r="A3" s="587"/>
      <c r="C3" s="359"/>
      <c r="D3" s="1074" t="s">
        <v>18</v>
      </c>
      <c r="E3" s="1"/>
      <c r="F3" s="1"/>
      <c r="G3" s="135" t="str">
        <f>"Тариф " &amp; D3</f>
        <v>Тариф 1</v>
      </c>
      <c r="H3" s="331" t="s">
        <v>1023</v>
      </c>
      <c r="I3" s="147" t="s">
        <v>283</v>
      </c>
      <c r="J3" s="53" t="str">
        <f>G3 &amp; " (" &amp;H3&amp; ") - " &amp;H5 &amp; IF(H9="",""," (" &amp; H9 &amp; ")")</f>
        <v xml:space="preserve">Тариф 1 (Водоснабжение) - </v>
      </c>
      <c r="K3" s="53">
        <f>H8</f>
        <v>0</v>
      </c>
      <c r="L3" s="320">
        <f>H5</f>
        <v>0</v>
      </c>
      <c r="M3" s="53">
        <f>H9</f>
        <v>0</v>
      </c>
      <c r="N3" s="53">
        <f>H6</f>
        <v>0</v>
      </c>
    </row>
    <row r="4" spans="1:27" s="53" customFormat="1" ht="15.9" customHeight="1">
      <c r="A4" s="587"/>
      <c r="C4" s="359"/>
      <c r="D4" s="1074"/>
      <c r="E4" s="1"/>
      <c r="F4" s="1"/>
      <c r="G4" s="56" t="s">
        <v>1246</v>
      </c>
      <c r="H4" s="136"/>
      <c r="I4" s="333"/>
    </row>
    <row r="5" spans="1:27" s="53" customFormat="1" ht="15.9" customHeight="1">
      <c r="A5" s="587"/>
      <c r="C5" s="359"/>
      <c r="D5" s="1074"/>
      <c r="E5" s="1"/>
      <c r="F5" s="1"/>
      <c r="G5" s="56" t="s">
        <v>262</v>
      </c>
      <c r="H5" s="138"/>
      <c r="I5" s="333"/>
    </row>
    <row r="6" spans="1:27" s="53" customFormat="1" ht="15.9" customHeight="1">
      <c r="A6" s="587"/>
      <c r="C6" s="359"/>
      <c r="D6" s="1074"/>
      <c r="E6" s="1"/>
      <c r="F6" s="1"/>
      <c r="G6" s="56" t="s">
        <v>263</v>
      </c>
      <c r="H6" s="138"/>
      <c r="I6" s="333"/>
    </row>
    <row r="7" spans="1:27" s="53" customFormat="1" ht="15.9" customHeight="1">
      <c r="A7" s="587"/>
      <c r="C7" s="359"/>
      <c r="D7" s="1074"/>
      <c r="E7" s="1"/>
      <c r="F7" s="1"/>
      <c r="G7" s="56" t="s">
        <v>264</v>
      </c>
      <c r="H7" s="136"/>
      <c r="I7" s="334"/>
    </row>
    <row r="8" spans="1:27" s="53" customFormat="1" ht="15.9" customHeight="1">
      <c r="A8" s="587"/>
      <c r="C8" s="359"/>
      <c r="D8" s="1074"/>
      <c r="E8" s="1"/>
      <c r="F8" s="1"/>
      <c r="G8" s="139" t="str">
        <f>IF(H3="Водоотведение","Вид сточных вод","Вид воды")</f>
        <v>Вид воды</v>
      </c>
      <c r="H8" s="138"/>
      <c r="I8" s="333"/>
    </row>
    <row r="9" spans="1:27" s="53" customFormat="1" ht="15.9" customHeight="1">
      <c r="A9" s="587"/>
      <c r="C9" s="359"/>
      <c r="D9" s="1074"/>
      <c r="E9" s="1"/>
      <c r="F9" s="1"/>
      <c r="G9" s="139" t="s">
        <v>1031</v>
      </c>
      <c r="H9" s="528"/>
      <c r="I9" s="333"/>
    </row>
    <row r="10" spans="1:27" s="53" customFormat="1" ht="15.9" customHeight="1">
      <c r="A10" s="587"/>
      <c r="B10" s="53" t="b">
        <f t="shared" ref="B10:B15" si="0">org_declaration="Заявление организации"</f>
        <v>1</v>
      </c>
      <c r="C10" s="359"/>
      <c r="D10" s="1074"/>
      <c r="E10" s="1"/>
      <c r="F10" s="1"/>
      <c r="G10" s="56" t="s">
        <v>265</v>
      </c>
      <c r="H10" s="465"/>
      <c r="I10" s="333"/>
    </row>
    <row r="11" spans="1:27" s="53" customFormat="1" ht="15.9" customHeight="1">
      <c r="A11" s="587"/>
      <c r="B11" s="53" t="b">
        <f t="shared" si="0"/>
        <v>1</v>
      </c>
      <c r="C11" s="359"/>
      <c r="D11" s="1074"/>
      <c r="E11" s="1"/>
      <c r="F11" s="1"/>
      <c r="G11" s="56" t="s">
        <v>266</v>
      </c>
      <c r="H11" s="533"/>
      <c r="I11" s="333"/>
    </row>
    <row r="12" spans="1:27" s="53" customFormat="1" ht="15.9" customHeight="1">
      <c r="A12" s="587"/>
      <c r="B12" s="53" t="b">
        <f t="shared" si="0"/>
        <v>1</v>
      </c>
      <c r="C12" s="359"/>
      <c r="D12" s="1074"/>
      <c r="E12" s="1"/>
      <c r="F12" s="1"/>
      <c r="G12" s="56" t="s">
        <v>1187</v>
      </c>
      <c r="H12" s="465"/>
      <c r="I12" s="333"/>
    </row>
    <row r="13" spans="1:27" s="53" customFormat="1" ht="15.9" customHeight="1">
      <c r="A13" s="587"/>
      <c r="B13" s="53" t="b">
        <f t="shared" si="0"/>
        <v>1</v>
      </c>
      <c r="C13" s="359"/>
      <c r="D13" s="1074"/>
      <c r="E13" s="1"/>
      <c r="F13" s="1"/>
      <c r="G13" s="56" t="s">
        <v>267</v>
      </c>
      <c r="H13" s="534"/>
      <c r="I13" s="333"/>
    </row>
    <row r="14" spans="1:27" s="53" customFormat="1" ht="21.75" customHeight="1">
      <c r="A14" s="587"/>
      <c r="B14" s="53" t="b">
        <f t="shared" si="0"/>
        <v>1</v>
      </c>
      <c r="C14" s="359"/>
      <c r="D14" s="1074"/>
      <c r="E14" s="1"/>
      <c r="F14" s="1"/>
      <c r="G14" s="532" t="str">
        <f>IF(OR(H13="экономически обоснованных расходов (затрат)",H13="сравнения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H14" s="528"/>
      <c r="I14" s="333"/>
    </row>
    <row r="15" spans="1:27" s="53" customFormat="1" ht="15.9" customHeight="1">
      <c r="A15" s="587"/>
      <c r="B15" s="53" t="b">
        <f t="shared" si="0"/>
        <v>1</v>
      </c>
      <c r="C15" s="359"/>
      <c r="D15" s="1074"/>
      <c r="E15" s="1"/>
      <c r="F15" s="1"/>
      <c r="G15" s="56" t="s">
        <v>269</v>
      </c>
      <c r="H15" s="360"/>
      <c r="I15" s="333"/>
    </row>
    <row r="16" spans="1:27" s="53" customFormat="1" ht="30.6">
      <c r="A16" s="53">
        <f>god</f>
        <v>2024</v>
      </c>
      <c r="B16" s="53" t="b">
        <f t="shared" ref="B16:B35" si="1">A16&lt;=last_year_vis</f>
        <v>1</v>
      </c>
      <c r="C16" s="359"/>
      <c r="D16" s="1074"/>
      <c r="E16" s="1"/>
      <c r="F16" s="1"/>
      <c r="G16" s="139" t="str">
        <f>"Величина тарифа на холодное водоснабжение/водоотведение, предложенная организацией (без НДС), руб./куб.м 
с 01.01."&amp;A16&amp;" по 30.06."&amp;A16</f>
        <v>Величина тарифа на холодное водоснабжение/водоотведение, предложенная организацией (без НДС), руб./куб.м 
с 01.01.2024 по 30.06.2024</v>
      </c>
      <c r="H16" s="339">
        <f ca="1">SUMIFS(OFFSET(Калькуляция!$T$15:$T$1369,0,A16-god),Калькуляция!$A$15:$A$1369,D3,Калькуляция!$M$15:$M$1369,"I полугодие: тариф")</f>
        <v>123.14</v>
      </c>
      <c r="I16" s="54"/>
      <c r="J16" s="55"/>
    </row>
    <row r="17" spans="1:10" s="53" customFormat="1" ht="30.6">
      <c r="A17" s="53">
        <f>god</f>
        <v>2024</v>
      </c>
      <c r="B17" s="53" t="b">
        <f t="shared" si="1"/>
        <v>1</v>
      </c>
      <c r="C17" s="359"/>
      <c r="D17" s="1074"/>
      <c r="E17" s="1"/>
      <c r="F17" s="1"/>
      <c r="G17" s="139" t="str">
        <f>"Величина тарифа на холодное водоснабжение/водоотведение, предложенная организацией (без НДС), руб./куб.м 
с 01.07."&amp;A17&amp;" по 31.12."&amp;A17</f>
        <v>Величина тарифа на холодное водоснабжение/водоотведение, предложенная организацией (без НДС), руб./куб.м 
с 01.07.2024 по 31.12.2024</v>
      </c>
      <c r="H17" s="339">
        <f ca="1">SUMIFS(OFFSET(Калькуляция!$T$15:$T$1369,0,A17-god),Калькуляция!$A$15:$A$1369,D3,Калькуляция!$M$15:$M$1369,"II полугодие: тариф")</f>
        <v>127.9666861484512</v>
      </c>
      <c r="I17" s="54"/>
    </row>
    <row r="18" spans="1:10" s="53" customFormat="1" ht="30.6">
      <c r="A18" s="53">
        <f>god+1</f>
        <v>2025</v>
      </c>
      <c r="B18" s="53" t="b">
        <f t="shared" si="1"/>
        <v>0</v>
      </c>
      <c r="C18" s="359"/>
      <c r="D18" s="1074"/>
      <c r="E18" s="1"/>
      <c r="F18" s="1"/>
      <c r="G18" s="139" t="str">
        <f>"Величина тарифа на холодное водоснабжение/водоотведение, предложенная организацией (без НДС), руб./куб.м 
с 01.01."&amp;A18&amp;" по 30.06."&amp;A18</f>
        <v>Величина тарифа на холодное водоснабжение/водоотведение, предложенная организацией (без НДС), руб./куб.м 
с 01.01.2025 по 30.06.2025</v>
      </c>
      <c r="H18" s="339">
        <f ca="1">SUMIFS(OFFSET(Калькуляция!$T$15:$T$1369,0,A18-god),Калькуляция!$A$15:$A$1369,D3,Калькуляция!$M$15:$M$1369,"I полугодие: тариф")</f>
        <v>0</v>
      </c>
      <c r="I18" s="54"/>
      <c r="J18" s="55"/>
    </row>
    <row r="19" spans="1:10" s="53" customFormat="1" ht="30.6">
      <c r="A19" s="53">
        <f>god+1</f>
        <v>2025</v>
      </c>
      <c r="B19" s="53" t="b">
        <f t="shared" si="1"/>
        <v>0</v>
      </c>
      <c r="C19" s="359"/>
      <c r="D19" s="1074"/>
      <c r="E19" s="1"/>
      <c r="F19" s="1"/>
      <c r="G19" s="139" t="str">
        <f>"Величина тарифа на холодное водоснабжение/водоотведение, предложенная организацией (без НДС), руб./куб.м 
с 01.07."&amp;A19&amp;" по 31.12."&amp;A19</f>
        <v>Величина тарифа на холодное водоснабжение/водоотведение, предложенная организацией (без НДС), руб./куб.м 
с 01.07.2025 по 31.12.2025</v>
      </c>
      <c r="H19" s="339">
        <f ca="1">SUMIFS(OFFSET(Калькуляция!$T$15:$T$1369,0,A19-god),Калькуляция!$A$15:$A$1369,D3,Калькуляция!$M$15:$M$1369,"II полугодие: тариф")</f>
        <v>0</v>
      </c>
      <c r="I19" s="54"/>
    </row>
    <row r="20" spans="1:10" s="53" customFormat="1" ht="30.6">
      <c r="A20" s="53">
        <f>god+2</f>
        <v>2026</v>
      </c>
      <c r="B20" s="53" t="b">
        <f t="shared" si="1"/>
        <v>0</v>
      </c>
      <c r="C20" s="359"/>
      <c r="D20" s="1074"/>
      <c r="E20" s="1"/>
      <c r="F20" s="1"/>
      <c r="G20" s="139" t="str">
        <f>"Величина тарифа на холодное водоснабжение/водоотведение, предложенная организацией (без НДС), руб./куб.м 
с 01.01."&amp;A20&amp;" по 30.06."&amp;A20</f>
        <v>Величина тарифа на холодное водоснабжение/водоотведение, предложенная организацией (без НДС), руб./куб.м 
с 01.01.2026 по 30.06.2026</v>
      </c>
      <c r="H20" s="339">
        <f ca="1">SUMIFS(OFFSET(Калькуляция!$T$15:$T$1369,0,A20-god),Калькуляция!$A$15:$A$1369,D3,Калькуляция!$M$15:$M$1369,"I полугодие: тариф")</f>
        <v>0</v>
      </c>
      <c r="I20" s="54"/>
      <c r="J20" s="55"/>
    </row>
    <row r="21" spans="1:10" s="53" customFormat="1" ht="30.6">
      <c r="A21" s="53">
        <f>god+2</f>
        <v>2026</v>
      </c>
      <c r="B21" s="53" t="b">
        <f t="shared" si="1"/>
        <v>0</v>
      </c>
      <c r="C21" s="359"/>
      <c r="D21" s="1074"/>
      <c r="E21" s="1"/>
      <c r="F21" s="1"/>
      <c r="G21" s="139" t="str">
        <f>"Величина тарифа на холодное водоснабжение/водоотведение, предложенная организацией (без НДС), руб./куб.м 
с 01.07."&amp;A21&amp;" по 31.12."&amp;A21</f>
        <v>Величина тарифа на холодное водоснабжение/водоотведение, предложенная организацией (без НДС), руб./куб.м 
с 01.07.2026 по 31.12.2026</v>
      </c>
      <c r="H21" s="339">
        <f ca="1">SUMIFS(OFFSET(Калькуляция!$T$15:$T$1369,0,A21-god),Калькуляция!$A$15:$A$1369,D3,Калькуляция!$M$15:$M$1369,"II полугодие: тариф")</f>
        <v>0</v>
      </c>
      <c r="I21" s="54"/>
    </row>
    <row r="22" spans="1:10" s="53" customFormat="1" ht="30.6">
      <c r="A22" s="53">
        <f>god+3</f>
        <v>2027</v>
      </c>
      <c r="B22" s="53" t="b">
        <f t="shared" si="1"/>
        <v>0</v>
      </c>
      <c r="C22" s="359"/>
      <c r="D22" s="1074"/>
      <c r="E22" s="1"/>
      <c r="F22" s="1"/>
      <c r="G22" s="139" t="str">
        <f>"Величина тарифа на холодное водоснабжение/водоотведение, предложенная организацией (без НДС), руб./куб.м 
с 01.01."&amp;A22&amp;" по 30.06."&amp;A22</f>
        <v>Величина тарифа на холодное водоснабжение/водоотведение, предложенная организацией (без НДС), руб./куб.м 
с 01.01.2027 по 30.06.2027</v>
      </c>
      <c r="H22" s="339">
        <f ca="1">SUMIFS(OFFSET(Калькуляция!$T$15:$T$1369,0,A22-god),Калькуляция!$A$15:$A$1369,D3,Калькуляция!$M$15:$M$1369,"I полугодие: тариф")</f>
        <v>0</v>
      </c>
      <c r="I22" s="54"/>
      <c r="J22" s="55"/>
    </row>
    <row r="23" spans="1:10" s="53" customFormat="1" ht="30.6">
      <c r="A23" s="53">
        <f>god+3</f>
        <v>2027</v>
      </c>
      <c r="B23" s="53" t="b">
        <f t="shared" si="1"/>
        <v>0</v>
      </c>
      <c r="C23" s="359"/>
      <c r="D23" s="1074"/>
      <c r="E23" s="1"/>
      <c r="F23" s="1"/>
      <c r="G23" s="139" t="str">
        <f>"Величина тарифа на холодное водоснабжение/водоотведение, предложенная организацией (без НДС), руб./куб.м 
с 01.07."&amp;A23&amp;" по 31.12."&amp;A23</f>
        <v>Величина тарифа на холодное водоснабжение/водоотведение, предложенная организацией (без НДС), руб./куб.м 
с 01.07.2027 по 31.12.2027</v>
      </c>
      <c r="H23" s="339">
        <f ca="1">SUMIFS(OFFSET(Калькуляция!$T$15:$T$1369,0,A23-god),Калькуляция!$A$15:$A$1369,D3,Калькуляция!$M$15:$M$1369,"II полугодие: тариф")</f>
        <v>0</v>
      </c>
      <c r="I23" s="54"/>
    </row>
    <row r="24" spans="1:10" s="53" customFormat="1" ht="30.6">
      <c r="A24" s="53">
        <f>god+4</f>
        <v>2028</v>
      </c>
      <c r="B24" s="53" t="b">
        <f t="shared" si="1"/>
        <v>0</v>
      </c>
      <c r="C24" s="359"/>
      <c r="D24" s="1074"/>
      <c r="E24" s="1"/>
      <c r="F24" s="1"/>
      <c r="G24" s="139" t="str">
        <f>"Величина тарифа на холодное водоснабжение/водоотведение, предложенная организацией (без НДС), руб./куб.м 
с 01.01."&amp;A24&amp;" по 30.06."&amp;A24</f>
        <v>Величина тарифа на холодное водоснабжение/водоотведение, предложенная организацией (без НДС), руб./куб.м 
с 01.01.2028 по 30.06.2028</v>
      </c>
      <c r="H24" s="339">
        <f ca="1">SUMIFS(OFFSET(Калькуляция!$T$15:$T$1369,0,A24-god),Калькуляция!$A$15:$A$1369,D3,Калькуляция!$M$15:$M$1369,"I полугодие: тариф")</f>
        <v>0</v>
      </c>
      <c r="I24" s="54"/>
      <c r="J24" s="55"/>
    </row>
    <row r="25" spans="1:10" s="53" customFormat="1" ht="30.6">
      <c r="A25" s="53">
        <f>god+4</f>
        <v>2028</v>
      </c>
      <c r="B25" s="53" t="b">
        <f t="shared" si="1"/>
        <v>0</v>
      </c>
      <c r="C25" s="359"/>
      <c r="D25" s="1074"/>
      <c r="E25" s="1"/>
      <c r="F25" s="1"/>
      <c r="G25" s="139" t="str">
        <f>"Величина тарифа на холодное водоснабжение/водоотведение, предложенная организацией (без НДС), руб./куб.м 
с 01.07."&amp;A25&amp;" по 31.12."&amp;A25</f>
        <v>Величина тарифа на холодное водоснабжение/водоотведение, предложенная организацией (без НДС), руб./куб.м 
с 01.07.2028 по 31.12.2028</v>
      </c>
      <c r="H25" s="339">
        <f ca="1">SUMIFS(OFFSET(Калькуляция!$T$15:$T$1369,0,A25-god),Калькуляция!$A$15:$A$1369,D3,Калькуляция!$M$15:$M$1369,"II полугодие: тариф")</f>
        <v>0</v>
      </c>
      <c r="I25" s="54"/>
    </row>
    <row r="26" spans="1:10" s="53" customFormat="1" ht="30.6">
      <c r="A26" s="53">
        <f>god+5</f>
        <v>2029</v>
      </c>
      <c r="B26" s="53" t="b">
        <f t="shared" si="1"/>
        <v>0</v>
      </c>
      <c r="C26" s="359"/>
      <c r="D26" s="1074"/>
      <c r="E26" s="1"/>
      <c r="F26" s="1"/>
      <c r="G26" s="139" t="str">
        <f>"Величина тарифа на холодное водоснабжение/водоотведение, предложенная организацией (без НДС), руб./куб.м 
с 01.01."&amp;A26&amp;" по 30.06."&amp;A26</f>
        <v>Величина тарифа на холодное водоснабжение/водоотведение, предложенная организацией (без НДС), руб./куб.м 
с 01.01.2029 по 30.06.2029</v>
      </c>
      <c r="H26" s="339">
        <f ca="1">SUMIFS(OFFSET(Калькуляция!$T$15:$T$1369,0,A26-god),Калькуляция!$A$15:$A$1369,D3,Калькуляция!$M$15:$M$1369,"I полугодие: тариф")</f>
        <v>0</v>
      </c>
      <c r="I26" s="54"/>
      <c r="J26" s="55"/>
    </row>
    <row r="27" spans="1:10" s="53" customFormat="1" ht="30.6">
      <c r="A27" s="53">
        <f>god+5</f>
        <v>2029</v>
      </c>
      <c r="B27" s="53" t="b">
        <f t="shared" si="1"/>
        <v>0</v>
      </c>
      <c r="C27" s="359"/>
      <c r="D27" s="1074"/>
      <c r="E27" s="1"/>
      <c r="F27" s="1"/>
      <c r="G27" s="139" t="str">
        <f>"Величина тарифа на холодное водоснабжение/водоотведение, предложенная организацией (без НДС), руб./куб.м 
с 01.07."&amp;A27&amp;" по 31.12."&amp;A27</f>
        <v>Величина тарифа на холодное водоснабжение/водоотведение, предложенная организацией (без НДС), руб./куб.м 
с 01.07.2029 по 31.12.2029</v>
      </c>
      <c r="H27" s="339">
        <f ca="1">SUMIFS(OFFSET(Калькуляция!$T$15:$T$1369,0,A27-god),Калькуляция!$A$15:$A$1369,D3,Калькуляция!$M$15:$M$1369,"II полугодие: тариф")</f>
        <v>0</v>
      </c>
      <c r="I27" s="54"/>
    </row>
    <row r="28" spans="1:10" s="53" customFormat="1" ht="30.6">
      <c r="A28" s="53">
        <f>god+6</f>
        <v>2030</v>
      </c>
      <c r="B28" s="53" t="b">
        <f t="shared" si="1"/>
        <v>0</v>
      </c>
      <c r="C28" s="359"/>
      <c r="D28" s="1074"/>
      <c r="E28" s="1"/>
      <c r="F28" s="1"/>
      <c r="G28" s="139" t="str">
        <f>"Величина тарифа на холодное водоснабжение/водоотведение, предложенная организацией (без НДС), руб./куб.м 
с 01.01."&amp;A28&amp;" по 30.06."&amp;A28</f>
        <v>Величина тарифа на холодное водоснабжение/водоотведение, предложенная организацией (без НДС), руб./куб.м 
с 01.01.2030 по 30.06.2030</v>
      </c>
      <c r="H28" s="339">
        <f ca="1">SUMIFS(OFFSET(Калькуляция!$T$15:$T$1369,0,A28-god),Калькуляция!$A$15:$A$1369,D3,Калькуляция!$M$15:$M$1369,"I полугодие: тариф")</f>
        <v>0</v>
      </c>
      <c r="I28" s="54"/>
      <c r="J28" s="55"/>
    </row>
    <row r="29" spans="1:10" s="53" customFormat="1" ht="30.6">
      <c r="A29" s="53">
        <f>god+6</f>
        <v>2030</v>
      </c>
      <c r="B29" s="53" t="b">
        <f t="shared" si="1"/>
        <v>0</v>
      </c>
      <c r="C29" s="359"/>
      <c r="D29" s="1074"/>
      <c r="E29" s="1"/>
      <c r="F29" s="1"/>
      <c r="G29" s="139" t="str">
        <f>"Величина тарифа на холодное водоснабжение/водоотведение, предложенная организацией (без НДС), руб./куб.м 
с 01.07."&amp;A29&amp;" по 31.12."&amp;A29</f>
        <v>Величина тарифа на холодное водоснабжение/водоотведение, предложенная организацией (без НДС), руб./куб.м 
с 01.07.2030 по 31.12.2030</v>
      </c>
      <c r="H29" s="339">
        <f ca="1">SUMIFS(OFFSET(Калькуляция!$T$15:$T$1369,0,A29-god),Калькуляция!$A$15:$A$1369,D3,Калькуляция!$M$15:$M$1369,"II полугодие: тариф")</f>
        <v>0</v>
      </c>
      <c r="I29" s="54"/>
    </row>
    <row r="30" spans="1:10" s="53" customFormat="1" ht="30.6">
      <c r="A30" s="53">
        <f>god+7</f>
        <v>2031</v>
      </c>
      <c r="B30" s="53" t="b">
        <f t="shared" si="1"/>
        <v>0</v>
      </c>
      <c r="C30" s="359"/>
      <c r="D30" s="1074"/>
      <c r="E30" s="1"/>
      <c r="F30" s="1"/>
      <c r="G30" s="139" t="str">
        <f>"Величина тарифа на холодное водоснабжение/водоотведение, предложенная организацией (без НДС), руб./куб.м 
с 01.01."&amp;A30&amp;" по 30.06."&amp;A30</f>
        <v>Величина тарифа на холодное водоснабжение/водоотведение, предложенная организацией (без НДС), руб./куб.м 
с 01.01.2031 по 30.06.2031</v>
      </c>
      <c r="H30" s="339">
        <f ca="1">SUMIFS(OFFSET(Калькуляция!$T$15:$T$1369,0,A30-god),Калькуляция!$A$15:$A$1369,D3,Калькуляция!$M$15:$M$1369,"I полугодие: тариф")</f>
        <v>0</v>
      </c>
      <c r="I30" s="54"/>
      <c r="J30" s="55"/>
    </row>
    <row r="31" spans="1:10" s="53" customFormat="1" ht="30.6">
      <c r="A31" s="53">
        <f>god+7</f>
        <v>2031</v>
      </c>
      <c r="B31" s="53" t="b">
        <f t="shared" si="1"/>
        <v>0</v>
      </c>
      <c r="C31" s="359"/>
      <c r="D31" s="1074"/>
      <c r="E31" s="1"/>
      <c r="F31" s="1"/>
      <c r="G31" s="139" t="str">
        <f>"Величина тарифа на холодное водоснабжение/водоотведение, предложенная организацией (без НДС), руб./куб.м 
с 01.07."&amp;A31&amp;" по 31.12."&amp;A31</f>
        <v>Величина тарифа на холодное водоснабжение/водоотведение, предложенная организацией (без НДС), руб./куб.м 
с 01.07.2031 по 31.12.2031</v>
      </c>
      <c r="H31" s="339">
        <f ca="1">SUMIFS(OFFSET(Калькуляция!$T$15:$T$1369,0,A31-god),Калькуляция!$A$15:$A$1369,D3,Калькуляция!$M$15:$M$1369,"II полугодие: тариф")</f>
        <v>0</v>
      </c>
      <c r="I31" s="54"/>
    </row>
    <row r="32" spans="1:10" s="53" customFormat="1" ht="30.6">
      <c r="A32" s="53">
        <f>god+8</f>
        <v>2032</v>
      </c>
      <c r="B32" s="53" t="b">
        <f t="shared" si="1"/>
        <v>0</v>
      </c>
      <c r="C32" s="359"/>
      <c r="D32" s="1074"/>
      <c r="E32" s="1"/>
      <c r="F32" s="1"/>
      <c r="G32" s="139" t="str">
        <f>"Величина тарифа на холодное водоснабжение/водоотведение, предложенная организацией (без НДС), руб./куб.м 
с 01.01."&amp;A32&amp;" по 30.06."&amp;A32</f>
        <v>Величина тарифа на холодное водоснабжение/водоотведение, предложенная организацией (без НДС), руб./куб.м 
с 01.01.2032 по 30.06.2032</v>
      </c>
      <c r="H32" s="339">
        <f ca="1">SUMIFS(OFFSET(Калькуляция!$T$15:$T$1369,0,A32-god),Калькуляция!$A$15:$A$1369,D3,Калькуляция!$M$15:$M$1369,"I полугодие: тариф")</f>
        <v>0</v>
      </c>
      <c r="I32" s="54"/>
      <c r="J32" s="55"/>
    </row>
    <row r="33" spans="1:27" s="53" customFormat="1" ht="30.6">
      <c r="A33" s="53">
        <f>god+8</f>
        <v>2032</v>
      </c>
      <c r="B33" s="53" t="b">
        <f t="shared" si="1"/>
        <v>0</v>
      </c>
      <c r="C33" s="359"/>
      <c r="D33" s="1074"/>
      <c r="E33" s="1"/>
      <c r="F33" s="1"/>
      <c r="G33" s="139" t="str">
        <f>"Величина тарифа на холодное водоснабжение/водоотведение, предложенная организацией (без НДС), руб./куб.м 
с 01.07."&amp;A33&amp;" по 31.12."&amp;A33</f>
        <v>Величина тарифа на холодное водоснабжение/водоотведение, предложенная организацией (без НДС), руб./куб.м 
с 01.07.2032 по 31.12.2032</v>
      </c>
      <c r="H33" s="339">
        <f ca="1">SUMIFS(OFFSET(Калькуляция!$T$15:$T$1369,0,A33-god),Калькуляция!$A$15:$A$1369,D3,Калькуляция!$M$15:$M$1369,"II полугодие: тариф")</f>
        <v>0</v>
      </c>
      <c r="I33" s="54"/>
    </row>
    <row r="34" spans="1:27" s="53" customFormat="1" ht="30.6">
      <c r="A34" s="53">
        <f>god+9</f>
        <v>2033</v>
      </c>
      <c r="B34" s="53" t="b">
        <f t="shared" si="1"/>
        <v>0</v>
      </c>
      <c r="C34" s="359"/>
      <c r="D34" s="1074"/>
      <c r="E34" s="1"/>
      <c r="F34" s="1"/>
      <c r="G34" s="139" t="str">
        <f>"Величина тарифа на холодное водоснабжение/водоотведение, предложенная организацией (без НДС), руб./куб.м 
с 01.01."&amp;A34&amp;" по 30.06."&amp;A34</f>
        <v>Величина тарифа на холодное водоснабжение/водоотведение, предложенная организацией (без НДС), руб./куб.м 
с 01.01.2033 по 30.06.2033</v>
      </c>
      <c r="H34" s="339">
        <f ca="1">SUMIFS(OFFSET(Калькуляция!$T$15:$T$1369,0,A34-god),Калькуляция!$A$15:$A$1369,D3,Калькуляция!$M$15:$M$1369,"I полугодие: тариф")</f>
        <v>0</v>
      </c>
      <c r="I34" s="54"/>
      <c r="J34" s="55"/>
    </row>
    <row r="35" spans="1:27" s="53" customFormat="1" ht="30.6">
      <c r="A35" s="53">
        <f>god+9</f>
        <v>2033</v>
      </c>
      <c r="B35" s="53" t="b">
        <f t="shared" si="1"/>
        <v>0</v>
      </c>
      <c r="C35" s="359"/>
      <c r="D35" s="1074"/>
      <c r="E35" s="1"/>
      <c r="F35" s="1"/>
      <c r="G35" s="139" t="str">
        <f>"Величина тарифа на холодное водоснабжение/водоотведение, предложенная организацией (без НДС), руб./куб.м 
с 01.07."&amp;A35&amp;" по 31.12."&amp;A35</f>
        <v>Величина тарифа на холодное водоснабжение/водоотведение, предложенная организацией (без НДС), руб./куб.м 
с 01.07.2033 по 31.12.2033</v>
      </c>
      <c r="H35" s="339">
        <f ca="1">SUMIFS(OFFSET(Калькуляция!$T$15:$T$1369,0,A35-god),Калькуляция!$A$15:$A$1369,D3,Калькуляция!$M$15:$M$1369,"II полугодие: тариф")</f>
        <v>0</v>
      </c>
      <c r="I35" s="54"/>
    </row>
    <row r="36" spans="1:27" s="558" customFormat="1">
      <c r="A36" s="557" t="s">
        <v>1388</v>
      </c>
      <c r="M36" s="559"/>
      <c r="N36" s="559"/>
      <c r="O36" s="559"/>
      <c r="P36" s="559"/>
      <c r="AA36" s="560"/>
    </row>
    <row r="37" spans="1:27" s="53" customFormat="1" ht="15.9" customHeight="1">
      <c r="C37" s="582"/>
      <c r="D37" s="147" t="s">
        <v>283</v>
      </c>
      <c r="E37" s="1070" t="s">
        <v>226</v>
      </c>
      <c r="F37" s="1070"/>
      <c r="G37" s="1070"/>
      <c r="H37" s="541"/>
      <c r="I37" s="54"/>
      <c r="J37" s="55"/>
    </row>
    <row r="38" spans="1:27" s="558" customFormat="1">
      <c r="A38" s="557" t="s">
        <v>1389</v>
      </c>
      <c r="M38" s="559"/>
      <c r="N38" s="559"/>
      <c r="O38" s="559"/>
      <c r="P38" s="559"/>
      <c r="AA38" s="560"/>
    </row>
    <row r="39" spans="1:27" s="558" customFormat="1">
      <c r="A39" s="557" t="s">
        <v>1390</v>
      </c>
      <c r="M39" s="559"/>
      <c r="N39" s="559"/>
      <c r="O39" s="559"/>
      <c r="P39" s="559"/>
      <c r="AA39" s="560"/>
    </row>
    <row r="40" spans="1:27" s="558" customFormat="1">
      <c r="A40" s="557" t="s">
        <v>1391</v>
      </c>
      <c r="M40" s="559"/>
      <c r="N40" s="559"/>
      <c r="O40" s="559"/>
      <c r="P40" s="559"/>
      <c r="AA40" s="560"/>
    </row>
    <row r="41" spans="1:27" s="53" customFormat="1" ht="15.9" customHeight="1">
      <c r="C41" s="582"/>
      <c r="D41" s="147" t="s">
        <v>283</v>
      </c>
      <c r="E41" s="1071" t="s">
        <v>229</v>
      </c>
      <c r="F41" s="1070" t="s">
        <v>230</v>
      </c>
      <c r="G41" s="1070"/>
      <c r="H41" s="377"/>
      <c r="I41" s="54"/>
    </row>
    <row r="42" spans="1:27" s="53" customFormat="1" ht="15.9" customHeight="1">
      <c r="C42" s="582"/>
      <c r="E42" s="1071"/>
      <c r="F42" s="1070" t="s">
        <v>231</v>
      </c>
      <c r="G42" s="1070"/>
      <c r="H42" s="358"/>
      <c r="I42" s="54"/>
    </row>
    <row r="43" spans="1:27" s="53" customFormat="1" ht="15.9" customHeight="1">
      <c r="C43" s="582"/>
      <c r="E43" s="1071"/>
      <c r="F43" s="1070" t="s">
        <v>232</v>
      </c>
      <c r="G43" s="1070"/>
      <c r="H43" s="377"/>
      <c r="I43" s="54"/>
    </row>
    <row r="44" spans="1:27" s="53" customFormat="1" ht="15.9" customHeight="1">
      <c r="C44" s="582"/>
      <c r="E44" s="1071"/>
      <c r="F44" s="1070" t="s">
        <v>233</v>
      </c>
      <c r="G44" s="1070"/>
      <c r="H44" s="141"/>
      <c r="I44" s="54"/>
    </row>
    <row r="45" spans="1:27" s="53" customFormat="1" ht="15.9" customHeight="1">
      <c r="C45" s="582"/>
      <c r="E45" s="1071"/>
      <c r="F45" s="1070" t="s">
        <v>234</v>
      </c>
      <c r="G45" s="1070"/>
      <c r="H45" s="541"/>
      <c r="I45" s="54"/>
      <c r="J45" s="55"/>
    </row>
    <row r="46" spans="1:27" s="558" customFormat="1">
      <c r="A46" s="557" t="s">
        <v>1392</v>
      </c>
      <c r="M46" s="559"/>
      <c r="N46" s="559"/>
      <c r="O46" s="559"/>
      <c r="P46" s="559"/>
      <c r="AA46" s="560"/>
    </row>
    <row r="47" spans="1:27" s="558" customFormat="1">
      <c r="A47" s="557" t="s">
        <v>1393</v>
      </c>
      <c r="M47" s="559"/>
      <c r="N47" s="559"/>
      <c r="O47" s="559"/>
      <c r="P47" s="559"/>
      <c r="AA47" s="560"/>
    </row>
    <row r="48" spans="1:27" s="53" customFormat="1" ht="15.9" customHeight="1">
      <c r="C48" s="582"/>
      <c r="D48" s="147" t="s">
        <v>283</v>
      </c>
      <c r="E48" s="1071" t="s">
        <v>229</v>
      </c>
      <c r="F48" s="1070" t="s">
        <v>230</v>
      </c>
      <c r="G48" s="1070"/>
      <c r="H48" s="377"/>
      <c r="I48" s="54"/>
    </row>
    <row r="49" spans="1:27" s="53" customFormat="1" ht="15.9" customHeight="1">
      <c r="C49" s="582"/>
      <c r="E49" s="1071"/>
      <c r="F49" s="1070" t="s">
        <v>231</v>
      </c>
      <c r="G49" s="1070"/>
      <c r="H49" s="358"/>
      <c r="I49" s="54"/>
    </row>
    <row r="50" spans="1:27" s="53" customFormat="1" ht="15.9" customHeight="1">
      <c r="C50" s="582"/>
      <c r="E50" s="1071"/>
      <c r="F50" s="1070" t="s">
        <v>232</v>
      </c>
      <c r="G50" s="1070"/>
      <c r="H50" s="377"/>
      <c r="I50" s="54"/>
    </row>
    <row r="51" spans="1:27" s="53" customFormat="1" ht="15.9" customHeight="1">
      <c r="C51" s="582"/>
      <c r="E51" s="1071"/>
      <c r="F51" s="1070" t="s">
        <v>233</v>
      </c>
      <c r="G51" s="1070"/>
      <c r="H51" s="141"/>
      <c r="I51" s="54"/>
    </row>
    <row r="52" spans="1:27" s="53" customFormat="1" ht="15.9" customHeight="1">
      <c r="C52" s="582"/>
      <c r="E52" s="1071"/>
      <c r="F52" s="1070" t="s">
        <v>237</v>
      </c>
      <c r="G52" s="1070"/>
      <c r="H52" s="141"/>
      <c r="I52" s="54"/>
    </row>
    <row r="53" spans="1:27" s="53" customFormat="1" ht="15.9" customHeight="1">
      <c r="C53" s="582"/>
      <c r="E53" s="1071"/>
      <c r="F53" s="1070" t="s">
        <v>238</v>
      </c>
      <c r="G53" s="1070"/>
      <c r="H53" s="141"/>
      <c r="I53" s="54"/>
    </row>
    <row r="54" spans="1:27" s="558" customFormat="1">
      <c r="A54" s="557" t="s">
        <v>1394</v>
      </c>
      <c r="M54" s="559"/>
      <c r="N54" s="559"/>
      <c r="O54" s="559"/>
      <c r="P54" s="559"/>
      <c r="AA54" s="560"/>
    </row>
    <row r="55" spans="1:27" s="53" customFormat="1" ht="15.9" customHeight="1">
      <c r="C55" s="582"/>
      <c r="D55" s="147" t="s">
        <v>283</v>
      </c>
      <c r="E55" s="1071" t="s">
        <v>229</v>
      </c>
      <c r="F55" s="1070" t="s">
        <v>230</v>
      </c>
      <c r="G55" s="1070"/>
      <c r="H55" s="377"/>
      <c r="I55" s="54"/>
    </row>
    <row r="56" spans="1:27" s="53" customFormat="1" ht="15.9" customHeight="1">
      <c r="C56" s="582"/>
      <c r="E56" s="1071"/>
      <c r="F56" s="1070" t="s">
        <v>231</v>
      </c>
      <c r="G56" s="1070"/>
      <c r="H56" s="583"/>
      <c r="I56" s="54"/>
    </row>
    <row r="57" spans="1:27" s="53" customFormat="1" ht="15.9" customHeight="1">
      <c r="C57" s="582"/>
      <c r="E57" s="1071"/>
      <c r="F57" s="1070" t="s">
        <v>232</v>
      </c>
      <c r="G57" s="1070"/>
      <c r="H57" s="377"/>
      <c r="I57" s="54"/>
    </row>
    <row r="58" spans="1:27" s="53" customFormat="1" ht="15.9" customHeight="1">
      <c r="C58" s="582"/>
      <c r="E58" s="1071"/>
      <c r="F58" s="1070" t="s">
        <v>233</v>
      </c>
      <c r="G58" s="1070"/>
      <c r="H58" s="141"/>
      <c r="I58" s="54"/>
    </row>
    <row r="59" spans="1:27" s="53" customFormat="1" ht="15.9" customHeight="1">
      <c r="C59" s="582"/>
      <c r="E59" s="1071"/>
      <c r="F59" s="1070" t="s">
        <v>239</v>
      </c>
      <c r="G59" s="1070"/>
      <c r="H59" s="141"/>
      <c r="I59" s="54"/>
    </row>
    <row r="60" spans="1:27" s="53" customFormat="1" ht="15.9" customHeight="1">
      <c r="C60" s="582"/>
      <c r="E60" s="1071"/>
      <c r="F60" s="1070" t="s">
        <v>1148</v>
      </c>
      <c r="G60" s="1070"/>
      <c r="H60" s="141"/>
      <c r="I60" s="54"/>
    </row>
    <row r="61" spans="1:27" s="558" customFormat="1">
      <c r="A61" s="557" t="s">
        <v>1395</v>
      </c>
      <c r="M61" s="559"/>
      <c r="N61" s="559"/>
      <c r="O61" s="559"/>
      <c r="P61" s="559"/>
      <c r="AA61" s="560"/>
    </row>
    <row r="62" spans="1:27" s="558" customFormat="1" ht="13.8">
      <c r="A62" s="584"/>
      <c r="G62" s="585"/>
      <c r="H62" s="586"/>
      <c r="I62" s="147" t="s">
        <v>283</v>
      </c>
      <c r="M62" s="559"/>
      <c r="N62" s="559"/>
      <c r="O62" s="559"/>
      <c r="P62" s="559"/>
      <c r="AA62" s="560"/>
    </row>
    <row r="64" spans="1:27" s="143" customFormat="1" ht="30" customHeight="1">
      <c r="A64" s="142" t="s">
        <v>1034</v>
      </c>
      <c r="M64" s="144"/>
      <c r="N64" s="144"/>
      <c r="O64" s="144"/>
      <c r="P64" s="144"/>
      <c r="AA64" s="145"/>
    </row>
    <row r="65" spans="1:27">
      <c r="A65" s="146" t="s">
        <v>1035</v>
      </c>
    </row>
    <row r="66" spans="1:27" s="57" customFormat="1" ht="15" customHeight="1">
      <c r="A66" s="159" t="s">
        <v>18</v>
      </c>
      <c r="D66" s="58"/>
      <c r="E66" s="61"/>
      <c r="F66" s="61"/>
      <c r="G66" s="61"/>
      <c r="H66" s="61"/>
      <c r="I66" s="61"/>
      <c r="J66" s="61"/>
      <c r="K66" s="61"/>
      <c r="L66" s="158" t="str">
        <f>INDEX('Общие сведения'!$J$113:$J$476,MATCH($A66,'Общие сведения'!$D$113:$D$476,0))</f>
        <v>Тариф 1 (Водоснабжение) - тариф на питьевую воду (р.п.Вешкайма)</v>
      </c>
      <c r="M66" s="152"/>
      <c r="N66" s="152"/>
      <c r="O66" s="152"/>
      <c r="P66" s="152"/>
    </row>
    <row r="67" spans="1:27" s="57" customFormat="1" ht="13.2" outlineLevel="1">
      <c r="A67" s="159" t="str">
        <f>A66</f>
        <v>1</v>
      </c>
      <c r="D67" s="62"/>
      <c r="E67" s="63"/>
      <c r="F67" s="63"/>
      <c r="G67" s="63"/>
      <c r="H67" s="63"/>
      <c r="I67" s="63"/>
      <c r="J67" s="63"/>
      <c r="K67" s="63"/>
      <c r="L67" s="64" t="s">
        <v>18</v>
      </c>
      <c r="M67" s="65"/>
      <c r="N67" s="65"/>
      <c r="O67" s="157"/>
      <c r="P67" s="182"/>
    </row>
    <row r="68" spans="1:27" s="57" customFormat="1" ht="15" customHeight="1" outlineLevel="1">
      <c r="A68" s="159" t="str">
        <f>A66</f>
        <v>1</v>
      </c>
      <c r="D68" s="58"/>
      <c r="E68" s="59"/>
      <c r="F68" s="59"/>
      <c r="G68" s="59"/>
      <c r="H68" s="59"/>
      <c r="I68" s="59"/>
      <c r="J68" s="59"/>
      <c r="K68" s="59"/>
      <c r="L68" s="153"/>
      <c r="M68" s="336" t="s">
        <v>284</v>
      </c>
      <c r="N68" s="154"/>
      <c r="O68" s="154"/>
      <c r="P68" s="155"/>
    </row>
    <row r="69" spans="1:27">
      <c r="A69" s="146" t="s">
        <v>1036</v>
      </c>
    </row>
    <row r="70" spans="1:27" s="57" customFormat="1" ht="13.8" outlineLevel="1">
      <c r="A70" s="159" t="str">
        <f ca="1">OFFSET(A70,-1,0)</f>
        <v>et_List01_mo</v>
      </c>
      <c r="D70" s="62"/>
      <c r="E70" s="63"/>
      <c r="F70" s="63"/>
      <c r="G70" s="63"/>
      <c r="H70" s="63"/>
      <c r="I70" s="63"/>
      <c r="J70" s="63"/>
      <c r="K70" s="147" t="s">
        <v>283</v>
      </c>
      <c r="L70" s="64" t="s">
        <v>18</v>
      </c>
      <c r="M70" s="65"/>
      <c r="N70" s="65"/>
      <c r="O70" s="157"/>
      <c r="P70" s="182"/>
    </row>
    <row r="72" spans="1:27" s="143" customFormat="1" ht="30" customHeight="1">
      <c r="A72" s="142" t="s">
        <v>1040</v>
      </c>
      <c r="M72" s="144"/>
      <c r="N72" s="144"/>
      <c r="O72" s="144"/>
      <c r="P72" s="144"/>
      <c r="AA72" s="145"/>
    </row>
    <row r="73" spans="1:27">
      <c r="A73" s="146" t="s">
        <v>1041</v>
      </c>
    </row>
    <row r="74" spans="1:27" s="67" customFormat="1" ht="15" customHeight="1">
      <c r="A74" s="563" t="s">
        <v>18</v>
      </c>
      <c r="L74" s="162" t="str">
        <f>INDEX('Общие сведения'!$J$113:$J$476,MATCH($A74,'Общие сведения'!$D$113:$D$476,0))</f>
        <v>Тариф 1 (Водоснабжение) - тариф на питьевую воду (р.п.Вешкайма)</v>
      </c>
      <c r="M74" s="158"/>
      <c r="N74" s="152"/>
      <c r="O74" s="152"/>
      <c r="P74" s="152"/>
      <c r="Q74" s="152"/>
      <c r="R74" s="152"/>
      <c r="S74" s="152"/>
    </row>
    <row r="75" spans="1:27" s="67" customFormat="1" ht="15" customHeight="1" outlineLevel="1">
      <c r="A75" s="564" t="str">
        <f t="shared" ref="A75:A81" si="2">A74</f>
        <v>1</v>
      </c>
      <c r="L75" s="163">
        <v>1</v>
      </c>
      <c r="M75" s="161" t="s">
        <v>288</v>
      </c>
      <c r="N75" s="68" t="s">
        <v>289</v>
      </c>
      <c r="O75" s="168"/>
      <c r="P75" s="167"/>
      <c r="Q75" s="167"/>
      <c r="R75" s="167"/>
      <c r="S75" s="170"/>
    </row>
    <row r="76" spans="1:27" s="67" customFormat="1" ht="15" customHeight="1" outlineLevel="1">
      <c r="A76" s="564" t="str">
        <f t="shared" si="2"/>
        <v>1</v>
      </c>
      <c r="L76" s="163">
        <v>2</v>
      </c>
      <c r="M76" s="161" t="s">
        <v>290</v>
      </c>
      <c r="N76" s="68" t="s">
        <v>289</v>
      </c>
      <c r="O76" s="168"/>
      <c r="P76" s="167"/>
      <c r="Q76" s="167"/>
      <c r="R76" s="167"/>
      <c r="S76" s="170"/>
    </row>
    <row r="77" spans="1:27" s="67" customFormat="1" ht="15" customHeight="1" outlineLevel="1">
      <c r="A77" s="564" t="str">
        <f t="shared" si="2"/>
        <v>1</v>
      </c>
      <c r="L77" s="163">
        <v>3</v>
      </c>
      <c r="M77" s="161" t="s">
        <v>291</v>
      </c>
      <c r="N77" s="68" t="s">
        <v>289</v>
      </c>
      <c r="O77" s="168"/>
      <c r="P77" s="167"/>
      <c r="Q77" s="167"/>
      <c r="R77" s="167"/>
      <c r="S77" s="170"/>
    </row>
    <row r="78" spans="1:27" s="67" customFormat="1" ht="15" customHeight="1" outlineLevel="1">
      <c r="A78" s="564" t="str">
        <f t="shared" si="2"/>
        <v>1</v>
      </c>
      <c r="L78" s="163">
        <v>4</v>
      </c>
      <c r="M78" s="161" t="s">
        <v>292</v>
      </c>
      <c r="N78" s="68" t="s">
        <v>289</v>
      </c>
      <c r="O78" s="168"/>
      <c r="P78" s="167"/>
      <c r="Q78" s="167"/>
      <c r="R78" s="167"/>
      <c r="S78" s="170"/>
    </row>
    <row r="79" spans="1:27" s="67" customFormat="1" ht="15" customHeight="1" outlineLevel="1">
      <c r="A79" s="564" t="str">
        <f t="shared" si="2"/>
        <v>1</v>
      </c>
      <c r="L79" s="163">
        <v>5</v>
      </c>
      <c r="M79" s="161" t="s">
        <v>293</v>
      </c>
      <c r="N79" s="68" t="s">
        <v>294</v>
      </c>
      <c r="O79" s="169"/>
      <c r="P79" s="165"/>
      <c r="Q79" s="165"/>
      <c r="R79" s="165"/>
      <c r="S79" s="170"/>
    </row>
    <row r="80" spans="1:27" s="67" customFormat="1" ht="15" customHeight="1" outlineLevel="1">
      <c r="A80" s="564" t="str">
        <f t="shared" si="2"/>
        <v>1</v>
      </c>
      <c r="L80" s="153"/>
      <c r="M80" s="466" t="s">
        <v>371</v>
      </c>
      <c r="N80" s="154"/>
      <c r="O80" s="154"/>
      <c r="P80" s="154"/>
      <c r="Q80" s="154"/>
      <c r="R80" s="154"/>
      <c r="S80" s="166"/>
    </row>
    <row r="81" spans="1:42" s="67" customFormat="1" ht="15" customHeight="1" outlineLevel="1">
      <c r="A81" s="564" t="str">
        <f t="shared" si="2"/>
        <v>1</v>
      </c>
      <c r="L81" s="163"/>
      <c r="M81" s="161" t="s">
        <v>1233</v>
      </c>
      <c r="N81" s="68"/>
      <c r="O81" s="1075"/>
      <c r="P81" s="1076"/>
      <c r="Q81" s="1076"/>
      <c r="R81" s="1076"/>
      <c r="S81" s="1077"/>
    </row>
    <row r="82" spans="1:42">
      <c r="A82" s="146" t="s">
        <v>1042</v>
      </c>
    </row>
    <row r="83" spans="1:42" s="67" customFormat="1" ht="15" customHeight="1">
      <c r="A83" s="563" t="s">
        <v>18</v>
      </c>
      <c r="L83" s="162" t="str">
        <f>INDEX('Общие сведения'!$J$113:$J$476,MATCH($A83,'Общие сведения'!$D$113:$D$476,0))</f>
        <v>Тариф 1 (Водоснабжение) - тариф на питьевую воду (р.п.Вешкайма)</v>
      </c>
      <c r="M83" s="158"/>
      <c r="N83" s="152"/>
      <c r="O83" s="152"/>
      <c r="P83" s="152"/>
      <c r="Q83" s="152"/>
      <c r="R83" s="152"/>
      <c r="S83" s="152"/>
    </row>
    <row r="84" spans="1:42" s="67" customFormat="1" ht="15" customHeight="1" outlineLevel="1">
      <c r="A84" s="564" t="str">
        <f>A83</f>
        <v>1</v>
      </c>
      <c r="L84" s="163">
        <v>1</v>
      </c>
      <c r="M84" s="161" t="s">
        <v>295</v>
      </c>
      <c r="N84" s="68" t="s">
        <v>289</v>
      </c>
      <c r="O84" s="168"/>
      <c r="P84" s="167"/>
      <c r="Q84" s="167"/>
      <c r="R84" s="167"/>
      <c r="S84" s="170"/>
    </row>
    <row r="85" spans="1:42" s="67" customFormat="1" ht="15" customHeight="1" outlineLevel="1">
      <c r="A85" s="564" t="str">
        <f>A84</f>
        <v>1</v>
      </c>
      <c r="L85" s="163">
        <v>2</v>
      </c>
      <c r="M85" s="161" t="s">
        <v>296</v>
      </c>
      <c r="N85" s="68" t="s">
        <v>289</v>
      </c>
      <c r="O85" s="168"/>
      <c r="P85" s="167"/>
      <c r="Q85" s="167"/>
      <c r="R85" s="167"/>
      <c r="S85" s="170"/>
    </row>
    <row r="86" spans="1:42" s="67" customFormat="1" ht="15" customHeight="1" outlineLevel="1">
      <c r="A86" s="564" t="str">
        <f>A85</f>
        <v>1</v>
      </c>
      <c r="L86" s="163">
        <v>3</v>
      </c>
      <c r="M86" s="161" t="s">
        <v>297</v>
      </c>
      <c r="N86" s="68" t="s">
        <v>294</v>
      </c>
      <c r="O86" s="169"/>
      <c r="P86" s="165"/>
      <c r="Q86" s="165"/>
      <c r="R86" s="165"/>
      <c r="S86" s="170"/>
    </row>
    <row r="87" spans="1:42" s="67" customFormat="1" ht="15" customHeight="1" outlineLevel="1">
      <c r="A87" s="564" t="str">
        <f>A86</f>
        <v>1</v>
      </c>
      <c r="L87" s="153"/>
      <c r="M87" s="466" t="s">
        <v>371</v>
      </c>
      <c r="N87" s="154"/>
      <c r="O87" s="154"/>
      <c r="P87" s="154"/>
      <c r="Q87" s="154"/>
      <c r="R87" s="154"/>
      <c r="S87" s="166"/>
    </row>
    <row r="88" spans="1:42" s="67" customFormat="1" ht="15" customHeight="1">
      <c r="A88" s="564" t="str">
        <f>A87</f>
        <v>1</v>
      </c>
      <c r="L88" s="163"/>
      <c r="M88" s="161" t="s">
        <v>1233</v>
      </c>
      <c r="N88" s="68"/>
      <c r="O88" s="1075"/>
      <c r="P88" s="1076"/>
      <c r="Q88" s="1076"/>
      <c r="R88" s="1076"/>
      <c r="S88" s="1077"/>
    </row>
    <row r="89" spans="1:42">
      <c r="A89" s="146" t="s">
        <v>1044</v>
      </c>
    </row>
    <row r="90" spans="1:42" s="70" customFormat="1" ht="13.8">
      <c r="A90" s="565"/>
      <c r="K90" s="147" t="s">
        <v>283</v>
      </c>
      <c r="L90" s="164">
        <v>1</v>
      </c>
      <c r="M90" s="171"/>
      <c r="N90" s="172"/>
      <c r="O90" s="1088"/>
      <c r="P90" s="1088"/>
      <c r="Q90" s="1088"/>
      <c r="R90" s="170"/>
      <c r="S90" s="170"/>
      <c r="T90" s="69"/>
    </row>
    <row r="91" spans="1:42">
      <c r="A91" s="146" t="s">
        <v>1236</v>
      </c>
    </row>
    <row r="92" spans="1:42" s="67" customFormat="1" ht="15" customHeight="1" outlineLevel="1">
      <c r="A92" s="563" t="str">
        <f ca="1">OFFSET(B92,-1,-1)</f>
        <v>et_List02_1</v>
      </c>
      <c r="K92" s="147" t="s">
        <v>283</v>
      </c>
      <c r="L92" s="163">
        <v>1</v>
      </c>
      <c r="M92" s="171"/>
      <c r="N92" s="171"/>
      <c r="O92" s="169"/>
      <c r="P92" s="165"/>
      <c r="Q92" s="165"/>
      <c r="R92" s="165"/>
      <c r="S92" s="170"/>
    </row>
    <row r="93" spans="1:42" s="199" customFormat="1" ht="13.8">
      <c r="A93" s="566"/>
      <c r="K93" s="200"/>
      <c r="L93" s="201"/>
      <c r="M93" s="202"/>
      <c r="N93" s="203"/>
      <c r="O93" s="204"/>
      <c r="P93" s="204"/>
      <c r="Q93" s="204"/>
      <c r="R93" s="202"/>
      <c r="S93" s="202"/>
      <c r="T93" s="205"/>
    </row>
    <row r="94" spans="1:42" s="143" customFormat="1" ht="30" customHeight="1">
      <c r="A94" s="142" t="s">
        <v>1109</v>
      </c>
      <c r="M94" s="144"/>
      <c r="N94" s="144"/>
      <c r="O94" s="144"/>
      <c r="P94" s="144"/>
      <c r="AA94" s="145"/>
    </row>
    <row r="95" spans="1:42">
      <c r="A95" s="146" t="s">
        <v>1147</v>
      </c>
    </row>
    <row r="96" spans="1:42" s="90" customFormat="1">
      <c r="A96" s="563" t="s">
        <v>18</v>
      </c>
      <c r="L96" s="162" t="str">
        <f>INDEX('Общие сведения'!$J$113:$J$476,MATCH($A96,'Общие сведения'!$D$113:$D$476,0))</f>
        <v>Тариф 1 (Водоснабжение) - тариф на питьевую воду (р.п.Вешкайма)</v>
      </c>
      <c r="M96" s="158"/>
      <c r="N96" s="152"/>
      <c r="O96" s="152"/>
      <c r="P96" s="152"/>
      <c r="Q96" s="152"/>
      <c r="R96" s="152"/>
      <c r="S96" s="152"/>
      <c r="T96" s="152"/>
      <c r="U96" s="152"/>
      <c r="V96" s="152"/>
      <c r="W96" s="152"/>
      <c r="X96" s="152"/>
      <c r="Y96" s="152"/>
      <c r="Z96" s="152"/>
      <c r="AA96" s="152"/>
      <c r="AB96" s="152"/>
      <c r="AC96" s="152"/>
      <c r="AD96" s="152"/>
      <c r="AE96" s="152"/>
      <c r="AF96" s="152"/>
      <c r="AG96" s="152"/>
      <c r="AH96" s="152"/>
      <c r="AI96" s="152"/>
      <c r="AJ96" s="152"/>
      <c r="AK96" s="152"/>
      <c r="AL96" s="152"/>
      <c r="AM96" s="211"/>
      <c r="AN96" s="211"/>
      <c r="AO96" s="211"/>
      <c r="AP96" s="211"/>
    </row>
    <row r="97" spans="1:42" s="72" customFormat="1" outlineLevel="1">
      <c r="A97" s="567" t="str">
        <f>A96</f>
        <v>1</v>
      </c>
      <c r="B97" s="72" t="s">
        <v>1232</v>
      </c>
      <c r="L97" s="349"/>
      <c r="M97" s="350" t="s">
        <v>161</v>
      </c>
      <c r="N97" s="351"/>
      <c r="O97" s="351"/>
      <c r="P97" s="351"/>
      <c r="Q97" s="351"/>
      <c r="R97" s="351"/>
      <c r="S97" s="461">
        <f>(1-S98/100)*(1+S99/100)*(1+S101/100)</f>
        <v>1</v>
      </c>
      <c r="T97" s="461">
        <f>(1-T98/100)*(1+T99/100)*(1+T101/100)</f>
        <v>1</v>
      </c>
      <c r="U97" s="461">
        <f>(1-U98/100)*(1+U99/100)*(1+U101/100)</f>
        <v>1</v>
      </c>
      <c r="V97" s="351"/>
      <c r="W97" s="351"/>
      <c r="X97" s="351"/>
      <c r="Y97" s="461">
        <f>(1-Y98/100)*(1+Y99/100)*(1+Y101/100)</f>
        <v>1</v>
      </c>
      <c r="Z97" s="461">
        <f>(1-Z98/100)*(1+Z99/100)*(1+Z101/100)</f>
        <v>1</v>
      </c>
      <c r="AA97" s="461">
        <f>(1-AA98/100)*(1+AA99/100)*(1+AA101/100)</f>
        <v>1</v>
      </c>
      <c r="AB97" s="461">
        <f>(1-AB98/100)*(1+AB99/100)*(1+AB101/100)</f>
        <v>1</v>
      </c>
      <c r="AC97" s="461">
        <f>(1-AC98/100)*(1+AC99/100)*(1+AC101/100)</f>
        <v>1</v>
      </c>
      <c r="AD97" s="461">
        <f t="shared" ref="AD97:AP97" si="3">(1-AD98/100)*(1+AD99/100)*(1+AD101/100)</f>
        <v>1</v>
      </c>
      <c r="AE97" s="461">
        <f t="shared" si="3"/>
        <v>1</v>
      </c>
      <c r="AF97" s="461">
        <f t="shared" si="3"/>
        <v>1</v>
      </c>
      <c r="AG97" s="461">
        <f t="shared" si="3"/>
        <v>1</v>
      </c>
      <c r="AH97" s="461">
        <f t="shared" si="3"/>
        <v>1</v>
      </c>
      <c r="AI97" s="461">
        <f t="shared" si="3"/>
        <v>1</v>
      </c>
      <c r="AJ97" s="461">
        <f t="shared" si="3"/>
        <v>1</v>
      </c>
      <c r="AK97" s="461">
        <f t="shared" si="3"/>
        <v>1</v>
      </c>
      <c r="AL97" s="461">
        <f t="shared" si="3"/>
        <v>1</v>
      </c>
      <c r="AM97" s="461">
        <f t="shared" si="3"/>
        <v>1</v>
      </c>
      <c r="AN97" s="461">
        <f t="shared" si="3"/>
        <v>1</v>
      </c>
      <c r="AO97" s="461">
        <f t="shared" si="3"/>
        <v>1</v>
      </c>
      <c r="AP97" s="461">
        <f t="shared" si="3"/>
        <v>1</v>
      </c>
    </row>
    <row r="98" spans="1:42" s="72" customFormat="1" ht="22.5" customHeight="1" outlineLevel="1">
      <c r="A98" s="567" t="str">
        <f t="shared" ref="A98:A113" si="4">A97</f>
        <v>1</v>
      </c>
      <c r="B98" s="72" t="s">
        <v>1229</v>
      </c>
      <c r="L98" s="74">
        <v>1</v>
      </c>
      <c r="M98" s="75" t="s">
        <v>307</v>
      </c>
      <c r="N98" s="77" t="s">
        <v>145</v>
      </c>
      <c r="O98" s="362"/>
      <c r="P98" s="362"/>
      <c r="Q98" s="362"/>
      <c r="R98" s="378"/>
      <c r="S98" s="362"/>
      <c r="T98" s="362"/>
      <c r="U98" s="362"/>
      <c r="V98" s="371">
        <f>IF(S98&lt;&gt;0,U98/S98,0)</f>
        <v>0</v>
      </c>
      <c r="W98" s="367">
        <f>U98-T98</f>
        <v>0</v>
      </c>
      <c r="X98" s="378"/>
      <c r="Y98" s="362"/>
      <c r="Z98" s="362"/>
      <c r="AA98" s="362"/>
      <c r="AB98" s="362"/>
      <c r="AC98" s="362"/>
      <c r="AD98" s="362"/>
      <c r="AE98" s="362"/>
      <c r="AF98" s="362"/>
      <c r="AG98" s="362"/>
      <c r="AH98" s="362"/>
      <c r="AI98" s="362"/>
      <c r="AJ98" s="362"/>
      <c r="AK98" s="362"/>
      <c r="AL98" s="362"/>
      <c r="AM98" s="362"/>
      <c r="AN98" s="362"/>
      <c r="AO98" s="362"/>
      <c r="AP98" s="362"/>
    </row>
    <row r="99" spans="1:42" s="72" customFormat="1" outlineLevel="1">
      <c r="A99" s="567" t="str">
        <f t="shared" si="4"/>
        <v>1</v>
      </c>
      <c r="B99" s="72" t="s">
        <v>1230</v>
      </c>
      <c r="L99" s="74">
        <v>2</v>
      </c>
      <c r="M99" s="76" t="s">
        <v>162</v>
      </c>
      <c r="N99" s="77" t="s">
        <v>145</v>
      </c>
      <c r="O99" s="362"/>
      <c r="P99" s="362"/>
      <c r="Q99" s="362"/>
      <c r="R99" s="378"/>
      <c r="S99" s="362"/>
      <c r="T99" s="362"/>
      <c r="U99" s="362"/>
      <c r="V99" s="371">
        <f>IF(S99&lt;&gt;0,U99/S99,0)</f>
        <v>0</v>
      </c>
      <c r="W99" s="367">
        <f>U99-T99</f>
        <v>0</v>
      </c>
      <c r="X99" s="378"/>
      <c r="Y99" s="362"/>
      <c r="Z99" s="362"/>
      <c r="AA99" s="362"/>
      <c r="AB99" s="362"/>
      <c r="AC99" s="362"/>
      <c r="AD99" s="362"/>
      <c r="AE99" s="362"/>
      <c r="AF99" s="362"/>
      <c r="AG99" s="362"/>
      <c r="AH99" s="362"/>
      <c r="AI99" s="362"/>
      <c r="AJ99" s="362"/>
      <c r="AK99" s="362"/>
      <c r="AL99" s="362"/>
      <c r="AM99" s="362"/>
      <c r="AN99" s="362"/>
      <c r="AO99" s="362"/>
      <c r="AP99" s="362"/>
    </row>
    <row r="100" spans="1:42" s="72" customFormat="1" outlineLevel="1">
      <c r="A100" s="567" t="str">
        <f t="shared" si="4"/>
        <v>1</v>
      </c>
      <c r="L100" s="74">
        <v>3</v>
      </c>
      <c r="M100" s="78" t="s">
        <v>308</v>
      </c>
      <c r="N100" s="77" t="s">
        <v>145</v>
      </c>
      <c r="O100" s="362"/>
      <c r="P100" s="362"/>
      <c r="Q100" s="362"/>
      <c r="R100" s="378"/>
      <c r="S100" s="362"/>
      <c r="T100" s="362"/>
      <c r="U100" s="362"/>
      <c r="V100" s="371">
        <f>IF(S100&lt;&gt;0,U100/S100,0)</f>
        <v>0</v>
      </c>
      <c r="W100" s="367">
        <f>U100-T100</f>
        <v>0</v>
      </c>
      <c r="X100" s="378"/>
      <c r="Y100" s="362"/>
      <c r="Z100" s="362"/>
      <c r="AA100" s="362"/>
      <c r="AB100" s="362"/>
      <c r="AC100" s="362"/>
      <c r="AD100" s="362"/>
      <c r="AE100" s="362"/>
      <c r="AF100" s="362"/>
      <c r="AG100" s="362"/>
      <c r="AH100" s="362"/>
      <c r="AI100" s="362"/>
      <c r="AJ100" s="362"/>
      <c r="AK100" s="362"/>
      <c r="AL100" s="362"/>
      <c r="AM100" s="362"/>
      <c r="AN100" s="362"/>
      <c r="AO100" s="362"/>
      <c r="AP100" s="362"/>
    </row>
    <row r="101" spans="1:42" s="72" customFormat="1" outlineLevel="1">
      <c r="A101" s="567" t="str">
        <f t="shared" si="4"/>
        <v>1</v>
      </c>
      <c r="B101" s="72" t="s">
        <v>1231</v>
      </c>
      <c r="L101" s="74">
        <v>4</v>
      </c>
      <c r="M101" s="76" t="s">
        <v>309</v>
      </c>
      <c r="N101" s="77" t="s">
        <v>145</v>
      </c>
      <c r="O101" s="362"/>
      <c r="P101" s="364"/>
      <c r="Q101" s="369"/>
      <c r="R101" s="378"/>
      <c r="S101" s="362"/>
      <c r="T101" s="364"/>
      <c r="U101" s="364"/>
      <c r="V101" s="371">
        <f>IF(S101&lt;&gt;0,U101/S101,0)</f>
        <v>0</v>
      </c>
      <c r="W101" s="367">
        <f>U101-T101</f>
        <v>0</v>
      </c>
      <c r="X101" s="378"/>
      <c r="Y101" s="362"/>
      <c r="Z101" s="362"/>
      <c r="AA101" s="362"/>
      <c r="AB101" s="362"/>
      <c r="AC101" s="362"/>
      <c r="AD101" s="362"/>
      <c r="AE101" s="362"/>
      <c r="AF101" s="362"/>
      <c r="AG101" s="362"/>
      <c r="AH101" s="362"/>
      <c r="AI101" s="362"/>
      <c r="AJ101" s="362"/>
      <c r="AK101" s="362"/>
      <c r="AL101" s="362"/>
      <c r="AM101" s="362"/>
      <c r="AN101" s="362"/>
      <c r="AO101" s="362"/>
      <c r="AP101" s="362"/>
    </row>
    <row r="102" spans="1:42" s="72" customFormat="1" outlineLevel="1">
      <c r="A102" s="567" t="str">
        <f t="shared" si="4"/>
        <v>1</v>
      </c>
      <c r="L102" s="349"/>
      <c r="M102" s="350" t="s">
        <v>310</v>
      </c>
      <c r="N102" s="351"/>
      <c r="O102" s="363"/>
      <c r="P102" s="363"/>
      <c r="Q102" s="363"/>
      <c r="R102" s="352"/>
      <c r="S102" s="363"/>
      <c r="T102" s="363"/>
      <c r="U102" s="363"/>
      <c r="V102" s="372"/>
      <c r="W102" s="363"/>
      <c r="X102" s="352"/>
      <c r="Y102" s="363"/>
      <c r="Z102" s="363"/>
      <c r="AA102" s="363"/>
      <c r="AB102" s="363"/>
      <c r="AC102" s="363"/>
      <c r="AD102" s="363"/>
      <c r="AE102" s="363"/>
      <c r="AF102" s="363"/>
      <c r="AG102" s="363"/>
      <c r="AH102" s="363"/>
      <c r="AI102" s="363"/>
      <c r="AJ102" s="363"/>
      <c r="AK102" s="363"/>
      <c r="AL102" s="363"/>
      <c r="AM102" s="363"/>
      <c r="AN102" s="363"/>
      <c r="AO102" s="363"/>
      <c r="AP102" s="374"/>
    </row>
    <row r="103" spans="1:42" s="72" customFormat="1" outlineLevel="1">
      <c r="A103" s="567" t="str">
        <f t="shared" si="4"/>
        <v>1</v>
      </c>
      <c r="B103" s="72" t="s">
        <v>1234</v>
      </c>
      <c r="L103" s="74">
        <v>1</v>
      </c>
      <c r="M103" s="76" t="s">
        <v>311</v>
      </c>
      <c r="N103" s="77" t="s">
        <v>145</v>
      </c>
      <c r="O103" s="364"/>
      <c r="P103" s="362"/>
      <c r="Q103" s="362"/>
      <c r="R103" s="378"/>
      <c r="S103" s="364"/>
      <c r="T103" s="362"/>
      <c r="U103" s="362"/>
      <c r="V103" s="371">
        <f>IF(S103&lt;&gt;0,U103/S103,0)</f>
        <v>0</v>
      </c>
      <c r="W103" s="367">
        <f>U103-T103</f>
        <v>0</v>
      </c>
      <c r="X103" s="378"/>
      <c r="Y103" s="364"/>
      <c r="Z103" s="364"/>
      <c r="AA103" s="364"/>
      <c r="AB103" s="364"/>
      <c r="AC103" s="364"/>
      <c r="AD103" s="364"/>
      <c r="AE103" s="364"/>
      <c r="AF103" s="364"/>
      <c r="AG103" s="364"/>
      <c r="AH103" s="364"/>
      <c r="AI103" s="364"/>
      <c r="AJ103" s="364"/>
      <c r="AK103" s="364"/>
      <c r="AL103" s="364"/>
      <c r="AM103" s="364"/>
      <c r="AN103" s="364"/>
      <c r="AO103" s="364"/>
      <c r="AP103" s="364"/>
    </row>
    <row r="104" spans="1:42" s="72" customFormat="1" outlineLevel="1">
      <c r="A104" s="567" t="str">
        <f t="shared" si="4"/>
        <v>1</v>
      </c>
      <c r="L104" s="74">
        <v>2</v>
      </c>
      <c r="M104" s="76" t="s">
        <v>312</v>
      </c>
      <c r="N104" s="77" t="s">
        <v>145</v>
      </c>
      <c r="O104" s="364"/>
      <c r="P104" s="362"/>
      <c r="Q104" s="364"/>
      <c r="R104" s="378"/>
      <c r="S104" s="364"/>
      <c r="T104" s="364"/>
      <c r="U104" s="364"/>
      <c r="V104" s="371">
        <f t="shared" ref="V104:V113" si="5">IF(S104&lt;&gt;0,U104/S104,0)</f>
        <v>0</v>
      </c>
      <c r="W104" s="367">
        <f t="shared" ref="W104:W113" si="6">U104-T104</f>
        <v>0</v>
      </c>
      <c r="X104" s="378"/>
      <c r="Y104" s="364"/>
      <c r="Z104" s="364"/>
      <c r="AA104" s="364"/>
      <c r="AB104" s="364"/>
      <c r="AC104" s="364"/>
      <c r="AD104" s="364"/>
      <c r="AE104" s="364"/>
      <c r="AF104" s="364"/>
      <c r="AG104" s="364"/>
      <c r="AH104" s="364"/>
      <c r="AI104" s="364"/>
      <c r="AJ104" s="364"/>
      <c r="AK104" s="364"/>
      <c r="AL104" s="364"/>
      <c r="AM104" s="364"/>
      <c r="AN104" s="364"/>
      <c r="AO104" s="364"/>
      <c r="AP104" s="364"/>
    </row>
    <row r="105" spans="1:42" s="72" customFormat="1" outlineLevel="1">
      <c r="A105" s="567" t="str">
        <f t="shared" si="4"/>
        <v>1</v>
      </c>
      <c r="L105" s="175">
        <v>3</v>
      </c>
      <c r="M105" s="176" t="s">
        <v>313</v>
      </c>
      <c r="N105" s="80"/>
      <c r="O105" s="365"/>
      <c r="P105" s="368"/>
      <c r="Q105" s="370"/>
      <c r="R105" s="354"/>
      <c r="S105" s="365"/>
      <c r="T105" s="368"/>
      <c r="U105" s="368"/>
      <c r="V105" s="373"/>
      <c r="W105" s="368"/>
      <c r="X105" s="354"/>
      <c r="Y105" s="365"/>
      <c r="Z105" s="365"/>
      <c r="AA105" s="365"/>
      <c r="AB105" s="365"/>
      <c r="AC105" s="365"/>
      <c r="AD105" s="365"/>
      <c r="AE105" s="365"/>
      <c r="AF105" s="365"/>
      <c r="AG105" s="365"/>
      <c r="AH105" s="365"/>
      <c r="AI105" s="365"/>
      <c r="AJ105" s="365"/>
      <c r="AK105" s="365"/>
      <c r="AL105" s="365"/>
      <c r="AM105" s="365"/>
      <c r="AN105" s="365"/>
      <c r="AO105" s="365"/>
      <c r="AP105" s="365"/>
    </row>
    <row r="106" spans="1:42" s="72" customFormat="1" ht="22.5" customHeight="1" outlineLevel="1">
      <c r="A106" s="567" t="str">
        <f t="shared" si="4"/>
        <v>1</v>
      </c>
      <c r="L106" s="177" t="s">
        <v>1045</v>
      </c>
      <c r="M106" s="178" t="s">
        <v>314</v>
      </c>
      <c r="N106" s="80" t="s">
        <v>315</v>
      </c>
      <c r="O106" s="362"/>
      <c r="P106" s="364"/>
      <c r="Q106" s="369"/>
      <c r="R106" s="378"/>
      <c r="S106" s="362"/>
      <c r="T106" s="364"/>
      <c r="U106" s="364"/>
      <c r="V106" s="371">
        <f t="shared" si="5"/>
        <v>0</v>
      </c>
      <c r="W106" s="367">
        <f t="shared" si="6"/>
        <v>0</v>
      </c>
      <c r="X106" s="378"/>
      <c r="Y106" s="362"/>
      <c r="Z106" s="362"/>
      <c r="AA106" s="362"/>
      <c r="AB106" s="362"/>
      <c r="AC106" s="362"/>
      <c r="AD106" s="362"/>
      <c r="AE106" s="362"/>
      <c r="AF106" s="362"/>
      <c r="AG106" s="362"/>
      <c r="AH106" s="362"/>
      <c r="AI106" s="362"/>
      <c r="AJ106" s="362"/>
      <c r="AK106" s="362"/>
      <c r="AL106" s="362"/>
      <c r="AM106" s="362"/>
      <c r="AN106" s="362"/>
      <c r="AO106" s="362"/>
      <c r="AP106" s="362"/>
    </row>
    <row r="107" spans="1:42" s="72" customFormat="1" ht="22.5" customHeight="1" outlineLevel="1">
      <c r="A107" s="567" t="str">
        <f t="shared" si="4"/>
        <v>1</v>
      </c>
      <c r="L107" s="177" t="s">
        <v>1046</v>
      </c>
      <c r="M107" s="178" t="s">
        <v>316</v>
      </c>
      <c r="N107" s="80" t="s">
        <v>315</v>
      </c>
      <c r="O107" s="362"/>
      <c r="P107" s="364"/>
      <c r="Q107" s="369"/>
      <c r="R107" s="378"/>
      <c r="S107" s="362"/>
      <c r="T107" s="364"/>
      <c r="U107" s="364"/>
      <c r="V107" s="371">
        <f t="shared" si="5"/>
        <v>0</v>
      </c>
      <c r="W107" s="367">
        <f t="shared" si="6"/>
        <v>0</v>
      </c>
      <c r="X107" s="378"/>
      <c r="Y107" s="362"/>
      <c r="Z107" s="362"/>
      <c r="AA107" s="362"/>
      <c r="AB107" s="362"/>
      <c r="AC107" s="362"/>
      <c r="AD107" s="362"/>
      <c r="AE107" s="362"/>
      <c r="AF107" s="362"/>
      <c r="AG107" s="362"/>
      <c r="AH107" s="362"/>
      <c r="AI107" s="362"/>
      <c r="AJ107" s="362"/>
      <c r="AK107" s="362"/>
      <c r="AL107" s="362"/>
      <c r="AM107" s="362"/>
      <c r="AN107" s="362"/>
      <c r="AO107" s="362"/>
      <c r="AP107" s="362"/>
    </row>
    <row r="108" spans="1:42" s="72" customFormat="1" ht="22.5" customHeight="1" outlineLevel="1">
      <c r="A108" s="567" t="str">
        <f t="shared" si="4"/>
        <v>1</v>
      </c>
      <c r="L108" s="177" t="s">
        <v>1047</v>
      </c>
      <c r="M108" s="178" t="s">
        <v>317</v>
      </c>
      <c r="N108" s="80" t="s">
        <v>315</v>
      </c>
      <c r="O108" s="362"/>
      <c r="P108" s="364"/>
      <c r="Q108" s="369"/>
      <c r="R108" s="378"/>
      <c r="S108" s="362"/>
      <c r="T108" s="364"/>
      <c r="U108" s="364"/>
      <c r="V108" s="371">
        <f t="shared" si="5"/>
        <v>0</v>
      </c>
      <c r="W108" s="367">
        <f t="shared" si="6"/>
        <v>0</v>
      </c>
      <c r="X108" s="378"/>
      <c r="Y108" s="362"/>
      <c r="Z108" s="362"/>
      <c r="AA108" s="362"/>
      <c r="AB108" s="362"/>
      <c r="AC108" s="362"/>
      <c r="AD108" s="362"/>
      <c r="AE108" s="362"/>
      <c r="AF108" s="362"/>
      <c r="AG108" s="362"/>
      <c r="AH108" s="362"/>
      <c r="AI108" s="362"/>
      <c r="AJ108" s="362"/>
      <c r="AK108" s="362"/>
      <c r="AL108" s="362"/>
      <c r="AM108" s="362"/>
      <c r="AN108" s="362"/>
      <c r="AO108" s="362"/>
      <c r="AP108" s="362"/>
    </row>
    <row r="109" spans="1:42" s="72" customFormat="1" ht="22.5" customHeight="1" outlineLevel="1">
      <c r="A109" s="567" t="str">
        <f t="shared" si="4"/>
        <v>1</v>
      </c>
      <c r="L109" s="177" t="s">
        <v>1048</v>
      </c>
      <c r="M109" s="178" t="s">
        <v>318</v>
      </c>
      <c r="N109" s="80" t="s">
        <v>315</v>
      </c>
      <c r="O109" s="362"/>
      <c r="P109" s="364"/>
      <c r="Q109" s="369"/>
      <c r="R109" s="378"/>
      <c r="S109" s="362"/>
      <c r="T109" s="364"/>
      <c r="U109" s="364"/>
      <c r="V109" s="371">
        <f t="shared" si="5"/>
        <v>0</v>
      </c>
      <c r="W109" s="367">
        <f t="shared" si="6"/>
        <v>0</v>
      </c>
      <c r="X109" s="378"/>
      <c r="Y109" s="362"/>
      <c r="Z109" s="362"/>
      <c r="AA109" s="362"/>
      <c r="AB109" s="362"/>
      <c r="AC109" s="362"/>
      <c r="AD109" s="362"/>
      <c r="AE109" s="362"/>
      <c r="AF109" s="362"/>
      <c r="AG109" s="362"/>
      <c r="AH109" s="362"/>
      <c r="AI109" s="362"/>
      <c r="AJ109" s="362"/>
      <c r="AK109" s="362"/>
      <c r="AL109" s="362"/>
      <c r="AM109" s="362"/>
      <c r="AN109" s="362"/>
      <c r="AO109" s="362"/>
      <c r="AP109" s="362"/>
    </row>
    <row r="110" spans="1:42" s="72" customFormat="1" outlineLevel="1">
      <c r="A110" s="567" t="str">
        <f t="shared" si="4"/>
        <v>1</v>
      </c>
      <c r="L110" s="74">
        <v>4</v>
      </c>
      <c r="M110" s="81" t="s">
        <v>319</v>
      </c>
      <c r="N110" s="77" t="s">
        <v>145</v>
      </c>
      <c r="O110" s="362"/>
      <c r="P110" s="364"/>
      <c r="Q110" s="369"/>
      <c r="R110" s="378"/>
      <c r="S110" s="362"/>
      <c r="T110" s="364"/>
      <c r="U110" s="364"/>
      <c r="V110" s="371">
        <f t="shared" si="5"/>
        <v>0</v>
      </c>
      <c r="W110" s="367">
        <f t="shared" si="6"/>
        <v>0</v>
      </c>
      <c r="X110" s="378"/>
      <c r="Y110" s="362"/>
      <c r="Z110" s="362"/>
      <c r="AA110" s="362"/>
      <c r="AB110" s="362"/>
      <c r="AC110" s="362"/>
      <c r="AD110" s="362"/>
      <c r="AE110" s="362"/>
      <c r="AF110" s="362"/>
      <c r="AG110" s="362"/>
      <c r="AH110" s="362"/>
      <c r="AI110" s="362"/>
      <c r="AJ110" s="362"/>
      <c r="AK110" s="362"/>
      <c r="AL110" s="362"/>
      <c r="AM110" s="362"/>
      <c r="AN110" s="362"/>
      <c r="AO110" s="362"/>
      <c r="AP110" s="362"/>
    </row>
    <row r="111" spans="1:42" s="72" customFormat="1" outlineLevel="1">
      <c r="A111" s="567" t="str">
        <f t="shared" si="4"/>
        <v>1</v>
      </c>
      <c r="L111" s="74">
        <v>5</v>
      </c>
      <c r="M111" s="81" t="s">
        <v>320</v>
      </c>
      <c r="N111" s="77" t="s">
        <v>145</v>
      </c>
      <c r="O111" s="362"/>
      <c r="P111" s="364"/>
      <c r="Q111" s="369"/>
      <c r="R111" s="378"/>
      <c r="S111" s="362"/>
      <c r="T111" s="364"/>
      <c r="U111" s="364"/>
      <c r="V111" s="371">
        <f t="shared" si="5"/>
        <v>0</v>
      </c>
      <c r="W111" s="367">
        <f t="shared" si="6"/>
        <v>0</v>
      </c>
      <c r="X111" s="378"/>
      <c r="Y111" s="362"/>
      <c r="Z111" s="362"/>
      <c r="AA111" s="362"/>
      <c r="AB111" s="362"/>
      <c r="AC111" s="362"/>
      <c r="AD111" s="362"/>
      <c r="AE111" s="362"/>
      <c r="AF111" s="362"/>
      <c r="AG111" s="362"/>
      <c r="AH111" s="362"/>
      <c r="AI111" s="362"/>
      <c r="AJ111" s="362"/>
      <c r="AK111" s="362"/>
      <c r="AL111" s="362"/>
      <c r="AM111" s="362"/>
      <c r="AN111" s="362"/>
      <c r="AO111" s="362"/>
      <c r="AP111" s="362"/>
    </row>
    <row r="112" spans="1:42" s="82" customFormat="1" outlineLevel="1">
      <c r="A112" s="567" t="str">
        <f t="shared" si="4"/>
        <v>1</v>
      </c>
      <c r="L112" s="83" t="s">
        <v>124</v>
      </c>
      <c r="M112" s="79" t="s">
        <v>321</v>
      </c>
      <c r="N112" s="77"/>
      <c r="O112" s="366"/>
      <c r="P112" s="366"/>
      <c r="Q112" s="366"/>
      <c r="R112" s="379"/>
      <c r="S112" s="366"/>
      <c r="T112" s="366"/>
      <c r="U112" s="366"/>
      <c r="V112" s="371">
        <f t="shared" si="5"/>
        <v>0</v>
      </c>
      <c r="W112" s="367">
        <f t="shared" si="6"/>
        <v>0</v>
      </c>
      <c r="X112" s="379"/>
      <c r="Y112" s="366"/>
      <c r="Z112" s="366"/>
      <c r="AA112" s="366"/>
      <c r="AB112" s="366"/>
      <c r="AC112" s="366"/>
      <c r="AD112" s="366"/>
      <c r="AE112" s="366"/>
      <c r="AF112" s="366"/>
      <c r="AG112" s="366"/>
      <c r="AH112" s="366"/>
      <c r="AI112" s="366"/>
      <c r="AJ112" s="366"/>
      <c r="AK112" s="366"/>
      <c r="AL112" s="366"/>
      <c r="AM112" s="366"/>
      <c r="AN112" s="366"/>
      <c r="AO112" s="366"/>
      <c r="AP112" s="366"/>
    </row>
    <row r="113" spans="1:42" s="82" customFormat="1" outlineLevel="1">
      <c r="A113" s="567" t="str">
        <f t="shared" si="4"/>
        <v>1</v>
      </c>
      <c r="L113" s="83" t="s">
        <v>125</v>
      </c>
      <c r="M113" s="78" t="s">
        <v>322</v>
      </c>
      <c r="N113" s="77"/>
      <c r="O113" s="366"/>
      <c r="P113" s="366"/>
      <c r="Q113" s="366"/>
      <c r="R113" s="379"/>
      <c r="S113" s="366"/>
      <c r="T113" s="366"/>
      <c r="U113" s="366"/>
      <c r="V113" s="371">
        <f t="shared" si="5"/>
        <v>0</v>
      </c>
      <c r="W113" s="367">
        <f t="shared" si="6"/>
        <v>0</v>
      </c>
      <c r="X113" s="379"/>
      <c r="Y113" s="366"/>
      <c r="Z113" s="366"/>
      <c r="AA113" s="366"/>
      <c r="AB113" s="366"/>
      <c r="AC113" s="366"/>
      <c r="AD113" s="366"/>
      <c r="AE113" s="366"/>
      <c r="AF113" s="366"/>
      <c r="AG113" s="366"/>
      <c r="AH113" s="366"/>
      <c r="AI113" s="366"/>
      <c r="AJ113" s="366"/>
      <c r="AK113" s="366"/>
      <c r="AL113" s="366"/>
      <c r="AM113" s="366"/>
      <c r="AN113" s="366"/>
      <c r="AO113" s="366"/>
      <c r="AP113" s="366"/>
    </row>
    <row r="114" spans="1:42">
      <c r="A114" s="353"/>
    </row>
    <row r="115" spans="1:42" s="143" customFormat="1" ht="30" customHeight="1">
      <c r="A115" s="142" t="s">
        <v>1049</v>
      </c>
      <c r="M115" s="144"/>
      <c r="N115" s="144"/>
      <c r="O115" s="144"/>
      <c r="P115" s="144"/>
      <c r="AA115" s="145"/>
    </row>
    <row r="116" spans="1:42">
      <c r="A116" s="146" t="s">
        <v>1050</v>
      </c>
    </row>
    <row r="117" spans="1:42" s="88" customFormat="1">
      <c r="A117" s="183" t="s">
        <v>18</v>
      </c>
      <c r="L117" s="162" t="str">
        <f>INDEX('Общие сведения'!$J$113:$J$476,MATCH($A117,'Общие сведения'!$D$113:$D$476,0))</f>
        <v>Тариф 1 (Водоснабжение) - тариф на питьевую воду (р.п.Вешкайма)</v>
      </c>
      <c r="M117" s="158"/>
      <c r="N117" s="158"/>
      <c r="O117" s="158"/>
      <c r="P117" s="158"/>
      <c r="Q117" s="158"/>
      <c r="R117" s="158"/>
      <c r="S117" s="158"/>
      <c r="T117" s="158"/>
      <c r="U117" s="158"/>
      <c r="V117" s="158"/>
      <c r="W117" s="158"/>
      <c r="X117" s="158"/>
      <c r="Y117" s="158"/>
      <c r="Z117" s="158"/>
      <c r="AA117" s="158"/>
      <c r="AB117" s="158"/>
      <c r="AC117" s="158"/>
      <c r="AD117" s="158"/>
      <c r="AE117" s="158"/>
      <c r="AF117" s="158"/>
      <c r="AG117" s="158"/>
      <c r="AH117" s="158"/>
      <c r="AI117" s="158"/>
      <c r="AJ117" s="158"/>
      <c r="AK117" s="158"/>
      <c r="AL117" s="158"/>
      <c r="AM117" s="158"/>
    </row>
    <row r="118" spans="1:42" s="88" customFormat="1" outlineLevel="1">
      <c r="A118" s="184" t="str">
        <f t="shared" ref="A118:A154" si="7">A117</f>
        <v>1</v>
      </c>
      <c r="L118" s="491" t="s">
        <v>18</v>
      </c>
      <c r="M118" s="493" t="s">
        <v>328</v>
      </c>
      <c r="N118" s="544"/>
      <c r="O118" s="545" t="str">
        <f>INDEX('Общие сведения'!$K$113:$K$476,MATCH($A118,'Общие сведения'!$D$113:$D$476,0))</f>
        <v>питьевая вода</v>
      </c>
      <c r="P118" s="546"/>
      <c r="Q118" s="546"/>
      <c r="R118" s="546"/>
      <c r="S118" s="546"/>
      <c r="T118" s="546"/>
      <c r="U118" s="546"/>
      <c r="V118" s="546"/>
      <c r="W118" s="546"/>
      <c r="X118" s="546"/>
      <c r="Y118" s="546"/>
      <c r="Z118" s="546"/>
      <c r="AA118" s="546"/>
      <c r="AB118" s="546"/>
      <c r="AC118" s="546"/>
      <c r="AD118" s="546"/>
      <c r="AE118" s="546"/>
      <c r="AF118" s="546"/>
      <c r="AG118" s="546"/>
      <c r="AH118" s="546"/>
      <c r="AI118" s="546"/>
      <c r="AJ118" s="546"/>
      <c r="AK118" s="546"/>
      <c r="AL118" s="547"/>
      <c r="AM118" s="194"/>
    </row>
    <row r="119" spans="1:42" s="88" customFormat="1" outlineLevel="1">
      <c r="A119" s="184" t="str">
        <f t="shared" si="7"/>
        <v>1</v>
      </c>
      <c r="L119" s="491" t="s">
        <v>102</v>
      </c>
      <c r="M119" s="492" t="s">
        <v>325</v>
      </c>
      <c r="N119" s="150" t="s">
        <v>326</v>
      </c>
      <c r="O119" s="516"/>
      <c r="P119" s="516"/>
      <c r="Q119" s="516"/>
      <c r="R119" s="516"/>
      <c r="S119" s="516"/>
      <c r="T119" s="516"/>
      <c r="U119" s="516"/>
      <c r="V119" s="516"/>
      <c r="W119" s="516"/>
      <c r="X119" s="516"/>
      <c r="Y119" s="516"/>
      <c r="Z119" s="516"/>
      <c r="AA119" s="516"/>
      <c r="AB119" s="516"/>
      <c r="AC119" s="516"/>
      <c r="AD119" s="516"/>
      <c r="AE119" s="516"/>
      <c r="AF119" s="516"/>
      <c r="AG119" s="516"/>
      <c r="AH119" s="516"/>
      <c r="AI119" s="516"/>
      <c r="AJ119" s="516"/>
      <c r="AK119" s="516"/>
      <c r="AL119" s="516"/>
      <c r="AM119" s="194"/>
    </row>
    <row r="120" spans="1:42" s="88" customFormat="1" outlineLevel="1">
      <c r="A120" s="184" t="str">
        <f t="shared" si="7"/>
        <v>1</v>
      </c>
      <c r="L120" s="491" t="s">
        <v>103</v>
      </c>
      <c r="M120" s="492" t="s">
        <v>327</v>
      </c>
      <c r="N120" s="150" t="s">
        <v>326</v>
      </c>
      <c r="O120" s="516"/>
      <c r="P120" s="516"/>
      <c r="Q120" s="516"/>
      <c r="R120" s="516"/>
      <c r="S120" s="516"/>
      <c r="T120" s="516"/>
      <c r="U120" s="516"/>
      <c r="V120" s="516"/>
      <c r="W120" s="516"/>
      <c r="X120" s="516"/>
      <c r="Y120" s="516"/>
      <c r="Z120" s="516"/>
      <c r="AA120" s="516"/>
      <c r="AB120" s="516"/>
      <c r="AC120" s="516"/>
      <c r="AD120" s="516"/>
      <c r="AE120" s="516"/>
      <c r="AF120" s="516"/>
      <c r="AG120" s="516"/>
      <c r="AH120" s="516"/>
      <c r="AI120" s="516"/>
      <c r="AJ120" s="516"/>
      <c r="AK120" s="516"/>
      <c r="AL120" s="516"/>
      <c r="AM120" s="194"/>
    </row>
    <row r="121" spans="1:42" s="88" customFormat="1" outlineLevel="1">
      <c r="A121" s="184" t="str">
        <f t="shared" si="7"/>
        <v>1</v>
      </c>
      <c r="L121" s="491">
        <v>4</v>
      </c>
      <c r="M121" s="494" t="s">
        <v>1171</v>
      </c>
      <c r="N121" s="148" t="s">
        <v>329</v>
      </c>
      <c r="O121" s="517">
        <f t="shared" ref="O121:AL121" si="8">O130+O125-O128</f>
        <v>0</v>
      </c>
      <c r="P121" s="517">
        <f t="shared" si="8"/>
        <v>0</v>
      </c>
      <c r="Q121" s="517">
        <f>Q130+Q125-Q128</f>
        <v>0</v>
      </c>
      <c r="R121" s="517">
        <f t="shared" si="8"/>
        <v>0</v>
      </c>
      <c r="S121" s="517">
        <f t="shared" si="8"/>
        <v>0</v>
      </c>
      <c r="T121" s="517">
        <f t="shared" si="8"/>
        <v>0</v>
      </c>
      <c r="U121" s="517">
        <f t="shared" si="8"/>
        <v>0</v>
      </c>
      <c r="V121" s="517">
        <f t="shared" si="8"/>
        <v>0</v>
      </c>
      <c r="W121" s="517">
        <f t="shared" si="8"/>
        <v>0</v>
      </c>
      <c r="X121" s="517">
        <f t="shared" si="8"/>
        <v>0</v>
      </c>
      <c r="Y121" s="517">
        <f t="shared" si="8"/>
        <v>0</v>
      </c>
      <c r="Z121" s="517">
        <f t="shared" si="8"/>
        <v>0</v>
      </c>
      <c r="AA121" s="517">
        <f t="shared" si="8"/>
        <v>0</v>
      </c>
      <c r="AB121" s="517">
        <f t="shared" si="8"/>
        <v>0</v>
      </c>
      <c r="AC121" s="517">
        <f>AC130+AC125-AC128</f>
        <v>0</v>
      </c>
      <c r="AD121" s="517">
        <f t="shared" si="8"/>
        <v>0</v>
      </c>
      <c r="AE121" s="517">
        <f t="shared" si="8"/>
        <v>0</v>
      </c>
      <c r="AF121" s="517">
        <f t="shared" si="8"/>
        <v>0</v>
      </c>
      <c r="AG121" s="517">
        <f t="shared" si="8"/>
        <v>0</v>
      </c>
      <c r="AH121" s="517">
        <f t="shared" si="8"/>
        <v>0</v>
      </c>
      <c r="AI121" s="517">
        <f t="shared" si="8"/>
        <v>0</v>
      </c>
      <c r="AJ121" s="517">
        <f t="shared" si="8"/>
        <v>0</v>
      </c>
      <c r="AK121" s="517">
        <f t="shared" si="8"/>
        <v>0</v>
      </c>
      <c r="AL121" s="517">
        <f t="shared" si="8"/>
        <v>0</v>
      </c>
      <c r="AM121" s="194"/>
    </row>
    <row r="122" spans="1:42" s="88" customFormat="1" outlineLevel="1">
      <c r="A122" s="184" t="str">
        <f t="shared" si="7"/>
        <v>1</v>
      </c>
      <c r="L122" s="491" t="s">
        <v>148</v>
      </c>
      <c r="M122" s="178" t="s">
        <v>330</v>
      </c>
      <c r="N122" s="148" t="s">
        <v>329</v>
      </c>
      <c r="O122" s="366"/>
      <c r="P122" s="366"/>
      <c r="Q122" s="366"/>
      <c r="R122" s="366"/>
      <c r="S122" s="366"/>
      <c r="T122" s="366"/>
      <c r="U122" s="366"/>
      <c r="V122" s="366"/>
      <c r="W122" s="366"/>
      <c r="X122" s="366"/>
      <c r="Y122" s="366"/>
      <c r="Z122" s="366"/>
      <c r="AA122" s="366"/>
      <c r="AB122" s="366"/>
      <c r="AC122" s="366"/>
      <c r="AD122" s="366"/>
      <c r="AE122" s="366"/>
      <c r="AF122" s="366"/>
      <c r="AG122" s="366"/>
      <c r="AH122" s="366"/>
      <c r="AI122" s="366"/>
      <c r="AJ122" s="366"/>
      <c r="AK122" s="366"/>
      <c r="AL122" s="366"/>
      <c r="AM122" s="379"/>
    </row>
    <row r="123" spans="1:42" s="88" customFormat="1" outlineLevel="1">
      <c r="A123" s="184" t="str">
        <f t="shared" si="7"/>
        <v>1</v>
      </c>
      <c r="L123" s="491" t="s">
        <v>391</v>
      </c>
      <c r="M123" s="178" t="s">
        <v>331</v>
      </c>
      <c r="N123" s="148" t="s">
        <v>329</v>
      </c>
      <c r="O123" s="366"/>
      <c r="P123" s="366"/>
      <c r="Q123" s="366"/>
      <c r="R123" s="366"/>
      <c r="S123" s="366"/>
      <c r="T123" s="366"/>
      <c r="U123" s="366"/>
      <c r="V123" s="366"/>
      <c r="W123" s="366"/>
      <c r="X123" s="366"/>
      <c r="Y123" s="366"/>
      <c r="Z123" s="366"/>
      <c r="AA123" s="366"/>
      <c r="AB123" s="366"/>
      <c r="AC123" s="366"/>
      <c r="AD123" s="366"/>
      <c r="AE123" s="366"/>
      <c r="AF123" s="366"/>
      <c r="AG123" s="366"/>
      <c r="AH123" s="366"/>
      <c r="AI123" s="366"/>
      <c r="AJ123" s="366"/>
      <c r="AK123" s="366"/>
      <c r="AL123" s="366"/>
      <c r="AM123" s="379"/>
    </row>
    <row r="124" spans="1:42" s="88" customFormat="1" ht="22.8" outlineLevel="1">
      <c r="A124" s="184" t="str">
        <f t="shared" si="7"/>
        <v>1</v>
      </c>
      <c r="L124" s="491" t="s">
        <v>392</v>
      </c>
      <c r="M124" s="494" t="s">
        <v>1167</v>
      </c>
      <c r="N124" s="148" t="s">
        <v>329</v>
      </c>
      <c r="O124" s="366"/>
      <c r="P124" s="366"/>
      <c r="Q124" s="366"/>
      <c r="R124" s="366"/>
      <c r="S124" s="366"/>
      <c r="T124" s="366"/>
      <c r="U124" s="366"/>
      <c r="V124" s="366"/>
      <c r="W124" s="366"/>
      <c r="X124" s="366"/>
      <c r="Y124" s="366"/>
      <c r="Z124" s="366"/>
      <c r="AA124" s="366"/>
      <c r="AB124" s="366"/>
      <c r="AC124" s="366"/>
      <c r="AD124" s="366"/>
      <c r="AE124" s="366"/>
      <c r="AF124" s="366"/>
      <c r="AG124" s="366"/>
      <c r="AH124" s="366"/>
      <c r="AI124" s="366"/>
      <c r="AJ124" s="366"/>
      <c r="AK124" s="366"/>
      <c r="AL124" s="366"/>
      <c r="AM124" s="379"/>
    </row>
    <row r="125" spans="1:42" s="88" customFormat="1" outlineLevel="1">
      <c r="A125" s="184" t="str">
        <f t="shared" si="7"/>
        <v>1</v>
      </c>
      <c r="L125" s="491" t="s">
        <v>120</v>
      </c>
      <c r="M125" s="494" t="s">
        <v>332</v>
      </c>
      <c r="N125" s="148" t="s">
        <v>329</v>
      </c>
      <c r="O125" s="517">
        <f t="shared" ref="O125:AL125" si="9">SUM(O126:O127)</f>
        <v>0</v>
      </c>
      <c r="P125" s="517">
        <f t="shared" si="9"/>
        <v>0</v>
      </c>
      <c r="Q125" s="517">
        <f t="shared" si="9"/>
        <v>0</v>
      </c>
      <c r="R125" s="517">
        <f t="shared" si="9"/>
        <v>0</v>
      </c>
      <c r="S125" s="517">
        <f t="shared" si="9"/>
        <v>0</v>
      </c>
      <c r="T125" s="517">
        <f t="shared" si="9"/>
        <v>0</v>
      </c>
      <c r="U125" s="517">
        <f t="shared" si="9"/>
        <v>0</v>
      </c>
      <c r="V125" s="517">
        <f t="shared" si="9"/>
        <v>0</v>
      </c>
      <c r="W125" s="517">
        <f t="shared" si="9"/>
        <v>0</v>
      </c>
      <c r="X125" s="517">
        <f t="shared" si="9"/>
        <v>0</v>
      </c>
      <c r="Y125" s="517">
        <f t="shared" si="9"/>
        <v>0</v>
      </c>
      <c r="Z125" s="517">
        <f t="shared" si="9"/>
        <v>0</v>
      </c>
      <c r="AA125" s="517">
        <f t="shared" si="9"/>
        <v>0</v>
      </c>
      <c r="AB125" s="517">
        <f t="shared" si="9"/>
        <v>0</v>
      </c>
      <c r="AC125" s="517">
        <f t="shared" si="9"/>
        <v>0</v>
      </c>
      <c r="AD125" s="517">
        <f t="shared" si="9"/>
        <v>0</v>
      </c>
      <c r="AE125" s="517">
        <f t="shared" si="9"/>
        <v>0</v>
      </c>
      <c r="AF125" s="517">
        <f t="shared" si="9"/>
        <v>0</v>
      </c>
      <c r="AG125" s="517">
        <f t="shared" si="9"/>
        <v>0</v>
      </c>
      <c r="AH125" s="517">
        <f t="shared" si="9"/>
        <v>0</v>
      </c>
      <c r="AI125" s="517">
        <f t="shared" si="9"/>
        <v>0</v>
      </c>
      <c r="AJ125" s="517">
        <f t="shared" si="9"/>
        <v>0</v>
      </c>
      <c r="AK125" s="517">
        <f t="shared" si="9"/>
        <v>0</v>
      </c>
      <c r="AL125" s="517">
        <f t="shared" si="9"/>
        <v>0</v>
      </c>
      <c r="AM125" s="379"/>
    </row>
    <row r="126" spans="1:42" s="88" customFormat="1" outlineLevel="1">
      <c r="A126" s="184" t="str">
        <f t="shared" si="7"/>
        <v>1</v>
      </c>
      <c r="L126" s="491" t="s">
        <v>122</v>
      </c>
      <c r="M126" s="178" t="s">
        <v>1123</v>
      </c>
      <c r="N126" s="148" t="s">
        <v>329</v>
      </c>
      <c r="O126" s="366"/>
      <c r="P126" s="366"/>
      <c r="Q126" s="366"/>
      <c r="R126" s="366"/>
      <c r="S126" s="366"/>
      <c r="T126" s="366"/>
      <c r="U126" s="366"/>
      <c r="V126" s="366"/>
      <c r="W126" s="366"/>
      <c r="X126" s="366"/>
      <c r="Y126" s="366"/>
      <c r="Z126" s="366"/>
      <c r="AA126" s="366"/>
      <c r="AB126" s="366"/>
      <c r="AC126" s="366"/>
      <c r="AD126" s="366"/>
      <c r="AE126" s="366"/>
      <c r="AF126" s="366"/>
      <c r="AG126" s="366"/>
      <c r="AH126" s="366"/>
      <c r="AI126" s="366"/>
      <c r="AJ126" s="366"/>
      <c r="AK126" s="366"/>
      <c r="AL126" s="366"/>
      <c r="AM126" s="379"/>
    </row>
    <row r="127" spans="1:42" s="88" customFormat="1" outlineLevel="1">
      <c r="A127" s="184" t="str">
        <f t="shared" si="7"/>
        <v>1</v>
      </c>
      <c r="L127" s="491" t="s">
        <v>123</v>
      </c>
      <c r="M127" s="178" t="s">
        <v>333</v>
      </c>
      <c r="N127" s="148" t="s">
        <v>329</v>
      </c>
      <c r="O127" s="366"/>
      <c r="P127" s="366"/>
      <c r="Q127" s="366"/>
      <c r="R127" s="366"/>
      <c r="S127" s="366"/>
      <c r="T127" s="366"/>
      <c r="U127" s="366"/>
      <c r="V127" s="366"/>
      <c r="W127" s="366"/>
      <c r="X127" s="366"/>
      <c r="Y127" s="366"/>
      <c r="Z127" s="366"/>
      <c r="AA127" s="366"/>
      <c r="AB127" s="366"/>
      <c r="AC127" s="366"/>
      <c r="AD127" s="366"/>
      <c r="AE127" s="366"/>
      <c r="AF127" s="366"/>
      <c r="AG127" s="366"/>
      <c r="AH127" s="366"/>
      <c r="AI127" s="366"/>
      <c r="AJ127" s="366"/>
      <c r="AK127" s="366"/>
      <c r="AL127" s="366"/>
      <c r="AM127" s="379"/>
    </row>
    <row r="128" spans="1:42" s="88" customFormat="1" outlineLevel="1">
      <c r="A128" s="184" t="str">
        <f t="shared" si="7"/>
        <v>1</v>
      </c>
      <c r="L128" s="491" t="s">
        <v>124</v>
      </c>
      <c r="M128" s="493" t="s">
        <v>334</v>
      </c>
      <c r="N128" s="148" t="s">
        <v>329</v>
      </c>
      <c r="O128" s="516"/>
      <c r="P128" s="516"/>
      <c r="Q128" s="516"/>
      <c r="R128" s="516"/>
      <c r="S128" s="516"/>
      <c r="T128" s="516"/>
      <c r="U128" s="516"/>
      <c r="V128" s="516"/>
      <c r="W128" s="516"/>
      <c r="X128" s="516"/>
      <c r="Y128" s="516"/>
      <c r="Z128" s="516"/>
      <c r="AA128" s="516"/>
      <c r="AB128" s="516"/>
      <c r="AC128" s="516"/>
      <c r="AD128" s="516"/>
      <c r="AE128" s="516"/>
      <c r="AF128" s="516"/>
      <c r="AG128" s="516"/>
      <c r="AH128" s="516"/>
      <c r="AI128" s="516"/>
      <c r="AJ128" s="516"/>
      <c r="AK128" s="516"/>
      <c r="AL128" s="516"/>
      <c r="AM128" s="379"/>
    </row>
    <row r="129" spans="1:39" s="88" customFormat="1" outlineLevel="1">
      <c r="A129" s="184" t="str">
        <f t="shared" si="7"/>
        <v>1</v>
      </c>
      <c r="L129" s="491" t="s">
        <v>125</v>
      </c>
      <c r="M129" s="493" t="s">
        <v>335</v>
      </c>
      <c r="N129" s="148" t="s">
        <v>329</v>
      </c>
      <c r="O129" s="366"/>
      <c r="P129" s="366"/>
      <c r="Q129" s="366"/>
      <c r="R129" s="366"/>
      <c r="S129" s="366"/>
      <c r="T129" s="366"/>
      <c r="U129" s="366"/>
      <c r="V129" s="366"/>
      <c r="W129" s="366"/>
      <c r="X129" s="366"/>
      <c r="Y129" s="366"/>
      <c r="Z129" s="366"/>
      <c r="AA129" s="366"/>
      <c r="AB129" s="366"/>
      <c r="AC129" s="366"/>
      <c r="AD129" s="366"/>
      <c r="AE129" s="366"/>
      <c r="AF129" s="366"/>
      <c r="AG129" s="366"/>
      <c r="AH129" s="366"/>
      <c r="AI129" s="366"/>
      <c r="AJ129" s="366"/>
      <c r="AK129" s="366"/>
      <c r="AL129" s="366"/>
      <c r="AM129" s="379"/>
    </row>
    <row r="130" spans="1:39" s="88" customFormat="1" outlineLevel="1">
      <c r="A130" s="184" t="str">
        <f t="shared" si="7"/>
        <v>1</v>
      </c>
      <c r="L130" s="491" t="s">
        <v>126</v>
      </c>
      <c r="M130" s="494" t="s">
        <v>336</v>
      </c>
      <c r="N130" s="148" t="s">
        <v>329</v>
      </c>
      <c r="O130" s="517">
        <f t="shared" ref="O130:AL130" si="10">O136+O134</f>
        <v>0</v>
      </c>
      <c r="P130" s="517">
        <f t="shared" si="10"/>
        <v>0</v>
      </c>
      <c r="Q130" s="517">
        <f t="shared" si="10"/>
        <v>0</v>
      </c>
      <c r="R130" s="517">
        <f t="shared" si="10"/>
        <v>0</v>
      </c>
      <c r="S130" s="517">
        <f t="shared" si="10"/>
        <v>0</v>
      </c>
      <c r="T130" s="517">
        <f t="shared" si="10"/>
        <v>0</v>
      </c>
      <c r="U130" s="517">
        <f t="shared" si="10"/>
        <v>0</v>
      </c>
      <c r="V130" s="517">
        <f t="shared" si="10"/>
        <v>0</v>
      </c>
      <c r="W130" s="517">
        <f t="shared" si="10"/>
        <v>0</v>
      </c>
      <c r="X130" s="517">
        <f t="shared" si="10"/>
        <v>0</v>
      </c>
      <c r="Y130" s="517">
        <f t="shared" si="10"/>
        <v>0</v>
      </c>
      <c r="Z130" s="517">
        <f t="shared" si="10"/>
        <v>0</v>
      </c>
      <c r="AA130" s="517">
        <f t="shared" si="10"/>
        <v>0</v>
      </c>
      <c r="AB130" s="517">
        <f t="shared" si="10"/>
        <v>0</v>
      </c>
      <c r="AC130" s="517">
        <f t="shared" si="10"/>
        <v>0</v>
      </c>
      <c r="AD130" s="517">
        <f t="shared" si="10"/>
        <v>0</v>
      </c>
      <c r="AE130" s="517">
        <f t="shared" si="10"/>
        <v>0</v>
      </c>
      <c r="AF130" s="517">
        <f t="shared" si="10"/>
        <v>0</v>
      </c>
      <c r="AG130" s="517">
        <f t="shared" si="10"/>
        <v>0</v>
      </c>
      <c r="AH130" s="517">
        <f t="shared" si="10"/>
        <v>0</v>
      </c>
      <c r="AI130" s="517">
        <f t="shared" si="10"/>
        <v>0</v>
      </c>
      <c r="AJ130" s="517">
        <f t="shared" si="10"/>
        <v>0</v>
      </c>
      <c r="AK130" s="517">
        <f t="shared" si="10"/>
        <v>0</v>
      </c>
      <c r="AL130" s="517">
        <f t="shared" si="10"/>
        <v>0</v>
      </c>
      <c r="AM130" s="379"/>
    </row>
    <row r="131" spans="1:39" s="88" customFormat="1" outlineLevel="1">
      <c r="A131" s="184" t="str">
        <f t="shared" si="7"/>
        <v>1</v>
      </c>
      <c r="L131" s="491" t="s">
        <v>149</v>
      </c>
      <c r="M131" s="178" t="s">
        <v>337</v>
      </c>
      <c r="N131" s="148" t="s">
        <v>329</v>
      </c>
      <c r="O131" s="366"/>
      <c r="P131" s="366"/>
      <c r="Q131" s="366"/>
      <c r="R131" s="366"/>
      <c r="S131" s="366"/>
      <c r="T131" s="366"/>
      <c r="U131" s="366"/>
      <c r="V131" s="366"/>
      <c r="W131" s="366"/>
      <c r="X131" s="366"/>
      <c r="Y131" s="366"/>
      <c r="Z131" s="366"/>
      <c r="AA131" s="366"/>
      <c r="AB131" s="366"/>
      <c r="AC131" s="366"/>
      <c r="AD131" s="366"/>
      <c r="AE131" s="366"/>
      <c r="AF131" s="366"/>
      <c r="AG131" s="366"/>
      <c r="AH131" s="366"/>
      <c r="AI131" s="366"/>
      <c r="AJ131" s="366"/>
      <c r="AK131" s="366"/>
      <c r="AL131" s="366"/>
      <c r="AM131" s="379"/>
    </row>
    <row r="132" spans="1:39" s="88" customFormat="1" outlineLevel="1">
      <c r="A132" s="184" t="str">
        <f t="shared" si="7"/>
        <v>1</v>
      </c>
      <c r="L132" s="491" t="s">
        <v>199</v>
      </c>
      <c r="M132" s="178" t="s">
        <v>338</v>
      </c>
      <c r="N132" s="148" t="s">
        <v>329</v>
      </c>
      <c r="O132" s="366"/>
      <c r="P132" s="366"/>
      <c r="Q132" s="366"/>
      <c r="R132" s="366"/>
      <c r="S132" s="366"/>
      <c r="T132" s="366"/>
      <c r="U132" s="366"/>
      <c r="V132" s="366"/>
      <c r="W132" s="366"/>
      <c r="X132" s="366"/>
      <c r="Y132" s="366"/>
      <c r="Z132" s="366"/>
      <c r="AA132" s="366"/>
      <c r="AB132" s="366"/>
      <c r="AC132" s="366"/>
      <c r="AD132" s="366"/>
      <c r="AE132" s="366"/>
      <c r="AF132" s="366"/>
      <c r="AG132" s="366"/>
      <c r="AH132" s="366"/>
      <c r="AI132" s="366"/>
      <c r="AJ132" s="366"/>
      <c r="AK132" s="366"/>
      <c r="AL132" s="366"/>
      <c r="AM132" s="379"/>
    </row>
    <row r="133" spans="1:39" s="88" customFormat="1" ht="22.8" outlineLevel="1">
      <c r="A133" s="184" t="str">
        <f t="shared" si="7"/>
        <v>1</v>
      </c>
      <c r="L133" s="491" t="s">
        <v>408</v>
      </c>
      <c r="M133" s="178" t="s">
        <v>1168</v>
      </c>
      <c r="N133" s="148" t="s">
        <v>329</v>
      </c>
      <c r="O133" s="366"/>
      <c r="P133" s="366"/>
      <c r="Q133" s="366"/>
      <c r="R133" s="366"/>
      <c r="S133" s="366"/>
      <c r="T133" s="366"/>
      <c r="U133" s="366"/>
      <c r="V133" s="366"/>
      <c r="W133" s="366"/>
      <c r="X133" s="366"/>
      <c r="Y133" s="366"/>
      <c r="Z133" s="366"/>
      <c r="AA133" s="366"/>
      <c r="AB133" s="366"/>
      <c r="AC133" s="366"/>
      <c r="AD133" s="366"/>
      <c r="AE133" s="366"/>
      <c r="AF133" s="366"/>
      <c r="AG133" s="366"/>
      <c r="AH133" s="366"/>
      <c r="AI133" s="366"/>
      <c r="AJ133" s="366"/>
      <c r="AK133" s="366"/>
      <c r="AL133" s="366"/>
      <c r="AM133" s="379"/>
    </row>
    <row r="134" spans="1:39" s="88" customFormat="1" outlineLevel="1">
      <c r="A134" s="184" t="str">
        <f t="shared" si="7"/>
        <v>1</v>
      </c>
      <c r="L134" s="491" t="s">
        <v>127</v>
      </c>
      <c r="M134" s="493" t="s">
        <v>1188</v>
      </c>
      <c r="N134" s="148" t="s">
        <v>329</v>
      </c>
      <c r="O134" s="366"/>
      <c r="P134" s="366"/>
      <c r="Q134" s="366"/>
      <c r="R134" s="366"/>
      <c r="S134" s="366"/>
      <c r="T134" s="366"/>
      <c r="U134" s="366"/>
      <c r="V134" s="366"/>
      <c r="W134" s="366"/>
      <c r="X134" s="366"/>
      <c r="Y134" s="366"/>
      <c r="Z134" s="366"/>
      <c r="AA134" s="366"/>
      <c r="AB134" s="366"/>
      <c r="AC134" s="366"/>
      <c r="AD134" s="366"/>
      <c r="AE134" s="366"/>
      <c r="AF134" s="366"/>
      <c r="AG134" s="366"/>
      <c r="AH134" s="366"/>
      <c r="AI134" s="366"/>
      <c r="AJ134" s="366"/>
      <c r="AK134" s="366"/>
      <c r="AL134" s="366"/>
      <c r="AM134" s="379"/>
    </row>
    <row r="135" spans="1:39" s="88" customFormat="1" outlineLevel="1">
      <c r="A135" s="184" t="str">
        <f t="shared" si="7"/>
        <v>1</v>
      </c>
      <c r="L135" s="491" t="s">
        <v>1300</v>
      </c>
      <c r="M135" s="495" t="s">
        <v>340</v>
      </c>
      <c r="N135" s="185" t="s">
        <v>145</v>
      </c>
      <c r="O135" s="518">
        <f t="shared" ref="O135:AL135" si="11">IF(O130=0,0,O134/O130*100)</f>
        <v>0</v>
      </c>
      <c r="P135" s="518">
        <f t="shared" si="11"/>
        <v>0</v>
      </c>
      <c r="Q135" s="518">
        <f t="shared" si="11"/>
        <v>0</v>
      </c>
      <c r="R135" s="518">
        <f t="shared" si="11"/>
        <v>0</v>
      </c>
      <c r="S135" s="518">
        <f t="shared" si="11"/>
        <v>0</v>
      </c>
      <c r="T135" s="518">
        <f t="shared" si="11"/>
        <v>0</v>
      </c>
      <c r="U135" s="518">
        <f t="shared" si="11"/>
        <v>0</v>
      </c>
      <c r="V135" s="518">
        <f t="shared" si="11"/>
        <v>0</v>
      </c>
      <c r="W135" s="518">
        <f t="shared" si="11"/>
        <v>0</v>
      </c>
      <c r="X135" s="518">
        <f t="shared" si="11"/>
        <v>0</v>
      </c>
      <c r="Y135" s="518">
        <f t="shared" si="11"/>
        <v>0</v>
      </c>
      <c r="Z135" s="518">
        <f t="shared" si="11"/>
        <v>0</v>
      </c>
      <c r="AA135" s="518">
        <f t="shared" si="11"/>
        <v>0</v>
      </c>
      <c r="AB135" s="518">
        <f t="shared" si="11"/>
        <v>0</v>
      </c>
      <c r="AC135" s="518">
        <f t="shared" si="11"/>
        <v>0</v>
      </c>
      <c r="AD135" s="518">
        <f t="shared" si="11"/>
        <v>0</v>
      </c>
      <c r="AE135" s="518">
        <f t="shared" si="11"/>
        <v>0</v>
      </c>
      <c r="AF135" s="518">
        <f t="shared" si="11"/>
        <v>0</v>
      </c>
      <c r="AG135" s="518">
        <f t="shared" si="11"/>
        <v>0</v>
      </c>
      <c r="AH135" s="518">
        <f t="shared" si="11"/>
        <v>0</v>
      </c>
      <c r="AI135" s="518">
        <f t="shared" si="11"/>
        <v>0</v>
      </c>
      <c r="AJ135" s="518">
        <f t="shared" si="11"/>
        <v>0</v>
      </c>
      <c r="AK135" s="518">
        <f t="shared" si="11"/>
        <v>0</v>
      </c>
      <c r="AL135" s="518">
        <f t="shared" si="11"/>
        <v>0</v>
      </c>
      <c r="AM135" s="379"/>
    </row>
    <row r="136" spans="1:39" s="88" customFormat="1" outlineLevel="1">
      <c r="A136" s="184" t="str">
        <f t="shared" si="7"/>
        <v>1</v>
      </c>
      <c r="L136" s="491" t="s">
        <v>128</v>
      </c>
      <c r="M136" s="493" t="s">
        <v>341</v>
      </c>
      <c r="N136" s="148" t="s">
        <v>329</v>
      </c>
      <c r="O136" s="517">
        <f t="shared" ref="O136:AL136" si="12">O137+O141+O144+O154</f>
        <v>0</v>
      </c>
      <c r="P136" s="517">
        <f t="shared" si="12"/>
        <v>0</v>
      </c>
      <c r="Q136" s="517">
        <f t="shared" si="12"/>
        <v>0</v>
      </c>
      <c r="R136" s="517">
        <f t="shared" si="12"/>
        <v>0</v>
      </c>
      <c r="S136" s="517">
        <f t="shared" si="12"/>
        <v>0</v>
      </c>
      <c r="T136" s="517">
        <f t="shared" si="12"/>
        <v>0</v>
      </c>
      <c r="U136" s="517">
        <f t="shared" si="12"/>
        <v>0</v>
      </c>
      <c r="V136" s="517">
        <f t="shared" si="12"/>
        <v>0</v>
      </c>
      <c r="W136" s="517">
        <f t="shared" si="12"/>
        <v>0</v>
      </c>
      <c r="X136" s="517">
        <f t="shared" si="12"/>
        <v>0</v>
      </c>
      <c r="Y136" s="517">
        <f t="shared" si="12"/>
        <v>0</v>
      </c>
      <c r="Z136" s="517">
        <f t="shared" si="12"/>
        <v>0</v>
      </c>
      <c r="AA136" s="517">
        <f t="shared" si="12"/>
        <v>0</v>
      </c>
      <c r="AB136" s="517">
        <f t="shared" si="12"/>
        <v>0</v>
      </c>
      <c r="AC136" s="517">
        <f t="shared" si="12"/>
        <v>0</v>
      </c>
      <c r="AD136" s="517">
        <f t="shared" si="12"/>
        <v>0</v>
      </c>
      <c r="AE136" s="517">
        <f t="shared" si="12"/>
        <v>0</v>
      </c>
      <c r="AF136" s="517">
        <f t="shared" si="12"/>
        <v>0</v>
      </c>
      <c r="AG136" s="517">
        <f t="shared" si="12"/>
        <v>0</v>
      </c>
      <c r="AH136" s="517">
        <f t="shared" si="12"/>
        <v>0</v>
      </c>
      <c r="AI136" s="517">
        <f t="shared" si="12"/>
        <v>0</v>
      </c>
      <c r="AJ136" s="517">
        <f t="shared" si="12"/>
        <v>0</v>
      </c>
      <c r="AK136" s="517">
        <f t="shared" si="12"/>
        <v>0</v>
      </c>
      <c r="AL136" s="517">
        <f t="shared" si="12"/>
        <v>0</v>
      </c>
      <c r="AM136" s="379"/>
    </row>
    <row r="137" spans="1:39" s="88" customFormat="1" outlineLevel="1">
      <c r="A137" s="184" t="str">
        <f t="shared" si="7"/>
        <v>1</v>
      </c>
      <c r="L137" s="491" t="s">
        <v>1237</v>
      </c>
      <c r="M137" s="178" t="s">
        <v>342</v>
      </c>
      <c r="N137" s="148" t="s">
        <v>329</v>
      </c>
      <c r="O137" s="517">
        <f t="shared" ref="O137:AL137" si="13">SUM(O138:O140)</f>
        <v>0</v>
      </c>
      <c r="P137" s="517">
        <f t="shared" si="13"/>
        <v>0</v>
      </c>
      <c r="Q137" s="517">
        <f t="shared" si="13"/>
        <v>0</v>
      </c>
      <c r="R137" s="517">
        <f t="shared" si="13"/>
        <v>0</v>
      </c>
      <c r="S137" s="517">
        <f t="shared" si="13"/>
        <v>0</v>
      </c>
      <c r="T137" s="517">
        <f t="shared" si="13"/>
        <v>0</v>
      </c>
      <c r="U137" s="517">
        <f t="shared" si="13"/>
        <v>0</v>
      </c>
      <c r="V137" s="517">
        <f t="shared" si="13"/>
        <v>0</v>
      </c>
      <c r="W137" s="517">
        <f t="shared" si="13"/>
        <v>0</v>
      </c>
      <c r="X137" s="517">
        <f t="shared" si="13"/>
        <v>0</v>
      </c>
      <c r="Y137" s="517">
        <f t="shared" si="13"/>
        <v>0</v>
      </c>
      <c r="Z137" s="517">
        <f t="shared" si="13"/>
        <v>0</v>
      </c>
      <c r="AA137" s="517">
        <f t="shared" si="13"/>
        <v>0</v>
      </c>
      <c r="AB137" s="517">
        <f t="shared" si="13"/>
        <v>0</v>
      </c>
      <c r="AC137" s="517">
        <f t="shared" si="13"/>
        <v>0</v>
      </c>
      <c r="AD137" s="517">
        <f t="shared" si="13"/>
        <v>0</v>
      </c>
      <c r="AE137" s="517">
        <f t="shared" si="13"/>
        <v>0</v>
      </c>
      <c r="AF137" s="517">
        <f t="shared" si="13"/>
        <v>0</v>
      </c>
      <c r="AG137" s="517">
        <f t="shared" si="13"/>
        <v>0</v>
      </c>
      <c r="AH137" s="517">
        <f t="shared" si="13"/>
        <v>0</v>
      </c>
      <c r="AI137" s="517">
        <f t="shared" si="13"/>
        <v>0</v>
      </c>
      <c r="AJ137" s="517">
        <f t="shared" si="13"/>
        <v>0</v>
      </c>
      <c r="AK137" s="517">
        <f t="shared" si="13"/>
        <v>0</v>
      </c>
      <c r="AL137" s="517">
        <f t="shared" si="13"/>
        <v>0</v>
      </c>
      <c r="AM137" s="379"/>
    </row>
    <row r="138" spans="1:39" s="88" customFormat="1" outlineLevel="1">
      <c r="A138" s="184" t="str">
        <f t="shared" si="7"/>
        <v>1</v>
      </c>
      <c r="L138" s="491" t="s">
        <v>1301</v>
      </c>
      <c r="M138" s="496" t="s">
        <v>343</v>
      </c>
      <c r="N138" s="148" t="s">
        <v>329</v>
      </c>
      <c r="O138" s="366"/>
      <c r="P138" s="366"/>
      <c r="Q138" s="366"/>
      <c r="R138" s="366"/>
      <c r="S138" s="366"/>
      <c r="T138" s="366"/>
      <c r="U138" s="366"/>
      <c r="V138" s="366"/>
      <c r="W138" s="366"/>
      <c r="X138" s="366"/>
      <c r="Y138" s="366"/>
      <c r="Z138" s="366"/>
      <c r="AA138" s="366"/>
      <c r="AB138" s="366"/>
      <c r="AC138" s="366"/>
      <c r="AD138" s="366"/>
      <c r="AE138" s="366"/>
      <c r="AF138" s="366"/>
      <c r="AG138" s="366"/>
      <c r="AH138" s="366"/>
      <c r="AI138" s="366"/>
      <c r="AJ138" s="366"/>
      <c r="AK138" s="366"/>
      <c r="AL138" s="366"/>
      <c r="AM138" s="379"/>
    </row>
    <row r="139" spans="1:39" s="88" customFormat="1" outlineLevel="1">
      <c r="A139" s="184" t="str">
        <f t="shared" si="7"/>
        <v>1</v>
      </c>
      <c r="L139" s="491" t="s">
        <v>1302</v>
      </c>
      <c r="M139" s="496" t="s">
        <v>344</v>
      </c>
      <c r="N139" s="148" t="s">
        <v>329</v>
      </c>
      <c r="O139" s="366"/>
      <c r="P139" s="366"/>
      <c r="Q139" s="366"/>
      <c r="R139" s="366"/>
      <c r="S139" s="366"/>
      <c r="T139" s="366"/>
      <c r="U139" s="366"/>
      <c r="V139" s="366"/>
      <c r="W139" s="366"/>
      <c r="X139" s="366"/>
      <c r="Y139" s="366"/>
      <c r="Z139" s="366"/>
      <c r="AA139" s="366"/>
      <c r="AB139" s="366"/>
      <c r="AC139" s="366"/>
      <c r="AD139" s="366"/>
      <c r="AE139" s="366"/>
      <c r="AF139" s="366"/>
      <c r="AG139" s="366"/>
      <c r="AH139" s="366"/>
      <c r="AI139" s="366"/>
      <c r="AJ139" s="366"/>
      <c r="AK139" s="366"/>
      <c r="AL139" s="366"/>
      <c r="AM139" s="379"/>
    </row>
    <row r="140" spans="1:39" s="88" customFormat="1" outlineLevel="1">
      <c r="A140" s="184" t="str">
        <f t="shared" si="7"/>
        <v>1</v>
      </c>
      <c r="L140" s="491" t="s">
        <v>1303</v>
      </c>
      <c r="M140" s="496" t="s">
        <v>345</v>
      </c>
      <c r="N140" s="148" t="s">
        <v>329</v>
      </c>
      <c r="O140" s="366"/>
      <c r="P140" s="366"/>
      <c r="Q140" s="366"/>
      <c r="R140" s="366"/>
      <c r="S140" s="366"/>
      <c r="T140" s="366"/>
      <c r="U140" s="366"/>
      <c r="V140" s="366"/>
      <c r="W140" s="366"/>
      <c r="X140" s="366"/>
      <c r="Y140" s="366"/>
      <c r="Z140" s="366"/>
      <c r="AA140" s="366"/>
      <c r="AB140" s="366"/>
      <c r="AC140" s="366"/>
      <c r="AD140" s="366"/>
      <c r="AE140" s="366"/>
      <c r="AF140" s="366"/>
      <c r="AG140" s="366"/>
      <c r="AH140" s="366"/>
      <c r="AI140" s="366"/>
      <c r="AJ140" s="366"/>
      <c r="AK140" s="366"/>
      <c r="AL140" s="366"/>
      <c r="AM140" s="379"/>
    </row>
    <row r="141" spans="1:39" s="88" customFormat="1" outlineLevel="1">
      <c r="A141" s="184" t="str">
        <f t="shared" si="7"/>
        <v>1</v>
      </c>
      <c r="B141" s="88" t="s">
        <v>1165</v>
      </c>
      <c r="L141" s="491" t="s">
        <v>1304</v>
      </c>
      <c r="M141" s="178" t="s">
        <v>346</v>
      </c>
      <c r="N141" s="148" t="s">
        <v>329</v>
      </c>
      <c r="O141" s="517">
        <f t="shared" ref="O141:AL141" si="14">SUM(O142:O143)</f>
        <v>0</v>
      </c>
      <c r="P141" s="517">
        <f t="shared" si="14"/>
        <v>0</v>
      </c>
      <c r="Q141" s="517">
        <f t="shared" si="14"/>
        <v>0</v>
      </c>
      <c r="R141" s="517">
        <f t="shared" si="14"/>
        <v>0</v>
      </c>
      <c r="S141" s="517">
        <f t="shared" si="14"/>
        <v>0</v>
      </c>
      <c r="T141" s="517">
        <f t="shared" si="14"/>
        <v>0</v>
      </c>
      <c r="U141" s="517">
        <f t="shared" si="14"/>
        <v>0</v>
      </c>
      <c r="V141" s="517">
        <f t="shared" si="14"/>
        <v>0</v>
      </c>
      <c r="W141" s="517">
        <f t="shared" si="14"/>
        <v>0</v>
      </c>
      <c r="X141" s="517">
        <f t="shared" si="14"/>
        <v>0</v>
      </c>
      <c r="Y141" s="517">
        <f t="shared" si="14"/>
        <v>0</v>
      </c>
      <c r="Z141" s="517">
        <f t="shared" si="14"/>
        <v>0</v>
      </c>
      <c r="AA141" s="517">
        <f t="shared" si="14"/>
        <v>0</v>
      </c>
      <c r="AB141" s="517">
        <f t="shared" si="14"/>
        <v>0</v>
      </c>
      <c r="AC141" s="517">
        <f t="shared" si="14"/>
        <v>0</v>
      </c>
      <c r="AD141" s="517">
        <f t="shared" si="14"/>
        <v>0</v>
      </c>
      <c r="AE141" s="517">
        <f t="shared" si="14"/>
        <v>0</v>
      </c>
      <c r="AF141" s="517">
        <f t="shared" si="14"/>
        <v>0</v>
      </c>
      <c r="AG141" s="517">
        <f t="shared" si="14"/>
        <v>0</v>
      </c>
      <c r="AH141" s="517">
        <f t="shared" si="14"/>
        <v>0</v>
      </c>
      <c r="AI141" s="517">
        <f t="shared" si="14"/>
        <v>0</v>
      </c>
      <c r="AJ141" s="517">
        <f t="shared" si="14"/>
        <v>0</v>
      </c>
      <c r="AK141" s="517">
        <f t="shared" si="14"/>
        <v>0</v>
      </c>
      <c r="AL141" s="517">
        <f t="shared" si="14"/>
        <v>0</v>
      </c>
      <c r="AM141" s="379"/>
    </row>
    <row r="142" spans="1:39" s="88" customFormat="1" outlineLevel="1">
      <c r="A142" s="184" t="str">
        <f t="shared" si="7"/>
        <v>1</v>
      </c>
      <c r="L142" s="491" t="s">
        <v>1305</v>
      </c>
      <c r="M142" s="496" t="s">
        <v>347</v>
      </c>
      <c r="N142" s="148" t="s">
        <v>329</v>
      </c>
      <c r="O142" s="366"/>
      <c r="P142" s="366"/>
      <c r="Q142" s="366"/>
      <c r="R142" s="366"/>
      <c r="S142" s="366"/>
      <c r="T142" s="366"/>
      <c r="U142" s="366"/>
      <c r="V142" s="366"/>
      <c r="W142" s="366"/>
      <c r="X142" s="366"/>
      <c r="Y142" s="366"/>
      <c r="Z142" s="366"/>
      <c r="AA142" s="366"/>
      <c r="AB142" s="366"/>
      <c r="AC142" s="366"/>
      <c r="AD142" s="366"/>
      <c r="AE142" s="366"/>
      <c r="AF142" s="366"/>
      <c r="AG142" s="366"/>
      <c r="AH142" s="366"/>
      <c r="AI142" s="366"/>
      <c r="AJ142" s="366"/>
      <c r="AK142" s="366"/>
      <c r="AL142" s="366"/>
      <c r="AM142" s="379"/>
    </row>
    <row r="143" spans="1:39" s="88" customFormat="1" outlineLevel="1">
      <c r="A143" s="184" t="str">
        <f t="shared" si="7"/>
        <v>1</v>
      </c>
      <c r="L143" s="491" t="s">
        <v>1306</v>
      </c>
      <c r="M143" s="496" t="s">
        <v>348</v>
      </c>
      <c r="N143" s="148" t="s">
        <v>329</v>
      </c>
      <c r="O143" s="366"/>
      <c r="P143" s="366"/>
      <c r="Q143" s="366"/>
      <c r="R143" s="366"/>
      <c r="S143" s="366"/>
      <c r="T143" s="366"/>
      <c r="U143" s="366"/>
      <c r="V143" s="366"/>
      <c r="W143" s="366"/>
      <c r="X143" s="366"/>
      <c r="Y143" s="366"/>
      <c r="Z143" s="366"/>
      <c r="AA143" s="366"/>
      <c r="AB143" s="366"/>
      <c r="AC143" s="366"/>
      <c r="AD143" s="366"/>
      <c r="AE143" s="366"/>
      <c r="AF143" s="366"/>
      <c r="AG143" s="366"/>
      <c r="AH143" s="366"/>
      <c r="AI143" s="366"/>
      <c r="AJ143" s="366"/>
      <c r="AK143" s="366"/>
      <c r="AL143" s="366"/>
      <c r="AM143" s="379"/>
    </row>
    <row r="144" spans="1:39" s="88" customFormat="1" outlineLevel="1">
      <c r="A144" s="184" t="str">
        <f t="shared" si="7"/>
        <v>1</v>
      </c>
      <c r="B144" s="88" t="s">
        <v>1165</v>
      </c>
      <c r="L144" s="491" t="s">
        <v>1307</v>
      </c>
      <c r="M144" s="178" t="s">
        <v>1189</v>
      </c>
      <c r="N144" s="148" t="s">
        <v>329</v>
      </c>
      <c r="O144" s="517">
        <f t="shared" ref="O144:AL144" si="15">O145+O148+O151</f>
        <v>0</v>
      </c>
      <c r="P144" s="517">
        <f t="shared" si="15"/>
        <v>0</v>
      </c>
      <c r="Q144" s="517">
        <f t="shared" si="15"/>
        <v>0</v>
      </c>
      <c r="R144" s="517">
        <f t="shared" si="15"/>
        <v>0</v>
      </c>
      <c r="S144" s="517">
        <f t="shared" si="15"/>
        <v>0</v>
      </c>
      <c r="T144" s="517">
        <f t="shared" si="15"/>
        <v>0</v>
      </c>
      <c r="U144" s="517">
        <f t="shared" si="15"/>
        <v>0</v>
      </c>
      <c r="V144" s="517">
        <f t="shared" si="15"/>
        <v>0</v>
      </c>
      <c r="W144" s="517">
        <f t="shared" si="15"/>
        <v>0</v>
      </c>
      <c r="X144" s="517">
        <f t="shared" si="15"/>
        <v>0</v>
      </c>
      <c r="Y144" s="517">
        <f t="shared" si="15"/>
        <v>0</v>
      </c>
      <c r="Z144" s="517">
        <f t="shared" si="15"/>
        <v>0</v>
      </c>
      <c r="AA144" s="517">
        <f t="shared" si="15"/>
        <v>0</v>
      </c>
      <c r="AB144" s="517">
        <f t="shared" si="15"/>
        <v>0</v>
      </c>
      <c r="AC144" s="517">
        <f t="shared" si="15"/>
        <v>0</v>
      </c>
      <c r="AD144" s="517">
        <f t="shared" si="15"/>
        <v>0</v>
      </c>
      <c r="AE144" s="517">
        <f t="shared" si="15"/>
        <v>0</v>
      </c>
      <c r="AF144" s="517">
        <f t="shared" si="15"/>
        <v>0</v>
      </c>
      <c r="AG144" s="517">
        <f t="shared" si="15"/>
        <v>0</v>
      </c>
      <c r="AH144" s="517">
        <f t="shared" si="15"/>
        <v>0</v>
      </c>
      <c r="AI144" s="517">
        <f t="shared" si="15"/>
        <v>0</v>
      </c>
      <c r="AJ144" s="517">
        <f t="shared" si="15"/>
        <v>0</v>
      </c>
      <c r="AK144" s="517">
        <f t="shared" si="15"/>
        <v>0</v>
      </c>
      <c r="AL144" s="517">
        <f t="shared" si="15"/>
        <v>0</v>
      </c>
      <c r="AM144" s="379"/>
    </row>
    <row r="145" spans="1:39" s="88" customFormat="1" outlineLevel="1">
      <c r="A145" s="184" t="str">
        <f t="shared" si="7"/>
        <v>1</v>
      </c>
      <c r="L145" s="491" t="s">
        <v>1308</v>
      </c>
      <c r="M145" s="496" t="s">
        <v>349</v>
      </c>
      <c r="N145" s="148" t="s">
        <v>329</v>
      </c>
      <c r="O145" s="517">
        <f t="shared" ref="O145:AL145" si="16">SUM(O146:O147)</f>
        <v>0</v>
      </c>
      <c r="P145" s="517">
        <f t="shared" si="16"/>
        <v>0</v>
      </c>
      <c r="Q145" s="517">
        <f t="shared" si="16"/>
        <v>0</v>
      </c>
      <c r="R145" s="517">
        <f t="shared" si="16"/>
        <v>0</v>
      </c>
      <c r="S145" s="517">
        <f t="shared" si="16"/>
        <v>0</v>
      </c>
      <c r="T145" s="517">
        <f t="shared" si="16"/>
        <v>0</v>
      </c>
      <c r="U145" s="517">
        <f t="shared" si="16"/>
        <v>0</v>
      </c>
      <c r="V145" s="517">
        <f t="shared" si="16"/>
        <v>0</v>
      </c>
      <c r="W145" s="517">
        <f t="shared" si="16"/>
        <v>0</v>
      </c>
      <c r="X145" s="517">
        <f t="shared" si="16"/>
        <v>0</v>
      </c>
      <c r="Y145" s="517">
        <f t="shared" si="16"/>
        <v>0</v>
      </c>
      <c r="Z145" s="517">
        <f t="shared" si="16"/>
        <v>0</v>
      </c>
      <c r="AA145" s="517">
        <f t="shared" si="16"/>
        <v>0</v>
      </c>
      <c r="AB145" s="517">
        <f t="shared" si="16"/>
        <v>0</v>
      </c>
      <c r="AC145" s="517">
        <f t="shared" si="16"/>
        <v>0</v>
      </c>
      <c r="AD145" s="517">
        <f t="shared" si="16"/>
        <v>0</v>
      </c>
      <c r="AE145" s="517">
        <f t="shared" si="16"/>
        <v>0</v>
      </c>
      <c r="AF145" s="517">
        <f t="shared" si="16"/>
        <v>0</v>
      </c>
      <c r="AG145" s="517">
        <f t="shared" si="16"/>
        <v>0</v>
      </c>
      <c r="AH145" s="517">
        <f t="shared" si="16"/>
        <v>0</v>
      </c>
      <c r="AI145" s="517">
        <f t="shared" si="16"/>
        <v>0</v>
      </c>
      <c r="AJ145" s="517">
        <f t="shared" si="16"/>
        <v>0</v>
      </c>
      <c r="AK145" s="517">
        <f t="shared" si="16"/>
        <v>0</v>
      </c>
      <c r="AL145" s="517">
        <f t="shared" si="16"/>
        <v>0</v>
      </c>
      <c r="AM145" s="379"/>
    </row>
    <row r="146" spans="1:39" s="88" customFormat="1" outlineLevel="1">
      <c r="A146" s="184" t="str">
        <f t="shared" si="7"/>
        <v>1</v>
      </c>
      <c r="L146" s="491" t="s">
        <v>1309</v>
      </c>
      <c r="M146" s="497" t="s">
        <v>347</v>
      </c>
      <c r="N146" s="148" t="s">
        <v>329</v>
      </c>
      <c r="O146" s="366"/>
      <c r="P146" s="366"/>
      <c r="Q146" s="366"/>
      <c r="R146" s="366"/>
      <c r="S146" s="366"/>
      <c r="T146" s="366"/>
      <c r="U146" s="366"/>
      <c r="V146" s="366"/>
      <c r="W146" s="366"/>
      <c r="X146" s="366"/>
      <c r="Y146" s="366"/>
      <c r="Z146" s="366"/>
      <c r="AA146" s="366"/>
      <c r="AB146" s="366"/>
      <c r="AC146" s="366"/>
      <c r="AD146" s="366"/>
      <c r="AE146" s="366"/>
      <c r="AF146" s="366"/>
      <c r="AG146" s="366"/>
      <c r="AH146" s="366"/>
      <c r="AI146" s="366"/>
      <c r="AJ146" s="366"/>
      <c r="AK146" s="366"/>
      <c r="AL146" s="366"/>
      <c r="AM146" s="379"/>
    </row>
    <row r="147" spans="1:39" s="88" customFormat="1" outlineLevel="1">
      <c r="A147" s="184" t="str">
        <f t="shared" si="7"/>
        <v>1</v>
      </c>
      <c r="L147" s="491" t="s">
        <v>1310</v>
      </c>
      <c r="M147" s="497" t="s">
        <v>348</v>
      </c>
      <c r="N147" s="148" t="s">
        <v>329</v>
      </c>
      <c r="O147" s="366"/>
      <c r="P147" s="366"/>
      <c r="Q147" s="366"/>
      <c r="R147" s="366"/>
      <c r="S147" s="366"/>
      <c r="T147" s="366"/>
      <c r="U147" s="366"/>
      <c r="V147" s="366"/>
      <c r="W147" s="366"/>
      <c r="X147" s="366"/>
      <c r="Y147" s="366"/>
      <c r="Z147" s="366"/>
      <c r="AA147" s="366"/>
      <c r="AB147" s="366"/>
      <c r="AC147" s="366"/>
      <c r="AD147" s="366"/>
      <c r="AE147" s="366"/>
      <c r="AF147" s="366"/>
      <c r="AG147" s="366"/>
      <c r="AH147" s="366"/>
      <c r="AI147" s="366"/>
      <c r="AJ147" s="366"/>
      <c r="AK147" s="366"/>
      <c r="AL147" s="366"/>
      <c r="AM147" s="379"/>
    </row>
    <row r="148" spans="1:39" s="88" customFormat="1" outlineLevel="1">
      <c r="A148" s="184" t="str">
        <f t="shared" si="7"/>
        <v>1</v>
      </c>
      <c r="B148" s="88" t="s">
        <v>1166</v>
      </c>
      <c r="L148" s="491" t="s">
        <v>1311</v>
      </c>
      <c r="M148" s="496" t="s">
        <v>350</v>
      </c>
      <c r="N148" s="148" t="s">
        <v>329</v>
      </c>
      <c r="O148" s="517">
        <f t="shared" ref="O148:AL148" si="17">SUM(O149:O150)</f>
        <v>0</v>
      </c>
      <c r="P148" s="517">
        <f t="shared" si="17"/>
        <v>0</v>
      </c>
      <c r="Q148" s="517">
        <f t="shared" si="17"/>
        <v>0</v>
      </c>
      <c r="R148" s="517">
        <f t="shared" si="17"/>
        <v>0</v>
      </c>
      <c r="S148" s="517">
        <f t="shared" si="17"/>
        <v>0</v>
      </c>
      <c r="T148" s="517">
        <f t="shared" si="17"/>
        <v>0</v>
      </c>
      <c r="U148" s="517">
        <f t="shared" si="17"/>
        <v>0</v>
      </c>
      <c r="V148" s="517">
        <f t="shared" si="17"/>
        <v>0</v>
      </c>
      <c r="W148" s="517">
        <f t="shared" si="17"/>
        <v>0</v>
      </c>
      <c r="X148" s="517">
        <f t="shared" si="17"/>
        <v>0</v>
      </c>
      <c r="Y148" s="517">
        <f t="shared" si="17"/>
        <v>0</v>
      </c>
      <c r="Z148" s="517">
        <f t="shared" si="17"/>
        <v>0</v>
      </c>
      <c r="AA148" s="517">
        <f t="shared" si="17"/>
        <v>0</v>
      </c>
      <c r="AB148" s="517">
        <f t="shared" si="17"/>
        <v>0</v>
      </c>
      <c r="AC148" s="517">
        <f t="shared" si="17"/>
        <v>0</v>
      </c>
      <c r="AD148" s="517">
        <f t="shared" si="17"/>
        <v>0</v>
      </c>
      <c r="AE148" s="517">
        <f t="shared" si="17"/>
        <v>0</v>
      </c>
      <c r="AF148" s="517">
        <f t="shared" si="17"/>
        <v>0</v>
      </c>
      <c r="AG148" s="517">
        <f t="shared" si="17"/>
        <v>0</v>
      </c>
      <c r="AH148" s="517">
        <f t="shared" si="17"/>
        <v>0</v>
      </c>
      <c r="AI148" s="517">
        <f t="shared" si="17"/>
        <v>0</v>
      </c>
      <c r="AJ148" s="517">
        <f t="shared" si="17"/>
        <v>0</v>
      </c>
      <c r="AK148" s="517">
        <f t="shared" si="17"/>
        <v>0</v>
      </c>
      <c r="AL148" s="517">
        <f t="shared" si="17"/>
        <v>0</v>
      </c>
      <c r="AM148" s="379"/>
    </row>
    <row r="149" spans="1:39" s="88" customFormat="1" outlineLevel="1">
      <c r="A149" s="184" t="str">
        <f t="shared" si="7"/>
        <v>1</v>
      </c>
      <c r="L149" s="491" t="s">
        <v>1312</v>
      </c>
      <c r="M149" s="497" t="s">
        <v>347</v>
      </c>
      <c r="N149" s="148" t="s">
        <v>329</v>
      </c>
      <c r="O149" s="366"/>
      <c r="P149" s="366"/>
      <c r="Q149" s="366"/>
      <c r="R149" s="366"/>
      <c r="S149" s="366"/>
      <c r="T149" s="366"/>
      <c r="U149" s="366"/>
      <c r="V149" s="366"/>
      <c r="W149" s="366"/>
      <c r="X149" s="366"/>
      <c r="Y149" s="366"/>
      <c r="Z149" s="366"/>
      <c r="AA149" s="366"/>
      <c r="AB149" s="366"/>
      <c r="AC149" s="366"/>
      <c r="AD149" s="366"/>
      <c r="AE149" s="366"/>
      <c r="AF149" s="366"/>
      <c r="AG149" s="366"/>
      <c r="AH149" s="366"/>
      <c r="AI149" s="366"/>
      <c r="AJ149" s="366"/>
      <c r="AK149" s="366"/>
      <c r="AL149" s="366"/>
      <c r="AM149" s="379"/>
    </row>
    <row r="150" spans="1:39" s="88" customFormat="1" outlineLevel="1">
      <c r="A150" s="184" t="str">
        <f t="shared" si="7"/>
        <v>1</v>
      </c>
      <c r="L150" s="491" t="s">
        <v>1313</v>
      </c>
      <c r="M150" s="497" t="s">
        <v>348</v>
      </c>
      <c r="N150" s="148" t="s">
        <v>329</v>
      </c>
      <c r="O150" s="366"/>
      <c r="P150" s="366"/>
      <c r="Q150" s="366"/>
      <c r="R150" s="366"/>
      <c r="S150" s="366"/>
      <c r="T150" s="366"/>
      <c r="U150" s="366"/>
      <c r="V150" s="366"/>
      <c r="W150" s="366"/>
      <c r="X150" s="366"/>
      <c r="Y150" s="366"/>
      <c r="Z150" s="366"/>
      <c r="AA150" s="366"/>
      <c r="AB150" s="366"/>
      <c r="AC150" s="366"/>
      <c r="AD150" s="366"/>
      <c r="AE150" s="366"/>
      <c r="AF150" s="366"/>
      <c r="AG150" s="366"/>
      <c r="AH150" s="366"/>
      <c r="AI150" s="366"/>
      <c r="AJ150" s="366"/>
      <c r="AK150" s="366"/>
      <c r="AL150" s="366"/>
      <c r="AM150" s="379"/>
    </row>
    <row r="151" spans="1:39" s="88" customFormat="1" outlineLevel="1">
      <c r="A151" s="184" t="str">
        <f t="shared" si="7"/>
        <v>1</v>
      </c>
      <c r="L151" s="491" t="s">
        <v>1314</v>
      </c>
      <c r="M151" s="496" t="s">
        <v>351</v>
      </c>
      <c r="N151" s="148" t="s">
        <v>329</v>
      </c>
      <c r="O151" s="517">
        <f t="shared" ref="O151:AL151" si="18">SUM(O152:O153)</f>
        <v>0</v>
      </c>
      <c r="P151" s="517">
        <f t="shared" si="18"/>
        <v>0</v>
      </c>
      <c r="Q151" s="517">
        <f t="shared" si="18"/>
        <v>0</v>
      </c>
      <c r="R151" s="517">
        <f t="shared" si="18"/>
        <v>0</v>
      </c>
      <c r="S151" s="517">
        <f t="shared" si="18"/>
        <v>0</v>
      </c>
      <c r="T151" s="517">
        <f t="shared" si="18"/>
        <v>0</v>
      </c>
      <c r="U151" s="517">
        <f t="shared" si="18"/>
        <v>0</v>
      </c>
      <c r="V151" s="517">
        <f t="shared" si="18"/>
        <v>0</v>
      </c>
      <c r="W151" s="517">
        <f t="shared" si="18"/>
        <v>0</v>
      </c>
      <c r="X151" s="517">
        <f t="shared" si="18"/>
        <v>0</v>
      </c>
      <c r="Y151" s="517">
        <f t="shared" si="18"/>
        <v>0</v>
      </c>
      <c r="Z151" s="517">
        <f t="shared" si="18"/>
        <v>0</v>
      </c>
      <c r="AA151" s="517">
        <f t="shared" si="18"/>
        <v>0</v>
      </c>
      <c r="AB151" s="517">
        <f t="shared" si="18"/>
        <v>0</v>
      </c>
      <c r="AC151" s="517">
        <f t="shared" si="18"/>
        <v>0</v>
      </c>
      <c r="AD151" s="517">
        <f t="shared" si="18"/>
        <v>0</v>
      </c>
      <c r="AE151" s="517">
        <f t="shared" si="18"/>
        <v>0</v>
      </c>
      <c r="AF151" s="517">
        <f t="shared" si="18"/>
        <v>0</v>
      </c>
      <c r="AG151" s="517">
        <f t="shared" si="18"/>
        <v>0</v>
      </c>
      <c r="AH151" s="517">
        <f t="shared" si="18"/>
        <v>0</v>
      </c>
      <c r="AI151" s="517">
        <f t="shared" si="18"/>
        <v>0</v>
      </c>
      <c r="AJ151" s="517">
        <f t="shared" si="18"/>
        <v>0</v>
      </c>
      <c r="AK151" s="517">
        <f t="shared" si="18"/>
        <v>0</v>
      </c>
      <c r="AL151" s="517">
        <f t="shared" si="18"/>
        <v>0</v>
      </c>
      <c r="AM151" s="379"/>
    </row>
    <row r="152" spans="1:39" s="88" customFormat="1" outlineLevel="1">
      <c r="A152" s="184" t="str">
        <f t="shared" si="7"/>
        <v>1</v>
      </c>
      <c r="L152" s="491" t="s">
        <v>1315</v>
      </c>
      <c r="M152" s="497" t="s">
        <v>347</v>
      </c>
      <c r="N152" s="148" t="s">
        <v>329</v>
      </c>
      <c r="O152" s="366"/>
      <c r="P152" s="366"/>
      <c r="Q152" s="366"/>
      <c r="R152" s="366"/>
      <c r="S152" s="366"/>
      <c r="T152" s="366"/>
      <c r="U152" s="366"/>
      <c r="V152" s="366"/>
      <c r="W152" s="366"/>
      <c r="X152" s="366"/>
      <c r="Y152" s="366"/>
      <c r="Z152" s="366"/>
      <c r="AA152" s="366"/>
      <c r="AB152" s="366"/>
      <c r="AC152" s="366"/>
      <c r="AD152" s="366"/>
      <c r="AE152" s="366"/>
      <c r="AF152" s="366"/>
      <c r="AG152" s="366"/>
      <c r="AH152" s="366"/>
      <c r="AI152" s="366"/>
      <c r="AJ152" s="366"/>
      <c r="AK152" s="366"/>
      <c r="AL152" s="366"/>
      <c r="AM152" s="379"/>
    </row>
    <row r="153" spans="1:39" s="88" customFormat="1" outlineLevel="1">
      <c r="A153" s="184" t="str">
        <f t="shared" si="7"/>
        <v>1</v>
      </c>
      <c r="L153" s="491" t="s">
        <v>1316</v>
      </c>
      <c r="M153" s="497" t="s">
        <v>348</v>
      </c>
      <c r="N153" s="148" t="s">
        <v>329</v>
      </c>
      <c r="O153" s="366"/>
      <c r="P153" s="366"/>
      <c r="Q153" s="366"/>
      <c r="R153" s="366"/>
      <c r="S153" s="366"/>
      <c r="T153" s="366"/>
      <c r="U153" s="366"/>
      <c r="V153" s="366"/>
      <c r="W153" s="366"/>
      <c r="X153" s="366"/>
      <c r="Y153" s="366"/>
      <c r="Z153" s="366"/>
      <c r="AA153" s="366"/>
      <c r="AB153" s="366"/>
      <c r="AC153" s="366"/>
      <c r="AD153" s="366"/>
      <c r="AE153" s="366"/>
      <c r="AF153" s="366"/>
      <c r="AG153" s="366"/>
      <c r="AH153" s="366"/>
      <c r="AI153" s="366"/>
      <c r="AJ153" s="366"/>
      <c r="AK153" s="366"/>
      <c r="AL153" s="366"/>
      <c r="AM153" s="194"/>
    </row>
    <row r="154" spans="1:39" s="88" customFormat="1" ht="22.8" outlineLevel="1">
      <c r="A154" s="184" t="str">
        <f t="shared" si="7"/>
        <v>1</v>
      </c>
      <c r="L154" s="491" t="s">
        <v>1317</v>
      </c>
      <c r="M154" s="498" t="s">
        <v>1150</v>
      </c>
      <c r="N154" s="453" t="s">
        <v>329</v>
      </c>
      <c r="O154" s="516"/>
      <c r="P154" s="516"/>
      <c r="Q154" s="516"/>
      <c r="R154" s="516"/>
      <c r="S154" s="516"/>
      <c r="T154" s="516"/>
      <c r="U154" s="516"/>
      <c r="V154" s="516"/>
      <c r="W154" s="516"/>
      <c r="X154" s="516"/>
      <c r="Y154" s="516"/>
      <c r="Z154" s="516"/>
      <c r="AA154" s="516"/>
      <c r="AB154" s="516"/>
      <c r="AC154" s="516"/>
      <c r="AD154" s="516"/>
      <c r="AE154" s="516"/>
      <c r="AF154" s="516"/>
      <c r="AG154" s="516"/>
      <c r="AH154" s="516"/>
      <c r="AI154" s="516"/>
      <c r="AJ154" s="516"/>
      <c r="AK154" s="516"/>
      <c r="AL154" s="516"/>
      <c r="AM154" s="194"/>
    </row>
    <row r="155" spans="1:39" s="188" customFormat="1">
      <c r="A155" s="187" t="s">
        <v>1051</v>
      </c>
      <c r="M155" s="3"/>
      <c r="N155" s="3"/>
      <c r="O155" s="519"/>
      <c r="P155" s="519"/>
      <c r="Q155" s="519"/>
      <c r="R155" s="519"/>
      <c r="S155" s="519"/>
      <c r="T155" s="520"/>
      <c r="U155" s="519"/>
      <c r="V155" s="519"/>
      <c r="W155" s="519"/>
      <c r="X155" s="519"/>
      <c r="Y155" s="519"/>
      <c r="Z155" s="519"/>
      <c r="AA155" s="519"/>
      <c r="AB155" s="519"/>
      <c r="AC155" s="519"/>
      <c r="AD155" s="519"/>
      <c r="AE155" s="519"/>
      <c r="AF155" s="519"/>
      <c r="AG155" s="519"/>
      <c r="AH155" s="519"/>
      <c r="AI155" s="519"/>
      <c r="AJ155" s="519"/>
      <c r="AK155" s="519"/>
      <c r="AL155" s="519"/>
    </row>
    <row r="156" spans="1:39" s="88" customFormat="1">
      <c r="A156" s="183" t="s">
        <v>18</v>
      </c>
      <c r="L156" s="162" t="str">
        <f>INDEX('Общие сведения'!$J$113:$J$476,MATCH($A156,'Общие сведения'!$D$113:$D$476,0))</f>
        <v>Тариф 1 (Водоснабжение) - тариф на питьевую воду (р.п.Вешкайма)</v>
      </c>
      <c r="M156" s="158"/>
      <c r="N156" s="158"/>
      <c r="O156" s="521"/>
      <c r="P156" s="521"/>
      <c r="Q156" s="521"/>
      <c r="R156" s="521"/>
      <c r="S156" s="521"/>
      <c r="T156" s="521"/>
      <c r="U156" s="521"/>
      <c r="V156" s="521"/>
      <c r="W156" s="521"/>
      <c r="X156" s="521"/>
      <c r="Y156" s="521"/>
      <c r="Z156" s="521"/>
      <c r="AA156" s="521"/>
      <c r="AB156" s="521"/>
      <c r="AC156" s="521"/>
      <c r="AD156" s="521"/>
      <c r="AE156" s="521"/>
      <c r="AF156" s="521"/>
      <c r="AG156" s="521"/>
      <c r="AH156" s="521"/>
      <c r="AI156" s="521"/>
      <c r="AJ156" s="521"/>
      <c r="AK156" s="521"/>
      <c r="AL156" s="521"/>
      <c r="AM156" s="158"/>
    </row>
    <row r="157" spans="1:39" s="88" customFormat="1" outlineLevel="1">
      <c r="A157" s="184" t="str">
        <f t="shared" ref="A157:A172" si="19">A156</f>
        <v>1</v>
      </c>
      <c r="L157" s="499" t="s">
        <v>18</v>
      </c>
      <c r="M157" s="500" t="s">
        <v>328</v>
      </c>
      <c r="N157" s="189"/>
      <c r="O157" s="545" t="str">
        <f>INDEX('Общие сведения'!$K$113:$K$476,MATCH($A157,'Общие сведения'!$D$113:$D$476,0))</f>
        <v>питьевая вода</v>
      </c>
      <c r="P157" s="546"/>
      <c r="Q157" s="546"/>
      <c r="R157" s="546"/>
      <c r="S157" s="546"/>
      <c r="T157" s="546"/>
      <c r="U157" s="546"/>
      <c r="V157" s="546"/>
      <c r="W157" s="546"/>
      <c r="X157" s="546"/>
      <c r="Y157" s="546"/>
      <c r="Z157" s="546"/>
      <c r="AA157" s="546"/>
      <c r="AB157" s="546"/>
      <c r="AC157" s="546"/>
      <c r="AD157" s="546"/>
      <c r="AE157" s="546"/>
      <c r="AF157" s="546"/>
      <c r="AG157" s="546"/>
      <c r="AH157" s="546"/>
      <c r="AI157" s="546"/>
      <c r="AJ157" s="546"/>
      <c r="AK157" s="546"/>
      <c r="AL157" s="547"/>
      <c r="AM157" s="194"/>
    </row>
    <row r="158" spans="1:39" s="88" customFormat="1" outlineLevel="1">
      <c r="A158" s="184" t="str">
        <f t="shared" si="19"/>
        <v>1</v>
      </c>
      <c r="L158" s="499" t="s">
        <v>102</v>
      </c>
      <c r="M158" s="500" t="s">
        <v>325</v>
      </c>
      <c r="N158" s="150" t="s">
        <v>326</v>
      </c>
      <c r="O158" s="516"/>
      <c r="P158" s="516"/>
      <c r="Q158" s="516"/>
      <c r="R158" s="516"/>
      <c r="S158" s="516"/>
      <c r="T158" s="516"/>
      <c r="U158" s="516"/>
      <c r="V158" s="516"/>
      <c r="W158" s="516"/>
      <c r="X158" s="516"/>
      <c r="Y158" s="516"/>
      <c r="Z158" s="516"/>
      <c r="AA158" s="516"/>
      <c r="AB158" s="516"/>
      <c r="AC158" s="516"/>
      <c r="AD158" s="516"/>
      <c r="AE158" s="516"/>
      <c r="AF158" s="516"/>
      <c r="AG158" s="516"/>
      <c r="AH158" s="516"/>
      <c r="AI158" s="516"/>
      <c r="AJ158" s="516"/>
      <c r="AK158" s="516"/>
      <c r="AL158" s="516"/>
      <c r="AM158" s="194"/>
    </row>
    <row r="159" spans="1:39" s="88" customFormat="1" outlineLevel="1">
      <c r="A159" s="184" t="str">
        <f t="shared" si="19"/>
        <v>1</v>
      </c>
      <c r="L159" s="499" t="s">
        <v>103</v>
      </c>
      <c r="M159" s="500" t="s">
        <v>327</v>
      </c>
      <c r="N159" s="150" t="s">
        <v>326</v>
      </c>
      <c r="O159" s="516"/>
      <c r="P159" s="516"/>
      <c r="Q159" s="516"/>
      <c r="R159" s="516"/>
      <c r="S159" s="516"/>
      <c r="T159" s="516"/>
      <c r="U159" s="516"/>
      <c r="V159" s="516"/>
      <c r="W159" s="516"/>
      <c r="X159" s="516"/>
      <c r="Y159" s="516"/>
      <c r="Z159" s="516"/>
      <c r="AA159" s="516"/>
      <c r="AB159" s="516"/>
      <c r="AC159" s="516"/>
      <c r="AD159" s="516"/>
      <c r="AE159" s="516"/>
      <c r="AF159" s="516"/>
      <c r="AG159" s="516"/>
      <c r="AH159" s="516"/>
      <c r="AI159" s="516"/>
      <c r="AJ159" s="516"/>
      <c r="AK159" s="516"/>
      <c r="AL159" s="516"/>
      <c r="AM159" s="194"/>
    </row>
    <row r="160" spans="1:39" s="88" customFormat="1" outlineLevel="1">
      <c r="A160" s="184" t="str">
        <f t="shared" si="19"/>
        <v>1</v>
      </c>
      <c r="B160" s="88" t="s">
        <v>1165</v>
      </c>
      <c r="L160" s="499">
        <v>4</v>
      </c>
      <c r="M160" s="501" t="s">
        <v>354</v>
      </c>
      <c r="N160" s="148" t="s">
        <v>329</v>
      </c>
      <c r="O160" s="522">
        <f t="shared" ref="O160:AL160" si="20">O164+O166+O169+O172</f>
        <v>0</v>
      </c>
      <c r="P160" s="522">
        <f t="shared" si="20"/>
        <v>0</v>
      </c>
      <c r="Q160" s="522">
        <f t="shared" si="20"/>
        <v>0</v>
      </c>
      <c r="R160" s="522">
        <f t="shared" si="20"/>
        <v>0</v>
      </c>
      <c r="S160" s="522">
        <f t="shared" si="20"/>
        <v>0</v>
      </c>
      <c r="T160" s="522">
        <f t="shared" si="20"/>
        <v>0</v>
      </c>
      <c r="U160" s="522">
        <f t="shared" si="20"/>
        <v>0</v>
      </c>
      <c r="V160" s="522">
        <f t="shared" si="20"/>
        <v>0</v>
      </c>
      <c r="W160" s="522">
        <f t="shared" si="20"/>
        <v>0</v>
      </c>
      <c r="X160" s="522">
        <f t="shared" si="20"/>
        <v>0</v>
      </c>
      <c r="Y160" s="522">
        <f t="shared" si="20"/>
        <v>0</v>
      </c>
      <c r="Z160" s="522">
        <f t="shared" si="20"/>
        <v>0</v>
      </c>
      <c r="AA160" s="522">
        <f t="shared" si="20"/>
        <v>0</v>
      </c>
      <c r="AB160" s="522">
        <f t="shared" si="20"/>
        <v>0</v>
      </c>
      <c r="AC160" s="522">
        <f t="shared" si="20"/>
        <v>0</v>
      </c>
      <c r="AD160" s="522">
        <f t="shared" si="20"/>
        <v>0</v>
      </c>
      <c r="AE160" s="522">
        <f t="shared" si="20"/>
        <v>0</v>
      </c>
      <c r="AF160" s="522">
        <f t="shared" si="20"/>
        <v>0</v>
      </c>
      <c r="AG160" s="522">
        <f t="shared" si="20"/>
        <v>0</v>
      </c>
      <c r="AH160" s="522">
        <f t="shared" si="20"/>
        <v>0</v>
      </c>
      <c r="AI160" s="522">
        <f t="shared" si="20"/>
        <v>0</v>
      </c>
      <c r="AJ160" s="522">
        <f t="shared" si="20"/>
        <v>0</v>
      </c>
      <c r="AK160" s="522">
        <f t="shared" si="20"/>
        <v>0</v>
      </c>
      <c r="AL160" s="522">
        <f t="shared" si="20"/>
        <v>0</v>
      </c>
      <c r="AM160" s="194"/>
    </row>
    <row r="161" spans="1:39" s="88" customFormat="1" outlineLevel="1">
      <c r="A161" s="184" t="str">
        <f t="shared" si="19"/>
        <v>1</v>
      </c>
      <c r="L161" s="499" t="s">
        <v>148</v>
      </c>
      <c r="M161" s="502" t="s">
        <v>352</v>
      </c>
      <c r="N161" s="148" t="s">
        <v>329</v>
      </c>
      <c r="O161" s="516"/>
      <c r="P161" s="516"/>
      <c r="Q161" s="516"/>
      <c r="R161" s="516"/>
      <c r="S161" s="516"/>
      <c r="T161" s="516"/>
      <c r="U161" s="516"/>
      <c r="V161" s="516"/>
      <c r="W161" s="516"/>
      <c r="X161" s="516"/>
      <c r="Y161" s="516"/>
      <c r="Z161" s="516"/>
      <c r="AA161" s="516"/>
      <c r="AB161" s="516"/>
      <c r="AC161" s="516"/>
      <c r="AD161" s="516"/>
      <c r="AE161" s="516"/>
      <c r="AF161" s="516"/>
      <c r="AG161" s="516"/>
      <c r="AH161" s="516"/>
      <c r="AI161" s="516"/>
      <c r="AJ161" s="516"/>
      <c r="AK161" s="516"/>
      <c r="AL161" s="516"/>
      <c r="AM161" s="194"/>
    </row>
    <row r="162" spans="1:39" s="88" customFormat="1" outlineLevel="1">
      <c r="A162" s="184" t="str">
        <f t="shared" si="19"/>
        <v>1</v>
      </c>
      <c r="L162" s="499" t="s">
        <v>391</v>
      </c>
      <c r="M162" s="502" t="s">
        <v>353</v>
      </c>
      <c r="N162" s="148" t="s">
        <v>329</v>
      </c>
      <c r="O162" s="516"/>
      <c r="P162" s="516"/>
      <c r="Q162" s="516"/>
      <c r="R162" s="516"/>
      <c r="S162" s="516"/>
      <c r="T162" s="516"/>
      <c r="U162" s="516"/>
      <c r="V162" s="516"/>
      <c r="W162" s="516"/>
      <c r="X162" s="516"/>
      <c r="Y162" s="516"/>
      <c r="Z162" s="516"/>
      <c r="AA162" s="516"/>
      <c r="AB162" s="516"/>
      <c r="AC162" s="516"/>
      <c r="AD162" s="516"/>
      <c r="AE162" s="516"/>
      <c r="AF162" s="516"/>
      <c r="AG162" s="516"/>
      <c r="AH162" s="516"/>
      <c r="AI162" s="516"/>
      <c r="AJ162" s="516"/>
      <c r="AK162" s="516"/>
      <c r="AL162" s="516"/>
      <c r="AM162" s="194"/>
    </row>
    <row r="163" spans="1:39" s="88" customFormat="1" ht="22.8" outlineLevel="1">
      <c r="A163" s="184" t="str">
        <f t="shared" si="19"/>
        <v>1</v>
      </c>
      <c r="L163" s="499" t="s">
        <v>392</v>
      </c>
      <c r="M163" s="502" t="s">
        <v>339</v>
      </c>
      <c r="N163" s="148" t="s">
        <v>329</v>
      </c>
      <c r="O163" s="516"/>
      <c r="P163" s="516"/>
      <c r="Q163" s="516"/>
      <c r="R163" s="516"/>
      <c r="S163" s="516"/>
      <c r="T163" s="516"/>
      <c r="U163" s="516"/>
      <c r="V163" s="516"/>
      <c r="W163" s="516"/>
      <c r="X163" s="516"/>
      <c r="Y163" s="516"/>
      <c r="Z163" s="516"/>
      <c r="AA163" s="516"/>
      <c r="AB163" s="516"/>
      <c r="AC163" s="516"/>
      <c r="AD163" s="516"/>
      <c r="AE163" s="516"/>
      <c r="AF163" s="516"/>
      <c r="AG163" s="516"/>
      <c r="AH163" s="516"/>
      <c r="AI163" s="516"/>
      <c r="AJ163" s="516"/>
      <c r="AK163" s="516"/>
      <c r="AL163" s="516"/>
      <c r="AM163" s="194"/>
    </row>
    <row r="164" spans="1:39" s="88" customFormat="1" outlineLevel="1">
      <c r="A164" s="184" t="str">
        <f t="shared" si="19"/>
        <v>1</v>
      </c>
      <c r="L164" s="499" t="s">
        <v>120</v>
      </c>
      <c r="M164" s="500" t="s">
        <v>1188</v>
      </c>
      <c r="N164" s="148" t="s">
        <v>329</v>
      </c>
      <c r="O164" s="516"/>
      <c r="P164" s="516"/>
      <c r="Q164" s="516"/>
      <c r="R164" s="516"/>
      <c r="S164" s="516"/>
      <c r="T164" s="516"/>
      <c r="U164" s="516"/>
      <c r="V164" s="516"/>
      <c r="W164" s="516"/>
      <c r="X164" s="516"/>
      <c r="Y164" s="516"/>
      <c r="Z164" s="516"/>
      <c r="AA164" s="516"/>
      <c r="AB164" s="516"/>
      <c r="AC164" s="516"/>
      <c r="AD164" s="516"/>
      <c r="AE164" s="516"/>
      <c r="AF164" s="516"/>
      <c r="AG164" s="516"/>
      <c r="AH164" s="516"/>
      <c r="AI164" s="516"/>
      <c r="AJ164" s="516"/>
      <c r="AK164" s="516"/>
      <c r="AL164" s="516"/>
      <c r="AM164" s="194"/>
    </row>
    <row r="165" spans="1:39" s="88" customFormat="1" outlineLevel="1">
      <c r="A165" s="184" t="str">
        <f t="shared" si="19"/>
        <v>1</v>
      </c>
      <c r="L165" s="491" t="s">
        <v>122</v>
      </c>
      <c r="M165" s="495" t="s">
        <v>340</v>
      </c>
      <c r="N165" s="185" t="s">
        <v>145</v>
      </c>
      <c r="O165" s="518">
        <f t="shared" ref="O165:AL165" si="21">IF(O160=0,0,O164/O160*100)</f>
        <v>0</v>
      </c>
      <c r="P165" s="518">
        <f t="shared" si="21"/>
        <v>0</v>
      </c>
      <c r="Q165" s="518">
        <f t="shared" si="21"/>
        <v>0</v>
      </c>
      <c r="R165" s="518">
        <f t="shared" si="21"/>
        <v>0</v>
      </c>
      <c r="S165" s="518">
        <f t="shared" si="21"/>
        <v>0</v>
      </c>
      <c r="T165" s="518">
        <f t="shared" si="21"/>
        <v>0</v>
      </c>
      <c r="U165" s="518">
        <f t="shared" si="21"/>
        <v>0</v>
      </c>
      <c r="V165" s="518">
        <f t="shared" si="21"/>
        <v>0</v>
      </c>
      <c r="W165" s="518">
        <f t="shared" si="21"/>
        <v>0</v>
      </c>
      <c r="X165" s="518">
        <f t="shared" si="21"/>
        <v>0</v>
      </c>
      <c r="Y165" s="518">
        <f t="shared" si="21"/>
        <v>0</v>
      </c>
      <c r="Z165" s="518">
        <f t="shared" si="21"/>
        <v>0</v>
      </c>
      <c r="AA165" s="518">
        <f t="shared" si="21"/>
        <v>0</v>
      </c>
      <c r="AB165" s="518">
        <f t="shared" si="21"/>
        <v>0</v>
      </c>
      <c r="AC165" s="518">
        <f t="shared" si="21"/>
        <v>0</v>
      </c>
      <c r="AD165" s="518">
        <f t="shared" si="21"/>
        <v>0</v>
      </c>
      <c r="AE165" s="518">
        <f t="shared" si="21"/>
        <v>0</v>
      </c>
      <c r="AF165" s="518">
        <f t="shared" si="21"/>
        <v>0</v>
      </c>
      <c r="AG165" s="518">
        <f t="shared" si="21"/>
        <v>0</v>
      </c>
      <c r="AH165" s="518">
        <f t="shared" si="21"/>
        <v>0</v>
      </c>
      <c r="AI165" s="518">
        <f t="shared" si="21"/>
        <v>0</v>
      </c>
      <c r="AJ165" s="518">
        <f t="shared" si="21"/>
        <v>0</v>
      </c>
      <c r="AK165" s="518">
        <f t="shared" si="21"/>
        <v>0</v>
      </c>
      <c r="AL165" s="518">
        <f t="shared" si="21"/>
        <v>0</v>
      </c>
      <c r="AM165" s="379"/>
    </row>
    <row r="166" spans="1:39" s="88" customFormat="1" outlineLevel="1">
      <c r="A166" s="184" t="str">
        <f>A164</f>
        <v>1</v>
      </c>
      <c r="L166" s="499" t="s">
        <v>124</v>
      </c>
      <c r="M166" s="501" t="s">
        <v>342</v>
      </c>
      <c r="N166" s="148" t="s">
        <v>329</v>
      </c>
      <c r="O166" s="522">
        <f t="shared" ref="O166:AL166" si="22">O167+O168</f>
        <v>0</v>
      </c>
      <c r="P166" s="522">
        <f t="shared" si="22"/>
        <v>0</v>
      </c>
      <c r="Q166" s="522">
        <f t="shared" si="22"/>
        <v>0</v>
      </c>
      <c r="R166" s="522">
        <f t="shared" si="22"/>
        <v>0</v>
      </c>
      <c r="S166" s="522">
        <f t="shared" si="22"/>
        <v>0</v>
      </c>
      <c r="T166" s="522">
        <f t="shared" si="22"/>
        <v>0</v>
      </c>
      <c r="U166" s="522">
        <f t="shared" si="22"/>
        <v>0</v>
      </c>
      <c r="V166" s="522">
        <f t="shared" si="22"/>
        <v>0</v>
      </c>
      <c r="W166" s="522">
        <f t="shared" si="22"/>
        <v>0</v>
      </c>
      <c r="X166" s="522">
        <f t="shared" si="22"/>
        <v>0</v>
      </c>
      <c r="Y166" s="522">
        <f t="shared" si="22"/>
        <v>0</v>
      </c>
      <c r="Z166" s="522">
        <f t="shared" si="22"/>
        <v>0</v>
      </c>
      <c r="AA166" s="522">
        <f t="shared" si="22"/>
        <v>0</v>
      </c>
      <c r="AB166" s="522">
        <f t="shared" si="22"/>
        <v>0</v>
      </c>
      <c r="AC166" s="522">
        <f t="shared" si="22"/>
        <v>0</v>
      </c>
      <c r="AD166" s="522">
        <f t="shared" si="22"/>
        <v>0</v>
      </c>
      <c r="AE166" s="522">
        <f t="shared" si="22"/>
        <v>0</v>
      </c>
      <c r="AF166" s="522">
        <f t="shared" si="22"/>
        <v>0</v>
      </c>
      <c r="AG166" s="522">
        <f t="shared" si="22"/>
        <v>0</v>
      </c>
      <c r="AH166" s="522">
        <f t="shared" si="22"/>
        <v>0</v>
      </c>
      <c r="AI166" s="522">
        <f t="shared" si="22"/>
        <v>0</v>
      </c>
      <c r="AJ166" s="522">
        <f t="shared" si="22"/>
        <v>0</v>
      </c>
      <c r="AK166" s="522">
        <f t="shared" si="22"/>
        <v>0</v>
      </c>
      <c r="AL166" s="522">
        <f t="shared" si="22"/>
        <v>0</v>
      </c>
      <c r="AM166" s="194"/>
    </row>
    <row r="167" spans="1:39" s="88" customFormat="1" outlineLevel="1">
      <c r="A167" s="184" t="str">
        <f t="shared" si="19"/>
        <v>1</v>
      </c>
      <c r="L167" s="499" t="s">
        <v>195</v>
      </c>
      <c r="M167" s="502" t="s">
        <v>343</v>
      </c>
      <c r="N167" s="148" t="s">
        <v>329</v>
      </c>
      <c r="O167" s="516"/>
      <c r="P167" s="516"/>
      <c r="Q167" s="516"/>
      <c r="R167" s="516"/>
      <c r="S167" s="516"/>
      <c r="T167" s="516"/>
      <c r="U167" s="516"/>
      <c r="V167" s="516"/>
      <c r="W167" s="516"/>
      <c r="X167" s="516"/>
      <c r="Y167" s="516"/>
      <c r="Z167" s="516"/>
      <c r="AA167" s="516"/>
      <c r="AB167" s="516"/>
      <c r="AC167" s="516"/>
      <c r="AD167" s="516"/>
      <c r="AE167" s="516"/>
      <c r="AF167" s="516"/>
      <c r="AG167" s="516"/>
      <c r="AH167" s="516"/>
      <c r="AI167" s="516"/>
      <c r="AJ167" s="516"/>
      <c r="AK167" s="516"/>
      <c r="AL167" s="516"/>
      <c r="AM167" s="194"/>
    </row>
    <row r="168" spans="1:39" s="88" customFormat="1" outlineLevel="1">
      <c r="A168" s="184" t="str">
        <f t="shared" si="19"/>
        <v>1</v>
      </c>
      <c r="L168" s="499" t="s">
        <v>196</v>
      </c>
      <c r="M168" s="502" t="s">
        <v>344</v>
      </c>
      <c r="N168" s="148" t="s">
        <v>329</v>
      </c>
      <c r="O168" s="516"/>
      <c r="P168" s="516"/>
      <c r="Q168" s="516"/>
      <c r="R168" s="516"/>
      <c r="S168" s="516"/>
      <c r="T168" s="516"/>
      <c r="U168" s="516"/>
      <c r="V168" s="516"/>
      <c r="W168" s="516"/>
      <c r="X168" s="516"/>
      <c r="Y168" s="516"/>
      <c r="Z168" s="516"/>
      <c r="AA168" s="516"/>
      <c r="AB168" s="516"/>
      <c r="AC168" s="516"/>
      <c r="AD168" s="516"/>
      <c r="AE168" s="516"/>
      <c r="AF168" s="516"/>
      <c r="AG168" s="516"/>
      <c r="AH168" s="516"/>
      <c r="AI168" s="516"/>
      <c r="AJ168" s="516"/>
      <c r="AK168" s="516"/>
      <c r="AL168" s="516"/>
      <c r="AM168" s="194"/>
    </row>
    <row r="169" spans="1:39" s="88" customFormat="1" outlineLevel="1">
      <c r="A169" s="184" t="str">
        <f t="shared" si="19"/>
        <v>1</v>
      </c>
      <c r="L169" s="499" t="s">
        <v>125</v>
      </c>
      <c r="M169" s="501" t="s">
        <v>346</v>
      </c>
      <c r="N169" s="148" t="s">
        <v>329</v>
      </c>
      <c r="O169" s="522">
        <f t="shared" ref="O169:AL169" si="23">O170+O171</f>
        <v>0</v>
      </c>
      <c r="P169" s="522">
        <f t="shared" si="23"/>
        <v>0</v>
      </c>
      <c r="Q169" s="522">
        <f t="shared" si="23"/>
        <v>0</v>
      </c>
      <c r="R169" s="522">
        <f t="shared" si="23"/>
        <v>0</v>
      </c>
      <c r="S169" s="522">
        <f t="shared" si="23"/>
        <v>0</v>
      </c>
      <c r="T169" s="522">
        <f t="shared" si="23"/>
        <v>0</v>
      </c>
      <c r="U169" s="522">
        <f t="shared" si="23"/>
        <v>0</v>
      </c>
      <c r="V169" s="522">
        <f t="shared" si="23"/>
        <v>0</v>
      </c>
      <c r="W169" s="522">
        <f t="shared" si="23"/>
        <v>0</v>
      </c>
      <c r="X169" s="522">
        <f t="shared" si="23"/>
        <v>0</v>
      </c>
      <c r="Y169" s="522">
        <f t="shared" si="23"/>
        <v>0</v>
      </c>
      <c r="Z169" s="522">
        <f t="shared" si="23"/>
        <v>0</v>
      </c>
      <c r="AA169" s="522">
        <f t="shared" si="23"/>
        <v>0</v>
      </c>
      <c r="AB169" s="522">
        <f t="shared" si="23"/>
        <v>0</v>
      </c>
      <c r="AC169" s="522">
        <f t="shared" si="23"/>
        <v>0</v>
      </c>
      <c r="AD169" s="522">
        <f t="shared" si="23"/>
        <v>0</v>
      </c>
      <c r="AE169" s="522">
        <f t="shared" si="23"/>
        <v>0</v>
      </c>
      <c r="AF169" s="522">
        <f t="shared" si="23"/>
        <v>0</v>
      </c>
      <c r="AG169" s="522">
        <f t="shared" si="23"/>
        <v>0</v>
      </c>
      <c r="AH169" s="522">
        <f t="shared" si="23"/>
        <v>0</v>
      </c>
      <c r="AI169" s="522">
        <f t="shared" si="23"/>
        <v>0</v>
      </c>
      <c r="AJ169" s="522">
        <f t="shared" si="23"/>
        <v>0</v>
      </c>
      <c r="AK169" s="522">
        <f t="shared" si="23"/>
        <v>0</v>
      </c>
      <c r="AL169" s="522">
        <f t="shared" si="23"/>
        <v>0</v>
      </c>
      <c r="AM169" s="194"/>
    </row>
    <row r="170" spans="1:39" s="88" customFormat="1" outlineLevel="1">
      <c r="A170" s="184" t="str">
        <f t="shared" si="19"/>
        <v>1</v>
      </c>
      <c r="L170" s="499" t="s">
        <v>197</v>
      </c>
      <c r="M170" s="502" t="s">
        <v>347</v>
      </c>
      <c r="N170" s="148" t="s">
        <v>329</v>
      </c>
      <c r="O170" s="516"/>
      <c r="P170" s="516"/>
      <c r="Q170" s="516"/>
      <c r="R170" s="516"/>
      <c r="S170" s="516"/>
      <c r="T170" s="516"/>
      <c r="U170" s="516"/>
      <c r="V170" s="516"/>
      <c r="W170" s="516"/>
      <c r="X170" s="516"/>
      <c r="Y170" s="516"/>
      <c r="Z170" s="516"/>
      <c r="AA170" s="516"/>
      <c r="AB170" s="516"/>
      <c r="AC170" s="516"/>
      <c r="AD170" s="516"/>
      <c r="AE170" s="516"/>
      <c r="AF170" s="516"/>
      <c r="AG170" s="516"/>
      <c r="AH170" s="516"/>
      <c r="AI170" s="516"/>
      <c r="AJ170" s="516"/>
      <c r="AK170" s="516"/>
      <c r="AL170" s="516"/>
      <c r="AM170" s="194"/>
    </row>
    <row r="171" spans="1:39" s="88" customFormat="1" outlineLevel="1">
      <c r="A171" s="184" t="str">
        <f t="shared" si="19"/>
        <v>1</v>
      </c>
      <c r="L171" s="499" t="s">
        <v>198</v>
      </c>
      <c r="M171" s="502" t="s">
        <v>348</v>
      </c>
      <c r="N171" s="148" t="s">
        <v>329</v>
      </c>
      <c r="O171" s="516"/>
      <c r="P171" s="516"/>
      <c r="Q171" s="516"/>
      <c r="R171" s="516"/>
      <c r="S171" s="516"/>
      <c r="T171" s="516"/>
      <c r="U171" s="516"/>
      <c r="V171" s="516"/>
      <c r="W171" s="516"/>
      <c r="X171" s="516"/>
      <c r="Y171" s="516"/>
      <c r="Z171" s="516"/>
      <c r="AA171" s="516"/>
      <c r="AB171" s="516"/>
      <c r="AC171" s="516"/>
      <c r="AD171" s="516"/>
      <c r="AE171" s="516"/>
      <c r="AF171" s="516"/>
      <c r="AG171" s="516"/>
      <c r="AH171" s="516"/>
      <c r="AI171" s="516"/>
      <c r="AJ171" s="516"/>
      <c r="AK171" s="516"/>
      <c r="AL171" s="516"/>
      <c r="AM171" s="194"/>
    </row>
    <row r="172" spans="1:39" s="88" customFormat="1" ht="22.8" outlineLevel="1">
      <c r="A172" s="184" t="str">
        <f t="shared" si="19"/>
        <v>1</v>
      </c>
      <c r="L172" s="499" t="s">
        <v>126</v>
      </c>
      <c r="M172" s="503" t="s">
        <v>1150</v>
      </c>
      <c r="N172" s="148" t="s">
        <v>329</v>
      </c>
      <c r="O172" s="516"/>
      <c r="P172" s="516"/>
      <c r="Q172" s="516"/>
      <c r="R172" s="516"/>
      <c r="S172" s="516"/>
      <c r="T172" s="516"/>
      <c r="U172" s="516"/>
      <c r="V172" s="516"/>
      <c r="W172" s="516"/>
      <c r="X172" s="516"/>
      <c r="Y172" s="516"/>
      <c r="Z172" s="516"/>
      <c r="AA172" s="516"/>
      <c r="AB172" s="516"/>
      <c r="AC172" s="516"/>
      <c r="AD172" s="516"/>
      <c r="AE172" s="516"/>
      <c r="AF172" s="516"/>
      <c r="AG172" s="516"/>
      <c r="AH172" s="516"/>
      <c r="AI172" s="516"/>
      <c r="AJ172" s="516"/>
      <c r="AK172" s="516"/>
      <c r="AL172" s="516"/>
      <c r="AM172" s="194"/>
    </row>
    <row r="173" spans="1:39" s="188" customFormat="1">
      <c r="A173" s="187" t="s">
        <v>1052</v>
      </c>
      <c r="M173" s="3"/>
      <c r="N173" s="3"/>
      <c r="O173" s="519"/>
      <c r="P173" s="519"/>
      <c r="Q173" s="519"/>
      <c r="R173" s="519"/>
      <c r="S173" s="519"/>
      <c r="T173" s="520"/>
      <c r="U173" s="519"/>
      <c r="V173" s="519"/>
      <c r="W173" s="519"/>
      <c r="X173" s="519"/>
      <c r="Y173" s="519"/>
      <c r="Z173" s="519"/>
      <c r="AA173" s="519"/>
      <c r="AB173" s="519"/>
      <c r="AC173" s="519"/>
      <c r="AD173" s="519"/>
      <c r="AE173" s="519"/>
      <c r="AF173" s="519"/>
      <c r="AG173" s="519"/>
      <c r="AH173" s="519"/>
      <c r="AI173" s="519"/>
      <c r="AJ173" s="519"/>
      <c r="AK173" s="519"/>
      <c r="AL173" s="519"/>
    </row>
    <row r="174" spans="1:39" s="88" customFormat="1">
      <c r="A174" s="183" t="s">
        <v>18</v>
      </c>
      <c r="L174" s="162" t="str">
        <f>INDEX('Общие сведения'!$J$113:$J$476,MATCH($A174,'Общие сведения'!$D$113:$D$476,0))</f>
        <v>Тариф 1 (Водоснабжение) - тариф на питьевую воду (р.п.Вешкайма)</v>
      </c>
      <c r="M174" s="158"/>
      <c r="N174" s="158"/>
      <c r="O174" s="521"/>
      <c r="P174" s="521"/>
      <c r="Q174" s="521"/>
      <c r="R174" s="521"/>
      <c r="S174" s="521"/>
      <c r="T174" s="521"/>
      <c r="U174" s="521"/>
      <c r="V174" s="521"/>
      <c r="W174" s="521"/>
      <c r="X174" s="521"/>
      <c r="Y174" s="521"/>
      <c r="Z174" s="521"/>
      <c r="AA174" s="521"/>
      <c r="AB174" s="521"/>
      <c r="AC174" s="521"/>
      <c r="AD174" s="521"/>
      <c r="AE174" s="521"/>
      <c r="AF174" s="521"/>
      <c r="AG174" s="521"/>
      <c r="AH174" s="521"/>
      <c r="AI174" s="521"/>
      <c r="AJ174" s="521"/>
      <c r="AK174" s="521"/>
      <c r="AL174" s="521"/>
      <c r="AM174" s="158"/>
    </row>
    <row r="175" spans="1:39" s="88" customFormat="1" outlineLevel="1">
      <c r="A175" s="184" t="str">
        <f t="shared" ref="A175:A199" si="24">A174</f>
        <v>1</v>
      </c>
      <c r="L175" s="499" t="s">
        <v>18</v>
      </c>
      <c r="M175" s="505" t="s">
        <v>355</v>
      </c>
      <c r="N175" s="186"/>
      <c r="O175" s="545" t="str">
        <f>INDEX('Общие сведения'!$K$113:$K$476,MATCH($A175,'Общие сведения'!$D$113:$D$476,0))</f>
        <v>питьевая вода</v>
      </c>
      <c r="P175" s="546"/>
      <c r="Q175" s="546"/>
      <c r="R175" s="546"/>
      <c r="S175" s="546"/>
      <c r="T175" s="546"/>
      <c r="U175" s="546"/>
      <c r="V175" s="546"/>
      <c r="W175" s="546"/>
      <c r="X175" s="546"/>
      <c r="Y175" s="546"/>
      <c r="Z175" s="546"/>
      <c r="AA175" s="546"/>
      <c r="AB175" s="546"/>
      <c r="AC175" s="546"/>
      <c r="AD175" s="546"/>
      <c r="AE175" s="546"/>
      <c r="AF175" s="546"/>
      <c r="AG175" s="546"/>
      <c r="AH175" s="546"/>
      <c r="AI175" s="546"/>
      <c r="AJ175" s="546"/>
      <c r="AK175" s="546"/>
      <c r="AL175" s="547"/>
      <c r="AM175" s="194"/>
    </row>
    <row r="176" spans="1:39" s="88" customFormat="1" outlineLevel="1">
      <c r="A176" s="184" t="str">
        <f t="shared" si="24"/>
        <v>1</v>
      </c>
      <c r="L176" s="499" t="s">
        <v>102</v>
      </c>
      <c r="M176" s="504" t="s">
        <v>325</v>
      </c>
      <c r="N176" s="150" t="s">
        <v>326</v>
      </c>
      <c r="O176" s="516"/>
      <c r="P176" s="516"/>
      <c r="Q176" s="516"/>
      <c r="R176" s="516"/>
      <c r="S176" s="516"/>
      <c r="T176" s="516"/>
      <c r="U176" s="516"/>
      <c r="V176" s="516"/>
      <c r="W176" s="516"/>
      <c r="X176" s="516"/>
      <c r="Y176" s="516"/>
      <c r="Z176" s="516"/>
      <c r="AA176" s="516"/>
      <c r="AB176" s="516"/>
      <c r="AC176" s="516"/>
      <c r="AD176" s="516"/>
      <c r="AE176" s="516"/>
      <c r="AF176" s="516"/>
      <c r="AG176" s="516"/>
      <c r="AH176" s="516"/>
      <c r="AI176" s="516"/>
      <c r="AJ176" s="516"/>
      <c r="AK176" s="516"/>
      <c r="AL176" s="516"/>
      <c r="AM176" s="194"/>
    </row>
    <row r="177" spans="1:39" s="88" customFormat="1" outlineLevel="1">
      <c r="A177" s="184" t="str">
        <f t="shared" si="24"/>
        <v>1</v>
      </c>
      <c r="L177" s="499" t="s">
        <v>103</v>
      </c>
      <c r="M177" s="504" t="s">
        <v>327</v>
      </c>
      <c r="N177" s="150" t="s">
        <v>326</v>
      </c>
      <c r="O177" s="516"/>
      <c r="P177" s="516"/>
      <c r="Q177" s="516"/>
      <c r="R177" s="516"/>
      <c r="S177" s="516"/>
      <c r="T177" s="516"/>
      <c r="U177" s="516"/>
      <c r="V177" s="516"/>
      <c r="W177" s="516"/>
      <c r="X177" s="516"/>
      <c r="Y177" s="516"/>
      <c r="Z177" s="516"/>
      <c r="AA177" s="516"/>
      <c r="AB177" s="516"/>
      <c r="AC177" s="516"/>
      <c r="AD177" s="516"/>
      <c r="AE177" s="516"/>
      <c r="AF177" s="516"/>
      <c r="AG177" s="516"/>
      <c r="AH177" s="516"/>
      <c r="AI177" s="516"/>
      <c r="AJ177" s="516"/>
      <c r="AK177" s="516"/>
      <c r="AL177" s="516"/>
      <c r="AM177" s="194"/>
    </row>
    <row r="178" spans="1:39" s="88" customFormat="1" outlineLevel="1">
      <c r="A178" s="184" t="str">
        <f t="shared" si="24"/>
        <v>1</v>
      </c>
      <c r="L178" s="499" t="s">
        <v>104</v>
      </c>
      <c r="M178" s="505" t="s">
        <v>356</v>
      </c>
      <c r="N178" s="148" t="s">
        <v>329</v>
      </c>
      <c r="O178" s="523">
        <f>O179+O180+O193</f>
        <v>0</v>
      </c>
      <c r="P178" s="523">
        <f t="shared" ref="P178:AL178" si="25">P179+P180+P193</f>
        <v>0</v>
      </c>
      <c r="Q178" s="523">
        <f t="shared" si="25"/>
        <v>0</v>
      </c>
      <c r="R178" s="523">
        <f t="shared" si="25"/>
        <v>0</v>
      </c>
      <c r="S178" s="523">
        <f t="shared" si="25"/>
        <v>0</v>
      </c>
      <c r="T178" s="523">
        <f t="shared" si="25"/>
        <v>0</v>
      </c>
      <c r="U178" s="523">
        <f t="shared" si="25"/>
        <v>0</v>
      </c>
      <c r="V178" s="523">
        <f t="shared" si="25"/>
        <v>0</v>
      </c>
      <c r="W178" s="523">
        <f t="shared" si="25"/>
        <v>0</v>
      </c>
      <c r="X178" s="523">
        <f t="shared" si="25"/>
        <v>0</v>
      </c>
      <c r="Y178" s="523">
        <f t="shared" si="25"/>
        <v>0</v>
      </c>
      <c r="Z178" s="523">
        <f t="shared" si="25"/>
        <v>0</v>
      </c>
      <c r="AA178" s="523">
        <f t="shared" si="25"/>
        <v>0</v>
      </c>
      <c r="AB178" s="523">
        <f t="shared" si="25"/>
        <v>0</v>
      </c>
      <c r="AC178" s="523">
        <f t="shared" si="25"/>
        <v>0</v>
      </c>
      <c r="AD178" s="523">
        <f t="shared" si="25"/>
        <v>0</v>
      </c>
      <c r="AE178" s="523">
        <f t="shared" si="25"/>
        <v>0</v>
      </c>
      <c r="AF178" s="523">
        <f t="shared" si="25"/>
        <v>0</v>
      </c>
      <c r="AG178" s="523">
        <f t="shared" si="25"/>
        <v>0</v>
      </c>
      <c r="AH178" s="523">
        <f t="shared" si="25"/>
        <v>0</v>
      </c>
      <c r="AI178" s="523">
        <f t="shared" si="25"/>
        <v>0</v>
      </c>
      <c r="AJ178" s="523">
        <f t="shared" si="25"/>
        <v>0</v>
      </c>
      <c r="AK178" s="523">
        <f t="shared" si="25"/>
        <v>0</v>
      </c>
      <c r="AL178" s="523">
        <f t="shared" si="25"/>
        <v>0</v>
      </c>
      <c r="AM178" s="194"/>
    </row>
    <row r="179" spans="1:39" s="88" customFormat="1" outlineLevel="1">
      <c r="A179" s="184" t="str">
        <f t="shared" si="24"/>
        <v>1</v>
      </c>
      <c r="L179" s="499" t="s">
        <v>120</v>
      </c>
      <c r="M179" s="505" t="s">
        <v>357</v>
      </c>
      <c r="N179" s="148" t="s">
        <v>329</v>
      </c>
      <c r="O179" s="516"/>
      <c r="P179" s="516"/>
      <c r="Q179" s="516"/>
      <c r="R179" s="516"/>
      <c r="S179" s="516"/>
      <c r="T179" s="516"/>
      <c r="U179" s="516"/>
      <c r="V179" s="516"/>
      <c r="W179" s="516"/>
      <c r="X179" s="516"/>
      <c r="Y179" s="516"/>
      <c r="Z179" s="516"/>
      <c r="AA179" s="516"/>
      <c r="AB179" s="516"/>
      <c r="AC179" s="516"/>
      <c r="AD179" s="516"/>
      <c r="AE179" s="516"/>
      <c r="AF179" s="516"/>
      <c r="AG179" s="516"/>
      <c r="AH179" s="516"/>
      <c r="AI179" s="516"/>
      <c r="AJ179" s="516"/>
      <c r="AK179" s="516"/>
      <c r="AL179" s="516"/>
      <c r="AM179" s="194"/>
    </row>
    <row r="180" spans="1:39" s="88" customFormat="1" outlineLevel="1">
      <c r="A180" s="184" t="str">
        <f t="shared" si="24"/>
        <v>1</v>
      </c>
      <c r="B180" s="88" t="s">
        <v>1165</v>
      </c>
      <c r="L180" s="499" t="s">
        <v>124</v>
      </c>
      <c r="M180" s="79" t="s">
        <v>358</v>
      </c>
      <c r="N180" s="148" t="s">
        <v>329</v>
      </c>
      <c r="O180" s="522">
        <f>O181+O184+O187+O190</f>
        <v>0</v>
      </c>
      <c r="P180" s="522">
        <f t="shared" ref="P180:AL180" si="26">P181+P184+P187+P190</f>
        <v>0</v>
      </c>
      <c r="Q180" s="522">
        <f t="shared" si="26"/>
        <v>0</v>
      </c>
      <c r="R180" s="522">
        <f t="shared" si="26"/>
        <v>0</v>
      </c>
      <c r="S180" s="522">
        <f t="shared" si="26"/>
        <v>0</v>
      </c>
      <c r="T180" s="522">
        <f t="shared" si="26"/>
        <v>0</v>
      </c>
      <c r="U180" s="522">
        <f t="shared" si="26"/>
        <v>0</v>
      </c>
      <c r="V180" s="522">
        <f t="shared" si="26"/>
        <v>0</v>
      </c>
      <c r="W180" s="522">
        <f t="shared" si="26"/>
        <v>0</v>
      </c>
      <c r="X180" s="522">
        <f t="shared" si="26"/>
        <v>0</v>
      </c>
      <c r="Y180" s="522">
        <f t="shared" si="26"/>
        <v>0</v>
      </c>
      <c r="Z180" s="522">
        <f t="shared" si="26"/>
        <v>0</v>
      </c>
      <c r="AA180" s="522">
        <f t="shared" si="26"/>
        <v>0</v>
      </c>
      <c r="AB180" s="522">
        <f t="shared" si="26"/>
        <v>0</v>
      </c>
      <c r="AC180" s="522">
        <f t="shared" si="26"/>
        <v>0</v>
      </c>
      <c r="AD180" s="522">
        <f t="shared" si="26"/>
        <v>0</v>
      </c>
      <c r="AE180" s="522">
        <f t="shared" si="26"/>
        <v>0</v>
      </c>
      <c r="AF180" s="522">
        <f t="shared" si="26"/>
        <v>0</v>
      </c>
      <c r="AG180" s="522">
        <f t="shared" si="26"/>
        <v>0</v>
      </c>
      <c r="AH180" s="522">
        <f t="shared" si="26"/>
        <v>0</v>
      </c>
      <c r="AI180" s="522">
        <f t="shared" si="26"/>
        <v>0</v>
      </c>
      <c r="AJ180" s="522">
        <f t="shared" si="26"/>
        <v>0</v>
      </c>
      <c r="AK180" s="522">
        <f t="shared" si="26"/>
        <v>0</v>
      </c>
      <c r="AL180" s="522">
        <f t="shared" si="26"/>
        <v>0</v>
      </c>
      <c r="AM180" s="194"/>
    </row>
    <row r="181" spans="1:39" s="88" customFormat="1" outlineLevel="1">
      <c r="A181" s="184" t="str">
        <f t="shared" si="24"/>
        <v>1</v>
      </c>
      <c r="L181" s="499" t="s">
        <v>195</v>
      </c>
      <c r="M181" s="178" t="s">
        <v>349</v>
      </c>
      <c r="N181" s="148" t="s">
        <v>329</v>
      </c>
      <c r="O181" s="522">
        <f t="shared" ref="O181:AL181" si="27">O182+O183</f>
        <v>0</v>
      </c>
      <c r="P181" s="522">
        <f t="shared" si="27"/>
        <v>0</v>
      </c>
      <c r="Q181" s="522">
        <f t="shared" si="27"/>
        <v>0</v>
      </c>
      <c r="R181" s="522">
        <f t="shared" si="27"/>
        <v>0</v>
      </c>
      <c r="S181" s="522">
        <f t="shared" si="27"/>
        <v>0</v>
      </c>
      <c r="T181" s="522">
        <f t="shared" si="27"/>
        <v>0</v>
      </c>
      <c r="U181" s="522">
        <f t="shared" si="27"/>
        <v>0</v>
      </c>
      <c r="V181" s="522">
        <f t="shared" si="27"/>
        <v>0</v>
      </c>
      <c r="W181" s="522">
        <f t="shared" si="27"/>
        <v>0</v>
      </c>
      <c r="X181" s="522">
        <f t="shared" si="27"/>
        <v>0</v>
      </c>
      <c r="Y181" s="522">
        <f t="shared" si="27"/>
        <v>0</v>
      </c>
      <c r="Z181" s="522">
        <f t="shared" si="27"/>
        <v>0</v>
      </c>
      <c r="AA181" s="522">
        <f t="shared" si="27"/>
        <v>0</v>
      </c>
      <c r="AB181" s="522">
        <f t="shared" si="27"/>
        <v>0</v>
      </c>
      <c r="AC181" s="522">
        <f t="shared" si="27"/>
        <v>0</v>
      </c>
      <c r="AD181" s="522">
        <f t="shared" si="27"/>
        <v>0</v>
      </c>
      <c r="AE181" s="522">
        <f t="shared" si="27"/>
        <v>0</v>
      </c>
      <c r="AF181" s="522">
        <f t="shared" si="27"/>
        <v>0</v>
      </c>
      <c r="AG181" s="522">
        <f t="shared" si="27"/>
        <v>0</v>
      </c>
      <c r="AH181" s="522">
        <f t="shared" si="27"/>
        <v>0</v>
      </c>
      <c r="AI181" s="522">
        <f t="shared" si="27"/>
        <v>0</v>
      </c>
      <c r="AJ181" s="522">
        <f t="shared" si="27"/>
        <v>0</v>
      </c>
      <c r="AK181" s="522">
        <f t="shared" si="27"/>
        <v>0</v>
      </c>
      <c r="AL181" s="522">
        <f t="shared" si="27"/>
        <v>0</v>
      </c>
      <c r="AM181" s="194"/>
    </row>
    <row r="182" spans="1:39" s="88" customFormat="1" outlineLevel="1">
      <c r="A182" s="184" t="str">
        <f t="shared" si="24"/>
        <v>1</v>
      </c>
      <c r="L182" s="499" t="s">
        <v>1318</v>
      </c>
      <c r="M182" s="506" t="s">
        <v>347</v>
      </c>
      <c r="N182" s="148" t="s">
        <v>329</v>
      </c>
      <c r="O182" s="516"/>
      <c r="P182" s="516"/>
      <c r="Q182" s="516"/>
      <c r="R182" s="516"/>
      <c r="S182" s="516"/>
      <c r="T182" s="516"/>
      <c r="U182" s="516"/>
      <c r="V182" s="516"/>
      <c r="W182" s="516"/>
      <c r="X182" s="516"/>
      <c r="Y182" s="516"/>
      <c r="Z182" s="516"/>
      <c r="AA182" s="516"/>
      <c r="AB182" s="516"/>
      <c r="AC182" s="516"/>
      <c r="AD182" s="516"/>
      <c r="AE182" s="516"/>
      <c r="AF182" s="516"/>
      <c r="AG182" s="516"/>
      <c r="AH182" s="516"/>
      <c r="AI182" s="516"/>
      <c r="AJ182" s="516"/>
      <c r="AK182" s="516"/>
      <c r="AL182" s="516"/>
      <c r="AM182" s="194"/>
    </row>
    <row r="183" spans="1:39" s="88" customFormat="1" outlineLevel="1">
      <c r="A183" s="184" t="str">
        <f t="shared" si="24"/>
        <v>1</v>
      </c>
      <c r="L183" s="499" t="s">
        <v>1319</v>
      </c>
      <c r="M183" s="506" t="s">
        <v>348</v>
      </c>
      <c r="N183" s="148" t="s">
        <v>329</v>
      </c>
      <c r="O183" s="516"/>
      <c r="P183" s="516"/>
      <c r="Q183" s="516"/>
      <c r="R183" s="516"/>
      <c r="S183" s="516"/>
      <c r="T183" s="516"/>
      <c r="U183" s="516"/>
      <c r="V183" s="516"/>
      <c r="W183" s="516"/>
      <c r="X183" s="516"/>
      <c r="Y183" s="516"/>
      <c r="Z183" s="516"/>
      <c r="AA183" s="516"/>
      <c r="AB183" s="516"/>
      <c r="AC183" s="516"/>
      <c r="AD183" s="516"/>
      <c r="AE183" s="516"/>
      <c r="AF183" s="516"/>
      <c r="AG183" s="516"/>
      <c r="AH183" s="516"/>
      <c r="AI183" s="516"/>
      <c r="AJ183" s="516"/>
      <c r="AK183" s="516"/>
      <c r="AL183" s="516"/>
      <c r="AM183" s="194"/>
    </row>
    <row r="184" spans="1:39" s="88" customFormat="1" outlineLevel="1">
      <c r="A184" s="184" t="str">
        <f t="shared" si="24"/>
        <v>1</v>
      </c>
      <c r="B184" s="88" t="s">
        <v>1166</v>
      </c>
      <c r="L184" s="499" t="s">
        <v>196</v>
      </c>
      <c r="M184" s="178" t="s">
        <v>350</v>
      </c>
      <c r="N184" s="148" t="s">
        <v>329</v>
      </c>
      <c r="O184" s="522">
        <f t="shared" ref="O184:AL184" si="28">O185+O186</f>
        <v>0</v>
      </c>
      <c r="P184" s="522">
        <f t="shared" si="28"/>
        <v>0</v>
      </c>
      <c r="Q184" s="522">
        <f t="shared" si="28"/>
        <v>0</v>
      </c>
      <c r="R184" s="522">
        <f t="shared" si="28"/>
        <v>0</v>
      </c>
      <c r="S184" s="522">
        <f t="shared" si="28"/>
        <v>0</v>
      </c>
      <c r="T184" s="522">
        <f t="shared" si="28"/>
        <v>0</v>
      </c>
      <c r="U184" s="522">
        <f t="shared" si="28"/>
        <v>0</v>
      </c>
      <c r="V184" s="522">
        <f t="shared" si="28"/>
        <v>0</v>
      </c>
      <c r="W184" s="522">
        <f t="shared" si="28"/>
        <v>0</v>
      </c>
      <c r="X184" s="522">
        <f t="shared" si="28"/>
        <v>0</v>
      </c>
      <c r="Y184" s="522">
        <f t="shared" si="28"/>
        <v>0</v>
      </c>
      <c r="Z184" s="522">
        <f t="shared" si="28"/>
        <v>0</v>
      </c>
      <c r="AA184" s="522">
        <f t="shared" si="28"/>
        <v>0</v>
      </c>
      <c r="AB184" s="522">
        <f t="shared" si="28"/>
        <v>0</v>
      </c>
      <c r="AC184" s="522">
        <f t="shared" si="28"/>
        <v>0</v>
      </c>
      <c r="AD184" s="522">
        <f t="shared" si="28"/>
        <v>0</v>
      </c>
      <c r="AE184" s="522">
        <f t="shared" si="28"/>
        <v>0</v>
      </c>
      <c r="AF184" s="522">
        <f t="shared" si="28"/>
        <v>0</v>
      </c>
      <c r="AG184" s="522">
        <f t="shared" si="28"/>
        <v>0</v>
      </c>
      <c r="AH184" s="522">
        <f t="shared" si="28"/>
        <v>0</v>
      </c>
      <c r="AI184" s="522">
        <f t="shared" si="28"/>
        <v>0</v>
      </c>
      <c r="AJ184" s="522">
        <f t="shared" si="28"/>
        <v>0</v>
      </c>
      <c r="AK184" s="522">
        <f t="shared" si="28"/>
        <v>0</v>
      </c>
      <c r="AL184" s="522">
        <f t="shared" si="28"/>
        <v>0</v>
      </c>
      <c r="AM184" s="194"/>
    </row>
    <row r="185" spans="1:39" s="88" customFormat="1" outlineLevel="1">
      <c r="A185" s="184" t="str">
        <f t="shared" si="24"/>
        <v>1</v>
      </c>
      <c r="L185" s="499" t="s">
        <v>1320</v>
      </c>
      <c r="M185" s="506" t="s">
        <v>347</v>
      </c>
      <c r="N185" s="148" t="s">
        <v>329</v>
      </c>
      <c r="O185" s="516"/>
      <c r="P185" s="516"/>
      <c r="Q185" s="516"/>
      <c r="R185" s="516"/>
      <c r="S185" s="516"/>
      <c r="T185" s="516"/>
      <c r="U185" s="516"/>
      <c r="V185" s="516"/>
      <c r="W185" s="516"/>
      <c r="X185" s="516"/>
      <c r="Y185" s="516"/>
      <c r="Z185" s="516"/>
      <c r="AA185" s="516"/>
      <c r="AB185" s="516"/>
      <c r="AC185" s="516"/>
      <c r="AD185" s="516"/>
      <c r="AE185" s="516"/>
      <c r="AF185" s="516"/>
      <c r="AG185" s="516"/>
      <c r="AH185" s="516"/>
      <c r="AI185" s="516"/>
      <c r="AJ185" s="516"/>
      <c r="AK185" s="516"/>
      <c r="AL185" s="516"/>
      <c r="AM185" s="194"/>
    </row>
    <row r="186" spans="1:39" s="88" customFormat="1" outlineLevel="1">
      <c r="A186" s="184" t="str">
        <f t="shared" si="24"/>
        <v>1</v>
      </c>
      <c r="L186" s="499" t="s">
        <v>1321</v>
      </c>
      <c r="M186" s="506" t="s">
        <v>348</v>
      </c>
      <c r="N186" s="148" t="s">
        <v>329</v>
      </c>
      <c r="O186" s="516"/>
      <c r="P186" s="516"/>
      <c r="Q186" s="516"/>
      <c r="R186" s="516"/>
      <c r="S186" s="516"/>
      <c r="T186" s="516"/>
      <c r="U186" s="516"/>
      <c r="V186" s="516"/>
      <c r="W186" s="516"/>
      <c r="X186" s="516"/>
      <c r="Y186" s="516"/>
      <c r="Z186" s="516"/>
      <c r="AA186" s="516"/>
      <c r="AB186" s="516"/>
      <c r="AC186" s="516"/>
      <c r="AD186" s="516"/>
      <c r="AE186" s="516"/>
      <c r="AF186" s="516"/>
      <c r="AG186" s="516"/>
      <c r="AH186" s="516"/>
      <c r="AI186" s="516"/>
      <c r="AJ186" s="516"/>
      <c r="AK186" s="516"/>
      <c r="AL186" s="516"/>
      <c r="AM186" s="194"/>
    </row>
    <row r="187" spans="1:39" s="88" customFormat="1" outlineLevel="1">
      <c r="A187" s="184" t="str">
        <f t="shared" si="24"/>
        <v>1</v>
      </c>
      <c r="L187" s="499" t="s">
        <v>400</v>
      </c>
      <c r="M187" s="178" t="s">
        <v>351</v>
      </c>
      <c r="N187" s="148" t="s">
        <v>329</v>
      </c>
      <c r="O187" s="522">
        <f t="shared" ref="O187:AL187" si="29">O188+O189</f>
        <v>0</v>
      </c>
      <c r="P187" s="522">
        <f t="shared" si="29"/>
        <v>0</v>
      </c>
      <c r="Q187" s="522">
        <f t="shared" si="29"/>
        <v>0</v>
      </c>
      <c r="R187" s="522">
        <f t="shared" si="29"/>
        <v>0</v>
      </c>
      <c r="S187" s="522">
        <f t="shared" si="29"/>
        <v>0</v>
      </c>
      <c r="T187" s="522">
        <f t="shared" si="29"/>
        <v>0</v>
      </c>
      <c r="U187" s="522">
        <f t="shared" si="29"/>
        <v>0</v>
      </c>
      <c r="V187" s="522">
        <f t="shared" si="29"/>
        <v>0</v>
      </c>
      <c r="W187" s="522">
        <f t="shared" si="29"/>
        <v>0</v>
      </c>
      <c r="X187" s="522">
        <f t="shared" si="29"/>
        <v>0</v>
      </c>
      <c r="Y187" s="522">
        <f t="shared" si="29"/>
        <v>0</v>
      </c>
      <c r="Z187" s="522">
        <f t="shared" si="29"/>
        <v>0</v>
      </c>
      <c r="AA187" s="522">
        <f t="shared" si="29"/>
        <v>0</v>
      </c>
      <c r="AB187" s="522">
        <f t="shared" si="29"/>
        <v>0</v>
      </c>
      <c r="AC187" s="522">
        <f t="shared" si="29"/>
        <v>0</v>
      </c>
      <c r="AD187" s="522">
        <f t="shared" si="29"/>
        <v>0</v>
      </c>
      <c r="AE187" s="522">
        <f t="shared" si="29"/>
        <v>0</v>
      </c>
      <c r="AF187" s="522">
        <f t="shared" si="29"/>
        <v>0</v>
      </c>
      <c r="AG187" s="522">
        <f t="shared" si="29"/>
        <v>0</v>
      </c>
      <c r="AH187" s="522">
        <f t="shared" si="29"/>
        <v>0</v>
      </c>
      <c r="AI187" s="522">
        <f t="shared" si="29"/>
        <v>0</v>
      </c>
      <c r="AJ187" s="522">
        <f t="shared" si="29"/>
        <v>0</v>
      </c>
      <c r="AK187" s="522">
        <f t="shared" si="29"/>
        <v>0</v>
      </c>
      <c r="AL187" s="522">
        <f t="shared" si="29"/>
        <v>0</v>
      </c>
      <c r="AM187" s="194"/>
    </row>
    <row r="188" spans="1:39" s="88" customFormat="1" outlineLevel="1">
      <c r="A188" s="184" t="str">
        <f t="shared" si="24"/>
        <v>1</v>
      </c>
      <c r="L188" s="499" t="s">
        <v>1322</v>
      </c>
      <c r="M188" s="506" t="s">
        <v>347</v>
      </c>
      <c r="N188" s="148" t="s">
        <v>329</v>
      </c>
      <c r="O188" s="516"/>
      <c r="P188" s="516"/>
      <c r="Q188" s="516"/>
      <c r="R188" s="516"/>
      <c r="S188" s="516"/>
      <c r="T188" s="516"/>
      <c r="U188" s="516"/>
      <c r="V188" s="516"/>
      <c r="W188" s="516"/>
      <c r="X188" s="516"/>
      <c r="Y188" s="516"/>
      <c r="Z188" s="516"/>
      <c r="AA188" s="516"/>
      <c r="AB188" s="516"/>
      <c r="AC188" s="516"/>
      <c r="AD188" s="516"/>
      <c r="AE188" s="516"/>
      <c r="AF188" s="516"/>
      <c r="AG188" s="516"/>
      <c r="AH188" s="516"/>
      <c r="AI188" s="516"/>
      <c r="AJ188" s="516"/>
      <c r="AK188" s="516"/>
      <c r="AL188" s="516"/>
      <c r="AM188" s="194"/>
    </row>
    <row r="189" spans="1:39" s="88" customFormat="1" outlineLevel="1">
      <c r="A189" s="184" t="str">
        <f t="shared" si="24"/>
        <v>1</v>
      </c>
      <c r="L189" s="499" t="s">
        <v>1323</v>
      </c>
      <c r="M189" s="506" t="s">
        <v>348</v>
      </c>
      <c r="N189" s="148" t="s">
        <v>329</v>
      </c>
      <c r="O189" s="516"/>
      <c r="P189" s="516"/>
      <c r="Q189" s="516"/>
      <c r="R189" s="516"/>
      <c r="S189" s="516"/>
      <c r="T189" s="516"/>
      <c r="U189" s="516"/>
      <c r="V189" s="516"/>
      <c r="W189" s="516"/>
      <c r="X189" s="516"/>
      <c r="Y189" s="516"/>
      <c r="Z189" s="516"/>
      <c r="AA189" s="516"/>
      <c r="AB189" s="516"/>
      <c r="AC189" s="516"/>
      <c r="AD189" s="516"/>
      <c r="AE189" s="516"/>
      <c r="AF189" s="516"/>
      <c r="AG189" s="516"/>
      <c r="AH189" s="516"/>
      <c r="AI189" s="516"/>
      <c r="AJ189" s="516"/>
      <c r="AK189" s="516"/>
      <c r="AL189" s="516"/>
      <c r="AM189" s="194"/>
    </row>
    <row r="190" spans="1:39" s="88" customFormat="1" outlineLevel="1">
      <c r="A190" s="184" t="str">
        <f t="shared" si="24"/>
        <v>1</v>
      </c>
      <c r="L190" s="499" t="s">
        <v>401</v>
      </c>
      <c r="M190" s="178" t="s">
        <v>359</v>
      </c>
      <c r="N190" s="148" t="s">
        <v>329</v>
      </c>
      <c r="O190" s="522">
        <f t="shared" ref="O190:AL190" si="30">O191+O192</f>
        <v>0</v>
      </c>
      <c r="P190" s="522">
        <f t="shared" si="30"/>
        <v>0</v>
      </c>
      <c r="Q190" s="522">
        <f t="shared" si="30"/>
        <v>0</v>
      </c>
      <c r="R190" s="522">
        <f t="shared" si="30"/>
        <v>0</v>
      </c>
      <c r="S190" s="522">
        <f t="shared" si="30"/>
        <v>0</v>
      </c>
      <c r="T190" s="522">
        <f t="shared" si="30"/>
        <v>0</v>
      </c>
      <c r="U190" s="522">
        <f t="shared" si="30"/>
        <v>0</v>
      </c>
      <c r="V190" s="522">
        <f t="shared" si="30"/>
        <v>0</v>
      </c>
      <c r="W190" s="522">
        <f t="shared" si="30"/>
        <v>0</v>
      </c>
      <c r="X190" s="522">
        <f t="shared" si="30"/>
        <v>0</v>
      </c>
      <c r="Y190" s="522">
        <f t="shared" si="30"/>
        <v>0</v>
      </c>
      <c r="Z190" s="522">
        <f t="shared" si="30"/>
        <v>0</v>
      </c>
      <c r="AA190" s="522">
        <f t="shared" si="30"/>
        <v>0</v>
      </c>
      <c r="AB190" s="522">
        <f t="shared" si="30"/>
        <v>0</v>
      </c>
      <c r="AC190" s="522">
        <f t="shared" si="30"/>
        <v>0</v>
      </c>
      <c r="AD190" s="522">
        <f t="shared" si="30"/>
        <v>0</v>
      </c>
      <c r="AE190" s="522">
        <f t="shared" si="30"/>
        <v>0</v>
      </c>
      <c r="AF190" s="522">
        <f t="shared" si="30"/>
        <v>0</v>
      </c>
      <c r="AG190" s="522">
        <f t="shared" si="30"/>
        <v>0</v>
      </c>
      <c r="AH190" s="522">
        <f t="shared" si="30"/>
        <v>0</v>
      </c>
      <c r="AI190" s="522">
        <f t="shared" si="30"/>
        <v>0</v>
      </c>
      <c r="AJ190" s="522">
        <f t="shared" si="30"/>
        <v>0</v>
      </c>
      <c r="AK190" s="522">
        <f t="shared" si="30"/>
        <v>0</v>
      </c>
      <c r="AL190" s="522">
        <f t="shared" si="30"/>
        <v>0</v>
      </c>
      <c r="AM190" s="194"/>
    </row>
    <row r="191" spans="1:39" s="88" customFormat="1" outlineLevel="1">
      <c r="A191" s="184" t="str">
        <f t="shared" si="24"/>
        <v>1</v>
      </c>
      <c r="L191" s="499" t="s">
        <v>1324</v>
      </c>
      <c r="M191" s="496" t="s">
        <v>347</v>
      </c>
      <c r="N191" s="148" t="s">
        <v>329</v>
      </c>
      <c r="O191" s="516"/>
      <c r="P191" s="516"/>
      <c r="Q191" s="516"/>
      <c r="R191" s="516"/>
      <c r="S191" s="516"/>
      <c r="T191" s="516"/>
      <c r="U191" s="516"/>
      <c r="V191" s="516"/>
      <c r="W191" s="516"/>
      <c r="X191" s="516"/>
      <c r="Y191" s="516"/>
      <c r="Z191" s="516"/>
      <c r="AA191" s="516"/>
      <c r="AB191" s="516"/>
      <c r="AC191" s="516"/>
      <c r="AD191" s="516"/>
      <c r="AE191" s="516"/>
      <c r="AF191" s="516"/>
      <c r="AG191" s="516"/>
      <c r="AH191" s="516"/>
      <c r="AI191" s="516"/>
      <c r="AJ191" s="516"/>
      <c r="AK191" s="516"/>
      <c r="AL191" s="516"/>
      <c r="AM191" s="194"/>
    </row>
    <row r="192" spans="1:39" s="88" customFormat="1" outlineLevel="1">
      <c r="A192" s="184" t="str">
        <f t="shared" si="24"/>
        <v>1</v>
      </c>
      <c r="L192" s="499" t="s">
        <v>1325</v>
      </c>
      <c r="M192" s="496" t="s">
        <v>348</v>
      </c>
      <c r="N192" s="148" t="s">
        <v>329</v>
      </c>
      <c r="O192" s="516"/>
      <c r="P192" s="516"/>
      <c r="Q192" s="516"/>
      <c r="R192" s="516"/>
      <c r="S192" s="516"/>
      <c r="T192" s="516"/>
      <c r="U192" s="516"/>
      <c r="V192" s="516"/>
      <c r="W192" s="516"/>
      <c r="X192" s="516"/>
      <c r="Y192" s="516"/>
      <c r="Z192" s="516"/>
      <c r="AA192" s="516"/>
      <c r="AB192" s="516"/>
      <c r="AC192" s="516"/>
      <c r="AD192" s="516"/>
      <c r="AE192" s="516"/>
      <c r="AF192" s="516"/>
      <c r="AG192" s="516"/>
      <c r="AH192" s="516"/>
      <c r="AI192" s="516"/>
      <c r="AJ192" s="516"/>
      <c r="AK192" s="516"/>
      <c r="AL192" s="516"/>
      <c r="AM192" s="194"/>
    </row>
    <row r="193" spans="1:39" s="88" customFormat="1" ht="22.8" outlineLevel="1">
      <c r="A193" s="184" t="str">
        <f>A191</f>
        <v>1</v>
      </c>
      <c r="L193" s="499" t="s">
        <v>402</v>
      </c>
      <c r="M193" s="507" t="s">
        <v>1168</v>
      </c>
      <c r="N193" s="453" t="s">
        <v>329</v>
      </c>
      <c r="O193" s="516"/>
      <c r="P193" s="516"/>
      <c r="Q193" s="516"/>
      <c r="R193" s="516"/>
      <c r="S193" s="516"/>
      <c r="T193" s="516"/>
      <c r="U193" s="516"/>
      <c r="V193" s="516"/>
      <c r="W193" s="516"/>
      <c r="X193" s="516"/>
      <c r="Y193" s="516"/>
      <c r="Z193" s="516"/>
      <c r="AA193" s="516"/>
      <c r="AB193" s="516"/>
      <c r="AC193" s="516"/>
      <c r="AD193" s="516"/>
      <c r="AE193" s="516"/>
      <c r="AF193" s="516"/>
      <c r="AG193" s="516"/>
      <c r="AH193" s="516"/>
      <c r="AI193" s="516"/>
      <c r="AJ193" s="516"/>
      <c r="AK193" s="516"/>
      <c r="AL193" s="516"/>
      <c r="AM193" s="194"/>
    </row>
    <row r="194" spans="1:39" s="88" customFormat="1" outlineLevel="1">
      <c r="A194" s="184" t="str">
        <f>A192</f>
        <v>1</v>
      </c>
      <c r="L194" s="499" t="s">
        <v>125</v>
      </c>
      <c r="M194" s="505" t="s">
        <v>360</v>
      </c>
      <c r="N194" s="148" t="s">
        <v>329</v>
      </c>
      <c r="O194" s="516"/>
      <c r="P194" s="516"/>
      <c r="Q194" s="516"/>
      <c r="R194" s="516"/>
      <c r="S194" s="516"/>
      <c r="T194" s="516"/>
      <c r="U194" s="516"/>
      <c r="V194" s="516"/>
      <c r="W194" s="516"/>
      <c r="X194" s="516"/>
      <c r="Y194" s="516"/>
      <c r="Z194" s="516"/>
      <c r="AA194" s="516"/>
      <c r="AB194" s="516"/>
      <c r="AC194" s="516"/>
      <c r="AD194" s="516"/>
      <c r="AE194" s="516"/>
      <c r="AF194" s="516"/>
      <c r="AG194" s="516"/>
      <c r="AH194" s="516"/>
      <c r="AI194" s="516"/>
      <c r="AJ194" s="516"/>
      <c r="AK194" s="516"/>
      <c r="AL194" s="516"/>
      <c r="AM194" s="194"/>
    </row>
    <row r="195" spans="1:39" s="88" customFormat="1" outlineLevel="1">
      <c r="A195" s="184" t="str">
        <f t="shared" si="24"/>
        <v>1</v>
      </c>
      <c r="L195" s="499" t="s">
        <v>126</v>
      </c>
      <c r="M195" s="505" t="s">
        <v>361</v>
      </c>
      <c r="N195" s="148" t="s">
        <v>329</v>
      </c>
      <c r="O195" s="516"/>
      <c r="P195" s="516"/>
      <c r="Q195" s="516"/>
      <c r="R195" s="516"/>
      <c r="S195" s="516"/>
      <c r="T195" s="516"/>
      <c r="U195" s="516"/>
      <c r="V195" s="516"/>
      <c r="W195" s="516"/>
      <c r="X195" s="516"/>
      <c r="Y195" s="516"/>
      <c r="Z195" s="516"/>
      <c r="AA195" s="516"/>
      <c r="AB195" s="516"/>
      <c r="AC195" s="516"/>
      <c r="AD195" s="516"/>
      <c r="AE195" s="516"/>
      <c r="AF195" s="516"/>
      <c r="AG195" s="516"/>
      <c r="AH195" s="516"/>
      <c r="AI195" s="516"/>
      <c r="AJ195" s="516"/>
      <c r="AK195" s="516"/>
      <c r="AL195" s="516"/>
      <c r="AM195" s="194"/>
    </row>
    <row r="196" spans="1:39" s="88" customFormat="1" outlineLevel="1">
      <c r="A196" s="184" t="str">
        <f t="shared" si="24"/>
        <v>1</v>
      </c>
      <c r="L196" s="499" t="s">
        <v>127</v>
      </c>
      <c r="M196" s="505" t="s">
        <v>1124</v>
      </c>
      <c r="N196" s="148" t="s">
        <v>329</v>
      </c>
      <c r="O196" s="516"/>
      <c r="P196" s="516"/>
      <c r="Q196" s="516"/>
      <c r="R196" s="516"/>
      <c r="S196" s="516"/>
      <c r="T196" s="516"/>
      <c r="U196" s="516"/>
      <c r="V196" s="516"/>
      <c r="W196" s="516"/>
      <c r="X196" s="516"/>
      <c r="Y196" s="516"/>
      <c r="Z196" s="516"/>
      <c r="AA196" s="516"/>
      <c r="AB196" s="516"/>
      <c r="AC196" s="516"/>
      <c r="AD196" s="516"/>
      <c r="AE196" s="516"/>
      <c r="AF196" s="516"/>
      <c r="AG196" s="516"/>
      <c r="AH196" s="516"/>
      <c r="AI196" s="516"/>
      <c r="AJ196" s="516"/>
      <c r="AK196" s="516"/>
      <c r="AL196" s="516"/>
      <c r="AM196" s="194"/>
    </row>
    <row r="197" spans="1:39" s="88" customFormat="1" outlineLevel="1">
      <c r="A197" s="184" t="str">
        <f t="shared" si="24"/>
        <v>1</v>
      </c>
      <c r="L197" s="499" t="s">
        <v>128</v>
      </c>
      <c r="M197" s="79" t="s">
        <v>362</v>
      </c>
      <c r="N197" s="148" t="s">
        <v>329</v>
      </c>
      <c r="O197" s="522">
        <f t="shared" ref="O197:AL197" si="31">O198+O199</f>
        <v>0</v>
      </c>
      <c r="P197" s="522">
        <f t="shared" si="31"/>
        <v>0</v>
      </c>
      <c r="Q197" s="522">
        <f t="shared" si="31"/>
        <v>0</v>
      </c>
      <c r="R197" s="522">
        <f t="shared" si="31"/>
        <v>0</v>
      </c>
      <c r="S197" s="522">
        <f t="shared" si="31"/>
        <v>0</v>
      </c>
      <c r="T197" s="522">
        <f t="shared" si="31"/>
        <v>0</v>
      </c>
      <c r="U197" s="522">
        <f t="shared" si="31"/>
        <v>0</v>
      </c>
      <c r="V197" s="522">
        <f t="shared" si="31"/>
        <v>0</v>
      </c>
      <c r="W197" s="522">
        <f t="shared" si="31"/>
        <v>0</v>
      </c>
      <c r="X197" s="522">
        <f t="shared" si="31"/>
        <v>0</v>
      </c>
      <c r="Y197" s="522">
        <f t="shared" si="31"/>
        <v>0</v>
      </c>
      <c r="Z197" s="522">
        <f t="shared" si="31"/>
        <v>0</v>
      </c>
      <c r="AA197" s="522">
        <f t="shared" si="31"/>
        <v>0</v>
      </c>
      <c r="AB197" s="522">
        <f t="shared" si="31"/>
        <v>0</v>
      </c>
      <c r="AC197" s="522">
        <f t="shared" si="31"/>
        <v>0</v>
      </c>
      <c r="AD197" s="522">
        <f t="shared" si="31"/>
        <v>0</v>
      </c>
      <c r="AE197" s="522">
        <f t="shared" si="31"/>
        <v>0</v>
      </c>
      <c r="AF197" s="522">
        <f t="shared" si="31"/>
        <v>0</v>
      </c>
      <c r="AG197" s="522">
        <f t="shared" si="31"/>
        <v>0</v>
      </c>
      <c r="AH197" s="522">
        <f t="shared" si="31"/>
        <v>0</v>
      </c>
      <c r="AI197" s="522">
        <f t="shared" si="31"/>
        <v>0</v>
      </c>
      <c r="AJ197" s="522">
        <f t="shared" si="31"/>
        <v>0</v>
      </c>
      <c r="AK197" s="522">
        <f t="shared" si="31"/>
        <v>0</v>
      </c>
      <c r="AL197" s="522">
        <f t="shared" si="31"/>
        <v>0</v>
      </c>
      <c r="AM197" s="194"/>
    </row>
    <row r="198" spans="1:39" s="88" customFormat="1" outlineLevel="1">
      <c r="A198" s="184" t="str">
        <f t="shared" si="24"/>
        <v>1</v>
      </c>
      <c r="L198" s="499" t="s">
        <v>1237</v>
      </c>
      <c r="M198" s="178" t="s">
        <v>363</v>
      </c>
      <c r="N198" s="148" t="s">
        <v>329</v>
      </c>
      <c r="O198" s="516"/>
      <c r="P198" s="516"/>
      <c r="Q198" s="516"/>
      <c r="R198" s="516"/>
      <c r="S198" s="516"/>
      <c r="T198" s="516"/>
      <c r="U198" s="516"/>
      <c r="V198" s="516"/>
      <c r="W198" s="516"/>
      <c r="X198" s="516"/>
      <c r="Y198" s="516"/>
      <c r="Z198" s="516"/>
      <c r="AA198" s="516"/>
      <c r="AB198" s="516"/>
      <c r="AC198" s="516"/>
      <c r="AD198" s="516"/>
      <c r="AE198" s="516"/>
      <c r="AF198" s="516"/>
      <c r="AG198" s="516"/>
      <c r="AH198" s="516"/>
      <c r="AI198" s="516"/>
      <c r="AJ198" s="516"/>
      <c r="AK198" s="516"/>
      <c r="AL198" s="516"/>
      <c r="AM198" s="194"/>
    </row>
    <row r="199" spans="1:39" s="88" customFormat="1" outlineLevel="1">
      <c r="A199" s="184" t="str">
        <f t="shared" si="24"/>
        <v>1</v>
      </c>
      <c r="L199" s="499" t="s">
        <v>1304</v>
      </c>
      <c r="M199" s="178" t="s">
        <v>364</v>
      </c>
      <c r="N199" s="148" t="s">
        <v>329</v>
      </c>
      <c r="O199" s="516"/>
      <c r="P199" s="516"/>
      <c r="Q199" s="516"/>
      <c r="R199" s="516"/>
      <c r="S199" s="516"/>
      <c r="T199" s="516"/>
      <c r="U199" s="516"/>
      <c r="V199" s="516"/>
      <c r="W199" s="516"/>
      <c r="X199" s="516"/>
      <c r="Y199" s="516"/>
      <c r="Z199" s="516"/>
      <c r="AA199" s="516"/>
      <c r="AB199" s="516"/>
      <c r="AC199" s="516"/>
      <c r="AD199" s="516"/>
      <c r="AE199" s="516"/>
      <c r="AF199" s="516"/>
      <c r="AG199" s="516"/>
      <c r="AH199" s="516"/>
      <c r="AI199" s="516"/>
      <c r="AJ199" s="516"/>
      <c r="AK199" s="516"/>
      <c r="AL199" s="516"/>
      <c r="AM199" s="194"/>
    </row>
    <row r="200" spans="1:39" s="88" customFormat="1" ht="22.8" outlineLevel="1">
      <c r="A200" s="184" t="str">
        <f>A198</f>
        <v>1</v>
      </c>
      <c r="L200" s="499" t="s">
        <v>129</v>
      </c>
      <c r="M200" s="508" t="s">
        <v>1150</v>
      </c>
      <c r="N200" s="453" t="s">
        <v>329</v>
      </c>
      <c r="O200" s="516"/>
      <c r="P200" s="516"/>
      <c r="Q200" s="516"/>
      <c r="R200" s="516"/>
      <c r="S200" s="516"/>
      <c r="T200" s="516"/>
      <c r="U200" s="516"/>
      <c r="V200" s="516"/>
      <c r="W200" s="516"/>
      <c r="X200" s="516"/>
      <c r="Y200" s="516"/>
      <c r="Z200" s="516"/>
      <c r="AA200" s="516"/>
      <c r="AB200" s="516"/>
      <c r="AC200" s="516"/>
      <c r="AD200" s="516"/>
      <c r="AE200" s="516"/>
      <c r="AF200" s="516"/>
      <c r="AG200" s="516"/>
      <c r="AH200" s="516"/>
      <c r="AI200" s="516"/>
      <c r="AJ200" s="516"/>
      <c r="AK200" s="516"/>
      <c r="AL200" s="516"/>
      <c r="AM200" s="194"/>
    </row>
    <row r="201" spans="1:39" s="88" customFormat="1" outlineLevel="1">
      <c r="A201" s="184" t="str">
        <f>A199</f>
        <v>1</v>
      </c>
      <c r="L201" s="499" t="s">
        <v>130</v>
      </c>
      <c r="M201" s="505" t="s">
        <v>365</v>
      </c>
      <c r="N201" s="148" t="s">
        <v>329</v>
      </c>
      <c r="O201" s="516"/>
      <c r="P201" s="516"/>
      <c r="Q201" s="516"/>
      <c r="R201" s="516"/>
      <c r="S201" s="516"/>
      <c r="T201" s="516"/>
      <c r="U201" s="516"/>
      <c r="V201" s="516"/>
      <c r="W201" s="516"/>
      <c r="X201" s="516"/>
      <c r="Y201" s="516"/>
      <c r="Z201" s="516"/>
      <c r="AA201" s="516"/>
      <c r="AB201" s="516"/>
      <c r="AC201" s="516"/>
      <c r="AD201" s="516"/>
      <c r="AE201" s="516"/>
      <c r="AF201" s="516"/>
      <c r="AG201" s="516"/>
      <c r="AH201" s="516"/>
      <c r="AI201" s="516"/>
      <c r="AJ201" s="516"/>
      <c r="AK201" s="516"/>
      <c r="AL201" s="516"/>
      <c r="AM201" s="194"/>
    </row>
    <row r="202" spans="1:39" s="188" customFormat="1">
      <c r="A202" s="187" t="s">
        <v>1053</v>
      </c>
      <c r="M202" s="3"/>
      <c r="N202" s="3"/>
      <c r="O202" s="519"/>
      <c r="P202" s="519"/>
      <c r="Q202" s="519"/>
      <c r="R202" s="519"/>
      <c r="S202" s="519"/>
      <c r="T202" s="520"/>
      <c r="U202" s="519"/>
      <c r="V202" s="519"/>
      <c r="W202" s="519"/>
      <c r="X202" s="519"/>
      <c r="Y202" s="519"/>
      <c r="Z202" s="519"/>
      <c r="AA202" s="519"/>
      <c r="AB202" s="519"/>
      <c r="AC202" s="519"/>
      <c r="AD202" s="519"/>
      <c r="AE202" s="519"/>
      <c r="AF202" s="519"/>
      <c r="AG202" s="519"/>
      <c r="AH202" s="519"/>
      <c r="AI202" s="519"/>
      <c r="AJ202" s="519"/>
      <c r="AK202" s="519"/>
      <c r="AL202" s="519"/>
    </row>
    <row r="203" spans="1:39" s="88" customFormat="1">
      <c r="A203" s="183" t="s">
        <v>18</v>
      </c>
      <c r="L203" s="162" t="str">
        <f>INDEX('Общие сведения'!$J$113:$J$476,MATCH($A203,'Общие сведения'!$D$113:$D$476,0))</f>
        <v>Тариф 1 (Водоснабжение) - тариф на питьевую воду (р.п.Вешкайма)</v>
      </c>
      <c r="M203" s="158"/>
      <c r="N203" s="158"/>
      <c r="O203" s="521"/>
      <c r="P203" s="521"/>
      <c r="Q203" s="521"/>
      <c r="R203" s="521"/>
      <c r="S203" s="521"/>
      <c r="T203" s="521"/>
      <c r="U203" s="521"/>
      <c r="V203" s="521"/>
      <c r="W203" s="521"/>
      <c r="X203" s="521"/>
      <c r="Y203" s="521"/>
      <c r="Z203" s="521"/>
      <c r="AA203" s="521"/>
      <c r="AB203" s="521"/>
      <c r="AC203" s="521"/>
      <c r="AD203" s="521"/>
      <c r="AE203" s="521"/>
      <c r="AF203" s="521"/>
      <c r="AG203" s="521"/>
      <c r="AH203" s="521"/>
      <c r="AI203" s="521"/>
      <c r="AJ203" s="521"/>
      <c r="AK203" s="521"/>
      <c r="AL203" s="521"/>
      <c r="AM203" s="158"/>
    </row>
    <row r="204" spans="1:39" s="88" customFormat="1" outlineLevel="1">
      <c r="A204" s="184" t="str">
        <f t="shared" ref="A204:A215" si="32">A203</f>
        <v>1</v>
      </c>
      <c r="L204" s="499" t="s">
        <v>18</v>
      </c>
      <c r="M204" s="510" t="s">
        <v>355</v>
      </c>
      <c r="N204" s="186"/>
      <c r="O204" s="545" t="str">
        <f>INDEX('Общие сведения'!$K$113:$K$476,MATCH($A204,'Общие сведения'!$D$113:$D$476,0))</f>
        <v>питьевая вода</v>
      </c>
      <c r="P204" s="546"/>
      <c r="Q204" s="546"/>
      <c r="R204" s="546"/>
      <c r="S204" s="546"/>
      <c r="T204" s="546"/>
      <c r="U204" s="546"/>
      <c r="V204" s="546"/>
      <c r="W204" s="546"/>
      <c r="X204" s="546"/>
      <c r="Y204" s="546"/>
      <c r="Z204" s="546"/>
      <c r="AA204" s="546"/>
      <c r="AB204" s="546"/>
      <c r="AC204" s="546"/>
      <c r="AD204" s="546"/>
      <c r="AE204" s="546"/>
      <c r="AF204" s="546"/>
      <c r="AG204" s="546"/>
      <c r="AH204" s="546"/>
      <c r="AI204" s="546"/>
      <c r="AJ204" s="546"/>
      <c r="AK204" s="546"/>
      <c r="AL204" s="547"/>
      <c r="AM204" s="194"/>
    </row>
    <row r="205" spans="1:39" s="88" customFormat="1" outlineLevel="1">
      <c r="A205" s="184" t="str">
        <f t="shared" si="32"/>
        <v>1</v>
      </c>
      <c r="L205" s="499" t="s">
        <v>102</v>
      </c>
      <c r="M205" s="509" t="s">
        <v>325</v>
      </c>
      <c r="N205" s="150" t="s">
        <v>326</v>
      </c>
      <c r="O205" s="516"/>
      <c r="P205" s="516"/>
      <c r="Q205" s="516"/>
      <c r="R205" s="516"/>
      <c r="S205" s="516"/>
      <c r="T205" s="516"/>
      <c r="U205" s="516"/>
      <c r="V205" s="516"/>
      <c r="W205" s="516"/>
      <c r="X205" s="516"/>
      <c r="Y205" s="516"/>
      <c r="Z205" s="516"/>
      <c r="AA205" s="516"/>
      <c r="AB205" s="516"/>
      <c r="AC205" s="516"/>
      <c r="AD205" s="516"/>
      <c r="AE205" s="516"/>
      <c r="AF205" s="516"/>
      <c r="AG205" s="516"/>
      <c r="AH205" s="516"/>
      <c r="AI205" s="516"/>
      <c r="AJ205" s="516"/>
      <c r="AK205" s="516"/>
      <c r="AL205" s="516"/>
      <c r="AM205" s="194"/>
    </row>
    <row r="206" spans="1:39" s="88" customFormat="1" outlineLevel="1">
      <c r="A206" s="184" t="str">
        <f t="shared" si="32"/>
        <v>1</v>
      </c>
      <c r="L206" s="499" t="s">
        <v>103</v>
      </c>
      <c r="M206" s="509" t="s">
        <v>327</v>
      </c>
      <c r="N206" s="150" t="s">
        <v>326</v>
      </c>
      <c r="O206" s="516"/>
      <c r="P206" s="516"/>
      <c r="Q206" s="516"/>
      <c r="R206" s="516"/>
      <c r="S206" s="516"/>
      <c r="T206" s="516"/>
      <c r="U206" s="516"/>
      <c r="V206" s="516"/>
      <c r="W206" s="516"/>
      <c r="X206" s="516"/>
      <c r="Y206" s="516"/>
      <c r="Z206" s="516"/>
      <c r="AA206" s="516"/>
      <c r="AB206" s="516"/>
      <c r="AC206" s="516"/>
      <c r="AD206" s="516"/>
      <c r="AE206" s="516"/>
      <c r="AF206" s="516"/>
      <c r="AG206" s="516"/>
      <c r="AH206" s="516"/>
      <c r="AI206" s="516"/>
      <c r="AJ206" s="516"/>
      <c r="AK206" s="516"/>
      <c r="AL206" s="516"/>
      <c r="AM206" s="194"/>
    </row>
    <row r="207" spans="1:39" s="88" customFormat="1" outlineLevel="1">
      <c r="A207" s="184" t="str">
        <f t="shared" si="32"/>
        <v>1</v>
      </c>
      <c r="L207" s="499" t="s">
        <v>104</v>
      </c>
      <c r="M207" s="511" t="s">
        <v>366</v>
      </c>
      <c r="N207" s="148" t="s">
        <v>329</v>
      </c>
      <c r="O207" s="522">
        <f t="shared" ref="O207:AL207" si="33">O208+O210+O209</f>
        <v>0</v>
      </c>
      <c r="P207" s="522">
        <f t="shared" si="33"/>
        <v>0</v>
      </c>
      <c r="Q207" s="522">
        <f t="shared" si="33"/>
        <v>0</v>
      </c>
      <c r="R207" s="522">
        <f t="shared" si="33"/>
        <v>0</v>
      </c>
      <c r="S207" s="522">
        <f t="shared" si="33"/>
        <v>0</v>
      </c>
      <c r="T207" s="522">
        <f t="shared" si="33"/>
        <v>0</v>
      </c>
      <c r="U207" s="522">
        <f t="shared" si="33"/>
        <v>0</v>
      </c>
      <c r="V207" s="522">
        <f t="shared" si="33"/>
        <v>0</v>
      </c>
      <c r="W207" s="522">
        <f t="shared" si="33"/>
        <v>0</v>
      </c>
      <c r="X207" s="522">
        <f t="shared" si="33"/>
        <v>0</v>
      </c>
      <c r="Y207" s="522">
        <f t="shared" si="33"/>
        <v>0</v>
      </c>
      <c r="Z207" s="522">
        <f t="shared" si="33"/>
        <v>0</v>
      </c>
      <c r="AA207" s="522">
        <f t="shared" si="33"/>
        <v>0</v>
      </c>
      <c r="AB207" s="522">
        <f t="shared" si="33"/>
        <v>0</v>
      </c>
      <c r="AC207" s="522">
        <f t="shared" si="33"/>
        <v>0</v>
      </c>
      <c r="AD207" s="522">
        <f t="shared" si="33"/>
        <v>0</v>
      </c>
      <c r="AE207" s="522">
        <f t="shared" si="33"/>
        <v>0</v>
      </c>
      <c r="AF207" s="522">
        <f t="shared" si="33"/>
        <v>0</v>
      </c>
      <c r="AG207" s="522">
        <f t="shared" si="33"/>
        <v>0</v>
      </c>
      <c r="AH207" s="522">
        <f t="shared" si="33"/>
        <v>0</v>
      </c>
      <c r="AI207" s="522">
        <f t="shared" si="33"/>
        <v>0</v>
      </c>
      <c r="AJ207" s="522">
        <f t="shared" si="33"/>
        <v>0</v>
      </c>
      <c r="AK207" s="522">
        <f t="shared" si="33"/>
        <v>0</v>
      </c>
      <c r="AL207" s="522">
        <f t="shared" si="33"/>
        <v>0</v>
      </c>
      <c r="AM207" s="194"/>
    </row>
    <row r="208" spans="1:39" s="88" customFormat="1" outlineLevel="1">
      <c r="A208" s="184" t="str">
        <f t="shared" si="32"/>
        <v>1</v>
      </c>
      <c r="L208" s="499" t="s">
        <v>148</v>
      </c>
      <c r="M208" s="512" t="s">
        <v>1169</v>
      </c>
      <c r="N208" s="148" t="s">
        <v>329</v>
      </c>
      <c r="O208" s="366"/>
      <c r="P208" s="366"/>
      <c r="Q208" s="366"/>
      <c r="R208" s="366"/>
      <c r="S208" s="366"/>
      <c r="T208" s="366"/>
      <c r="U208" s="366"/>
      <c r="V208" s="366"/>
      <c r="W208" s="366"/>
      <c r="X208" s="366"/>
      <c r="Y208" s="366"/>
      <c r="Z208" s="366"/>
      <c r="AA208" s="366"/>
      <c r="AB208" s="366"/>
      <c r="AC208" s="366"/>
      <c r="AD208" s="366"/>
      <c r="AE208" s="366"/>
      <c r="AF208" s="366"/>
      <c r="AG208" s="366"/>
      <c r="AH208" s="366"/>
      <c r="AI208" s="366"/>
      <c r="AJ208" s="366"/>
      <c r="AK208" s="366"/>
      <c r="AL208" s="366"/>
      <c r="AM208" s="194"/>
    </row>
    <row r="209" spans="1:39" s="88" customFormat="1" outlineLevel="1">
      <c r="A209" s="184" t="str">
        <f>A207</f>
        <v>1</v>
      </c>
      <c r="L209" s="499" t="s">
        <v>391</v>
      </c>
      <c r="M209" s="512" t="s">
        <v>1170</v>
      </c>
      <c r="N209" s="453" t="s">
        <v>329</v>
      </c>
      <c r="O209" s="366"/>
      <c r="P209" s="366"/>
      <c r="Q209" s="366"/>
      <c r="R209" s="366"/>
      <c r="S209" s="366"/>
      <c r="T209" s="366"/>
      <c r="U209" s="366"/>
      <c r="V209" s="366"/>
      <c r="W209" s="366"/>
      <c r="X209" s="366"/>
      <c r="Y209" s="366"/>
      <c r="Z209" s="366"/>
      <c r="AA209" s="366"/>
      <c r="AB209" s="366"/>
      <c r="AC209" s="366"/>
      <c r="AD209" s="366"/>
      <c r="AE209" s="366"/>
      <c r="AF209" s="366"/>
      <c r="AG209" s="366"/>
      <c r="AH209" s="366"/>
      <c r="AI209" s="366"/>
      <c r="AJ209" s="366"/>
      <c r="AK209" s="366"/>
      <c r="AL209" s="366"/>
      <c r="AM209" s="194"/>
    </row>
    <row r="210" spans="1:39" s="88" customFormat="1" ht="22.8" outlineLevel="1">
      <c r="A210" s="184" t="str">
        <f>A208</f>
        <v>1</v>
      </c>
      <c r="L210" s="499" t="s">
        <v>392</v>
      </c>
      <c r="M210" s="512" t="s">
        <v>1150</v>
      </c>
      <c r="N210" s="148" t="s">
        <v>329</v>
      </c>
      <c r="O210" s="366"/>
      <c r="P210" s="366"/>
      <c r="Q210" s="366"/>
      <c r="R210" s="366"/>
      <c r="S210" s="366"/>
      <c r="T210" s="366"/>
      <c r="U210" s="366"/>
      <c r="V210" s="366"/>
      <c r="W210" s="366"/>
      <c r="X210" s="366"/>
      <c r="Y210" s="366"/>
      <c r="Z210" s="366"/>
      <c r="AA210" s="366"/>
      <c r="AB210" s="366"/>
      <c r="AC210" s="366"/>
      <c r="AD210" s="366"/>
      <c r="AE210" s="366"/>
      <c r="AF210" s="366"/>
      <c r="AG210" s="366"/>
      <c r="AH210" s="366"/>
      <c r="AI210" s="366"/>
      <c r="AJ210" s="366"/>
      <c r="AK210" s="366"/>
      <c r="AL210" s="366"/>
      <c r="AM210" s="194"/>
    </row>
    <row r="211" spans="1:39" s="88" customFormat="1" outlineLevel="1">
      <c r="A211" s="184" t="str">
        <f t="shared" si="32"/>
        <v>1</v>
      </c>
      <c r="B211" s="88" t="s">
        <v>1165</v>
      </c>
      <c r="L211" s="499" t="s">
        <v>120</v>
      </c>
      <c r="M211" s="511" t="s">
        <v>367</v>
      </c>
      <c r="N211" s="148" t="s">
        <v>329</v>
      </c>
      <c r="O211" s="522">
        <f t="shared" ref="O211:AL211" si="34">O212+O213+O216</f>
        <v>0</v>
      </c>
      <c r="P211" s="522">
        <f t="shared" si="34"/>
        <v>0</v>
      </c>
      <c r="Q211" s="522">
        <f t="shared" si="34"/>
        <v>0</v>
      </c>
      <c r="R211" s="522">
        <f t="shared" si="34"/>
        <v>0</v>
      </c>
      <c r="S211" s="522">
        <f t="shared" si="34"/>
        <v>0</v>
      </c>
      <c r="T211" s="522">
        <f t="shared" si="34"/>
        <v>0</v>
      </c>
      <c r="U211" s="522">
        <f t="shared" si="34"/>
        <v>0</v>
      </c>
      <c r="V211" s="522">
        <f t="shared" si="34"/>
        <v>0</v>
      </c>
      <c r="W211" s="522">
        <f t="shared" si="34"/>
        <v>0</v>
      </c>
      <c r="X211" s="522">
        <f t="shared" si="34"/>
        <v>0</v>
      </c>
      <c r="Y211" s="522">
        <f t="shared" si="34"/>
        <v>0</v>
      </c>
      <c r="Z211" s="522">
        <f t="shared" si="34"/>
        <v>0</v>
      </c>
      <c r="AA211" s="522">
        <f t="shared" si="34"/>
        <v>0</v>
      </c>
      <c r="AB211" s="522">
        <f t="shared" si="34"/>
        <v>0</v>
      </c>
      <c r="AC211" s="522">
        <f t="shared" si="34"/>
        <v>0</v>
      </c>
      <c r="AD211" s="522">
        <f t="shared" si="34"/>
        <v>0</v>
      </c>
      <c r="AE211" s="522">
        <f t="shared" si="34"/>
        <v>0</v>
      </c>
      <c r="AF211" s="522">
        <f t="shared" si="34"/>
        <v>0</v>
      </c>
      <c r="AG211" s="522">
        <f t="shared" si="34"/>
        <v>0</v>
      </c>
      <c r="AH211" s="522">
        <f t="shared" si="34"/>
        <v>0</v>
      </c>
      <c r="AI211" s="522">
        <f t="shared" si="34"/>
        <v>0</v>
      </c>
      <c r="AJ211" s="522">
        <f t="shared" si="34"/>
        <v>0</v>
      </c>
      <c r="AK211" s="522">
        <f t="shared" si="34"/>
        <v>0</v>
      </c>
      <c r="AL211" s="522">
        <f t="shared" si="34"/>
        <v>0</v>
      </c>
      <c r="AM211" s="194"/>
    </row>
    <row r="212" spans="1:39" s="88" customFormat="1" outlineLevel="1">
      <c r="A212" s="184" t="str">
        <f t="shared" si="32"/>
        <v>1</v>
      </c>
      <c r="L212" s="499" t="s">
        <v>122</v>
      </c>
      <c r="M212" s="512" t="s">
        <v>368</v>
      </c>
      <c r="N212" s="148" t="s">
        <v>329</v>
      </c>
      <c r="O212" s="366"/>
      <c r="P212" s="366"/>
      <c r="Q212" s="366"/>
      <c r="R212" s="366"/>
      <c r="S212" s="366"/>
      <c r="T212" s="366"/>
      <c r="U212" s="366"/>
      <c r="V212" s="366"/>
      <c r="W212" s="366"/>
      <c r="X212" s="366"/>
      <c r="Y212" s="366"/>
      <c r="Z212" s="366"/>
      <c r="AA212" s="366"/>
      <c r="AB212" s="366"/>
      <c r="AC212" s="366"/>
      <c r="AD212" s="366"/>
      <c r="AE212" s="366"/>
      <c r="AF212" s="366"/>
      <c r="AG212" s="366"/>
      <c r="AH212" s="366"/>
      <c r="AI212" s="366"/>
      <c r="AJ212" s="366"/>
      <c r="AK212" s="366"/>
      <c r="AL212" s="366"/>
      <c r="AM212" s="194"/>
    </row>
    <row r="213" spans="1:39" s="88" customFormat="1" outlineLevel="1">
      <c r="A213" s="184" t="str">
        <f t="shared" si="32"/>
        <v>1</v>
      </c>
      <c r="L213" s="499" t="s">
        <v>123</v>
      </c>
      <c r="M213" s="513" t="s">
        <v>369</v>
      </c>
      <c r="N213" s="148" t="s">
        <v>329</v>
      </c>
      <c r="O213" s="522">
        <f t="shared" ref="O213:AL213" si="35">O214+O215</f>
        <v>0</v>
      </c>
      <c r="P213" s="522">
        <f t="shared" si="35"/>
        <v>0</v>
      </c>
      <c r="Q213" s="522">
        <f t="shared" si="35"/>
        <v>0</v>
      </c>
      <c r="R213" s="522">
        <f t="shared" si="35"/>
        <v>0</v>
      </c>
      <c r="S213" s="522">
        <f t="shared" si="35"/>
        <v>0</v>
      </c>
      <c r="T213" s="522">
        <f t="shared" si="35"/>
        <v>0</v>
      </c>
      <c r="U213" s="522">
        <f t="shared" si="35"/>
        <v>0</v>
      </c>
      <c r="V213" s="522">
        <f t="shared" si="35"/>
        <v>0</v>
      </c>
      <c r="W213" s="522">
        <f t="shared" si="35"/>
        <v>0</v>
      </c>
      <c r="X213" s="522">
        <f t="shared" si="35"/>
        <v>0</v>
      </c>
      <c r="Y213" s="522">
        <f t="shared" si="35"/>
        <v>0</v>
      </c>
      <c r="Z213" s="522">
        <f t="shared" si="35"/>
        <v>0</v>
      </c>
      <c r="AA213" s="522">
        <f t="shared" si="35"/>
        <v>0</v>
      </c>
      <c r="AB213" s="522">
        <f t="shared" si="35"/>
        <v>0</v>
      </c>
      <c r="AC213" s="522">
        <f t="shared" si="35"/>
        <v>0</v>
      </c>
      <c r="AD213" s="522">
        <f t="shared" si="35"/>
        <v>0</v>
      </c>
      <c r="AE213" s="522">
        <f t="shared" si="35"/>
        <v>0</v>
      </c>
      <c r="AF213" s="522">
        <f t="shared" si="35"/>
        <v>0</v>
      </c>
      <c r="AG213" s="522">
        <f t="shared" si="35"/>
        <v>0</v>
      </c>
      <c r="AH213" s="522">
        <f t="shared" si="35"/>
        <v>0</v>
      </c>
      <c r="AI213" s="522">
        <f t="shared" si="35"/>
        <v>0</v>
      </c>
      <c r="AJ213" s="522">
        <f t="shared" si="35"/>
        <v>0</v>
      </c>
      <c r="AK213" s="522">
        <f t="shared" si="35"/>
        <v>0</v>
      </c>
      <c r="AL213" s="522">
        <f t="shared" si="35"/>
        <v>0</v>
      </c>
      <c r="AM213" s="194"/>
    </row>
    <row r="214" spans="1:39" s="88" customFormat="1" outlineLevel="1">
      <c r="A214" s="184" t="str">
        <f t="shared" si="32"/>
        <v>1</v>
      </c>
      <c r="L214" s="499" t="s">
        <v>1326</v>
      </c>
      <c r="M214" s="514" t="s">
        <v>347</v>
      </c>
      <c r="N214" s="148" t="s">
        <v>329</v>
      </c>
      <c r="O214" s="366"/>
      <c r="P214" s="366"/>
      <c r="Q214" s="366"/>
      <c r="R214" s="366"/>
      <c r="S214" s="366"/>
      <c r="T214" s="366"/>
      <c r="U214" s="366"/>
      <c r="V214" s="366"/>
      <c r="W214" s="366"/>
      <c r="X214" s="366"/>
      <c r="Y214" s="366"/>
      <c r="Z214" s="366"/>
      <c r="AA214" s="366"/>
      <c r="AB214" s="366"/>
      <c r="AC214" s="366"/>
      <c r="AD214" s="366"/>
      <c r="AE214" s="366"/>
      <c r="AF214" s="366"/>
      <c r="AG214" s="366"/>
      <c r="AH214" s="366"/>
      <c r="AI214" s="366"/>
      <c r="AJ214" s="366"/>
      <c r="AK214" s="366"/>
      <c r="AL214" s="366"/>
      <c r="AM214" s="194"/>
    </row>
    <row r="215" spans="1:39" s="88" customFormat="1" outlineLevel="1">
      <c r="A215" s="184" t="str">
        <f t="shared" si="32"/>
        <v>1</v>
      </c>
      <c r="L215" s="499" t="s">
        <v>1327</v>
      </c>
      <c r="M215" s="514" t="s">
        <v>348</v>
      </c>
      <c r="N215" s="148" t="s">
        <v>329</v>
      </c>
      <c r="O215" s="366"/>
      <c r="P215" s="366"/>
      <c r="Q215" s="366"/>
      <c r="R215" s="366"/>
      <c r="S215" s="366"/>
      <c r="T215" s="366"/>
      <c r="U215" s="366"/>
      <c r="V215" s="366"/>
      <c r="W215" s="366"/>
      <c r="X215" s="366"/>
      <c r="Y215" s="366"/>
      <c r="Z215" s="366"/>
      <c r="AA215" s="366"/>
      <c r="AB215" s="366"/>
      <c r="AC215" s="366"/>
      <c r="AD215" s="366"/>
      <c r="AE215" s="366"/>
      <c r="AF215" s="366"/>
      <c r="AG215" s="366"/>
      <c r="AH215" s="366"/>
      <c r="AI215" s="366"/>
      <c r="AJ215" s="366"/>
      <c r="AK215" s="366"/>
      <c r="AL215" s="366"/>
      <c r="AM215" s="194"/>
    </row>
    <row r="216" spans="1:39" s="88" customFormat="1" ht="22.8" outlineLevel="1">
      <c r="A216" s="184" t="str">
        <f>A214</f>
        <v>1</v>
      </c>
      <c r="L216" s="499" t="s">
        <v>396</v>
      </c>
      <c r="M216" s="515" t="s">
        <v>1168</v>
      </c>
      <c r="N216" s="453" t="s">
        <v>329</v>
      </c>
      <c r="O216" s="516"/>
      <c r="P216" s="516"/>
      <c r="Q216" s="516"/>
      <c r="R216" s="516"/>
      <c r="S216" s="516"/>
      <c r="T216" s="516"/>
      <c r="U216" s="516"/>
      <c r="V216" s="516"/>
      <c r="W216" s="516"/>
      <c r="X216" s="516"/>
      <c r="Y216" s="516"/>
      <c r="Z216" s="516"/>
      <c r="AA216" s="516"/>
      <c r="AB216" s="516"/>
      <c r="AC216" s="516"/>
      <c r="AD216" s="516"/>
      <c r="AE216" s="516"/>
      <c r="AF216" s="516"/>
      <c r="AG216" s="516"/>
      <c r="AH216" s="516"/>
      <c r="AI216" s="516"/>
      <c r="AJ216" s="516"/>
      <c r="AK216" s="516"/>
      <c r="AL216" s="516"/>
      <c r="AM216" s="194"/>
    </row>
    <row r="217" spans="1:39">
      <c r="O217" s="1"/>
      <c r="P217" s="1"/>
      <c r="T217" s="5"/>
      <c r="AA217" s="1"/>
    </row>
    <row r="218" spans="1:39" s="143" customFormat="1" ht="30" customHeight="1">
      <c r="A218" s="142" t="s">
        <v>1056</v>
      </c>
      <c r="M218" s="144"/>
      <c r="N218" s="144"/>
      <c r="O218" s="144"/>
      <c r="P218" s="144"/>
      <c r="AA218" s="145"/>
    </row>
    <row r="219" spans="1:39">
      <c r="A219" s="146" t="s">
        <v>1057</v>
      </c>
    </row>
    <row r="220" spans="1:39" s="90" customFormat="1" ht="15" customHeight="1">
      <c r="A220" s="183" t="s">
        <v>18</v>
      </c>
      <c r="L220" s="162" t="str">
        <f>INDEX('Общие сведения'!$J$113:$J$476,MATCH($A220,'Общие сведения'!$D$113:$D$476,0))</f>
        <v>Тариф 1 (Водоснабжение) - тариф на питьевую воду (р.п.Вешкайма)</v>
      </c>
      <c r="M220" s="158"/>
      <c r="N220" s="152"/>
      <c r="O220" s="152"/>
      <c r="P220" s="152"/>
      <c r="Q220" s="152"/>
      <c r="R220" s="152"/>
      <c r="S220" s="152"/>
      <c r="T220" s="152"/>
      <c r="U220" s="152"/>
      <c r="V220" s="152"/>
      <c r="W220" s="152"/>
      <c r="X220" s="152"/>
      <c r="Y220" s="152"/>
      <c r="Z220" s="152"/>
      <c r="AA220" s="152"/>
      <c r="AB220" s="152"/>
      <c r="AC220" s="152"/>
      <c r="AD220" s="152"/>
      <c r="AE220" s="152"/>
      <c r="AF220" s="152"/>
      <c r="AG220" s="152"/>
      <c r="AH220" s="152"/>
      <c r="AI220" s="152"/>
      <c r="AJ220" s="152"/>
      <c r="AK220" s="152"/>
      <c r="AL220" s="152"/>
      <c r="AM220" s="152"/>
    </row>
    <row r="221" spans="1:39" s="92" customFormat="1" ht="15" customHeight="1" outlineLevel="1">
      <c r="A221" s="263" t="str">
        <f>A220</f>
        <v>1</v>
      </c>
      <c r="L221" s="91"/>
      <c r="M221" s="190" t="s">
        <v>1055</v>
      </c>
      <c r="N221" s="173" t="s">
        <v>370</v>
      </c>
      <c r="O221" s="87">
        <f t="shared" ref="O221:AL221" si="36">SUM(O222:O223)</f>
        <v>0</v>
      </c>
      <c r="P221" s="87">
        <f t="shared" si="36"/>
        <v>0</v>
      </c>
      <c r="Q221" s="87">
        <f t="shared" si="36"/>
        <v>0</v>
      </c>
      <c r="R221" s="87">
        <f t="shared" si="36"/>
        <v>0</v>
      </c>
      <c r="S221" s="87">
        <f t="shared" si="36"/>
        <v>0</v>
      </c>
      <c r="T221" s="87">
        <f t="shared" si="36"/>
        <v>0</v>
      </c>
      <c r="U221" s="87">
        <f t="shared" si="36"/>
        <v>0</v>
      </c>
      <c r="V221" s="87">
        <f t="shared" si="36"/>
        <v>0</v>
      </c>
      <c r="W221" s="87">
        <f t="shared" si="36"/>
        <v>0</v>
      </c>
      <c r="X221" s="87">
        <f t="shared" si="36"/>
        <v>0</v>
      </c>
      <c r="Y221" s="87">
        <f t="shared" si="36"/>
        <v>0</v>
      </c>
      <c r="Z221" s="87">
        <f t="shared" si="36"/>
        <v>0</v>
      </c>
      <c r="AA221" s="87">
        <f t="shared" si="36"/>
        <v>0</v>
      </c>
      <c r="AB221" s="87">
        <f t="shared" si="36"/>
        <v>0</v>
      </c>
      <c r="AC221" s="87">
        <f t="shared" si="36"/>
        <v>0</v>
      </c>
      <c r="AD221" s="87">
        <f t="shared" si="36"/>
        <v>0</v>
      </c>
      <c r="AE221" s="87">
        <f t="shared" si="36"/>
        <v>0</v>
      </c>
      <c r="AF221" s="87">
        <f t="shared" si="36"/>
        <v>0</v>
      </c>
      <c r="AG221" s="87">
        <f t="shared" si="36"/>
        <v>0</v>
      </c>
      <c r="AH221" s="87">
        <f t="shared" si="36"/>
        <v>0</v>
      </c>
      <c r="AI221" s="87">
        <f t="shared" si="36"/>
        <v>0</v>
      </c>
      <c r="AJ221" s="87">
        <f t="shared" si="36"/>
        <v>0</v>
      </c>
      <c r="AK221" s="87">
        <f t="shared" si="36"/>
        <v>0</v>
      </c>
      <c r="AL221" s="87">
        <f t="shared" si="36"/>
        <v>0</v>
      </c>
      <c r="AM221" s="194"/>
    </row>
    <row r="222" spans="1:39" s="92" customFormat="1" ht="0.15" customHeight="1" outlineLevel="1">
      <c r="A222" s="263" t="str">
        <f>A221</f>
        <v>1</v>
      </c>
      <c r="L222" s="91" t="s">
        <v>1054</v>
      </c>
      <c r="M222" s="190"/>
      <c r="N222" s="173"/>
      <c r="O222" s="192"/>
      <c r="P222" s="192"/>
      <c r="Q222" s="192"/>
      <c r="R222" s="192"/>
      <c r="S222" s="192"/>
      <c r="T222" s="192"/>
      <c r="U222" s="192"/>
      <c r="V222" s="192"/>
      <c r="W222" s="192"/>
      <c r="X222" s="192"/>
      <c r="Y222" s="192"/>
      <c r="Z222" s="192"/>
      <c r="AA222" s="192"/>
      <c r="AB222" s="192"/>
      <c r="AC222" s="192"/>
      <c r="AD222" s="192"/>
      <c r="AE222" s="192"/>
      <c r="AF222" s="192"/>
      <c r="AG222" s="192"/>
      <c r="AH222" s="192"/>
      <c r="AI222" s="192"/>
      <c r="AJ222" s="192"/>
      <c r="AK222" s="192"/>
      <c r="AL222" s="192"/>
      <c r="AM222" s="193"/>
    </row>
    <row r="223" spans="1:39" s="89" customFormat="1" ht="15" customHeight="1" outlineLevel="1">
      <c r="A223" s="263" t="str">
        <f>A222</f>
        <v>1</v>
      </c>
      <c r="L223" s="153"/>
      <c r="M223" s="156" t="s">
        <v>371</v>
      </c>
      <c r="N223" s="154"/>
      <c r="O223" s="154"/>
      <c r="P223" s="154"/>
      <c r="Q223" s="154"/>
      <c r="R223" s="154"/>
      <c r="S223" s="154"/>
      <c r="T223" s="154"/>
      <c r="U223" s="154"/>
      <c r="V223" s="154"/>
      <c r="W223" s="154"/>
      <c r="X223" s="154"/>
      <c r="Y223" s="154"/>
      <c r="Z223" s="154"/>
      <c r="AA223" s="154"/>
      <c r="AB223" s="154"/>
      <c r="AC223" s="154"/>
      <c r="AD223" s="154"/>
      <c r="AE223" s="154"/>
      <c r="AF223" s="154"/>
      <c r="AG223" s="154"/>
      <c r="AH223" s="154"/>
      <c r="AI223" s="154"/>
      <c r="AJ223" s="154"/>
      <c r="AK223" s="154"/>
      <c r="AL223" s="154"/>
      <c r="AM223" s="166"/>
    </row>
    <row r="224" spans="1:39">
      <c r="A224" s="146" t="s">
        <v>1058</v>
      </c>
    </row>
    <row r="225" spans="1:39" s="92" customFormat="1" ht="13.8" outlineLevel="1">
      <c r="A225" s="159" t="str">
        <f ca="1">OFFSET(A225,-1,0)</f>
        <v>et_List05_reagent</v>
      </c>
      <c r="K225" s="147" t="s">
        <v>283</v>
      </c>
      <c r="L225" s="91">
        <v>1</v>
      </c>
      <c r="M225" s="191"/>
      <c r="N225" s="173" t="s">
        <v>370</v>
      </c>
      <c r="O225" s="86"/>
      <c r="P225" s="86"/>
      <c r="Q225" s="86"/>
      <c r="R225" s="86"/>
      <c r="S225" s="86"/>
      <c r="T225" s="86"/>
      <c r="U225" s="86"/>
      <c r="V225" s="86"/>
      <c r="W225" s="86"/>
      <c r="X225" s="86"/>
      <c r="Y225" s="86"/>
      <c r="Z225" s="86"/>
      <c r="AA225" s="86"/>
      <c r="AB225" s="86"/>
      <c r="AC225" s="86"/>
      <c r="AD225" s="86"/>
      <c r="AE225" s="86"/>
      <c r="AF225" s="86"/>
      <c r="AG225" s="86"/>
      <c r="AH225" s="86"/>
      <c r="AI225" s="86"/>
      <c r="AJ225" s="86"/>
      <c r="AK225" s="86"/>
      <c r="AL225" s="86"/>
      <c r="AM225" s="194"/>
    </row>
    <row r="227" spans="1:39" s="143" customFormat="1" ht="30" customHeight="1">
      <c r="A227" s="142" t="s">
        <v>1190</v>
      </c>
      <c r="M227" s="144"/>
      <c r="N227" s="144"/>
      <c r="O227" s="144"/>
      <c r="P227" s="144"/>
      <c r="AA227" s="145"/>
    </row>
    <row r="228" spans="1:39">
      <c r="A228" s="146" t="s">
        <v>1067</v>
      </c>
    </row>
    <row r="229" spans="1:39" s="90" customFormat="1" ht="15" customHeight="1">
      <c r="A229" s="183" t="s">
        <v>18</v>
      </c>
      <c r="L229" s="162" t="str">
        <f>INDEX('Общие сведения'!$J$113:$J$476,MATCH($A229,'Общие сведения'!$D$113:$D$476,0))</f>
        <v>Тариф 1 (Водоснабжение) - тариф на питьевую воду (р.п.Вешкайма)</v>
      </c>
      <c r="M229" s="158"/>
      <c r="N229" s="152"/>
      <c r="O229" s="152"/>
      <c r="P229" s="152"/>
      <c r="Q229" s="152"/>
      <c r="R229" s="152"/>
      <c r="S229" s="152"/>
      <c r="T229" s="152"/>
      <c r="U229" s="152"/>
      <c r="V229" s="152"/>
      <c r="W229" s="152"/>
      <c r="X229" s="152"/>
      <c r="Y229" s="152"/>
      <c r="Z229" s="152"/>
      <c r="AA229" s="152"/>
      <c r="AB229" s="152"/>
      <c r="AC229" s="152"/>
      <c r="AD229" s="152"/>
      <c r="AE229" s="152"/>
      <c r="AF229" s="152"/>
      <c r="AG229" s="152"/>
      <c r="AH229" s="152"/>
      <c r="AI229" s="152"/>
      <c r="AJ229" s="152"/>
      <c r="AK229" s="152"/>
      <c r="AL229" s="152"/>
      <c r="AM229" s="211"/>
    </row>
    <row r="230" spans="1:39" s="92" customFormat="1" ht="11.25" customHeight="1" outlineLevel="1">
      <c r="A230" s="551" t="str">
        <f t="shared" ref="A230:A241" si="37">A229</f>
        <v>1</v>
      </c>
      <c r="L230" s="91" t="s">
        <v>18</v>
      </c>
      <c r="M230" s="190" t="s">
        <v>1055</v>
      </c>
      <c r="N230" s="149" t="s">
        <v>370</v>
      </c>
      <c r="O230" s="174">
        <f>SUMIF(N235:N241,N230,O235:O241)</f>
        <v>0</v>
      </c>
      <c r="P230" s="174">
        <f>SUMIF(N235:N241,N230,P235:P241)</f>
        <v>0</v>
      </c>
      <c r="Q230" s="174">
        <f>SUMIF(N235:N241,N230,Q235:Q241)</f>
        <v>0</v>
      </c>
      <c r="R230" s="174">
        <f>SUMIF(N235:N241,N230,R235:R241)</f>
        <v>0</v>
      </c>
      <c r="S230" s="174">
        <f>SUMIF(N235:N241,N230,S235:S241)</f>
        <v>0</v>
      </c>
      <c r="T230" s="174">
        <f>SUMIF(N235:N241,N230,T235:T241)</f>
        <v>0</v>
      </c>
      <c r="U230" s="174">
        <f>SUMIF(N235:N241,N230,U235:U241)</f>
        <v>0</v>
      </c>
      <c r="V230" s="174">
        <f>SUMIF(N235:N241,N230,V235:V241)</f>
        <v>0</v>
      </c>
      <c r="W230" s="174">
        <f>SUMIF(N235:N241,N230,W235:W241)</f>
        <v>0</v>
      </c>
      <c r="X230" s="174">
        <f>SUMIF(N235:N241,N230,X235:X241)</f>
        <v>0</v>
      </c>
      <c r="Y230" s="174">
        <f>SUMIF(N235:N241,N230,Y235:Y241)</f>
        <v>0</v>
      </c>
      <c r="Z230" s="174">
        <f>SUMIF(N235:N241,N230,Z235:Z241)</f>
        <v>0</v>
      </c>
      <c r="AA230" s="174">
        <f>SUMIF(N235:N241,N230,AA235:AA241)</f>
        <v>0</v>
      </c>
      <c r="AB230" s="174">
        <f>SUMIF(N235:N241,N230,AB235:AB241)</f>
        <v>0</v>
      </c>
      <c r="AC230" s="174">
        <f>SUMIF(N235:N241,N230,AC235:AC241)</f>
        <v>0</v>
      </c>
      <c r="AD230" s="174">
        <f>SUMIF(N235:N241,N230,AD235:AD241)</f>
        <v>0</v>
      </c>
      <c r="AE230" s="174">
        <f>SUMIF(N235:N241,N230,AE235:AE241)</f>
        <v>0</v>
      </c>
      <c r="AF230" s="174">
        <f>SUMIF(N235:N241,N230,AF235:AF241)</f>
        <v>0</v>
      </c>
      <c r="AG230" s="174">
        <f>SUMIF(N235:N241,N230,AG235:AG241)</f>
        <v>0</v>
      </c>
      <c r="AH230" s="174">
        <f>SUMIF(N235:N241,N230,AH235:AH241)</f>
        <v>0</v>
      </c>
      <c r="AI230" s="174">
        <f>SUMIF(N235:N241,N230,AI235:AI241)</f>
        <v>0</v>
      </c>
      <c r="AJ230" s="174">
        <f>SUMIF(N235:N241,N230,AJ235:AJ241)</f>
        <v>0</v>
      </c>
      <c r="AK230" s="174">
        <f>SUMIF(N235:N241,N230,AK235:AK241)</f>
        <v>0</v>
      </c>
      <c r="AL230" s="174">
        <f>SUMIF(N235:N241,N230,AL235:AL241)</f>
        <v>0</v>
      </c>
      <c r="AM230" s="194"/>
    </row>
    <row r="231" spans="1:39" s="92" customFormat="1" ht="11.25" customHeight="1" outlineLevel="1">
      <c r="A231" s="551" t="str">
        <f t="shared" si="37"/>
        <v>1</v>
      </c>
      <c r="L231" s="91" t="s">
        <v>102</v>
      </c>
      <c r="M231" s="190" t="s">
        <v>1172</v>
      </c>
      <c r="N231" s="150" t="s">
        <v>1244</v>
      </c>
      <c r="O231" s="174">
        <f>SUMIF(N235:N241,N231,O235:O241)</f>
        <v>0</v>
      </c>
      <c r="P231" s="174">
        <f>SUMIF(N235:N241,N231,P235:P241)</f>
        <v>0</v>
      </c>
      <c r="Q231" s="174">
        <f>SUMIF(N235:N241,N231,Q235:Q241)</f>
        <v>0</v>
      </c>
      <c r="R231" s="174">
        <f>SUMIF(N235:N241,N231,R235:R241)</f>
        <v>0</v>
      </c>
      <c r="S231" s="174">
        <f>SUMIF(N235:N241,N231,S235:S241)</f>
        <v>0</v>
      </c>
      <c r="T231" s="174">
        <f>SUMIF(N235:N241,N231,T235:T241)</f>
        <v>0</v>
      </c>
      <c r="U231" s="174">
        <f>SUMIF(N235:N241,N231,U235:U241)</f>
        <v>0</v>
      </c>
      <c r="V231" s="174">
        <f>SUMIF(N235:N241,N231,V235:V241)</f>
        <v>0</v>
      </c>
      <c r="W231" s="174">
        <f>SUMIF(N235:N241,N231,W235:W241)</f>
        <v>0</v>
      </c>
      <c r="X231" s="174">
        <f>SUMIF(N235:N241,N231,X235:X241)</f>
        <v>0</v>
      </c>
      <c r="Y231" s="174">
        <f>SUMIF(N235:N241,N231,Y235:Y241)</f>
        <v>0</v>
      </c>
      <c r="Z231" s="174">
        <f>SUMIF(N235:N241,N231,Z235:Z241)</f>
        <v>0</v>
      </c>
      <c r="AA231" s="174">
        <f>SUMIF(N235:N241,N231,AA235:AA241)</f>
        <v>0</v>
      </c>
      <c r="AB231" s="174">
        <f>SUMIF(N235:N241,N231,AB235:AB241)</f>
        <v>0</v>
      </c>
      <c r="AC231" s="174">
        <f>SUMIF(N235:N241,N231,AC235:AC241)</f>
        <v>0</v>
      </c>
      <c r="AD231" s="174">
        <f>SUMIF(N235:N241,N231,AD235:AD241)</f>
        <v>0</v>
      </c>
      <c r="AE231" s="174">
        <f>SUMIF(N235:N241,N231,AE235:AE241)</f>
        <v>0</v>
      </c>
      <c r="AF231" s="174">
        <f>SUMIF(N235:N241,N231,AF235:AF241)</f>
        <v>0</v>
      </c>
      <c r="AG231" s="174">
        <f>SUMIF(N235:N241,N231,AG235:AG241)</f>
        <v>0</v>
      </c>
      <c r="AH231" s="174">
        <f>SUMIF(N235:N241,N231,AH235:AH241)</f>
        <v>0</v>
      </c>
      <c r="AI231" s="174">
        <f>SUMIF(N235:N241,N231,AI235:AI241)</f>
        <v>0</v>
      </c>
      <c r="AJ231" s="174">
        <f>SUMIF(N235:N241,N231,AJ235:AJ241)</f>
        <v>0</v>
      </c>
      <c r="AK231" s="174">
        <f>SUMIF(N235:N241,N231,AK235:AK241)</f>
        <v>0</v>
      </c>
      <c r="AL231" s="174">
        <f>SUMIF(N235:N241,N231,AL235:AL241)</f>
        <v>0</v>
      </c>
      <c r="AM231" s="194"/>
    </row>
    <row r="232" spans="1:39" s="92" customFormat="1" ht="11.25" customHeight="1" outlineLevel="1">
      <c r="A232" s="551" t="str">
        <f t="shared" si="37"/>
        <v>1</v>
      </c>
      <c r="L232" s="91" t="s">
        <v>103</v>
      </c>
      <c r="M232" s="190" t="s">
        <v>1173</v>
      </c>
      <c r="N232" s="150" t="s">
        <v>504</v>
      </c>
      <c r="O232" s="415"/>
      <c r="P232" s="415"/>
      <c r="Q232" s="415"/>
      <c r="R232" s="415"/>
      <c r="S232" s="415"/>
      <c r="T232" s="415"/>
      <c r="U232" s="415"/>
      <c r="V232" s="415"/>
      <c r="W232" s="415"/>
      <c r="X232" s="415"/>
      <c r="Y232" s="415"/>
      <c r="Z232" s="415"/>
      <c r="AA232" s="415"/>
      <c r="AB232" s="415"/>
      <c r="AC232" s="415"/>
      <c r="AD232" s="415"/>
      <c r="AE232" s="415"/>
      <c r="AF232" s="415"/>
      <c r="AG232" s="415"/>
      <c r="AH232" s="415"/>
      <c r="AI232" s="415"/>
      <c r="AJ232" s="415"/>
      <c r="AK232" s="415"/>
      <c r="AL232" s="415"/>
      <c r="AM232" s="194"/>
    </row>
    <row r="233" spans="1:39" s="92" customFormat="1" ht="11.25" customHeight="1" outlineLevel="1">
      <c r="A233" s="551" t="str">
        <f t="shared" si="37"/>
        <v>1</v>
      </c>
      <c r="L233" s="91" t="s">
        <v>104</v>
      </c>
      <c r="M233" s="190" t="s">
        <v>372</v>
      </c>
      <c r="N233" s="150" t="s">
        <v>506</v>
      </c>
      <c r="O233" s="174">
        <f>IF(O231=0,0,O230/O231)</f>
        <v>0</v>
      </c>
      <c r="P233" s="174">
        <f t="shared" ref="P233:AL234" si="38">IF(P231=0,0,P230/P231)</f>
        <v>0</v>
      </c>
      <c r="Q233" s="174">
        <f t="shared" si="38"/>
        <v>0</v>
      </c>
      <c r="R233" s="174">
        <f t="shared" si="38"/>
        <v>0</v>
      </c>
      <c r="S233" s="174">
        <f t="shared" si="38"/>
        <v>0</v>
      </c>
      <c r="T233" s="174">
        <f t="shared" si="38"/>
        <v>0</v>
      </c>
      <c r="U233" s="174">
        <f t="shared" si="38"/>
        <v>0</v>
      </c>
      <c r="V233" s="174">
        <f t="shared" si="38"/>
        <v>0</v>
      </c>
      <c r="W233" s="174">
        <f t="shared" si="38"/>
        <v>0</v>
      </c>
      <c r="X233" s="174">
        <f t="shared" si="38"/>
        <v>0</v>
      </c>
      <c r="Y233" s="174">
        <f t="shared" si="38"/>
        <v>0</v>
      </c>
      <c r="Z233" s="174">
        <f t="shared" si="38"/>
        <v>0</v>
      </c>
      <c r="AA233" s="174">
        <f t="shared" si="38"/>
        <v>0</v>
      </c>
      <c r="AB233" s="174">
        <f t="shared" si="38"/>
        <v>0</v>
      </c>
      <c r="AC233" s="174">
        <f t="shared" si="38"/>
        <v>0</v>
      </c>
      <c r="AD233" s="174">
        <f t="shared" si="38"/>
        <v>0</v>
      </c>
      <c r="AE233" s="174">
        <f t="shared" si="38"/>
        <v>0</v>
      </c>
      <c r="AF233" s="174">
        <f t="shared" si="38"/>
        <v>0</v>
      </c>
      <c r="AG233" s="174">
        <f t="shared" si="38"/>
        <v>0</v>
      </c>
      <c r="AH233" s="174">
        <f t="shared" si="38"/>
        <v>0</v>
      </c>
      <c r="AI233" s="174">
        <f t="shared" si="38"/>
        <v>0</v>
      </c>
      <c r="AJ233" s="174">
        <f t="shared" si="38"/>
        <v>0</v>
      </c>
      <c r="AK233" s="174">
        <f t="shared" si="38"/>
        <v>0</v>
      </c>
      <c r="AL233" s="174">
        <f t="shared" si="38"/>
        <v>0</v>
      </c>
      <c r="AM233" s="194"/>
    </row>
    <row r="234" spans="1:39" s="92" customFormat="1" ht="11.25" customHeight="1" outlineLevel="1">
      <c r="A234" s="551" t="str">
        <f t="shared" si="37"/>
        <v>1</v>
      </c>
      <c r="L234" s="91" t="s">
        <v>120</v>
      </c>
      <c r="M234" s="190" t="s">
        <v>373</v>
      </c>
      <c r="N234" s="150" t="s">
        <v>502</v>
      </c>
      <c r="O234" s="475">
        <f>IF(O232=0,0,O231/O232)</f>
        <v>0</v>
      </c>
      <c r="P234" s="475">
        <f t="shared" si="38"/>
        <v>0</v>
      </c>
      <c r="Q234" s="475">
        <f t="shared" si="38"/>
        <v>0</v>
      </c>
      <c r="R234" s="475">
        <f t="shared" si="38"/>
        <v>0</v>
      </c>
      <c r="S234" s="475">
        <f t="shared" si="38"/>
        <v>0</v>
      </c>
      <c r="T234" s="475">
        <f t="shared" si="38"/>
        <v>0</v>
      </c>
      <c r="U234" s="475">
        <f t="shared" si="38"/>
        <v>0</v>
      </c>
      <c r="V234" s="475">
        <f t="shared" si="38"/>
        <v>0</v>
      </c>
      <c r="W234" s="475">
        <f t="shared" si="38"/>
        <v>0</v>
      </c>
      <c r="X234" s="475">
        <f t="shared" si="38"/>
        <v>0</v>
      </c>
      <c r="Y234" s="475">
        <f t="shared" si="38"/>
        <v>0</v>
      </c>
      <c r="Z234" s="475">
        <f t="shared" si="38"/>
        <v>0</v>
      </c>
      <c r="AA234" s="475">
        <f t="shared" si="38"/>
        <v>0</v>
      </c>
      <c r="AB234" s="475">
        <f t="shared" si="38"/>
        <v>0</v>
      </c>
      <c r="AC234" s="475">
        <f t="shared" si="38"/>
        <v>0</v>
      </c>
      <c r="AD234" s="475">
        <f t="shared" si="38"/>
        <v>0</v>
      </c>
      <c r="AE234" s="475">
        <f t="shared" si="38"/>
        <v>0</v>
      </c>
      <c r="AF234" s="475">
        <f t="shared" si="38"/>
        <v>0</v>
      </c>
      <c r="AG234" s="475">
        <f t="shared" si="38"/>
        <v>0</v>
      </c>
      <c r="AH234" s="475">
        <f t="shared" si="38"/>
        <v>0</v>
      </c>
      <c r="AI234" s="475">
        <f t="shared" si="38"/>
        <v>0</v>
      </c>
      <c r="AJ234" s="475">
        <f t="shared" si="38"/>
        <v>0</v>
      </c>
      <c r="AK234" s="475">
        <f t="shared" si="38"/>
        <v>0</v>
      </c>
      <c r="AL234" s="475">
        <f t="shared" si="38"/>
        <v>0</v>
      </c>
      <c r="AM234" s="194"/>
    </row>
    <row r="235" spans="1:39" s="92" customFormat="1" ht="12.9" customHeight="1" outlineLevel="1">
      <c r="A235" s="551" t="str">
        <f t="shared" si="37"/>
        <v>1</v>
      </c>
      <c r="J235" s="337" t="s">
        <v>1059</v>
      </c>
      <c r="L235" s="347"/>
      <c r="M235" s="344" t="s">
        <v>1157</v>
      </c>
      <c r="N235" s="345"/>
      <c r="O235" s="346"/>
      <c r="P235" s="346"/>
      <c r="Q235" s="346"/>
      <c r="R235" s="346"/>
      <c r="S235" s="346"/>
      <c r="T235" s="346"/>
      <c r="U235" s="346"/>
      <c r="V235" s="346"/>
      <c r="W235" s="346"/>
      <c r="X235" s="346"/>
      <c r="Y235" s="346"/>
      <c r="Z235" s="346"/>
      <c r="AA235" s="346"/>
      <c r="AB235" s="346"/>
      <c r="AC235" s="346"/>
      <c r="AD235" s="346"/>
      <c r="AE235" s="346"/>
      <c r="AF235" s="346"/>
      <c r="AG235" s="346"/>
      <c r="AH235" s="346"/>
      <c r="AI235" s="346"/>
      <c r="AJ235" s="346"/>
      <c r="AK235" s="346"/>
      <c r="AL235" s="346"/>
      <c r="AM235" s="348"/>
    </row>
    <row r="236" spans="1:39" s="92" customFormat="1" ht="11.25" customHeight="1" outlineLevel="1">
      <c r="A236" s="159" t="str">
        <f ca="1">OFFSET(A236,-1,0)</f>
        <v>1</v>
      </c>
      <c r="J236" s="1089" t="s">
        <v>195</v>
      </c>
      <c r="K236" s="147" t="s">
        <v>283</v>
      </c>
      <c r="L236" s="91" t="str">
        <f>J236</f>
        <v>6.1</v>
      </c>
      <c r="M236" s="210" t="str">
        <f>"Без разбивки"</f>
        <v>Без разбивки</v>
      </c>
      <c r="N236" s="454" t="s">
        <v>370</v>
      </c>
      <c r="O236" s="86"/>
      <c r="P236" s="86"/>
      <c r="Q236" s="86"/>
      <c r="R236" s="86"/>
      <c r="S236" s="86"/>
      <c r="T236" s="86"/>
      <c r="U236" s="86"/>
      <c r="V236" s="86"/>
      <c r="W236" s="86"/>
      <c r="X236" s="86"/>
      <c r="Y236" s="86"/>
      <c r="Z236" s="86"/>
      <c r="AA236" s="86"/>
      <c r="AB236" s="86"/>
      <c r="AC236" s="86"/>
      <c r="AD236" s="86"/>
      <c r="AE236" s="86"/>
      <c r="AF236" s="86"/>
      <c r="AG236" s="86"/>
      <c r="AH236" s="86"/>
      <c r="AI236" s="86"/>
      <c r="AJ236" s="86"/>
      <c r="AK236" s="86"/>
      <c r="AL236" s="86"/>
      <c r="AM236" s="194"/>
    </row>
    <row r="237" spans="1:39" s="92" customFormat="1" ht="11.25" customHeight="1" outlineLevel="1">
      <c r="A237" s="159" t="str">
        <f ca="1">A236</f>
        <v>1</v>
      </c>
      <c r="J237" s="1089"/>
      <c r="L237" s="208" t="str">
        <f>L236&amp;".1"</f>
        <v>6.1.1</v>
      </c>
      <c r="M237" s="209" t="s">
        <v>1060</v>
      </c>
      <c r="N237" s="455" t="s">
        <v>506</v>
      </c>
      <c r="O237" s="550">
        <f t="shared" ref="O237:AL237" si="39">IF(OR(AND(O236&lt;&gt;0,O238=0),AND(O236=0,O238&lt;&gt;0)),"Ошибка",IF(O238=0,0,O236/O238))</f>
        <v>0</v>
      </c>
      <c r="P237" s="550">
        <f t="shared" si="39"/>
        <v>0</v>
      </c>
      <c r="Q237" s="550">
        <f t="shared" si="39"/>
        <v>0</v>
      </c>
      <c r="R237" s="550">
        <f t="shared" si="39"/>
        <v>0</v>
      </c>
      <c r="S237" s="550">
        <f t="shared" si="39"/>
        <v>0</v>
      </c>
      <c r="T237" s="550">
        <f t="shared" si="39"/>
        <v>0</v>
      </c>
      <c r="U237" s="550">
        <f t="shared" si="39"/>
        <v>0</v>
      </c>
      <c r="V237" s="550">
        <f t="shared" si="39"/>
        <v>0</v>
      </c>
      <c r="W237" s="550">
        <f t="shared" si="39"/>
        <v>0</v>
      </c>
      <c r="X237" s="550">
        <f t="shared" si="39"/>
        <v>0</v>
      </c>
      <c r="Y237" s="550">
        <f t="shared" si="39"/>
        <v>0</v>
      </c>
      <c r="Z237" s="550">
        <f t="shared" si="39"/>
        <v>0</v>
      </c>
      <c r="AA237" s="550">
        <f t="shared" si="39"/>
        <v>0</v>
      </c>
      <c r="AB237" s="550">
        <f t="shared" si="39"/>
        <v>0</v>
      </c>
      <c r="AC237" s="550">
        <f t="shared" si="39"/>
        <v>0</v>
      </c>
      <c r="AD237" s="550">
        <f t="shared" si="39"/>
        <v>0</v>
      </c>
      <c r="AE237" s="550">
        <f t="shared" si="39"/>
        <v>0</v>
      </c>
      <c r="AF237" s="550">
        <f t="shared" si="39"/>
        <v>0</v>
      </c>
      <c r="AG237" s="550">
        <f t="shared" si="39"/>
        <v>0</v>
      </c>
      <c r="AH237" s="550">
        <f t="shared" si="39"/>
        <v>0</v>
      </c>
      <c r="AI237" s="550">
        <f t="shared" si="39"/>
        <v>0</v>
      </c>
      <c r="AJ237" s="550">
        <f t="shared" si="39"/>
        <v>0</v>
      </c>
      <c r="AK237" s="550">
        <f t="shared" si="39"/>
        <v>0</v>
      </c>
      <c r="AL237" s="550">
        <f t="shared" si="39"/>
        <v>0</v>
      </c>
      <c r="AM237" s="194"/>
    </row>
    <row r="238" spans="1:39" s="92" customFormat="1" ht="11.25" customHeight="1" outlineLevel="1">
      <c r="A238" s="159" t="str">
        <f ca="1">A237</f>
        <v>1</v>
      </c>
      <c r="J238" s="1089"/>
      <c r="L238" s="208" t="str">
        <f>L236&amp;".2"</f>
        <v>6.1.2</v>
      </c>
      <c r="M238" s="209" t="s">
        <v>1174</v>
      </c>
      <c r="N238" s="455" t="s">
        <v>1244</v>
      </c>
      <c r="O238" s="86"/>
      <c r="P238" s="86"/>
      <c r="Q238" s="86"/>
      <c r="R238" s="86"/>
      <c r="S238" s="86"/>
      <c r="T238" s="86"/>
      <c r="U238" s="86"/>
      <c r="V238" s="86"/>
      <c r="W238" s="86"/>
      <c r="X238" s="86"/>
      <c r="Y238" s="86"/>
      <c r="Z238" s="86"/>
      <c r="AA238" s="86"/>
      <c r="AB238" s="86"/>
      <c r="AC238" s="86"/>
      <c r="AD238" s="86"/>
      <c r="AE238" s="86"/>
      <c r="AF238" s="86"/>
      <c r="AG238" s="86"/>
      <c r="AH238" s="86"/>
      <c r="AI238" s="86"/>
      <c r="AJ238" s="86"/>
      <c r="AK238" s="86"/>
      <c r="AL238" s="86"/>
      <c r="AM238" s="194"/>
    </row>
    <row r="239" spans="1:39" s="89" customFormat="1" ht="15" customHeight="1" outlineLevel="1">
      <c r="A239" s="551" t="str">
        <f>A235</f>
        <v>1</v>
      </c>
      <c r="L239" s="153"/>
      <c r="M239" s="156" t="s">
        <v>371</v>
      </c>
      <c r="N239" s="154"/>
      <c r="O239" s="154"/>
      <c r="P239" s="154"/>
      <c r="Q239" s="154"/>
      <c r="R239" s="154"/>
      <c r="S239" s="154"/>
      <c r="T239" s="154"/>
      <c r="U239" s="154"/>
      <c r="V239" s="154"/>
      <c r="W239" s="154"/>
      <c r="X239" s="154"/>
      <c r="Y239" s="154"/>
      <c r="Z239" s="154"/>
      <c r="AA239" s="154"/>
      <c r="AB239" s="154"/>
      <c r="AC239" s="154"/>
      <c r="AD239" s="154"/>
      <c r="AE239" s="154"/>
      <c r="AF239" s="154"/>
      <c r="AG239" s="154"/>
      <c r="AH239" s="154"/>
      <c r="AI239" s="154"/>
      <c r="AJ239" s="154"/>
      <c r="AK239" s="154"/>
      <c r="AL239" s="154"/>
      <c r="AM239" s="166"/>
    </row>
    <row r="240" spans="1:39" s="92" customFormat="1" ht="12.9" customHeight="1" outlineLevel="1">
      <c r="A240" s="551" t="str">
        <f t="shared" si="37"/>
        <v>1</v>
      </c>
      <c r="J240" s="337" t="s">
        <v>1141</v>
      </c>
      <c r="L240" s="347"/>
      <c r="M240" s="344" t="s">
        <v>1158</v>
      </c>
      <c r="N240" s="345"/>
      <c r="O240" s="346"/>
      <c r="P240" s="346"/>
      <c r="Q240" s="346"/>
      <c r="R240" s="346"/>
      <c r="S240" s="346"/>
      <c r="T240" s="346"/>
      <c r="U240" s="346"/>
      <c r="V240" s="346"/>
      <c r="W240" s="346"/>
      <c r="X240" s="346"/>
      <c r="Y240" s="346"/>
      <c r="Z240" s="346"/>
      <c r="AA240" s="346"/>
      <c r="AB240" s="346"/>
      <c r="AC240" s="346"/>
      <c r="AD240" s="346"/>
      <c r="AE240" s="346"/>
      <c r="AF240" s="346"/>
      <c r="AG240" s="346"/>
      <c r="AH240" s="346"/>
      <c r="AI240" s="346"/>
      <c r="AJ240" s="346"/>
      <c r="AK240" s="346"/>
      <c r="AL240" s="346"/>
      <c r="AM240" s="348"/>
    </row>
    <row r="241" spans="1:39" s="89" customFormat="1" ht="15" customHeight="1" outlineLevel="1">
      <c r="A241" s="551" t="str">
        <f t="shared" si="37"/>
        <v>1</v>
      </c>
      <c r="L241" s="153"/>
      <c r="M241" s="156" t="s">
        <v>1142</v>
      </c>
      <c r="N241" s="154"/>
      <c r="O241" s="154"/>
      <c r="P241" s="154"/>
      <c r="Q241" s="154"/>
      <c r="R241" s="154"/>
      <c r="S241" s="154"/>
      <c r="T241" s="154"/>
      <c r="U241" s="154"/>
      <c r="V241" s="154"/>
      <c r="W241" s="154"/>
      <c r="X241" s="154"/>
      <c r="Y241" s="154"/>
      <c r="Z241" s="154"/>
      <c r="AA241" s="154"/>
      <c r="AB241" s="154"/>
      <c r="AC241" s="154"/>
      <c r="AD241" s="154"/>
      <c r="AE241" s="154"/>
      <c r="AF241" s="154"/>
      <c r="AG241" s="154"/>
      <c r="AH241" s="154"/>
      <c r="AI241" s="154"/>
      <c r="AJ241" s="154"/>
      <c r="AK241" s="154"/>
      <c r="AL241" s="154"/>
      <c r="AM241" s="166"/>
    </row>
    <row r="242" spans="1:39">
      <c r="A242" s="146" t="s">
        <v>1068</v>
      </c>
    </row>
    <row r="243" spans="1:39" s="92" customFormat="1" ht="11.25" customHeight="1" outlineLevel="1">
      <c r="A243" s="159" t="str">
        <f ca="1">OFFSET(A243,-1,0)</f>
        <v>et_List06_voltage</v>
      </c>
      <c r="J243" s="1089"/>
      <c r="K243" s="147" t="s">
        <v>283</v>
      </c>
      <c r="L243" s="91">
        <f>J243</f>
        <v>0</v>
      </c>
      <c r="M243" s="210"/>
      <c r="N243" s="149" t="s">
        <v>370</v>
      </c>
      <c r="O243" s="86"/>
      <c r="P243" s="86"/>
      <c r="Q243" s="86"/>
      <c r="R243" s="86"/>
      <c r="S243" s="86"/>
      <c r="T243" s="86"/>
      <c r="U243" s="86"/>
      <c r="V243" s="86"/>
      <c r="W243" s="86"/>
      <c r="X243" s="86"/>
      <c r="Y243" s="86"/>
      <c r="Z243" s="86"/>
      <c r="AA243" s="86"/>
      <c r="AB243" s="86"/>
      <c r="AC243" s="86"/>
      <c r="AD243" s="86"/>
      <c r="AE243" s="86"/>
      <c r="AF243" s="86"/>
      <c r="AG243" s="86"/>
      <c r="AH243" s="86"/>
      <c r="AI243" s="86"/>
      <c r="AJ243" s="86"/>
      <c r="AK243" s="86"/>
      <c r="AL243" s="86"/>
      <c r="AM243" s="194"/>
    </row>
    <row r="244" spans="1:39" s="92" customFormat="1" ht="11.25" customHeight="1" outlineLevel="1">
      <c r="A244" s="159" t="str">
        <f ca="1">A243</f>
        <v>et_List06_voltage</v>
      </c>
      <c r="J244" s="1089"/>
      <c r="L244" s="208" t="str">
        <f>L243&amp;".1"</f>
        <v>0.1</v>
      </c>
      <c r="M244" s="209" t="s">
        <v>1060</v>
      </c>
      <c r="N244" s="150" t="s">
        <v>506</v>
      </c>
      <c r="O244" s="550">
        <f t="shared" ref="O244:AL244" si="40">IF(OR(AND(O243&lt;&gt;0,O245=0),AND(O243=0,O245&lt;&gt;0)),"Ошибка",IF(O245=0,0,O243/O245))</f>
        <v>0</v>
      </c>
      <c r="P244" s="550">
        <f t="shared" si="40"/>
        <v>0</v>
      </c>
      <c r="Q244" s="550">
        <f t="shared" si="40"/>
        <v>0</v>
      </c>
      <c r="R244" s="550">
        <f t="shared" si="40"/>
        <v>0</v>
      </c>
      <c r="S244" s="550">
        <f t="shared" si="40"/>
        <v>0</v>
      </c>
      <c r="T244" s="550">
        <f t="shared" si="40"/>
        <v>0</v>
      </c>
      <c r="U244" s="550">
        <f t="shared" si="40"/>
        <v>0</v>
      </c>
      <c r="V244" s="550">
        <f t="shared" si="40"/>
        <v>0</v>
      </c>
      <c r="W244" s="550">
        <f t="shared" si="40"/>
        <v>0</v>
      </c>
      <c r="X244" s="550">
        <f t="shared" si="40"/>
        <v>0</v>
      </c>
      <c r="Y244" s="550">
        <f t="shared" si="40"/>
        <v>0</v>
      </c>
      <c r="Z244" s="550">
        <f t="shared" si="40"/>
        <v>0</v>
      </c>
      <c r="AA244" s="550">
        <f t="shared" si="40"/>
        <v>0</v>
      </c>
      <c r="AB244" s="550">
        <f t="shared" si="40"/>
        <v>0</v>
      </c>
      <c r="AC244" s="550">
        <f t="shared" si="40"/>
        <v>0</v>
      </c>
      <c r="AD244" s="550">
        <f t="shared" si="40"/>
        <v>0</v>
      </c>
      <c r="AE244" s="550">
        <f t="shared" si="40"/>
        <v>0</v>
      </c>
      <c r="AF244" s="550">
        <f t="shared" si="40"/>
        <v>0</v>
      </c>
      <c r="AG244" s="550">
        <f t="shared" si="40"/>
        <v>0</v>
      </c>
      <c r="AH244" s="550">
        <f t="shared" si="40"/>
        <v>0</v>
      </c>
      <c r="AI244" s="550">
        <f t="shared" si="40"/>
        <v>0</v>
      </c>
      <c r="AJ244" s="550">
        <f t="shared" si="40"/>
        <v>0</v>
      </c>
      <c r="AK244" s="550">
        <f t="shared" si="40"/>
        <v>0</v>
      </c>
      <c r="AL244" s="550">
        <f t="shared" si="40"/>
        <v>0</v>
      </c>
      <c r="AM244" s="194"/>
    </row>
    <row r="245" spans="1:39" s="92" customFormat="1" ht="11.25" customHeight="1" outlineLevel="1">
      <c r="A245" s="159" t="str">
        <f ca="1">A244</f>
        <v>et_List06_voltage</v>
      </c>
      <c r="J245" s="1089"/>
      <c r="L245" s="208" t="str">
        <f>L243&amp;".2"</f>
        <v>0.2</v>
      </c>
      <c r="M245" s="209" t="s">
        <v>1174</v>
      </c>
      <c r="N245" s="150" t="s">
        <v>1244</v>
      </c>
      <c r="O245" s="86"/>
      <c r="P245" s="86"/>
      <c r="Q245" s="86"/>
      <c r="R245" s="86"/>
      <c r="S245" s="86"/>
      <c r="T245" s="86"/>
      <c r="U245" s="86"/>
      <c r="V245" s="86"/>
      <c r="W245" s="86"/>
      <c r="X245" s="86"/>
      <c r="Y245" s="86"/>
      <c r="Z245" s="86"/>
      <c r="AA245" s="86"/>
      <c r="AB245" s="86"/>
      <c r="AC245" s="86"/>
      <c r="AD245" s="86"/>
      <c r="AE245" s="86"/>
      <c r="AF245" s="86"/>
      <c r="AG245" s="86"/>
      <c r="AH245" s="86"/>
      <c r="AI245" s="86"/>
      <c r="AJ245" s="86"/>
      <c r="AK245" s="86"/>
      <c r="AL245" s="86"/>
      <c r="AM245" s="194"/>
    </row>
    <row r="246" spans="1:39">
      <c r="A246" s="146" t="s">
        <v>1146</v>
      </c>
    </row>
    <row r="247" spans="1:39" s="92" customFormat="1" ht="11.25" customHeight="1" outlineLevel="1">
      <c r="A247" s="594" t="str">
        <f ca="1">OFFSET(A247,-1,0)</f>
        <v>et_List06_voltage2</v>
      </c>
      <c r="J247" s="1090"/>
      <c r="K247" s="147" t="s">
        <v>283</v>
      </c>
      <c r="L247" s="91">
        <f>J247</f>
        <v>0</v>
      </c>
      <c r="M247" s="191"/>
      <c r="N247" s="549" t="s">
        <v>370</v>
      </c>
      <c r="O247" s="550">
        <f>O248+O251</f>
        <v>0</v>
      </c>
      <c r="P247" s="550">
        <f>P248+P251</f>
        <v>0</v>
      </c>
      <c r="Q247" s="550">
        <f>Q248+Q251</f>
        <v>0</v>
      </c>
      <c r="R247" s="550">
        <f>R248+R251</f>
        <v>0</v>
      </c>
      <c r="S247" s="550">
        <f>S248+S251</f>
        <v>0</v>
      </c>
      <c r="T247" s="550">
        <f>T249*T250+T252*T253/1000*12</f>
        <v>0</v>
      </c>
      <c r="U247" s="550">
        <f t="shared" ref="U247:AL247" si="41">U249*U250+U252*U253/1000*12</f>
        <v>0</v>
      </c>
      <c r="V247" s="550">
        <f t="shared" si="41"/>
        <v>0</v>
      </c>
      <c r="W247" s="550">
        <f t="shared" si="41"/>
        <v>0</v>
      </c>
      <c r="X247" s="550">
        <f t="shared" si="41"/>
        <v>0</v>
      </c>
      <c r="Y247" s="550">
        <f t="shared" si="41"/>
        <v>0</v>
      </c>
      <c r="Z247" s="550">
        <f t="shared" si="41"/>
        <v>0</v>
      </c>
      <c r="AA247" s="550">
        <f t="shared" si="41"/>
        <v>0</v>
      </c>
      <c r="AB247" s="550">
        <f t="shared" si="41"/>
        <v>0</v>
      </c>
      <c r="AC247" s="550">
        <f t="shared" si="41"/>
        <v>0</v>
      </c>
      <c r="AD247" s="550">
        <f t="shared" si="41"/>
        <v>0</v>
      </c>
      <c r="AE247" s="550">
        <f t="shared" si="41"/>
        <v>0</v>
      </c>
      <c r="AF247" s="550">
        <f t="shared" si="41"/>
        <v>0</v>
      </c>
      <c r="AG247" s="550">
        <f t="shared" si="41"/>
        <v>0</v>
      </c>
      <c r="AH247" s="550">
        <f t="shared" si="41"/>
        <v>0</v>
      </c>
      <c r="AI247" s="550">
        <f t="shared" si="41"/>
        <v>0</v>
      </c>
      <c r="AJ247" s="550">
        <f t="shared" si="41"/>
        <v>0</v>
      </c>
      <c r="AK247" s="550">
        <f t="shared" si="41"/>
        <v>0</v>
      </c>
      <c r="AL247" s="550">
        <f t="shared" si="41"/>
        <v>0</v>
      </c>
      <c r="AM247" s="194"/>
    </row>
    <row r="248" spans="1:39" s="92" customFormat="1" ht="11.25" customHeight="1" outlineLevel="1">
      <c r="A248" s="594" t="str">
        <f t="shared" ref="A248:A253" ca="1" si="42">OFFSET(A248,-1,0)</f>
        <v>et_List06_voltage2</v>
      </c>
      <c r="J248" s="1090"/>
      <c r="L248" s="549" t="str">
        <f>L247&amp;".1"</f>
        <v>0.1</v>
      </c>
      <c r="M248" s="595" t="s">
        <v>1399</v>
      </c>
      <c r="N248" s="549" t="s">
        <v>1433</v>
      </c>
      <c r="O248" s="86"/>
      <c r="P248" s="86"/>
      <c r="Q248" s="86"/>
      <c r="R248" s="86"/>
      <c r="S248" s="86"/>
      <c r="T248" s="86"/>
      <c r="U248" s="86"/>
      <c r="V248" s="86"/>
      <c r="W248" s="86"/>
      <c r="X248" s="86"/>
      <c r="Y248" s="86"/>
      <c r="Z248" s="86"/>
      <c r="AA248" s="86"/>
      <c r="AB248" s="86"/>
      <c r="AC248" s="86"/>
      <c r="AD248" s="86"/>
      <c r="AE248" s="86"/>
      <c r="AF248" s="86"/>
      <c r="AG248" s="86"/>
      <c r="AH248" s="86"/>
      <c r="AI248" s="86"/>
      <c r="AJ248" s="86"/>
      <c r="AK248" s="86"/>
      <c r="AL248" s="86"/>
      <c r="AM248" s="194"/>
    </row>
    <row r="249" spans="1:39" s="92" customFormat="1" ht="11.25" customHeight="1" outlineLevel="1">
      <c r="A249" s="594" t="str">
        <f t="shared" ca="1" si="42"/>
        <v>et_List06_voltage2</v>
      </c>
      <c r="J249" s="1090"/>
      <c r="L249" s="549" t="str">
        <f>L247&amp;".1.1"</f>
        <v>0.1.1</v>
      </c>
      <c r="M249" s="596" t="s">
        <v>1060</v>
      </c>
      <c r="N249" s="548" t="s">
        <v>506</v>
      </c>
      <c r="O249" s="550">
        <f t="shared" ref="O249:AL249" si="43">IF(OR(AND(O248&lt;&gt;0,O250=0),AND(O248=0,O250&lt;&gt;0)),"Ошибка",IF(O250=0,0,O248/O250))</f>
        <v>0</v>
      </c>
      <c r="P249" s="550">
        <f t="shared" si="43"/>
        <v>0</v>
      </c>
      <c r="Q249" s="550">
        <f t="shared" si="43"/>
        <v>0</v>
      </c>
      <c r="R249" s="550">
        <f t="shared" si="43"/>
        <v>0</v>
      </c>
      <c r="S249" s="550">
        <f t="shared" si="43"/>
        <v>0</v>
      </c>
      <c r="T249" s="550">
        <f t="shared" si="43"/>
        <v>0</v>
      </c>
      <c r="U249" s="550">
        <f t="shared" si="43"/>
        <v>0</v>
      </c>
      <c r="V249" s="550">
        <f t="shared" si="43"/>
        <v>0</v>
      </c>
      <c r="W249" s="550">
        <f t="shared" si="43"/>
        <v>0</v>
      </c>
      <c r="X249" s="550">
        <f t="shared" si="43"/>
        <v>0</v>
      </c>
      <c r="Y249" s="550">
        <f t="shared" si="43"/>
        <v>0</v>
      </c>
      <c r="Z249" s="550">
        <f t="shared" si="43"/>
        <v>0</v>
      </c>
      <c r="AA249" s="550">
        <f t="shared" si="43"/>
        <v>0</v>
      </c>
      <c r="AB249" s="550">
        <f t="shared" si="43"/>
        <v>0</v>
      </c>
      <c r="AC249" s="550">
        <f t="shared" si="43"/>
        <v>0</v>
      </c>
      <c r="AD249" s="550">
        <f t="shared" si="43"/>
        <v>0</v>
      </c>
      <c r="AE249" s="550">
        <f t="shared" si="43"/>
        <v>0</v>
      </c>
      <c r="AF249" s="550">
        <f t="shared" si="43"/>
        <v>0</v>
      </c>
      <c r="AG249" s="550">
        <f t="shared" si="43"/>
        <v>0</v>
      </c>
      <c r="AH249" s="550">
        <f t="shared" si="43"/>
        <v>0</v>
      </c>
      <c r="AI249" s="550">
        <f t="shared" si="43"/>
        <v>0</v>
      </c>
      <c r="AJ249" s="550">
        <f t="shared" si="43"/>
        <v>0</v>
      </c>
      <c r="AK249" s="550">
        <f t="shared" si="43"/>
        <v>0</v>
      </c>
      <c r="AL249" s="550">
        <f t="shared" si="43"/>
        <v>0</v>
      </c>
      <c r="AM249" s="194"/>
    </row>
    <row r="250" spans="1:39" s="92" customFormat="1" ht="11.25" customHeight="1" outlineLevel="1">
      <c r="A250" s="594" t="str">
        <f t="shared" ca="1" si="42"/>
        <v>et_List06_voltage2</v>
      </c>
      <c r="J250" s="1090"/>
      <c r="L250" s="549" t="str">
        <f>L247&amp;".1.2"</f>
        <v>0.1.2</v>
      </c>
      <c r="M250" s="596" t="s">
        <v>1174</v>
      </c>
      <c r="N250" s="548" t="s">
        <v>1244</v>
      </c>
      <c r="O250" s="86"/>
      <c r="P250" s="86"/>
      <c r="Q250" s="86"/>
      <c r="R250" s="86"/>
      <c r="S250" s="86"/>
      <c r="T250" s="86"/>
      <c r="U250" s="86"/>
      <c r="V250" s="86"/>
      <c r="W250" s="86"/>
      <c r="X250" s="86"/>
      <c r="Y250" s="86"/>
      <c r="Z250" s="86"/>
      <c r="AA250" s="86"/>
      <c r="AB250" s="86"/>
      <c r="AC250" s="86"/>
      <c r="AD250" s="86"/>
      <c r="AE250" s="86"/>
      <c r="AF250" s="86"/>
      <c r="AG250" s="86"/>
      <c r="AH250" s="86"/>
      <c r="AI250" s="86"/>
      <c r="AJ250" s="86"/>
      <c r="AK250" s="86"/>
      <c r="AL250" s="86"/>
      <c r="AM250" s="194"/>
    </row>
    <row r="251" spans="1:39" s="92" customFormat="1" ht="11.25" customHeight="1" outlineLevel="1">
      <c r="A251" s="594" t="str">
        <f t="shared" ca="1" si="42"/>
        <v>et_List06_voltage2</v>
      </c>
      <c r="J251" s="1090"/>
      <c r="L251" s="549" t="str">
        <f>L247&amp;".2"</f>
        <v>0.2</v>
      </c>
      <c r="M251" s="595" t="s">
        <v>1400</v>
      </c>
      <c r="N251" s="549" t="s">
        <v>1433</v>
      </c>
      <c r="O251" s="86"/>
      <c r="P251" s="86"/>
      <c r="Q251" s="86"/>
      <c r="R251" s="86"/>
      <c r="S251" s="86"/>
      <c r="T251" s="86"/>
      <c r="U251" s="86"/>
      <c r="V251" s="86"/>
      <c r="W251" s="86"/>
      <c r="X251" s="86"/>
      <c r="Y251" s="86"/>
      <c r="Z251" s="86"/>
      <c r="AA251" s="86"/>
      <c r="AB251" s="86"/>
      <c r="AC251" s="86"/>
      <c r="AD251" s="86"/>
      <c r="AE251" s="86"/>
      <c r="AF251" s="86"/>
      <c r="AG251" s="86"/>
      <c r="AH251" s="86"/>
      <c r="AI251" s="86"/>
      <c r="AJ251" s="86"/>
      <c r="AK251" s="86"/>
      <c r="AL251" s="86"/>
      <c r="AM251" s="194"/>
    </row>
    <row r="252" spans="1:39" s="92" customFormat="1" ht="11.25" customHeight="1" outlineLevel="1">
      <c r="A252" s="594" t="str">
        <f t="shared" ca="1" si="42"/>
        <v>et_List06_voltage2</v>
      </c>
      <c r="J252" s="1090"/>
      <c r="L252" s="549" t="str">
        <f>L247&amp;".2.1"</f>
        <v>0.2.1</v>
      </c>
      <c r="M252" s="596" t="s">
        <v>1143</v>
      </c>
      <c r="N252" s="548" t="s">
        <v>1145</v>
      </c>
      <c r="O252" s="550">
        <f t="shared" ref="O252:AL252" si="44">IF(OR(AND(O251&lt;&gt;0,O253=0),AND(O251=0,O253&lt;&gt;0)),"Ошибка",IF(O253=0,0,O251/O253*1000/12))</f>
        <v>0</v>
      </c>
      <c r="P252" s="550">
        <f t="shared" si="44"/>
        <v>0</v>
      </c>
      <c r="Q252" s="550">
        <f t="shared" si="44"/>
        <v>0</v>
      </c>
      <c r="R252" s="550">
        <f t="shared" si="44"/>
        <v>0</v>
      </c>
      <c r="S252" s="550">
        <f t="shared" si="44"/>
        <v>0</v>
      </c>
      <c r="T252" s="550">
        <f t="shared" si="44"/>
        <v>0</v>
      </c>
      <c r="U252" s="550">
        <f t="shared" si="44"/>
        <v>0</v>
      </c>
      <c r="V252" s="550">
        <f t="shared" si="44"/>
        <v>0</v>
      </c>
      <c r="W252" s="550">
        <f t="shared" si="44"/>
        <v>0</v>
      </c>
      <c r="X252" s="550">
        <f t="shared" si="44"/>
        <v>0</v>
      </c>
      <c r="Y252" s="550">
        <f t="shared" si="44"/>
        <v>0</v>
      </c>
      <c r="Z252" s="550">
        <f t="shared" si="44"/>
        <v>0</v>
      </c>
      <c r="AA252" s="550">
        <f t="shared" si="44"/>
        <v>0</v>
      </c>
      <c r="AB252" s="550">
        <f t="shared" si="44"/>
        <v>0</v>
      </c>
      <c r="AC252" s="550">
        <f t="shared" si="44"/>
        <v>0</v>
      </c>
      <c r="AD252" s="550">
        <f t="shared" si="44"/>
        <v>0</v>
      </c>
      <c r="AE252" s="550">
        <f t="shared" si="44"/>
        <v>0</v>
      </c>
      <c r="AF252" s="550">
        <f t="shared" si="44"/>
        <v>0</v>
      </c>
      <c r="AG252" s="550">
        <f t="shared" si="44"/>
        <v>0</v>
      </c>
      <c r="AH252" s="550">
        <f t="shared" si="44"/>
        <v>0</v>
      </c>
      <c r="AI252" s="550">
        <f t="shared" si="44"/>
        <v>0</v>
      </c>
      <c r="AJ252" s="550">
        <f t="shared" si="44"/>
        <v>0</v>
      </c>
      <c r="AK252" s="550">
        <f t="shared" si="44"/>
        <v>0</v>
      </c>
      <c r="AL252" s="550">
        <f t="shared" si="44"/>
        <v>0</v>
      </c>
      <c r="AM252" s="194"/>
    </row>
    <row r="253" spans="1:39" s="92" customFormat="1" ht="11.25" customHeight="1" outlineLevel="1">
      <c r="A253" s="594" t="str">
        <f t="shared" ca="1" si="42"/>
        <v>et_List06_voltage2</v>
      </c>
      <c r="J253" s="1090"/>
      <c r="L253" s="549" t="str">
        <f>L247&amp;".2.2"</f>
        <v>0.2.2</v>
      </c>
      <c r="M253" s="596" t="s">
        <v>1175</v>
      </c>
      <c r="N253" s="548" t="s">
        <v>1144</v>
      </c>
      <c r="O253" s="86"/>
      <c r="P253" s="86"/>
      <c r="Q253" s="86"/>
      <c r="R253" s="86"/>
      <c r="S253" s="86"/>
      <c r="T253" s="86"/>
      <c r="U253" s="86"/>
      <c r="V253" s="86"/>
      <c r="W253" s="86"/>
      <c r="X253" s="86"/>
      <c r="Y253" s="86"/>
      <c r="Z253" s="86"/>
      <c r="AA253" s="86"/>
      <c r="AB253" s="86"/>
      <c r="AC253" s="86"/>
      <c r="AD253" s="86"/>
      <c r="AE253" s="86"/>
      <c r="AF253" s="86"/>
      <c r="AG253" s="86"/>
      <c r="AH253" s="86"/>
      <c r="AI253" s="86"/>
      <c r="AJ253" s="86"/>
      <c r="AK253" s="86"/>
      <c r="AL253" s="86"/>
      <c r="AM253" s="194"/>
    </row>
    <row r="255" spans="1:39" s="143" customFormat="1" ht="30" customHeight="1">
      <c r="A255" s="142" t="s">
        <v>1069</v>
      </c>
      <c r="M255" s="144"/>
      <c r="N255" s="144"/>
      <c r="O255" s="144"/>
      <c r="P255" s="144"/>
      <c r="AA255" s="145"/>
    </row>
    <row r="256" spans="1:39">
      <c r="A256" s="146" t="s">
        <v>1070</v>
      </c>
    </row>
    <row r="257" spans="1:39" s="93" customFormat="1" ht="15" customHeight="1">
      <c r="A257" s="183" t="s">
        <v>18</v>
      </c>
      <c r="L257" s="237" t="str">
        <f>INDEX('Общие сведения'!$J$113:$J$476,MATCH($A257,'Общие сведения'!$D$113:$D$476,0))</f>
        <v>Тариф 1 (Водоснабжение) - тариф на питьевую воду (р.п.Вешкайма)</v>
      </c>
      <c r="M257" s="158"/>
      <c r="N257" s="152"/>
      <c r="O257" s="152"/>
      <c r="P257" s="152"/>
      <c r="Q257" s="152"/>
      <c r="R257" s="152"/>
      <c r="S257" s="152"/>
      <c r="T257" s="152"/>
      <c r="U257" s="152"/>
      <c r="V257" s="152"/>
      <c r="W257" s="152"/>
      <c r="X257" s="152"/>
      <c r="Y257" s="152"/>
      <c r="Z257" s="152"/>
      <c r="AA257" s="152"/>
      <c r="AB257" s="152"/>
      <c r="AC257" s="152"/>
      <c r="AD257" s="152"/>
      <c r="AE257" s="152"/>
      <c r="AF257" s="152"/>
      <c r="AG257" s="152"/>
      <c r="AH257" s="152"/>
      <c r="AI257" s="152"/>
      <c r="AJ257" s="152"/>
      <c r="AK257" s="152"/>
      <c r="AL257" s="152"/>
      <c r="AM257" s="216"/>
    </row>
    <row r="258" spans="1:39" s="95" customFormat="1" ht="22.8" outlineLevel="1">
      <c r="A258" s="551" t="str">
        <f>A257</f>
        <v>1</v>
      </c>
      <c r="L258" s="217">
        <v>1</v>
      </c>
      <c r="M258" s="218" t="s">
        <v>375</v>
      </c>
      <c r="N258" s="149" t="s">
        <v>370</v>
      </c>
      <c r="O258" s="220">
        <f>SUM(O259:O263)</f>
        <v>0</v>
      </c>
      <c r="P258" s="220">
        <f>SUM(P259:P263)</f>
        <v>0</v>
      </c>
      <c r="Q258" s="220">
        <f>SUM(Q259:Q263)</f>
        <v>0</v>
      </c>
      <c r="R258" s="220">
        <f>SUM(R259:R263)</f>
        <v>0</v>
      </c>
      <c r="S258" s="220">
        <f t="shared" ref="S258:AL258" si="45">SUM(S259:S263)</f>
        <v>0</v>
      </c>
      <c r="T258" s="220">
        <f t="shared" si="45"/>
        <v>0</v>
      </c>
      <c r="U258" s="220">
        <f t="shared" si="45"/>
        <v>0</v>
      </c>
      <c r="V258" s="220">
        <f t="shared" si="45"/>
        <v>0</v>
      </c>
      <c r="W258" s="220">
        <f t="shared" si="45"/>
        <v>0</v>
      </c>
      <c r="X258" s="220">
        <f t="shared" si="45"/>
        <v>0</v>
      </c>
      <c r="Y258" s="220">
        <f t="shared" si="45"/>
        <v>0</v>
      </c>
      <c r="Z258" s="220">
        <f t="shared" si="45"/>
        <v>0</v>
      </c>
      <c r="AA258" s="220">
        <f>SUM(AA259:AA263)</f>
        <v>0</v>
      </c>
      <c r="AB258" s="220">
        <f>SUM(AB259:AB263)</f>
        <v>0</v>
      </c>
      <c r="AC258" s="220">
        <f t="shared" si="45"/>
        <v>0</v>
      </c>
      <c r="AD258" s="220">
        <f t="shared" si="45"/>
        <v>0</v>
      </c>
      <c r="AE258" s="220">
        <f t="shared" si="45"/>
        <v>0</v>
      </c>
      <c r="AF258" s="220">
        <f t="shared" si="45"/>
        <v>0</v>
      </c>
      <c r="AG258" s="220">
        <f t="shared" si="45"/>
        <v>0</v>
      </c>
      <c r="AH258" s="220">
        <f t="shared" si="45"/>
        <v>0</v>
      </c>
      <c r="AI258" s="220">
        <f t="shared" si="45"/>
        <v>0</v>
      </c>
      <c r="AJ258" s="220">
        <f t="shared" si="45"/>
        <v>0</v>
      </c>
      <c r="AK258" s="220">
        <f t="shared" si="45"/>
        <v>0</v>
      </c>
      <c r="AL258" s="220">
        <f t="shared" si="45"/>
        <v>0</v>
      </c>
      <c r="AM258" s="194"/>
    </row>
    <row r="259" spans="1:39" s="93" customFormat="1" outlineLevel="1">
      <c r="A259" s="551" t="str">
        <f t="shared" ref="A259:A305" si="46">A258</f>
        <v>1</v>
      </c>
      <c r="L259" s="221" t="s">
        <v>165</v>
      </c>
      <c r="M259" s="222" t="s">
        <v>376</v>
      </c>
      <c r="N259" s="149" t="s">
        <v>370</v>
      </c>
      <c r="O259" s="223"/>
      <c r="P259" s="223"/>
      <c r="Q259" s="223"/>
      <c r="R259" s="223"/>
      <c r="S259" s="223"/>
      <c r="T259" s="223"/>
      <c r="U259" s="223"/>
      <c r="V259" s="223"/>
      <c r="W259" s="223"/>
      <c r="X259" s="223"/>
      <c r="Y259" s="223"/>
      <c r="Z259" s="223"/>
      <c r="AA259" s="223"/>
      <c r="AB259" s="223"/>
      <c r="AC259" s="223"/>
      <c r="AD259" s="223"/>
      <c r="AE259" s="223"/>
      <c r="AF259" s="223"/>
      <c r="AG259" s="223"/>
      <c r="AH259" s="223"/>
      <c r="AI259" s="223"/>
      <c r="AJ259" s="223"/>
      <c r="AK259" s="223"/>
      <c r="AL259" s="223"/>
      <c r="AM259" s="194"/>
    </row>
    <row r="260" spans="1:39" s="93" customFormat="1" outlineLevel="1">
      <c r="A260" s="551" t="str">
        <f t="shared" si="46"/>
        <v>1</v>
      </c>
      <c r="L260" s="221" t="s">
        <v>166</v>
      </c>
      <c r="M260" s="222" t="s">
        <v>377</v>
      </c>
      <c r="N260" s="149" t="s">
        <v>370</v>
      </c>
      <c r="O260" s="223"/>
      <c r="P260" s="223"/>
      <c r="Q260" s="223"/>
      <c r="R260" s="223"/>
      <c r="S260" s="223"/>
      <c r="T260" s="223"/>
      <c r="U260" s="223"/>
      <c r="V260" s="223"/>
      <c r="W260" s="223"/>
      <c r="X260" s="223"/>
      <c r="Y260" s="223"/>
      <c r="Z260" s="223"/>
      <c r="AA260" s="223"/>
      <c r="AB260" s="223"/>
      <c r="AC260" s="223"/>
      <c r="AD260" s="223"/>
      <c r="AE260" s="223"/>
      <c r="AF260" s="223"/>
      <c r="AG260" s="223"/>
      <c r="AH260" s="223"/>
      <c r="AI260" s="223"/>
      <c r="AJ260" s="223"/>
      <c r="AK260" s="223"/>
      <c r="AL260" s="223"/>
      <c r="AM260" s="194"/>
    </row>
    <row r="261" spans="1:39" s="93" customFormat="1" outlineLevel="1">
      <c r="A261" s="551" t="str">
        <f t="shared" si="46"/>
        <v>1</v>
      </c>
      <c r="L261" s="221" t="s">
        <v>378</v>
      </c>
      <c r="M261" s="222" t="s">
        <v>379</v>
      </c>
      <c r="N261" s="149" t="s">
        <v>370</v>
      </c>
      <c r="O261" s="223"/>
      <c r="P261" s="223"/>
      <c r="Q261" s="223"/>
      <c r="R261" s="223"/>
      <c r="S261" s="223"/>
      <c r="T261" s="223"/>
      <c r="U261" s="223"/>
      <c r="V261" s="223"/>
      <c r="W261" s="223"/>
      <c r="X261" s="223"/>
      <c r="Y261" s="223"/>
      <c r="Z261" s="223"/>
      <c r="AA261" s="223"/>
      <c r="AB261" s="223"/>
      <c r="AC261" s="223"/>
      <c r="AD261" s="223"/>
      <c r="AE261" s="223"/>
      <c r="AF261" s="223"/>
      <c r="AG261" s="223"/>
      <c r="AH261" s="223"/>
      <c r="AI261" s="223"/>
      <c r="AJ261" s="223"/>
      <c r="AK261" s="223"/>
      <c r="AL261" s="223"/>
      <c r="AM261" s="194"/>
    </row>
    <row r="262" spans="1:39" s="93" customFormat="1" outlineLevel="1">
      <c r="A262" s="551" t="str">
        <f t="shared" si="46"/>
        <v>1</v>
      </c>
      <c r="L262" s="221" t="s">
        <v>380</v>
      </c>
      <c r="M262" s="222" t="s">
        <v>381</v>
      </c>
      <c r="N262" s="149" t="s">
        <v>370</v>
      </c>
      <c r="O262" s="223"/>
      <c r="P262" s="223"/>
      <c r="Q262" s="223"/>
      <c r="R262" s="223"/>
      <c r="S262" s="223"/>
      <c r="T262" s="223"/>
      <c r="U262" s="223"/>
      <c r="V262" s="223"/>
      <c r="W262" s="223"/>
      <c r="X262" s="223"/>
      <c r="Y262" s="223"/>
      <c r="Z262" s="223"/>
      <c r="AA262" s="223"/>
      <c r="AB262" s="223"/>
      <c r="AC262" s="223"/>
      <c r="AD262" s="223"/>
      <c r="AE262" s="223"/>
      <c r="AF262" s="223"/>
      <c r="AG262" s="223"/>
      <c r="AH262" s="223"/>
      <c r="AI262" s="223"/>
      <c r="AJ262" s="223"/>
      <c r="AK262" s="223"/>
      <c r="AL262" s="223"/>
      <c r="AM262" s="194"/>
    </row>
    <row r="263" spans="1:39" s="93" customFormat="1" outlineLevel="1">
      <c r="A263" s="551" t="str">
        <f t="shared" si="46"/>
        <v>1</v>
      </c>
      <c r="L263" s="221" t="s">
        <v>382</v>
      </c>
      <c r="M263" s="222" t="s">
        <v>383</v>
      </c>
      <c r="N263" s="149" t="s">
        <v>370</v>
      </c>
      <c r="O263" s="223"/>
      <c r="P263" s="223"/>
      <c r="Q263" s="223"/>
      <c r="R263" s="223"/>
      <c r="S263" s="223"/>
      <c r="T263" s="223"/>
      <c r="U263" s="223"/>
      <c r="V263" s="223"/>
      <c r="W263" s="223"/>
      <c r="X263" s="223"/>
      <c r="Y263" s="223"/>
      <c r="Z263" s="223"/>
      <c r="AA263" s="223"/>
      <c r="AB263" s="223"/>
      <c r="AC263" s="223"/>
      <c r="AD263" s="223"/>
      <c r="AE263" s="223"/>
      <c r="AF263" s="223"/>
      <c r="AG263" s="223"/>
      <c r="AH263" s="223"/>
      <c r="AI263" s="223"/>
      <c r="AJ263" s="223"/>
      <c r="AK263" s="223"/>
      <c r="AL263" s="223"/>
      <c r="AM263" s="194"/>
    </row>
    <row r="264" spans="1:39" s="95" customFormat="1" outlineLevel="1">
      <c r="A264" s="551" t="str">
        <f t="shared" si="46"/>
        <v>1</v>
      </c>
      <c r="L264" s="217">
        <v>2</v>
      </c>
      <c r="M264" s="218" t="s">
        <v>384</v>
      </c>
      <c r="N264" s="149" t="s">
        <v>370</v>
      </c>
      <c r="O264" s="220">
        <f t="shared" ref="O264:AL264" si="47">SUM(O265:O269)</f>
        <v>0</v>
      </c>
      <c r="P264" s="220">
        <f t="shared" si="47"/>
        <v>0</v>
      </c>
      <c r="Q264" s="220">
        <f t="shared" si="47"/>
        <v>0</v>
      </c>
      <c r="R264" s="220">
        <f t="shared" si="47"/>
        <v>0</v>
      </c>
      <c r="S264" s="220">
        <f t="shared" si="47"/>
        <v>0</v>
      </c>
      <c r="T264" s="220">
        <f t="shared" si="47"/>
        <v>0</v>
      </c>
      <c r="U264" s="220">
        <f t="shared" si="47"/>
        <v>0</v>
      </c>
      <c r="V264" s="220">
        <f t="shared" si="47"/>
        <v>0</v>
      </c>
      <c r="W264" s="220">
        <f t="shared" si="47"/>
        <v>0</v>
      </c>
      <c r="X264" s="220">
        <f t="shared" si="47"/>
        <v>0</v>
      </c>
      <c r="Y264" s="220">
        <f t="shared" si="47"/>
        <v>0</v>
      </c>
      <c r="Z264" s="220">
        <f t="shared" si="47"/>
        <v>0</v>
      </c>
      <c r="AA264" s="220">
        <f>SUM(AA265:AA269)</f>
        <v>0</v>
      </c>
      <c r="AB264" s="220">
        <f>SUM(AB265:AB269)</f>
        <v>0</v>
      </c>
      <c r="AC264" s="220">
        <f t="shared" si="47"/>
        <v>0</v>
      </c>
      <c r="AD264" s="220">
        <f t="shared" si="47"/>
        <v>0</v>
      </c>
      <c r="AE264" s="220">
        <f t="shared" si="47"/>
        <v>0</v>
      </c>
      <c r="AF264" s="220">
        <f t="shared" si="47"/>
        <v>0</v>
      </c>
      <c r="AG264" s="220">
        <f t="shared" si="47"/>
        <v>0</v>
      </c>
      <c r="AH264" s="220">
        <f t="shared" si="47"/>
        <v>0</v>
      </c>
      <c r="AI264" s="220">
        <f t="shared" si="47"/>
        <v>0</v>
      </c>
      <c r="AJ264" s="220">
        <f t="shared" si="47"/>
        <v>0</v>
      </c>
      <c r="AK264" s="220">
        <f t="shared" si="47"/>
        <v>0</v>
      </c>
      <c r="AL264" s="220">
        <f t="shared" si="47"/>
        <v>0</v>
      </c>
      <c r="AM264" s="194"/>
    </row>
    <row r="265" spans="1:39" s="93" customFormat="1" outlineLevel="1">
      <c r="A265" s="551" t="str">
        <f t="shared" si="46"/>
        <v>1</v>
      </c>
      <c r="L265" s="221" t="s">
        <v>17</v>
      </c>
      <c r="M265" s="222" t="s">
        <v>376</v>
      </c>
      <c r="N265" s="149" t="s">
        <v>370</v>
      </c>
      <c r="O265" s="223"/>
      <c r="P265" s="223"/>
      <c r="Q265" s="223"/>
      <c r="R265" s="223"/>
      <c r="S265" s="223"/>
      <c r="T265" s="223"/>
      <c r="U265" s="223"/>
      <c r="V265" s="223"/>
      <c r="W265" s="223"/>
      <c r="X265" s="223"/>
      <c r="Y265" s="223"/>
      <c r="Z265" s="223"/>
      <c r="AA265" s="223"/>
      <c r="AB265" s="223"/>
      <c r="AC265" s="223"/>
      <c r="AD265" s="223"/>
      <c r="AE265" s="223"/>
      <c r="AF265" s="223"/>
      <c r="AG265" s="223"/>
      <c r="AH265" s="223"/>
      <c r="AI265" s="223"/>
      <c r="AJ265" s="223"/>
      <c r="AK265" s="223"/>
      <c r="AL265" s="223"/>
      <c r="AM265" s="194"/>
    </row>
    <row r="266" spans="1:39" s="93" customFormat="1" outlineLevel="1">
      <c r="A266" s="551" t="str">
        <f t="shared" si="46"/>
        <v>1</v>
      </c>
      <c r="L266" s="221" t="s">
        <v>146</v>
      </c>
      <c r="M266" s="222" t="s">
        <v>377</v>
      </c>
      <c r="N266" s="149" t="s">
        <v>370</v>
      </c>
      <c r="O266" s="223"/>
      <c r="P266" s="223"/>
      <c r="Q266" s="223"/>
      <c r="R266" s="223"/>
      <c r="S266" s="223"/>
      <c r="T266" s="223"/>
      <c r="U266" s="223"/>
      <c r="V266" s="223"/>
      <c r="W266" s="223"/>
      <c r="X266" s="223"/>
      <c r="Y266" s="223"/>
      <c r="Z266" s="223"/>
      <c r="AA266" s="223"/>
      <c r="AB266" s="223"/>
      <c r="AC266" s="223"/>
      <c r="AD266" s="223"/>
      <c r="AE266" s="223"/>
      <c r="AF266" s="223"/>
      <c r="AG266" s="223"/>
      <c r="AH266" s="223"/>
      <c r="AI266" s="223"/>
      <c r="AJ266" s="223"/>
      <c r="AK266" s="223"/>
      <c r="AL266" s="223"/>
      <c r="AM266" s="194"/>
    </row>
    <row r="267" spans="1:39" s="93" customFormat="1" outlineLevel="1">
      <c r="A267" s="551" t="str">
        <f t="shared" si="46"/>
        <v>1</v>
      </c>
      <c r="L267" s="221" t="s">
        <v>167</v>
      </c>
      <c r="M267" s="222" t="s">
        <v>379</v>
      </c>
      <c r="N267" s="149" t="s">
        <v>370</v>
      </c>
      <c r="O267" s="223"/>
      <c r="P267" s="223"/>
      <c r="Q267" s="223"/>
      <c r="R267" s="223"/>
      <c r="S267" s="223"/>
      <c r="T267" s="223"/>
      <c r="U267" s="223"/>
      <c r="V267" s="223"/>
      <c r="W267" s="223"/>
      <c r="X267" s="223"/>
      <c r="Y267" s="223"/>
      <c r="Z267" s="223"/>
      <c r="AA267" s="223"/>
      <c r="AB267" s="223"/>
      <c r="AC267" s="223"/>
      <c r="AD267" s="223"/>
      <c r="AE267" s="223"/>
      <c r="AF267" s="223"/>
      <c r="AG267" s="223"/>
      <c r="AH267" s="223"/>
      <c r="AI267" s="223"/>
      <c r="AJ267" s="223"/>
      <c r="AK267" s="223"/>
      <c r="AL267" s="223"/>
      <c r="AM267" s="194"/>
    </row>
    <row r="268" spans="1:39" s="93" customFormat="1" outlineLevel="1">
      <c r="A268" s="551" t="str">
        <f t="shared" si="46"/>
        <v>1</v>
      </c>
      <c r="L268" s="221" t="s">
        <v>169</v>
      </c>
      <c r="M268" s="222" t="s">
        <v>381</v>
      </c>
      <c r="N268" s="149" t="s">
        <v>370</v>
      </c>
      <c r="O268" s="223"/>
      <c r="P268" s="223"/>
      <c r="Q268" s="223"/>
      <c r="R268" s="223"/>
      <c r="S268" s="223"/>
      <c r="T268" s="223"/>
      <c r="U268" s="223"/>
      <c r="V268" s="223"/>
      <c r="W268" s="223"/>
      <c r="X268" s="223"/>
      <c r="Y268" s="223"/>
      <c r="Z268" s="223"/>
      <c r="AA268" s="223"/>
      <c r="AB268" s="223"/>
      <c r="AC268" s="223"/>
      <c r="AD268" s="223"/>
      <c r="AE268" s="223"/>
      <c r="AF268" s="223"/>
      <c r="AG268" s="223"/>
      <c r="AH268" s="223"/>
      <c r="AI268" s="223"/>
      <c r="AJ268" s="223"/>
      <c r="AK268" s="223"/>
      <c r="AL268" s="223"/>
      <c r="AM268" s="194"/>
    </row>
    <row r="269" spans="1:39" s="93" customFormat="1" outlineLevel="1">
      <c r="A269" s="551" t="str">
        <f t="shared" si="46"/>
        <v>1</v>
      </c>
      <c r="L269" s="221" t="s">
        <v>385</v>
      </c>
      <c r="M269" s="222" t="s">
        <v>383</v>
      </c>
      <c r="N269" s="149" t="s">
        <v>370</v>
      </c>
      <c r="O269" s="223"/>
      <c r="P269" s="223"/>
      <c r="Q269" s="223"/>
      <c r="R269" s="223"/>
      <c r="S269" s="223"/>
      <c r="T269" s="223"/>
      <c r="U269" s="223"/>
      <c r="V269" s="223"/>
      <c r="W269" s="223"/>
      <c r="X269" s="223"/>
      <c r="Y269" s="223"/>
      <c r="Z269" s="223"/>
      <c r="AA269" s="223"/>
      <c r="AB269" s="223"/>
      <c r="AC269" s="223"/>
      <c r="AD269" s="223"/>
      <c r="AE269" s="223"/>
      <c r="AF269" s="223"/>
      <c r="AG269" s="223"/>
      <c r="AH269" s="223"/>
      <c r="AI269" s="223"/>
      <c r="AJ269" s="223"/>
      <c r="AK269" s="223"/>
      <c r="AL269" s="223"/>
      <c r="AM269" s="194"/>
    </row>
    <row r="270" spans="1:39" s="95" customFormat="1" outlineLevel="1">
      <c r="A270" s="551" t="str">
        <f t="shared" si="46"/>
        <v>1</v>
      </c>
      <c r="L270" s="217">
        <v>3</v>
      </c>
      <c r="M270" s="218" t="s">
        <v>386</v>
      </c>
      <c r="N270" s="149" t="s">
        <v>370</v>
      </c>
      <c r="O270" s="220">
        <f t="shared" ref="O270:AK270" si="48">SUM(O271:O275)</f>
        <v>0</v>
      </c>
      <c r="P270" s="220">
        <f t="shared" si="48"/>
        <v>0</v>
      </c>
      <c r="Q270" s="220">
        <f t="shared" si="48"/>
        <v>0</v>
      </c>
      <c r="R270" s="220">
        <f t="shared" si="48"/>
        <v>0</v>
      </c>
      <c r="S270" s="220">
        <f t="shared" si="48"/>
        <v>0</v>
      </c>
      <c r="T270" s="220">
        <f t="shared" si="48"/>
        <v>0</v>
      </c>
      <c r="U270" s="220">
        <f t="shared" si="48"/>
        <v>0</v>
      </c>
      <c r="V270" s="220">
        <f t="shared" si="48"/>
        <v>0</v>
      </c>
      <c r="W270" s="220">
        <f t="shared" si="48"/>
        <v>0</v>
      </c>
      <c r="X270" s="220">
        <f t="shared" si="48"/>
        <v>0</v>
      </c>
      <c r="Y270" s="220">
        <f t="shared" si="48"/>
        <v>0</v>
      </c>
      <c r="Z270" s="220">
        <f t="shared" si="48"/>
        <v>0</v>
      </c>
      <c r="AA270" s="220">
        <f>SUM(AA271:AA275)</f>
        <v>0</v>
      </c>
      <c r="AB270" s="220">
        <f>SUM(AB271:AB275)</f>
        <v>0</v>
      </c>
      <c r="AC270" s="220">
        <f t="shared" si="48"/>
        <v>0</v>
      </c>
      <c r="AD270" s="220">
        <f t="shared" si="48"/>
        <v>0</v>
      </c>
      <c r="AE270" s="220">
        <f t="shared" si="48"/>
        <v>0</v>
      </c>
      <c r="AF270" s="220">
        <f t="shared" si="48"/>
        <v>0</v>
      </c>
      <c r="AG270" s="220">
        <f t="shared" si="48"/>
        <v>0</v>
      </c>
      <c r="AH270" s="220">
        <f t="shared" si="48"/>
        <v>0</v>
      </c>
      <c r="AI270" s="220">
        <f t="shared" si="48"/>
        <v>0</v>
      </c>
      <c r="AJ270" s="220">
        <f t="shared" si="48"/>
        <v>0</v>
      </c>
      <c r="AK270" s="220">
        <f t="shared" si="48"/>
        <v>0</v>
      </c>
      <c r="AL270" s="220">
        <f>SUM(AL271:AL275)</f>
        <v>0</v>
      </c>
      <c r="AM270" s="194"/>
    </row>
    <row r="271" spans="1:39" s="93" customFormat="1" outlineLevel="1">
      <c r="A271" s="551" t="str">
        <f t="shared" si="46"/>
        <v>1</v>
      </c>
      <c r="L271" s="221" t="s">
        <v>170</v>
      </c>
      <c r="M271" s="222" t="s">
        <v>376</v>
      </c>
      <c r="N271" s="149" t="s">
        <v>370</v>
      </c>
      <c r="O271" s="223"/>
      <c r="P271" s="223"/>
      <c r="Q271" s="223"/>
      <c r="R271" s="223"/>
      <c r="S271" s="223"/>
      <c r="T271" s="223"/>
      <c r="U271" s="223"/>
      <c r="V271" s="223"/>
      <c r="W271" s="223"/>
      <c r="X271" s="223"/>
      <c r="Y271" s="223"/>
      <c r="Z271" s="223"/>
      <c r="AA271" s="223"/>
      <c r="AB271" s="223"/>
      <c r="AC271" s="223"/>
      <c r="AD271" s="223"/>
      <c r="AE271" s="223"/>
      <c r="AF271" s="223"/>
      <c r="AG271" s="223"/>
      <c r="AH271" s="223"/>
      <c r="AI271" s="223"/>
      <c r="AJ271" s="223"/>
      <c r="AK271" s="223"/>
      <c r="AL271" s="223"/>
      <c r="AM271" s="194"/>
    </row>
    <row r="272" spans="1:39" s="93" customFormat="1" outlineLevel="1">
      <c r="A272" s="551" t="str">
        <f t="shared" si="46"/>
        <v>1</v>
      </c>
      <c r="L272" s="221" t="s">
        <v>171</v>
      </c>
      <c r="M272" s="222" t="s">
        <v>377</v>
      </c>
      <c r="N272" s="149" t="s">
        <v>370</v>
      </c>
      <c r="O272" s="223"/>
      <c r="P272" s="223"/>
      <c r="Q272" s="223"/>
      <c r="R272" s="223"/>
      <c r="S272" s="223"/>
      <c r="T272" s="223"/>
      <c r="U272" s="223"/>
      <c r="V272" s="223"/>
      <c r="W272" s="223"/>
      <c r="X272" s="223"/>
      <c r="Y272" s="223"/>
      <c r="Z272" s="223"/>
      <c r="AA272" s="223"/>
      <c r="AB272" s="223"/>
      <c r="AC272" s="223"/>
      <c r="AD272" s="223"/>
      <c r="AE272" s="223"/>
      <c r="AF272" s="223"/>
      <c r="AG272" s="223"/>
      <c r="AH272" s="223"/>
      <c r="AI272" s="223"/>
      <c r="AJ272" s="223"/>
      <c r="AK272" s="223"/>
      <c r="AL272" s="223"/>
      <c r="AM272" s="194"/>
    </row>
    <row r="273" spans="1:39" s="93" customFormat="1" outlineLevel="1">
      <c r="A273" s="551" t="str">
        <f t="shared" si="46"/>
        <v>1</v>
      </c>
      <c r="L273" s="221" t="s">
        <v>387</v>
      </c>
      <c r="M273" s="222" t="s">
        <v>379</v>
      </c>
      <c r="N273" s="149" t="s">
        <v>370</v>
      </c>
      <c r="O273" s="223"/>
      <c r="P273" s="223"/>
      <c r="Q273" s="223"/>
      <c r="R273" s="223"/>
      <c r="S273" s="223"/>
      <c r="T273" s="223"/>
      <c r="U273" s="223"/>
      <c r="V273" s="223"/>
      <c r="W273" s="223"/>
      <c r="X273" s="223"/>
      <c r="Y273" s="223"/>
      <c r="Z273" s="223"/>
      <c r="AA273" s="223"/>
      <c r="AB273" s="223"/>
      <c r="AC273" s="223"/>
      <c r="AD273" s="223"/>
      <c r="AE273" s="223"/>
      <c r="AF273" s="223"/>
      <c r="AG273" s="223"/>
      <c r="AH273" s="223"/>
      <c r="AI273" s="223"/>
      <c r="AJ273" s="223"/>
      <c r="AK273" s="223"/>
      <c r="AL273" s="223"/>
      <c r="AM273" s="194"/>
    </row>
    <row r="274" spans="1:39" s="93" customFormat="1" outlineLevel="1">
      <c r="A274" s="551" t="str">
        <f t="shared" si="46"/>
        <v>1</v>
      </c>
      <c r="L274" s="221" t="s">
        <v>388</v>
      </c>
      <c r="M274" s="222" t="s">
        <v>381</v>
      </c>
      <c r="N274" s="149" t="s">
        <v>370</v>
      </c>
      <c r="O274" s="223"/>
      <c r="P274" s="223"/>
      <c r="Q274" s="223"/>
      <c r="R274" s="223"/>
      <c r="S274" s="223"/>
      <c r="T274" s="223"/>
      <c r="U274" s="223"/>
      <c r="V274" s="223"/>
      <c r="W274" s="223"/>
      <c r="X274" s="223"/>
      <c r="Y274" s="223"/>
      <c r="Z274" s="223"/>
      <c r="AA274" s="223"/>
      <c r="AB274" s="223"/>
      <c r="AC274" s="223"/>
      <c r="AD274" s="223"/>
      <c r="AE274" s="223"/>
      <c r="AF274" s="223"/>
      <c r="AG274" s="223"/>
      <c r="AH274" s="223"/>
      <c r="AI274" s="223"/>
      <c r="AJ274" s="223"/>
      <c r="AK274" s="223"/>
      <c r="AL274" s="223"/>
      <c r="AM274" s="194"/>
    </row>
    <row r="275" spans="1:39" s="93" customFormat="1" outlineLevel="1">
      <c r="A275" s="551" t="str">
        <f t="shared" si="46"/>
        <v>1</v>
      </c>
      <c r="L275" s="221" t="s">
        <v>389</v>
      </c>
      <c r="M275" s="222" t="s">
        <v>383</v>
      </c>
      <c r="N275" s="149" t="s">
        <v>370</v>
      </c>
      <c r="O275" s="223"/>
      <c r="P275" s="223"/>
      <c r="Q275" s="223"/>
      <c r="R275" s="223"/>
      <c r="S275" s="223"/>
      <c r="T275" s="223"/>
      <c r="U275" s="223"/>
      <c r="V275" s="223"/>
      <c r="W275" s="223"/>
      <c r="X275" s="223"/>
      <c r="Y275" s="223"/>
      <c r="Z275" s="223"/>
      <c r="AA275" s="223"/>
      <c r="AB275" s="223"/>
      <c r="AC275" s="223"/>
      <c r="AD275" s="223"/>
      <c r="AE275" s="223"/>
      <c r="AF275" s="223"/>
      <c r="AG275" s="223"/>
      <c r="AH275" s="223"/>
      <c r="AI275" s="223"/>
      <c r="AJ275" s="223"/>
      <c r="AK275" s="223"/>
      <c r="AL275" s="223"/>
      <c r="AM275" s="194"/>
    </row>
    <row r="276" spans="1:39" s="95" customFormat="1" ht="22.8" outlineLevel="1">
      <c r="A276" s="551" t="str">
        <f t="shared" si="46"/>
        <v>1</v>
      </c>
      <c r="L276" s="217">
        <v>4</v>
      </c>
      <c r="M276" s="218" t="s">
        <v>390</v>
      </c>
      <c r="N276" s="149" t="s">
        <v>370</v>
      </c>
      <c r="O276" s="220">
        <f t="shared" ref="O276:AL276" si="49">SUM(O277:O281)</f>
        <v>0</v>
      </c>
      <c r="P276" s="220">
        <f t="shared" si="49"/>
        <v>0</v>
      </c>
      <c r="Q276" s="220">
        <f>SUM(Q277:Q281)</f>
        <v>0</v>
      </c>
      <c r="R276" s="220">
        <f t="shared" si="49"/>
        <v>0</v>
      </c>
      <c r="S276" s="220">
        <f t="shared" si="49"/>
        <v>0</v>
      </c>
      <c r="T276" s="220">
        <f t="shared" si="49"/>
        <v>0</v>
      </c>
      <c r="U276" s="220">
        <f t="shared" si="49"/>
        <v>0</v>
      </c>
      <c r="V276" s="220">
        <f t="shared" si="49"/>
        <v>0</v>
      </c>
      <c r="W276" s="220">
        <f t="shared" si="49"/>
        <v>0</v>
      </c>
      <c r="X276" s="220">
        <f t="shared" si="49"/>
        <v>0</v>
      </c>
      <c r="Y276" s="220">
        <f t="shared" si="49"/>
        <v>0</v>
      </c>
      <c r="Z276" s="220">
        <f t="shared" si="49"/>
        <v>0</v>
      </c>
      <c r="AA276" s="220">
        <f>SUM(AA277:AA281)</f>
        <v>0</v>
      </c>
      <c r="AB276" s="220">
        <f>SUM(AB277:AB281)</f>
        <v>0</v>
      </c>
      <c r="AC276" s="220">
        <f t="shared" si="49"/>
        <v>0</v>
      </c>
      <c r="AD276" s="220">
        <f t="shared" si="49"/>
        <v>0</v>
      </c>
      <c r="AE276" s="220">
        <f t="shared" si="49"/>
        <v>0</v>
      </c>
      <c r="AF276" s="220">
        <f t="shared" si="49"/>
        <v>0</v>
      </c>
      <c r="AG276" s="220">
        <f t="shared" si="49"/>
        <v>0</v>
      </c>
      <c r="AH276" s="220">
        <f t="shared" si="49"/>
        <v>0</v>
      </c>
      <c r="AI276" s="220">
        <f t="shared" si="49"/>
        <v>0</v>
      </c>
      <c r="AJ276" s="220">
        <f t="shared" si="49"/>
        <v>0</v>
      </c>
      <c r="AK276" s="220">
        <f t="shared" si="49"/>
        <v>0</v>
      </c>
      <c r="AL276" s="220">
        <f t="shared" si="49"/>
        <v>0</v>
      </c>
      <c r="AM276" s="194"/>
    </row>
    <row r="277" spans="1:39" s="93" customFormat="1" outlineLevel="1">
      <c r="A277" s="551" t="str">
        <f t="shared" si="46"/>
        <v>1</v>
      </c>
      <c r="L277" s="221" t="s">
        <v>148</v>
      </c>
      <c r="M277" s="222" t="s">
        <v>376</v>
      </c>
      <c r="N277" s="149" t="s">
        <v>370</v>
      </c>
      <c r="O277" s="223">
        <f>O259+O265-O271</f>
        <v>0</v>
      </c>
      <c r="P277" s="223">
        <f t="shared" ref="P277:AL281" si="50">P259+P265-P271</f>
        <v>0</v>
      </c>
      <c r="Q277" s="223">
        <f>Q259+Q265-Q271</f>
        <v>0</v>
      </c>
      <c r="R277" s="223">
        <f t="shared" si="50"/>
        <v>0</v>
      </c>
      <c r="S277" s="223">
        <f t="shared" si="50"/>
        <v>0</v>
      </c>
      <c r="T277" s="223">
        <f t="shared" si="50"/>
        <v>0</v>
      </c>
      <c r="U277" s="223">
        <f t="shared" si="50"/>
        <v>0</v>
      </c>
      <c r="V277" s="223">
        <f t="shared" si="50"/>
        <v>0</v>
      </c>
      <c r="W277" s="223">
        <f t="shared" si="50"/>
        <v>0</v>
      </c>
      <c r="X277" s="223">
        <f t="shared" si="50"/>
        <v>0</v>
      </c>
      <c r="Y277" s="223">
        <f t="shared" si="50"/>
        <v>0</v>
      </c>
      <c r="Z277" s="223">
        <f t="shared" si="50"/>
        <v>0</v>
      </c>
      <c r="AA277" s="223">
        <f t="shared" si="50"/>
        <v>0</v>
      </c>
      <c r="AB277" s="223">
        <f t="shared" si="50"/>
        <v>0</v>
      </c>
      <c r="AC277" s="223">
        <f t="shared" si="50"/>
        <v>0</v>
      </c>
      <c r="AD277" s="223">
        <f t="shared" si="50"/>
        <v>0</v>
      </c>
      <c r="AE277" s="223">
        <f t="shared" si="50"/>
        <v>0</v>
      </c>
      <c r="AF277" s="223">
        <f t="shared" si="50"/>
        <v>0</v>
      </c>
      <c r="AG277" s="223">
        <f t="shared" si="50"/>
        <v>0</v>
      </c>
      <c r="AH277" s="223">
        <f t="shared" si="50"/>
        <v>0</v>
      </c>
      <c r="AI277" s="223">
        <f t="shared" si="50"/>
        <v>0</v>
      </c>
      <c r="AJ277" s="223">
        <f t="shared" si="50"/>
        <v>0</v>
      </c>
      <c r="AK277" s="223">
        <f t="shared" si="50"/>
        <v>0</v>
      </c>
      <c r="AL277" s="223">
        <f t="shared" si="50"/>
        <v>0</v>
      </c>
      <c r="AM277" s="194"/>
    </row>
    <row r="278" spans="1:39" s="93" customFormat="1" outlineLevel="1">
      <c r="A278" s="551" t="str">
        <f t="shared" si="46"/>
        <v>1</v>
      </c>
      <c r="L278" s="221" t="s">
        <v>391</v>
      </c>
      <c r="M278" s="222" t="s">
        <v>377</v>
      </c>
      <c r="N278" s="149" t="s">
        <v>370</v>
      </c>
      <c r="O278" s="223">
        <f>O260+O266-O272</f>
        <v>0</v>
      </c>
      <c r="P278" s="223">
        <f>P260+P266-P272</f>
        <v>0</v>
      </c>
      <c r="Q278" s="223">
        <f>Q260+Q266-Q272</f>
        <v>0</v>
      </c>
      <c r="R278" s="223">
        <f>R260+R266-R272</f>
        <v>0</v>
      </c>
      <c r="S278" s="223">
        <f t="shared" si="50"/>
        <v>0</v>
      </c>
      <c r="T278" s="223">
        <f t="shared" si="50"/>
        <v>0</v>
      </c>
      <c r="U278" s="223">
        <f t="shared" si="50"/>
        <v>0</v>
      </c>
      <c r="V278" s="223">
        <f t="shared" si="50"/>
        <v>0</v>
      </c>
      <c r="W278" s="223">
        <f t="shared" si="50"/>
        <v>0</v>
      </c>
      <c r="X278" s="223">
        <f t="shared" si="50"/>
        <v>0</v>
      </c>
      <c r="Y278" s="223">
        <f t="shared" si="50"/>
        <v>0</v>
      </c>
      <c r="Z278" s="223">
        <f t="shared" si="50"/>
        <v>0</v>
      </c>
      <c r="AA278" s="223">
        <f t="shared" si="50"/>
        <v>0</v>
      </c>
      <c r="AB278" s="223">
        <f t="shared" si="50"/>
        <v>0</v>
      </c>
      <c r="AC278" s="223">
        <f t="shared" si="50"/>
        <v>0</v>
      </c>
      <c r="AD278" s="223">
        <f t="shared" si="50"/>
        <v>0</v>
      </c>
      <c r="AE278" s="223">
        <f t="shared" si="50"/>
        <v>0</v>
      </c>
      <c r="AF278" s="223">
        <f t="shared" si="50"/>
        <v>0</v>
      </c>
      <c r="AG278" s="223">
        <f t="shared" si="50"/>
        <v>0</v>
      </c>
      <c r="AH278" s="223">
        <f t="shared" si="50"/>
        <v>0</v>
      </c>
      <c r="AI278" s="223">
        <f t="shared" si="50"/>
        <v>0</v>
      </c>
      <c r="AJ278" s="223">
        <f t="shared" si="50"/>
        <v>0</v>
      </c>
      <c r="AK278" s="223">
        <f t="shared" si="50"/>
        <v>0</v>
      </c>
      <c r="AL278" s="223">
        <f t="shared" si="50"/>
        <v>0</v>
      </c>
      <c r="AM278" s="194"/>
    </row>
    <row r="279" spans="1:39" s="93" customFormat="1" outlineLevel="1">
      <c r="A279" s="551" t="str">
        <f t="shared" si="46"/>
        <v>1</v>
      </c>
      <c r="L279" s="221" t="s">
        <v>392</v>
      </c>
      <c r="M279" s="222" t="s">
        <v>379</v>
      </c>
      <c r="N279" s="149" t="s">
        <v>370</v>
      </c>
      <c r="O279" s="223">
        <f>O261+O267-O273</f>
        <v>0</v>
      </c>
      <c r="P279" s="223">
        <f>P261+P267-P273</f>
        <v>0</v>
      </c>
      <c r="Q279" s="223">
        <f>Q261+Q267-Q273</f>
        <v>0</v>
      </c>
      <c r="R279" s="223">
        <f>R261+R267-R273</f>
        <v>0</v>
      </c>
      <c r="S279" s="223">
        <f>S261+S267-S273</f>
        <v>0</v>
      </c>
      <c r="T279" s="223">
        <f t="shared" si="50"/>
        <v>0</v>
      </c>
      <c r="U279" s="223">
        <f t="shared" si="50"/>
        <v>0</v>
      </c>
      <c r="V279" s="223">
        <f t="shared" si="50"/>
        <v>0</v>
      </c>
      <c r="W279" s="223">
        <f t="shared" si="50"/>
        <v>0</v>
      </c>
      <c r="X279" s="223">
        <f t="shared" si="50"/>
        <v>0</v>
      </c>
      <c r="Y279" s="223">
        <f t="shared" si="50"/>
        <v>0</v>
      </c>
      <c r="Z279" s="223">
        <f t="shared" si="50"/>
        <v>0</v>
      </c>
      <c r="AA279" s="223">
        <f t="shared" ref="AA279:AD281" si="51">AA261+AA267-AA273</f>
        <v>0</v>
      </c>
      <c r="AB279" s="223">
        <f t="shared" si="51"/>
        <v>0</v>
      </c>
      <c r="AC279" s="223">
        <f t="shared" si="51"/>
        <v>0</v>
      </c>
      <c r="AD279" s="223">
        <f t="shared" si="51"/>
        <v>0</v>
      </c>
      <c r="AE279" s="223">
        <f t="shared" si="50"/>
        <v>0</v>
      </c>
      <c r="AF279" s="223">
        <f t="shared" si="50"/>
        <v>0</v>
      </c>
      <c r="AG279" s="223">
        <f t="shared" si="50"/>
        <v>0</v>
      </c>
      <c r="AH279" s="223">
        <f t="shared" si="50"/>
        <v>0</v>
      </c>
      <c r="AI279" s="223">
        <f t="shared" si="50"/>
        <v>0</v>
      </c>
      <c r="AJ279" s="223">
        <f t="shared" si="50"/>
        <v>0</v>
      </c>
      <c r="AK279" s="223">
        <f t="shared" si="50"/>
        <v>0</v>
      </c>
      <c r="AL279" s="223">
        <f>AL261+AL267-AL273</f>
        <v>0</v>
      </c>
      <c r="AM279" s="194"/>
    </row>
    <row r="280" spans="1:39" s="93" customFormat="1" outlineLevel="1">
      <c r="A280" s="551" t="str">
        <f t="shared" si="46"/>
        <v>1</v>
      </c>
      <c r="L280" s="221" t="s">
        <v>393</v>
      </c>
      <c r="M280" s="222" t="s">
        <v>381</v>
      </c>
      <c r="N280" s="149" t="s">
        <v>370</v>
      </c>
      <c r="O280" s="223">
        <f>O262+O268-O274</f>
        <v>0</v>
      </c>
      <c r="P280" s="223">
        <f>P262+P268-P274</f>
        <v>0</v>
      </c>
      <c r="Q280" s="223">
        <f>Q262+Q268-Q274</f>
        <v>0</v>
      </c>
      <c r="R280" s="223">
        <f>R262+R268-R274</f>
        <v>0</v>
      </c>
      <c r="S280" s="223">
        <f>S262+S268-S274</f>
        <v>0</v>
      </c>
      <c r="T280" s="223">
        <f t="shared" si="50"/>
        <v>0</v>
      </c>
      <c r="U280" s="223">
        <f t="shared" si="50"/>
        <v>0</v>
      </c>
      <c r="V280" s="223">
        <f t="shared" si="50"/>
        <v>0</v>
      </c>
      <c r="W280" s="223">
        <f t="shared" si="50"/>
        <v>0</v>
      </c>
      <c r="X280" s="223">
        <f t="shared" si="50"/>
        <v>0</v>
      </c>
      <c r="Y280" s="223">
        <f t="shared" si="50"/>
        <v>0</v>
      </c>
      <c r="Z280" s="223">
        <f t="shared" si="50"/>
        <v>0</v>
      </c>
      <c r="AA280" s="223">
        <f t="shared" si="51"/>
        <v>0</v>
      </c>
      <c r="AB280" s="223">
        <f t="shared" si="51"/>
        <v>0</v>
      </c>
      <c r="AC280" s="223">
        <f t="shared" si="51"/>
        <v>0</v>
      </c>
      <c r="AD280" s="223">
        <f t="shared" si="51"/>
        <v>0</v>
      </c>
      <c r="AE280" s="223">
        <f t="shared" si="50"/>
        <v>0</v>
      </c>
      <c r="AF280" s="223">
        <f t="shared" si="50"/>
        <v>0</v>
      </c>
      <c r="AG280" s="223">
        <f t="shared" si="50"/>
        <v>0</v>
      </c>
      <c r="AH280" s="223">
        <f t="shared" si="50"/>
        <v>0</v>
      </c>
      <c r="AI280" s="223">
        <f t="shared" si="50"/>
        <v>0</v>
      </c>
      <c r="AJ280" s="223">
        <f t="shared" si="50"/>
        <v>0</v>
      </c>
      <c r="AK280" s="223">
        <f t="shared" si="50"/>
        <v>0</v>
      </c>
      <c r="AL280" s="223">
        <f>AL262+AL268-AL274</f>
        <v>0</v>
      </c>
      <c r="AM280" s="194"/>
    </row>
    <row r="281" spans="1:39" s="93" customFormat="1" outlineLevel="1">
      <c r="A281" s="551" t="str">
        <f t="shared" si="46"/>
        <v>1</v>
      </c>
      <c r="L281" s="221" t="s">
        <v>394</v>
      </c>
      <c r="M281" s="222" t="s">
        <v>383</v>
      </c>
      <c r="N281" s="149" t="s">
        <v>370</v>
      </c>
      <c r="O281" s="223">
        <f>O263+O269-O275</f>
        <v>0</v>
      </c>
      <c r="P281" s="223">
        <f>P263+P269-P275</f>
        <v>0</v>
      </c>
      <c r="Q281" s="223">
        <f>Q263+Q269-Q275</f>
        <v>0</v>
      </c>
      <c r="R281" s="223">
        <f>R263+R269-R275</f>
        <v>0</v>
      </c>
      <c r="S281" s="223">
        <f>S263+S269-S275</f>
        <v>0</v>
      </c>
      <c r="T281" s="223">
        <f t="shared" si="50"/>
        <v>0</v>
      </c>
      <c r="U281" s="223">
        <f t="shared" si="50"/>
        <v>0</v>
      </c>
      <c r="V281" s="223">
        <f t="shared" si="50"/>
        <v>0</v>
      </c>
      <c r="W281" s="223">
        <f t="shared" si="50"/>
        <v>0</v>
      </c>
      <c r="X281" s="223">
        <f t="shared" si="50"/>
        <v>0</v>
      </c>
      <c r="Y281" s="223">
        <f t="shared" si="50"/>
        <v>0</v>
      </c>
      <c r="Z281" s="223">
        <f t="shared" si="50"/>
        <v>0</v>
      </c>
      <c r="AA281" s="223">
        <f t="shared" si="51"/>
        <v>0</v>
      </c>
      <c r="AB281" s="223">
        <f t="shared" si="51"/>
        <v>0</v>
      </c>
      <c r="AC281" s="223">
        <f t="shared" si="51"/>
        <v>0</v>
      </c>
      <c r="AD281" s="223">
        <f t="shared" si="51"/>
        <v>0</v>
      </c>
      <c r="AE281" s="223">
        <f t="shared" si="50"/>
        <v>0</v>
      </c>
      <c r="AF281" s="223">
        <f t="shared" si="50"/>
        <v>0</v>
      </c>
      <c r="AG281" s="223">
        <f t="shared" si="50"/>
        <v>0</v>
      </c>
      <c r="AH281" s="223">
        <f t="shared" si="50"/>
        <v>0</v>
      </c>
      <c r="AI281" s="223">
        <f t="shared" si="50"/>
        <v>0</v>
      </c>
      <c r="AJ281" s="223">
        <f t="shared" si="50"/>
        <v>0</v>
      </c>
      <c r="AK281" s="223">
        <f t="shared" si="50"/>
        <v>0</v>
      </c>
      <c r="AL281" s="223">
        <f>AL263+AL269-AL275</f>
        <v>0</v>
      </c>
      <c r="AM281" s="194"/>
    </row>
    <row r="282" spans="1:39" s="95" customFormat="1" outlineLevel="1">
      <c r="A282" s="551" t="str">
        <f t="shared" si="46"/>
        <v>1</v>
      </c>
      <c r="L282" s="217">
        <v>5</v>
      </c>
      <c r="M282" s="218" t="s">
        <v>395</v>
      </c>
      <c r="N282" s="149" t="s">
        <v>370</v>
      </c>
      <c r="O282" s="220">
        <f>SUM(O283:O287)</f>
        <v>0</v>
      </c>
      <c r="P282" s="220">
        <f t="shared" ref="P282:AL282" si="52">SUM(P283:P287)</f>
        <v>0</v>
      </c>
      <c r="Q282" s="220">
        <f>SUM(Q283:Q287)</f>
        <v>0</v>
      </c>
      <c r="R282" s="220">
        <f t="shared" si="52"/>
        <v>0</v>
      </c>
      <c r="S282" s="220">
        <f t="shared" si="52"/>
        <v>0</v>
      </c>
      <c r="T282" s="220">
        <f t="shared" si="52"/>
        <v>0</v>
      </c>
      <c r="U282" s="220">
        <f t="shared" si="52"/>
        <v>0</v>
      </c>
      <c r="V282" s="220">
        <f t="shared" si="52"/>
        <v>0</v>
      </c>
      <c r="W282" s="220">
        <f t="shared" si="52"/>
        <v>0</v>
      </c>
      <c r="X282" s="220">
        <f t="shared" si="52"/>
        <v>0</v>
      </c>
      <c r="Y282" s="220">
        <f t="shared" si="52"/>
        <v>0</v>
      </c>
      <c r="Z282" s="220">
        <f t="shared" si="52"/>
        <v>0</v>
      </c>
      <c r="AA282" s="220">
        <f>SUM(AA283:AA287)</f>
        <v>0</v>
      </c>
      <c r="AB282" s="220">
        <f>SUM(AB283:AB287)</f>
        <v>0</v>
      </c>
      <c r="AC282" s="220">
        <f t="shared" si="52"/>
        <v>0</v>
      </c>
      <c r="AD282" s="220">
        <f t="shared" si="52"/>
        <v>0</v>
      </c>
      <c r="AE282" s="220">
        <f t="shared" si="52"/>
        <v>0</v>
      </c>
      <c r="AF282" s="220">
        <f t="shared" si="52"/>
        <v>0</v>
      </c>
      <c r="AG282" s="220">
        <f t="shared" si="52"/>
        <v>0</v>
      </c>
      <c r="AH282" s="220">
        <f t="shared" si="52"/>
        <v>0</v>
      </c>
      <c r="AI282" s="220">
        <f t="shared" si="52"/>
        <v>0</v>
      </c>
      <c r="AJ282" s="220">
        <f t="shared" si="52"/>
        <v>0</v>
      </c>
      <c r="AK282" s="220">
        <f t="shared" si="52"/>
        <v>0</v>
      </c>
      <c r="AL282" s="220">
        <f t="shared" si="52"/>
        <v>0</v>
      </c>
      <c r="AM282" s="194"/>
    </row>
    <row r="283" spans="1:39" s="93" customFormat="1" outlineLevel="1">
      <c r="A283" s="551" t="str">
        <f t="shared" si="46"/>
        <v>1</v>
      </c>
      <c r="L283" s="221" t="s">
        <v>122</v>
      </c>
      <c r="M283" s="222" t="s">
        <v>376</v>
      </c>
      <c r="N283" s="149" t="s">
        <v>370</v>
      </c>
      <c r="O283" s="223">
        <f>(O277+O259)/2</f>
        <v>0</v>
      </c>
      <c r="P283" s="223">
        <f t="shared" ref="P283:AL287" si="53">(P277+P259)/2</f>
        <v>0</v>
      </c>
      <c r="Q283" s="223">
        <f>(Q277+Q259)/2</f>
        <v>0</v>
      </c>
      <c r="R283" s="223">
        <f t="shared" si="53"/>
        <v>0</v>
      </c>
      <c r="S283" s="223">
        <f t="shared" si="53"/>
        <v>0</v>
      </c>
      <c r="T283" s="223">
        <f t="shared" si="53"/>
        <v>0</v>
      </c>
      <c r="U283" s="223">
        <f t="shared" si="53"/>
        <v>0</v>
      </c>
      <c r="V283" s="223">
        <f t="shared" si="53"/>
        <v>0</v>
      </c>
      <c r="W283" s="223">
        <f t="shared" si="53"/>
        <v>0</v>
      </c>
      <c r="X283" s="223">
        <f t="shared" si="53"/>
        <v>0</v>
      </c>
      <c r="Y283" s="223">
        <f t="shared" si="53"/>
        <v>0</v>
      </c>
      <c r="Z283" s="223">
        <f t="shared" si="53"/>
        <v>0</v>
      </c>
      <c r="AA283" s="223">
        <f t="shared" si="53"/>
        <v>0</v>
      </c>
      <c r="AB283" s="223">
        <f t="shared" si="53"/>
        <v>0</v>
      </c>
      <c r="AC283" s="223">
        <f t="shared" si="53"/>
        <v>0</v>
      </c>
      <c r="AD283" s="223">
        <f t="shared" si="53"/>
        <v>0</v>
      </c>
      <c r="AE283" s="223">
        <f t="shared" si="53"/>
        <v>0</v>
      </c>
      <c r="AF283" s="223">
        <f t="shared" si="53"/>
        <v>0</v>
      </c>
      <c r="AG283" s="223">
        <f t="shared" si="53"/>
        <v>0</v>
      </c>
      <c r="AH283" s="223">
        <f t="shared" si="53"/>
        <v>0</v>
      </c>
      <c r="AI283" s="223">
        <f t="shared" si="53"/>
        <v>0</v>
      </c>
      <c r="AJ283" s="223">
        <f t="shared" si="53"/>
        <v>0</v>
      </c>
      <c r="AK283" s="223">
        <f t="shared" si="53"/>
        <v>0</v>
      </c>
      <c r="AL283" s="223">
        <f t="shared" si="53"/>
        <v>0</v>
      </c>
      <c r="AM283" s="194"/>
    </row>
    <row r="284" spans="1:39" s="93" customFormat="1" outlineLevel="1">
      <c r="A284" s="551" t="str">
        <f t="shared" si="46"/>
        <v>1</v>
      </c>
      <c r="L284" s="221" t="s">
        <v>123</v>
      </c>
      <c r="M284" s="222" t="s">
        <v>377</v>
      </c>
      <c r="N284" s="149" t="s">
        <v>370</v>
      </c>
      <c r="O284" s="223">
        <f>(O278+O260)/2</f>
        <v>0</v>
      </c>
      <c r="P284" s="223">
        <f t="shared" si="53"/>
        <v>0</v>
      </c>
      <c r="Q284" s="223">
        <f>(Q278+Q260)/2</f>
        <v>0</v>
      </c>
      <c r="R284" s="223">
        <f t="shared" si="53"/>
        <v>0</v>
      </c>
      <c r="S284" s="223">
        <f t="shared" si="53"/>
        <v>0</v>
      </c>
      <c r="T284" s="223">
        <f t="shared" si="53"/>
        <v>0</v>
      </c>
      <c r="U284" s="223">
        <f t="shared" si="53"/>
        <v>0</v>
      </c>
      <c r="V284" s="223">
        <f t="shared" si="53"/>
        <v>0</v>
      </c>
      <c r="W284" s="223">
        <f t="shared" si="53"/>
        <v>0</v>
      </c>
      <c r="X284" s="223">
        <f t="shared" si="53"/>
        <v>0</v>
      </c>
      <c r="Y284" s="223">
        <f t="shared" si="53"/>
        <v>0</v>
      </c>
      <c r="Z284" s="223">
        <f t="shared" si="53"/>
        <v>0</v>
      </c>
      <c r="AA284" s="223">
        <f t="shared" si="53"/>
        <v>0</v>
      </c>
      <c r="AB284" s="223">
        <f t="shared" si="53"/>
        <v>0</v>
      </c>
      <c r="AC284" s="223">
        <f t="shared" si="53"/>
        <v>0</v>
      </c>
      <c r="AD284" s="223">
        <f t="shared" si="53"/>
        <v>0</v>
      </c>
      <c r="AE284" s="223">
        <f t="shared" si="53"/>
        <v>0</v>
      </c>
      <c r="AF284" s="223">
        <f t="shared" si="53"/>
        <v>0</v>
      </c>
      <c r="AG284" s="223">
        <f t="shared" si="53"/>
        <v>0</v>
      </c>
      <c r="AH284" s="223">
        <f t="shared" si="53"/>
        <v>0</v>
      </c>
      <c r="AI284" s="223">
        <f t="shared" si="53"/>
        <v>0</v>
      </c>
      <c r="AJ284" s="223">
        <f t="shared" si="53"/>
        <v>0</v>
      </c>
      <c r="AK284" s="223">
        <f t="shared" si="53"/>
        <v>0</v>
      </c>
      <c r="AL284" s="223">
        <f t="shared" si="53"/>
        <v>0</v>
      </c>
      <c r="AM284" s="194"/>
    </row>
    <row r="285" spans="1:39" s="93" customFormat="1" outlineLevel="1">
      <c r="A285" s="551" t="str">
        <f t="shared" si="46"/>
        <v>1</v>
      </c>
      <c r="L285" s="221" t="s">
        <v>396</v>
      </c>
      <c r="M285" s="222" t="s">
        <v>379</v>
      </c>
      <c r="N285" s="149" t="s">
        <v>370</v>
      </c>
      <c r="O285" s="223">
        <f>(O279+O261)/2</f>
        <v>0</v>
      </c>
      <c r="P285" s="223">
        <f t="shared" si="53"/>
        <v>0</v>
      </c>
      <c r="Q285" s="223">
        <f>(Q279+Q261)/2</f>
        <v>0</v>
      </c>
      <c r="R285" s="223">
        <f t="shared" si="53"/>
        <v>0</v>
      </c>
      <c r="S285" s="223">
        <f t="shared" si="53"/>
        <v>0</v>
      </c>
      <c r="T285" s="223">
        <f t="shared" si="53"/>
        <v>0</v>
      </c>
      <c r="U285" s="223">
        <f t="shared" si="53"/>
        <v>0</v>
      </c>
      <c r="V285" s="223">
        <f t="shared" si="53"/>
        <v>0</v>
      </c>
      <c r="W285" s="223">
        <f t="shared" si="53"/>
        <v>0</v>
      </c>
      <c r="X285" s="223">
        <f t="shared" si="53"/>
        <v>0</v>
      </c>
      <c r="Y285" s="223">
        <f t="shared" si="53"/>
        <v>0</v>
      </c>
      <c r="Z285" s="223">
        <f t="shared" si="53"/>
        <v>0</v>
      </c>
      <c r="AA285" s="223">
        <f t="shared" si="53"/>
        <v>0</v>
      </c>
      <c r="AB285" s="223">
        <f t="shared" si="53"/>
        <v>0</v>
      </c>
      <c r="AC285" s="223">
        <f t="shared" si="53"/>
        <v>0</v>
      </c>
      <c r="AD285" s="223">
        <f t="shared" si="53"/>
        <v>0</v>
      </c>
      <c r="AE285" s="223">
        <f t="shared" si="53"/>
        <v>0</v>
      </c>
      <c r="AF285" s="223">
        <f t="shared" si="53"/>
        <v>0</v>
      </c>
      <c r="AG285" s="223">
        <f t="shared" si="53"/>
        <v>0</v>
      </c>
      <c r="AH285" s="223">
        <f t="shared" si="53"/>
        <v>0</v>
      </c>
      <c r="AI285" s="223">
        <f t="shared" si="53"/>
        <v>0</v>
      </c>
      <c r="AJ285" s="223">
        <f t="shared" si="53"/>
        <v>0</v>
      </c>
      <c r="AK285" s="223">
        <f t="shared" si="53"/>
        <v>0</v>
      </c>
      <c r="AL285" s="223">
        <f t="shared" si="53"/>
        <v>0</v>
      </c>
      <c r="AM285" s="194"/>
    </row>
    <row r="286" spans="1:39" s="93" customFormat="1" outlineLevel="1">
      <c r="A286" s="551" t="str">
        <f t="shared" si="46"/>
        <v>1</v>
      </c>
      <c r="L286" s="221" t="s">
        <v>397</v>
      </c>
      <c r="M286" s="222" t="s">
        <v>381</v>
      </c>
      <c r="N286" s="149" t="s">
        <v>370</v>
      </c>
      <c r="O286" s="223">
        <f>(O280+O262)/2</f>
        <v>0</v>
      </c>
      <c r="P286" s="223">
        <f t="shared" si="53"/>
        <v>0</v>
      </c>
      <c r="Q286" s="223">
        <f>(Q280+Q262)/2</f>
        <v>0</v>
      </c>
      <c r="R286" s="223">
        <f t="shared" si="53"/>
        <v>0</v>
      </c>
      <c r="S286" s="223">
        <f t="shared" si="53"/>
        <v>0</v>
      </c>
      <c r="T286" s="223">
        <f t="shared" si="53"/>
        <v>0</v>
      </c>
      <c r="U286" s="223">
        <f t="shared" si="53"/>
        <v>0</v>
      </c>
      <c r="V286" s="223">
        <f t="shared" si="53"/>
        <v>0</v>
      </c>
      <c r="W286" s="223">
        <f t="shared" si="53"/>
        <v>0</v>
      </c>
      <c r="X286" s="223">
        <f t="shared" si="53"/>
        <v>0</v>
      </c>
      <c r="Y286" s="223">
        <f t="shared" si="53"/>
        <v>0</v>
      </c>
      <c r="Z286" s="223">
        <f t="shared" si="53"/>
        <v>0</v>
      </c>
      <c r="AA286" s="223">
        <f t="shared" si="53"/>
        <v>0</v>
      </c>
      <c r="AB286" s="223">
        <f t="shared" si="53"/>
        <v>0</v>
      </c>
      <c r="AC286" s="223">
        <f t="shared" si="53"/>
        <v>0</v>
      </c>
      <c r="AD286" s="223">
        <f t="shared" si="53"/>
        <v>0</v>
      </c>
      <c r="AE286" s="223">
        <f t="shared" si="53"/>
        <v>0</v>
      </c>
      <c r="AF286" s="223">
        <f t="shared" si="53"/>
        <v>0</v>
      </c>
      <c r="AG286" s="223">
        <f t="shared" si="53"/>
        <v>0</v>
      </c>
      <c r="AH286" s="223">
        <f t="shared" si="53"/>
        <v>0</v>
      </c>
      <c r="AI286" s="223">
        <f t="shared" si="53"/>
        <v>0</v>
      </c>
      <c r="AJ286" s="223">
        <f t="shared" si="53"/>
        <v>0</v>
      </c>
      <c r="AK286" s="223">
        <f t="shared" si="53"/>
        <v>0</v>
      </c>
      <c r="AL286" s="223">
        <f t="shared" si="53"/>
        <v>0</v>
      </c>
      <c r="AM286" s="194"/>
    </row>
    <row r="287" spans="1:39" s="93" customFormat="1" outlineLevel="1">
      <c r="A287" s="551" t="str">
        <f t="shared" si="46"/>
        <v>1</v>
      </c>
      <c r="L287" s="221" t="s">
        <v>398</v>
      </c>
      <c r="M287" s="222" t="s">
        <v>383</v>
      </c>
      <c r="N287" s="149" t="s">
        <v>370</v>
      </c>
      <c r="O287" s="223">
        <f>(O281+O263)/2</f>
        <v>0</v>
      </c>
      <c r="P287" s="223">
        <f t="shared" si="53"/>
        <v>0</v>
      </c>
      <c r="Q287" s="223">
        <f>(Q281+Q263)/2</f>
        <v>0</v>
      </c>
      <c r="R287" s="223">
        <f t="shared" si="53"/>
        <v>0</v>
      </c>
      <c r="S287" s="223">
        <f t="shared" si="53"/>
        <v>0</v>
      </c>
      <c r="T287" s="223">
        <f t="shared" si="53"/>
        <v>0</v>
      </c>
      <c r="U287" s="223">
        <f t="shared" si="53"/>
        <v>0</v>
      </c>
      <c r="V287" s="223">
        <f t="shared" si="53"/>
        <v>0</v>
      </c>
      <c r="W287" s="223">
        <f t="shared" si="53"/>
        <v>0</v>
      </c>
      <c r="X287" s="223">
        <f t="shared" si="53"/>
        <v>0</v>
      </c>
      <c r="Y287" s="223">
        <f t="shared" si="53"/>
        <v>0</v>
      </c>
      <c r="Z287" s="223">
        <f t="shared" si="53"/>
        <v>0</v>
      </c>
      <c r="AA287" s="223">
        <f t="shared" si="53"/>
        <v>0</v>
      </c>
      <c r="AB287" s="223">
        <f t="shared" si="53"/>
        <v>0</v>
      </c>
      <c r="AC287" s="223">
        <f t="shared" si="53"/>
        <v>0</v>
      </c>
      <c r="AD287" s="223">
        <f t="shared" si="53"/>
        <v>0</v>
      </c>
      <c r="AE287" s="223">
        <f t="shared" si="53"/>
        <v>0</v>
      </c>
      <c r="AF287" s="223">
        <f t="shared" si="53"/>
        <v>0</v>
      </c>
      <c r="AG287" s="223">
        <f t="shared" si="53"/>
        <v>0</v>
      </c>
      <c r="AH287" s="223">
        <f t="shared" si="53"/>
        <v>0</v>
      </c>
      <c r="AI287" s="223">
        <f t="shared" si="53"/>
        <v>0</v>
      </c>
      <c r="AJ287" s="223">
        <f t="shared" si="53"/>
        <v>0</v>
      </c>
      <c r="AK287" s="223">
        <f t="shared" si="53"/>
        <v>0</v>
      </c>
      <c r="AL287" s="223">
        <f t="shared" si="53"/>
        <v>0</v>
      </c>
      <c r="AM287" s="194"/>
    </row>
    <row r="288" spans="1:39" s="95" customFormat="1" outlineLevel="1">
      <c r="A288" s="551" t="str">
        <f t="shared" si="46"/>
        <v>1</v>
      </c>
      <c r="L288" s="217">
        <v>6</v>
      </c>
      <c r="M288" s="218" t="s">
        <v>399</v>
      </c>
      <c r="N288" s="224"/>
      <c r="O288" s="225"/>
      <c r="P288" s="225"/>
      <c r="Q288" s="225"/>
      <c r="R288" s="225"/>
      <c r="S288" s="225"/>
      <c r="T288" s="225"/>
      <c r="U288" s="225"/>
      <c r="V288" s="225"/>
      <c r="W288" s="225"/>
      <c r="X288" s="225"/>
      <c r="Y288" s="225"/>
      <c r="Z288" s="225"/>
      <c r="AA288" s="225"/>
      <c r="AB288" s="225"/>
      <c r="AC288" s="225"/>
      <c r="AD288" s="225"/>
      <c r="AE288" s="225"/>
      <c r="AF288" s="225"/>
      <c r="AG288" s="225"/>
      <c r="AH288" s="225"/>
      <c r="AI288" s="225"/>
      <c r="AJ288" s="225"/>
      <c r="AK288" s="225"/>
      <c r="AL288" s="225"/>
      <c r="AM288" s="194"/>
    </row>
    <row r="289" spans="1:39" s="93" customFormat="1" outlineLevel="1">
      <c r="A289" s="551" t="str">
        <f t="shared" si="46"/>
        <v>1</v>
      </c>
      <c r="L289" s="221" t="s">
        <v>195</v>
      </c>
      <c r="M289" s="222" t="s">
        <v>376</v>
      </c>
      <c r="N289" s="219" t="s">
        <v>145</v>
      </c>
      <c r="O289" s="223">
        <f t="shared" ref="O289:AL293" si="54">IF(O283=0,0,O295/O283*100)</f>
        <v>0</v>
      </c>
      <c r="P289" s="223">
        <f t="shared" si="54"/>
        <v>0</v>
      </c>
      <c r="Q289" s="223">
        <f t="shared" si="54"/>
        <v>0</v>
      </c>
      <c r="R289" s="223">
        <f t="shared" si="54"/>
        <v>0</v>
      </c>
      <c r="S289" s="223">
        <f t="shared" si="54"/>
        <v>0</v>
      </c>
      <c r="T289" s="223">
        <f t="shared" si="54"/>
        <v>0</v>
      </c>
      <c r="U289" s="223">
        <f t="shared" si="54"/>
        <v>0</v>
      </c>
      <c r="V289" s="223">
        <f t="shared" si="54"/>
        <v>0</v>
      </c>
      <c r="W289" s="223">
        <f t="shared" si="54"/>
        <v>0</v>
      </c>
      <c r="X289" s="223">
        <f t="shared" si="54"/>
        <v>0</v>
      </c>
      <c r="Y289" s="223">
        <f t="shared" si="54"/>
        <v>0</v>
      </c>
      <c r="Z289" s="223">
        <f t="shared" si="54"/>
        <v>0</v>
      </c>
      <c r="AA289" s="223">
        <f t="shared" si="54"/>
        <v>0</v>
      </c>
      <c r="AB289" s="223">
        <f t="shared" si="54"/>
        <v>0</v>
      </c>
      <c r="AC289" s="223">
        <f t="shared" si="54"/>
        <v>0</v>
      </c>
      <c r="AD289" s="223">
        <f t="shared" si="54"/>
        <v>0</v>
      </c>
      <c r="AE289" s="223">
        <f t="shared" si="54"/>
        <v>0</v>
      </c>
      <c r="AF289" s="223">
        <f t="shared" si="54"/>
        <v>0</v>
      </c>
      <c r="AG289" s="223">
        <f t="shared" si="54"/>
        <v>0</v>
      </c>
      <c r="AH289" s="223">
        <f t="shared" si="54"/>
        <v>0</v>
      </c>
      <c r="AI289" s="223">
        <f t="shared" si="54"/>
        <v>0</v>
      </c>
      <c r="AJ289" s="223">
        <f t="shared" si="54"/>
        <v>0</v>
      </c>
      <c r="AK289" s="223">
        <f t="shared" si="54"/>
        <v>0</v>
      </c>
      <c r="AL289" s="223">
        <f t="shared" si="54"/>
        <v>0</v>
      </c>
      <c r="AM289" s="194"/>
    </row>
    <row r="290" spans="1:39" s="93" customFormat="1" outlineLevel="1">
      <c r="A290" s="551" t="str">
        <f t="shared" si="46"/>
        <v>1</v>
      </c>
      <c r="L290" s="221" t="s">
        <v>196</v>
      </c>
      <c r="M290" s="222" t="s">
        <v>377</v>
      </c>
      <c r="N290" s="219" t="s">
        <v>145</v>
      </c>
      <c r="O290" s="223">
        <f>IF(O284=0,0,O296/O284*100)</f>
        <v>0</v>
      </c>
      <c r="P290" s="223">
        <f t="shared" si="54"/>
        <v>0</v>
      </c>
      <c r="Q290" s="223">
        <f t="shared" si="54"/>
        <v>0</v>
      </c>
      <c r="R290" s="223">
        <f t="shared" si="54"/>
        <v>0</v>
      </c>
      <c r="S290" s="223">
        <f t="shared" si="54"/>
        <v>0</v>
      </c>
      <c r="T290" s="223">
        <f t="shared" si="54"/>
        <v>0</v>
      </c>
      <c r="U290" s="223">
        <f t="shared" si="54"/>
        <v>0</v>
      </c>
      <c r="V290" s="223">
        <f t="shared" si="54"/>
        <v>0</v>
      </c>
      <c r="W290" s="223">
        <f t="shared" si="54"/>
        <v>0</v>
      </c>
      <c r="X290" s="223">
        <f t="shared" si="54"/>
        <v>0</v>
      </c>
      <c r="Y290" s="223">
        <f t="shared" si="54"/>
        <v>0</v>
      </c>
      <c r="Z290" s="223">
        <f t="shared" si="54"/>
        <v>0</v>
      </c>
      <c r="AA290" s="223">
        <f t="shared" si="54"/>
        <v>0</v>
      </c>
      <c r="AB290" s="223">
        <f t="shared" si="54"/>
        <v>0</v>
      </c>
      <c r="AC290" s="223">
        <f t="shared" si="54"/>
        <v>0</v>
      </c>
      <c r="AD290" s="223">
        <f t="shared" si="54"/>
        <v>0</v>
      </c>
      <c r="AE290" s="223">
        <f t="shared" si="54"/>
        <v>0</v>
      </c>
      <c r="AF290" s="223">
        <f t="shared" si="54"/>
        <v>0</v>
      </c>
      <c r="AG290" s="223">
        <f t="shared" si="54"/>
        <v>0</v>
      </c>
      <c r="AH290" s="223">
        <f t="shared" si="54"/>
        <v>0</v>
      </c>
      <c r="AI290" s="223">
        <f t="shared" si="54"/>
        <v>0</v>
      </c>
      <c r="AJ290" s="223">
        <f t="shared" si="54"/>
        <v>0</v>
      </c>
      <c r="AK290" s="223">
        <f t="shared" si="54"/>
        <v>0</v>
      </c>
      <c r="AL290" s="223">
        <f t="shared" si="54"/>
        <v>0</v>
      </c>
      <c r="AM290" s="194"/>
    </row>
    <row r="291" spans="1:39" s="93" customFormat="1" outlineLevel="1">
      <c r="A291" s="551" t="str">
        <f t="shared" si="46"/>
        <v>1</v>
      </c>
      <c r="L291" s="221" t="s">
        <v>400</v>
      </c>
      <c r="M291" s="222" t="s">
        <v>379</v>
      </c>
      <c r="N291" s="219" t="s">
        <v>145</v>
      </c>
      <c r="O291" s="223">
        <f>IF(O285=0,0,O297/O285*100)</f>
        <v>0</v>
      </c>
      <c r="P291" s="223">
        <f t="shared" si="54"/>
        <v>0</v>
      </c>
      <c r="Q291" s="223">
        <f t="shared" si="54"/>
        <v>0</v>
      </c>
      <c r="R291" s="223">
        <f t="shared" si="54"/>
        <v>0</v>
      </c>
      <c r="S291" s="223">
        <f t="shared" si="54"/>
        <v>0</v>
      </c>
      <c r="T291" s="223">
        <f t="shared" si="54"/>
        <v>0</v>
      </c>
      <c r="U291" s="223">
        <f t="shared" si="54"/>
        <v>0</v>
      </c>
      <c r="V291" s="223">
        <f t="shared" si="54"/>
        <v>0</v>
      </c>
      <c r="W291" s="223">
        <f t="shared" si="54"/>
        <v>0</v>
      </c>
      <c r="X291" s="223">
        <f t="shared" si="54"/>
        <v>0</v>
      </c>
      <c r="Y291" s="223">
        <f t="shared" si="54"/>
        <v>0</v>
      </c>
      <c r="Z291" s="223">
        <f t="shared" si="54"/>
        <v>0</v>
      </c>
      <c r="AA291" s="223">
        <f t="shared" si="54"/>
        <v>0</v>
      </c>
      <c r="AB291" s="223">
        <f t="shared" si="54"/>
        <v>0</v>
      </c>
      <c r="AC291" s="223">
        <f t="shared" si="54"/>
        <v>0</v>
      </c>
      <c r="AD291" s="223">
        <f t="shared" si="54"/>
        <v>0</v>
      </c>
      <c r="AE291" s="223">
        <f t="shared" si="54"/>
        <v>0</v>
      </c>
      <c r="AF291" s="223">
        <f t="shared" si="54"/>
        <v>0</v>
      </c>
      <c r="AG291" s="223">
        <f t="shared" si="54"/>
        <v>0</v>
      </c>
      <c r="AH291" s="223">
        <f t="shared" si="54"/>
        <v>0</v>
      </c>
      <c r="AI291" s="223">
        <f t="shared" si="54"/>
        <v>0</v>
      </c>
      <c r="AJ291" s="223">
        <f t="shared" si="54"/>
        <v>0</v>
      </c>
      <c r="AK291" s="223">
        <f t="shared" si="54"/>
        <v>0</v>
      </c>
      <c r="AL291" s="223">
        <f t="shared" si="54"/>
        <v>0</v>
      </c>
      <c r="AM291" s="194"/>
    </row>
    <row r="292" spans="1:39" s="93" customFormat="1" outlineLevel="1">
      <c r="A292" s="551" t="str">
        <f t="shared" si="46"/>
        <v>1</v>
      </c>
      <c r="L292" s="221" t="s">
        <v>401</v>
      </c>
      <c r="M292" s="222" t="s">
        <v>381</v>
      </c>
      <c r="N292" s="219" t="s">
        <v>145</v>
      </c>
      <c r="O292" s="223">
        <f>IF(O286=0,0,O298/O286*100)</f>
        <v>0</v>
      </c>
      <c r="P292" s="223">
        <f t="shared" si="54"/>
        <v>0</v>
      </c>
      <c r="Q292" s="223">
        <f t="shared" si="54"/>
        <v>0</v>
      </c>
      <c r="R292" s="223">
        <f t="shared" si="54"/>
        <v>0</v>
      </c>
      <c r="S292" s="223">
        <f t="shared" si="54"/>
        <v>0</v>
      </c>
      <c r="T292" s="223">
        <f t="shared" si="54"/>
        <v>0</v>
      </c>
      <c r="U292" s="223">
        <f t="shared" si="54"/>
        <v>0</v>
      </c>
      <c r="V292" s="223">
        <f t="shared" si="54"/>
        <v>0</v>
      </c>
      <c r="W292" s="223">
        <f t="shared" si="54"/>
        <v>0</v>
      </c>
      <c r="X292" s="223">
        <f t="shared" si="54"/>
        <v>0</v>
      </c>
      <c r="Y292" s="223">
        <f t="shared" si="54"/>
        <v>0</v>
      </c>
      <c r="Z292" s="223">
        <f t="shared" si="54"/>
        <v>0</v>
      </c>
      <c r="AA292" s="223">
        <f t="shared" si="54"/>
        <v>0</v>
      </c>
      <c r="AB292" s="223">
        <f t="shared" si="54"/>
        <v>0</v>
      </c>
      <c r="AC292" s="223">
        <f t="shared" si="54"/>
        <v>0</v>
      </c>
      <c r="AD292" s="223">
        <f t="shared" si="54"/>
        <v>0</v>
      </c>
      <c r="AE292" s="223">
        <f t="shared" si="54"/>
        <v>0</v>
      </c>
      <c r="AF292" s="223">
        <f t="shared" si="54"/>
        <v>0</v>
      </c>
      <c r="AG292" s="223">
        <f t="shared" si="54"/>
        <v>0</v>
      </c>
      <c r="AH292" s="223">
        <f t="shared" si="54"/>
        <v>0</v>
      </c>
      <c r="AI292" s="223">
        <f t="shared" si="54"/>
        <v>0</v>
      </c>
      <c r="AJ292" s="223">
        <f t="shared" si="54"/>
        <v>0</v>
      </c>
      <c r="AK292" s="223">
        <f t="shared" si="54"/>
        <v>0</v>
      </c>
      <c r="AL292" s="223">
        <f t="shared" si="54"/>
        <v>0</v>
      </c>
      <c r="AM292" s="194"/>
    </row>
    <row r="293" spans="1:39" s="93" customFormat="1" outlineLevel="1">
      <c r="A293" s="551" t="str">
        <f t="shared" si="46"/>
        <v>1</v>
      </c>
      <c r="L293" s="221" t="s">
        <v>402</v>
      </c>
      <c r="M293" s="222" t="s">
        <v>383</v>
      </c>
      <c r="N293" s="219" t="s">
        <v>145</v>
      </c>
      <c r="O293" s="223">
        <f>IF(O287=0,0,O299/O287*100)</f>
        <v>0</v>
      </c>
      <c r="P293" s="223">
        <f t="shared" si="54"/>
        <v>0</v>
      </c>
      <c r="Q293" s="223">
        <f t="shared" si="54"/>
        <v>0</v>
      </c>
      <c r="R293" s="223">
        <f t="shared" si="54"/>
        <v>0</v>
      </c>
      <c r="S293" s="223">
        <f t="shared" si="54"/>
        <v>0</v>
      </c>
      <c r="T293" s="223">
        <f t="shared" si="54"/>
        <v>0</v>
      </c>
      <c r="U293" s="223">
        <f t="shared" si="54"/>
        <v>0</v>
      </c>
      <c r="V293" s="223">
        <f t="shared" si="54"/>
        <v>0</v>
      </c>
      <c r="W293" s="223">
        <f t="shared" si="54"/>
        <v>0</v>
      </c>
      <c r="X293" s="223">
        <f t="shared" si="54"/>
        <v>0</v>
      </c>
      <c r="Y293" s="223">
        <f t="shared" si="54"/>
        <v>0</v>
      </c>
      <c r="Z293" s="223">
        <f t="shared" si="54"/>
        <v>0</v>
      </c>
      <c r="AA293" s="223">
        <f t="shared" si="54"/>
        <v>0</v>
      </c>
      <c r="AB293" s="223">
        <f t="shared" si="54"/>
        <v>0</v>
      </c>
      <c r="AC293" s="223">
        <f t="shared" si="54"/>
        <v>0</v>
      </c>
      <c r="AD293" s="223">
        <f t="shared" si="54"/>
        <v>0</v>
      </c>
      <c r="AE293" s="223">
        <f t="shared" si="54"/>
        <v>0</v>
      </c>
      <c r="AF293" s="223">
        <f t="shared" si="54"/>
        <v>0</v>
      </c>
      <c r="AG293" s="223">
        <f t="shared" si="54"/>
        <v>0</v>
      </c>
      <c r="AH293" s="223">
        <f t="shared" si="54"/>
        <v>0</v>
      </c>
      <c r="AI293" s="223">
        <f t="shared" si="54"/>
        <v>0</v>
      </c>
      <c r="AJ293" s="223">
        <f t="shared" si="54"/>
        <v>0</v>
      </c>
      <c r="AK293" s="223">
        <f t="shared" si="54"/>
        <v>0</v>
      </c>
      <c r="AL293" s="223">
        <f t="shared" si="54"/>
        <v>0</v>
      </c>
      <c r="AM293" s="194"/>
    </row>
    <row r="294" spans="1:39" s="95" customFormat="1" outlineLevel="1">
      <c r="A294" s="551" t="str">
        <f t="shared" si="46"/>
        <v>1</v>
      </c>
      <c r="L294" s="217">
        <v>7</v>
      </c>
      <c r="M294" s="218" t="s">
        <v>403</v>
      </c>
      <c r="N294" s="149" t="s">
        <v>370</v>
      </c>
      <c r="O294" s="220">
        <f t="shared" ref="O294:AL294" si="55">SUM(O295:O299)</f>
        <v>0</v>
      </c>
      <c r="P294" s="220">
        <f t="shared" si="55"/>
        <v>0</v>
      </c>
      <c r="Q294" s="220">
        <f>SUM(Q295:Q299)</f>
        <v>0</v>
      </c>
      <c r="R294" s="220">
        <f t="shared" si="55"/>
        <v>0</v>
      </c>
      <c r="S294" s="220">
        <f t="shared" si="55"/>
        <v>0</v>
      </c>
      <c r="T294" s="220">
        <f t="shared" si="55"/>
        <v>0</v>
      </c>
      <c r="U294" s="220">
        <f t="shared" si="55"/>
        <v>0</v>
      </c>
      <c r="V294" s="220">
        <f t="shared" si="55"/>
        <v>0</v>
      </c>
      <c r="W294" s="220">
        <f t="shared" si="55"/>
        <v>0</v>
      </c>
      <c r="X294" s="220">
        <f t="shared" si="55"/>
        <v>0</v>
      </c>
      <c r="Y294" s="220">
        <f t="shared" si="55"/>
        <v>0</v>
      </c>
      <c r="Z294" s="220">
        <f t="shared" si="55"/>
        <v>0</v>
      </c>
      <c r="AA294" s="220">
        <f>SUM(AA295:AA299)</f>
        <v>0</v>
      </c>
      <c r="AB294" s="220">
        <f>SUM(AB295:AB299)</f>
        <v>0</v>
      </c>
      <c r="AC294" s="220">
        <f t="shared" si="55"/>
        <v>0</v>
      </c>
      <c r="AD294" s="220">
        <f t="shared" si="55"/>
        <v>0</v>
      </c>
      <c r="AE294" s="220">
        <f t="shared" si="55"/>
        <v>0</v>
      </c>
      <c r="AF294" s="220">
        <f t="shared" si="55"/>
        <v>0</v>
      </c>
      <c r="AG294" s="220">
        <f t="shared" si="55"/>
        <v>0</v>
      </c>
      <c r="AH294" s="220">
        <f t="shared" si="55"/>
        <v>0</v>
      </c>
      <c r="AI294" s="220">
        <f t="shared" si="55"/>
        <v>0</v>
      </c>
      <c r="AJ294" s="220">
        <f t="shared" si="55"/>
        <v>0</v>
      </c>
      <c r="AK294" s="220">
        <f t="shared" si="55"/>
        <v>0</v>
      </c>
      <c r="AL294" s="220">
        <f t="shared" si="55"/>
        <v>0</v>
      </c>
      <c r="AM294" s="194"/>
    </row>
    <row r="295" spans="1:39" s="93" customFormat="1" outlineLevel="1">
      <c r="A295" s="551" t="str">
        <f t="shared" si="46"/>
        <v>1</v>
      </c>
      <c r="L295" s="221" t="s">
        <v>197</v>
      </c>
      <c r="M295" s="222" t="s">
        <v>376</v>
      </c>
      <c r="N295" s="149" t="s">
        <v>370</v>
      </c>
      <c r="O295" s="223"/>
      <c r="P295" s="223"/>
      <c r="Q295" s="223"/>
      <c r="R295" s="223"/>
      <c r="S295" s="223"/>
      <c r="T295" s="223"/>
      <c r="U295" s="223"/>
      <c r="V295" s="223"/>
      <c r="W295" s="223"/>
      <c r="X295" s="223"/>
      <c r="Y295" s="223"/>
      <c r="Z295" s="223"/>
      <c r="AA295" s="223"/>
      <c r="AB295" s="223"/>
      <c r="AC295" s="223"/>
      <c r="AD295" s="223"/>
      <c r="AE295" s="223"/>
      <c r="AF295" s="223"/>
      <c r="AG295" s="223"/>
      <c r="AH295" s="223"/>
      <c r="AI295" s="223"/>
      <c r="AJ295" s="223"/>
      <c r="AK295" s="223"/>
      <c r="AL295" s="223"/>
      <c r="AM295" s="194"/>
    </row>
    <row r="296" spans="1:39" s="93" customFormat="1" outlineLevel="1">
      <c r="A296" s="551" t="str">
        <f t="shared" si="46"/>
        <v>1</v>
      </c>
      <c r="L296" s="221" t="s">
        <v>198</v>
      </c>
      <c r="M296" s="222" t="s">
        <v>377</v>
      </c>
      <c r="N296" s="149" t="s">
        <v>370</v>
      </c>
      <c r="O296" s="223"/>
      <c r="P296" s="223"/>
      <c r="Q296" s="223"/>
      <c r="R296" s="223"/>
      <c r="S296" s="223"/>
      <c r="T296" s="223"/>
      <c r="U296" s="223"/>
      <c r="V296" s="223"/>
      <c r="W296" s="223"/>
      <c r="X296" s="223"/>
      <c r="Y296" s="223"/>
      <c r="Z296" s="223"/>
      <c r="AA296" s="223"/>
      <c r="AB296" s="223"/>
      <c r="AC296" s="223"/>
      <c r="AD296" s="223"/>
      <c r="AE296" s="223"/>
      <c r="AF296" s="223"/>
      <c r="AG296" s="223"/>
      <c r="AH296" s="223"/>
      <c r="AI296" s="223"/>
      <c r="AJ296" s="223"/>
      <c r="AK296" s="223"/>
      <c r="AL296" s="223"/>
      <c r="AM296" s="194"/>
    </row>
    <row r="297" spans="1:39" s="93" customFormat="1" outlineLevel="1">
      <c r="A297" s="551" t="str">
        <f t="shared" si="46"/>
        <v>1</v>
      </c>
      <c r="L297" s="221" t="s">
        <v>404</v>
      </c>
      <c r="M297" s="222" t="s">
        <v>379</v>
      </c>
      <c r="N297" s="149" t="s">
        <v>370</v>
      </c>
      <c r="O297" s="223"/>
      <c r="P297" s="223"/>
      <c r="Q297" s="223"/>
      <c r="R297" s="223"/>
      <c r="S297" s="223"/>
      <c r="T297" s="223"/>
      <c r="U297" s="223"/>
      <c r="V297" s="223"/>
      <c r="W297" s="223"/>
      <c r="X297" s="223"/>
      <c r="Y297" s="223"/>
      <c r="Z297" s="223"/>
      <c r="AA297" s="223"/>
      <c r="AB297" s="223"/>
      <c r="AC297" s="223"/>
      <c r="AD297" s="223"/>
      <c r="AE297" s="223"/>
      <c r="AF297" s="223"/>
      <c r="AG297" s="223"/>
      <c r="AH297" s="223"/>
      <c r="AI297" s="223"/>
      <c r="AJ297" s="223"/>
      <c r="AK297" s="223"/>
      <c r="AL297" s="223"/>
      <c r="AM297" s="194"/>
    </row>
    <row r="298" spans="1:39" s="93" customFormat="1" outlineLevel="1">
      <c r="A298" s="551" t="str">
        <f t="shared" si="46"/>
        <v>1</v>
      </c>
      <c r="L298" s="221" t="s">
        <v>405</v>
      </c>
      <c r="M298" s="222" t="s">
        <v>381</v>
      </c>
      <c r="N298" s="149" t="s">
        <v>370</v>
      </c>
      <c r="O298" s="223"/>
      <c r="P298" s="223"/>
      <c r="Q298" s="223"/>
      <c r="R298" s="223"/>
      <c r="S298" s="223"/>
      <c r="T298" s="223"/>
      <c r="U298" s="223"/>
      <c r="V298" s="223"/>
      <c r="W298" s="223"/>
      <c r="X298" s="223"/>
      <c r="Y298" s="223"/>
      <c r="Z298" s="223"/>
      <c r="AA298" s="223"/>
      <c r="AB298" s="223"/>
      <c r="AC298" s="223"/>
      <c r="AD298" s="223"/>
      <c r="AE298" s="223"/>
      <c r="AF298" s="223"/>
      <c r="AG298" s="223"/>
      <c r="AH298" s="223"/>
      <c r="AI298" s="223"/>
      <c r="AJ298" s="223"/>
      <c r="AK298" s="223"/>
      <c r="AL298" s="223"/>
      <c r="AM298" s="194"/>
    </row>
    <row r="299" spans="1:39" s="93" customFormat="1" outlineLevel="1">
      <c r="A299" s="551" t="str">
        <f t="shared" si="46"/>
        <v>1</v>
      </c>
      <c r="L299" s="221" t="s">
        <v>406</v>
      </c>
      <c r="M299" s="222" t="s">
        <v>383</v>
      </c>
      <c r="N299" s="149" t="s">
        <v>370</v>
      </c>
      <c r="O299" s="223"/>
      <c r="P299" s="223"/>
      <c r="Q299" s="223"/>
      <c r="R299" s="223"/>
      <c r="S299" s="223"/>
      <c r="T299" s="223"/>
      <c r="U299" s="223"/>
      <c r="V299" s="223"/>
      <c r="W299" s="223"/>
      <c r="X299" s="223"/>
      <c r="Y299" s="223"/>
      <c r="Z299" s="223"/>
      <c r="AA299" s="223"/>
      <c r="AB299" s="223"/>
      <c r="AC299" s="223"/>
      <c r="AD299" s="223"/>
      <c r="AE299" s="223"/>
      <c r="AF299" s="223"/>
      <c r="AG299" s="223"/>
      <c r="AH299" s="223"/>
      <c r="AI299" s="223"/>
      <c r="AJ299" s="223"/>
      <c r="AK299" s="223"/>
      <c r="AL299" s="223"/>
      <c r="AM299" s="194"/>
    </row>
    <row r="300" spans="1:39" s="95" customFormat="1" outlineLevel="1">
      <c r="A300" s="551" t="str">
        <f t="shared" si="46"/>
        <v>1</v>
      </c>
      <c r="L300" s="217">
        <v>8</v>
      </c>
      <c r="M300" s="218" t="s">
        <v>407</v>
      </c>
      <c r="N300" s="149" t="s">
        <v>370</v>
      </c>
      <c r="O300" s="220">
        <f t="shared" ref="O300:AL300" si="56">SUM(O301:O305)</f>
        <v>0</v>
      </c>
      <c r="P300" s="220">
        <f t="shared" si="56"/>
        <v>0</v>
      </c>
      <c r="Q300" s="220">
        <f>SUM(Q301:Q305)</f>
        <v>0</v>
      </c>
      <c r="R300" s="220">
        <f t="shared" si="56"/>
        <v>0</v>
      </c>
      <c r="S300" s="220">
        <f t="shared" si="56"/>
        <v>0</v>
      </c>
      <c r="T300" s="220">
        <f t="shared" si="56"/>
        <v>0</v>
      </c>
      <c r="U300" s="220">
        <f t="shared" si="56"/>
        <v>0</v>
      </c>
      <c r="V300" s="220">
        <f t="shared" si="56"/>
        <v>0</v>
      </c>
      <c r="W300" s="220">
        <f t="shared" si="56"/>
        <v>0</v>
      </c>
      <c r="X300" s="220">
        <f t="shared" si="56"/>
        <v>0</v>
      </c>
      <c r="Y300" s="220">
        <f t="shared" si="56"/>
        <v>0</v>
      </c>
      <c r="Z300" s="220">
        <f t="shared" si="56"/>
        <v>0</v>
      </c>
      <c r="AA300" s="220">
        <f>SUM(AA301:AA305)</f>
        <v>0</v>
      </c>
      <c r="AB300" s="220">
        <f>SUM(AB301:AB305)</f>
        <v>0</v>
      </c>
      <c r="AC300" s="220">
        <f t="shared" si="56"/>
        <v>0</v>
      </c>
      <c r="AD300" s="220">
        <f t="shared" si="56"/>
        <v>0</v>
      </c>
      <c r="AE300" s="220">
        <f t="shared" si="56"/>
        <v>0</v>
      </c>
      <c r="AF300" s="220">
        <f t="shared" si="56"/>
        <v>0</v>
      </c>
      <c r="AG300" s="220">
        <f t="shared" si="56"/>
        <v>0</v>
      </c>
      <c r="AH300" s="220">
        <f t="shared" si="56"/>
        <v>0</v>
      </c>
      <c r="AI300" s="220">
        <f t="shared" si="56"/>
        <v>0</v>
      </c>
      <c r="AJ300" s="220">
        <f t="shared" si="56"/>
        <v>0</v>
      </c>
      <c r="AK300" s="220">
        <f t="shared" si="56"/>
        <v>0</v>
      </c>
      <c r="AL300" s="220">
        <f t="shared" si="56"/>
        <v>0</v>
      </c>
      <c r="AM300" s="194"/>
    </row>
    <row r="301" spans="1:39" s="93" customFormat="1" outlineLevel="1">
      <c r="A301" s="551" t="str">
        <f t="shared" si="46"/>
        <v>1</v>
      </c>
      <c r="L301" s="221" t="s">
        <v>149</v>
      </c>
      <c r="M301" s="222" t="s">
        <v>376</v>
      </c>
      <c r="N301" s="149" t="s">
        <v>370</v>
      </c>
      <c r="O301" s="223"/>
      <c r="P301" s="223"/>
      <c r="Q301" s="223"/>
      <c r="R301" s="223"/>
      <c r="S301" s="223"/>
      <c r="T301" s="223"/>
      <c r="U301" s="223"/>
      <c r="V301" s="223"/>
      <c r="W301" s="223"/>
      <c r="X301" s="223"/>
      <c r="Y301" s="223"/>
      <c r="Z301" s="223"/>
      <c r="AA301" s="223"/>
      <c r="AB301" s="223"/>
      <c r="AC301" s="223"/>
      <c r="AD301" s="223"/>
      <c r="AE301" s="223"/>
      <c r="AF301" s="223"/>
      <c r="AG301" s="223"/>
      <c r="AH301" s="223"/>
      <c r="AI301" s="223"/>
      <c r="AJ301" s="223"/>
      <c r="AK301" s="223"/>
      <c r="AL301" s="223"/>
      <c r="AM301" s="194"/>
    </row>
    <row r="302" spans="1:39" s="93" customFormat="1" outlineLevel="1">
      <c r="A302" s="551" t="str">
        <f t="shared" si="46"/>
        <v>1</v>
      </c>
      <c r="L302" s="221" t="s">
        <v>199</v>
      </c>
      <c r="M302" s="222" t="s">
        <v>377</v>
      </c>
      <c r="N302" s="149" t="s">
        <v>370</v>
      </c>
      <c r="O302" s="223"/>
      <c r="P302" s="223"/>
      <c r="Q302" s="223"/>
      <c r="R302" s="223"/>
      <c r="S302" s="223"/>
      <c r="T302" s="223"/>
      <c r="U302" s="223"/>
      <c r="V302" s="223"/>
      <c r="W302" s="223"/>
      <c r="X302" s="223"/>
      <c r="Y302" s="223"/>
      <c r="Z302" s="223"/>
      <c r="AA302" s="223"/>
      <c r="AB302" s="223"/>
      <c r="AC302" s="223"/>
      <c r="AD302" s="223"/>
      <c r="AE302" s="223"/>
      <c r="AF302" s="223"/>
      <c r="AG302" s="223"/>
      <c r="AH302" s="223"/>
      <c r="AI302" s="223"/>
      <c r="AJ302" s="223"/>
      <c r="AK302" s="223"/>
      <c r="AL302" s="223"/>
      <c r="AM302" s="194"/>
    </row>
    <row r="303" spans="1:39" s="93" customFormat="1" outlineLevel="1">
      <c r="A303" s="551" t="str">
        <f t="shared" si="46"/>
        <v>1</v>
      </c>
      <c r="L303" s="221" t="s">
        <v>408</v>
      </c>
      <c r="M303" s="222" t="s">
        <v>379</v>
      </c>
      <c r="N303" s="149" t="s">
        <v>370</v>
      </c>
      <c r="O303" s="223"/>
      <c r="P303" s="223"/>
      <c r="Q303" s="223"/>
      <c r="R303" s="223"/>
      <c r="S303" s="223"/>
      <c r="T303" s="223"/>
      <c r="U303" s="223"/>
      <c r="V303" s="223"/>
      <c r="W303" s="223"/>
      <c r="X303" s="223"/>
      <c r="Y303" s="223"/>
      <c r="Z303" s="223"/>
      <c r="AA303" s="223"/>
      <c r="AB303" s="223"/>
      <c r="AC303" s="223"/>
      <c r="AD303" s="223"/>
      <c r="AE303" s="223"/>
      <c r="AF303" s="223"/>
      <c r="AG303" s="223"/>
      <c r="AH303" s="223"/>
      <c r="AI303" s="223"/>
      <c r="AJ303" s="223"/>
      <c r="AK303" s="223"/>
      <c r="AL303" s="223"/>
      <c r="AM303" s="194"/>
    </row>
    <row r="304" spans="1:39" s="93" customFormat="1" outlineLevel="1">
      <c r="A304" s="551" t="str">
        <f t="shared" si="46"/>
        <v>1</v>
      </c>
      <c r="L304" s="221" t="s">
        <v>409</v>
      </c>
      <c r="M304" s="222" t="s">
        <v>381</v>
      </c>
      <c r="N304" s="149" t="s">
        <v>370</v>
      </c>
      <c r="O304" s="223"/>
      <c r="P304" s="223"/>
      <c r="Q304" s="223"/>
      <c r="R304" s="223"/>
      <c r="S304" s="223"/>
      <c r="T304" s="223"/>
      <c r="U304" s="223"/>
      <c r="V304" s="223"/>
      <c r="W304" s="223"/>
      <c r="X304" s="223"/>
      <c r="Y304" s="223"/>
      <c r="Z304" s="223"/>
      <c r="AA304" s="223"/>
      <c r="AB304" s="223"/>
      <c r="AC304" s="223"/>
      <c r="AD304" s="223"/>
      <c r="AE304" s="223"/>
      <c r="AF304" s="223"/>
      <c r="AG304" s="223"/>
      <c r="AH304" s="223"/>
      <c r="AI304" s="223"/>
      <c r="AJ304" s="223"/>
      <c r="AK304" s="223"/>
      <c r="AL304" s="223"/>
      <c r="AM304" s="194"/>
    </row>
    <row r="305" spans="1:39" s="93" customFormat="1" outlineLevel="1">
      <c r="A305" s="551" t="str">
        <f t="shared" si="46"/>
        <v>1</v>
      </c>
      <c r="L305" s="221" t="s">
        <v>410</v>
      </c>
      <c r="M305" s="222" t="s">
        <v>383</v>
      </c>
      <c r="N305" s="149" t="s">
        <v>370</v>
      </c>
      <c r="O305" s="223"/>
      <c r="P305" s="223"/>
      <c r="Q305" s="223"/>
      <c r="R305" s="223"/>
      <c r="S305" s="223"/>
      <c r="T305" s="223"/>
      <c r="U305" s="223"/>
      <c r="V305" s="223"/>
      <c r="W305" s="223"/>
      <c r="X305" s="223"/>
      <c r="Y305" s="223"/>
      <c r="Z305" s="223"/>
      <c r="AA305" s="223"/>
      <c r="AB305" s="223"/>
      <c r="AC305" s="223"/>
      <c r="AD305" s="223"/>
      <c r="AE305" s="223"/>
      <c r="AF305" s="223"/>
      <c r="AG305" s="223"/>
      <c r="AH305" s="223"/>
      <c r="AI305" s="223"/>
      <c r="AJ305" s="223"/>
      <c r="AK305" s="223"/>
      <c r="AL305" s="223"/>
      <c r="AM305" s="194"/>
    </row>
    <row r="307" spans="1:39" s="143" customFormat="1" ht="30" customHeight="1">
      <c r="A307" s="142" t="s">
        <v>1071</v>
      </c>
      <c r="M307" s="144"/>
      <c r="N307" s="144"/>
      <c r="O307" s="144"/>
      <c r="P307" s="144"/>
      <c r="AA307" s="145"/>
    </row>
    <row r="308" spans="1:39">
      <c r="A308" s="146" t="s">
        <v>1072</v>
      </c>
    </row>
    <row r="309" spans="1:39" s="82" customFormat="1" ht="15" customHeight="1">
      <c r="A309" s="183" t="s">
        <v>18</v>
      </c>
      <c r="L309" s="237" t="str">
        <f>INDEX('Общие сведения'!$J$113:$J$476,MATCH($A309,'Общие сведения'!$D$113:$D$476,0))</f>
        <v>Тариф 1 (Водоснабжение) - тариф на питьевую воду (р.п.Вешкайма)</v>
      </c>
      <c r="M309" s="158"/>
      <c r="N309" s="152"/>
      <c r="O309" s="152"/>
      <c r="P309" s="152"/>
      <c r="Q309" s="152"/>
      <c r="R309" s="152"/>
      <c r="S309" s="152"/>
      <c r="T309" s="152"/>
      <c r="U309" s="152"/>
      <c r="V309" s="152"/>
      <c r="W309" s="152"/>
      <c r="X309" s="152"/>
      <c r="Y309" s="152"/>
      <c r="Z309" s="152"/>
      <c r="AA309" s="152"/>
      <c r="AB309" s="152"/>
      <c r="AC309" s="152"/>
      <c r="AD309" s="152"/>
      <c r="AE309" s="152"/>
      <c r="AF309" s="152"/>
      <c r="AG309" s="152"/>
      <c r="AH309" s="152"/>
      <c r="AI309" s="152"/>
      <c r="AJ309" s="152"/>
      <c r="AK309" s="152"/>
      <c r="AL309" s="152"/>
      <c r="AM309" s="216"/>
    </row>
    <row r="310" spans="1:39" s="82" customFormat="1" ht="24" customHeight="1" outlineLevel="1">
      <c r="A310" s="551" t="str">
        <f t="shared" ref="A310:A316" si="57">A309</f>
        <v>1</v>
      </c>
      <c r="L310" s="227" t="s">
        <v>18</v>
      </c>
      <c r="M310" s="228" t="s">
        <v>411</v>
      </c>
      <c r="N310" s="206" t="s">
        <v>370</v>
      </c>
      <c r="O310" s="332">
        <f>O311+O314+O315+O316</f>
        <v>0</v>
      </c>
      <c r="P310" s="332">
        <f t="shared" ref="P310:AL310" si="58">P311+P314+P315+P316</f>
        <v>0</v>
      </c>
      <c r="Q310" s="332">
        <f t="shared" si="58"/>
        <v>0</v>
      </c>
      <c r="R310" s="332">
        <f t="shared" si="58"/>
        <v>0</v>
      </c>
      <c r="S310" s="332">
        <f t="shared" si="58"/>
        <v>0</v>
      </c>
      <c r="T310" s="332">
        <f t="shared" si="58"/>
        <v>0</v>
      </c>
      <c r="U310" s="332">
        <f t="shared" si="58"/>
        <v>0</v>
      </c>
      <c r="V310" s="332">
        <f t="shared" si="58"/>
        <v>0</v>
      </c>
      <c r="W310" s="332">
        <f t="shared" si="58"/>
        <v>0</v>
      </c>
      <c r="X310" s="332">
        <f t="shared" si="58"/>
        <v>0</v>
      </c>
      <c r="Y310" s="332">
        <f t="shared" si="58"/>
        <v>0</v>
      </c>
      <c r="Z310" s="332">
        <f t="shared" si="58"/>
        <v>0</v>
      </c>
      <c r="AA310" s="332">
        <f t="shared" si="58"/>
        <v>0</v>
      </c>
      <c r="AB310" s="332">
        <f t="shared" si="58"/>
        <v>0</v>
      </c>
      <c r="AC310" s="332">
        <f t="shared" si="58"/>
        <v>0</v>
      </c>
      <c r="AD310" s="332">
        <f t="shared" si="58"/>
        <v>0</v>
      </c>
      <c r="AE310" s="332">
        <f t="shared" si="58"/>
        <v>0</v>
      </c>
      <c r="AF310" s="332">
        <f t="shared" si="58"/>
        <v>0</v>
      </c>
      <c r="AG310" s="332">
        <f t="shared" si="58"/>
        <v>0</v>
      </c>
      <c r="AH310" s="332">
        <f t="shared" si="58"/>
        <v>0</v>
      </c>
      <c r="AI310" s="332">
        <f t="shared" si="58"/>
        <v>0</v>
      </c>
      <c r="AJ310" s="332">
        <f t="shared" si="58"/>
        <v>0</v>
      </c>
      <c r="AK310" s="332">
        <f t="shared" si="58"/>
        <v>0</v>
      </c>
      <c r="AL310" s="332">
        <f t="shared" si="58"/>
        <v>0</v>
      </c>
      <c r="AM310" s="194"/>
    </row>
    <row r="311" spans="1:39" s="82" customFormat="1" ht="11.25" customHeight="1" outlineLevel="1">
      <c r="A311" s="551" t="str">
        <f t="shared" si="57"/>
        <v>1</v>
      </c>
      <c r="L311" s="230" t="s">
        <v>165</v>
      </c>
      <c r="M311" s="231" t="s">
        <v>12</v>
      </c>
      <c r="N311" s="149" t="s">
        <v>370</v>
      </c>
      <c r="O311" s="234">
        <f t="shared" ref="O311:AL311" si="59">SUM(O312:O313)</f>
        <v>0</v>
      </c>
      <c r="P311" s="234">
        <f t="shared" si="59"/>
        <v>0</v>
      </c>
      <c r="Q311" s="234">
        <f t="shared" si="59"/>
        <v>0</v>
      </c>
      <c r="R311" s="234">
        <f t="shared" si="59"/>
        <v>0</v>
      </c>
      <c r="S311" s="234">
        <f t="shared" si="59"/>
        <v>0</v>
      </c>
      <c r="T311" s="234">
        <f t="shared" si="59"/>
        <v>0</v>
      </c>
      <c r="U311" s="234">
        <f t="shared" si="59"/>
        <v>0</v>
      </c>
      <c r="V311" s="234">
        <f t="shared" si="59"/>
        <v>0</v>
      </c>
      <c r="W311" s="234">
        <f t="shared" si="59"/>
        <v>0</v>
      </c>
      <c r="X311" s="234">
        <f t="shared" si="59"/>
        <v>0</v>
      </c>
      <c r="Y311" s="234">
        <f t="shared" si="59"/>
        <v>0</v>
      </c>
      <c r="Z311" s="234">
        <f t="shared" si="59"/>
        <v>0</v>
      </c>
      <c r="AA311" s="234">
        <f t="shared" si="59"/>
        <v>0</v>
      </c>
      <c r="AB311" s="234">
        <f t="shared" si="59"/>
        <v>0</v>
      </c>
      <c r="AC311" s="234">
        <f t="shared" si="59"/>
        <v>0</v>
      </c>
      <c r="AD311" s="234">
        <f t="shared" si="59"/>
        <v>0</v>
      </c>
      <c r="AE311" s="234">
        <f t="shared" si="59"/>
        <v>0</v>
      </c>
      <c r="AF311" s="234">
        <f t="shared" si="59"/>
        <v>0</v>
      </c>
      <c r="AG311" s="234">
        <f t="shared" si="59"/>
        <v>0</v>
      </c>
      <c r="AH311" s="234">
        <f t="shared" si="59"/>
        <v>0</v>
      </c>
      <c r="AI311" s="234">
        <f t="shared" si="59"/>
        <v>0</v>
      </c>
      <c r="AJ311" s="234">
        <f t="shared" si="59"/>
        <v>0</v>
      </c>
      <c r="AK311" s="234">
        <f t="shared" si="59"/>
        <v>0</v>
      </c>
      <c r="AL311" s="234">
        <f t="shared" si="59"/>
        <v>0</v>
      </c>
      <c r="AM311" s="194"/>
    </row>
    <row r="312" spans="1:39" s="82" customFormat="1" ht="24" customHeight="1" outlineLevel="1">
      <c r="A312" s="551" t="str">
        <f t="shared" si="57"/>
        <v>1</v>
      </c>
      <c r="L312" s="230" t="s">
        <v>412</v>
      </c>
      <c r="M312" s="233" t="s">
        <v>413</v>
      </c>
      <c r="N312" s="149" t="s">
        <v>370</v>
      </c>
      <c r="O312" s="234"/>
      <c r="P312" s="234"/>
      <c r="Q312" s="234"/>
      <c r="R312" s="234"/>
      <c r="S312" s="234"/>
      <c r="T312" s="234"/>
      <c r="U312" s="234"/>
      <c r="V312" s="234"/>
      <c r="W312" s="234"/>
      <c r="X312" s="234"/>
      <c r="Y312" s="234"/>
      <c r="Z312" s="234"/>
      <c r="AA312" s="234"/>
      <c r="AB312" s="234"/>
      <c r="AC312" s="234"/>
      <c r="AD312" s="234"/>
      <c r="AE312" s="234"/>
      <c r="AF312" s="234"/>
      <c r="AG312" s="234"/>
      <c r="AH312" s="234"/>
      <c r="AI312" s="234"/>
      <c r="AJ312" s="234"/>
      <c r="AK312" s="234"/>
      <c r="AL312" s="234"/>
      <c r="AM312" s="194"/>
    </row>
    <row r="313" spans="1:39" s="82" customFormat="1" ht="11.25" customHeight="1" outlineLevel="1">
      <c r="A313" s="551" t="str">
        <f t="shared" si="57"/>
        <v>1</v>
      </c>
      <c r="L313" s="230" t="s">
        <v>414</v>
      </c>
      <c r="M313" s="233" t="s">
        <v>415</v>
      </c>
      <c r="N313" s="149" t="s">
        <v>370</v>
      </c>
      <c r="O313" s="234"/>
      <c r="P313" s="234"/>
      <c r="Q313" s="234"/>
      <c r="R313" s="234"/>
      <c r="S313" s="234"/>
      <c r="T313" s="234"/>
      <c r="U313" s="234"/>
      <c r="V313" s="234"/>
      <c r="W313" s="234"/>
      <c r="X313" s="234"/>
      <c r="Y313" s="234"/>
      <c r="Z313" s="234"/>
      <c r="AA313" s="234"/>
      <c r="AB313" s="234"/>
      <c r="AC313" s="234"/>
      <c r="AD313" s="234"/>
      <c r="AE313" s="234"/>
      <c r="AF313" s="234"/>
      <c r="AG313" s="234"/>
      <c r="AH313" s="234"/>
      <c r="AI313" s="234"/>
      <c r="AJ313" s="234"/>
      <c r="AK313" s="234"/>
      <c r="AL313" s="234"/>
      <c r="AM313" s="194"/>
    </row>
    <row r="314" spans="1:39" s="82" customFormat="1" ht="11.25" customHeight="1" outlineLevel="1">
      <c r="A314" s="551" t="str">
        <f t="shared" si="57"/>
        <v>1</v>
      </c>
      <c r="L314" s="230" t="s">
        <v>166</v>
      </c>
      <c r="M314" s="235" t="s">
        <v>416</v>
      </c>
      <c r="N314" s="149" t="s">
        <v>370</v>
      </c>
      <c r="O314" s="234"/>
      <c r="P314" s="234"/>
      <c r="Q314" s="234"/>
      <c r="R314" s="234"/>
      <c r="S314" s="234"/>
      <c r="T314" s="234"/>
      <c r="U314" s="234"/>
      <c r="V314" s="234"/>
      <c r="W314" s="234"/>
      <c r="X314" s="234"/>
      <c r="Y314" s="234"/>
      <c r="Z314" s="234"/>
      <c r="AA314" s="234"/>
      <c r="AB314" s="234"/>
      <c r="AC314" s="234"/>
      <c r="AD314" s="234"/>
      <c r="AE314" s="234"/>
      <c r="AF314" s="234"/>
      <c r="AG314" s="234"/>
      <c r="AH314" s="234"/>
      <c r="AI314" s="234"/>
      <c r="AJ314" s="234"/>
      <c r="AK314" s="234"/>
      <c r="AL314" s="234"/>
      <c r="AM314" s="194"/>
    </row>
    <row r="315" spans="1:39" s="82" customFormat="1" ht="11.25" customHeight="1" outlineLevel="1">
      <c r="A315" s="551" t="str">
        <f t="shared" si="57"/>
        <v>1</v>
      </c>
      <c r="L315" s="230" t="s">
        <v>378</v>
      </c>
      <c r="M315" s="236" t="s">
        <v>417</v>
      </c>
      <c r="N315" s="149" t="s">
        <v>370</v>
      </c>
      <c r="O315" s="234"/>
      <c r="P315" s="234"/>
      <c r="Q315" s="234"/>
      <c r="R315" s="234"/>
      <c r="S315" s="234"/>
      <c r="T315" s="234"/>
      <c r="U315" s="234"/>
      <c r="V315" s="234"/>
      <c r="W315" s="234"/>
      <c r="X315" s="234"/>
      <c r="Y315" s="234"/>
      <c r="Z315" s="234"/>
      <c r="AA315" s="234"/>
      <c r="AB315" s="234"/>
      <c r="AC315" s="234"/>
      <c r="AD315" s="234"/>
      <c r="AE315" s="234"/>
      <c r="AF315" s="234"/>
      <c r="AG315" s="234"/>
      <c r="AH315" s="234"/>
      <c r="AI315" s="234"/>
      <c r="AJ315" s="234"/>
      <c r="AK315" s="234"/>
      <c r="AL315" s="234"/>
      <c r="AM315" s="194"/>
    </row>
    <row r="316" spans="1:39" s="82" customFormat="1" ht="11.25" customHeight="1" outlineLevel="1">
      <c r="A316" s="551" t="str">
        <f t="shared" si="57"/>
        <v>1</v>
      </c>
      <c r="L316" s="230" t="s">
        <v>380</v>
      </c>
      <c r="M316" s="236" t="s">
        <v>418</v>
      </c>
      <c r="N316" s="149" t="s">
        <v>370</v>
      </c>
      <c r="O316" s="234"/>
      <c r="P316" s="234"/>
      <c r="Q316" s="234"/>
      <c r="R316" s="234"/>
      <c r="S316" s="234"/>
      <c r="T316" s="234"/>
      <c r="U316" s="234"/>
      <c r="V316" s="234"/>
      <c r="W316" s="234"/>
      <c r="X316" s="234"/>
      <c r="Y316" s="234"/>
      <c r="Z316" s="234"/>
      <c r="AA316" s="234"/>
      <c r="AB316" s="234"/>
      <c r="AC316" s="234"/>
      <c r="AD316" s="234"/>
      <c r="AE316" s="234"/>
      <c r="AF316" s="234"/>
      <c r="AG316" s="234"/>
      <c r="AH316" s="234"/>
      <c r="AI316" s="234"/>
      <c r="AJ316" s="234"/>
      <c r="AK316" s="234"/>
      <c r="AL316" s="234"/>
      <c r="AM316" s="194"/>
    </row>
    <row r="318" spans="1:39" s="143" customFormat="1" ht="30" customHeight="1">
      <c r="A318" s="142" t="s">
        <v>1078</v>
      </c>
      <c r="M318" s="144"/>
      <c r="N318" s="144"/>
      <c r="O318" s="144"/>
      <c r="P318" s="144"/>
      <c r="AA318" s="145"/>
    </row>
    <row r="319" spans="1:39">
      <c r="A319" s="146" t="s">
        <v>1079</v>
      </c>
    </row>
    <row r="320" spans="1:39" s="98" customFormat="1">
      <c r="A320" s="183" t="s">
        <v>18</v>
      </c>
      <c r="B320" s="98" t="s">
        <v>1235</v>
      </c>
      <c r="L320" s="237" t="str">
        <f>INDEX('Общие сведения'!$J$113:$J$476,MATCH($A320,'Общие сведения'!$D$113:$D$476,0))</f>
        <v>Тариф 1 (Водоснабжение) - тариф на питьевую воду (р.п.Вешкайма)</v>
      </c>
      <c r="M320" s="158"/>
      <c r="N320" s="158"/>
      <c r="O320" s="462">
        <f>O321+O324+O327+O330+O333+O336+O337+O338</f>
        <v>0</v>
      </c>
      <c r="P320" s="462">
        <f t="shared" ref="P320:AL320" si="60">P321+P324+P327+P330+P333+P336+P337+P338</f>
        <v>0</v>
      </c>
      <c r="Q320" s="462">
        <f t="shared" si="60"/>
        <v>0</v>
      </c>
      <c r="R320" s="462">
        <f t="shared" si="60"/>
        <v>0</v>
      </c>
      <c r="S320" s="462">
        <f t="shared" si="60"/>
        <v>0</v>
      </c>
      <c r="T320" s="462">
        <f t="shared" si="60"/>
        <v>0</v>
      </c>
      <c r="U320" s="462">
        <f t="shared" si="60"/>
        <v>0</v>
      </c>
      <c r="V320" s="462">
        <f t="shared" si="60"/>
        <v>0</v>
      </c>
      <c r="W320" s="462">
        <f t="shared" si="60"/>
        <v>0</v>
      </c>
      <c r="X320" s="462">
        <f t="shared" si="60"/>
        <v>0</v>
      </c>
      <c r="Y320" s="462">
        <f t="shared" si="60"/>
        <v>0</v>
      </c>
      <c r="Z320" s="462">
        <f t="shared" si="60"/>
        <v>0</v>
      </c>
      <c r="AA320" s="462">
        <f t="shared" si="60"/>
        <v>0</v>
      </c>
      <c r="AB320" s="462">
        <f t="shared" si="60"/>
        <v>0</v>
      </c>
      <c r="AC320" s="462">
        <f t="shared" si="60"/>
        <v>0</v>
      </c>
      <c r="AD320" s="462">
        <f t="shared" si="60"/>
        <v>0</v>
      </c>
      <c r="AE320" s="462">
        <f t="shared" si="60"/>
        <v>0</v>
      </c>
      <c r="AF320" s="462">
        <f t="shared" si="60"/>
        <v>0</v>
      </c>
      <c r="AG320" s="462">
        <f t="shared" si="60"/>
        <v>0</v>
      </c>
      <c r="AH320" s="462">
        <f t="shared" si="60"/>
        <v>0</v>
      </c>
      <c r="AI320" s="462">
        <f t="shared" si="60"/>
        <v>0</v>
      </c>
      <c r="AJ320" s="462">
        <f t="shared" si="60"/>
        <v>0</v>
      </c>
      <c r="AK320" s="462">
        <f t="shared" si="60"/>
        <v>0</v>
      </c>
      <c r="AL320" s="462">
        <f t="shared" si="60"/>
        <v>0</v>
      </c>
      <c r="AM320" s="242"/>
    </row>
    <row r="321" spans="1:39" s="98" customFormat="1" outlineLevel="1">
      <c r="A321" s="551" t="str">
        <f t="shared" ref="A321:A338" si="61">A320</f>
        <v>1</v>
      </c>
      <c r="L321" s="217">
        <v>1</v>
      </c>
      <c r="M321" s="524" t="s">
        <v>420</v>
      </c>
      <c r="N321" s="224" t="s">
        <v>370</v>
      </c>
      <c r="O321" s="220">
        <f>SUMIF(N322:N323,N321,O322:O323)</f>
        <v>0</v>
      </c>
      <c r="P321" s="220">
        <f>SUMIF(N322:N323,N321,P322:P323)</f>
        <v>0</v>
      </c>
      <c r="Q321" s="220">
        <f>SUMIF(N322:N323,N321,Q322:Q323)</f>
        <v>0</v>
      </c>
      <c r="R321" s="220">
        <f>SUMIF(N322:N323,N321,R322:R323)</f>
        <v>0</v>
      </c>
      <c r="S321" s="220">
        <f>SUMIF(N322:N323,N321,S322:S323)</f>
        <v>0</v>
      </c>
      <c r="T321" s="220">
        <f>SUMIF(N322:N323,N321,T322:T323)</f>
        <v>0</v>
      </c>
      <c r="U321" s="220">
        <f>SUMIF(N322:N323,N321,U322:U323)</f>
        <v>0</v>
      </c>
      <c r="V321" s="220">
        <f>SUMIF(N322:N323,N321,V322:V323)</f>
        <v>0</v>
      </c>
      <c r="W321" s="220">
        <f>SUMIF(N322:N323,N321,W322:W323)</f>
        <v>0</v>
      </c>
      <c r="X321" s="220">
        <f>SUMIF(N322:N323,N321,X322:X323)</f>
        <v>0</v>
      </c>
      <c r="Y321" s="220">
        <f>SUMIF(N322:N323,N321,Y322:Y323)</f>
        <v>0</v>
      </c>
      <c r="Z321" s="220">
        <f>SUMIF(N322:N323,N321,Z322:Z323)</f>
        <v>0</v>
      </c>
      <c r="AA321" s="220">
        <f>SUMIF(N322:N323,N321,AA322:AA323)</f>
        <v>0</v>
      </c>
      <c r="AB321" s="220">
        <f>SUMIF(N322:N323,N321,AB322:AB323)</f>
        <v>0</v>
      </c>
      <c r="AC321" s="220">
        <f>SUMIF(N322:N323,N321,AC322:AC323)</f>
        <v>0</v>
      </c>
      <c r="AD321" s="220">
        <f>SUMIF(N322:N323,N321,AD322:AD323)</f>
        <v>0</v>
      </c>
      <c r="AE321" s="220">
        <f>SUMIF(N322:N323,N321,AE322:AE323)</f>
        <v>0</v>
      </c>
      <c r="AF321" s="220">
        <f>SUMIF(N322:N323,N321,AF322:AF323)</f>
        <v>0</v>
      </c>
      <c r="AG321" s="220">
        <f>SUMIF(N322:N323,N321,AG322:AG323)</f>
        <v>0</v>
      </c>
      <c r="AH321" s="220">
        <f>SUMIF(N322:N323,N321,AH322:AH323)</f>
        <v>0</v>
      </c>
      <c r="AI321" s="220">
        <f>SUMIF(N322:N323,N321,AI322:AI323)</f>
        <v>0</v>
      </c>
      <c r="AJ321" s="220">
        <f>SUMIF(N322:N323,N321,AJ322:AJ323)</f>
        <v>0</v>
      </c>
      <c r="AK321" s="220">
        <f>SUMIF(N322:N323,N321,AK322:AK323)</f>
        <v>0</v>
      </c>
      <c r="AL321" s="220">
        <f>SUMIF(N322:N323,N321,AL322:AL323)</f>
        <v>0</v>
      </c>
      <c r="AM321" s="194"/>
    </row>
    <row r="322" spans="1:39" s="98" customFormat="1" ht="0.15" customHeight="1" outlineLevel="1">
      <c r="A322" s="551" t="str">
        <f t="shared" si="61"/>
        <v>1</v>
      </c>
      <c r="J322" s="240" t="s">
        <v>1073</v>
      </c>
      <c r="L322" s="217"/>
      <c r="M322" s="524"/>
      <c r="N322" s="224"/>
      <c r="O322" s="225"/>
      <c r="P322" s="225"/>
      <c r="Q322" s="225"/>
      <c r="R322" s="225"/>
      <c r="S322" s="225"/>
      <c r="T322" s="225"/>
      <c r="U322" s="225"/>
      <c r="V322" s="225"/>
      <c r="W322" s="225"/>
      <c r="X322" s="225"/>
      <c r="Y322" s="225"/>
      <c r="Z322" s="225"/>
      <c r="AA322" s="225"/>
      <c r="AB322" s="225"/>
      <c r="AC322" s="225"/>
      <c r="AD322" s="225"/>
      <c r="AE322" s="225"/>
      <c r="AF322" s="225"/>
      <c r="AG322" s="225"/>
      <c r="AH322" s="225"/>
      <c r="AI322" s="225"/>
      <c r="AJ322" s="225"/>
      <c r="AK322" s="225"/>
      <c r="AL322" s="225"/>
      <c r="AM322" s="243"/>
    </row>
    <row r="323" spans="1:39" s="98" customFormat="1" outlineLevel="1">
      <c r="A323" s="551" t="str">
        <f t="shared" si="61"/>
        <v>1</v>
      </c>
      <c r="J323" s="241"/>
      <c r="L323" s="257"/>
      <c r="M323" s="258" t="s">
        <v>1077</v>
      </c>
      <c r="N323" s="258"/>
      <c r="O323" s="258"/>
      <c r="P323" s="258"/>
      <c r="Q323" s="258"/>
      <c r="R323" s="258"/>
      <c r="S323" s="258"/>
      <c r="T323" s="258"/>
      <c r="U323" s="258"/>
      <c r="V323" s="258"/>
      <c r="W323" s="258"/>
      <c r="X323" s="258"/>
      <c r="Y323" s="258"/>
      <c r="Z323" s="258"/>
      <c r="AA323" s="258"/>
      <c r="AB323" s="258"/>
      <c r="AC323" s="258"/>
      <c r="AD323" s="258"/>
      <c r="AE323" s="258"/>
      <c r="AF323" s="258"/>
      <c r="AG323" s="258"/>
      <c r="AH323" s="258"/>
      <c r="AI323" s="258"/>
      <c r="AJ323" s="258"/>
      <c r="AK323" s="258"/>
      <c r="AL323" s="258"/>
      <c r="AM323" s="259"/>
    </row>
    <row r="324" spans="1:39" s="98" customFormat="1" outlineLevel="1">
      <c r="A324" s="551" t="str">
        <f t="shared" si="61"/>
        <v>1</v>
      </c>
      <c r="L324" s="217">
        <v>2</v>
      </c>
      <c r="M324" s="524" t="s">
        <v>422</v>
      </c>
      <c r="N324" s="224" t="s">
        <v>370</v>
      </c>
      <c r="O324" s="220">
        <f>SUMIF(N325:N326,N324,O325:O326)</f>
        <v>0</v>
      </c>
      <c r="P324" s="220">
        <f>SUMIF(N325:N326,N324,P325:P326)</f>
        <v>0</v>
      </c>
      <c r="Q324" s="220">
        <f>SUMIF(N325:N326,N324,Q325:Q326)</f>
        <v>0</v>
      </c>
      <c r="R324" s="220">
        <f>SUMIF(N325:N326,N324,R325:R326)</f>
        <v>0</v>
      </c>
      <c r="S324" s="220">
        <f>SUMIF(N325:N326,N324,S325:S326)</f>
        <v>0</v>
      </c>
      <c r="T324" s="220">
        <f>SUMIF(N325:N326,N324,T325:T326)</f>
        <v>0</v>
      </c>
      <c r="U324" s="220">
        <f>SUMIF(N325:N326,N324,U325:U326)</f>
        <v>0</v>
      </c>
      <c r="V324" s="220">
        <f>SUMIF(N325:N326,N324,V325:V326)</f>
        <v>0</v>
      </c>
      <c r="W324" s="220">
        <f>SUMIF(N325:N326,N324,W325:W326)</f>
        <v>0</v>
      </c>
      <c r="X324" s="220">
        <f>SUMIF(N325:N326,N324,X325:X326)</f>
        <v>0</v>
      </c>
      <c r="Y324" s="220">
        <f>SUMIF(N325:N326,N324,Y325:Y326)</f>
        <v>0</v>
      </c>
      <c r="Z324" s="220">
        <f>SUMIF(N325:N326,N324,Z325:Z326)</f>
        <v>0</v>
      </c>
      <c r="AA324" s="220">
        <f>SUMIF(N325:N326,N324,AA325:AA326)</f>
        <v>0</v>
      </c>
      <c r="AB324" s="220">
        <f>SUMIF(N325:N326,N324,AB325:AB326)</f>
        <v>0</v>
      </c>
      <c r="AC324" s="220">
        <f>SUMIF(N325:N326,N324,AC325:AC326)</f>
        <v>0</v>
      </c>
      <c r="AD324" s="220">
        <f>SUMIF(N325:N326,N324,AD325:AD326)</f>
        <v>0</v>
      </c>
      <c r="AE324" s="220">
        <f>SUMIF(N325:N326,N324,AE325:AE326)</f>
        <v>0</v>
      </c>
      <c r="AF324" s="220">
        <f>SUMIF(N325:N326,N324,AF325:AF326)</f>
        <v>0</v>
      </c>
      <c r="AG324" s="220">
        <f>SUMIF(N325:N326,N324,AG325:AG326)</f>
        <v>0</v>
      </c>
      <c r="AH324" s="220">
        <f>SUMIF(N325:N326,N324,AH325:AH326)</f>
        <v>0</v>
      </c>
      <c r="AI324" s="220">
        <f>SUMIF(N325:N326,N324,AI325:AI326)</f>
        <v>0</v>
      </c>
      <c r="AJ324" s="220">
        <f>SUMIF(N325:N326,N324,AJ325:AJ326)</f>
        <v>0</v>
      </c>
      <c r="AK324" s="220">
        <f>SUMIF(N325:N326,N324,AK325:AK326)</f>
        <v>0</v>
      </c>
      <c r="AL324" s="220">
        <f>SUMIF(N325:N326,N324,AL325:AL326)</f>
        <v>0</v>
      </c>
      <c r="AM324" s="194"/>
    </row>
    <row r="325" spans="1:39" s="98" customFormat="1" ht="0.15" customHeight="1" outlineLevel="1">
      <c r="A325" s="551" t="str">
        <f t="shared" si="61"/>
        <v>1</v>
      </c>
      <c r="J325" s="240" t="s">
        <v>1074</v>
      </c>
      <c r="L325" s="217"/>
      <c r="M325" s="524"/>
      <c r="N325" s="224"/>
      <c r="O325" s="225"/>
      <c r="P325" s="225"/>
      <c r="Q325" s="225"/>
      <c r="R325" s="225"/>
      <c r="S325" s="225"/>
      <c r="T325" s="225"/>
      <c r="U325" s="225"/>
      <c r="V325" s="225"/>
      <c r="W325" s="225"/>
      <c r="X325" s="225"/>
      <c r="Y325" s="225"/>
      <c r="Z325" s="225"/>
      <c r="AA325" s="225"/>
      <c r="AB325" s="225"/>
      <c r="AC325" s="225"/>
      <c r="AD325" s="225"/>
      <c r="AE325" s="225"/>
      <c r="AF325" s="225"/>
      <c r="AG325" s="225"/>
      <c r="AH325" s="225"/>
      <c r="AI325" s="225"/>
      <c r="AJ325" s="225"/>
      <c r="AK325" s="225"/>
      <c r="AL325" s="225"/>
      <c r="AM325" s="243"/>
    </row>
    <row r="326" spans="1:39" s="98" customFormat="1" outlineLevel="1">
      <c r="A326" s="551" t="str">
        <f t="shared" si="61"/>
        <v>1</v>
      </c>
      <c r="J326" s="241"/>
      <c r="L326" s="257"/>
      <c r="M326" s="258" t="s">
        <v>1077</v>
      </c>
      <c r="N326" s="258"/>
      <c r="O326" s="258"/>
      <c r="P326" s="258"/>
      <c r="Q326" s="258"/>
      <c r="R326" s="258"/>
      <c r="S326" s="258"/>
      <c r="T326" s="258"/>
      <c r="U326" s="258"/>
      <c r="V326" s="258"/>
      <c r="W326" s="258"/>
      <c r="X326" s="258"/>
      <c r="Y326" s="258"/>
      <c r="Z326" s="258"/>
      <c r="AA326" s="258"/>
      <c r="AB326" s="258"/>
      <c r="AC326" s="258"/>
      <c r="AD326" s="258"/>
      <c r="AE326" s="258"/>
      <c r="AF326" s="258"/>
      <c r="AG326" s="258"/>
      <c r="AH326" s="258"/>
      <c r="AI326" s="258"/>
      <c r="AJ326" s="258"/>
      <c r="AK326" s="258"/>
      <c r="AL326" s="258"/>
      <c r="AM326" s="259"/>
    </row>
    <row r="327" spans="1:39" s="98" customFormat="1" outlineLevel="1">
      <c r="A327" s="551" t="str">
        <f t="shared" si="61"/>
        <v>1</v>
      </c>
      <c r="L327" s="217">
        <v>3</v>
      </c>
      <c r="M327" s="524" t="s">
        <v>424</v>
      </c>
      <c r="N327" s="224" t="s">
        <v>370</v>
      </c>
      <c r="O327" s="220">
        <f>SUMIF(N328:N329,N327,O328:O329)</f>
        <v>0</v>
      </c>
      <c r="P327" s="220">
        <f>SUMIF(N328:N329,N327,P328:P329)</f>
        <v>0</v>
      </c>
      <c r="Q327" s="220">
        <f>SUMIF(N328:N329,N327,Q328:Q329)</f>
        <v>0</v>
      </c>
      <c r="R327" s="220">
        <f>SUMIF(N328:N329,N327,R328:R329)</f>
        <v>0</v>
      </c>
      <c r="S327" s="220">
        <f>SUMIF(N328:N329,N327,S328:S329)</f>
        <v>0</v>
      </c>
      <c r="T327" s="220">
        <f>SUMIF(N328:N329,N327,T328:T329)</f>
        <v>0</v>
      </c>
      <c r="U327" s="220">
        <f>SUMIF(N328:N329,N327,U328:U329)</f>
        <v>0</v>
      </c>
      <c r="V327" s="220">
        <f>SUMIF(N328:N329,N327,V328:V329)</f>
        <v>0</v>
      </c>
      <c r="W327" s="220">
        <f>SUMIF(N328:N329,N327,W328:W329)</f>
        <v>0</v>
      </c>
      <c r="X327" s="220">
        <f>SUMIF(N328:N329,N327,X328:X329)</f>
        <v>0</v>
      </c>
      <c r="Y327" s="220">
        <f>SUMIF(N328:N329,N327,Y328:Y329)</f>
        <v>0</v>
      </c>
      <c r="Z327" s="220">
        <f>SUMIF(N328:N329,N327,Z328:Z329)</f>
        <v>0</v>
      </c>
      <c r="AA327" s="220">
        <f>SUMIF(N328:N329,N327,AA328:AA329)</f>
        <v>0</v>
      </c>
      <c r="AB327" s="220">
        <f>SUMIF(N328:N329,N327,AB328:AB329)</f>
        <v>0</v>
      </c>
      <c r="AC327" s="220">
        <f>SUMIF(N328:N329,N327,AC328:AC329)</f>
        <v>0</v>
      </c>
      <c r="AD327" s="220">
        <f>SUMIF(N328:N329,N327,AD328:AD329)</f>
        <v>0</v>
      </c>
      <c r="AE327" s="220">
        <f>SUMIF(N328:N329,N327,AE328:AE329)</f>
        <v>0</v>
      </c>
      <c r="AF327" s="220">
        <f>SUMIF(N328:N329,N327,AF328:AF329)</f>
        <v>0</v>
      </c>
      <c r="AG327" s="220">
        <f>SUMIF(N328:N329,N327,AG328:AG329)</f>
        <v>0</v>
      </c>
      <c r="AH327" s="220">
        <f>SUMIF(N328:N329,N327,AH328:AH329)</f>
        <v>0</v>
      </c>
      <c r="AI327" s="220">
        <f>SUMIF(N328:N329,N327,AI328:AI329)</f>
        <v>0</v>
      </c>
      <c r="AJ327" s="220">
        <f>SUMIF(N328:N329,N327,AJ328:AJ329)</f>
        <v>0</v>
      </c>
      <c r="AK327" s="220">
        <f>SUMIF(N328:N329,N327,AK328:AK329)</f>
        <v>0</v>
      </c>
      <c r="AL327" s="220">
        <f>SUMIF(N328:N329,N327,AL328:AL329)</f>
        <v>0</v>
      </c>
      <c r="AM327" s="194"/>
    </row>
    <row r="328" spans="1:39" s="98" customFormat="1" ht="0.15" customHeight="1" outlineLevel="1">
      <c r="A328" s="551" t="str">
        <f t="shared" si="61"/>
        <v>1</v>
      </c>
      <c r="J328" s="240" t="s">
        <v>1075</v>
      </c>
      <c r="L328" s="217"/>
      <c r="M328" s="524"/>
      <c r="N328" s="224"/>
      <c r="O328" s="225"/>
      <c r="P328" s="225"/>
      <c r="Q328" s="225"/>
      <c r="R328" s="225"/>
      <c r="S328" s="225"/>
      <c r="T328" s="225"/>
      <c r="U328" s="225"/>
      <c r="V328" s="225"/>
      <c r="W328" s="225"/>
      <c r="X328" s="225"/>
      <c r="Y328" s="225"/>
      <c r="Z328" s="225"/>
      <c r="AA328" s="225"/>
      <c r="AB328" s="225"/>
      <c r="AC328" s="225"/>
      <c r="AD328" s="225"/>
      <c r="AE328" s="225"/>
      <c r="AF328" s="225"/>
      <c r="AG328" s="225"/>
      <c r="AH328" s="225"/>
      <c r="AI328" s="225"/>
      <c r="AJ328" s="225"/>
      <c r="AK328" s="225"/>
      <c r="AL328" s="225"/>
      <c r="AM328" s="243"/>
    </row>
    <row r="329" spans="1:39" s="98" customFormat="1" outlineLevel="1">
      <c r="A329" s="551" t="str">
        <f t="shared" si="61"/>
        <v>1</v>
      </c>
      <c r="J329" s="241"/>
      <c r="L329" s="257"/>
      <c r="M329" s="258" t="s">
        <v>1077</v>
      </c>
      <c r="N329" s="258"/>
      <c r="O329" s="258"/>
      <c r="P329" s="258"/>
      <c r="Q329" s="258"/>
      <c r="R329" s="258"/>
      <c r="S329" s="258"/>
      <c r="T329" s="258"/>
      <c r="U329" s="258"/>
      <c r="V329" s="258"/>
      <c r="W329" s="258"/>
      <c r="X329" s="258"/>
      <c r="Y329" s="258"/>
      <c r="Z329" s="258"/>
      <c r="AA329" s="258"/>
      <c r="AB329" s="258"/>
      <c r="AC329" s="258"/>
      <c r="AD329" s="258"/>
      <c r="AE329" s="258"/>
      <c r="AF329" s="258"/>
      <c r="AG329" s="258"/>
      <c r="AH329" s="258"/>
      <c r="AI329" s="258"/>
      <c r="AJ329" s="258"/>
      <c r="AK329" s="258"/>
      <c r="AL329" s="258"/>
      <c r="AM329" s="259"/>
    </row>
    <row r="330" spans="1:39" s="98" customFormat="1" outlineLevel="1">
      <c r="A330" s="551" t="str">
        <f t="shared" si="61"/>
        <v>1</v>
      </c>
      <c r="L330" s="217">
        <v>4</v>
      </c>
      <c r="M330" s="524" t="s">
        <v>425</v>
      </c>
      <c r="N330" s="224" t="s">
        <v>370</v>
      </c>
      <c r="O330" s="220">
        <f>SUMIF(N331:N332,N330,O331:O332)</f>
        <v>0</v>
      </c>
      <c r="P330" s="220">
        <f>SUMIF(N331:N332,N330,P331:P332)</f>
        <v>0</v>
      </c>
      <c r="Q330" s="220">
        <f>SUMIF(N331:N332,N330,Q331:Q332)</f>
        <v>0</v>
      </c>
      <c r="R330" s="220">
        <f>SUMIF(N331:N332,N330,R331:R332)</f>
        <v>0</v>
      </c>
      <c r="S330" s="220">
        <f>SUMIF(N331:N332,N330,S331:S332)</f>
        <v>0</v>
      </c>
      <c r="T330" s="220">
        <f>SUMIF(N331:N332,N330,T331:T332)</f>
        <v>0</v>
      </c>
      <c r="U330" s="220">
        <f>SUMIF(N331:N332,N330,U331:U332)</f>
        <v>0</v>
      </c>
      <c r="V330" s="220">
        <f>SUMIF(N331:N332,N330,V331:V332)</f>
        <v>0</v>
      </c>
      <c r="W330" s="220">
        <f>SUMIF(N331:N332,N330,W331:W332)</f>
        <v>0</v>
      </c>
      <c r="X330" s="220">
        <f>SUMIF(N331:N332,N330,X331:X332)</f>
        <v>0</v>
      </c>
      <c r="Y330" s="220">
        <f>SUMIF(N331:N332,N330,Y331:Y332)</f>
        <v>0</v>
      </c>
      <c r="Z330" s="220">
        <f>SUMIF(N331:N332,N330,Z331:Z332)</f>
        <v>0</v>
      </c>
      <c r="AA330" s="220">
        <f>SUMIF(N331:N332,N330,AA331:AA332)</f>
        <v>0</v>
      </c>
      <c r="AB330" s="220">
        <f>SUMIF(N331:N332,N330,AB331:AB332)</f>
        <v>0</v>
      </c>
      <c r="AC330" s="220">
        <f>SUMIF(N331:N332,N330,AC331:AC332)</f>
        <v>0</v>
      </c>
      <c r="AD330" s="220">
        <f>SUMIF(N331:N332,N330,AD331:AD332)</f>
        <v>0</v>
      </c>
      <c r="AE330" s="220">
        <f>SUMIF(N331:N332,N330,AE331:AE332)</f>
        <v>0</v>
      </c>
      <c r="AF330" s="220">
        <f>SUMIF(N331:N332,N330,AF331:AF332)</f>
        <v>0</v>
      </c>
      <c r="AG330" s="220">
        <f>SUMIF(N331:N332,N330,AG331:AG332)</f>
        <v>0</v>
      </c>
      <c r="AH330" s="220">
        <f>SUMIF(N331:N332,N330,AH331:AH332)</f>
        <v>0</v>
      </c>
      <c r="AI330" s="220">
        <f>SUMIF(N331:N332,N330,AI331:AI332)</f>
        <v>0</v>
      </c>
      <c r="AJ330" s="220">
        <f>SUMIF(N331:N332,N330,AJ331:AJ332)</f>
        <v>0</v>
      </c>
      <c r="AK330" s="220">
        <f>SUMIF(N331:N332,N330,AK331:AK332)</f>
        <v>0</v>
      </c>
      <c r="AL330" s="220">
        <f>SUMIF(N331:N332,N330,AL331:AL332)</f>
        <v>0</v>
      </c>
      <c r="AM330" s="194"/>
    </row>
    <row r="331" spans="1:39" s="98" customFormat="1" ht="0.15" customHeight="1" outlineLevel="1">
      <c r="A331" s="551" t="str">
        <f t="shared" si="61"/>
        <v>1</v>
      </c>
      <c r="J331" s="240" t="s">
        <v>1076</v>
      </c>
      <c r="L331" s="217"/>
      <c r="M331" s="524"/>
      <c r="N331" s="224"/>
      <c r="O331" s="225"/>
      <c r="P331" s="225"/>
      <c r="Q331" s="225"/>
      <c r="R331" s="225"/>
      <c r="S331" s="225"/>
      <c r="T331" s="225"/>
      <c r="U331" s="225"/>
      <c r="V331" s="225"/>
      <c r="W331" s="225"/>
      <c r="X331" s="225"/>
      <c r="Y331" s="225"/>
      <c r="Z331" s="225"/>
      <c r="AA331" s="225"/>
      <c r="AB331" s="225"/>
      <c r="AC331" s="225"/>
      <c r="AD331" s="225"/>
      <c r="AE331" s="225"/>
      <c r="AF331" s="225"/>
      <c r="AG331" s="225"/>
      <c r="AH331" s="225"/>
      <c r="AI331" s="225"/>
      <c r="AJ331" s="225"/>
      <c r="AK331" s="225"/>
      <c r="AL331" s="225"/>
      <c r="AM331" s="243"/>
    </row>
    <row r="332" spans="1:39" s="98" customFormat="1" outlineLevel="1">
      <c r="A332" s="551" t="str">
        <f t="shared" si="61"/>
        <v>1</v>
      </c>
      <c r="J332" s="241"/>
      <c r="L332" s="257"/>
      <c r="M332" s="258" t="s">
        <v>1077</v>
      </c>
      <c r="N332" s="258"/>
      <c r="O332" s="258"/>
      <c r="P332" s="258"/>
      <c r="Q332" s="258"/>
      <c r="R332" s="258"/>
      <c r="S332" s="258"/>
      <c r="T332" s="258"/>
      <c r="U332" s="258"/>
      <c r="V332" s="258"/>
      <c r="W332" s="258"/>
      <c r="X332" s="258"/>
      <c r="Y332" s="258"/>
      <c r="Z332" s="258"/>
      <c r="AA332" s="258"/>
      <c r="AB332" s="258"/>
      <c r="AC332" s="258"/>
      <c r="AD332" s="258"/>
      <c r="AE332" s="258"/>
      <c r="AF332" s="258"/>
      <c r="AG332" s="258"/>
      <c r="AH332" s="258"/>
      <c r="AI332" s="258"/>
      <c r="AJ332" s="258"/>
      <c r="AK332" s="258"/>
      <c r="AL332" s="258"/>
      <c r="AM332" s="259"/>
    </row>
    <row r="333" spans="1:39" s="98" customFormat="1" outlineLevel="1">
      <c r="A333" s="551" t="str">
        <f t="shared" si="61"/>
        <v>1</v>
      </c>
      <c r="L333" s="217">
        <v>5</v>
      </c>
      <c r="M333" s="524" t="s">
        <v>1328</v>
      </c>
      <c r="N333" s="224" t="s">
        <v>370</v>
      </c>
      <c r="O333" s="220">
        <f>SUMIF(N334:N335,N333,O334:O335)</f>
        <v>0</v>
      </c>
      <c r="P333" s="220">
        <f>SUMIF(N334:N335,N333,P334:P335)</f>
        <v>0</v>
      </c>
      <c r="Q333" s="220">
        <f>SUMIF(N334:N335,N333,Q334:Q335)</f>
        <v>0</v>
      </c>
      <c r="R333" s="220">
        <f>SUMIF(N334:N335,N333,R334:R335)</f>
        <v>0</v>
      </c>
      <c r="S333" s="220">
        <f>SUMIF(N334:N335,N333,S334:S335)</f>
        <v>0</v>
      </c>
      <c r="T333" s="220">
        <f>SUMIF(N334:N335,N333,T334:T335)</f>
        <v>0</v>
      </c>
      <c r="U333" s="220">
        <f>SUMIF(N334:N335,N333,U334:U335)</f>
        <v>0</v>
      </c>
      <c r="V333" s="220">
        <f>SUMIF(N334:N335,N333,V334:V335)</f>
        <v>0</v>
      </c>
      <c r="W333" s="220">
        <f>SUMIF(N334:N335,N333,W334:W335)</f>
        <v>0</v>
      </c>
      <c r="X333" s="220">
        <f>SUMIF(N334:N335,N333,X334:X335)</f>
        <v>0</v>
      </c>
      <c r="Y333" s="220">
        <f>SUMIF(N334:N335,N333,Y334:Y335)</f>
        <v>0</v>
      </c>
      <c r="Z333" s="220">
        <f>SUMIF(N334:N335,N333,Z334:Z335)</f>
        <v>0</v>
      </c>
      <c r="AA333" s="220">
        <f>SUMIF(N334:N335,N333,AA334:AA335)</f>
        <v>0</v>
      </c>
      <c r="AB333" s="220">
        <f>SUMIF(N334:N335,N333,AB334:AB335)</f>
        <v>0</v>
      </c>
      <c r="AC333" s="220">
        <f>SUMIF(N334:N335,N333,AC334:AC335)</f>
        <v>0</v>
      </c>
      <c r="AD333" s="220">
        <f>SUMIF(N334:N335,N333,AD334:AD335)</f>
        <v>0</v>
      </c>
      <c r="AE333" s="220">
        <f>SUMIF(N334:N335,N333,AE334:AE335)</f>
        <v>0</v>
      </c>
      <c r="AF333" s="220">
        <f>SUMIF(N334:N335,N333,AF334:AF335)</f>
        <v>0</v>
      </c>
      <c r="AG333" s="220">
        <f>SUMIF(N334:N335,N333,AG334:AG335)</f>
        <v>0</v>
      </c>
      <c r="AH333" s="220">
        <f>SUMIF(N334:N335,N333,AH334:AH335)</f>
        <v>0</v>
      </c>
      <c r="AI333" s="220">
        <f>SUMIF(N334:N335,N333,AI334:AI335)</f>
        <v>0</v>
      </c>
      <c r="AJ333" s="220">
        <f>SUMIF(N334:N335,N333,AJ334:AJ335)</f>
        <v>0</v>
      </c>
      <c r="AK333" s="220">
        <f>SUMIF(N334:N335,N333,AK334:AK335)</f>
        <v>0</v>
      </c>
      <c r="AL333" s="220">
        <f>SUMIF(N334:N335,N333,AL334:AL335)</f>
        <v>0</v>
      </c>
      <c r="AM333" s="194"/>
    </row>
    <row r="334" spans="1:39" s="98" customFormat="1" ht="0.15" customHeight="1" outlineLevel="1">
      <c r="A334" s="551" t="str">
        <f t="shared" si="61"/>
        <v>1</v>
      </c>
      <c r="J334" s="240" t="s">
        <v>1349</v>
      </c>
      <c r="L334" s="217"/>
      <c r="M334" s="524"/>
      <c r="N334" s="224"/>
      <c r="O334" s="225"/>
      <c r="P334" s="225"/>
      <c r="Q334" s="225"/>
      <c r="R334" s="225"/>
      <c r="S334" s="225"/>
      <c r="T334" s="225"/>
      <c r="U334" s="225"/>
      <c r="V334" s="225"/>
      <c r="W334" s="225"/>
      <c r="X334" s="225"/>
      <c r="Y334" s="225"/>
      <c r="Z334" s="225"/>
      <c r="AA334" s="225"/>
      <c r="AB334" s="225"/>
      <c r="AC334" s="225"/>
      <c r="AD334" s="225"/>
      <c r="AE334" s="225"/>
      <c r="AF334" s="225"/>
      <c r="AG334" s="225"/>
      <c r="AH334" s="225"/>
      <c r="AI334" s="225"/>
      <c r="AJ334" s="225"/>
      <c r="AK334" s="225"/>
      <c r="AL334" s="225"/>
      <c r="AM334" s="243"/>
    </row>
    <row r="335" spans="1:39" s="98" customFormat="1" outlineLevel="1">
      <c r="A335" s="551" t="str">
        <f t="shared" si="61"/>
        <v>1</v>
      </c>
      <c r="J335" s="490"/>
      <c r="L335" s="257"/>
      <c r="M335" s="258" t="s">
        <v>1077</v>
      </c>
      <c r="N335" s="258"/>
      <c r="O335" s="258"/>
      <c r="P335" s="258"/>
      <c r="Q335" s="258"/>
      <c r="R335" s="258"/>
      <c r="S335" s="258"/>
      <c r="T335" s="258"/>
      <c r="U335" s="258"/>
      <c r="V335" s="258"/>
      <c r="W335" s="258"/>
      <c r="X335" s="258"/>
      <c r="Y335" s="258"/>
      <c r="Z335" s="258"/>
      <c r="AA335" s="258"/>
      <c r="AB335" s="258"/>
      <c r="AC335" s="258"/>
      <c r="AD335" s="258"/>
      <c r="AE335" s="258"/>
      <c r="AF335" s="258"/>
      <c r="AG335" s="258"/>
      <c r="AH335" s="258"/>
      <c r="AI335" s="258"/>
      <c r="AJ335" s="258"/>
      <c r="AK335" s="258"/>
      <c r="AL335" s="258"/>
      <c r="AM335" s="259"/>
    </row>
    <row r="336" spans="1:39" s="99" customFormat="1" outlineLevel="1">
      <c r="A336" s="551" t="str">
        <f>A332</f>
        <v>1</v>
      </c>
      <c r="L336" s="217">
        <v>6</v>
      </c>
      <c r="M336" s="524" t="s">
        <v>426</v>
      </c>
      <c r="N336" s="224" t="s">
        <v>370</v>
      </c>
      <c r="O336" s="247"/>
      <c r="P336" s="247"/>
      <c r="Q336" s="247"/>
      <c r="R336" s="247"/>
      <c r="S336" s="247"/>
      <c r="T336" s="247"/>
      <c r="U336" s="247"/>
      <c r="V336" s="247"/>
      <c r="W336" s="247"/>
      <c r="X336" s="247"/>
      <c r="Y336" s="247"/>
      <c r="Z336" s="247"/>
      <c r="AA336" s="247"/>
      <c r="AB336" s="247"/>
      <c r="AC336" s="247"/>
      <c r="AD336" s="247"/>
      <c r="AE336" s="247"/>
      <c r="AF336" s="247"/>
      <c r="AG336" s="247"/>
      <c r="AH336" s="247"/>
      <c r="AI336" s="247"/>
      <c r="AJ336" s="247"/>
      <c r="AK336" s="247"/>
      <c r="AL336" s="247"/>
      <c r="AM336" s="194"/>
    </row>
    <row r="337" spans="1:39" s="99" customFormat="1" outlineLevel="1">
      <c r="A337" s="551" t="str">
        <f t="shared" si="61"/>
        <v>1</v>
      </c>
      <c r="L337" s="217">
        <v>7</v>
      </c>
      <c r="M337" s="524" t="s">
        <v>427</v>
      </c>
      <c r="N337" s="224" t="s">
        <v>370</v>
      </c>
      <c r="O337" s="247"/>
      <c r="P337" s="247"/>
      <c r="Q337" s="247"/>
      <c r="R337" s="247"/>
      <c r="S337" s="247"/>
      <c r="T337" s="247"/>
      <c r="U337" s="247"/>
      <c r="V337" s="247"/>
      <c r="W337" s="247"/>
      <c r="X337" s="247"/>
      <c r="Y337" s="247"/>
      <c r="Z337" s="247"/>
      <c r="AA337" s="247"/>
      <c r="AB337" s="247"/>
      <c r="AC337" s="247"/>
      <c r="AD337" s="247"/>
      <c r="AE337" s="247"/>
      <c r="AF337" s="247"/>
      <c r="AG337" s="247"/>
      <c r="AH337" s="247"/>
      <c r="AI337" s="247"/>
      <c r="AJ337" s="247"/>
      <c r="AK337" s="247"/>
      <c r="AL337" s="247"/>
      <c r="AM337" s="194"/>
    </row>
    <row r="338" spans="1:39" s="99" customFormat="1" outlineLevel="1">
      <c r="A338" s="551" t="str">
        <f t="shared" si="61"/>
        <v>1</v>
      </c>
      <c r="L338" s="217">
        <v>8</v>
      </c>
      <c r="M338" s="524" t="s">
        <v>428</v>
      </c>
      <c r="N338" s="224" t="s">
        <v>370</v>
      </c>
      <c r="O338" s="247"/>
      <c r="P338" s="247"/>
      <c r="Q338" s="247"/>
      <c r="R338" s="247"/>
      <c r="S338" s="247"/>
      <c r="T338" s="247"/>
      <c r="U338" s="247"/>
      <c r="V338" s="247"/>
      <c r="W338" s="247"/>
      <c r="X338" s="247"/>
      <c r="Y338" s="247"/>
      <c r="Z338" s="247"/>
      <c r="AA338" s="247"/>
      <c r="AB338" s="247"/>
      <c r="AC338" s="247"/>
      <c r="AD338" s="247"/>
      <c r="AE338" s="247"/>
      <c r="AF338" s="247"/>
      <c r="AG338" s="247"/>
      <c r="AH338" s="247"/>
      <c r="AI338" s="247"/>
      <c r="AJ338" s="247"/>
      <c r="AK338" s="247"/>
      <c r="AL338" s="247"/>
      <c r="AM338" s="194"/>
    </row>
    <row r="339" spans="1:39">
      <c r="A339" s="146" t="s">
        <v>1080</v>
      </c>
    </row>
    <row r="340" spans="1:39" s="98" customFormat="1" ht="11.25" customHeight="1" outlineLevel="1">
      <c r="A340" s="159" t="str">
        <f ca="1">OFFSET(A340,-1,0)</f>
        <v>et_List09_org1</v>
      </c>
      <c r="J340" s="1073" t="s">
        <v>165</v>
      </c>
      <c r="K340" s="147" t="s">
        <v>283</v>
      </c>
      <c r="L340" s="244" t="str">
        <f>J340</f>
        <v>1.1</v>
      </c>
      <c r="M340" s="357"/>
      <c r="N340" s="224" t="s">
        <v>370</v>
      </c>
      <c r="O340" s="223"/>
      <c r="P340" s="223"/>
      <c r="Q340" s="223"/>
      <c r="R340" s="223"/>
      <c r="S340" s="223"/>
      <c r="T340" s="223"/>
      <c r="U340" s="223"/>
      <c r="V340" s="223"/>
      <c r="W340" s="223"/>
      <c r="X340" s="223"/>
      <c r="Y340" s="223"/>
      <c r="Z340" s="223"/>
      <c r="AA340" s="223"/>
      <c r="AB340" s="223"/>
      <c r="AC340" s="223"/>
      <c r="AD340" s="223"/>
      <c r="AE340" s="223"/>
      <c r="AF340" s="223"/>
      <c r="AG340" s="223"/>
      <c r="AH340" s="223"/>
      <c r="AI340" s="223"/>
      <c r="AJ340" s="223"/>
      <c r="AK340" s="223"/>
      <c r="AL340" s="223"/>
      <c r="AM340" s="194"/>
    </row>
    <row r="341" spans="1:39" s="98" customFormat="1" ht="11.25" customHeight="1" outlineLevel="1">
      <c r="A341" s="551" t="str">
        <f ca="1">A340</f>
        <v>et_List09_org1</v>
      </c>
      <c r="J341" s="1073"/>
      <c r="L341" s="245" t="str">
        <f>L340&amp;".1"</f>
        <v>1.1.1</v>
      </c>
      <c r="M341" s="246" t="s">
        <v>1176</v>
      </c>
      <c r="N341" s="219" t="s">
        <v>329</v>
      </c>
      <c r="O341" s="223"/>
      <c r="P341" s="223"/>
      <c r="Q341" s="223"/>
      <c r="R341" s="223"/>
      <c r="S341" s="223"/>
      <c r="T341" s="223"/>
      <c r="U341" s="223"/>
      <c r="V341" s="223"/>
      <c r="W341" s="223"/>
      <c r="X341" s="223"/>
      <c r="Y341" s="223"/>
      <c r="Z341" s="223"/>
      <c r="AA341" s="223"/>
      <c r="AB341" s="223"/>
      <c r="AC341" s="223"/>
      <c r="AD341" s="223"/>
      <c r="AE341" s="223"/>
      <c r="AF341" s="223"/>
      <c r="AG341" s="223"/>
      <c r="AH341" s="223"/>
      <c r="AI341" s="223"/>
      <c r="AJ341" s="223"/>
      <c r="AK341" s="223"/>
      <c r="AL341" s="223"/>
      <c r="AM341" s="194"/>
    </row>
    <row r="342" spans="1:39" s="98" customFormat="1" ht="11.25" customHeight="1" outlineLevel="1">
      <c r="A342" s="551" t="str">
        <f ca="1">A341</f>
        <v>et_List09_org1</v>
      </c>
      <c r="J342" s="1073"/>
      <c r="L342" s="245" t="str">
        <f>L340&amp;".2"</f>
        <v>1.1.2</v>
      </c>
      <c r="M342" s="246" t="s">
        <v>419</v>
      </c>
      <c r="N342" s="219" t="s">
        <v>679</v>
      </c>
      <c r="O342" s="550">
        <f t="shared" ref="O342:AL342" si="62">IF(OR(AND(O340&lt;&gt;0,O341=0),AND(O340=0,O341&lt;&gt;0)),"Ошибка",IF(O341=0,0,O340/O341))</f>
        <v>0</v>
      </c>
      <c r="P342" s="550">
        <f t="shared" si="62"/>
        <v>0</v>
      </c>
      <c r="Q342" s="550">
        <f t="shared" si="62"/>
        <v>0</v>
      </c>
      <c r="R342" s="550">
        <f t="shared" si="62"/>
        <v>0</v>
      </c>
      <c r="S342" s="550">
        <f t="shared" si="62"/>
        <v>0</v>
      </c>
      <c r="T342" s="550">
        <f t="shared" si="62"/>
        <v>0</v>
      </c>
      <c r="U342" s="550">
        <f t="shared" si="62"/>
        <v>0</v>
      </c>
      <c r="V342" s="550">
        <f t="shared" si="62"/>
        <v>0</v>
      </c>
      <c r="W342" s="550">
        <f t="shared" si="62"/>
        <v>0</v>
      </c>
      <c r="X342" s="550">
        <f t="shared" si="62"/>
        <v>0</v>
      </c>
      <c r="Y342" s="550">
        <f t="shared" si="62"/>
        <v>0</v>
      </c>
      <c r="Z342" s="550">
        <f t="shared" si="62"/>
        <v>0</v>
      </c>
      <c r="AA342" s="550">
        <f t="shared" si="62"/>
        <v>0</v>
      </c>
      <c r="AB342" s="550">
        <f t="shared" si="62"/>
        <v>0</v>
      </c>
      <c r="AC342" s="550">
        <f t="shared" si="62"/>
        <v>0</v>
      </c>
      <c r="AD342" s="550">
        <f t="shared" si="62"/>
        <v>0</v>
      </c>
      <c r="AE342" s="550">
        <f t="shared" si="62"/>
        <v>0</v>
      </c>
      <c r="AF342" s="550">
        <f t="shared" si="62"/>
        <v>0</v>
      </c>
      <c r="AG342" s="550">
        <f t="shared" si="62"/>
        <v>0</v>
      </c>
      <c r="AH342" s="550">
        <f t="shared" si="62"/>
        <v>0</v>
      </c>
      <c r="AI342" s="550">
        <f t="shared" si="62"/>
        <v>0</v>
      </c>
      <c r="AJ342" s="550">
        <f t="shared" si="62"/>
        <v>0</v>
      </c>
      <c r="AK342" s="550">
        <f t="shared" si="62"/>
        <v>0</v>
      </c>
      <c r="AL342" s="550">
        <f t="shared" si="62"/>
        <v>0</v>
      </c>
      <c r="AM342" s="194"/>
    </row>
    <row r="343" spans="1:39">
      <c r="A343" s="146" t="s">
        <v>1081</v>
      </c>
    </row>
    <row r="344" spans="1:39" s="98" customFormat="1" ht="11.25" customHeight="1" outlineLevel="1">
      <c r="A344" s="159" t="str">
        <f ca="1">OFFSET(A344,-1,0)</f>
        <v>et_List09_org2</v>
      </c>
      <c r="J344" s="1073" t="s">
        <v>17</v>
      </c>
      <c r="K344" s="147" t="s">
        <v>283</v>
      </c>
      <c r="L344" s="244" t="str">
        <f>J344</f>
        <v>2.1</v>
      </c>
      <c r="M344" s="357"/>
      <c r="N344" s="224" t="s">
        <v>370</v>
      </c>
      <c r="O344" s="223"/>
      <c r="P344" s="223"/>
      <c r="Q344" s="223"/>
      <c r="R344" s="223"/>
      <c r="S344" s="223"/>
      <c r="T344" s="223"/>
      <c r="U344" s="223"/>
      <c r="V344" s="223"/>
      <c r="W344" s="223"/>
      <c r="X344" s="223"/>
      <c r="Y344" s="223"/>
      <c r="Z344" s="223"/>
      <c r="AA344" s="223"/>
      <c r="AB344" s="223"/>
      <c r="AC344" s="223"/>
      <c r="AD344" s="223"/>
      <c r="AE344" s="223"/>
      <c r="AF344" s="223"/>
      <c r="AG344" s="223"/>
      <c r="AH344" s="223"/>
      <c r="AI344" s="223"/>
      <c r="AJ344" s="223"/>
      <c r="AK344" s="223"/>
      <c r="AL344" s="223"/>
      <c r="AM344" s="194"/>
    </row>
    <row r="345" spans="1:39" s="98" customFormat="1" ht="11.25" customHeight="1" outlineLevel="1">
      <c r="A345" s="551" t="str">
        <f ca="1">A344</f>
        <v>et_List09_org2</v>
      </c>
      <c r="J345" s="1073"/>
      <c r="L345" s="245" t="str">
        <f>L344&amp;".1"</f>
        <v>2.1.1</v>
      </c>
      <c r="M345" s="246" t="s">
        <v>1177</v>
      </c>
      <c r="N345" s="219" t="s">
        <v>329</v>
      </c>
      <c r="O345" s="223"/>
      <c r="P345" s="223"/>
      <c r="Q345" s="223"/>
      <c r="R345" s="223"/>
      <c r="S345" s="223"/>
      <c r="T345" s="223"/>
      <c r="U345" s="223"/>
      <c r="V345" s="223"/>
      <c r="W345" s="223"/>
      <c r="X345" s="223"/>
      <c r="Y345" s="223"/>
      <c r="Z345" s="223"/>
      <c r="AA345" s="223"/>
      <c r="AB345" s="223"/>
      <c r="AC345" s="223"/>
      <c r="AD345" s="223"/>
      <c r="AE345" s="223"/>
      <c r="AF345" s="223"/>
      <c r="AG345" s="223"/>
      <c r="AH345" s="223"/>
      <c r="AI345" s="223"/>
      <c r="AJ345" s="223"/>
      <c r="AK345" s="223"/>
      <c r="AL345" s="223"/>
      <c r="AM345" s="194"/>
    </row>
    <row r="346" spans="1:39" s="98" customFormat="1" ht="11.25" customHeight="1" outlineLevel="1">
      <c r="A346" s="551" t="str">
        <f ca="1">A345</f>
        <v>et_List09_org2</v>
      </c>
      <c r="J346" s="1073"/>
      <c r="L346" s="245" t="str">
        <f>L344&amp;".2"</f>
        <v>2.1.2</v>
      </c>
      <c r="M346" s="246" t="s">
        <v>421</v>
      </c>
      <c r="N346" s="219" t="s">
        <v>679</v>
      </c>
      <c r="O346" s="550">
        <f t="shared" ref="O346:AL346" si="63">IF(OR(AND(O344&lt;&gt;0,O345=0),AND(O344=0,O345&lt;&gt;0)),"Ошибка",IF(O345=0,0,O344/O345))</f>
        <v>0</v>
      </c>
      <c r="P346" s="550">
        <f t="shared" si="63"/>
        <v>0</v>
      </c>
      <c r="Q346" s="550">
        <f t="shared" si="63"/>
        <v>0</v>
      </c>
      <c r="R346" s="550">
        <f t="shared" si="63"/>
        <v>0</v>
      </c>
      <c r="S346" s="550">
        <f t="shared" si="63"/>
        <v>0</v>
      </c>
      <c r="T346" s="550">
        <f t="shared" si="63"/>
        <v>0</v>
      </c>
      <c r="U346" s="550">
        <f t="shared" si="63"/>
        <v>0</v>
      </c>
      <c r="V346" s="550">
        <f t="shared" si="63"/>
        <v>0</v>
      </c>
      <c r="W346" s="550">
        <f t="shared" si="63"/>
        <v>0</v>
      </c>
      <c r="X346" s="550">
        <f t="shared" si="63"/>
        <v>0</v>
      </c>
      <c r="Y346" s="550">
        <f t="shared" si="63"/>
        <v>0</v>
      </c>
      <c r="Z346" s="550">
        <f t="shared" si="63"/>
        <v>0</v>
      </c>
      <c r="AA346" s="550">
        <f t="shared" si="63"/>
        <v>0</v>
      </c>
      <c r="AB346" s="550">
        <f t="shared" si="63"/>
        <v>0</v>
      </c>
      <c r="AC346" s="550">
        <f t="shared" si="63"/>
        <v>0</v>
      </c>
      <c r="AD346" s="550">
        <f t="shared" si="63"/>
        <v>0</v>
      </c>
      <c r="AE346" s="550">
        <f t="shared" si="63"/>
        <v>0</v>
      </c>
      <c r="AF346" s="550">
        <f t="shared" si="63"/>
        <v>0</v>
      </c>
      <c r="AG346" s="550">
        <f t="shared" si="63"/>
        <v>0</v>
      </c>
      <c r="AH346" s="550">
        <f t="shared" si="63"/>
        <v>0</v>
      </c>
      <c r="AI346" s="550">
        <f t="shared" si="63"/>
        <v>0</v>
      </c>
      <c r="AJ346" s="550">
        <f t="shared" si="63"/>
        <v>0</v>
      </c>
      <c r="AK346" s="550">
        <f t="shared" si="63"/>
        <v>0</v>
      </c>
      <c r="AL346" s="550">
        <f t="shared" si="63"/>
        <v>0</v>
      </c>
      <c r="AM346" s="194"/>
    </row>
    <row r="347" spans="1:39">
      <c r="A347" s="146" t="s">
        <v>1082</v>
      </c>
    </row>
    <row r="348" spans="1:39" s="98" customFormat="1" ht="11.25" customHeight="1" outlineLevel="1">
      <c r="A348" s="159" t="str">
        <f ca="1">OFFSET(A348,-1,0)</f>
        <v>et_List09_org3</v>
      </c>
      <c r="J348" s="1073" t="s">
        <v>170</v>
      </c>
      <c r="K348" s="147" t="s">
        <v>283</v>
      </c>
      <c r="L348" s="244" t="str">
        <f>J348</f>
        <v>3.1</v>
      </c>
      <c r="M348" s="357"/>
      <c r="N348" s="224" t="s">
        <v>370</v>
      </c>
      <c r="O348" s="223"/>
      <c r="P348" s="223"/>
      <c r="Q348" s="223"/>
      <c r="R348" s="223"/>
      <c r="S348" s="223"/>
      <c r="T348" s="223"/>
      <c r="U348" s="223"/>
      <c r="V348" s="223"/>
      <c r="W348" s="223"/>
      <c r="X348" s="223"/>
      <c r="Y348" s="223"/>
      <c r="Z348" s="223"/>
      <c r="AA348" s="223"/>
      <c r="AB348" s="223"/>
      <c r="AC348" s="223"/>
      <c r="AD348" s="223"/>
      <c r="AE348" s="223"/>
      <c r="AF348" s="223"/>
      <c r="AG348" s="223"/>
      <c r="AH348" s="223"/>
      <c r="AI348" s="223"/>
      <c r="AJ348" s="223"/>
      <c r="AK348" s="223"/>
      <c r="AL348" s="223"/>
      <c r="AM348" s="194"/>
    </row>
    <row r="349" spans="1:39" s="98" customFormat="1" ht="11.25" customHeight="1" outlineLevel="1">
      <c r="A349" s="551" t="str">
        <f ca="1">A348</f>
        <v>et_List09_org3</v>
      </c>
      <c r="J349" s="1073"/>
      <c r="L349" s="245" t="str">
        <f>L348&amp;".1"</f>
        <v>3.1.1</v>
      </c>
      <c r="M349" s="246" t="s">
        <v>1178</v>
      </c>
      <c r="N349" s="219" t="s">
        <v>329</v>
      </c>
      <c r="O349" s="223"/>
      <c r="P349" s="223"/>
      <c r="Q349" s="223"/>
      <c r="R349" s="223"/>
      <c r="S349" s="223"/>
      <c r="T349" s="223"/>
      <c r="U349" s="223"/>
      <c r="V349" s="223"/>
      <c r="W349" s="223"/>
      <c r="X349" s="223"/>
      <c r="Y349" s="223"/>
      <c r="Z349" s="223"/>
      <c r="AA349" s="223"/>
      <c r="AB349" s="223"/>
      <c r="AC349" s="223"/>
      <c r="AD349" s="223"/>
      <c r="AE349" s="223"/>
      <c r="AF349" s="223"/>
      <c r="AG349" s="223"/>
      <c r="AH349" s="223"/>
      <c r="AI349" s="223"/>
      <c r="AJ349" s="223"/>
      <c r="AK349" s="223"/>
      <c r="AL349" s="223"/>
      <c r="AM349" s="194"/>
    </row>
    <row r="350" spans="1:39" s="98" customFormat="1" ht="11.25" customHeight="1" outlineLevel="1">
      <c r="A350" s="551" t="str">
        <f ca="1">A349</f>
        <v>et_List09_org3</v>
      </c>
      <c r="J350" s="1073"/>
      <c r="L350" s="245" t="str">
        <f>L348&amp;".2"</f>
        <v>3.1.2</v>
      </c>
      <c r="M350" s="246" t="s">
        <v>423</v>
      </c>
      <c r="N350" s="219" t="s">
        <v>679</v>
      </c>
      <c r="O350" s="550">
        <f t="shared" ref="O350:AL350" si="64">IF(OR(AND(O348&lt;&gt;0,O349=0),AND(O348=0,O349&lt;&gt;0)),"Ошибка",IF(O349=0,0,O348/O349))</f>
        <v>0</v>
      </c>
      <c r="P350" s="550">
        <f t="shared" si="64"/>
        <v>0</v>
      </c>
      <c r="Q350" s="550">
        <f t="shared" si="64"/>
        <v>0</v>
      </c>
      <c r="R350" s="550">
        <f t="shared" si="64"/>
        <v>0</v>
      </c>
      <c r="S350" s="550">
        <f t="shared" si="64"/>
        <v>0</v>
      </c>
      <c r="T350" s="550">
        <f t="shared" si="64"/>
        <v>0</v>
      </c>
      <c r="U350" s="550">
        <f t="shared" si="64"/>
        <v>0</v>
      </c>
      <c r="V350" s="550">
        <f t="shared" si="64"/>
        <v>0</v>
      </c>
      <c r="W350" s="550">
        <f t="shared" si="64"/>
        <v>0</v>
      </c>
      <c r="X350" s="550">
        <f t="shared" si="64"/>
        <v>0</v>
      </c>
      <c r="Y350" s="550">
        <f t="shared" si="64"/>
        <v>0</v>
      </c>
      <c r="Z350" s="550">
        <f t="shared" si="64"/>
        <v>0</v>
      </c>
      <c r="AA350" s="550">
        <f t="shared" si="64"/>
        <v>0</v>
      </c>
      <c r="AB350" s="550">
        <f t="shared" si="64"/>
        <v>0</v>
      </c>
      <c r="AC350" s="550">
        <f t="shared" si="64"/>
        <v>0</v>
      </c>
      <c r="AD350" s="550">
        <f t="shared" si="64"/>
        <v>0</v>
      </c>
      <c r="AE350" s="550">
        <f t="shared" si="64"/>
        <v>0</v>
      </c>
      <c r="AF350" s="550">
        <f t="shared" si="64"/>
        <v>0</v>
      </c>
      <c r="AG350" s="550">
        <f t="shared" si="64"/>
        <v>0</v>
      </c>
      <c r="AH350" s="550">
        <f t="shared" si="64"/>
        <v>0</v>
      </c>
      <c r="AI350" s="550">
        <f t="shared" si="64"/>
        <v>0</v>
      </c>
      <c r="AJ350" s="550">
        <f t="shared" si="64"/>
        <v>0</v>
      </c>
      <c r="AK350" s="550">
        <f t="shared" si="64"/>
        <v>0</v>
      </c>
      <c r="AL350" s="550">
        <f t="shared" si="64"/>
        <v>0</v>
      </c>
      <c r="AM350" s="194"/>
    </row>
    <row r="351" spans="1:39">
      <c r="A351" s="146" t="s">
        <v>1083</v>
      </c>
    </row>
    <row r="352" spans="1:39" s="98" customFormat="1" ht="11.25" customHeight="1" outlineLevel="1">
      <c r="A352" s="159" t="str">
        <f ca="1">OFFSET(A352,-1,0)</f>
        <v>et_List09_org4</v>
      </c>
      <c r="J352" s="1073" t="s">
        <v>148</v>
      </c>
      <c r="K352" s="147" t="s">
        <v>283</v>
      </c>
      <c r="L352" s="244" t="str">
        <f>J352</f>
        <v>4.1</v>
      </c>
      <c r="M352" s="357"/>
      <c r="N352" s="224" t="s">
        <v>370</v>
      </c>
      <c r="O352" s="223"/>
      <c r="P352" s="223"/>
      <c r="Q352" s="223"/>
      <c r="R352" s="223"/>
      <c r="S352" s="223"/>
      <c r="T352" s="223"/>
      <c r="U352" s="223"/>
      <c r="V352" s="223"/>
      <c r="W352" s="223"/>
      <c r="X352" s="223"/>
      <c r="Y352" s="223"/>
      <c r="Z352" s="223"/>
      <c r="AA352" s="223"/>
      <c r="AB352" s="223"/>
      <c r="AC352" s="223"/>
      <c r="AD352" s="223"/>
      <c r="AE352" s="223"/>
      <c r="AF352" s="223"/>
      <c r="AG352" s="223"/>
      <c r="AH352" s="223"/>
      <c r="AI352" s="223"/>
      <c r="AJ352" s="223"/>
      <c r="AK352" s="223"/>
      <c r="AL352" s="223"/>
      <c r="AM352" s="194"/>
    </row>
    <row r="353" spans="1:39" s="98" customFormat="1" ht="11.25" customHeight="1" outlineLevel="1">
      <c r="A353" s="551" t="str">
        <f ca="1">A352</f>
        <v>et_List09_org4</v>
      </c>
      <c r="J353" s="1073"/>
      <c r="L353" s="245" t="str">
        <f>L352&amp;".1"</f>
        <v>4.1.1</v>
      </c>
      <c r="M353" s="246" t="s">
        <v>1179</v>
      </c>
      <c r="N353" s="219" t="s">
        <v>329</v>
      </c>
      <c r="O353" s="223"/>
      <c r="P353" s="223"/>
      <c r="Q353" s="223"/>
      <c r="R353" s="223"/>
      <c r="S353" s="223"/>
      <c r="T353" s="223"/>
      <c r="U353" s="223"/>
      <c r="V353" s="223"/>
      <c r="W353" s="223"/>
      <c r="X353" s="223"/>
      <c r="Y353" s="223"/>
      <c r="Z353" s="223"/>
      <c r="AA353" s="223"/>
      <c r="AB353" s="223"/>
      <c r="AC353" s="223"/>
      <c r="AD353" s="223"/>
      <c r="AE353" s="223"/>
      <c r="AF353" s="223"/>
      <c r="AG353" s="223"/>
      <c r="AH353" s="223"/>
      <c r="AI353" s="223"/>
      <c r="AJ353" s="223"/>
      <c r="AK353" s="223"/>
      <c r="AL353" s="223"/>
      <c r="AM353" s="194"/>
    </row>
    <row r="354" spans="1:39" s="98" customFormat="1" ht="11.25" customHeight="1" outlineLevel="1">
      <c r="A354" s="551" t="str">
        <f ca="1">A353</f>
        <v>et_List09_org4</v>
      </c>
      <c r="J354" s="1073"/>
      <c r="L354" s="245" t="str">
        <f>L352&amp;".2"</f>
        <v>4.1.2</v>
      </c>
      <c r="M354" s="246" t="s">
        <v>1125</v>
      </c>
      <c r="N354" s="219" t="s">
        <v>679</v>
      </c>
      <c r="O354" s="550">
        <f t="shared" ref="O354:AL354" si="65">IF(OR(AND(O352&lt;&gt;0,O353=0),AND(O352=0,O353&lt;&gt;0)),"Ошибка",IF(O353=0,0,O352/O353))</f>
        <v>0</v>
      </c>
      <c r="P354" s="550">
        <f t="shared" si="65"/>
        <v>0</v>
      </c>
      <c r="Q354" s="550">
        <f t="shared" si="65"/>
        <v>0</v>
      </c>
      <c r="R354" s="550">
        <f t="shared" si="65"/>
        <v>0</v>
      </c>
      <c r="S354" s="550">
        <f t="shared" si="65"/>
        <v>0</v>
      </c>
      <c r="T354" s="550">
        <f t="shared" si="65"/>
        <v>0</v>
      </c>
      <c r="U354" s="550">
        <f t="shared" si="65"/>
        <v>0</v>
      </c>
      <c r="V354" s="550">
        <f t="shared" si="65"/>
        <v>0</v>
      </c>
      <c r="W354" s="550">
        <f t="shared" si="65"/>
        <v>0</v>
      </c>
      <c r="X354" s="550">
        <f t="shared" si="65"/>
        <v>0</v>
      </c>
      <c r="Y354" s="550">
        <f t="shared" si="65"/>
        <v>0</v>
      </c>
      <c r="Z354" s="550">
        <f t="shared" si="65"/>
        <v>0</v>
      </c>
      <c r="AA354" s="550">
        <f t="shared" si="65"/>
        <v>0</v>
      </c>
      <c r="AB354" s="550">
        <f t="shared" si="65"/>
        <v>0</v>
      </c>
      <c r="AC354" s="550">
        <f t="shared" si="65"/>
        <v>0</v>
      </c>
      <c r="AD354" s="550">
        <f t="shared" si="65"/>
        <v>0</v>
      </c>
      <c r="AE354" s="550">
        <f t="shared" si="65"/>
        <v>0</v>
      </c>
      <c r="AF354" s="550">
        <f t="shared" si="65"/>
        <v>0</v>
      </c>
      <c r="AG354" s="550">
        <f t="shared" si="65"/>
        <v>0</v>
      </c>
      <c r="AH354" s="550">
        <f t="shared" si="65"/>
        <v>0</v>
      </c>
      <c r="AI354" s="550">
        <f t="shared" si="65"/>
        <v>0</v>
      </c>
      <c r="AJ354" s="550">
        <f t="shared" si="65"/>
        <v>0</v>
      </c>
      <c r="AK354" s="550">
        <f t="shared" si="65"/>
        <v>0</v>
      </c>
      <c r="AL354" s="550">
        <f t="shared" si="65"/>
        <v>0</v>
      </c>
      <c r="AM354" s="194"/>
    </row>
    <row r="355" spans="1:39">
      <c r="A355" s="146" t="s">
        <v>1348</v>
      </c>
    </row>
    <row r="356" spans="1:39" s="98" customFormat="1" ht="11.25" customHeight="1" outlineLevel="1">
      <c r="A356" s="159" t="str">
        <f ca="1">OFFSET(A356,-1,0)</f>
        <v>et_List09_org5</v>
      </c>
      <c r="J356" s="1073" t="s">
        <v>122</v>
      </c>
      <c r="K356" s="147" t="s">
        <v>283</v>
      </c>
      <c r="L356" s="244" t="str">
        <f>J356</f>
        <v>5.1</v>
      </c>
      <c r="M356" s="357"/>
      <c r="N356" s="224" t="s">
        <v>370</v>
      </c>
      <c r="O356" s="223"/>
      <c r="P356" s="223"/>
      <c r="Q356" s="223"/>
      <c r="R356" s="223"/>
      <c r="S356" s="223"/>
      <c r="T356" s="223"/>
      <c r="U356" s="223"/>
      <c r="V356" s="223"/>
      <c r="W356" s="223"/>
      <c r="X356" s="223"/>
      <c r="Y356" s="223"/>
      <c r="Z356" s="223"/>
      <c r="AA356" s="223"/>
      <c r="AB356" s="223"/>
      <c r="AC356" s="223"/>
      <c r="AD356" s="223"/>
      <c r="AE356" s="223"/>
      <c r="AF356" s="223"/>
      <c r="AG356" s="223"/>
      <c r="AH356" s="223"/>
      <c r="AI356" s="223"/>
      <c r="AJ356" s="223"/>
      <c r="AK356" s="223"/>
      <c r="AL356" s="223"/>
      <c r="AM356" s="194"/>
    </row>
    <row r="357" spans="1:39" s="98" customFormat="1" ht="11.25" customHeight="1" outlineLevel="1">
      <c r="A357" s="551" t="str">
        <f ca="1">A356</f>
        <v>et_List09_org5</v>
      </c>
      <c r="J357" s="1073"/>
      <c r="L357" s="245" t="str">
        <f>L356&amp;".1"</f>
        <v>5.1.1</v>
      </c>
      <c r="M357" s="246" t="s">
        <v>1350</v>
      </c>
      <c r="N357" s="219" t="s">
        <v>329</v>
      </c>
      <c r="O357" s="223"/>
      <c r="P357" s="223"/>
      <c r="Q357" s="223"/>
      <c r="R357" s="223"/>
      <c r="S357" s="223"/>
      <c r="T357" s="223"/>
      <c r="U357" s="223"/>
      <c r="V357" s="223"/>
      <c r="W357" s="223"/>
      <c r="X357" s="223"/>
      <c r="Y357" s="223"/>
      <c r="Z357" s="223"/>
      <c r="AA357" s="223"/>
      <c r="AB357" s="223"/>
      <c r="AC357" s="223"/>
      <c r="AD357" s="223"/>
      <c r="AE357" s="223"/>
      <c r="AF357" s="223"/>
      <c r="AG357" s="223"/>
      <c r="AH357" s="223"/>
      <c r="AI357" s="223"/>
      <c r="AJ357" s="223"/>
      <c r="AK357" s="223"/>
      <c r="AL357" s="223"/>
      <c r="AM357" s="194"/>
    </row>
    <row r="358" spans="1:39" s="98" customFormat="1" ht="11.25" customHeight="1" outlineLevel="1">
      <c r="A358" s="551" t="str">
        <f ca="1">A357</f>
        <v>et_List09_org5</v>
      </c>
      <c r="J358" s="1073"/>
      <c r="L358" s="245" t="str">
        <f>L356&amp;".2"</f>
        <v>5.1.2</v>
      </c>
      <c r="M358" s="246" t="s">
        <v>1351</v>
      </c>
      <c r="N358" s="219" t="s">
        <v>679</v>
      </c>
      <c r="O358" s="550">
        <f t="shared" ref="O358:AL358" si="66">IF(OR(AND(O356&lt;&gt;0,O357=0),AND(O356=0,O357&lt;&gt;0)),"Ошибка",IF(O357=0,0,O356/O357))</f>
        <v>0</v>
      </c>
      <c r="P358" s="550">
        <f t="shared" si="66"/>
        <v>0</v>
      </c>
      <c r="Q358" s="550">
        <f t="shared" si="66"/>
        <v>0</v>
      </c>
      <c r="R358" s="550">
        <f t="shared" si="66"/>
        <v>0</v>
      </c>
      <c r="S358" s="550">
        <f t="shared" si="66"/>
        <v>0</v>
      </c>
      <c r="T358" s="550">
        <f t="shared" si="66"/>
        <v>0</v>
      </c>
      <c r="U358" s="550">
        <f t="shared" si="66"/>
        <v>0</v>
      </c>
      <c r="V358" s="550">
        <f t="shared" si="66"/>
        <v>0</v>
      </c>
      <c r="W358" s="550">
        <f t="shared" si="66"/>
        <v>0</v>
      </c>
      <c r="X358" s="550">
        <f t="shared" si="66"/>
        <v>0</v>
      </c>
      <c r="Y358" s="550">
        <f t="shared" si="66"/>
        <v>0</v>
      </c>
      <c r="Z358" s="550">
        <f t="shared" si="66"/>
        <v>0</v>
      </c>
      <c r="AA358" s="550">
        <f t="shared" si="66"/>
        <v>0</v>
      </c>
      <c r="AB358" s="550">
        <f t="shared" si="66"/>
        <v>0</v>
      </c>
      <c r="AC358" s="550">
        <f t="shared" si="66"/>
        <v>0</v>
      </c>
      <c r="AD358" s="550">
        <f t="shared" si="66"/>
        <v>0</v>
      </c>
      <c r="AE358" s="550">
        <f t="shared" si="66"/>
        <v>0</v>
      </c>
      <c r="AF358" s="550">
        <f t="shared" si="66"/>
        <v>0</v>
      </c>
      <c r="AG358" s="550">
        <f t="shared" si="66"/>
        <v>0</v>
      </c>
      <c r="AH358" s="550">
        <f t="shared" si="66"/>
        <v>0</v>
      </c>
      <c r="AI358" s="550">
        <f t="shared" si="66"/>
        <v>0</v>
      </c>
      <c r="AJ358" s="550">
        <f t="shared" si="66"/>
        <v>0</v>
      </c>
      <c r="AK358" s="550">
        <f t="shared" si="66"/>
        <v>0</v>
      </c>
      <c r="AL358" s="550">
        <f t="shared" si="66"/>
        <v>0</v>
      </c>
      <c r="AM358" s="194"/>
    </row>
    <row r="360" spans="1:39" s="143" customFormat="1" ht="30" customHeight="1">
      <c r="A360" s="142" t="s">
        <v>1086</v>
      </c>
      <c r="M360" s="144"/>
      <c r="N360" s="144"/>
      <c r="O360" s="144"/>
      <c r="P360" s="144"/>
      <c r="AA360" s="145"/>
    </row>
    <row r="361" spans="1:39">
      <c r="A361" s="146" t="s">
        <v>1084</v>
      </c>
    </row>
    <row r="362" spans="1:39" s="82" customFormat="1" ht="15" customHeight="1">
      <c r="A362" s="183" t="s">
        <v>18</v>
      </c>
      <c r="L362" s="237" t="str">
        <f>INDEX('Общие сведения'!$J$113:$J$476,MATCH($A362,'Общие сведения'!$D$113:$D$476,0))</f>
        <v>Тариф 1 (Водоснабжение) - тариф на питьевую воду (р.п.Вешкайма)</v>
      </c>
      <c r="M362" s="158"/>
      <c r="N362" s="158"/>
      <c r="O362" s="158"/>
      <c r="P362" s="158"/>
      <c r="Q362" s="158"/>
      <c r="R362" s="158"/>
      <c r="S362" s="158"/>
      <c r="T362" s="158"/>
      <c r="U362" s="158"/>
      <c r="V362" s="158"/>
      <c r="W362" s="158"/>
      <c r="X362" s="158"/>
      <c r="Y362" s="158"/>
      <c r="Z362" s="158"/>
      <c r="AA362" s="158"/>
      <c r="AB362" s="158"/>
      <c r="AC362" s="158"/>
      <c r="AD362" s="158"/>
      <c r="AE362" s="158"/>
      <c r="AF362" s="158"/>
      <c r="AG362" s="158"/>
      <c r="AH362" s="158"/>
      <c r="AI362" s="158"/>
      <c r="AJ362" s="158"/>
      <c r="AK362" s="158"/>
      <c r="AL362" s="158"/>
      <c r="AM362" s="158"/>
    </row>
    <row r="363" spans="1:39" s="82" customFormat="1" ht="22.8" outlineLevel="1">
      <c r="A363" s="551" t="str">
        <f t="shared" ref="A363:A374" si="67">A362</f>
        <v>1</v>
      </c>
      <c r="L363" s="260">
        <v>0</v>
      </c>
      <c r="M363" s="562" t="s">
        <v>429</v>
      </c>
      <c r="N363" s="229" t="s">
        <v>370</v>
      </c>
      <c r="O363" s="253">
        <f>SUM(O364:O372)</f>
        <v>0</v>
      </c>
      <c r="P363" s="253">
        <f t="shared" ref="P363:AL363" si="68">SUM(P364:P372)</f>
        <v>0</v>
      </c>
      <c r="Q363" s="253">
        <f t="shared" si="68"/>
        <v>0</v>
      </c>
      <c r="R363" s="253">
        <f t="shared" si="68"/>
        <v>0</v>
      </c>
      <c r="S363" s="253">
        <f t="shared" si="68"/>
        <v>0</v>
      </c>
      <c r="T363" s="253">
        <f t="shared" si="68"/>
        <v>0</v>
      </c>
      <c r="U363" s="253">
        <f t="shared" si="68"/>
        <v>0</v>
      </c>
      <c r="V363" s="253">
        <f t="shared" si="68"/>
        <v>0</v>
      </c>
      <c r="W363" s="253">
        <f t="shared" si="68"/>
        <v>0</v>
      </c>
      <c r="X363" s="253">
        <f t="shared" si="68"/>
        <v>0</v>
      </c>
      <c r="Y363" s="253">
        <f t="shared" si="68"/>
        <v>0</v>
      </c>
      <c r="Z363" s="253">
        <f t="shared" si="68"/>
        <v>0</v>
      </c>
      <c r="AA363" s="253">
        <f t="shared" si="68"/>
        <v>0</v>
      </c>
      <c r="AB363" s="253">
        <f t="shared" si="68"/>
        <v>0</v>
      </c>
      <c r="AC363" s="253">
        <f t="shared" si="68"/>
        <v>0</v>
      </c>
      <c r="AD363" s="253">
        <f t="shared" si="68"/>
        <v>0</v>
      </c>
      <c r="AE363" s="253">
        <f t="shared" si="68"/>
        <v>0</v>
      </c>
      <c r="AF363" s="253">
        <f t="shared" si="68"/>
        <v>0</v>
      </c>
      <c r="AG363" s="253">
        <f t="shared" si="68"/>
        <v>0</v>
      </c>
      <c r="AH363" s="253">
        <f t="shared" si="68"/>
        <v>0</v>
      </c>
      <c r="AI363" s="253">
        <f t="shared" si="68"/>
        <v>0</v>
      </c>
      <c r="AJ363" s="253">
        <f t="shared" si="68"/>
        <v>0</v>
      </c>
      <c r="AK363" s="253">
        <f t="shared" si="68"/>
        <v>0</v>
      </c>
      <c r="AL363" s="253">
        <f t="shared" si="68"/>
        <v>0</v>
      </c>
      <c r="AM363" s="194"/>
    </row>
    <row r="364" spans="1:39" s="82" customFormat="1" outlineLevel="1">
      <c r="A364" s="551" t="str">
        <f t="shared" si="67"/>
        <v>1</v>
      </c>
      <c r="L364" s="230" t="s">
        <v>18</v>
      </c>
      <c r="M364" s="540" t="s">
        <v>430</v>
      </c>
      <c r="N364" s="232" t="s">
        <v>370</v>
      </c>
      <c r="O364" s="254"/>
      <c r="P364" s="255"/>
      <c r="Q364" s="255"/>
      <c r="R364" s="255"/>
      <c r="S364" s="255"/>
      <c r="T364" s="255"/>
      <c r="U364" s="255"/>
      <c r="V364" s="255"/>
      <c r="W364" s="255"/>
      <c r="X364" s="255"/>
      <c r="Y364" s="255"/>
      <c r="Z364" s="255"/>
      <c r="AA364" s="255"/>
      <c r="AB364" s="255"/>
      <c r="AC364" s="255"/>
      <c r="AD364" s="255"/>
      <c r="AE364" s="255"/>
      <c r="AF364" s="255"/>
      <c r="AG364" s="255"/>
      <c r="AH364" s="255"/>
      <c r="AI364" s="255"/>
      <c r="AJ364" s="255"/>
      <c r="AK364" s="255"/>
      <c r="AL364" s="255"/>
      <c r="AM364" s="194"/>
    </row>
    <row r="365" spans="1:39" s="82" customFormat="1" outlineLevel="1">
      <c r="A365" s="551" t="str">
        <f t="shared" si="67"/>
        <v>1</v>
      </c>
      <c r="L365" s="230" t="s">
        <v>102</v>
      </c>
      <c r="M365" s="540" t="s">
        <v>431</v>
      </c>
      <c r="N365" s="232" t="s">
        <v>370</v>
      </c>
      <c r="O365" s="254"/>
      <c r="P365" s="255"/>
      <c r="Q365" s="255"/>
      <c r="R365" s="255"/>
      <c r="S365" s="255"/>
      <c r="T365" s="255"/>
      <c r="U365" s="255"/>
      <c r="V365" s="255"/>
      <c r="W365" s="255"/>
      <c r="X365" s="255"/>
      <c r="Y365" s="255"/>
      <c r="Z365" s="255"/>
      <c r="AA365" s="255"/>
      <c r="AB365" s="255"/>
      <c r="AC365" s="255"/>
      <c r="AD365" s="255"/>
      <c r="AE365" s="255"/>
      <c r="AF365" s="255"/>
      <c r="AG365" s="255"/>
      <c r="AH365" s="255"/>
      <c r="AI365" s="255"/>
      <c r="AJ365" s="255"/>
      <c r="AK365" s="255"/>
      <c r="AL365" s="255"/>
      <c r="AM365" s="194"/>
    </row>
    <row r="366" spans="1:39" s="82" customFormat="1" outlineLevel="1">
      <c r="A366" s="551" t="str">
        <f t="shared" si="67"/>
        <v>1</v>
      </c>
      <c r="L366" s="230" t="s">
        <v>103</v>
      </c>
      <c r="M366" s="540" t="s">
        <v>1372</v>
      </c>
      <c r="N366" s="232" t="s">
        <v>370</v>
      </c>
      <c r="O366" s="254"/>
      <c r="P366" s="255"/>
      <c r="Q366" s="255"/>
      <c r="R366" s="255"/>
      <c r="S366" s="255"/>
      <c r="T366" s="255"/>
      <c r="U366" s="255"/>
      <c r="V366" s="255"/>
      <c r="W366" s="255"/>
      <c r="X366" s="255"/>
      <c r="Y366" s="255"/>
      <c r="Z366" s="255"/>
      <c r="AA366" s="255"/>
      <c r="AB366" s="255"/>
      <c r="AC366" s="255"/>
      <c r="AD366" s="255"/>
      <c r="AE366" s="255"/>
      <c r="AF366" s="255"/>
      <c r="AG366" s="255"/>
      <c r="AH366" s="255"/>
      <c r="AI366" s="255"/>
      <c r="AJ366" s="255"/>
      <c r="AK366" s="255"/>
      <c r="AL366" s="255"/>
      <c r="AM366" s="194"/>
    </row>
    <row r="367" spans="1:39" s="96" customFormat="1" outlineLevel="1">
      <c r="A367" s="551" t="str">
        <f t="shared" si="67"/>
        <v>1</v>
      </c>
      <c r="L367" s="250">
        <v>4</v>
      </c>
      <c r="M367" s="540" t="s">
        <v>432</v>
      </c>
      <c r="N367" s="232" t="s">
        <v>370</v>
      </c>
      <c r="O367" s="256"/>
      <c r="P367" s="256"/>
      <c r="Q367" s="256"/>
      <c r="R367" s="256"/>
      <c r="S367" s="256"/>
      <c r="T367" s="256"/>
      <c r="U367" s="256"/>
      <c r="V367" s="256"/>
      <c r="W367" s="256"/>
      <c r="X367" s="256"/>
      <c r="Y367" s="256"/>
      <c r="Z367" s="256"/>
      <c r="AA367" s="256"/>
      <c r="AB367" s="256"/>
      <c r="AC367" s="256"/>
      <c r="AD367" s="256"/>
      <c r="AE367" s="256"/>
      <c r="AF367" s="256"/>
      <c r="AG367" s="256"/>
      <c r="AH367" s="256"/>
      <c r="AI367" s="256"/>
      <c r="AJ367" s="256"/>
      <c r="AK367" s="256"/>
      <c r="AL367" s="256"/>
      <c r="AM367" s="194"/>
    </row>
    <row r="368" spans="1:39" s="82" customFormat="1" outlineLevel="1">
      <c r="A368" s="551" t="str">
        <f t="shared" si="67"/>
        <v>1</v>
      </c>
      <c r="L368" s="230" t="s">
        <v>120</v>
      </c>
      <c r="M368" s="540" t="s">
        <v>433</v>
      </c>
      <c r="N368" s="232" t="s">
        <v>370</v>
      </c>
      <c r="O368" s="254"/>
      <c r="P368" s="254"/>
      <c r="Q368" s="254"/>
      <c r="R368" s="254"/>
      <c r="S368" s="254"/>
      <c r="T368" s="254"/>
      <c r="U368" s="254"/>
      <c r="V368" s="254"/>
      <c r="W368" s="254"/>
      <c r="X368" s="254"/>
      <c r="Y368" s="254"/>
      <c r="Z368" s="254"/>
      <c r="AA368" s="254"/>
      <c r="AB368" s="254"/>
      <c r="AC368" s="254"/>
      <c r="AD368" s="254"/>
      <c r="AE368" s="254"/>
      <c r="AF368" s="254"/>
      <c r="AG368" s="254"/>
      <c r="AH368" s="254"/>
      <c r="AI368" s="254"/>
      <c r="AJ368" s="254"/>
      <c r="AK368" s="254"/>
      <c r="AL368" s="254"/>
      <c r="AM368" s="194"/>
    </row>
    <row r="369" spans="1:41" s="82" customFormat="1" outlineLevel="1">
      <c r="A369" s="551" t="str">
        <f t="shared" si="67"/>
        <v>1</v>
      </c>
      <c r="L369" s="230" t="s">
        <v>124</v>
      </c>
      <c r="M369" s="540" t="s">
        <v>137</v>
      </c>
      <c r="N369" s="232" t="s">
        <v>370</v>
      </c>
      <c r="O369" s="254"/>
      <c r="P369" s="254"/>
      <c r="Q369" s="254"/>
      <c r="R369" s="254"/>
      <c r="S369" s="254"/>
      <c r="T369" s="254"/>
      <c r="U369" s="254"/>
      <c r="V369" s="254"/>
      <c r="W369" s="254"/>
      <c r="X369" s="254"/>
      <c r="Y369" s="254"/>
      <c r="Z369" s="254"/>
      <c r="AA369" s="254"/>
      <c r="AB369" s="254"/>
      <c r="AC369" s="254"/>
      <c r="AD369" s="254"/>
      <c r="AE369" s="254"/>
      <c r="AF369" s="254"/>
      <c r="AG369" s="254"/>
      <c r="AH369" s="254"/>
      <c r="AI369" s="254"/>
      <c r="AJ369" s="254"/>
      <c r="AK369" s="254"/>
      <c r="AL369" s="254"/>
      <c r="AM369" s="194"/>
    </row>
    <row r="370" spans="1:41" s="82" customFormat="1" outlineLevel="1">
      <c r="A370" s="551" t="str">
        <f t="shared" si="67"/>
        <v>1</v>
      </c>
      <c r="L370" s="230" t="s">
        <v>125</v>
      </c>
      <c r="M370" s="540" t="s">
        <v>136</v>
      </c>
      <c r="N370" s="232" t="s">
        <v>370</v>
      </c>
      <c r="O370" s="254"/>
      <c r="P370" s="254"/>
      <c r="Q370" s="254"/>
      <c r="R370" s="254"/>
      <c r="S370" s="254"/>
      <c r="T370" s="254"/>
      <c r="U370" s="254"/>
      <c r="V370" s="254"/>
      <c r="W370" s="254"/>
      <c r="X370" s="254"/>
      <c r="Y370" s="254"/>
      <c r="Z370" s="254"/>
      <c r="AA370" s="254"/>
      <c r="AB370" s="254"/>
      <c r="AC370" s="254"/>
      <c r="AD370" s="254"/>
      <c r="AE370" s="254"/>
      <c r="AF370" s="254"/>
      <c r="AG370" s="254"/>
      <c r="AH370" s="254"/>
      <c r="AI370" s="254"/>
      <c r="AJ370" s="254"/>
      <c r="AK370" s="254"/>
      <c r="AL370" s="254"/>
      <c r="AM370" s="194"/>
    </row>
    <row r="371" spans="1:41" s="82" customFormat="1" outlineLevel="1">
      <c r="A371" s="551" t="str">
        <f t="shared" si="67"/>
        <v>1</v>
      </c>
      <c r="L371" s="230" t="s">
        <v>126</v>
      </c>
      <c r="M371" s="540" t="s">
        <v>1373</v>
      </c>
      <c r="N371" s="232" t="s">
        <v>370</v>
      </c>
      <c r="O371" s="254"/>
      <c r="P371" s="254"/>
      <c r="Q371" s="254"/>
      <c r="R371" s="254"/>
      <c r="S371" s="254"/>
      <c r="T371" s="254"/>
      <c r="U371" s="254"/>
      <c r="V371" s="254"/>
      <c r="W371" s="254"/>
      <c r="X371" s="254"/>
      <c r="Y371" s="254"/>
      <c r="Z371" s="254"/>
      <c r="AA371" s="254"/>
      <c r="AB371" s="254"/>
      <c r="AC371" s="254"/>
      <c r="AD371" s="254"/>
      <c r="AE371" s="254"/>
      <c r="AF371" s="254"/>
      <c r="AG371" s="254"/>
      <c r="AH371" s="254"/>
      <c r="AI371" s="254"/>
      <c r="AJ371" s="254"/>
      <c r="AK371" s="254"/>
      <c r="AL371" s="254"/>
      <c r="AM371" s="194"/>
    </row>
    <row r="372" spans="1:41" s="96" customFormat="1" outlineLevel="1">
      <c r="A372" s="551" t="str">
        <f>A370</f>
        <v>1</v>
      </c>
      <c r="L372" s="250">
        <v>9</v>
      </c>
      <c r="M372" s="540" t="s">
        <v>434</v>
      </c>
      <c r="N372" s="232" t="s">
        <v>370</v>
      </c>
      <c r="O372" s="261">
        <f>SUM(O373:O374)</f>
        <v>0</v>
      </c>
      <c r="P372" s="261">
        <f t="shared" ref="P372:AL372" si="69">SUM(P373:P374)</f>
        <v>0</v>
      </c>
      <c r="Q372" s="261">
        <f t="shared" si="69"/>
        <v>0</v>
      </c>
      <c r="R372" s="261">
        <f t="shared" si="69"/>
        <v>0</v>
      </c>
      <c r="S372" s="261">
        <f t="shared" si="69"/>
        <v>0</v>
      </c>
      <c r="T372" s="261">
        <f t="shared" si="69"/>
        <v>0</v>
      </c>
      <c r="U372" s="261">
        <f t="shared" si="69"/>
        <v>0</v>
      </c>
      <c r="V372" s="261">
        <f t="shared" si="69"/>
        <v>0</v>
      </c>
      <c r="W372" s="261">
        <f t="shared" si="69"/>
        <v>0</v>
      </c>
      <c r="X372" s="261">
        <f t="shared" si="69"/>
        <v>0</v>
      </c>
      <c r="Y372" s="261">
        <f t="shared" si="69"/>
        <v>0</v>
      </c>
      <c r="Z372" s="261">
        <f t="shared" si="69"/>
        <v>0</v>
      </c>
      <c r="AA372" s="261">
        <f t="shared" si="69"/>
        <v>0</v>
      </c>
      <c r="AB372" s="261">
        <f t="shared" si="69"/>
        <v>0</v>
      </c>
      <c r="AC372" s="261">
        <f t="shared" si="69"/>
        <v>0</v>
      </c>
      <c r="AD372" s="261">
        <f t="shared" si="69"/>
        <v>0</v>
      </c>
      <c r="AE372" s="261">
        <f t="shared" si="69"/>
        <v>0</v>
      </c>
      <c r="AF372" s="261">
        <f t="shared" si="69"/>
        <v>0</v>
      </c>
      <c r="AG372" s="261">
        <f t="shared" si="69"/>
        <v>0</v>
      </c>
      <c r="AH372" s="261">
        <f t="shared" si="69"/>
        <v>0</v>
      </c>
      <c r="AI372" s="261">
        <f t="shared" si="69"/>
        <v>0</v>
      </c>
      <c r="AJ372" s="261">
        <f t="shared" si="69"/>
        <v>0</v>
      </c>
      <c r="AK372" s="261">
        <f t="shared" si="69"/>
        <v>0</v>
      </c>
      <c r="AL372" s="261">
        <f t="shared" si="69"/>
        <v>0</v>
      </c>
      <c r="AM372" s="194"/>
    </row>
    <row r="373" spans="1:41" s="96" customFormat="1" ht="0.15" customHeight="1" outlineLevel="1">
      <c r="A373" s="551" t="str">
        <f t="shared" si="67"/>
        <v>1</v>
      </c>
      <c r="L373" s="250" t="s">
        <v>1347</v>
      </c>
      <c r="M373" s="231"/>
      <c r="N373" s="232"/>
      <c r="O373" s="251"/>
      <c r="P373" s="251"/>
      <c r="Q373" s="251"/>
      <c r="R373" s="251"/>
      <c r="S373" s="251"/>
      <c r="T373" s="251"/>
      <c r="U373" s="251"/>
      <c r="V373" s="251"/>
      <c r="W373" s="251"/>
      <c r="X373" s="251"/>
      <c r="Y373" s="251"/>
      <c r="Z373" s="251"/>
      <c r="AA373" s="251"/>
      <c r="AB373" s="251"/>
      <c r="AC373" s="251"/>
      <c r="AD373" s="251"/>
      <c r="AE373" s="251"/>
      <c r="AF373" s="251"/>
      <c r="AG373" s="251"/>
      <c r="AH373" s="251"/>
      <c r="AI373" s="251"/>
      <c r="AJ373" s="251"/>
      <c r="AK373" s="251"/>
      <c r="AL373" s="251"/>
      <c r="AM373" s="252"/>
    </row>
    <row r="374" spans="1:41" s="82" customFormat="1" outlineLevel="1">
      <c r="A374" s="551" t="str">
        <f t="shared" si="67"/>
        <v>1</v>
      </c>
      <c r="L374" s="257"/>
      <c r="M374" s="258" t="s">
        <v>371</v>
      </c>
      <c r="N374" s="258"/>
      <c r="O374" s="258"/>
      <c r="P374" s="258"/>
      <c r="Q374" s="258"/>
      <c r="R374" s="258"/>
      <c r="S374" s="258"/>
      <c r="T374" s="258"/>
      <c r="U374" s="258"/>
      <c r="V374" s="258"/>
      <c r="W374" s="258"/>
      <c r="X374" s="258"/>
      <c r="Y374" s="258"/>
      <c r="Z374" s="258"/>
      <c r="AA374" s="258"/>
      <c r="AB374" s="258"/>
      <c r="AC374" s="258"/>
      <c r="AD374" s="258"/>
      <c r="AE374" s="258"/>
      <c r="AF374" s="258"/>
      <c r="AG374" s="258"/>
      <c r="AH374" s="258"/>
      <c r="AI374" s="258"/>
      <c r="AJ374" s="258"/>
      <c r="AK374" s="258"/>
      <c r="AL374" s="258"/>
      <c r="AM374" s="259"/>
    </row>
    <row r="375" spans="1:41">
      <c r="A375" s="146" t="s">
        <v>1085</v>
      </c>
    </row>
    <row r="376" spans="1:41" s="82" customFormat="1" ht="13.8" outlineLevel="1">
      <c r="A376" s="263" t="str">
        <f>A375</f>
        <v>et_List10_nalog</v>
      </c>
      <c r="K376" s="147" t="s">
        <v>283</v>
      </c>
      <c r="L376" s="230" t="s">
        <v>18</v>
      </c>
      <c r="M376" s="262"/>
      <c r="N376" s="232" t="s">
        <v>370</v>
      </c>
      <c r="O376" s="254"/>
      <c r="P376" s="255"/>
      <c r="Q376" s="255"/>
      <c r="R376" s="255"/>
      <c r="S376" s="255"/>
      <c r="T376" s="255"/>
      <c r="U376" s="255"/>
      <c r="V376" s="255"/>
      <c r="W376" s="255"/>
      <c r="X376" s="255"/>
      <c r="Y376" s="255"/>
      <c r="Z376" s="255"/>
      <c r="AA376" s="255"/>
      <c r="AB376" s="255"/>
      <c r="AC376" s="255"/>
      <c r="AD376" s="255"/>
      <c r="AE376" s="255"/>
      <c r="AF376" s="255"/>
      <c r="AG376" s="255"/>
      <c r="AH376" s="255"/>
      <c r="AI376" s="255"/>
      <c r="AJ376" s="255"/>
      <c r="AK376" s="255"/>
      <c r="AL376" s="255"/>
      <c r="AM376" s="194"/>
    </row>
    <row r="378" spans="1:41" s="143" customFormat="1" ht="30" customHeight="1">
      <c r="A378" s="142" t="s">
        <v>1089</v>
      </c>
      <c r="M378" s="144"/>
      <c r="N378" s="144"/>
      <c r="O378" s="144"/>
      <c r="P378" s="144"/>
      <c r="AA378" s="145"/>
    </row>
    <row r="379" spans="1:41">
      <c r="A379" s="146" t="s">
        <v>1090</v>
      </c>
    </row>
    <row r="380" spans="1:41" s="82" customFormat="1" ht="15" customHeight="1">
      <c r="A380" s="183" t="s">
        <v>18</v>
      </c>
      <c r="B380" s="102" t="b">
        <f>'ИП + источники'!$N$14&lt;&gt;"да"</f>
        <v>1</v>
      </c>
      <c r="L380" s="279" t="str">
        <f>INDEX('Общие сведения'!$J$113:$J$476,MATCH($A380,'Общие сведения'!$D$113:$D$476,0))</f>
        <v>Тариф 1 (Водоснабжение) - тариф на питьевую воду (р.п.Вешкайма)</v>
      </c>
      <c r="M380" s="280"/>
      <c r="N380" s="280"/>
      <c r="O380" s="280"/>
      <c r="P380" s="280"/>
      <c r="Q380" s="280"/>
      <c r="R380" s="280"/>
      <c r="S380" s="280"/>
      <c r="T380" s="280"/>
      <c r="U380" s="280"/>
      <c r="V380" s="280"/>
      <c r="W380" s="280"/>
      <c r="X380" s="280"/>
      <c r="Y380" s="280"/>
      <c r="Z380" s="280"/>
      <c r="AA380" s="280"/>
      <c r="AB380" s="280"/>
      <c r="AC380" s="280"/>
      <c r="AD380" s="280"/>
      <c r="AE380" s="280"/>
      <c r="AF380" s="280"/>
      <c r="AG380" s="280"/>
      <c r="AH380" s="280"/>
      <c r="AI380" s="280"/>
      <c r="AJ380" s="280"/>
      <c r="AK380" s="280"/>
      <c r="AL380" s="280"/>
      <c r="AM380" s="280"/>
      <c r="AN380" s="280"/>
      <c r="AO380" s="280"/>
    </row>
    <row r="381" spans="1:41" s="278" customFormat="1" ht="22.8" outlineLevel="1">
      <c r="A381" s="551" t="str">
        <f t="shared" ref="A381:A403" si="70">A380</f>
        <v>1</v>
      </c>
      <c r="B381" s="102" t="b">
        <f>'ИП + источники'!$N$14&lt;&gt;"да"</f>
        <v>1</v>
      </c>
      <c r="L381" s="276">
        <v>1</v>
      </c>
      <c r="M381" s="271" t="s">
        <v>438</v>
      </c>
      <c r="N381" s="277" t="s">
        <v>370</v>
      </c>
      <c r="O381" s="267">
        <f>O382+O387+O391+O395</f>
        <v>0</v>
      </c>
      <c r="P381" s="267">
        <f t="shared" ref="P381:AN381" si="71">P382+P387+P391+P395</f>
        <v>0</v>
      </c>
      <c r="Q381" s="267">
        <f t="shared" si="71"/>
        <v>0</v>
      </c>
      <c r="R381" s="267">
        <f t="shared" si="71"/>
        <v>0</v>
      </c>
      <c r="S381" s="267">
        <f t="shared" si="71"/>
        <v>0</v>
      </c>
      <c r="T381" s="267">
        <f t="shared" si="71"/>
        <v>0</v>
      </c>
      <c r="U381" s="267">
        <f t="shared" si="71"/>
        <v>0</v>
      </c>
      <c r="V381" s="267">
        <f t="shared" si="71"/>
        <v>0</v>
      </c>
      <c r="W381" s="267">
        <f t="shared" si="71"/>
        <v>0</v>
      </c>
      <c r="X381" s="267">
        <f t="shared" si="71"/>
        <v>0</v>
      </c>
      <c r="Y381" s="267">
        <f t="shared" si="71"/>
        <v>0</v>
      </c>
      <c r="Z381" s="267">
        <f t="shared" si="71"/>
        <v>0</v>
      </c>
      <c r="AA381" s="267">
        <f t="shared" si="71"/>
        <v>0</v>
      </c>
      <c r="AB381" s="267">
        <f t="shared" si="71"/>
        <v>0</v>
      </c>
      <c r="AC381" s="267">
        <f t="shared" si="71"/>
        <v>0</v>
      </c>
      <c r="AD381" s="267">
        <f t="shared" si="71"/>
        <v>0</v>
      </c>
      <c r="AE381" s="267">
        <f t="shared" si="71"/>
        <v>0</v>
      </c>
      <c r="AF381" s="267">
        <f t="shared" si="71"/>
        <v>0</v>
      </c>
      <c r="AG381" s="267">
        <f t="shared" si="71"/>
        <v>0</v>
      </c>
      <c r="AH381" s="267">
        <f t="shared" si="71"/>
        <v>0</v>
      </c>
      <c r="AI381" s="267">
        <f t="shared" si="71"/>
        <v>0</v>
      </c>
      <c r="AJ381" s="267">
        <f t="shared" si="71"/>
        <v>0</v>
      </c>
      <c r="AK381" s="267">
        <f t="shared" si="71"/>
        <v>0</v>
      </c>
      <c r="AL381" s="267">
        <f t="shared" si="71"/>
        <v>0</v>
      </c>
      <c r="AM381" s="267">
        <f t="shared" si="71"/>
        <v>0</v>
      </c>
      <c r="AN381" s="267">
        <f t="shared" si="71"/>
        <v>0</v>
      </c>
      <c r="AO381" s="194"/>
    </row>
    <row r="382" spans="1:41" s="102" customFormat="1" outlineLevel="1">
      <c r="A382" s="551" t="str">
        <f t="shared" si="70"/>
        <v>1</v>
      </c>
      <c r="B382" s="102" t="b">
        <f>'ИП + источники'!$N$14&lt;&gt;"да"</f>
        <v>1</v>
      </c>
      <c r="L382" s="273" t="s">
        <v>165</v>
      </c>
      <c r="M382" s="274" t="s">
        <v>439</v>
      </c>
      <c r="N382" s="270" t="s">
        <v>370</v>
      </c>
      <c r="O382" s="268">
        <f>O383+O384+O385+O386</f>
        <v>0</v>
      </c>
      <c r="P382" s="268">
        <f t="shared" ref="P382:AN382" si="72">P383+P384+P385+P386</f>
        <v>0</v>
      </c>
      <c r="Q382" s="268">
        <f t="shared" si="72"/>
        <v>0</v>
      </c>
      <c r="R382" s="268">
        <f t="shared" si="72"/>
        <v>0</v>
      </c>
      <c r="S382" s="268">
        <f t="shared" si="72"/>
        <v>0</v>
      </c>
      <c r="T382" s="268">
        <f t="shared" si="72"/>
        <v>0</v>
      </c>
      <c r="U382" s="268">
        <f t="shared" si="72"/>
        <v>0</v>
      </c>
      <c r="V382" s="268">
        <f t="shared" si="72"/>
        <v>0</v>
      </c>
      <c r="W382" s="268">
        <f t="shared" si="72"/>
        <v>0</v>
      </c>
      <c r="X382" s="268">
        <f t="shared" si="72"/>
        <v>0</v>
      </c>
      <c r="Y382" s="268">
        <f t="shared" si="72"/>
        <v>0</v>
      </c>
      <c r="Z382" s="268">
        <f t="shared" si="72"/>
        <v>0</v>
      </c>
      <c r="AA382" s="268">
        <f t="shared" si="72"/>
        <v>0</v>
      </c>
      <c r="AB382" s="268">
        <f t="shared" si="72"/>
        <v>0</v>
      </c>
      <c r="AC382" s="268">
        <f t="shared" si="72"/>
        <v>0</v>
      </c>
      <c r="AD382" s="268">
        <f t="shared" si="72"/>
        <v>0</v>
      </c>
      <c r="AE382" s="268">
        <f t="shared" si="72"/>
        <v>0</v>
      </c>
      <c r="AF382" s="268">
        <f t="shared" si="72"/>
        <v>0</v>
      </c>
      <c r="AG382" s="268">
        <f t="shared" si="72"/>
        <v>0</v>
      </c>
      <c r="AH382" s="268">
        <f t="shared" si="72"/>
        <v>0</v>
      </c>
      <c r="AI382" s="268">
        <f t="shared" si="72"/>
        <v>0</v>
      </c>
      <c r="AJ382" s="268">
        <f t="shared" si="72"/>
        <v>0</v>
      </c>
      <c r="AK382" s="268">
        <f t="shared" si="72"/>
        <v>0</v>
      </c>
      <c r="AL382" s="268">
        <f t="shared" si="72"/>
        <v>0</v>
      </c>
      <c r="AM382" s="268">
        <f t="shared" si="72"/>
        <v>0</v>
      </c>
      <c r="AN382" s="268">
        <f t="shared" si="72"/>
        <v>0</v>
      </c>
      <c r="AO382" s="194"/>
    </row>
    <row r="383" spans="1:41" s="102" customFormat="1" outlineLevel="1">
      <c r="A383" s="551" t="str">
        <f t="shared" si="70"/>
        <v>1</v>
      </c>
      <c r="B383" s="102" t="b">
        <f>'ИП + источники'!$N$14&lt;&gt;"да"</f>
        <v>1</v>
      </c>
      <c r="L383" s="273" t="s">
        <v>412</v>
      </c>
      <c r="M383" s="275" t="s">
        <v>440</v>
      </c>
      <c r="N383" s="270" t="s">
        <v>370</v>
      </c>
      <c r="O383" s="269"/>
      <c r="P383" s="269"/>
      <c r="Q383" s="269"/>
      <c r="R383" s="269"/>
      <c r="S383" s="269"/>
      <c r="T383" s="269"/>
      <c r="U383" s="269"/>
      <c r="V383" s="269"/>
      <c r="W383" s="269"/>
      <c r="X383" s="269"/>
      <c r="Y383" s="269"/>
      <c r="Z383" s="269"/>
      <c r="AA383" s="269"/>
      <c r="AB383" s="269"/>
      <c r="AC383" s="269"/>
      <c r="AD383" s="269"/>
      <c r="AE383" s="269"/>
      <c r="AF383" s="269"/>
      <c r="AG383" s="269"/>
      <c r="AH383" s="269"/>
      <c r="AI383" s="269"/>
      <c r="AJ383" s="269"/>
      <c r="AK383" s="269"/>
      <c r="AL383" s="269"/>
      <c r="AM383" s="269"/>
      <c r="AN383" s="269"/>
      <c r="AO383" s="194"/>
    </row>
    <row r="384" spans="1:41" s="102" customFormat="1" outlineLevel="1">
      <c r="A384" s="551" t="str">
        <f t="shared" si="70"/>
        <v>1</v>
      </c>
      <c r="B384" s="102" t="b">
        <f>'ИП + источники'!$N$14&lt;&gt;"да"</f>
        <v>1</v>
      </c>
      <c r="L384" s="273" t="s">
        <v>414</v>
      </c>
      <c r="M384" s="275" t="s">
        <v>1126</v>
      </c>
      <c r="N384" s="270" t="s">
        <v>370</v>
      </c>
      <c r="O384" s="269"/>
      <c r="P384" s="269"/>
      <c r="Q384" s="269"/>
      <c r="R384" s="269"/>
      <c r="S384" s="269"/>
      <c r="T384" s="269"/>
      <c r="U384" s="269"/>
      <c r="V384" s="269"/>
      <c r="W384" s="269"/>
      <c r="X384" s="269"/>
      <c r="Y384" s="269"/>
      <c r="Z384" s="269"/>
      <c r="AA384" s="269"/>
      <c r="AB384" s="269"/>
      <c r="AC384" s="269"/>
      <c r="AD384" s="269"/>
      <c r="AE384" s="269"/>
      <c r="AF384" s="269"/>
      <c r="AG384" s="269"/>
      <c r="AH384" s="269"/>
      <c r="AI384" s="269"/>
      <c r="AJ384" s="269"/>
      <c r="AK384" s="269"/>
      <c r="AL384" s="269"/>
      <c r="AM384" s="269"/>
      <c r="AN384" s="269"/>
      <c r="AO384" s="194"/>
    </row>
    <row r="385" spans="1:41" s="102" customFormat="1" outlineLevel="1">
      <c r="A385" s="551" t="str">
        <f t="shared" si="70"/>
        <v>1</v>
      </c>
      <c r="B385" s="102" t="b">
        <f>'ИП + источники'!$N$14&lt;&gt;"да"</f>
        <v>1</v>
      </c>
      <c r="L385" s="273" t="s">
        <v>1087</v>
      </c>
      <c r="M385" s="275" t="s">
        <v>441</v>
      </c>
      <c r="N385" s="270" t="s">
        <v>370</v>
      </c>
      <c r="O385" s="269"/>
      <c r="P385" s="269"/>
      <c r="Q385" s="269"/>
      <c r="R385" s="269"/>
      <c r="S385" s="269"/>
      <c r="T385" s="269"/>
      <c r="U385" s="269"/>
      <c r="V385" s="269"/>
      <c r="W385" s="269"/>
      <c r="X385" s="269"/>
      <c r="Y385" s="269"/>
      <c r="Z385" s="269"/>
      <c r="AA385" s="269"/>
      <c r="AB385" s="269"/>
      <c r="AC385" s="269"/>
      <c r="AD385" s="269"/>
      <c r="AE385" s="269"/>
      <c r="AF385" s="269"/>
      <c r="AG385" s="269"/>
      <c r="AH385" s="269"/>
      <c r="AI385" s="269"/>
      <c r="AJ385" s="269"/>
      <c r="AK385" s="269"/>
      <c r="AL385" s="269"/>
      <c r="AM385" s="269"/>
      <c r="AN385" s="269"/>
      <c r="AO385" s="194"/>
    </row>
    <row r="386" spans="1:41" s="102" customFormat="1" outlineLevel="1">
      <c r="A386" s="551" t="str">
        <f t="shared" si="70"/>
        <v>1</v>
      </c>
      <c r="B386" s="102" t="b">
        <f>'ИП + источники'!$N$14&lt;&gt;"да"</f>
        <v>1</v>
      </c>
      <c r="L386" s="273" t="s">
        <v>1088</v>
      </c>
      <c r="M386" s="275" t="s">
        <v>442</v>
      </c>
      <c r="N386" s="270" t="s">
        <v>370</v>
      </c>
      <c r="O386" s="269"/>
      <c r="P386" s="269"/>
      <c r="Q386" s="269"/>
      <c r="R386" s="269"/>
      <c r="S386" s="269"/>
      <c r="T386" s="269"/>
      <c r="U386" s="269"/>
      <c r="V386" s="269"/>
      <c r="W386" s="269"/>
      <c r="X386" s="269"/>
      <c r="Y386" s="269"/>
      <c r="Z386" s="269"/>
      <c r="AA386" s="269"/>
      <c r="AB386" s="269"/>
      <c r="AC386" s="269"/>
      <c r="AD386" s="269"/>
      <c r="AE386" s="269"/>
      <c r="AF386" s="269"/>
      <c r="AG386" s="269"/>
      <c r="AH386" s="269"/>
      <c r="AI386" s="269"/>
      <c r="AJ386" s="269"/>
      <c r="AK386" s="269"/>
      <c r="AL386" s="269"/>
      <c r="AM386" s="269"/>
      <c r="AN386" s="269"/>
      <c r="AO386" s="194"/>
    </row>
    <row r="387" spans="1:41" s="102" customFormat="1" outlineLevel="1">
      <c r="A387" s="551" t="str">
        <f t="shared" si="70"/>
        <v>1</v>
      </c>
      <c r="B387" s="102" t="b">
        <f>'ИП + источники'!$N$14&lt;&gt;"да"</f>
        <v>1</v>
      </c>
      <c r="L387" s="273" t="s">
        <v>166</v>
      </c>
      <c r="M387" s="274" t="s">
        <v>443</v>
      </c>
      <c r="N387" s="270" t="s">
        <v>370</v>
      </c>
      <c r="O387" s="268">
        <f>O388+O389+O390</f>
        <v>0</v>
      </c>
      <c r="P387" s="268">
        <f t="shared" ref="P387:AN387" si="73">P388+P389+P390</f>
        <v>0</v>
      </c>
      <c r="Q387" s="268">
        <f t="shared" si="73"/>
        <v>0</v>
      </c>
      <c r="R387" s="268">
        <f t="shared" si="73"/>
        <v>0</v>
      </c>
      <c r="S387" s="268">
        <f t="shared" si="73"/>
        <v>0</v>
      </c>
      <c r="T387" s="268">
        <f t="shared" si="73"/>
        <v>0</v>
      </c>
      <c r="U387" s="268">
        <f t="shared" si="73"/>
        <v>0</v>
      </c>
      <c r="V387" s="268">
        <f t="shared" si="73"/>
        <v>0</v>
      </c>
      <c r="W387" s="268">
        <f t="shared" si="73"/>
        <v>0</v>
      </c>
      <c r="X387" s="268">
        <f t="shared" si="73"/>
        <v>0</v>
      </c>
      <c r="Y387" s="268">
        <f t="shared" si="73"/>
        <v>0</v>
      </c>
      <c r="Z387" s="268">
        <f t="shared" si="73"/>
        <v>0</v>
      </c>
      <c r="AA387" s="268">
        <f t="shared" si="73"/>
        <v>0</v>
      </c>
      <c r="AB387" s="268">
        <f t="shared" si="73"/>
        <v>0</v>
      </c>
      <c r="AC387" s="268">
        <f t="shared" si="73"/>
        <v>0</v>
      </c>
      <c r="AD387" s="268">
        <f t="shared" si="73"/>
        <v>0</v>
      </c>
      <c r="AE387" s="268">
        <f t="shared" si="73"/>
        <v>0</v>
      </c>
      <c r="AF387" s="268">
        <f t="shared" si="73"/>
        <v>0</v>
      </c>
      <c r="AG387" s="268">
        <f t="shared" si="73"/>
        <v>0</v>
      </c>
      <c r="AH387" s="268">
        <f t="shared" si="73"/>
        <v>0</v>
      </c>
      <c r="AI387" s="268">
        <f t="shared" si="73"/>
        <v>0</v>
      </c>
      <c r="AJ387" s="268">
        <f t="shared" si="73"/>
        <v>0</v>
      </c>
      <c r="AK387" s="268">
        <f t="shared" si="73"/>
        <v>0</v>
      </c>
      <c r="AL387" s="268">
        <f t="shared" si="73"/>
        <v>0</v>
      </c>
      <c r="AM387" s="268">
        <f t="shared" si="73"/>
        <v>0</v>
      </c>
      <c r="AN387" s="268">
        <f t="shared" si="73"/>
        <v>0</v>
      </c>
      <c r="AO387" s="194"/>
    </row>
    <row r="388" spans="1:41" s="102" customFormat="1" outlineLevel="1">
      <c r="A388" s="551" t="str">
        <f t="shared" si="70"/>
        <v>1</v>
      </c>
      <c r="B388" s="102" t="b">
        <f>'ИП + источники'!$N$14&lt;&gt;"да"</f>
        <v>1</v>
      </c>
      <c r="L388" s="273" t="s">
        <v>534</v>
      </c>
      <c r="M388" s="275" t="s">
        <v>444</v>
      </c>
      <c r="N388" s="270" t="s">
        <v>370</v>
      </c>
      <c r="O388" s="269"/>
      <c r="P388" s="269"/>
      <c r="Q388" s="269"/>
      <c r="R388" s="269"/>
      <c r="S388" s="269"/>
      <c r="T388" s="269"/>
      <c r="U388" s="269"/>
      <c r="V388" s="269"/>
      <c r="W388" s="269"/>
      <c r="X388" s="269"/>
      <c r="Y388" s="269"/>
      <c r="Z388" s="269"/>
      <c r="AA388" s="269"/>
      <c r="AB388" s="269"/>
      <c r="AC388" s="269"/>
      <c r="AD388" s="269"/>
      <c r="AE388" s="269"/>
      <c r="AF388" s="269"/>
      <c r="AG388" s="269"/>
      <c r="AH388" s="269"/>
      <c r="AI388" s="269"/>
      <c r="AJ388" s="269"/>
      <c r="AK388" s="269"/>
      <c r="AL388" s="269"/>
      <c r="AM388" s="269"/>
      <c r="AN388" s="269"/>
      <c r="AO388" s="194"/>
    </row>
    <row r="389" spans="1:41" s="102" customFormat="1" outlineLevel="1">
      <c r="A389" s="551" t="str">
        <f t="shared" si="70"/>
        <v>1</v>
      </c>
      <c r="B389" s="102" t="b">
        <f>'ИП + источники'!$N$14&lt;&gt;"да"</f>
        <v>1</v>
      </c>
      <c r="L389" s="273" t="s">
        <v>540</v>
      </c>
      <c r="M389" s="275" t="s">
        <v>445</v>
      </c>
      <c r="N389" s="270" t="s">
        <v>370</v>
      </c>
      <c r="O389" s="269"/>
      <c r="P389" s="269"/>
      <c r="Q389" s="269"/>
      <c r="R389" s="269"/>
      <c r="S389" s="269"/>
      <c r="T389" s="269"/>
      <c r="U389" s="269"/>
      <c r="V389" s="269"/>
      <c r="W389" s="269"/>
      <c r="X389" s="269"/>
      <c r="Y389" s="269"/>
      <c r="Z389" s="269"/>
      <c r="AA389" s="269"/>
      <c r="AB389" s="269"/>
      <c r="AC389" s="269"/>
      <c r="AD389" s="269"/>
      <c r="AE389" s="269"/>
      <c r="AF389" s="269"/>
      <c r="AG389" s="269"/>
      <c r="AH389" s="269"/>
      <c r="AI389" s="269"/>
      <c r="AJ389" s="269"/>
      <c r="AK389" s="269"/>
      <c r="AL389" s="269"/>
      <c r="AM389" s="269"/>
      <c r="AN389" s="269"/>
      <c r="AO389" s="194"/>
    </row>
    <row r="390" spans="1:41" s="102" customFormat="1" outlineLevel="1">
      <c r="A390" s="551" t="str">
        <f t="shared" si="70"/>
        <v>1</v>
      </c>
      <c r="B390" s="102" t="b">
        <f>'ИП + источники'!$N$14&lt;&gt;"да"</f>
        <v>1</v>
      </c>
      <c r="L390" s="273" t="s">
        <v>542</v>
      </c>
      <c r="M390" s="275" t="s">
        <v>446</v>
      </c>
      <c r="N390" s="270" t="s">
        <v>370</v>
      </c>
      <c r="O390" s="269"/>
      <c r="P390" s="269"/>
      <c r="Q390" s="269"/>
      <c r="R390" s="269"/>
      <c r="S390" s="269"/>
      <c r="T390" s="269"/>
      <c r="U390" s="269"/>
      <c r="V390" s="269"/>
      <c r="W390" s="269"/>
      <c r="X390" s="269"/>
      <c r="Y390" s="269"/>
      <c r="Z390" s="269"/>
      <c r="AA390" s="269"/>
      <c r="AB390" s="269"/>
      <c r="AC390" s="269"/>
      <c r="AD390" s="269"/>
      <c r="AE390" s="269"/>
      <c r="AF390" s="269"/>
      <c r="AG390" s="269"/>
      <c r="AH390" s="269"/>
      <c r="AI390" s="269"/>
      <c r="AJ390" s="269"/>
      <c r="AK390" s="269"/>
      <c r="AL390" s="269"/>
      <c r="AM390" s="269"/>
      <c r="AN390" s="269"/>
      <c r="AO390" s="194"/>
    </row>
    <row r="391" spans="1:41" s="102" customFormat="1" outlineLevel="1">
      <c r="A391" s="551" t="str">
        <f t="shared" si="70"/>
        <v>1</v>
      </c>
      <c r="B391" s="102" t="b">
        <f>'ИП + источники'!$N$14&lt;&gt;"да"</f>
        <v>1</v>
      </c>
      <c r="L391" s="273" t="s">
        <v>378</v>
      </c>
      <c r="M391" s="274" t="s">
        <v>447</v>
      </c>
      <c r="N391" s="270" t="s">
        <v>370</v>
      </c>
      <c r="O391" s="268">
        <f>O392+O393+O394</f>
        <v>0</v>
      </c>
      <c r="P391" s="268">
        <f t="shared" ref="P391:AN391" si="74">P392+P393+P394</f>
        <v>0</v>
      </c>
      <c r="Q391" s="268">
        <f t="shared" si="74"/>
        <v>0</v>
      </c>
      <c r="R391" s="268">
        <f t="shared" si="74"/>
        <v>0</v>
      </c>
      <c r="S391" s="268">
        <f t="shared" si="74"/>
        <v>0</v>
      </c>
      <c r="T391" s="268">
        <f t="shared" si="74"/>
        <v>0</v>
      </c>
      <c r="U391" s="268">
        <f t="shared" si="74"/>
        <v>0</v>
      </c>
      <c r="V391" s="268">
        <f t="shared" si="74"/>
        <v>0</v>
      </c>
      <c r="W391" s="268">
        <f t="shared" si="74"/>
        <v>0</v>
      </c>
      <c r="X391" s="268">
        <f t="shared" si="74"/>
        <v>0</v>
      </c>
      <c r="Y391" s="268">
        <f t="shared" si="74"/>
        <v>0</v>
      </c>
      <c r="Z391" s="268">
        <f t="shared" si="74"/>
        <v>0</v>
      </c>
      <c r="AA391" s="268">
        <f t="shared" si="74"/>
        <v>0</v>
      </c>
      <c r="AB391" s="268">
        <f t="shared" si="74"/>
        <v>0</v>
      </c>
      <c r="AC391" s="268">
        <f t="shared" si="74"/>
        <v>0</v>
      </c>
      <c r="AD391" s="268">
        <f t="shared" si="74"/>
        <v>0</v>
      </c>
      <c r="AE391" s="268">
        <f t="shared" si="74"/>
        <v>0</v>
      </c>
      <c r="AF391" s="268">
        <f t="shared" si="74"/>
        <v>0</v>
      </c>
      <c r="AG391" s="268">
        <f t="shared" si="74"/>
        <v>0</v>
      </c>
      <c r="AH391" s="268">
        <f t="shared" si="74"/>
        <v>0</v>
      </c>
      <c r="AI391" s="268">
        <f t="shared" si="74"/>
        <v>0</v>
      </c>
      <c r="AJ391" s="268">
        <f t="shared" si="74"/>
        <v>0</v>
      </c>
      <c r="AK391" s="268">
        <f t="shared" si="74"/>
        <v>0</v>
      </c>
      <c r="AL391" s="268">
        <f t="shared" si="74"/>
        <v>0</v>
      </c>
      <c r="AM391" s="268">
        <f t="shared" si="74"/>
        <v>0</v>
      </c>
      <c r="AN391" s="268">
        <f t="shared" si="74"/>
        <v>0</v>
      </c>
      <c r="AO391" s="194"/>
    </row>
    <row r="392" spans="1:41" s="102" customFormat="1" outlineLevel="1">
      <c r="A392" s="551" t="str">
        <f t="shared" si="70"/>
        <v>1</v>
      </c>
      <c r="B392" s="102" t="b">
        <f>'ИП + источники'!$N$14&lt;&gt;"да"</f>
        <v>1</v>
      </c>
      <c r="L392" s="273" t="s">
        <v>564</v>
      </c>
      <c r="M392" s="275" t="s">
        <v>448</v>
      </c>
      <c r="N392" s="270" t="s">
        <v>370</v>
      </c>
      <c r="O392" s="269"/>
      <c r="P392" s="269"/>
      <c r="Q392" s="269"/>
      <c r="R392" s="269"/>
      <c r="S392" s="269"/>
      <c r="T392" s="269"/>
      <c r="U392" s="269"/>
      <c r="V392" s="269"/>
      <c r="W392" s="269"/>
      <c r="X392" s="269"/>
      <c r="Y392" s="269"/>
      <c r="Z392" s="269"/>
      <c r="AA392" s="269"/>
      <c r="AB392" s="269"/>
      <c r="AC392" s="269"/>
      <c r="AD392" s="269"/>
      <c r="AE392" s="269"/>
      <c r="AF392" s="269"/>
      <c r="AG392" s="269"/>
      <c r="AH392" s="269"/>
      <c r="AI392" s="269"/>
      <c r="AJ392" s="269"/>
      <c r="AK392" s="269"/>
      <c r="AL392" s="269"/>
      <c r="AM392" s="269"/>
      <c r="AN392" s="269"/>
      <c r="AO392" s="194"/>
    </row>
    <row r="393" spans="1:41" s="102" customFormat="1" outlineLevel="1">
      <c r="A393" s="551" t="str">
        <f t="shared" si="70"/>
        <v>1</v>
      </c>
      <c r="B393" s="102" t="b">
        <f>'ИП + источники'!$N$14&lt;&gt;"да"</f>
        <v>1</v>
      </c>
      <c r="L393" s="273" t="s">
        <v>566</v>
      </c>
      <c r="M393" s="275" t="s">
        <v>449</v>
      </c>
      <c r="N393" s="270" t="s">
        <v>370</v>
      </c>
      <c r="O393" s="269"/>
      <c r="P393" s="269"/>
      <c r="Q393" s="269"/>
      <c r="R393" s="269"/>
      <c r="S393" s="269"/>
      <c r="T393" s="269"/>
      <c r="U393" s="269"/>
      <c r="V393" s="269"/>
      <c r="W393" s="269"/>
      <c r="X393" s="269"/>
      <c r="Y393" s="269"/>
      <c r="Z393" s="269"/>
      <c r="AA393" s="269"/>
      <c r="AB393" s="269"/>
      <c r="AC393" s="269"/>
      <c r="AD393" s="269"/>
      <c r="AE393" s="269"/>
      <c r="AF393" s="269"/>
      <c r="AG393" s="269"/>
      <c r="AH393" s="269"/>
      <c r="AI393" s="269"/>
      <c r="AJ393" s="269"/>
      <c r="AK393" s="269"/>
      <c r="AL393" s="269"/>
      <c r="AM393" s="269"/>
      <c r="AN393" s="269"/>
      <c r="AO393" s="194"/>
    </row>
    <row r="394" spans="1:41" s="102" customFormat="1" outlineLevel="1">
      <c r="A394" s="551" t="str">
        <f t="shared" si="70"/>
        <v>1</v>
      </c>
      <c r="B394" s="102" t="b">
        <f>'ИП + источники'!$N$14&lt;&gt;"да"</f>
        <v>1</v>
      </c>
      <c r="L394" s="273" t="s">
        <v>568</v>
      </c>
      <c r="M394" s="275" t="s">
        <v>450</v>
      </c>
      <c r="N394" s="270" t="s">
        <v>370</v>
      </c>
      <c r="O394" s="269"/>
      <c r="P394" s="269"/>
      <c r="Q394" s="269"/>
      <c r="R394" s="269"/>
      <c r="S394" s="269"/>
      <c r="T394" s="269"/>
      <c r="U394" s="269"/>
      <c r="V394" s="269"/>
      <c r="W394" s="269"/>
      <c r="X394" s="269"/>
      <c r="Y394" s="269"/>
      <c r="Z394" s="269"/>
      <c r="AA394" s="269"/>
      <c r="AB394" s="269"/>
      <c r="AC394" s="269"/>
      <c r="AD394" s="269"/>
      <c r="AE394" s="269"/>
      <c r="AF394" s="269"/>
      <c r="AG394" s="269"/>
      <c r="AH394" s="269"/>
      <c r="AI394" s="269"/>
      <c r="AJ394" s="269"/>
      <c r="AK394" s="269"/>
      <c r="AL394" s="269"/>
      <c r="AM394" s="269"/>
      <c r="AN394" s="269"/>
      <c r="AO394" s="194"/>
    </row>
    <row r="395" spans="1:41" s="102" customFormat="1" outlineLevel="1">
      <c r="A395" s="551" t="str">
        <f t="shared" si="70"/>
        <v>1</v>
      </c>
      <c r="B395" s="102" t="b">
        <f>'ИП + источники'!$N$14&lt;&gt;"да"</f>
        <v>1</v>
      </c>
      <c r="L395" s="273" t="s">
        <v>380</v>
      </c>
      <c r="M395" s="274" t="s">
        <v>451</v>
      </c>
      <c r="N395" s="270" t="s">
        <v>370</v>
      </c>
      <c r="O395" s="268">
        <f>O396+O397+O398+O399</f>
        <v>0</v>
      </c>
      <c r="P395" s="268">
        <f t="shared" ref="P395:AN395" si="75">P396+P397+P398+P399</f>
        <v>0</v>
      </c>
      <c r="Q395" s="268">
        <f t="shared" si="75"/>
        <v>0</v>
      </c>
      <c r="R395" s="268">
        <f t="shared" si="75"/>
        <v>0</v>
      </c>
      <c r="S395" s="268">
        <f t="shared" si="75"/>
        <v>0</v>
      </c>
      <c r="T395" s="268">
        <f t="shared" si="75"/>
        <v>0</v>
      </c>
      <c r="U395" s="268">
        <f t="shared" si="75"/>
        <v>0</v>
      </c>
      <c r="V395" s="268">
        <f t="shared" si="75"/>
        <v>0</v>
      </c>
      <c r="W395" s="268">
        <f t="shared" si="75"/>
        <v>0</v>
      </c>
      <c r="X395" s="268">
        <f t="shared" si="75"/>
        <v>0</v>
      </c>
      <c r="Y395" s="268">
        <f t="shared" si="75"/>
        <v>0</v>
      </c>
      <c r="Z395" s="268">
        <f t="shared" si="75"/>
        <v>0</v>
      </c>
      <c r="AA395" s="268">
        <f t="shared" si="75"/>
        <v>0</v>
      </c>
      <c r="AB395" s="268">
        <f t="shared" si="75"/>
        <v>0</v>
      </c>
      <c r="AC395" s="268">
        <f t="shared" si="75"/>
        <v>0</v>
      </c>
      <c r="AD395" s="268">
        <f t="shared" si="75"/>
        <v>0</v>
      </c>
      <c r="AE395" s="268">
        <f t="shared" si="75"/>
        <v>0</v>
      </c>
      <c r="AF395" s="268">
        <f t="shared" si="75"/>
        <v>0</v>
      </c>
      <c r="AG395" s="268">
        <f t="shared" si="75"/>
        <v>0</v>
      </c>
      <c r="AH395" s="268">
        <f t="shared" si="75"/>
        <v>0</v>
      </c>
      <c r="AI395" s="268">
        <f t="shared" si="75"/>
        <v>0</v>
      </c>
      <c r="AJ395" s="268">
        <f t="shared" si="75"/>
        <v>0</v>
      </c>
      <c r="AK395" s="268">
        <f t="shared" si="75"/>
        <v>0</v>
      </c>
      <c r="AL395" s="268">
        <f t="shared" si="75"/>
        <v>0</v>
      </c>
      <c r="AM395" s="268">
        <f t="shared" si="75"/>
        <v>0</v>
      </c>
      <c r="AN395" s="268">
        <f t="shared" si="75"/>
        <v>0</v>
      </c>
      <c r="AO395" s="194"/>
    </row>
    <row r="396" spans="1:41" s="102" customFormat="1" outlineLevel="1">
      <c r="A396" s="551" t="str">
        <f t="shared" si="70"/>
        <v>1</v>
      </c>
      <c r="B396" s="102" t="b">
        <f>'ИП + источники'!$N$14&lt;&gt;"да"</f>
        <v>1</v>
      </c>
      <c r="L396" s="273" t="s">
        <v>573</v>
      </c>
      <c r="M396" s="275" t="s">
        <v>452</v>
      </c>
      <c r="N396" s="270" t="s">
        <v>370</v>
      </c>
      <c r="O396" s="269"/>
      <c r="P396" s="269"/>
      <c r="Q396" s="269"/>
      <c r="R396" s="269"/>
      <c r="S396" s="269"/>
      <c r="T396" s="269"/>
      <c r="U396" s="269"/>
      <c r="V396" s="269"/>
      <c r="W396" s="269"/>
      <c r="X396" s="269"/>
      <c r="Y396" s="269"/>
      <c r="Z396" s="269"/>
      <c r="AA396" s="269"/>
      <c r="AB396" s="269"/>
      <c r="AC396" s="269"/>
      <c r="AD396" s="269"/>
      <c r="AE396" s="269"/>
      <c r="AF396" s="269"/>
      <c r="AG396" s="269"/>
      <c r="AH396" s="269"/>
      <c r="AI396" s="269"/>
      <c r="AJ396" s="269"/>
      <c r="AK396" s="269"/>
      <c r="AL396" s="269"/>
      <c r="AM396" s="269"/>
      <c r="AN396" s="269"/>
      <c r="AO396" s="194"/>
    </row>
    <row r="397" spans="1:41" s="102" customFormat="1" ht="22.8" outlineLevel="1">
      <c r="A397" s="551" t="str">
        <f t="shared" si="70"/>
        <v>1</v>
      </c>
      <c r="B397" s="102" t="b">
        <f>'ИП + источники'!$N$14&lt;&gt;"да"</f>
        <v>1</v>
      </c>
      <c r="L397" s="273" t="s">
        <v>587</v>
      </c>
      <c r="M397" s="275" t="s">
        <v>1180</v>
      </c>
      <c r="N397" s="270" t="s">
        <v>370</v>
      </c>
      <c r="O397" s="269"/>
      <c r="P397" s="269"/>
      <c r="Q397" s="269"/>
      <c r="R397" s="269"/>
      <c r="S397" s="269"/>
      <c r="T397" s="269"/>
      <c r="U397" s="269"/>
      <c r="V397" s="269"/>
      <c r="W397" s="269"/>
      <c r="X397" s="269"/>
      <c r="Y397" s="269"/>
      <c r="Z397" s="269"/>
      <c r="AA397" s="269"/>
      <c r="AB397" s="269"/>
      <c r="AC397" s="269"/>
      <c r="AD397" s="269"/>
      <c r="AE397" s="269"/>
      <c r="AF397" s="269"/>
      <c r="AG397" s="269"/>
      <c r="AH397" s="269"/>
      <c r="AI397" s="269"/>
      <c r="AJ397" s="269"/>
      <c r="AK397" s="269"/>
      <c r="AL397" s="269"/>
      <c r="AM397" s="269"/>
      <c r="AN397" s="269"/>
      <c r="AO397" s="194"/>
    </row>
    <row r="398" spans="1:41" s="102" customFormat="1" ht="22.8" outlineLevel="1">
      <c r="A398" s="551" t="str">
        <f t="shared" si="70"/>
        <v>1</v>
      </c>
      <c r="B398" s="102" t="b">
        <f>'ИП + источники'!$N$14&lt;&gt;"да"</f>
        <v>1</v>
      </c>
      <c r="L398" s="273" t="s">
        <v>593</v>
      </c>
      <c r="M398" s="275" t="s">
        <v>453</v>
      </c>
      <c r="N398" s="270" t="s">
        <v>370</v>
      </c>
      <c r="O398" s="269"/>
      <c r="P398" s="269"/>
      <c r="Q398" s="269"/>
      <c r="R398" s="269"/>
      <c r="S398" s="269"/>
      <c r="T398" s="269"/>
      <c r="U398" s="269"/>
      <c r="V398" s="269"/>
      <c r="W398" s="269"/>
      <c r="X398" s="269"/>
      <c r="Y398" s="269"/>
      <c r="Z398" s="269"/>
      <c r="AA398" s="269"/>
      <c r="AB398" s="269"/>
      <c r="AC398" s="269"/>
      <c r="AD398" s="269"/>
      <c r="AE398" s="269"/>
      <c r="AF398" s="269"/>
      <c r="AG398" s="269"/>
      <c r="AH398" s="269"/>
      <c r="AI398" s="269"/>
      <c r="AJ398" s="269"/>
      <c r="AK398" s="269"/>
      <c r="AL398" s="269"/>
      <c r="AM398" s="269"/>
      <c r="AN398" s="269"/>
      <c r="AO398" s="194"/>
    </row>
    <row r="399" spans="1:41" s="102" customFormat="1" outlineLevel="1">
      <c r="A399" s="551" t="str">
        <f t="shared" si="70"/>
        <v>1</v>
      </c>
      <c r="B399" s="102" t="b">
        <f>'ИП + источники'!$N$14&lt;&gt;"да"</f>
        <v>1</v>
      </c>
      <c r="L399" s="273" t="s">
        <v>595</v>
      </c>
      <c r="M399" s="275" t="s">
        <v>454</v>
      </c>
      <c r="N399" s="270" t="s">
        <v>370</v>
      </c>
      <c r="O399" s="269"/>
      <c r="P399" s="269"/>
      <c r="Q399" s="269"/>
      <c r="R399" s="269"/>
      <c r="S399" s="269"/>
      <c r="T399" s="269"/>
      <c r="U399" s="269"/>
      <c r="V399" s="269"/>
      <c r="W399" s="269"/>
      <c r="X399" s="269"/>
      <c r="Y399" s="269"/>
      <c r="Z399" s="269"/>
      <c r="AA399" s="269"/>
      <c r="AB399" s="269"/>
      <c r="AC399" s="269"/>
      <c r="AD399" s="269"/>
      <c r="AE399" s="269"/>
      <c r="AF399" s="269"/>
      <c r="AG399" s="269"/>
      <c r="AH399" s="269"/>
      <c r="AI399" s="269"/>
      <c r="AJ399" s="269"/>
      <c r="AK399" s="269"/>
      <c r="AL399" s="269"/>
      <c r="AM399" s="269"/>
      <c r="AN399" s="269"/>
      <c r="AO399" s="194"/>
    </row>
    <row r="400" spans="1:41" s="278" customFormat="1" ht="22.8" outlineLevel="1">
      <c r="A400" s="551" t="str">
        <f t="shared" si="70"/>
        <v>1</v>
      </c>
      <c r="B400" s="102" t="b">
        <f>'ИП + источники'!$N$14&lt;&gt;"да"</f>
        <v>1</v>
      </c>
      <c r="L400" s="276" t="s">
        <v>102</v>
      </c>
      <c r="M400" s="272" t="s">
        <v>455</v>
      </c>
      <c r="N400" s="277" t="s">
        <v>370</v>
      </c>
      <c r="O400" s="267">
        <f>O401+O402+O403</f>
        <v>0</v>
      </c>
      <c r="P400" s="267">
        <f t="shared" ref="P400:AN400" si="76">P401+P402+P403</f>
        <v>0</v>
      </c>
      <c r="Q400" s="267">
        <f t="shared" si="76"/>
        <v>0</v>
      </c>
      <c r="R400" s="267">
        <f t="shared" si="76"/>
        <v>0</v>
      </c>
      <c r="S400" s="267">
        <f t="shared" si="76"/>
        <v>0</v>
      </c>
      <c r="T400" s="267">
        <f t="shared" si="76"/>
        <v>0</v>
      </c>
      <c r="U400" s="267">
        <f t="shared" si="76"/>
        <v>0</v>
      </c>
      <c r="V400" s="267">
        <f t="shared" si="76"/>
        <v>0</v>
      </c>
      <c r="W400" s="267">
        <f t="shared" si="76"/>
        <v>0</v>
      </c>
      <c r="X400" s="267">
        <f t="shared" si="76"/>
        <v>0</v>
      </c>
      <c r="Y400" s="267">
        <f t="shared" si="76"/>
        <v>0</v>
      </c>
      <c r="Z400" s="267">
        <f t="shared" si="76"/>
        <v>0</v>
      </c>
      <c r="AA400" s="267">
        <f t="shared" si="76"/>
        <v>0</v>
      </c>
      <c r="AB400" s="267">
        <f t="shared" si="76"/>
        <v>0</v>
      </c>
      <c r="AC400" s="267">
        <f t="shared" si="76"/>
        <v>0</v>
      </c>
      <c r="AD400" s="267">
        <f t="shared" si="76"/>
        <v>0</v>
      </c>
      <c r="AE400" s="267">
        <f t="shared" si="76"/>
        <v>0</v>
      </c>
      <c r="AF400" s="267">
        <f t="shared" si="76"/>
        <v>0</v>
      </c>
      <c r="AG400" s="267">
        <f t="shared" si="76"/>
        <v>0</v>
      </c>
      <c r="AH400" s="267">
        <f t="shared" si="76"/>
        <v>0</v>
      </c>
      <c r="AI400" s="267">
        <f t="shared" si="76"/>
        <v>0</v>
      </c>
      <c r="AJ400" s="267">
        <f t="shared" si="76"/>
        <v>0</v>
      </c>
      <c r="AK400" s="267">
        <f t="shared" si="76"/>
        <v>0</v>
      </c>
      <c r="AL400" s="267">
        <f t="shared" si="76"/>
        <v>0</v>
      </c>
      <c r="AM400" s="267">
        <f t="shared" si="76"/>
        <v>0</v>
      </c>
      <c r="AN400" s="267">
        <f t="shared" si="76"/>
        <v>0</v>
      </c>
      <c r="AO400" s="194"/>
    </row>
    <row r="401" spans="1:41" s="102" customFormat="1" outlineLevel="1">
      <c r="A401" s="551" t="str">
        <f t="shared" si="70"/>
        <v>1</v>
      </c>
      <c r="B401" s="102" t="b">
        <f>'ИП + источники'!$N$14&lt;&gt;"да"</f>
        <v>1</v>
      </c>
      <c r="L401" s="273" t="s">
        <v>17</v>
      </c>
      <c r="M401" s="274" t="s">
        <v>1191</v>
      </c>
      <c r="N401" s="270" t="s">
        <v>370</v>
      </c>
      <c r="O401" s="269"/>
      <c r="P401" s="269"/>
      <c r="Q401" s="269"/>
      <c r="R401" s="269"/>
      <c r="S401" s="269"/>
      <c r="T401" s="269"/>
      <c r="U401" s="269"/>
      <c r="V401" s="269"/>
      <c r="W401" s="269"/>
      <c r="X401" s="269"/>
      <c r="Y401" s="269"/>
      <c r="Z401" s="269"/>
      <c r="AA401" s="269"/>
      <c r="AB401" s="269"/>
      <c r="AC401" s="269"/>
      <c r="AD401" s="269"/>
      <c r="AE401" s="269"/>
      <c r="AF401" s="269"/>
      <c r="AG401" s="269"/>
      <c r="AH401" s="269"/>
      <c r="AI401" s="269"/>
      <c r="AJ401" s="269"/>
      <c r="AK401" s="269"/>
      <c r="AL401" s="269"/>
      <c r="AM401" s="269"/>
      <c r="AN401" s="269"/>
      <c r="AO401" s="194"/>
    </row>
    <row r="402" spans="1:41" s="102" customFormat="1" outlineLevel="1">
      <c r="A402" s="551" t="str">
        <f t="shared" si="70"/>
        <v>1</v>
      </c>
      <c r="B402" s="102" t="b">
        <f>'ИП + источники'!$N$14&lt;&gt;"да"</f>
        <v>1</v>
      </c>
      <c r="L402" s="273" t="s">
        <v>146</v>
      </c>
      <c r="M402" s="274" t="s">
        <v>1192</v>
      </c>
      <c r="N402" s="270" t="s">
        <v>370</v>
      </c>
      <c r="O402" s="269"/>
      <c r="P402" s="269"/>
      <c r="Q402" s="269"/>
      <c r="R402" s="269"/>
      <c r="S402" s="269"/>
      <c r="T402" s="269"/>
      <c r="U402" s="269"/>
      <c r="V402" s="269"/>
      <c r="W402" s="269"/>
      <c r="X402" s="269"/>
      <c r="Y402" s="269"/>
      <c r="Z402" s="269"/>
      <c r="AA402" s="269"/>
      <c r="AB402" s="269"/>
      <c r="AC402" s="269"/>
      <c r="AD402" s="269"/>
      <c r="AE402" s="269"/>
      <c r="AF402" s="269"/>
      <c r="AG402" s="269"/>
      <c r="AH402" s="269"/>
      <c r="AI402" s="269"/>
      <c r="AJ402" s="269"/>
      <c r="AK402" s="269"/>
      <c r="AL402" s="269"/>
      <c r="AM402" s="269"/>
      <c r="AN402" s="269"/>
      <c r="AO402" s="194"/>
    </row>
    <row r="403" spans="1:41" s="102" customFormat="1" outlineLevel="1">
      <c r="A403" s="551" t="str">
        <f t="shared" si="70"/>
        <v>1</v>
      </c>
      <c r="B403" s="102" t="b">
        <f>'ИП + источники'!$N$14&lt;&gt;"да"</f>
        <v>1</v>
      </c>
      <c r="L403" s="273" t="s">
        <v>167</v>
      </c>
      <c r="M403" s="274" t="s">
        <v>456</v>
      </c>
      <c r="N403" s="270" t="s">
        <v>370</v>
      </c>
      <c r="O403" s="269"/>
      <c r="P403" s="269"/>
      <c r="Q403" s="269"/>
      <c r="R403" s="269"/>
      <c r="S403" s="269"/>
      <c r="T403" s="269"/>
      <c r="U403" s="269"/>
      <c r="V403" s="269"/>
      <c r="W403" s="269"/>
      <c r="X403" s="269"/>
      <c r="Y403" s="269"/>
      <c r="Z403" s="269"/>
      <c r="AA403" s="269"/>
      <c r="AB403" s="269"/>
      <c r="AC403" s="269"/>
      <c r="AD403" s="269"/>
      <c r="AE403" s="269"/>
      <c r="AF403" s="269"/>
      <c r="AG403" s="269"/>
      <c r="AH403" s="269"/>
      <c r="AI403" s="269"/>
      <c r="AJ403" s="269"/>
      <c r="AK403" s="269"/>
      <c r="AL403" s="269"/>
      <c r="AM403" s="269"/>
      <c r="AN403" s="269"/>
      <c r="AO403" s="194"/>
    </row>
    <row r="404" spans="1:41">
      <c r="A404" s="551"/>
    </row>
    <row r="405" spans="1:41" s="143" customFormat="1" ht="30" customHeight="1">
      <c r="A405" s="142" t="s">
        <v>1091</v>
      </c>
      <c r="M405" s="144"/>
      <c r="N405" s="144"/>
      <c r="O405" s="144"/>
      <c r="P405" s="144"/>
      <c r="AA405" s="145"/>
    </row>
    <row r="406" spans="1:41">
      <c r="A406" s="146" t="s">
        <v>1092</v>
      </c>
    </row>
    <row r="407" spans="1:41" s="82" customFormat="1">
      <c r="A407" s="183" t="s">
        <v>18</v>
      </c>
      <c r="L407" s="279" t="str">
        <f>INDEX('Общие сведения'!$J$113:$J$476,MATCH($A407,'Общие сведения'!$D$113:$D$476,0))</f>
        <v>Тариф 1 (Водоснабжение) - тариф на питьевую воду (р.п.Вешкайма)</v>
      </c>
      <c r="M407" s="280"/>
      <c r="N407" s="280"/>
      <c r="O407" s="280"/>
      <c r="P407" s="280"/>
      <c r="Q407" s="280"/>
      <c r="R407" s="280"/>
      <c r="S407" s="280"/>
      <c r="T407" s="280"/>
      <c r="U407" s="280"/>
      <c r="V407" s="280"/>
      <c r="W407" s="280"/>
      <c r="X407" s="280"/>
      <c r="Y407" s="280"/>
      <c r="Z407" s="280"/>
      <c r="AA407" s="280"/>
      <c r="AB407" s="280"/>
      <c r="AC407" s="280"/>
      <c r="AD407" s="280"/>
      <c r="AE407" s="280"/>
      <c r="AF407" s="280"/>
      <c r="AG407" s="280"/>
      <c r="AH407" s="280"/>
      <c r="AI407" s="280"/>
    </row>
    <row r="408" spans="1:41" s="278" customFormat="1" outlineLevel="1">
      <c r="A408" s="551" t="str">
        <f t="shared" ref="A408:A414" si="77">A407</f>
        <v>1</v>
      </c>
      <c r="L408" s="294" t="s">
        <v>18</v>
      </c>
      <c r="M408" s="285" t="s">
        <v>458</v>
      </c>
      <c r="N408" s="286" t="s">
        <v>370</v>
      </c>
      <c r="O408" s="290">
        <f t="shared" ref="O408:AH408" si="78">O409+O410+O411</f>
        <v>0</v>
      </c>
      <c r="P408" s="291">
        <f t="shared" si="78"/>
        <v>0</v>
      </c>
      <c r="Q408" s="291">
        <f t="shared" si="78"/>
        <v>0</v>
      </c>
      <c r="R408" s="291">
        <f t="shared" si="78"/>
        <v>0</v>
      </c>
      <c r="S408" s="291">
        <f t="shared" si="78"/>
        <v>0</v>
      </c>
      <c r="T408" s="291">
        <f t="shared" si="78"/>
        <v>0</v>
      </c>
      <c r="U408" s="291">
        <f t="shared" si="78"/>
        <v>0</v>
      </c>
      <c r="V408" s="291">
        <f t="shared" si="78"/>
        <v>0</v>
      </c>
      <c r="W408" s="291">
        <f t="shared" si="78"/>
        <v>0</v>
      </c>
      <c r="X408" s="291">
        <f t="shared" si="78"/>
        <v>0</v>
      </c>
      <c r="Y408" s="290">
        <f t="shared" si="78"/>
        <v>0</v>
      </c>
      <c r="Z408" s="291">
        <f t="shared" si="78"/>
        <v>0</v>
      </c>
      <c r="AA408" s="291">
        <f t="shared" si="78"/>
        <v>0</v>
      </c>
      <c r="AB408" s="291">
        <f t="shared" si="78"/>
        <v>0</v>
      </c>
      <c r="AC408" s="291">
        <f t="shared" si="78"/>
        <v>0</v>
      </c>
      <c r="AD408" s="291">
        <f t="shared" si="78"/>
        <v>0</v>
      </c>
      <c r="AE408" s="291">
        <f t="shared" si="78"/>
        <v>0</v>
      </c>
      <c r="AF408" s="291">
        <f t="shared" si="78"/>
        <v>0</v>
      </c>
      <c r="AG408" s="291">
        <f t="shared" si="78"/>
        <v>0</v>
      </c>
      <c r="AH408" s="291">
        <f t="shared" si="78"/>
        <v>0</v>
      </c>
      <c r="AI408" s="194"/>
    </row>
    <row r="409" spans="1:41" s="102" customFormat="1" outlineLevel="1">
      <c r="A409" s="551" t="str">
        <f t="shared" si="77"/>
        <v>1</v>
      </c>
      <c r="L409" s="281" t="s">
        <v>165</v>
      </c>
      <c r="M409" s="289" t="s">
        <v>459</v>
      </c>
      <c r="N409" s="288" t="s">
        <v>370</v>
      </c>
      <c r="O409" s="292"/>
      <c r="P409" s="293"/>
      <c r="Q409" s="293"/>
      <c r="R409" s="293"/>
      <c r="S409" s="293"/>
      <c r="T409" s="293"/>
      <c r="U409" s="293"/>
      <c r="V409" s="293"/>
      <c r="W409" s="293"/>
      <c r="X409" s="293"/>
      <c r="Y409" s="292"/>
      <c r="Z409" s="293"/>
      <c r="AA409" s="293"/>
      <c r="AB409" s="293"/>
      <c r="AC409" s="293"/>
      <c r="AD409" s="293"/>
      <c r="AE409" s="293"/>
      <c r="AF409" s="293"/>
      <c r="AG409" s="293"/>
      <c r="AH409" s="293"/>
      <c r="AI409" s="194"/>
    </row>
    <row r="410" spans="1:41" s="102" customFormat="1" ht="22.8" outlineLevel="1">
      <c r="A410" s="551" t="str">
        <f t="shared" si="77"/>
        <v>1</v>
      </c>
      <c r="L410" s="281" t="s">
        <v>166</v>
      </c>
      <c r="M410" s="289" t="s">
        <v>460</v>
      </c>
      <c r="N410" s="288" t="s">
        <v>370</v>
      </c>
      <c r="O410" s="292"/>
      <c r="P410" s="293"/>
      <c r="Q410" s="293"/>
      <c r="R410" s="293"/>
      <c r="S410" s="293"/>
      <c r="T410" s="293"/>
      <c r="U410" s="293"/>
      <c r="V410" s="293"/>
      <c r="W410" s="293"/>
      <c r="X410" s="293"/>
      <c r="Y410" s="292"/>
      <c r="Z410" s="293"/>
      <c r="AA410" s="293"/>
      <c r="AB410" s="293"/>
      <c r="AC410" s="293"/>
      <c r="AD410" s="293"/>
      <c r="AE410" s="293"/>
      <c r="AF410" s="293"/>
      <c r="AG410" s="293"/>
      <c r="AH410" s="293"/>
      <c r="AI410" s="194"/>
    </row>
    <row r="411" spans="1:41" s="102" customFormat="1" ht="22.8" outlineLevel="1">
      <c r="A411" s="551" t="str">
        <f t="shared" si="77"/>
        <v>1</v>
      </c>
      <c r="L411" s="281" t="s">
        <v>378</v>
      </c>
      <c r="M411" s="289" t="s">
        <v>461</v>
      </c>
      <c r="N411" s="288" t="s">
        <v>370</v>
      </c>
      <c r="O411" s="292"/>
      <c r="P411" s="293"/>
      <c r="Q411" s="293"/>
      <c r="R411" s="293"/>
      <c r="S411" s="293"/>
      <c r="T411" s="293"/>
      <c r="U411" s="293"/>
      <c r="V411" s="293"/>
      <c r="W411" s="293"/>
      <c r="X411" s="293"/>
      <c r="Y411" s="292"/>
      <c r="Z411" s="293"/>
      <c r="AA411" s="293"/>
      <c r="AB411" s="293"/>
      <c r="AC411" s="293"/>
      <c r="AD411" s="293"/>
      <c r="AE411" s="293"/>
      <c r="AF411" s="293"/>
      <c r="AG411" s="293"/>
      <c r="AH411" s="293"/>
      <c r="AI411" s="194"/>
    </row>
    <row r="412" spans="1:41" s="102" customFormat="1" outlineLevel="1">
      <c r="A412" s="551" t="str">
        <f t="shared" si="77"/>
        <v>1</v>
      </c>
      <c r="L412" s="281" t="s">
        <v>102</v>
      </c>
      <c r="M412" s="287" t="s">
        <v>462</v>
      </c>
      <c r="N412" s="288" t="s">
        <v>145</v>
      </c>
      <c r="O412" s="376">
        <f>SUMIFS(Сценарии!$T$15:$T$215,Сценарии!$A$15:$A$215,$A412,Сценарии!$M$15:$M$215,"Индекс потребительских цен")</f>
        <v>0</v>
      </c>
      <c r="P412" s="376">
        <f>SUMIFS(Сценарии!$Y$15:$Y$215,Сценарии!$A$15:$A$215,$A412,Сценарии!$M$15:$M$215,"Индекс потребительских цен")</f>
        <v>0</v>
      </c>
      <c r="Q412" s="376">
        <f>SUMIFS(Сценарии!$AA$15:$AA$215,Сценарии!$A$15:$A$215,$A412,Сценарии!$M$15:$M$215,"Индекс потребительских цен")</f>
        <v>0</v>
      </c>
      <c r="R412" s="376">
        <f>SUMIFS(Сценарии!$AC$15:$AC$215,Сценарии!$A$15:$A$215,$A412,Сценарии!$M$15:$M$215,"Индекс потребительских цен")</f>
        <v>0</v>
      </c>
      <c r="S412" s="376">
        <f>SUMIFS(Сценарии!$AE$15:$AE$215,Сценарии!$A$15:$A$215,$A412,Сценарии!$M$15:$M$215,"Индекс потребительских цен")</f>
        <v>0</v>
      </c>
      <c r="T412" s="376">
        <f>SUMIFS(Сценарии!$AG$15:$AG$215,Сценарии!$A$15:$A$215,$A412,Сценарии!$M$15:$M$215,"Индекс потребительских цен")</f>
        <v>0</v>
      </c>
      <c r="U412" s="376">
        <f>SUMIFS(Сценарии!$AI$15:$AI$215,Сценарии!$A$15:$A$215,$A412,Сценарии!$M$15:$M$215,"Индекс потребительских цен")</f>
        <v>0</v>
      </c>
      <c r="V412" s="376">
        <f>SUMIFS(Сценарии!$AK$15:$AK$215,Сценарии!$A$15:$A$215,$A412,Сценарии!$M$15:$M$215,"Индекс потребительских цен")</f>
        <v>0</v>
      </c>
      <c r="W412" s="376">
        <f>SUMIFS(Сценарии!$AM$15:$AM$215,Сценарии!$A$15:$A$215,$A412,Сценарии!$M$15:$M$215,"Индекс потребительских цен")</f>
        <v>0</v>
      </c>
      <c r="X412" s="376">
        <f>SUMIFS(Сценарии!$AO$15:$AO$215,Сценарии!$A$15:$A$215,$A412,Сценарии!$M$15:$M$215,"Индекс потребительских цен")</f>
        <v>0</v>
      </c>
      <c r="Y412" s="376">
        <f>SUMIFS(Сценарии!$U$15:$U$215,Сценарии!$A$15:$A$215,$A412,Сценарии!$M$15:$M$215,"Индекс потребительских цен")</f>
        <v>7.2</v>
      </c>
      <c r="Z412" s="376">
        <f>SUMIFS(Сценарии!$Z$15:$Z$215,Сценарии!$A$15:$A$215,$A412,Сценарии!$M$15:$M$215,"Индекс потребительских цен")</f>
        <v>0</v>
      </c>
      <c r="AA412" s="376">
        <f>SUMIFS(Сценарии!$AB$15:$AB$215,Сценарии!$A$15:$A$215,$A412,Сценарии!$M$15:$M$215,"Индекс потребительских цен")</f>
        <v>0</v>
      </c>
      <c r="AB412" s="376">
        <f>SUMIFS(Сценарии!$AD$15:$AD$215,Сценарии!$A$15:$A$215,$A412,Сценарии!$M$15:$M$215,"Индекс потребительских цен")</f>
        <v>0</v>
      </c>
      <c r="AC412" s="376">
        <f>SUMIFS(Сценарии!$AF$15:$AF$215,Сценарии!$A$15:$A$215,$A412,Сценарии!$M$15:$M$215,"Индекс потребительских цен")</f>
        <v>0</v>
      </c>
      <c r="AD412" s="376">
        <f>SUMIFS(Сценарии!$AH$15:$AH$215,Сценарии!$A$15:$A$215,$A412,Сценарии!$M$15:$M$215,"Индекс потребительских цен")</f>
        <v>0</v>
      </c>
      <c r="AE412" s="376">
        <f>SUMIFS(Сценарии!$AJ$15:$AJ$215,Сценарии!$A$15:$A$215,$A412,Сценарии!$M$15:$M$215,"Индекс потребительских цен")</f>
        <v>0</v>
      </c>
      <c r="AF412" s="376">
        <f>SUMIFS(Сценарии!$AL$15:$AL$215,Сценарии!$A$15:$A$215,$A412,Сценарии!$M$15:$M$215,"Индекс потребительских цен")</f>
        <v>0</v>
      </c>
      <c r="AG412" s="376">
        <f>SUMIFS(Сценарии!$AN$15:$AN$215,Сценарии!$A$15:$A$215,$A412,Сценарии!$M$15:$M$215,"Индекс потребительских цен")</f>
        <v>0</v>
      </c>
      <c r="AH412" s="376">
        <f>SUMIFS(Сценарии!$AP$15:$AP$215,Сценарии!$A$15:$A$215,$A412,Сценарии!$M$15:$M$215,"Индекс потребительских цен")</f>
        <v>0</v>
      </c>
      <c r="AI412" s="194"/>
    </row>
    <row r="413" spans="1:41" s="102" customFormat="1" outlineLevel="1">
      <c r="A413" s="551" t="str">
        <f t="shared" si="77"/>
        <v>1</v>
      </c>
      <c r="L413" s="283">
        <v>3</v>
      </c>
      <c r="M413" s="287" t="s">
        <v>463</v>
      </c>
      <c r="N413" s="288" t="s">
        <v>145</v>
      </c>
      <c r="O413" s="478">
        <f>O412</f>
        <v>0</v>
      </c>
      <c r="P413" s="479">
        <f>O413*P412/100</f>
        <v>0</v>
      </c>
      <c r="Q413" s="479">
        <f t="shared" ref="Q413:AH413" si="79">P413*Q412/100</f>
        <v>0</v>
      </c>
      <c r="R413" s="479">
        <f t="shared" si="79"/>
        <v>0</v>
      </c>
      <c r="S413" s="479">
        <f t="shared" si="79"/>
        <v>0</v>
      </c>
      <c r="T413" s="479">
        <f t="shared" si="79"/>
        <v>0</v>
      </c>
      <c r="U413" s="479">
        <f t="shared" si="79"/>
        <v>0</v>
      </c>
      <c r="V413" s="479">
        <f t="shared" si="79"/>
        <v>0</v>
      </c>
      <c r="W413" s="479">
        <f t="shared" si="79"/>
        <v>0</v>
      </c>
      <c r="X413" s="479">
        <f t="shared" si="79"/>
        <v>0</v>
      </c>
      <c r="Y413" s="479">
        <f t="shared" si="79"/>
        <v>0</v>
      </c>
      <c r="Z413" s="479">
        <f t="shared" si="79"/>
        <v>0</v>
      </c>
      <c r="AA413" s="479">
        <f t="shared" si="79"/>
        <v>0</v>
      </c>
      <c r="AB413" s="479">
        <f t="shared" si="79"/>
        <v>0</v>
      </c>
      <c r="AC413" s="479">
        <f t="shared" si="79"/>
        <v>0</v>
      </c>
      <c r="AD413" s="479">
        <f t="shared" si="79"/>
        <v>0</v>
      </c>
      <c r="AE413" s="479">
        <f t="shared" si="79"/>
        <v>0</v>
      </c>
      <c r="AF413" s="479">
        <f t="shared" si="79"/>
        <v>0</v>
      </c>
      <c r="AG413" s="479">
        <f t="shared" si="79"/>
        <v>0</v>
      </c>
      <c r="AH413" s="479">
        <f t="shared" si="79"/>
        <v>0</v>
      </c>
      <c r="AI413" s="194"/>
    </row>
    <row r="414" spans="1:41" s="278" customFormat="1" outlineLevel="1">
      <c r="A414" s="551" t="str">
        <f t="shared" si="77"/>
        <v>1</v>
      </c>
      <c r="L414" s="294" t="s">
        <v>104</v>
      </c>
      <c r="M414" s="285" t="s">
        <v>464</v>
      </c>
      <c r="N414" s="286" t="s">
        <v>370</v>
      </c>
      <c r="O414" s="290">
        <f>O408*O413/100</f>
        <v>0</v>
      </c>
      <c r="P414" s="290">
        <f t="shared" ref="P414:AH414" si="80">P408*P413/100</f>
        <v>0</v>
      </c>
      <c r="Q414" s="290">
        <f t="shared" si="80"/>
        <v>0</v>
      </c>
      <c r="R414" s="290">
        <f t="shared" si="80"/>
        <v>0</v>
      </c>
      <c r="S414" s="290">
        <f t="shared" si="80"/>
        <v>0</v>
      </c>
      <c r="T414" s="290">
        <f t="shared" si="80"/>
        <v>0</v>
      </c>
      <c r="U414" s="290">
        <f t="shared" si="80"/>
        <v>0</v>
      </c>
      <c r="V414" s="290">
        <f t="shared" si="80"/>
        <v>0</v>
      </c>
      <c r="W414" s="290">
        <f t="shared" si="80"/>
        <v>0</v>
      </c>
      <c r="X414" s="290">
        <f t="shared" si="80"/>
        <v>0</v>
      </c>
      <c r="Y414" s="290">
        <f t="shared" si="80"/>
        <v>0</v>
      </c>
      <c r="Z414" s="290">
        <f t="shared" si="80"/>
        <v>0</v>
      </c>
      <c r="AA414" s="290">
        <f t="shared" si="80"/>
        <v>0</v>
      </c>
      <c r="AB414" s="290">
        <f t="shared" si="80"/>
        <v>0</v>
      </c>
      <c r="AC414" s="290">
        <f t="shared" si="80"/>
        <v>0</v>
      </c>
      <c r="AD414" s="290">
        <f t="shared" si="80"/>
        <v>0</v>
      </c>
      <c r="AE414" s="290">
        <f t="shared" si="80"/>
        <v>0</v>
      </c>
      <c r="AF414" s="290">
        <f t="shared" si="80"/>
        <v>0</v>
      </c>
      <c r="AG414" s="290">
        <f t="shared" si="80"/>
        <v>0</v>
      </c>
      <c r="AH414" s="290">
        <f t="shared" si="80"/>
        <v>0</v>
      </c>
      <c r="AI414" s="194"/>
    </row>
    <row r="416" spans="1:41" s="143" customFormat="1" ht="30" customHeight="1">
      <c r="A416" s="142" t="s">
        <v>1093</v>
      </c>
      <c r="M416" s="144"/>
      <c r="N416" s="144"/>
      <c r="O416" s="144"/>
      <c r="P416" s="144"/>
      <c r="AA416" s="145"/>
    </row>
    <row r="417" spans="1:27">
      <c r="A417" s="146" t="s">
        <v>1094</v>
      </c>
    </row>
    <row r="418" spans="1:27" s="82" customFormat="1" ht="15" customHeight="1">
      <c r="A418" s="183" t="s">
        <v>18</v>
      </c>
      <c r="L418" s="279" t="str">
        <f>INDEX('Общие сведения'!$J$113:$J$476,MATCH($A418,'Общие сведения'!$D$113:$D$476,0))</f>
        <v>Тариф 1 (Водоснабжение) - тариф на питьевую воду (р.п.Вешкайма)</v>
      </c>
      <c r="M418" s="280"/>
      <c r="N418" s="280"/>
      <c r="O418" s="356">
        <f t="shared" ref="O418:V418" si="81">O419+O420</f>
        <v>0</v>
      </c>
      <c r="P418" s="356">
        <f t="shared" si="81"/>
        <v>0</v>
      </c>
      <c r="Q418" s="356">
        <f t="shared" si="81"/>
        <v>0</v>
      </c>
      <c r="R418" s="356">
        <f t="shared" si="81"/>
        <v>0</v>
      </c>
      <c r="S418" s="356">
        <f t="shared" si="81"/>
        <v>0</v>
      </c>
      <c r="T418" s="356">
        <f t="shared" si="81"/>
        <v>0</v>
      </c>
      <c r="U418" s="356">
        <f t="shared" si="81"/>
        <v>0</v>
      </c>
      <c r="V418" s="356">
        <f t="shared" si="81"/>
        <v>0</v>
      </c>
    </row>
    <row r="419" spans="1:27" s="102" customFormat="1" ht="33.9" customHeight="1" outlineLevel="1">
      <c r="A419" s="551" t="str">
        <f>A418</f>
        <v>1</v>
      </c>
      <c r="L419" s="281" t="s">
        <v>18</v>
      </c>
      <c r="M419" s="282" t="s">
        <v>1181</v>
      </c>
      <c r="N419" s="281" t="s">
        <v>370</v>
      </c>
      <c r="O419" s="292">
        <f>SUMIFS('ИП + источники'!$R$17:$R$305,'ИП + источники'!$A$17:$A$305,$A419,'ИП + источники'!$L$17:$L$305,"1.4.2")</f>
        <v>0</v>
      </c>
      <c r="P419" s="293"/>
      <c r="Q419" s="293"/>
      <c r="R419" s="293"/>
      <c r="S419" s="293"/>
      <c r="T419" s="293"/>
      <c r="U419" s="293"/>
      <c r="V419" s="293">
        <f>O419-P419-Q419-R419-S419-T419-U419</f>
        <v>0</v>
      </c>
    </row>
    <row r="420" spans="1:27" s="102" customFormat="1" ht="33.9" customHeight="1" outlineLevel="1">
      <c r="A420" s="551" t="str">
        <f>A419</f>
        <v>1</v>
      </c>
      <c r="L420" s="281" t="s">
        <v>102</v>
      </c>
      <c r="M420" s="282" t="s">
        <v>470</v>
      </c>
      <c r="N420" s="281" t="s">
        <v>370</v>
      </c>
      <c r="O420" s="292">
        <f>SUMIFS('ИП + источники'!$R$17:$R$305,'ИП + источники'!$A$17:$A$305,$A420,'ИП + источники'!$L$17:$L$305,"1.4.3")</f>
        <v>0</v>
      </c>
      <c r="P420" s="293"/>
      <c r="Q420" s="293"/>
      <c r="R420" s="293"/>
      <c r="S420" s="297"/>
      <c r="T420" s="297"/>
      <c r="U420" s="297"/>
      <c r="V420" s="293">
        <f>O420-P420-Q420-R420-S420-T420-U420</f>
        <v>0</v>
      </c>
    </row>
    <row r="422" spans="1:27" s="143" customFormat="1" ht="30" customHeight="1">
      <c r="A422" s="142" t="s">
        <v>1098</v>
      </c>
      <c r="M422" s="144"/>
      <c r="N422" s="144"/>
      <c r="O422" s="144"/>
      <c r="P422" s="144"/>
      <c r="AA422" s="145"/>
    </row>
    <row r="423" spans="1:27">
      <c r="A423" s="146" t="s">
        <v>1099</v>
      </c>
    </row>
    <row r="424" spans="1:27" s="102" customFormat="1" ht="15" customHeight="1">
      <c r="A424" s="183" t="s">
        <v>18</v>
      </c>
      <c r="L424" s="279" t="str">
        <f>INDEX('Общие сведения'!$J$113:$J$476,MATCH($A424,'Общие сведения'!$D$113:$D$476,0))</f>
        <v>Тариф 1 (Водоснабжение) - тариф на питьевую воду (р.п.Вешкайма)</v>
      </c>
      <c r="M424" s="280"/>
      <c r="N424" s="280"/>
      <c r="O424" s="280"/>
      <c r="P424" s="280"/>
      <c r="Q424" s="280"/>
      <c r="R424" s="280"/>
    </row>
    <row r="425" spans="1:27" s="278" customFormat="1" ht="68.400000000000006" outlineLevel="1">
      <c r="A425" s="551" t="str">
        <f>A424</f>
        <v>1</v>
      </c>
      <c r="L425" s="104" t="s">
        <v>471</v>
      </c>
      <c r="M425" s="105" t="s">
        <v>472</v>
      </c>
      <c r="N425" s="104" t="s">
        <v>1095</v>
      </c>
      <c r="O425" s="315" t="s">
        <v>370</v>
      </c>
      <c r="P425" s="314">
        <f>P427-P426</f>
        <v>199.85</v>
      </c>
      <c r="Q425" s="467">
        <f>Q427-Q426</f>
        <v>0</v>
      </c>
      <c r="R425" s="472"/>
    </row>
    <row r="426" spans="1:27" s="278" customFormat="1" ht="22.8" outlineLevel="1">
      <c r="A426" s="551" t="str">
        <f t="shared" ref="A426:A457" si="82">A425</f>
        <v>1</v>
      </c>
      <c r="L426" s="306" t="s">
        <v>18</v>
      </c>
      <c r="M426" s="106" t="s">
        <v>473</v>
      </c>
      <c r="N426" s="108" t="s">
        <v>1096</v>
      </c>
      <c r="O426" s="313" t="s">
        <v>370</v>
      </c>
      <c r="P426" s="316"/>
      <c r="Q426" s="468"/>
      <c r="R426" s="472"/>
    </row>
    <row r="427" spans="1:27" s="278" customFormat="1" ht="22.8" outlineLevel="1">
      <c r="A427" s="551" t="str">
        <f t="shared" si="82"/>
        <v>1</v>
      </c>
      <c r="L427" s="306" t="s">
        <v>102</v>
      </c>
      <c r="M427" s="302" t="s">
        <v>474</v>
      </c>
      <c r="N427" s="108" t="s">
        <v>1097</v>
      </c>
      <c r="O427" s="313" t="s">
        <v>370</v>
      </c>
      <c r="P427" s="314">
        <f>P428+P429+P441+P445+P446+P447+P448-P449+P450+P451</f>
        <v>199.85</v>
      </c>
      <c r="Q427" s="314">
        <f>Q428+Q429+Q441+Q445+Q446+Q447+Q448-Q449+Q450+Q451</f>
        <v>0</v>
      </c>
      <c r="R427" s="472"/>
    </row>
    <row r="428" spans="1:27" s="102" customFormat="1" ht="22.8" outlineLevel="1">
      <c r="A428" s="551" t="str">
        <f t="shared" si="82"/>
        <v>1</v>
      </c>
      <c r="L428" s="307" t="s">
        <v>17</v>
      </c>
      <c r="M428" s="303" t="s">
        <v>475</v>
      </c>
      <c r="N428" s="103" t="s">
        <v>476</v>
      </c>
      <c r="O428" s="151" t="s">
        <v>370</v>
      </c>
      <c r="P428" s="301"/>
      <c r="Q428" s="469"/>
      <c r="R428" s="473"/>
    </row>
    <row r="429" spans="1:27" s="102" customFormat="1" ht="22.8" outlineLevel="1">
      <c r="A429" s="551" t="str">
        <f t="shared" si="82"/>
        <v>1</v>
      </c>
      <c r="L429" s="307" t="s">
        <v>146</v>
      </c>
      <c r="M429" s="303" t="s">
        <v>477</v>
      </c>
      <c r="N429" s="103" t="s">
        <v>478</v>
      </c>
      <c r="O429" s="151" t="s">
        <v>370</v>
      </c>
      <c r="P429" s="300">
        <f>SUM(P430:P440)</f>
        <v>199.85</v>
      </c>
      <c r="Q429" s="470">
        <f>SUM(Q430:Q440)</f>
        <v>0</v>
      </c>
      <c r="R429" s="473"/>
    </row>
    <row r="430" spans="1:27" s="102" customFormat="1" ht="34.200000000000003" outlineLevel="1">
      <c r="A430" s="551" t="str">
        <f t="shared" si="82"/>
        <v>1</v>
      </c>
      <c r="L430" s="589" t="s">
        <v>147</v>
      </c>
      <c r="M430" s="590" t="s">
        <v>479</v>
      </c>
      <c r="N430" s="591"/>
      <c r="O430" s="151" t="s">
        <v>370</v>
      </c>
      <c r="P430" s="301">
        <f>SUMIFS(Покупка!P$15:P$170,Покупка!$A$15:$A$170,$A430,Покупка!$B$15:$B$170,"Итого")</f>
        <v>109.98</v>
      </c>
      <c r="Q430" s="469">
        <f>SUMIFS(Покупка!Q$15:Q$170,Покупка!$A$15:$A$170,$A430,Покупка!$B$15:$B$170,"Итого")</f>
        <v>0</v>
      </c>
      <c r="R430" s="473"/>
    </row>
    <row r="431" spans="1:27" s="102" customFormat="1" outlineLevel="1">
      <c r="A431" s="551" t="str">
        <f t="shared" si="82"/>
        <v>1</v>
      </c>
      <c r="L431" s="589" t="s">
        <v>480</v>
      </c>
      <c r="M431" s="590" t="s">
        <v>481</v>
      </c>
      <c r="N431" s="591"/>
      <c r="O431" s="151" t="s">
        <v>370</v>
      </c>
      <c r="P431" s="301"/>
      <c r="Q431" s="469">
        <f>SUMIFS(Реагенты!Q$15:Q$60,Реагенты!$A$15:$A$60,$A431,Реагенты!$M$15:$M$60,"Всего по тарифу")</f>
        <v>0</v>
      </c>
      <c r="R431" s="473"/>
    </row>
    <row r="432" spans="1:27" s="102" customFormat="1" ht="22.8" outlineLevel="1">
      <c r="A432" s="551" t="str">
        <f t="shared" si="82"/>
        <v>1</v>
      </c>
      <c r="L432" s="589" t="s">
        <v>482</v>
      </c>
      <c r="M432" s="590" t="s">
        <v>483</v>
      </c>
      <c r="N432" s="591"/>
      <c r="O432" s="151" t="s">
        <v>370</v>
      </c>
      <c r="P432" s="301">
        <f>SUMIFS(Налоги!P$15:P$148,Налоги!$A$15:$A$148,$A432,Налоги!$L$15:$L$148,"0")</f>
        <v>89.86999999999999</v>
      </c>
      <c r="Q432" s="469">
        <f>SUMIFS(Налоги!Q$15:Q$148,Налоги!$A$15:$A$148,$A432,Налоги!$L$15:$L$148,"0")</f>
        <v>0</v>
      </c>
      <c r="R432" s="473"/>
    </row>
    <row r="433" spans="1:18" s="102" customFormat="1" ht="91.2" outlineLevel="1">
      <c r="A433" s="551" t="str">
        <f t="shared" si="82"/>
        <v>1</v>
      </c>
      <c r="B433" s="111" t="s">
        <v>1396</v>
      </c>
      <c r="L433" s="589" t="s">
        <v>484</v>
      </c>
      <c r="M433" s="590" t="s">
        <v>485</v>
      </c>
      <c r="N433" s="591"/>
      <c r="O433" s="151" t="s">
        <v>370</v>
      </c>
      <c r="P433" s="301"/>
      <c r="Q433" s="469">
        <f>SUMIFS(Калькуляция!Q$15:Q$1369,Калькуляция!$A$15:$A$1369,$A433,Калькуляция!$B$15:$B$1369,$B433)</f>
        <v>0</v>
      </c>
      <c r="R433" s="473"/>
    </row>
    <row r="434" spans="1:18" s="102" customFormat="1" ht="22.8" outlineLevel="1">
      <c r="A434" s="551" t="str">
        <f t="shared" si="82"/>
        <v>1</v>
      </c>
      <c r="B434" s="111" t="s">
        <v>643</v>
      </c>
      <c r="L434" s="592" t="s">
        <v>486</v>
      </c>
      <c r="M434" s="593" t="s">
        <v>487</v>
      </c>
      <c r="N434" s="151"/>
      <c r="O434" s="151" t="s">
        <v>370</v>
      </c>
      <c r="P434" s="301"/>
      <c r="Q434" s="469">
        <f>SUMIFS(Калькуляция!Q$15:Q$1369,Калькуляция!$A$15:$A$1369,$A434,Калькуляция!$B$15:$B$1369,$B434)</f>
        <v>0</v>
      </c>
      <c r="R434" s="473"/>
    </row>
    <row r="435" spans="1:18" s="102" customFormat="1" ht="22.8" outlineLevel="1">
      <c r="A435" s="551" t="str">
        <f t="shared" si="82"/>
        <v>1</v>
      </c>
      <c r="B435" s="111" t="s">
        <v>646</v>
      </c>
      <c r="L435" s="308" t="s">
        <v>488</v>
      </c>
      <c r="M435" s="304" t="s">
        <v>1193</v>
      </c>
      <c r="N435" s="151"/>
      <c r="O435" s="151" t="s">
        <v>370</v>
      </c>
      <c r="P435" s="301"/>
      <c r="Q435" s="469">
        <f>SUMIFS(Калькуляция!Q$15:Q$1369,Калькуляция!$A$15:$A$1369,$A435,Калькуляция!$B$15:$B$1369,$B435)</f>
        <v>0</v>
      </c>
      <c r="R435" s="473"/>
    </row>
    <row r="436" spans="1:18" s="102" customFormat="1" ht="34.200000000000003" outlineLevel="1">
      <c r="A436" s="551" t="str">
        <f t="shared" si="82"/>
        <v>1</v>
      </c>
      <c r="B436" s="111" t="s">
        <v>647</v>
      </c>
      <c r="L436" s="308" t="s">
        <v>489</v>
      </c>
      <c r="M436" s="304" t="s">
        <v>1194</v>
      </c>
      <c r="N436" s="151"/>
      <c r="O436" s="151" t="s">
        <v>370</v>
      </c>
      <c r="P436" s="301"/>
      <c r="Q436" s="469">
        <f>SUMIFS(Калькуляция!Q$15:Q$1369,Калькуляция!$A$15:$A$1369,$A436,Калькуляция!$B$15:$B$1369,$B436)</f>
        <v>0</v>
      </c>
      <c r="R436" s="473"/>
    </row>
    <row r="437" spans="1:18" s="102" customFormat="1" ht="22.8" outlineLevel="1">
      <c r="A437" s="551" t="str">
        <f t="shared" si="82"/>
        <v>1</v>
      </c>
      <c r="B437" s="111" t="s">
        <v>648</v>
      </c>
      <c r="L437" s="308" t="s">
        <v>490</v>
      </c>
      <c r="M437" s="304" t="s">
        <v>491</v>
      </c>
      <c r="N437" s="107"/>
      <c r="O437" s="151" t="s">
        <v>370</v>
      </c>
      <c r="P437" s="301"/>
      <c r="Q437" s="469">
        <f>SUMIFS(Калькуляция!Q$15:Q$1369,Калькуляция!$A$15:$A$1369,$A437,Калькуляция!$B$15:$B$1369,$B437)</f>
        <v>0</v>
      </c>
      <c r="R437" s="473"/>
    </row>
    <row r="438" spans="1:18" s="102" customFormat="1" ht="22.8" outlineLevel="1">
      <c r="A438" s="551" t="str">
        <f t="shared" si="82"/>
        <v>1</v>
      </c>
      <c r="B438" s="111" t="s">
        <v>649</v>
      </c>
      <c r="L438" s="308" t="s">
        <v>492</v>
      </c>
      <c r="M438" s="304" t="s">
        <v>493</v>
      </c>
      <c r="N438" s="107"/>
      <c r="O438" s="151" t="s">
        <v>370</v>
      </c>
      <c r="P438" s="301"/>
      <c r="Q438" s="469">
        <f>SUMIFS(Калькуляция!Q$15:Q$1369,Калькуляция!$A$15:$A$1369,$A438,Калькуляция!$B$15:$B$1369,$B438)</f>
        <v>0</v>
      </c>
      <c r="R438" s="473"/>
    </row>
    <row r="439" spans="1:18" s="102" customFormat="1" outlineLevel="1">
      <c r="A439" s="551" t="str">
        <f t="shared" si="82"/>
        <v>1</v>
      </c>
      <c r="B439" s="111" t="s">
        <v>651</v>
      </c>
      <c r="L439" s="308" t="s">
        <v>494</v>
      </c>
      <c r="M439" s="304" t="s">
        <v>495</v>
      </c>
      <c r="N439" s="107"/>
      <c r="O439" s="151" t="s">
        <v>370</v>
      </c>
      <c r="P439" s="301"/>
      <c r="Q439" s="469">
        <f>SUMIFS(Калькуляция!Q$15:Q$1369,Калькуляция!$A$15:$A$1369,$A439,Калькуляция!$B$15:$B$1369,$B439)</f>
        <v>0</v>
      </c>
      <c r="R439" s="473"/>
    </row>
    <row r="440" spans="1:18" s="102" customFormat="1" ht="34.200000000000003" outlineLevel="1">
      <c r="A440" s="551" t="str">
        <f t="shared" si="82"/>
        <v>1</v>
      </c>
      <c r="B440" s="111" t="s">
        <v>1397</v>
      </c>
      <c r="L440" s="308" t="s">
        <v>496</v>
      </c>
      <c r="M440" s="304" t="s">
        <v>497</v>
      </c>
      <c r="N440" s="107"/>
      <c r="O440" s="151" t="s">
        <v>370</v>
      </c>
      <c r="P440" s="301"/>
      <c r="Q440" s="469">
        <f>SUMIFS(Калькуляция!Q$15:Q$1369,Калькуляция!$A$15:$A$1369,$A440,Калькуляция!$B$15:$B$1369,$B440)</f>
        <v>0</v>
      </c>
      <c r="R440" s="473"/>
    </row>
    <row r="441" spans="1:18" s="102" customFormat="1" ht="13.8" outlineLevel="1">
      <c r="A441" s="551" t="str">
        <f t="shared" si="82"/>
        <v>1</v>
      </c>
      <c r="L441" s="307" t="s">
        <v>167</v>
      </c>
      <c r="M441" s="309" t="s">
        <v>498</v>
      </c>
      <c r="N441" s="103" t="s">
        <v>499</v>
      </c>
      <c r="O441" s="151" t="s">
        <v>370</v>
      </c>
      <c r="P441" s="300">
        <f>P442*P443*P444</f>
        <v>0</v>
      </c>
      <c r="Q441" s="470">
        <f>Q442*Q443*Q444</f>
        <v>0</v>
      </c>
      <c r="R441" s="473"/>
    </row>
    <row r="442" spans="1:18" s="102" customFormat="1" ht="22.8" outlineLevel="1">
      <c r="A442" s="551" t="str">
        <f t="shared" si="82"/>
        <v>1</v>
      </c>
      <c r="L442" s="307" t="s">
        <v>168</v>
      </c>
      <c r="M442" s="310" t="s">
        <v>500</v>
      </c>
      <c r="N442" s="103" t="s">
        <v>501</v>
      </c>
      <c r="O442" s="151" t="s">
        <v>502</v>
      </c>
      <c r="P442" s="301"/>
      <c r="Q442" s="469">
        <f>SUMIFS(ЭЭ!O$15:O$137,ЭЭ!$A$15:$A$137,$A442,ЭЭ!$M$15:$M$137,"Удельный расход электроэнергии")</f>
        <v>2.6663859649122807</v>
      </c>
      <c r="R442" s="473"/>
    </row>
    <row r="443" spans="1:18" s="102" customFormat="1" ht="22.8" outlineLevel="1">
      <c r="A443" s="551" t="str">
        <f t="shared" si="82"/>
        <v>1</v>
      </c>
      <c r="L443" s="307" t="s">
        <v>628</v>
      </c>
      <c r="M443" s="310" t="s">
        <v>1182</v>
      </c>
      <c r="N443" s="103" t="s">
        <v>503</v>
      </c>
      <c r="O443" s="151" t="s">
        <v>504</v>
      </c>
      <c r="P443" s="301"/>
      <c r="Q443" s="469">
        <f>SUMIFS(ЭЭ!Q$15:Q$137,ЭЭ!$A$15:$A$137,$A443,ЭЭ!$M$15:$M$137,"Объём воды/сточных вод")</f>
        <v>0</v>
      </c>
      <c r="R443" s="473"/>
    </row>
    <row r="444" spans="1:18" s="102" customFormat="1" ht="22.8" outlineLevel="1">
      <c r="A444" s="551" t="str">
        <f t="shared" si="82"/>
        <v>1</v>
      </c>
      <c r="L444" s="307" t="s">
        <v>630</v>
      </c>
      <c r="M444" s="310" t="s">
        <v>1122</v>
      </c>
      <c r="N444" s="103" t="s">
        <v>505</v>
      </c>
      <c r="O444" s="151" t="s">
        <v>506</v>
      </c>
      <c r="P444" s="301"/>
      <c r="Q444" s="469">
        <f>SUMIFS(ЭЭ!Q$15:Q$137,ЭЭ!$A$15:$A$137,$A444,ЭЭ!$M$15:$M$137,"Средний (расчетный) тариф")</f>
        <v>0</v>
      </c>
      <c r="R444" s="473"/>
    </row>
    <row r="445" spans="1:18" s="102" customFormat="1" ht="22.8" outlineLevel="1">
      <c r="A445" s="551" t="str">
        <f t="shared" si="82"/>
        <v>1</v>
      </c>
      <c r="B445" s="102" t="s">
        <v>1106</v>
      </c>
      <c r="L445" s="307" t="s">
        <v>169</v>
      </c>
      <c r="M445" s="303" t="s">
        <v>507</v>
      </c>
      <c r="N445" s="103" t="s">
        <v>508</v>
      </c>
      <c r="O445" s="151" t="s">
        <v>370</v>
      </c>
      <c r="P445" s="301"/>
      <c r="Q445" s="469">
        <f>SUMIFS(Калькуляция!Q$15:Q$1369,Калькуляция!$A$15:$A$1369,$A445,Калькуляция!$B$15:$B$1369,$B445)</f>
        <v>0</v>
      </c>
      <c r="R445" s="473"/>
    </row>
    <row r="446" spans="1:18" s="102" customFormat="1" ht="13.8" outlineLevel="1">
      <c r="A446" s="551" t="str">
        <f t="shared" si="82"/>
        <v>1</v>
      </c>
      <c r="L446" s="307" t="s">
        <v>385</v>
      </c>
      <c r="M446" s="311" t="s">
        <v>509</v>
      </c>
      <c r="N446" s="103" t="s">
        <v>510</v>
      </c>
      <c r="O446" s="151" t="s">
        <v>370</v>
      </c>
      <c r="P446" s="301"/>
      <c r="Q446" s="469">
        <f>SUMIFS(Калькуляция!O$15:O$1369,Калькуляция!$A$15:$A$1369,$A446,Калькуляция!$B$15:$B$1369,"Нормативная прибыль")-SUMIFS(Калькуляция!O$15:O$1369,Калькуляция!$A$15:$A$1369,$A446,Калькуляция!$B$15:$B$1369,"иные экономически обоснованные расходы на социальные нужды")+SUMIFS(Калькуляция!Q$15:Q$1369,Калькуляция!$A$15:$A$1369,$A446,Калькуляция!$B$15:$B$1369,"иные экономически обоснованные расходы на социальные нужды")</f>
        <v>0</v>
      </c>
      <c r="R446" s="473"/>
    </row>
    <row r="447" spans="1:18" s="102" customFormat="1" ht="22.8" outlineLevel="1">
      <c r="A447" s="551" t="str">
        <f t="shared" si="82"/>
        <v>1</v>
      </c>
      <c r="B447" s="111" t="s">
        <v>665</v>
      </c>
      <c r="L447" s="307" t="s">
        <v>511</v>
      </c>
      <c r="M447" s="303" t="s">
        <v>1195</v>
      </c>
      <c r="N447" s="103" t="s">
        <v>512</v>
      </c>
      <c r="O447" s="151" t="s">
        <v>370</v>
      </c>
      <c r="P447" s="301"/>
      <c r="Q447" s="469">
        <f>SUMIFS(Калькуляция!Q$15:Q$1369,Калькуляция!$A$15:$A$1369,$A447,Калькуляция!$B$15:$B$1369,$B447)</f>
        <v>0</v>
      </c>
      <c r="R447" s="473"/>
    </row>
    <row r="448" spans="1:18" s="102" customFormat="1" ht="34.200000000000003" outlineLevel="1">
      <c r="A448" s="551" t="str">
        <f t="shared" si="82"/>
        <v>1</v>
      </c>
      <c r="L448" s="307" t="s">
        <v>513</v>
      </c>
      <c r="M448" s="309" t="s">
        <v>514</v>
      </c>
      <c r="N448" s="103" t="s">
        <v>515</v>
      </c>
      <c r="O448" s="151" t="s">
        <v>370</v>
      </c>
      <c r="P448" s="301"/>
      <c r="Q448" s="469"/>
      <c r="R448" s="473"/>
    </row>
    <row r="449" spans="1:53" s="102" customFormat="1" ht="22.8" outlineLevel="1">
      <c r="A449" s="551" t="str">
        <f t="shared" si="82"/>
        <v>1</v>
      </c>
      <c r="L449" s="307" t="s">
        <v>516</v>
      </c>
      <c r="M449" s="309" t="s">
        <v>517</v>
      </c>
      <c r="N449" s="103" t="s">
        <v>518</v>
      </c>
      <c r="O449" s="151" t="s">
        <v>370</v>
      </c>
      <c r="P449" s="301"/>
      <c r="Q449" s="469"/>
      <c r="R449" s="473"/>
    </row>
    <row r="450" spans="1:53" s="102" customFormat="1" ht="22.8" outlineLevel="1">
      <c r="A450" s="551" t="str">
        <f t="shared" si="82"/>
        <v>1</v>
      </c>
      <c r="L450" s="307" t="s">
        <v>519</v>
      </c>
      <c r="M450" s="309" t="s">
        <v>1247</v>
      </c>
      <c r="N450" s="151" t="s">
        <v>1248</v>
      </c>
      <c r="O450" s="151" t="s">
        <v>370</v>
      </c>
      <c r="P450" s="301"/>
      <c r="Q450" s="469"/>
      <c r="R450" s="473"/>
    </row>
    <row r="451" spans="1:53" s="102" customFormat="1" ht="57" outlineLevel="1">
      <c r="A451" s="551" t="str">
        <f t="shared" si="82"/>
        <v>1</v>
      </c>
      <c r="L451" s="307" t="s">
        <v>650</v>
      </c>
      <c r="M451" s="309" t="s">
        <v>1250</v>
      </c>
      <c r="N451" s="151" t="s">
        <v>1249</v>
      </c>
      <c r="O451" s="151" t="s">
        <v>370</v>
      </c>
      <c r="P451" s="301"/>
      <c r="Q451" s="469"/>
      <c r="R451" s="473"/>
    </row>
    <row r="452" spans="1:53" s="278" customFormat="1" ht="34.200000000000003" outlineLevel="1">
      <c r="A452" s="551" t="str">
        <f t="shared" si="82"/>
        <v>1</v>
      </c>
      <c r="L452" s="108" t="s">
        <v>520</v>
      </c>
      <c r="M452" s="302" t="s">
        <v>521</v>
      </c>
      <c r="N452" s="108" t="s">
        <v>1095</v>
      </c>
      <c r="O452" s="313" t="s">
        <v>370</v>
      </c>
      <c r="P452" s="314">
        <f>P453</f>
        <v>0</v>
      </c>
      <c r="Q452" s="467">
        <f>Q453</f>
        <v>0</v>
      </c>
      <c r="R452" s="472"/>
    </row>
    <row r="453" spans="1:53" s="102" customFormat="1" ht="34.200000000000003" outlineLevel="1">
      <c r="A453" s="551" t="str">
        <f t="shared" si="82"/>
        <v>1</v>
      </c>
      <c r="L453" s="307" t="s">
        <v>18</v>
      </c>
      <c r="M453" s="312" t="s">
        <v>522</v>
      </c>
      <c r="N453" s="103" t="s">
        <v>523</v>
      </c>
      <c r="O453" s="151" t="s">
        <v>370</v>
      </c>
      <c r="P453" s="300">
        <f>P454+P455</f>
        <v>0</v>
      </c>
      <c r="Q453" s="470">
        <f>Q454+Q455</f>
        <v>0</v>
      </c>
      <c r="R453" s="473"/>
    </row>
    <row r="454" spans="1:53" s="102" customFormat="1" ht="68.400000000000006" outlineLevel="1">
      <c r="A454" s="551" t="str">
        <f t="shared" si="82"/>
        <v>1</v>
      </c>
      <c r="L454" s="307" t="s">
        <v>165</v>
      </c>
      <c r="M454" s="309" t="s">
        <v>524</v>
      </c>
      <c r="N454" s="103" t="s">
        <v>525</v>
      </c>
      <c r="O454" s="151" t="s">
        <v>370</v>
      </c>
      <c r="P454" s="301"/>
      <c r="Q454" s="469"/>
      <c r="R454" s="473"/>
    </row>
    <row r="455" spans="1:53" s="102" customFormat="1" ht="45.6" outlineLevel="1">
      <c r="A455" s="551" t="str">
        <f t="shared" si="82"/>
        <v>1</v>
      </c>
      <c r="L455" s="307" t="s">
        <v>166</v>
      </c>
      <c r="M455" s="309" t="s">
        <v>526</v>
      </c>
      <c r="N455" s="103" t="s">
        <v>527</v>
      </c>
      <c r="O455" s="151" t="s">
        <v>370</v>
      </c>
      <c r="P455" s="301"/>
      <c r="Q455" s="469"/>
      <c r="R455" s="473"/>
    </row>
    <row r="456" spans="1:53" s="102" customFormat="1" ht="34.200000000000003" outlineLevel="1">
      <c r="A456" s="551" t="str">
        <f t="shared" si="82"/>
        <v>1</v>
      </c>
      <c r="L456" s="313" t="s">
        <v>1159</v>
      </c>
      <c r="M456" s="302" t="s">
        <v>1227</v>
      </c>
      <c r="N456" s="108" t="s">
        <v>1161</v>
      </c>
      <c r="O456" s="313" t="s">
        <v>370</v>
      </c>
      <c r="P456" s="375"/>
      <c r="Q456" s="471"/>
      <c r="R456" s="473"/>
    </row>
    <row r="457" spans="1:53" s="102" customFormat="1" ht="171" outlineLevel="1">
      <c r="A457" s="551" t="str">
        <f t="shared" si="82"/>
        <v>1</v>
      </c>
      <c r="L457" s="313" t="s">
        <v>1160</v>
      </c>
      <c r="M457" s="302" t="s">
        <v>528</v>
      </c>
      <c r="N457" s="108" t="s">
        <v>1162</v>
      </c>
      <c r="O457" s="313" t="s">
        <v>370</v>
      </c>
      <c r="P457" s="375"/>
      <c r="Q457" s="471"/>
      <c r="R457" s="473"/>
    </row>
    <row r="459" spans="1:53" s="143" customFormat="1" ht="30" customHeight="1">
      <c r="A459" s="142" t="s">
        <v>1100</v>
      </c>
      <c r="M459" s="144"/>
      <c r="N459" s="144"/>
      <c r="O459" s="144"/>
      <c r="P459" s="144"/>
      <c r="AA459" s="145"/>
    </row>
    <row r="460" spans="1:53">
      <c r="A460" s="146" t="s">
        <v>1101</v>
      </c>
    </row>
    <row r="461" spans="1:53" s="82" customFormat="1">
      <c r="A461" s="183" t="s">
        <v>18</v>
      </c>
      <c r="B461" s="322" t="str">
        <f>INDEX('Общие сведения'!$N$113:$N$476,MATCH($A461,'Общие сведения'!$D$113:$D$476,0))</f>
        <v>одноставочный</v>
      </c>
      <c r="L461" s="318" t="str">
        <f>INDEX('Общие сведения'!$J$113:$J$476,MATCH($A461,'Общие сведения'!$D$113:$D$476,0))</f>
        <v>Тариф 1 (Водоснабжение) - тариф на питьевую воду (р.п.Вешкайма)</v>
      </c>
      <c r="M461" s="319"/>
      <c r="N461" s="319"/>
      <c r="O461" s="319"/>
      <c r="P461" s="319"/>
      <c r="Q461" s="319"/>
      <c r="R461" s="319"/>
      <c r="S461" s="319"/>
      <c r="T461" s="319"/>
      <c r="U461" s="319"/>
      <c r="V461" s="319"/>
      <c r="W461" s="319"/>
      <c r="X461" s="319"/>
      <c r="Y461" s="319"/>
      <c r="Z461" s="319"/>
      <c r="AA461" s="319"/>
      <c r="AB461" s="319"/>
      <c r="AC461" s="319"/>
      <c r="AD461" s="319"/>
      <c r="AE461" s="319"/>
      <c r="AF461" s="319"/>
      <c r="AG461" s="319"/>
      <c r="AH461" s="319"/>
      <c r="AI461" s="319"/>
      <c r="AJ461" s="319"/>
      <c r="AK461" s="319"/>
      <c r="AL461" s="319"/>
      <c r="AM461" s="319"/>
      <c r="AN461" s="319"/>
      <c r="AO461" s="319"/>
      <c r="AP461" s="319"/>
      <c r="AQ461" s="319"/>
      <c r="AR461" s="319"/>
      <c r="AS461" s="319"/>
      <c r="AT461" s="319"/>
      <c r="AU461" s="319"/>
      <c r="AV461" s="319"/>
      <c r="AW461" s="319"/>
      <c r="AX461" s="319"/>
      <c r="AY461" s="319"/>
      <c r="AZ461" s="319"/>
    </row>
    <row r="462" spans="1:53" s="114" customFormat="1" outlineLevel="1">
      <c r="A462" s="551" t="str">
        <f t="shared" ref="A462:A513" si="83">A461</f>
        <v>1</v>
      </c>
      <c r="L462" s="407" t="s">
        <v>18</v>
      </c>
      <c r="M462" s="408" t="s">
        <v>531</v>
      </c>
      <c r="N462" s="409" t="s">
        <v>370</v>
      </c>
      <c r="O462" s="434" t="e">
        <f>SUM(O464,O481,O487,O507,O508,O509)</f>
        <v>#N/A</v>
      </c>
      <c r="P462" s="410" t="e">
        <f>SUM(P464,P481,P487,P507,P508,P509)</f>
        <v>#N/A</v>
      </c>
      <c r="Q462" s="410" t="e">
        <f>SUM(Q464,Q481,Q487,Q507,Q508,Q509)</f>
        <v>#N/A</v>
      </c>
      <c r="R462" s="410" t="e">
        <f t="shared" ref="R462:R507" si="84">Q462-P462</f>
        <v>#N/A</v>
      </c>
      <c r="S462" s="438" t="e">
        <f>O462*S463</f>
        <v>#N/A</v>
      </c>
      <c r="T462" s="438" t="e">
        <f>S462*T463</f>
        <v>#N/A</v>
      </c>
      <c r="U462" s="438" t="e">
        <f t="shared" ref="U462:AM462" si="85">T462*U463</f>
        <v>#N/A</v>
      </c>
      <c r="V462" s="438" t="e">
        <f t="shared" si="85"/>
        <v>#N/A</v>
      </c>
      <c r="W462" s="438" t="e">
        <f t="shared" si="85"/>
        <v>#N/A</v>
      </c>
      <c r="X462" s="438" t="e">
        <f t="shared" si="85"/>
        <v>#N/A</v>
      </c>
      <c r="Y462" s="438" t="e">
        <f t="shared" si="85"/>
        <v>#N/A</v>
      </c>
      <c r="Z462" s="438" t="e">
        <f t="shared" si="85"/>
        <v>#N/A</v>
      </c>
      <c r="AA462" s="438" t="e">
        <f t="shared" si="85"/>
        <v>#N/A</v>
      </c>
      <c r="AB462" s="438" t="e">
        <f t="shared" si="85"/>
        <v>#N/A</v>
      </c>
      <c r="AC462" s="438" t="e">
        <f t="shared" si="85"/>
        <v>#N/A</v>
      </c>
      <c r="AD462" s="438" t="e">
        <f>S462*AD463</f>
        <v>#N/A</v>
      </c>
      <c r="AE462" s="438" t="e">
        <f t="shared" si="85"/>
        <v>#N/A</v>
      </c>
      <c r="AF462" s="438" t="e">
        <f t="shared" si="85"/>
        <v>#N/A</v>
      </c>
      <c r="AG462" s="438" t="e">
        <f t="shared" si="85"/>
        <v>#N/A</v>
      </c>
      <c r="AH462" s="438" t="e">
        <f t="shared" si="85"/>
        <v>#N/A</v>
      </c>
      <c r="AI462" s="438" t="e">
        <f t="shared" si="85"/>
        <v>#N/A</v>
      </c>
      <c r="AJ462" s="438" t="e">
        <f t="shared" si="85"/>
        <v>#N/A</v>
      </c>
      <c r="AK462" s="438" t="e">
        <f t="shared" si="85"/>
        <v>#N/A</v>
      </c>
      <c r="AL462" s="438" t="e">
        <f t="shared" si="85"/>
        <v>#N/A</v>
      </c>
      <c r="AM462" s="438" t="e">
        <f t="shared" si="85"/>
        <v>#N/A</v>
      </c>
      <c r="AN462" s="410" t="e">
        <f>IF(S462=0,0,(AD462-S462)/S462*100)</f>
        <v>#N/A</v>
      </c>
      <c r="AO462" s="410" t="e">
        <f t="shared" ref="AO462:AW462" si="86">IF(AD462=0,0,(AE462-AD462)/AD462*100)</f>
        <v>#N/A</v>
      </c>
      <c r="AP462" s="410" t="e">
        <f t="shared" si="86"/>
        <v>#N/A</v>
      </c>
      <c r="AQ462" s="410" t="e">
        <f t="shared" si="86"/>
        <v>#N/A</v>
      </c>
      <c r="AR462" s="410" t="e">
        <f t="shared" si="86"/>
        <v>#N/A</v>
      </c>
      <c r="AS462" s="410" t="e">
        <f t="shared" si="86"/>
        <v>#N/A</v>
      </c>
      <c r="AT462" s="410" t="e">
        <f t="shared" si="86"/>
        <v>#N/A</v>
      </c>
      <c r="AU462" s="410" t="e">
        <f t="shared" si="86"/>
        <v>#N/A</v>
      </c>
      <c r="AV462" s="410" t="e">
        <f t="shared" si="86"/>
        <v>#N/A</v>
      </c>
      <c r="AW462" s="410" t="e">
        <f t="shared" si="86"/>
        <v>#N/A</v>
      </c>
      <c r="AX462" s="194"/>
      <c r="AY462" s="194"/>
      <c r="AZ462" s="194"/>
      <c r="BA462" s="113"/>
    </row>
    <row r="463" spans="1:53" s="111" customFormat="1" outlineLevel="1">
      <c r="A463" s="551" t="str">
        <f t="shared" si="83"/>
        <v>1</v>
      </c>
      <c r="L463" s="412" t="s">
        <v>165</v>
      </c>
      <c r="M463" s="413" t="s">
        <v>532</v>
      </c>
      <c r="N463" s="414"/>
      <c r="O463" s="463"/>
      <c r="P463" s="463"/>
      <c r="Q463" s="463"/>
      <c r="R463" s="464">
        <f t="shared" si="84"/>
        <v>0</v>
      </c>
      <c r="S463" s="463" t="e">
        <f>SUMIFS(INDEX(Сценарии!$O$15:$AP$215,,MATCH(S$3,Сценарии!$O$3:$AP$3,0)),Сценарии!$A$15:$A$215,$A463,Сценарии!$B$15:$B$215,"ИОР")</f>
        <v>#N/A</v>
      </c>
      <c r="T463" s="463" t="e">
        <f>SUMIFS(INDEX(Сценарии!$O$15:$AP$215,,MATCH(T$3,Сценарии!$O$3:$AP$3,0)),Сценарии!$A$15:$A$215,$A463,Сценарии!$B$15:$B$215,"ИОР")</f>
        <v>#N/A</v>
      </c>
      <c r="U463" s="463" t="e">
        <f>SUMIFS(INDEX(Сценарии!$O$15:$AP$215,,MATCH(U$3,Сценарии!$O$3:$AP$3,0)),Сценарии!$A$15:$A$215,$A463,Сценарии!$B$15:$B$215,"ИОР")</f>
        <v>#N/A</v>
      </c>
      <c r="V463" s="463" t="e">
        <f>SUMIFS(INDEX(Сценарии!$O$15:$AP$215,,MATCH(V$3,Сценарии!$O$3:$AP$3,0)),Сценарии!$A$15:$A$215,$A463,Сценарии!$B$15:$B$215,"ИОР")</f>
        <v>#N/A</v>
      </c>
      <c r="W463" s="463" t="e">
        <f>SUMIFS(INDEX(Сценарии!$O$15:$AP$215,,MATCH(W$3,Сценарии!$O$3:$AP$3,0)),Сценарии!$A$15:$A$215,$A463,Сценарии!$B$15:$B$215,"ИОР")</f>
        <v>#N/A</v>
      </c>
      <c r="X463" s="463" t="e">
        <f>SUMIFS(INDEX(Сценарии!$O$15:$AP$215,,MATCH(X$3,Сценарии!$O$3:$AP$3,0)),Сценарии!$A$15:$A$215,$A463,Сценарии!$B$15:$B$215,"ИОР")</f>
        <v>#N/A</v>
      </c>
      <c r="Y463" s="463" t="e">
        <f>SUMIFS(INDEX(Сценарии!$O$15:$AP$215,,MATCH(Y$3,Сценарии!$O$3:$AP$3,0)),Сценарии!$A$15:$A$215,$A463,Сценарии!$B$15:$B$215,"ИОР")</f>
        <v>#N/A</v>
      </c>
      <c r="Z463" s="463" t="e">
        <f>SUMIFS(INDEX(Сценарии!$O$15:$AP$215,,MATCH(Z$3,Сценарии!$O$3:$AP$3,0)),Сценарии!$A$15:$A$215,$A463,Сценарии!$B$15:$B$215,"ИОР")</f>
        <v>#N/A</v>
      </c>
      <c r="AA463" s="463" t="e">
        <f>SUMIFS(INDEX(Сценарии!$O$15:$AP$215,,MATCH(AA$3,Сценарии!$O$3:$AP$3,0)),Сценарии!$A$15:$A$215,$A463,Сценарии!$B$15:$B$215,"ИОР")</f>
        <v>#N/A</v>
      </c>
      <c r="AB463" s="463" t="e">
        <f>SUMIFS(INDEX(Сценарии!$O$15:$AP$215,,MATCH(AB$3,Сценарии!$O$3:$AP$3,0)),Сценарии!$A$15:$A$215,$A463,Сценарии!$B$15:$B$215,"ИОР")</f>
        <v>#N/A</v>
      </c>
      <c r="AC463" s="463" t="e">
        <f>SUMIFS(INDEX(Сценарии!$O$15:$AP$215,,MATCH(AC$3,Сценарии!$O$3:$AP$3,0)),Сценарии!$A$15:$A$215,$A463,Сценарии!$B$15:$B$215,"ИОР")</f>
        <v>#N/A</v>
      </c>
      <c r="AD463" s="463" t="e">
        <f>SUMIFS(INDEX(Сценарии!$O$15:$AP$215,,MATCH(AD$3,Сценарии!$O$3:$AP$3,0)),Сценарии!$A$15:$A$215,$A463,Сценарии!$B$15:$B$215,"ИОР")</f>
        <v>#N/A</v>
      </c>
      <c r="AE463" s="463" t="e">
        <f>SUMIFS(INDEX(Сценарии!$O$15:$AP$215,,MATCH(AE$3,Сценарии!$O$3:$AP$3,0)),Сценарии!$A$15:$A$215,$A463,Сценарии!$B$15:$B$215,"ИОР")</f>
        <v>#N/A</v>
      </c>
      <c r="AF463" s="463" t="e">
        <f>SUMIFS(INDEX(Сценарии!$O$15:$AP$215,,MATCH(AF$3,Сценарии!$O$3:$AP$3,0)),Сценарии!$A$15:$A$215,$A463,Сценарии!$B$15:$B$215,"ИОР")</f>
        <v>#N/A</v>
      </c>
      <c r="AG463" s="463" t="e">
        <f>SUMIFS(INDEX(Сценарии!$O$15:$AP$215,,MATCH(AG$3,Сценарии!$O$3:$AP$3,0)),Сценарии!$A$15:$A$215,$A463,Сценарии!$B$15:$B$215,"ИОР")</f>
        <v>#N/A</v>
      </c>
      <c r="AH463" s="463" t="e">
        <f>SUMIFS(INDEX(Сценарии!$O$15:$AP$215,,MATCH(AH$3,Сценарии!$O$3:$AP$3,0)),Сценарии!$A$15:$A$215,$A463,Сценарии!$B$15:$B$215,"ИОР")</f>
        <v>#N/A</v>
      </c>
      <c r="AI463" s="463" t="e">
        <f>SUMIFS(INDEX(Сценарии!$O$15:$AP$215,,MATCH(AI$3,Сценарии!$O$3:$AP$3,0)),Сценарии!$A$15:$A$215,$A463,Сценарии!$B$15:$B$215,"ИОР")</f>
        <v>#N/A</v>
      </c>
      <c r="AJ463" s="463" t="e">
        <f>SUMIFS(INDEX(Сценарии!$O$15:$AP$215,,MATCH(AJ$3,Сценарии!$O$3:$AP$3,0)),Сценарии!$A$15:$A$215,$A463,Сценарии!$B$15:$B$215,"ИОР")</f>
        <v>#N/A</v>
      </c>
      <c r="AK463" s="463" t="e">
        <f>SUMIFS(INDEX(Сценарии!$O$15:$AP$215,,MATCH(AK$3,Сценарии!$O$3:$AP$3,0)),Сценарии!$A$15:$A$215,$A463,Сценарии!$B$15:$B$215,"ИОР")</f>
        <v>#N/A</v>
      </c>
      <c r="AL463" s="463" t="e">
        <f>SUMIFS(INDEX(Сценарии!$O$15:$AP$215,,MATCH(AL$3,Сценарии!$O$3:$AP$3,0)),Сценарии!$A$15:$A$215,$A463,Сценарии!$B$15:$B$215,"ИОР")</f>
        <v>#N/A</v>
      </c>
      <c r="AM463" s="463" t="e">
        <f>SUMIFS(INDEX(Сценарии!$O$15:$AP$215,,MATCH(AM$3,Сценарии!$O$3:$AP$3,0)),Сценарии!$A$15:$A$215,$A463,Сценарии!$B$15:$B$215,"ИОР")</f>
        <v>#N/A</v>
      </c>
      <c r="AN463" s="443"/>
      <c r="AO463" s="443"/>
      <c r="AP463" s="443"/>
      <c r="AQ463" s="443"/>
      <c r="AR463" s="443"/>
      <c r="AS463" s="443"/>
      <c r="AT463" s="443"/>
      <c r="AU463" s="443"/>
      <c r="AV463" s="443"/>
      <c r="AW463" s="443"/>
      <c r="AX463" s="194"/>
      <c r="AY463" s="194"/>
      <c r="AZ463" s="194"/>
    </row>
    <row r="464" spans="1:53" s="113" customFormat="1" outlineLevel="1">
      <c r="A464" s="568" t="str">
        <f t="shared" si="83"/>
        <v>1</v>
      </c>
      <c r="L464" s="407" t="s">
        <v>166</v>
      </c>
      <c r="M464" s="543" t="s">
        <v>533</v>
      </c>
      <c r="N464" s="409" t="s">
        <v>370</v>
      </c>
      <c r="O464" s="410" t="e">
        <f>SUM(O465,O468,O469,O472,O473)</f>
        <v>#N/A</v>
      </c>
      <c r="P464" s="410" t="e">
        <f>SUM(P465,P468,P469,P472,P473)</f>
        <v>#N/A</v>
      </c>
      <c r="Q464" s="410" t="e">
        <f>SUM(Q465,Q468,Q469,Q472,Q473)</f>
        <v>#N/A</v>
      </c>
      <c r="R464" s="410" t="e">
        <f t="shared" si="84"/>
        <v>#N/A</v>
      </c>
      <c r="S464" s="537"/>
      <c r="T464" s="537"/>
      <c r="U464" s="537"/>
      <c r="V464" s="537"/>
      <c r="W464" s="537"/>
      <c r="X464" s="537"/>
      <c r="Y464" s="537"/>
      <c r="Z464" s="537"/>
      <c r="AA464" s="537"/>
      <c r="AB464" s="537"/>
      <c r="AC464" s="537"/>
      <c r="AD464" s="537"/>
      <c r="AE464" s="537"/>
      <c r="AF464" s="537"/>
      <c r="AG464" s="537"/>
      <c r="AH464" s="537"/>
      <c r="AI464" s="537"/>
      <c r="AJ464" s="537"/>
      <c r="AK464" s="537"/>
      <c r="AL464" s="537"/>
      <c r="AM464" s="537"/>
      <c r="AN464" s="537"/>
      <c r="AO464" s="537"/>
      <c r="AP464" s="537"/>
      <c r="AQ464" s="537"/>
      <c r="AR464" s="537"/>
      <c r="AS464" s="537"/>
      <c r="AT464" s="537"/>
      <c r="AU464" s="537"/>
      <c r="AV464" s="537"/>
      <c r="AW464" s="537"/>
      <c r="AX464" s="538"/>
      <c r="AY464" s="538"/>
      <c r="AZ464" s="538"/>
    </row>
    <row r="465" spans="1:53" s="111" customFormat="1" ht="22.8" outlineLevel="1">
      <c r="A465" s="551" t="str">
        <f t="shared" si="83"/>
        <v>1</v>
      </c>
      <c r="L465" s="412" t="s">
        <v>534</v>
      </c>
      <c r="M465" s="420" t="s">
        <v>535</v>
      </c>
      <c r="N465" s="456" t="s">
        <v>370</v>
      </c>
      <c r="O465" s="416">
        <f>SUM(O466,O467)</f>
        <v>0</v>
      </c>
      <c r="P465" s="416">
        <f>SUM(P466,P467)</f>
        <v>0</v>
      </c>
      <c r="Q465" s="416">
        <f>SUM(Q466,Q467)</f>
        <v>0</v>
      </c>
      <c r="R465" s="416">
        <f t="shared" si="84"/>
        <v>0</v>
      </c>
      <c r="S465" s="443"/>
      <c r="T465" s="443"/>
      <c r="U465" s="443"/>
      <c r="V465" s="443"/>
      <c r="W465" s="443"/>
      <c r="X465" s="443"/>
      <c r="Y465" s="443"/>
      <c r="Z465" s="443"/>
      <c r="AA465" s="443"/>
      <c r="AB465" s="443"/>
      <c r="AC465" s="443"/>
      <c r="AD465" s="443"/>
      <c r="AE465" s="443"/>
      <c r="AF465" s="443"/>
      <c r="AG465" s="443"/>
      <c r="AH465" s="443"/>
      <c r="AI465" s="443"/>
      <c r="AJ465" s="443"/>
      <c r="AK465" s="443"/>
      <c r="AL465" s="443"/>
      <c r="AM465" s="443"/>
      <c r="AN465" s="443"/>
      <c r="AO465" s="443"/>
      <c r="AP465" s="443"/>
      <c r="AQ465" s="443"/>
      <c r="AR465" s="443"/>
      <c r="AS465" s="443"/>
      <c r="AT465" s="443"/>
      <c r="AU465" s="443"/>
      <c r="AV465" s="443"/>
      <c r="AW465" s="443"/>
      <c r="AX465" s="194"/>
      <c r="AY465" s="194"/>
      <c r="AZ465" s="194"/>
      <c r="BA465" s="115"/>
    </row>
    <row r="466" spans="1:53" s="111" customFormat="1" outlineLevel="1">
      <c r="A466" s="551" t="str">
        <f t="shared" si="83"/>
        <v>1</v>
      </c>
      <c r="L466" s="412" t="s">
        <v>536</v>
      </c>
      <c r="M466" s="422" t="s">
        <v>537</v>
      </c>
      <c r="N466" s="419" t="s">
        <v>370</v>
      </c>
      <c r="O466" s="415"/>
      <c r="P466" s="415"/>
      <c r="Q466" s="415"/>
      <c r="R466" s="416">
        <f t="shared" si="84"/>
        <v>0</v>
      </c>
      <c r="S466" s="443"/>
      <c r="T466" s="443"/>
      <c r="U466" s="443"/>
      <c r="V466" s="443"/>
      <c r="W466" s="443"/>
      <c r="X466" s="443"/>
      <c r="Y466" s="443"/>
      <c r="Z466" s="443"/>
      <c r="AA466" s="443"/>
      <c r="AB466" s="443"/>
      <c r="AC466" s="443"/>
      <c r="AD466" s="443"/>
      <c r="AE466" s="443"/>
      <c r="AF466" s="443"/>
      <c r="AG466" s="443"/>
      <c r="AH466" s="443"/>
      <c r="AI466" s="443"/>
      <c r="AJ466" s="443"/>
      <c r="AK466" s="443"/>
      <c r="AL466" s="443"/>
      <c r="AM466" s="443"/>
      <c r="AN466" s="443"/>
      <c r="AO466" s="443"/>
      <c r="AP466" s="443"/>
      <c r="AQ466" s="443"/>
      <c r="AR466" s="443"/>
      <c r="AS466" s="443"/>
      <c r="AT466" s="443"/>
      <c r="AU466" s="443"/>
      <c r="AV466" s="443"/>
      <c r="AW466" s="443"/>
      <c r="AX466" s="194"/>
      <c r="AY466" s="194"/>
      <c r="AZ466" s="194"/>
    </row>
    <row r="467" spans="1:53" s="111" customFormat="1" outlineLevel="1">
      <c r="A467" s="551" t="str">
        <f t="shared" si="83"/>
        <v>1</v>
      </c>
      <c r="L467" s="412" t="s">
        <v>538</v>
      </c>
      <c r="M467" s="423" t="s">
        <v>539</v>
      </c>
      <c r="N467" s="419" t="s">
        <v>370</v>
      </c>
      <c r="O467" s="415"/>
      <c r="P467" s="415"/>
      <c r="Q467" s="415"/>
      <c r="R467" s="416">
        <f t="shared" si="84"/>
        <v>0</v>
      </c>
      <c r="S467" s="443"/>
      <c r="T467" s="443"/>
      <c r="U467" s="443"/>
      <c r="V467" s="443"/>
      <c r="W467" s="443"/>
      <c r="X467" s="443"/>
      <c r="Y467" s="443"/>
      <c r="Z467" s="443"/>
      <c r="AA467" s="443"/>
      <c r="AB467" s="443"/>
      <c r="AC467" s="443"/>
      <c r="AD467" s="443"/>
      <c r="AE467" s="443"/>
      <c r="AF467" s="443"/>
      <c r="AG467" s="443"/>
      <c r="AH467" s="443"/>
      <c r="AI467" s="443"/>
      <c r="AJ467" s="443"/>
      <c r="AK467" s="443"/>
      <c r="AL467" s="443"/>
      <c r="AM467" s="443"/>
      <c r="AN467" s="443"/>
      <c r="AO467" s="443"/>
      <c r="AP467" s="443"/>
      <c r="AQ467" s="443"/>
      <c r="AR467" s="443"/>
      <c r="AS467" s="443"/>
      <c r="AT467" s="443"/>
      <c r="AU467" s="443"/>
      <c r="AV467" s="443"/>
      <c r="AW467" s="443"/>
      <c r="AX467" s="194"/>
      <c r="AY467" s="194"/>
      <c r="AZ467" s="194"/>
    </row>
    <row r="468" spans="1:53" s="111" customFormat="1" ht="22.8" outlineLevel="1">
      <c r="A468" s="551" t="str">
        <f t="shared" si="83"/>
        <v>1</v>
      </c>
      <c r="L468" s="412" t="s">
        <v>540</v>
      </c>
      <c r="M468" s="420" t="s">
        <v>541</v>
      </c>
      <c r="N468" s="456" t="s">
        <v>370</v>
      </c>
      <c r="O468" s="415"/>
      <c r="P468" s="415"/>
      <c r="Q468" s="415"/>
      <c r="R468" s="416">
        <f t="shared" si="84"/>
        <v>0</v>
      </c>
      <c r="S468" s="443"/>
      <c r="T468" s="443"/>
      <c r="U468" s="443"/>
      <c r="V468" s="443"/>
      <c r="W468" s="443"/>
      <c r="X468" s="443"/>
      <c r="Y468" s="443"/>
      <c r="Z468" s="443"/>
      <c r="AA468" s="443"/>
      <c r="AB468" s="443"/>
      <c r="AC468" s="443"/>
      <c r="AD468" s="443"/>
      <c r="AE468" s="443"/>
      <c r="AF468" s="443"/>
      <c r="AG468" s="443"/>
      <c r="AH468" s="443"/>
      <c r="AI468" s="443"/>
      <c r="AJ468" s="443"/>
      <c r="AK468" s="443"/>
      <c r="AL468" s="443"/>
      <c r="AM468" s="443"/>
      <c r="AN468" s="443"/>
      <c r="AO468" s="443"/>
      <c r="AP468" s="443"/>
      <c r="AQ468" s="443"/>
      <c r="AR468" s="443"/>
      <c r="AS468" s="443"/>
      <c r="AT468" s="443"/>
      <c r="AU468" s="443"/>
      <c r="AV468" s="443"/>
      <c r="AW468" s="443"/>
      <c r="AX468" s="194"/>
      <c r="AY468" s="194"/>
      <c r="AZ468" s="194"/>
    </row>
    <row r="469" spans="1:53" s="111" customFormat="1" ht="34.200000000000003" outlineLevel="1">
      <c r="A469" s="551" t="str">
        <f t="shared" si="83"/>
        <v>1</v>
      </c>
      <c r="L469" s="412" t="s">
        <v>542</v>
      </c>
      <c r="M469" s="420" t="s">
        <v>543</v>
      </c>
      <c r="N469" s="419" t="s">
        <v>370</v>
      </c>
      <c r="O469" s="424" t="e">
        <f>O470+O471</f>
        <v>#N/A</v>
      </c>
      <c r="P469" s="424" t="e">
        <f>P470+P471</f>
        <v>#N/A</v>
      </c>
      <c r="Q469" s="424" t="e">
        <f>Q470+Q471</f>
        <v>#N/A</v>
      </c>
      <c r="R469" s="416" t="e">
        <f t="shared" si="84"/>
        <v>#N/A</v>
      </c>
      <c r="S469" s="443"/>
      <c r="T469" s="443"/>
      <c r="U469" s="443"/>
      <c r="V469" s="443"/>
      <c r="W469" s="443"/>
      <c r="X469" s="443"/>
      <c r="Y469" s="443"/>
      <c r="Z469" s="443"/>
      <c r="AA469" s="443"/>
      <c r="AB469" s="443"/>
      <c r="AC469" s="443"/>
      <c r="AD469" s="443"/>
      <c r="AE469" s="443"/>
      <c r="AF469" s="443"/>
      <c r="AG469" s="443"/>
      <c r="AH469" s="443"/>
      <c r="AI469" s="443"/>
      <c r="AJ469" s="443"/>
      <c r="AK469" s="443"/>
      <c r="AL469" s="443"/>
      <c r="AM469" s="443"/>
      <c r="AN469" s="443"/>
      <c r="AO469" s="443"/>
      <c r="AP469" s="443"/>
      <c r="AQ469" s="443"/>
      <c r="AR469" s="443"/>
      <c r="AS469" s="443"/>
      <c r="AT469" s="443"/>
      <c r="AU469" s="443"/>
      <c r="AV469" s="443"/>
      <c r="AW469" s="443"/>
      <c r="AX469" s="194"/>
      <c r="AY469" s="194"/>
      <c r="AZ469" s="194"/>
    </row>
    <row r="470" spans="1:53" s="111" customFormat="1" ht="22.8" outlineLevel="1">
      <c r="A470" s="551" t="str">
        <f t="shared" si="83"/>
        <v>1</v>
      </c>
      <c r="L470" s="412" t="s">
        <v>544</v>
      </c>
      <c r="M470" s="422" t="s">
        <v>545</v>
      </c>
      <c r="N470" s="456" t="s">
        <v>370</v>
      </c>
      <c r="O470" s="415"/>
      <c r="P470" s="415"/>
      <c r="Q470" s="415"/>
      <c r="R470" s="416">
        <f t="shared" si="84"/>
        <v>0</v>
      </c>
      <c r="S470" s="443"/>
      <c r="T470" s="443"/>
      <c r="U470" s="443"/>
      <c r="V470" s="443"/>
      <c r="W470" s="443"/>
      <c r="X470" s="443"/>
      <c r="Y470" s="443"/>
      <c r="Z470" s="443"/>
      <c r="AA470" s="443"/>
      <c r="AB470" s="443"/>
      <c r="AC470" s="443"/>
      <c r="AD470" s="443"/>
      <c r="AE470" s="443"/>
      <c r="AF470" s="443"/>
      <c r="AG470" s="443"/>
      <c r="AH470" s="443"/>
      <c r="AI470" s="443"/>
      <c r="AJ470" s="443"/>
      <c r="AK470" s="443"/>
      <c r="AL470" s="443"/>
      <c r="AM470" s="443"/>
      <c r="AN470" s="443"/>
      <c r="AO470" s="443"/>
      <c r="AP470" s="443"/>
      <c r="AQ470" s="443"/>
      <c r="AR470" s="443"/>
      <c r="AS470" s="443"/>
      <c r="AT470" s="443"/>
      <c r="AU470" s="443"/>
      <c r="AV470" s="443"/>
      <c r="AW470" s="443"/>
      <c r="AX470" s="194"/>
      <c r="AY470" s="194"/>
      <c r="AZ470" s="194"/>
    </row>
    <row r="471" spans="1:53" s="111" customFormat="1" ht="22.8" outlineLevel="1">
      <c r="A471" s="551" t="str">
        <f t="shared" si="83"/>
        <v>1</v>
      </c>
      <c r="L471" s="412" t="s">
        <v>546</v>
      </c>
      <c r="M471" s="422" t="s">
        <v>1196</v>
      </c>
      <c r="N471" s="419" t="s">
        <v>370</v>
      </c>
      <c r="O471" s="415" t="e">
        <f>O470* SUMIFS(INDEX(Сценарии!$O$15:$AP$215,,MATCH(O$3,Сценарии!$O$3:$AP$3,0)),Сценарии!$A$15:$A$215,$A471,Сценарии!$B$15:$B$215,"СВФОТ")/100</f>
        <v>#N/A</v>
      </c>
      <c r="P471" s="415" t="e">
        <f>P470* SUMIFS(INDEX(Сценарии!$O$15:$AP$215,,MATCH(P$3,Сценарии!$O$3:$AP$3,0)),Сценарии!$A$15:$A$215,$A471,Сценарии!$B$15:$B$215,"СВФОТ")/100</f>
        <v>#N/A</v>
      </c>
      <c r="Q471" s="415" t="e">
        <f>Q470* SUMIFS(INDEX(Сценарии!$O$15:$AP$215,,MATCH(Q$3,Сценарии!$O$3:$AP$3,0)),Сценарии!$A$15:$A$215,$A471,Сценарии!$B$15:$B$215,"СВФОТ")/100</f>
        <v>#N/A</v>
      </c>
      <c r="R471" s="416" t="e">
        <f t="shared" si="84"/>
        <v>#N/A</v>
      </c>
      <c r="S471" s="443"/>
      <c r="T471" s="443"/>
      <c r="U471" s="443"/>
      <c r="V471" s="443"/>
      <c r="W471" s="443"/>
      <c r="X471" s="443"/>
      <c r="Y471" s="443"/>
      <c r="Z471" s="443"/>
      <c r="AA471" s="443"/>
      <c r="AB471" s="443"/>
      <c r="AC471" s="443"/>
      <c r="AD471" s="443"/>
      <c r="AE471" s="443"/>
      <c r="AF471" s="443"/>
      <c r="AG471" s="443"/>
      <c r="AH471" s="443"/>
      <c r="AI471" s="443"/>
      <c r="AJ471" s="443"/>
      <c r="AK471" s="443"/>
      <c r="AL471" s="443"/>
      <c r="AM471" s="443"/>
      <c r="AN471" s="443"/>
      <c r="AO471" s="443"/>
      <c r="AP471" s="443"/>
      <c r="AQ471" s="443"/>
      <c r="AR471" s="443"/>
      <c r="AS471" s="443"/>
      <c r="AT471" s="443"/>
      <c r="AU471" s="443"/>
      <c r="AV471" s="443"/>
      <c r="AW471" s="443"/>
      <c r="AX471" s="194"/>
      <c r="AY471" s="194"/>
      <c r="AZ471" s="194"/>
    </row>
    <row r="472" spans="1:53" s="111" customFormat="1" outlineLevel="1">
      <c r="A472" s="551" t="str">
        <f t="shared" si="83"/>
        <v>1</v>
      </c>
      <c r="L472" s="412" t="s">
        <v>547</v>
      </c>
      <c r="M472" s="420" t="s">
        <v>548</v>
      </c>
      <c r="N472" s="456" t="s">
        <v>370</v>
      </c>
      <c r="O472" s="415"/>
      <c r="P472" s="415"/>
      <c r="Q472" s="415"/>
      <c r="R472" s="416">
        <f t="shared" si="84"/>
        <v>0</v>
      </c>
      <c r="S472" s="443"/>
      <c r="T472" s="443"/>
      <c r="U472" s="443"/>
      <c r="V472" s="443"/>
      <c r="W472" s="443"/>
      <c r="X472" s="443"/>
      <c r="Y472" s="443"/>
      <c r="Z472" s="443"/>
      <c r="AA472" s="443"/>
      <c r="AB472" s="443"/>
      <c r="AC472" s="443"/>
      <c r="AD472" s="443"/>
      <c r="AE472" s="443"/>
      <c r="AF472" s="443"/>
      <c r="AG472" s="443"/>
      <c r="AH472" s="443"/>
      <c r="AI472" s="443"/>
      <c r="AJ472" s="443"/>
      <c r="AK472" s="443"/>
      <c r="AL472" s="443"/>
      <c r="AM472" s="443"/>
      <c r="AN472" s="443"/>
      <c r="AO472" s="443"/>
      <c r="AP472" s="443"/>
      <c r="AQ472" s="443"/>
      <c r="AR472" s="443"/>
      <c r="AS472" s="443"/>
      <c r="AT472" s="443"/>
      <c r="AU472" s="443"/>
      <c r="AV472" s="443"/>
      <c r="AW472" s="443"/>
      <c r="AX472" s="194"/>
      <c r="AY472" s="194"/>
      <c r="AZ472" s="194"/>
    </row>
    <row r="473" spans="1:53" s="111" customFormat="1" outlineLevel="1">
      <c r="A473" s="551" t="str">
        <f t="shared" si="83"/>
        <v>1</v>
      </c>
      <c r="L473" s="412" t="s">
        <v>549</v>
      </c>
      <c r="M473" s="425" t="s">
        <v>550</v>
      </c>
      <c r="N473" s="414" t="s">
        <v>370</v>
      </c>
      <c r="O473" s="421">
        <f>SUM(O474:O480)</f>
        <v>0</v>
      </c>
      <c r="P473" s="421">
        <f>SUM(P474:P480)</f>
        <v>0</v>
      </c>
      <c r="Q473" s="421">
        <f>SUM(Q474:Q480)</f>
        <v>0</v>
      </c>
      <c r="R473" s="416">
        <f t="shared" si="84"/>
        <v>0</v>
      </c>
      <c r="S473" s="443"/>
      <c r="T473" s="443"/>
      <c r="U473" s="443"/>
      <c r="V473" s="443"/>
      <c r="W473" s="443"/>
      <c r="X473" s="443"/>
      <c r="Y473" s="443"/>
      <c r="Z473" s="443"/>
      <c r="AA473" s="443"/>
      <c r="AB473" s="443"/>
      <c r="AC473" s="443"/>
      <c r="AD473" s="443"/>
      <c r="AE473" s="443"/>
      <c r="AF473" s="443"/>
      <c r="AG473" s="443"/>
      <c r="AH473" s="443"/>
      <c r="AI473" s="443"/>
      <c r="AJ473" s="443"/>
      <c r="AK473" s="443"/>
      <c r="AL473" s="443"/>
      <c r="AM473" s="443"/>
      <c r="AN473" s="443"/>
      <c r="AO473" s="443"/>
      <c r="AP473" s="443"/>
      <c r="AQ473" s="443"/>
      <c r="AR473" s="443"/>
      <c r="AS473" s="443"/>
      <c r="AT473" s="443"/>
      <c r="AU473" s="443"/>
      <c r="AV473" s="443"/>
      <c r="AW473" s="443"/>
      <c r="AX473" s="194"/>
      <c r="AY473" s="194"/>
      <c r="AZ473" s="194"/>
    </row>
    <row r="474" spans="1:53" s="111" customFormat="1" outlineLevel="1">
      <c r="A474" s="551" t="str">
        <f t="shared" si="83"/>
        <v>1</v>
      </c>
      <c r="L474" s="412" t="s">
        <v>551</v>
      </c>
      <c r="M474" s="423" t="s">
        <v>552</v>
      </c>
      <c r="N474" s="414" t="s">
        <v>370</v>
      </c>
      <c r="O474" s="415"/>
      <c r="P474" s="415"/>
      <c r="Q474" s="415"/>
      <c r="R474" s="416">
        <f t="shared" si="84"/>
        <v>0</v>
      </c>
      <c r="S474" s="443"/>
      <c r="T474" s="443"/>
      <c r="U474" s="443"/>
      <c r="V474" s="443"/>
      <c r="W474" s="443"/>
      <c r="X474" s="443"/>
      <c r="Y474" s="443"/>
      <c r="Z474" s="443"/>
      <c r="AA474" s="443"/>
      <c r="AB474" s="443"/>
      <c r="AC474" s="443"/>
      <c r="AD474" s="443"/>
      <c r="AE474" s="443"/>
      <c r="AF474" s="443"/>
      <c r="AG474" s="443"/>
      <c r="AH474" s="443"/>
      <c r="AI474" s="443"/>
      <c r="AJ474" s="443"/>
      <c r="AK474" s="443"/>
      <c r="AL474" s="443"/>
      <c r="AM474" s="443"/>
      <c r="AN474" s="443"/>
      <c r="AO474" s="443"/>
      <c r="AP474" s="443"/>
      <c r="AQ474" s="443"/>
      <c r="AR474" s="443"/>
      <c r="AS474" s="443"/>
      <c r="AT474" s="443"/>
      <c r="AU474" s="443"/>
      <c r="AV474" s="443"/>
      <c r="AW474" s="443"/>
      <c r="AX474" s="194"/>
      <c r="AY474" s="194"/>
      <c r="AZ474" s="194"/>
    </row>
    <row r="475" spans="1:53" s="111" customFormat="1" ht="22.8" outlineLevel="1">
      <c r="A475" s="551" t="str">
        <f t="shared" si="83"/>
        <v>1</v>
      </c>
      <c r="L475" s="412" t="s">
        <v>553</v>
      </c>
      <c r="M475" s="423" t="s">
        <v>554</v>
      </c>
      <c r="N475" s="414" t="s">
        <v>370</v>
      </c>
      <c r="O475" s="415"/>
      <c r="P475" s="415"/>
      <c r="Q475" s="415"/>
      <c r="R475" s="416">
        <f t="shared" si="84"/>
        <v>0</v>
      </c>
      <c r="S475" s="443"/>
      <c r="T475" s="443"/>
      <c r="U475" s="443"/>
      <c r="V475" s="443"/>
      <c r="W475" s="443"/>
      <c r="X475" s="443"/>
      <c r="Y475" s="443"/>
      <c r="Z475" s="443"/>
      <c r="AA475" s="443"/>
      <c r="AB475" s="443"/>
      <c r="AC475" s="443"/>
      <c r="AD475" s="443"/>
      <c r="AE475" s="443"/>
      <c r="AF475" s="443"/>
      <c r="AG475" s="443"/>
      <c r="AH475" s="443"/>
      <c r="AI475" s="443"/>
      <c r="AJ475" s="443"/>
      <c r="AK475" s="443"/>
      <c r="AL475" s="443"/>
      <c r="AM475" s="443"/>
      <c r="AN475" s="443"/>
      <c r="AO475" s="443"/>
      <c r="AP475" s="443"/>
      <c r="AQ475" s="443"/>
      <c r="AR475" s="443"/>
      <c r="AS475" s="443"/>
      <c r="AT475" s="443"/>
      <c r="AU475" s="443"/>
      <c r="AV475" s="443"/>
      <c r="AW475" s="443"/>
      <c r="AX475" s="194"/>
      <c r="AY475" s="194"/>
      <c r="AZ475" s="194"/>
    </row>
    <row r="476" spans="1:53" s="111" customFormat="1" ht="22.8" outlineLevel="1">
      <c r="A476" s="551" t="str">
        <f t="shared" si="83"/>
        <v>1</v>
      </c>
      <c r="L476" s="412" t="s">
        <v>555</v>
      </c>
      <c r="M476" s="426" t="s">
        <v>556</v>
      </c>
      <c r="N476" s="414" t="s">
        <v>370</v>
      </c>
      <c r="O476" s="415"/>
      <c r="P476" s="415"/>
      <c r="Q476" s="415"/>
      <c r="R476" s="416">
        <f t="shared" si="84"/>
        <v>0</v>
      </c>
      <c r="S476" s="443"/>
      <c r="T476" s="443"/>
      <c r="U476" s="443"/>
      <c r="V476" s="443"/>
      <c r="W476" s="443"/>
      <c r="X476" s="443"/>
      <c r="Y476" s="443"/>
      <c r="Z476" s="443"/>
      <c r="AA476" s="443"/>
      <c r="AB476" s="443"/>
      <c r="AC476" s="443"/>
      <c r="AD476" s="443"/>
      <c r="AE476" s="443"/>
      <c r="AF476" s="443"/>
      <c r="AG476" s="443"/>
      <c r="AH476" s="443"/>
      <c r="AI476" s="443"/>
      <c r="AJ476" s="443"/>
      <c r="AK476" s="443"/>
      <c r="AL476" s="443"/>
      <c r="AM476" s="443"/>
      <c r="AN476" s="443"/>
      <c r="AO476" s="443"/>
      <c r="AP476" s="443"/>
      <c r="AQ476" s="443"/>
      <c r="AR476" s="443"/>
      <c r="AS476" s="443"/>
      <c r="AT476" s="443"/>
      <c r="AU476" s="443"/>
      <c r="AV476" s="443"/>
      <c r="AW476" s="443"/>
      <c r="AX476" s="194"/>
      <c r="AY476" s="194"/>
      <c r="AZ476" s="194"/>
    </row>
    <row r="477" spans="1:53" s="111" customFormat="1" ht="22.8" outlineLevel="1">
      <c r="A477" s="551" t="str">
        <f t="shared" si="83"/>
        <v>1</v>
      </c>
      <c r="L477" s="412" t="s">
        <v>557</v>
      </c>
      <c r="M477" s="426" t="s">
        <v>558</v>
      </c>
      <c r="N477" s="414" t="s">
        <v>370</v>
      </c>
      <c r="O477" s="415"/>
      <c r="P477" s="415"/>
      <c r="Q477" s="415"/>
      <c r="R477" s="416">
        <f t="shared" si="84"/>
        <v>0</v>
      </c>
      <c r="S477" s="443"/>
      <c r="T477" s="443"/>
      <c r="U477" s="443"/>
      <c r="V477" s="443"/>
      <c r="W477" s="443"/>
      <c r="X477" s="443"/>
      <c r="Y477" s="443"/>
      <c r="Z477" s="443"/>
      <c r="AA477" s="443"/>
      <c r="AB477" s="443"/>
      <c r="AC477" s="443"/>
      <c r="AD477" s="443"/>
      <c r="AE477" s="443"/>
      <c r="AF477" s="443"/>
      <c r="AG477" s="443"/>
      <c r="AH477" s="443"/>
      <c r="AI477" s="443"/>
      <c r="AJ477" s="443"/>
      <c r="AK477" s="443"/>
      <c r="AL477" s="443"/>
      <c r="AM477" s="443"/>
      <c r="AN477" s="443"/>
      <c r="AO477" s="443"/>
      <c r="AP477" s="443"/>
      <c r="AQ477" s="443"/>
      <c r="AR477" s="443"/>
      <c r="AS477" s="443"/>
      <c r="AT477" s="443"/>
      <c r="AU477" s="443"/>
      <c r="AV477" s="443"/>
      <c r="AW477" s="443"/>
      <c r="AX477" s="194"/>
      <c r="AY477" s="194"/>
      <c r="AZ477" s="194"/>
    </row>
    <row r="478" spans="1:53" s="111" customFormat="1" ht="68.400000000000006" outlineLevel="1">
      <c r="A478" s="551" t="str">
        <f t="shared" si="83"/>
        <v>1</v>
      </c>
      <c r="L478" s="412" t="s">
        <v>559</v>
      </c>
      <c r="M478" s="423" t="s">
        <v>560</v>
      </c>
      <c r="N478" s="414" t="s">
        <v>370</v>
      </c>
      <c r="O478" s="415"/>
      <c r="P478" s="415"/>
      <c r="Q478" s="415"/>
      <c r="R478" s="416">
        <f t="shared" si="84"/>
        <v>0</v>
      </c>
      <c r="S478" s="443"/>
      <c r="T478" s="443"/>
      <c r="U478" s="443"/>
      <c r="V478" s="443"/>
      <c r="W478" s="443"/>
      <c r="X478" s="443"/>
      <c r="Y478" s="443"/>
      <c r="Z478" s="443"/>
      <c r="AA478" s="443"/>
      <c r="AB478" s="443"/>
      <c r="AC478" s="443"/>
      <c r="AD478" s="443"/>
      <c r="AE478" s="443"/>
      <c r="AF478" s="443"/>
      <c r="AG478" s="443"/>
      <c r="AH478" s="443"/>
      <c r="AI478" s="443"/>
      <c r="AJ478" s="443"/>
      <c r="AK478" s="443"/>
      <c r="AL478" s="443"/>
      <c r="AM478" s="443"/>
      <c r="AN478" s="443"/>
      <c r="AO478" s="443"/>
      <c r="AP478" s="443"/>
      <c r="AQ478" s="443"/>
      <c r="AR478" s="443"/>
      <c r="AS478" s="443"/>
      <c r="AT478" s="443"/>
      <c r="AU478" s="443"/>
      <c r="AV478" s="443"/>
      <c r="AW478" s="443"/>
      <c r="AX478" s="194"/>
      <c r="AY478" s="194"/>
      <c r="AZ478" s="194"/>
    </row>
    <row r="479" spans="1:53" s="111" customFormat="1" outlineLevel="1">
      <c r="A479" s="551" t="str">
        <f t="shared" si="83"/>
        <v>1</v>
      </c>
      <c r="L479" s="412" t="s">
        <v>561</v>
      </c>
      <c r="M479" s="423" t="s">
        <v>562</v>
      </c>
      <c r="N479" s="414" t="s">
        <v>370</v>
      </c>
      <c r="O479" s="415"/>
      <c r="P479" s="415"/>
      <c r="Q479" s="415"/>
      <c r="R479" s="416">
        <f t="shared" si="84"/>
        <v>0</v>
      </c>
      <c r="S479" s="443"/>
      <c r="T479" s="443"/>
      <c r="U479" s="443"/>
      <c r="V479" s="443"/>
      <c r="W479" s="443"/>
      <c r="X479" s="443"/>
      <c r="Y479" s="443"/>
      <c r="Z479" s="443"/>
      <c r="AA479" s="443"/>
      <c r="AB479" s="443"/>
      <c r="AC479" s="443"/>
      <c r="AD479" s="443"/>
      <c r="AE479" s="443"/>
      <c r="AF479" s="443"/>
      <c r="AG479" s="443"/>
      <c r="AH479" s="443"/>
      <c r="AI479" s="443"/>
      <c r="AJ479" s="443"/>
      <c r="AK479" s="443"/>
      <c r="AL479" s="443"/>
      <c r="AM479" s="443"/>
      <c r="AN479" s="443"/>
      <c r="AO479" s="443"/>
      <c r="AP479" s="443"/>
      <c r="AQ479" s="443"/>
      <c r="AR479" s="443"/>
      <c r="AS479" s="443"/>
      <c r="AT479" s="443"/>
      <c r="AU479" s="443"/>
      <c r="AV479" s="443"/>
      <c r="AW479" s="443"/>
      <c r="AX479" s="194"/>
      <c r="AY479" s="194"/>
      <c r="AZ479" s="194"/>
    </row>
    <row r="480" spans="1:53" s="111" customFormat="1" outlineLevel="1">
      <c r="A480" s="551" t="str">
        <f t="shared" si="83"/>
        <v>1</v>
      </c>
      <c r="L480" s="412" t="s">
        <v>1438</v>
      </c>
      <c r="M480" s="423" t="s">
        <v>1439</v>
      </c>
      <c r="N480" s="414" t="s">
        <v>370</v>
      </c>
      <c r="O480" s="415"/>
      <c r="P480" s="415"/>
      <c r="Q480" s="415"/>
      <c r="R480" s="416">
        <f>Q480-P480</f>
        <v>0</v>
      </c>
      <c r="S480" s="443"/>
      <c r="T480" s="443"/>
      <c r="U480" s="443"/>
      <c r="V480" s="443"/>
      <c r="W480" s="443"/>
      <c r="X480" s="443"/>
      <c r="Y480" s="443"/>
      <c r="Z480" s="443"/>
      <c r="AA480" s="443"/>
      <c r="AB480" s="443"/>
      <c r="AC480" s="443"/>
      <c r="AD480" s="443"/>
      <c r="AE480" s="443"/>
      <c r="AF480" s="443"/>
      <c r="AG480" s="443"/>
      <c r="AH480" s="443"/>
      <c r="AI480" s="443"/>
      <c r="AJ480" s="443"/>
      <c r="AK480" s="443"/>
      <c r="AL480" s="443"/>
      <c r="AM480" s="443"/>
      <c r="AN480" s="443"/>
      <c r="AO480" s="443"/>
      <c r="AP480" s="443"/>
      <c r="AQ480" s="443"/>
      <c r="AR480" s="443"/>
      <c r="AS480" s="443"/>
      <c r="AT480" s="443"/>
      <c r="AU480" s="443"/>
      <c r="AV480" s="443"/>
      <c r="AW480" s="443"/>
      <c r="AX480" s="194"/>
      <c r="AY480" s="194"/>
      <c r="AZ480" s="194"/>
    </row>
    <row r="481" spans="1:52" s="116" customFormat="1" outlineLevel="1">
      <c r="A481" s="568" t="str">
        <f>A479</f>
        <v>1</v>
      </c>
      <c r="L481" s="432" t="s">
        <v>378</v>
      </c>
      <c r="M481" s="536" t="s">
        <v>563</v>
      </c>
      <c r="N481" s="433" t="s">
        <v>370</v>
      </c>
      <c r="O481" s="436">
        <f>O482+O483+O484</f>
        <v>0</v>
      </c>
      <c r="P481" s="436">
        <f>P482+P483+P484</f>
        <v>0</v>
      </c>
      <c r="Q481" s="436">
        <f>Q482+Q483+Q484</f>
        <v>0</v>
      </c>
      <c r="R481" s="410">
        <f t="shared" si="84"/>
        <v>0</v>
      </c>
      <c r="S481" s="537"/>
      <c r="T481" s="537"/>
      <c r="U481" s="537"/>
      <c r="V481" s="537"/>
      <c r="W481" s="537"/>
      <c r="X481" s="537"/>
      <c r="Y481" s="537"/>
      <c r="Z481" s="537"/>
      <c r="AA481" s="537"/>
      <c r="AB481" s="537"/>
      <c r="AC481" s="537"/>
      <c r="AD481" s="537"/>
      <c r="AE481" s="537"/>
      <c r="AF481" s="537"/>
      <c r="AG481" s="537"/>
      <c r="AH481" s="537"/>
      <c r="AI481" s="537"/>
      <c r="AJ481" s="537"/>
      <c r="AK481" s="537"/>
      <c r="AL481" s="537"/>
      <c r="AM481" s="537"/>
      <c r="AN481" s="537"/>
      <c r="AO481" s="537"/>
      <c r="AP481" s="537"/>
      <c r="AQ481" s="537"/>
      <c r="AR481" s="537"/>
      <c r="AS481" s="537"/>
      <c r="AT481" s="537"/>
      <c r="AU481" s="537"/>
      <c r="AV481" s="537"/>
      <c r="AW481" s="537"/>
      <c r="AX481" s="538"/>
      <c r="AY481" s="538"/>
      <c r="AZ481" s="538"/>
    </row>
    <row r="482" spans="1:52" s="111" customFormat="1" ht="34.200000000000003" outlineLevel="1">
      <c r="A482" s="551" t="str">
        <f t="shared" si="83"/>
        <v>1</v>
      </c>
      <c r="L482" s="412" t="s">
        <v>564</v>
      </c>
      <c r="M482" s="420" t="s">
        <v>565</v>
      </c>
      <c r="N482" s="414" t="s">
        <v>370</v>
      </c>
      <c r="O482" s="415"/>
      <c r="P482" s="415"/>
      <c r="Q482" s="415"/>
      <c r="R482" s="416">
        <f t="shared" si="84"/>
        <v>0</v>
      </c>
      <c r="S482" s="443"/>
      <c r="T482" s="443"/>
      <c r="U482" s="443"/>
      <c r="V482" s="443"/>
      <c r="W482" s="443"/>
      <c r="X482" s="443"/>
      <c r="Y482" s="443"/>
      <c r="Z482" s="443"/>
      <c r="AA482" s="443"/>
      <c r="AB482" s="443"/>
      <c r="AC482" s="443"/>
      <c r="AD482" s="443"/>
      <c r="AE482" s="443"/>
      <c r="AF482" s="443"/>
      <c r="AG482" s="443"/>
      <c r="AH482" s="443"/>
      <c r="AI482" s="443"/>
      <c r="AJ482" s="443"/>
      <c r="AK482" s="443"/>
      <c r="AL482" s="443"/>
      <c r="AM482" s="443"/>
      <c r="AN482" s="443"/>
      <c r="AO482" s="443"/>
      <c r="AP482" s="443"/>
      <c r="AQ482" s="443"/>
      <c r="AR482" s="443"/>
      <c r="AS482" s="443"/>
      <c r="AT482" s="443"/>
      <c r="AU482" s="443"/>
      <c r="AV482" s="443"/>
      <c r="AW482" s="443"/>
      <c r="AX482" s="194"/>
      <c r="AY482" s="194"/>
      <c r="AZ482" s="194"/>
    </row>
    <row r="483" spans="1:52" s="111" customFormat="1" ht="34.200000000000003" outlineLevel="1">
      <c r="A483" s="551" t="str">
        <f t="shared" si="83"/>
        <v>1</v>
      </c>
      <c r="L483" s="412" t="s">
        <v>566</v>
      </c>
      <c r="M483" s="425" t="s">
        <v>567</v>
      </c>
      <c r="N483" s="414" t="s">
        <v>370</v>
      </c>
      <c r="O483" s="415"/>
      <c r="P483" s="415"/>
      <c r="Q483" s="415"/>
      <c r="R483" s="416">
        <f t="shared" si="84"/>
        <v>0</v>
      </c>
      <c r="S483" s="443"/>
      <c r="T483" s="443"/>
      <c r="U483" s="443"/>
      <c r="V483" s="443"/>
      <c r="W483" s="443"/>
      <c r="X483" s="443"/>
      <c r="Y483" s="443"/>
      <c r="Z483" s="443"/>
      <c r="AA483" s="443"/>
      <c r="AB483" s="443"/>
      <c r="AC483" s="443"/>
      <c r="AD483" s="443"/>
      <c r="AE483" s="443"/>
      <c r="AF483" s="443"/>
      <c r="AG483" s="443"/>
      <c r="AH483" s="443"/>
      <c r="AI483" s="443"/>
      <c r="AJ483" s="443"/>
      <c r="AK483" s="443"/>
      <c r="AL483" s="443"/>
      <c r="AM483" s="443"/>
      <c r="AN483" s="443"/>
      <c r="AO483" s="443"/>
      <c r="AP483" s="443"/>
      <c r="AQ483" s="443"/>
      <c r="AR483" s="443"/>
      <c r="AS483" s="443"/>
      <c r="AT483" s="443"/>
      <c r="AU483" s="443"/>
      <c r="AV483" s="443"/>
      <c r="AW483" s="443"/>
      <c r="AX483" s="194"/>
      <c r="AY483" s="194"/>
      <c r="AZ483" s="194"/>
    </row>
    <row r="484" spans="1:52" s="111" customFormat="1" ht="22.8" outlineLevel="1">
      <c r="A484" s="551" t="str">
        <f t="shared" si="83"/>
        <v>1</v>
      </c>
      <c r="L484" s="412" t="s">
        <v>568</v>
      </c>
      <c r="M484" s="425" t="s">
        <v>569</v>
      </c>
      <c r="N484" s="414" t="s">
        <v>370</v>
      </c>
      <c r="O484" s="415"/>
      <c r="P484" s="415"/>
      <c r="Q484" s="415"/>
      <c r="R484" s="416">
        <f t="shared" si="84"/>
        <v>0</v>
      </c>
      <c r="S484" s="443"/>
      <c r="T484" s="443"/>
      <c r="U484" s="443"/>
      <c r="V484" s="443"/>
      <c r="W484" s="443"/>
      <c r="X484" s="443"/>
      <c r="Y484" s="443"/>
      <c r="Z484" s="443"/>
      <c r="AA484" s="443"/>
      <c r="AB484" s="443"/>
      <c r="AC484" s="443"/>
      <c r="AD484" s="443"/>
      <c r="AE484" s="443"/>
      <c r="AF484" s="443"/>
      <c r="AG484" s="443"/>
      <c r="AH484" s="443"/>
      <c r="AI484" s="443"/>
      <c r="AJ484" s="443"/>
      <c r="AK484" s="443"/>
      <c r="AL484" s="443"/>
      <c r="AM484" s="443"/>
      <c r="AN484" s="443"/>
      <c r="AO484" s="443"/>
      <c r="AP484" s="443"/>
      <c r="AQ484" s="443"/>
      <c r="AR484" s="443"/>
      <c r="AS484" s="443"/>
      <c r="AT484" s="443"/>
      <c r="AU484" s="443"/>
      <c r="AV484" s="443"/>
      <c r="AW484" s="443"/>
      <c r="AX484" s="194"/>
      <c r="AY484" s="194"/>
      <c r="AZ484" s="194"/>
    </row>
    <row r="485" spans="1:52" s="111" customFormat="1" outlineLevel="1">
      <c r="A485" s="551" t="str">
        <f t="shared" si="83"/>
        <v>1</v>
      </c>
      <c r="L485" s="412" t="s">
        <v>1184</v>
      </c>
      <c r="M485" s="422" t="s">
        <v>570</v>
      </c>
      <c r="N485" s="414" t="s">
        <v>370</v>
      </c>
      <c r="O485" s="415"/>
      <c r="P485" s="415"/>
      <c r="Q485" s="415"/>
      <c r="R485" s="416">
        <f t="shared" si="84"/>
        <v>0</v>
      </c>
      <c r="S485" s="443"/>
      <c r="T485" s="443"/>
      <c r="U485" s="443"/>
      <c r="V485" s="443"/>
      <c r="W485" s="443"/>
      <c r="X485" s="443"/>
      <c r="Y485" s="443"/>
      <c r="Z485" s="443"/>
      <c r="AA485" s="443"/>
      <c r="AB485" s="443"/>
      <c r="AC485" s="443"/>
      <c r="AD485" s="443"/>
      <c r="AE485" s="443"/>
      <c r="AF485" s="443"/>
      <c r="AG485" s="443"/>
      <c r="AH485" s="443"/>
      <c r="AI485" s="443"/>
      <c r="AJ485" s="443"/>
      <c r="AK485" s="443"/>
      <c r="AL485" s="443"/>
      <c r="AM485" s="443"/>
      <c r="AN485" s="443"/>
      <c r="AO485" s="443"/>
      <c r="AP485" s="443"/>
      <c r="AQ485" s="443"/>
      <c r="AR485" s="443"/>
      <c r="AS485" s="443"/>
      <c r="AT485" s="443"/>
      <c r="AU485" s="443"/>
      <c r="AV485" s="443"/>
      <c r="AW485" s="443"/>
      <c r="AX485" s="194"/>
      <c r="AY485" s="194"/>
      <c r="AZ485" s="194"/>
    </row>
    <row r="486" spans="1:52" s="111" customFormat="1" outlineLevel="1">
      <c r="A486" s="551" t="str">
        <f t="shared" si="83"/>
        <v>1</v>
      </c>
      <c r="L486" s="412" t="s">
        <v>1185</v>
      </c>
      <c r="M486" s="422" t="s">
        <v>571</v>
      </c>
      <c r="N486" s="414" t="s">
        <v>370</v>
      </c>
      <c r="O486" s="415" t="e">
        <f>O485* SUMIFS(INDEX(Сценарии!$O$15:$AP$215,,MATCH(O$3,Сценарии!$O$3:$AP$3,0)),Сценарии!$A$15:$A$215,$A486,Сценарии!$B$15:$B$215,"СВФОТ")/100</f>
        <v>#N/A</v>
      </c>
      <c r="P486" s="415" t="e">
        <f>P485* SUMIFS(INDEX(Сценарии!$O$15:$AP$215,,MATCH(P$3,Сценарии!$O$3:$AP$3,0)),Сценарии!$A$15:$A$215,$A486,Сценарии!$B$15:$B$215,"СВФОТ")/100</f>
        <v>#N/A</v>
      </c>
      <c r="Q486" s="415" t="e">
        <f>Q485* SUMIFS(INDEX(Сценарии!$O$15:$AP$215,,MATCH(Q$3,Сценарии!$O$3:$AP$3,0)),Сценарии!$A$15:$A$215,$A486,Сценарии!$B$15:$B$215,"СВФОТ")/100</f>
        <v>#N/A</v>
      </c>
      <c r="R486" s="416" t="e">
        <f t="shared" si="84"/>
        <v>#N/A</v>
      </c>
      <c r="S486" s="443"/>
      <c r="T486" s="443"/>
      <c r="U486" s="443"/>
      <c r="V486" s="443"/>
      <c r="W486" s="443"/>
      <c r="X486" s="443"/>
      <c r="Y486" s="443"/>
      <c r="Z486" s="443"/>
      <c r="AA486" s="443"/>
      <c r="AB486" s="443"/>
      <c r="AC486" s="443"/>
      <c r="AD486" s="443"/>
      <c r="AE486" s="443"/>
      <c r="AF486" s="443"/>
      <c r="AG486" s="443"/>
      <c r="AH486" s="443"/>
      <c r="AI486" s="443"/>
      <c r="AJ486" s="443"/>
      <c r="AK486" s="443"/>
      <c r="AL486" s="443"/>
      <c r="AM486" s="443"/>
      <c r="AN486" s="443"/>
      <c r="AO486" s="443"/>
      <c r="AP486" s="443"/>
      <c r="AQ486" s="443"/>
      <c r="AR486" s="443"/>
      <c r="AS486" s="443"/>
      <c r="AT486" s="443"/>
      <c r="AU486" s="443"/>
      <c r="AV486" s="443"/>
      <c r="AW486" s="443"/>
      <c r="AX486" s="194"/>
      <c r="AY486" s="194"/>
      <c r="AZ486" s="194"/>
    </row>
    <row r="487" spans="1:52" s="116" customFormat="1" outlineLevel="1">
      <c r="A487" s="568" t="str">
        <f t="shared" si="83"/>
        <v>1</v>
      </c>
      <c r="L487" s="432" t="s">
        <v>380</v>
      </c>
      <c r="M487" s="536" t="s">
        <v>572</v>
      </c>
      <c r="N487" s="433" t="s">
        <v>370</v>
      </c>
      <c r="O487" s="436" t="e">
        <f>O488+O496+O499+O500+O501+O502+O503</f>
        <v>#N/A</v>
      </c>
      <c r="P487" s="436" t="e">
        <f>P488+P496+P499+P500+P501+P502+P503</f>
        <v>#N/A</v>
      </c>
      <c r="Q487" s="436" t="e">
        <f>Q488+Q496+Q499+Q500+Q501+Q502+Q503</f>
        <v>#N/A</v>
      </c>
      <c r="R487" s="410" t="e">
        <f t="shared" si="84"/>
        <v>#N/A</v>
      </c>
      <c r="S487" s="537"/>
      <c r="T487" s="537"/>
      <c r="U487" s="537"/>
      <c r="V487" s="537"/>
      <c r="W487" s="537"/>
      <c r="X487" s="537"/>
      <c r="Y487" s="537"/>
      <c r="Z487" s="537"/>
      <c r="AA487" s="537"/>
      <c r="AB487" s="537"/>
      <c r="AC487" s="537"/>
      <c r="AD487" s="537"/>
      <c r="AE487" s="537"/>
      <c r="AF487" s="537"/>
      <c r="AG487" s="537"/>
      <c r="AH487" s="537"/>
      <c r="AI487" s="537"/>
      <c r="AJ487" s="537"/>
      <c r="AK487" s="537"/>
      <c r="AL487" s="537"/>
      <c r="AM487" s="537"/>
      <c r="AN487" s="537"/>
      <c r="AO487" s="537"/>
      <c r="AP487" s="537"/>
      <c r="AQ487" s="537"/>
      <c r="AR487" s="537"/>
      <c r="AS487" s="537"/>
      <c r="AT487" s="537"/>
      <c r="AU487" s="537"/>
      <c r="AV487" s="537"/>
      <c r="AW487" s="537"/>
      <c r="AX487" s="538"/>
      <c r="AY487" s="538"/>
      <c r="AZ487" s="538"/>
    </row>
    <row r="488" spans="1:52" s="111" customFormat="1" ht="22.8" outlineLevel="1">
      <c r="A488" s="551" t="str">
        <f t="shared" si="83"/>
        <v>1</v>
      </c>
      <c r="L488" s="412" t="s">
        <v>573</v>
      </c>
      <c r="M488" s="420" t="s">
        <v>574</v>
      </c>
      <c r="N488" s="414" t="s">
        <v>370</v>
      </c>
      <c r="O488" s="424">
        <f>SUM(O489:O495)</f>
        <v>0</v>
      </c>
      <c r="P488" s="424">
        <f>SUM(P489:P495)</f>
        <v>0</v>
      </c>
      <c r="Q488" s="424">
        <f>SUM(Q489:Q495)</f>
        <v>0</v>
      </c>
      <c r="R488" s="416">
        <f t="shared" si="84"/>
        <v>0</v>
      </c>
      <c r="S488" s="443"/>
      <c r="T488" s="443"/>
      <c r="U488" s="443"/>
      <c r="V488" s="443"/>
      <c r="W488" s="443"/>
      <c r="X488" s="443"/>
      <c r="Y488" s="443"/>
      <c r="Z488" s="443"/>
      <c r="AA488" s="443"/>
      <c r="AB488" s="443"/>
      <c r="AC488" s="443"/>
      <c r="AD488" s="443"/>
      <c r="AE488" s="443"/>
      <c r="AF488" s="443"/>
      <c r="AG488" s="443"/>
      <c r="AH488" s="443"/>
      <c r="AI488" s="443"/>
      <c r="AJ488" s="443"/>
      <c r="AK488" s="443"/>
      <c r="AL488" s="443"/>
      <c r="AM488" s="443"/>
      <c r="AN488" s="443"/>
      <c r="AO488" s="443"/>
      <c r="AP488" s="443"/>
      <c r="AQ488" s="443"/>
      <c r="AR488" s="443"/>
      <c r="AS488" s="443"/>
      <c r="AT488" s="443"/>
      <c r="AU488" s="443"/>
      <c r="AV488" s="443"/>
      <c r="AW488" s="443"/>
      <c r="AX488" s="194"/>
      <c r="AY488" s="194"/>
      <c r="AZ488" s="194"/>
    </row>
    <row r="489" spans="1:52" s="111" customFormat="1" outlineLevel="1">
      <c r="A489" s="551" t="str">
        <f t="shared" si="83"/>
        <v>1</v>
      </c>
      <c r="L489" s="412" t="s">
        <v>575</v>
      </c>
      <c r="M489" s="422" t="s">
        <v>576</v>
      </c>
      <c r="N489" s="414" t="s">
        <v>370</v>
      </c>
      <c r="O489" s="415"/>
      <c r="P489" s="415"/>
      <c r="Q489" s="415"/>
      <c r="R489" s="416">
        <f t="shared" si="84"/>
        <v>0</v>
      </c>
      <c r="S489" s="443"/>
      <c r="T489" s="443"/>
      <c r="U489" s="443"/>
      <c r="V489" s="443"/>
      <c r="W489" s="443"/>
      <c r="X489" s="443"/>
      <c r="Y489" s="443"/>
      <c r="Z489" s="443"/>
      <c r="AA489" s="443"/>
      <c r="AB489" s="443"/>
      <c r="AC489" s="443"/>
      <c r="AD489" s="443"/>
      <c r="AE489" s="443"/>
      <c r="AF489" s="443"/>
      <c r="AG489" s="443"/>
      <c r="AH489" s="443"/>
      <c r="AI489" s="443"/>
      <c r="AJ489" s="443"/>
      <c r="AK489" s="443"/>
      <c r="AL489" s="443"/>
      <c r="AM489" s="443"/>
      <c r="AN489" s="443"/>
      <c r="AO489" s="443"/>
      <c r="AP489" s="443"/>
      <c r="AQ489" s="443"/>
      <c r="AR489" s="443"/>
      <c r="AS489" s="443"/>
      <c r="AT489" s="443"/>
      <c r="AU489" s="443"/>
      <c r="AV489" s="443"/>
      <c r="AW489" s="443"/>
      <c r="AX489" s="194"/>
      <c r="AY489" s="194"/>
      <c r="AZ489" s="194"/>
    </row>
    <row r="490" spans="1:52" s="111" customFormat="1" outlineLevel="1">
      <c r="A490" s="551" t="str">
        <f t="shared" si="83"/>
        <v>1</v>
      </c>
      <c r="L490" s="412" t="s">
        <v>577</v>
      </c>
      <c r="M490" s="422" t="s">
        <v>578</v>
      </c>
      <c r="N490" s="414" t="s">
        <v>370</v>
      </c>
      <c r="O490" s="415"/>
      <c r="P490" s="415"/>
      <c r="Q490" s="415"/>
      <c r="R490" s="416">
        <f t="shared" si="84"/>
        <v>0</v>
      </c>
      <c r="S490" s="443"/>
      <c r="T490" s="443"/>
      <c r="U490" s="443"/>
      <c r="V490" s="443"/>
      <c r="W490" s="443"/>
      <c r="X490" s="443"/>
      <c r="Y490" s="443"/>
      <c r="Z490" s="443"/>
      <c r="AA490" s="443"/>
      <c r="AB490" s="443"/>
      <c r="AC490" s="443"/>
      <c r="AD490" s="443"/>
      <c r="AE490" s="443"/>
      <c r="AF490" s="443"/>
      <c r="AG490" s="443"/>
      <c r="AH490" s="443"/>
      <c r="AI490" s="443"/>
      <c r="AJ490" s="443"/>
      <c r="AK490" s="443"/>
      <c r="AL490" s="443"/>
      <c r="AM490" s="443"/>
      <c r="AN490" s="443"/>
      <c r="AO490" s="443"/>
      <c r="AP490" s="443"/>
      <c r="AQ490" s="443"/>
      <c r="AR490" s="443"/>
      <c r="AS490" s="443"/>
      <c r="AT490" s="443"/>
      <c r="AU490" s="443"/>
      <c r="AV490" s="443"/>
      <c r="AW490" s="443"/>
      <c r="AX490" s="194"/>
      <c r="AY490" s="194"/>
      <c r="AZ490" s="194"/>
    </row>
    <row r="491" spans="1:52" s="111" customFormat="1" outlineLevel="1">
      <c r="A491" s="551" t="str">
        <f t="shared" si="83"/>
        <v>1</v>
      </c>
      <c r="L491" s="412" t="s">
        <v>579</v>
      </c>
      <c r="M491" s="422" t="s">
        <v>580</v>
      </c>
      <c r="N491" s="414" t="s">
        <v>370</v>
      </c>
      <c r="O491" s="415"/>
      <c r="P491" s="415"/>
      <c r="Q491" s="415"/>
      <c r="R491" s="416">
        <f t="shared" si="84"/>
        <v>0</v>
      </c>
      <c r="S491" s="443"/>
      <c r="T491" s="443"/>
      <c r="U491" s="443"/>
      <c r="V491" s="443"/>
      <c r="W491" s="443"/>
      <c r="X491" s="443"/>
      <c r="Y491" s="443"/>
      <c r="Z491" s="443"/>
      <c r="AA491" s="443"/>
      <c r="AB491" s="443"/>
      <c r="AC491" s="443"/>
      <c r="AD491" s="443"/>
      <c r="AE491" s="443"/>
      <c r="AF491" s="443"/>
      <c r="AG491" s="443"/>
      <c r="AH491" s="443"/>
      <c r="AI491" s="443"/>
      <c r="AJ491" s="443"/>
      <c r="AK491" s="443"/>
      <c r="AL491" s="443"/>
      <c r="AM491" s="443"/>
      <c r="AN491" s="443"/>
      <c r="AO491" s="443"/>
      <c r="AP491" s="443"/>
      <c r="AQ491" s="443"/>
      <c r="AR491" s="443"/>
      <c r="AS491" s="443"/>
      <c r="AT491" s="443"/>
      <c r="AU491" s="443"/>
      <c r="AV491" s="443"/>
      <c r="AW491" s="443"/>
      <c r="AX491" s="194"/>
      <c r="AY491" s="194"/>
      <c r="AZ491" s="194"/>
    </row>
    <row r="492" spans="1:52" s="111" customFormat="1" outlineLevel="1">
      <c r="A492" s="551" t="str">
        <f t="shared" si="83"/>
        <v>1</v>
      </c>
      <c r="L492" s="412" t="s">
        <v>581</v>
      </c>
      <c r="M492" s="422" t="s">
        <v>582</v>
      </c>
      <c r="N492" s="414" t="s">
        <v>370</v>
      </c>
      <c r="O492" s="415"/>
      <c r="P492" s="415"/>
      <c r="Q492" s="415"/>
      <c r="R492" s="416">
        <f t="shared" si="84"/>
        <v>0</v>
      </c>
      <c r="S492" s="443"/>
      <c r="T492" s="443"/>
      <c r="U492" s="443"/>
      <c r="V492" s="443"/>
      <c r="W492" s="443"/>
      <c r="X492" s="443"/>
      <c r="Y492" s="443"/>
      <c r="Z492" s="443"/>
      <c r="AA492" s="443"/>
      <c r="AB492" s="443"/>
      <c r="AC492" s="443"/>
      <c r="AD492" s="443"/>
      <c r="AE492" s="443"/>
      <c r="AF492" s="443"/>
      <c r="AG492" s="443"/>
      <c r="AH492" s="443"/>
      <c r="AI492" s="443"/>
      <c r="AJ492" s="443"/>
      <c r="AK492" s="443"/>
      <c r="AL492" s="443"/>
      <c r="AM492" s="443"/>
      <c r="AN492" s="443"/>
      <c r="AO492" s="443"/>
      <c r="AP492" s="443"/>
      <c r="AQ492" s="443"/>
      <c r="AR492" s="443"/>
      <c r="AS492" s="443"/>
      <c r="AT492" s="443"/>
      <c r="AU492" s="443"/>
      <c r="AV492" s="443"/>
      <c r="AW492" s="443"/>
      <c r="AX492" s="194"/>
      <c r="AY492" s="194"/>
      <c r="AZ492" s="194"/>
    </row>
    <row r="493" spans="1:52" s="111" customFormat="1" ht="22.8" outlineLevel="1">
      <c r="A493" s="551" t="str">
        <f t="shared" si="83"/>
        <v>1</v>
      </c>
      <c r="L493" s="412" t="s">
        <v>583</v>
      </c>
      <c r="M493" s="422" t="s">
        <v>584</v>
      </c>
      <c r="N493" s="414" t="s">
        <v>370</v>
      </c>
      <c r="O493" s="415"/>
      <c r="P493" s="415"/>
      <c r="Q493" s="415"/>
      <c r="R493" s="416">
        <f t="shared" si="84"/>
        <v>0</v>
      </c>
      <c r="S493" s="443"/>
      <c r="T493" s="443"/>
      <c r="U493" s="443"/>
      <c r="V493" s="443"/>
      <c r="W493" s="443"/>
      <c r="X493" s="443"/>
      <c r="Y493" s="443"/>
      <c r="Z493" s="443"/>
      <c r="AA493" s="443"/>
      <c r="AB493" s="443"/>
      <c r="AC493" s="443"/>
      <c r="AD493" s="443"/>
      <c r="AE493" s="443"/>
      <c r="AF493" s="443"/>
      <c r="AG493" s="443"/>
      <c r="AH493" s="443"/>
      <c r="AI493" s="443"/>
      <c r="AJ493" s="443"/>
      <c r="AK493" s="443"/>
      <c r="AL493" s="443"/>
      <c r="AM493" s="443"/>
      <c r="AN493" s="443"/>
      <c r="AO493" s="443"/>
      <c r="AP493" s="443"/>
      <c r="AQ493" s="443"/>
      <c r="AR493" s="443"/>
      <c r="AS493" s="443"/>
      <c r="AT493" s="443"/>
      <c r="AU493" s="443"/>
      <c r="AV493" s="443"/>
      <c r="AW493" s="443"/>
      <c r="AX493" s="194"/>
      <c r="AY493" s="194"/>
      <c r="AZ493" s="194"/>
    </row>
    <row r="494" spans="1:52" s="111" customFormat="1" outlineLevel="1">
      <c r="A494" s="551" t="str">
        <f t="shared" si="83"/>
        <v>1</v>
      </c>
      <c r="L494" s="412" t="s">
        <v>585</v>
      </c>
      <c r="M494" s="422" t="s">
        <v>586</v>
      </c>
      <c r="N494" s="414" t="s">
        <v>370</v>
      </c>
      <c r="O494" s="415"/>
      <c r="P494" s="415"/>
      <c r="Q494" s="415"/>
      <c r="R494" s="416">
        <f t="shared" si="84"/>
        <v>0</v>
      </c>
      <c r="S494" s="443"/>
      <c r="T494" s="443"/>
      <c r="U494" s="443"/>
      <c r="V494" s="443"/>
      <c r="W494" s="443"/>
      <c r="X494" s="443"/>
      <c r="Y494" s="443"/>
      <c r="Z494" s="443"/>
      <c r="AA494" s="443"/>
      <c r="AB494" s="443"/>
      <c r="AC494" s="443"/>
      <c r="AD494" s="443"/>
      <c r="AE494" s="443"/>
      <c r="AF494" s="443"/>
      <c r="AG494" s="443"/>
      <c r="AH494" s="443"/>
      <c r="AI494" s="443"/>
      <c r="AJ494" s="443"/>
      <c r="AK494" s="443"/>
      <c r="AL494" s="443"/>
      <c r="AM494" s="443"/>
      <c r="AN494" s="443"/>
      <c r="AO494" s="443"/>
      <c r="AP494" s="443"/>
      <c r="AQ494" s="443"/>
      <c r="AR494" s="443"/>
      <c r="AS494" s="443"/>
      <c r="AT494" s="443"/>
      <c r="AU494" s="443"/>
      <c r="AV494" s="443"/>
      <c r="AW494" s="443"/>
      <c r="AX494" s="194"/>
      <c r="AY494" s="194"/>
      <c r="AZ494" s="194"/>
    </row>
    <row r="495" spans="1:52" s="111" customFormat="1" outlineLevel="1">
      <c r="A495" s="551" t="str">
        <f t="shared" si="83"/>
        <v>1</v>
      </c>
      <c r="L495" s="412" t="s">
        <v>1436</v>
      </c>
      <c r="M495" s="422" t="s">
        <v>1437</v>
      </c>
      <c r="N495" s="414" t="s">
        <v>370</v>
      </c>
      <c r="O495" s="415"/>
      <c r="P495" s="415"/>
      <c r="Q495" s="415"/>
      <c r="R495" s="416">
        <f>Q495-P495</f>
        <v>0</v>
      </c>
      <c r="S495" s="443"/>
      <c r="T495" s="443"/>
      <c r="U495" s="443"/>
      <c r="V495" s="443"/>
      <c r="W495" s="443"/>
      <c r="X495" s="443"/>
      <c r="Y495" s="443"/>
      <c r="Z495" s="443"/>
      <c r="AA495" s="443"/>
      <c r="AB495" s="443"/>
      <c r="AC495" s="443"/>
      <c r="AD495" s="443"/>
      <c r="AE495" s="443"/>
      <c r="AF495" s="443"/>
      <c r="AG495" s="443"/>
      <c r="AH495" s="443"/>
      <c r="AI495" s="443"/>
      <c r="AJ495" s="443"/>
      <c r="AK495" s="443"/>
      <c r="AL495" s="443"/>
      <c r="AM495" s="443"/>
      <c r="AN495" s="443"/>
      <c r="AO495" s="443"/>
      <c r="AP495" s="443"/>
      <c r="AQ495" s="443"/>
      <c r="AR495" s="443"/>
      <c r="AS495" s="443"/>
      <c r="AT495" s="443"/>
      <c r="AU495" s="443"/>
      <c r="AV495" s="443"/>
      <c r="AW495" s="443"/>
      <c r="AX495" s="194"/>
      <c r="AY495" s="194"/>
      <c r="AZ495" s="194"/>
    </row>
    <row r="496" spans="1:52" s="111" customFormat="1" ht="34.200000000000003" outlineLevel="1">
      <c r="A496" s="551" t="str">
        <f>A494</f>
        <v>1</v>
      </c>
      <c r="L496" s="412" t="s">
        <v>587</v>
      </c>
      <c r="M496" s="420" t="s">
        <v>588</v>
      </c>
      <c r="N496" s="414" t="s">
        <v>370</v>
      </c>
      <c r="O496" s="424" t="e">
        <f>O497+O498</f>
        <v>#N/A</v>
      </c>
      <c r="P496" s="424" t="e">
        <f>P497+P498</f>
        <v>#N/A</v>
      </c>
      <c r="Q496" s="424" t="e">
        <f>Q497+Q498</f>
        <v>#N/A</v>
      </c>
      <c r="R496" s="416" t="e">
        <f t="shared" si="84"/>
        <v>#N/A</v>
      </c>
      <c r="S496" s="443"/>
      <c r="T496" s="443"/>
      <c r="U496" s="443"/>
      <c r="V496" s="443"/>
      <c r="W496" s="443"/>
      <c r="X496" s="443"/>
      <c r="Y496" s="443"/>
      <c r="Z496" s="443"/>
      <c r="AA496" s="443"/>
      <c r="AB496" s="443"/>
      <c r="AC496" s="443"/>
      <c r="AD496" s="443"/>
      <c r="AE496" s="443"/>
      <c r="AF496" s="443"/>
      <c r="AG496" s="443"/>
      <c r="AH496" s="443"/>
      <c r="AI496" s="443"/>
      <c r="AJ496" s="443"/>
      <c r="AK496" s="443"/>
      <c r="AL496" s="443"/>
      <c r="AM496" s="443"/>
      <c r="AN496" s="443"/>
      <c r="AO496" s="443"/>
      <c r="AP496" s="443"/>
      <c r="AQ496" s="443"/>
      <c r="AR496" s="443"/>
      <c r="AS496" s="443"/>
      <c r="AT496" s="443"/>
      <c r="AU496" s="443"/>
      <c r="AV496" s="443"/>
      <c r="AW496" s="443"/>
      <c r="AX496" s="194"/>
      <c r="AY496" s="194"/>
      <c r="AZ496" s="194"/>
    </row>
    <row r="497" spans="1:53" s="111" customFormat="1" ht="22.8" outlineLevel="1">
      <c r="A497" s="551" t="str">
        <f t="shared" si="83"/>
        <v>1</v>
      </c>
      <c r="L497" s="412" t="s">
        <v>589</v>
      </c>
      <c r="M497" s="422" t="s">
        <v>590</v>
      </c>
      <c r="N497" s="427" t="s">
        <v>370</v>
      </c>
      <c r="O497" s="415"/>
      <c r="P497" s="415"/>
      <c r="Q497" s="415"/>
      <c r="R497" s="416">
        <f t="shared" si="84"/>
        <v>0</v>
      </c>
      <c r="S497" s="443"/>
      <c r="T497" s="443"/>
      <c r="U497" s="443"/>
      <c r="V497" s="443"/>
      <c r="W497" s="443"/>
      <c r="X497" s="443"/>
      <c r="Y497" s="443"/>
      <c r="Z497" s="443"/>
      <c r="AA497" s="443"/>
      <c r="AB497" s="443"/>
      <c r="AC497" s="443"/>
      <c r="AD497" s="443"/>
      <c r="AE497" s="443"/>
      <c r="AF497" s="443"/>
      <c r="AG497" s="443"/>
      <c r="AH497" s="443"/>
      <c r="AI497" s="443"/>
      <c r="AJ497" s="443"/>
      <c r="AK497" s="443"/>
      <c r="AL497" s="443"/>
      <c r="AM497" s="443"/>
      <c r="AN497" s="443"/>
      <c r="AO497" s="443"/>
      <c r="AP497" s="443"/>
      <c r="AQ497" s="443"/>
      <c r="AR497" s="443"/>
      <c r="AS497" s="443"/>
      <c r="AT497" s="443"/>
      <c r="AU497" s="443"/>
      <c r="AV497" s="443"/>
      <c r="AW497" s="443"/>
      <c r="AX497" s="194"/>
      <c r="AY497" s="194"/>
      <c r="AZ497" s="194"/>
    </row>
    <row r="498" spans="1:53" s="111" customFormat="1" ht="22.8" outlineLevel="1">
      <c r="A498" s="551" t="str">
        <f t="shared" si="83"/>
        <v>1</v>
      </c>
      <c r="L498" s="412" t="s">
        <v>591</v>
      </c>
      <c r="M498" s="422" t="s">
        <v>592</v>
      </c>
      <c r="N498" s="414" t="s">
        <v>370</v>
      </c>
      <c r="O498" s="415" t="e">
        <f>O497* SUMIFS(INDEX(Сценарии!$O$15:$AP$215,,MATCH(O$3,Сценарии!$O$3:$AP$3,0)),Сценарии!$A$15:$A$215,$A498,Сценарии!$B$15:$B$215,"СВФОТ")/100</f>
        <v>#N/A</v>
      </c>
      <c r="P498" s="415" t="e">
        <f>P497* SUMIFS(INDEX(Сценарии!$O$15:$AP$215,,MATCH(P$3,Сценарии!$O$3:$AP$3,0)),Сценарии!$A$15:$A$215,$A498,Сценарии!$B$15:$B$215,"СВФОТ")/100</f>
        <v>#N/A</v>
      </c>
      <c r="Q498" s="415" t="e">
        <f>Q497* SUMIFS(INDEX(Сценарии!$O$15:$AP$215,,MATCH(Q$3,Сценарии!$O$3:$AP$3,0)),Сценарии!$A$15:$A$215,$A498,Сценарии!$B$15:$B$215,"СВФОТ")/100</f>
        <v>#N/A</v>
      </c>
      <c r="R498" s="416" t="e">
        <f t="shared" si="84"/>
        <v>#N/A</v>
      </c>
      <c r="S498" s="443"/>
      <c r="T498" s="443"/>
      <c r="U498" s="443"/>
      <c r="V498" s="443"/>
      <c r="W498" s="443"/>
      <c r="X498" s="443"/>
      <c r="Y498" s="443"/>
      <c r="Z498" s="443"/>
      <c r="AA498" s="443"/>
      <c r="AB498" s="443"/>
      <c r="AC498" s="443"/>
      <c r="AD498" s="443"/>
      <c r="AE498" s="443"/>
      <c r="AF498" s="443"/>
      <c r="AG498" s="443"/>
      <c r="AH498" s="443"/>
      <c r="AI498" s="443"/>
      <c r="AJ498" s="443"/>
      <c r="AK498" s="443"/>
      <c r="AL498" s="443"/>
      <c r="AM498" s="443"/>
      <c r="AN498" s="443"/>
      <c r="AO498" s="443"/>
      <c r="AP498" s="443"/>
      <c r="AQ498" s="443"/>
      <c r="AR498" s="443"/>
      <c r="AS498" s="443"/>
      <c r="AT498" s="443"/>
      <c r="AU498" s="443"/>
      <c r="AV498" s="443"/>
      <c r="AW498" s="443"/>
      <c r="AX498" s="194"/>
      <c r="AY498" s="194"/>
      <c r="AZ498" s="194"/>
    </row>
    <row r="499" spans="1:53" s="111" customFormat="1" ht="45.6" outlineLevel="1">
      <c r="A499" s="551" t="str">
        <f t="shared" si="83"/>
        <v>1</v>
      </c>
      <c r="L499" s="412" t="s">
        <v>593</v>
      </c>
      <c r="M499" s="420" t="s">
        <v>594</v>
      </c>
      <c r="N499" s="414" t="s">
        <v>370</v>
      </c>
      <c r="O499" s="415"/>
      <c r="P499" s="415"/>
      <c r="Q499" s="415"/>
      <c r="R499" s="416">
        <f t="shared" si="84"/>
        <v>0</v>
      </c>
      <c r="S499" s="443"/>
      <c r="T499" s="443"/>
      <c r="U499" s="443"/>
      <c r="V499" s="443"/>
      <c r="W499" s="443"/>
      <c r="X499" s="443"/>
      <c r="Y499" s="443"/>
      <c r="Z499" s="443"/>
      <c r="AA499" s="443"/>
      <c r="AB499" s="443"/>
      <c r="AC499" s="443"/>
      <c r="AD499" s="443"/>
      <c r="AE499" s="443"/>
      <c r="AF499" s="443"/>
      <c r="AG499" s="443"/>
      <c r="AH499" s="443"/>
      <c r="AI499" s="443"/>
      <c r="AJ499" s="443"/>
      <c r="AK499" s="443"/>
      <c r="AL499" s="443"/>
      <c r="AM499" s="443"/>
      <c r="AN499" s="443"/>
      <c r="AO499" s="443"/>
      <c r="AP499" s="443"/>
      <c r="AQ499" s="443"/>
      <c r="AR499" s="443"/>
      <c r="AS499" s="443"/>
      <c r="AT499" s="443"/>
      <c r="AU499" s="443"/>
      <c r="AV499" s="443"/>
      <c r="AW499" s="443"/>
      <c r="AX499" s="194"/>
      <c r="AY499" s="194"/>
      <c r="AZ499" s="194"/>
    </row>
    <row r="500" spans="1:53" s="111" customFormat="1" outlineLevel="1">
      <c r="A500" s="551" t="str">
        <f t="shared" si="83"/>
        <v>1</v>
      </c>
      <c r="L500" s="412" t="s">
        <v>595</v>
      </c>
      <c r="M500" s="420" t="s">
        <v>596</v>
      </c>
      <c r="N500" s="414" t="s">
        <v>370</v>
      </c>
      <c r="O500" s="415"/>
      <c r="P500" s="415"/>
      <c r="Q500" s="415"/>
      <c r="R500" s="416">
        <f t="shared" si="84"/>
        <v>0</v>
      </c>
      <c r="S500" s="443"/>
      <c r="T500" s="443"/>
      <c r="U500" s="443"/>
      <c r="V500" s="443"/>
      <c r="W500" s="443"/>
      <c r="X500" s="443"/>
      <c r="Y500" s="443"/>
      <c r="Z500" s="443"/>
      <c r="AA500" s="443"/>
      <c r="AB500" s="443"/>
      <c r="AC500" s="443"/>
      <c r="AD500" s="443"/>
      <c r="AE500" s="443"/>
      <c r="AF500" s="443"/>
      <c r="AG500" s="443"/>
      <c r="AH500" s="443"/>
      <c r="AI500" s="443"/>
      <c r="AJ500" s="443"/>
      <c r="AK500" s="443"/>
      <c r="AL500" s="443"/>
      <c r="AM500" s="443"/>
      <c r="AN500" s="443"/>
      <c r="AO500" s="443"/>
      <c r="AP500" s="443"/>
      <c r="AQ500" s="443"/>
      <c r="AR500" s="443"/>
      <c r="AS500" s="443"/>
      <c r="AT500" s="443"/>
      <c r="AU500" s="443"/>
      <c r="AV500" s="443"/>
      <c r="AW500" s="443"/>
      <c r="AX500" s="194"/>
      <c r="AY500" s="194"/>
      <c r="AZ500" s="194"/>
    </row>
    <row r="501" spans="1:53" s="111" customFormat="1" outlineLevel="1">
      <c r="A501" s="551" t="str">
        <f t="shared" si="83"/>
        <v>1</v>
      </c>
      <c r="L501" s="412" t="s">
        <v>597</v>
      </c>
      <c r="M501" s="420" t="s">
        <v>598</v>
      </c>
      <c r="N501" s="414" t="s">
        <v>370</v>
      </c>
      <c r="O501" s="415"/>
      <c r="P501" s="415"/>
      <c r="Q501" s="415"/>
      <c r="R501" s="416">
        <f t="shared" si="84"/>
        <v>0</v>
      </c>
      <c r="S501" s="443"/>
      <c r="T501" s="443"/>
      <c r="U501" s="443"/>
      <c r="V501" s="443"/>
      <c r="W501" s="443"/>
      <c r="X501" s="443"/>
      <c r="Y501" s="443"/>
      <c r="Z501" s="443"/>
      <c r="AA501" s="443"/>
      <c r="AB501" s="443"/>
      <c r="AC501" s="443"/>
      <c r="AD501" s="443"/>
      <c r="AE501" s="443"/>
      <c r="AF501" s="443"/>
      <c r="AG501" s="443"/>
      <c r="AH501" s="443"/>
      <c r="AI501" s="443"/>
      <c r="AJ501" s="443"/>
      <c r="AK501" s="443"/>
      <c r="AL501" s="443"/>
      <c r="AM501" s="443"/>
      <c r="AN501" s="443"/>
      <c r="AO501" s="443"/>
      <c r="AP501" s="443"/>
      <c r="AQ501" s="443"/>
      <c r="AR501" s="443"/>
      <c r="AS501" s="443"/>
      <c r="AT501" s="443"/>
      <c r="AU501" s="443"/>
      <c r="AV501" s="443"/>
      <c r="AW501" s="443"/>
      <c r="AX501" s="194"/>
      <c r="AY501" s="194"/>
      <c r="AZ501" s="194"/>
    </row>
    <row r="502" spans="1:53" s="111" customFormat="1" outlineLevel="1">
      <c r="A502" s="551" t="str">
        <f t="shared" si="83"/>
        <v>1</v>
      </c>
      <c r="L502" s="412" t="s">
        <v>599</v>
      </c>
      <c r="M502" s="420" t="s">
        <v>600</v>
      </c>
      <c r="N502" s="414" t="s">
        <v>370</v>
      </c>
      <c r="O502" s="415"/>
      <c r="P502" s="415"/>
      <c r="Q502" s="415"/>
      <c r="R502" s="416">
        <f t="shared" si="84"/>
        <v>0</v>
      </c>
      <c r="S502" s="443"/>
      <c r="T502" s="443"/>
      <c r="U502" s="443"/>
      <c r="V502" s="443"/>
      <c r="W502" s="443"/>
      <c r="X502" s="443"/>
      <c r="Y502" s="443"/>
      <c r="Z502" s="443"/>
      <c r="AA502" s="443"/>
      <c r="AB502" s="443"/>
      <c r="AC502" s="443"/>
      <c r="AD502" s="443"/>
      <c r="AE502" s="443"/>
      <c r="AF502" s="443"/>
      <c r="AG502" s="443"/>
      <c r="AH502" s="443"/>
      <c r="AI502" s="443"/>
      <c r="AJ502" s="443"/>
      <c r="AK502" s="443"/>
      <c r="AL502" s="443"/>
      <c r="AM502" s="443"/>
      <c r="AN502" s="443"/>
      <c r="AO502" s="443"/>
      <c r="AP502" s="443"/>
      <c r="AQ502" s="443"/>
      <c r="AR502" s="443"/>
      <c r="AS502" s="443"/>
      <c r="AT502" s="443"/>
      <c r="AU502" s="443"/>
      <c r="AV502" s="443"/>
      <c r="AW502" s="443"/>
      <c r="AX502" s="194"/>
      <c r="AY502" s="194"/>
      <c r="AZ502" s="194"/>
    </row>
    <row r="503" spans="1:53" s="111" customFormat="1" outlineLevel="1">
      <c r="A503" s="551" t="str">
        <f t="shared" si="83"/>
        <v>1</v>
      </c>
      <c r="L503" s="412" t="s">
        <v>601</v>
      </c>
      <c r="M503" s="420" t="s">
        <v>602</v>
      </c>
      <c r="N503" s="414" t="s">
        <v>370</v>
      </c>
      <c r="O503" s="428">
        <f>SUM(O504:O506)</f>
        <v>0</v>
      </c>
      <c r="P503" s="428">
        <f>SUM(P504:P506)</f>
        <v>0</v>
      </c>
      <c r="Q503" s="428">
        <f>SUM(Q504:Q506)</f>
        <v>0</v>
      </c>
      <c r="R503" s="416">
        <f t="shared" si="84"/>
        <v>0</v>
      </c>
      <c r="S503" s="443"/>
      <c r="T503" s="443"/>
      <c r="U503" s="443"/>
      <c r="V503" s="443"/>
      <c r="W503" s="443"/>
      <c r="X503" s="443"/>
      <c r="Y503" s="443"/>
      <c r="Z503" s="443"/>
      <c r="AA503" s="443"/>
      <c r="AB503" s="443"/>
      <c r="AC503" s="443"/>
      <c r="AD503" s="443"/>
      <c r="AE503" s="443"/>
      <c r="AF503" s="443"/>
      <c r="AG503" s="443"/>
      <c r="AH503" s="443"/>
      <c r="AI503" s="443"/>
      <c r="AJ503" s="443"/>
      <c r="AK503" s="443"/>
      <c r="AL503" s="443"/>
      <c r="AM503" s="443"/>
      <c r="AN503" s="443"/>
      <c r="AO503" s="443"/>
      <c r="AP503" s="443"/>
      <c r="AQ503" s="443"/>
      <c r="AR503" s="443"/>
      <c r="AS503" s="443"/>
      <c r="AT503" s="443"/>
      <c r="AU503" s="443"/>
      <c r="AV503" s="443"/>
      <c r="AW503" s="443"/>
      <c r="AX503" s="194"/>
      <c r="AY503" s="194"/>
      <c r="AZ503" s="194"/>
    </row>
    <row r="504" spans="1:53" s="111" customFormat="1" outlineLevel="1">
      <c r="A504" s="551" t="str">
        <f t="shared" si="83"/>
        <v>1</v>
      </c>
      <c r="L504" s="412" t="s">
        <v>1343</v>
      </c>
      <c r="M504" s="423" t="s">
        <v>603</v>
      </c>
      <c r="N504" s="414" t="s">
        <v>370</v>
      </c>
      <c r="O504" s="415"/>
      <c r="P504" s="415"/>
      <c r="Q504" s="415"/>
      <c r="R504" s="416">
        <f t="shared" si="84"/>
        <v>0</v>
      </c>
      <c r="S504" s="443"/>
      <c r="T504" s="443"/>
      <c r="U504" s="443"/>
      <c r="V504" s="443"/>
      <c r="W504" s="443"/>
      <c r="X504" s="443"/>
      <c r="Y504" s="443"/>
      <c r="Z504" s="443"/>
      <c r="AA504" s="443"/>
      <c r="AB504" s="443"/>
      <c r="AC504" s="443"/>
      <c r="AD504" s="443"/>
      <c r="AE504" s="443"/>
      <c r="AF504" s="443"/>
      <c r="AG504" s="443"/>
      <c r="AH504" s="443"/>
      <c r="AI504" s="443"/>
      <c r="AJ504" s="443"/>
      <c r="AK504" s="443"/>
      <c r="AL504" s="443"/>
      <c r="AM504" s="443"/>
      <c r="AN504" s="443"/>
      <c r="AO504" s="443"/>
      <c r="AP504" s="443"/>
      <c r="AQ504" s="443"/>
      <c r="AR504" s="443"/>
      <c r="AS504" s="443"/>
      <c r="AT504" s="443"/>
      <c r="AU504" s="443"/>
      <c r="AV504" s="443"/>
      <c r="AW504" s="443"/>
      <c r="AX504" s="194"/>
      <c r="AY504" s="194"/>
      <c r="AZ504" s="194"/>
    </row>
    <row r="505" spans="1:53" s="111" customFormat="1" outlineLevel="1">
      <c r="A505" s="551" t="str">
        <f t="shared" si="83"/>
        <v>1</v>
      </c>
      <c r="L505" s="412" t="s">
        <v>1344</v>
      </c>
      <c r="M505" s="423" t="s">
        <v>604</v>
      </c>
      <c r="N505" s="414" t="s">
        <v>370</v>
      </c>
      <c r="O505" s="415"/>
      <c r="P505" s="415"/>
      <c r="Q505" s="415"/>
      <c r="R505" s="416">
        <f t="shared" si="84"/>
        <v>0</v>
      </c>
      <c r="S505" s="443"/>
      <c r="T505" s="443"/>
      <c r="U505" s="443"/>
      <c r="V505" s="443"/>
      <c r="W505" s="443"/>
      <c r="X505" s="443"/>
      <c r="Y505" s="443"/>
      <c r="Z505" s="443"/>
      <c r="AA505" s="443"/>
      <c r="AB505" s="443"/>
      <c r="AC505" s="443"/>
      <c r="AD505" s="443"/>
      <c r="AE505" s="443"/>
      <c r="AF505" s="443"/>
      <c r="AG505" s="443"/>
      <c r="AH505" s="443"/>
      <c r="AI505" s="443"/>
      <c r="AJ505" s="443"/>
      <c r="AK505" s="443"/>
      <c r="AL505" s="443"/>
      <c r="AM505" s="443"/>
      <c r="AN505" s="443"/>
      <c r="AO505" s="443"/>
      <c r="AP505" s="443"/>
      <c r="AQ505" s="443"/>
      <c r="AR505" s="443"/>
      <c r="AS505" s="443"/>
      <c r="AT505" s="443"/>
      <c r="AU505" s="443"/>
      <c r="AV505" s="443"/>
      <c r="AW505" s="443"/>
      <c r="AX505" s="194"/>
      <c r="AY505" s="194"/>
      <c r="AZ505" s="194"/>
    </row>
    <row r="506" spans="1:53" s="111" customFormat="1" outlineLevel="1">
      <c r="A506" s="551" t="str">
        <f t="shared" si="83"/>
        <v>1</v>
      </c>
      <c r="L506" s="412" t="s">
        <v>1434</v>
      </c>
      <c r="M506" s="422" t="s">
        <v>1435</v>
      </c>
      <c r="N506" s="414" t="s">
        <v>370</v>
      </c>
      <c r="O506" s="415"/>
      <c r="P506" s="415"/>
      <c r="Q506" s="415"/>
      <c r="R506" s="416">
        <f>Q506-P506</f>
        <v>0</v>
      </c>
      <c r="S506" s="443"/>
      <c r="T506" s="443"/>
      <c r="U506" s="443"/>
      <c r="V506" s="443"/>
      <c r="W506" s="443"/>
      <c r="X506" s="443"/>
      <c r="Y506" s="443"/>
      <c r="Z506" s="443"/>
      <c r="AA506" s="443"/>
      <c r="AB506" s="443"/>
      <c r="AC506" s="443"/>
      <c r="AD506" s="443"/>
      <c r="AE506" s="443"/>
      <c r="AF506" s="443"/>
      <c r="AG506" s="443"/>
      <c r="AH506" s="443"/>
      <c r="AI506" s="443"/>
      <c r="AJ506" s="443"/>
      <c r="AK506" s="443"/>
      <c r="AL506" s="443"/>
      <c r="AM506" s="443"/>
      <c r="AN506" s="443"/>
      <c r="AO506" s="443"/>
      <c r="AP506" s="443"/>
      <c r="AQ506" s="443"/>
      <c r="AR506" s="443"/>
      <c r="AS506" s="443"/>
      <c r="AT506" s="443"/>
      <c r="AU506" s="443"/>
      <c r="AV506" s="443"/>
      <c r="AW506" s="443"/>
      <c r="AX506" s="194"/>
      <c r="AY506" s="194"/>
      <c r="AZ506" s="194"/>
    </row>
    <row r="507" spans="1:53" s="111" customFormat="1" ht="22.8" outlineLevel="1">
      <c r="A507" s="551" t="str">
        <f>A505</f>
        <v>1</v>
      </c>
      <c r="L507" s="412" t="s">
        <v>382</v>
      </c>
      <c r="M507" s="413" t="s">
        <v>605</v>
      </c>
      <c r="N507" s="414" t="s">
        <v>370</v>
      </c>
      <c r="O507" s="415"/>
      <c r="P507" s="415"/>
      <c r="Q507" s="415"/>
      <c r="R507" s="416">
        <f t="shared" si="84"/>
        <v>0</v>
      </c>
      <c r="S507" s="443"/>
      <c r="T507" s="443"/>
      <c r="U507" s="443"/>
      <c r="V507" s="443"/>
      <c r="W507" s="443"/>
      <c r="X507" s="443"/>
      <c r="Y507" s="443"/>
      <c r="Z507" s="443"/>
      <c r="AA507" s="443"/>
      <c r="AB507" s="443"/>
      <c r="AC507" s="443"/>
      <c r="AD507" s="443"/>
      <c r="AE507" s="443"/>
      <c r="AF507" s="443"/>
      <c r="AG507" s="443"/>
      <c r="AH507" s="443"/>
      <c r="AI507" s="443"/>
      <c r="AJ507" s="443"/>
      <c r="AK507" s="443"/>
      <c r="AL507" s="443"/>
      <c r="AM507" s="443"/>
      <c r="AN507" s="443"/>
      <c r="AO507" s="443"/>
      <c r="AP507" s="443"/>
      <c r="AQ507" s="443"/>
      <c r="AR507" s="443"/>
      <c r="AS507" s="443"/>
      <c r="AT507" s="443"/>
      <c r="AU507" s="443"/>
      <c r="AV507" s="443"/>
      <c r="AW507" s="443"/>
      <c r="AX507" s="194"/>
      <c r="AY507" s="194"/>
      <c r="AZ507" s="194"/>
    </row>
    <row r="508" spans="1:53" s="111" customFormat="1" outlineLevel="1">
      <c r="A508" s="551" t="str">
        <f t="shared" si="83"/>
        <v>1</v>
      </c>
      <c r="L508" s="412" t="s">
        <v>1242</v>
      </c>
      <c r="M508" s="413" t="s">
        <v>1243</v>
      </c>
      <c r="N508" s="414" t="s">
        <v>370</v>
      </c>
      <c r="O508" s="415"/>
      <c r="P508" s="415"/>
      <c r="Q508" s="415"/>
      <c r="R508" s="416">
        <f>Q508-P508</f>
        <v>0</v>
      </c>
      <c r="S508" s="443"/>
      <c r="T508" s="443"/>
      <c r="U508" s="443"/>
      <c r="V508" s="443"/>
      <c r="W508" s="443"/>
      <c r="X508" s="443"/>
      <c r="Y508" s="443"/>
      <c r="Z508" s="443"/>
      <c r="AA508" s="443"/>
      <c r="AB508" s="443"/>
      <c r="AC508" s="443"/>
      <c r="AD508" s="443"/>
      <c r="AE508" s="443"/>
      <c r="AF508" s="443"/>
      <c r="AG508" s="443"/>
      <c r="AH508" s="443"/>
      <c r="AI508" s="443"/>
      <c r="AJ508" s="443"/>
      <c r="AK508" s="443"/>
      <c r="AL508" s="443"/>
      <c r="AM508" s="443"/>
      <c r="AN508" s="443"/>
      <c r="AO508" s="443"/>
      <c r="AP508" s="443"/>
      <c r="AQ508" s="443"/>
      <c r="AR508" s="443"/>
      <c r="AS508" s="443"/>
      <c r="AT508" s="443"/>
      <c r="AU508" s="443"/>
      <c r="AV508" s="443"/>
      <c r="AW508" s="443"/>
      <c r="AX508" s="194"/>
      <c r="AY508" s="194"/>
      <c r="AZ508" s="194"/>
    </row>
    <row r="509" spans="1:53" s="116" customFormat="1" ht="22.8" outlineLevel="1">
      <c r="A509" s="551" t="str">
        <f t="shared" si="83"/>
        <v>1</v>
      </c>
      <c r="L509" s="432" t="s">
        <v>1359</v>
      </c>
      <c r="M509" s="536" t="s">
        <v>1360</v>
      </c>
      <c r="N509" s="433" t="s">
        <v>370</v>
      </c>
      <c r="O509" s="411">
        <f>SUM(O510:O511)</f>
        <v>0</v>
      </c>
      <c r="P509" s="411">
        <f>SUM(P510:P511)</f>
        <v>0</v>
      </c>
      <c r="Q509" s="411">
        <f>SUM(Q510:Q511)</f>
        <v>0</v>
      </c>
      <c r="R509" s="410">
        <f>Q509-P509</f>
        <v>0</v>
      </c>
      <c r="S509" s="443"/>
      <c r="T509" s="443"/>
      <c r="U509" s="552"/>
      <c r="V509" s="552"/>
      <c r="W509" s="552"/>
      <c r="X509" s="552"/>
      <c r="Y509" s="552"/>
      <c r="Z509" s="552"/>
      <c r="AA509" s="552"/>
      <c r="AB509" s="552"/>
      <c r="AC509" s="552"/>
      <c r="AD509" s="443"/>
      <c r="AE509" s="443"/>
      <c r="AF509" s="552"/>
      <c r="AG509" s="552"/>
      <c r="AH509" s="552"/>
      <c r="AI509" s="552"/>
      <c r="AJ509" s="552"/>
      <c r="AK509" s="552"/>
      <c r="AL509" s="552"/>
      <c r="AM509" s="552"/>
      <c r="AN509" s="552"/>
      <c r="AO509" s="552"/>
      <c r="AP509" s="552"/>
      <c r="AQ509" s="552"/>
      <c r="AR509" s="552"/>
      <c r="AS509" s="552"/>
      <c r="AT509" s="552"/>
      <c r="AU509" s="552"/>
      <c r="AV509" s="552"/>
      <c r="AW509" s="552"/>
      <c r="AX509" s="538"/>
      <c r="AY509" s="538"/>
      <c r="AZ509" s="538"/>
    </row>
    <row r="510" spans="1:53" s="111" customFormat="1" hidden="1" outlineLevel="1">
      <c r="A510" s="551" t="str">
        <f t="shared" si="83"/>
        <v>1</v>
      </c>
      <c r="L510" s="412" t="s">
        <v>1361</v>
      </c>
      <c r="M510" s="413"/>
      <c r="N510" s="414"/>
      <c r="O510" s="553"/>
      <c r="P510" s="553"/>
      <c r="Q510" s="553"/>
      <c r="R510" s="553"/>
      <c r="S510" s="553"/>
      <c r="T510" s="553"/>
      <c r="U510" s="553"/>
      <c r="V510" s="553"/>
      <c r="W510" s="553"/>
      <c r="X510" s="553"/>
      <c r="Y510" s="553"/>
      <c r="Z510" s="553"/>
      <c r="AA510" s="553"/>
      <c r="AB510" s="553"/>
      <c r="AC510" s="553"/>
      <c r="AD510" s="553"/>
      <c r="AE510" s="553"/>
      <c r="AF510" s="553"/>
      <c r="AG510" s="553"/>
      <c r="AH510" s="553"/>
      <c r="AI510" s="553"/>
      <c r="AJ510" s="553"/>
      <c r="AK510" s="553"/>
      <c r="AL510" s="553"/>
      <c r="AM510" s="553"/>
      <c r="AN510" s="553"/>
      <c r="AO510" s="553"/>
      <c r="AP510" s="553"/>
      <c r="AQ510" s="553"/>
      <c r="AR510" s="553"/>
      <c r="AS510" s="553"/>
      <c r="AT510" s="553"/>
      <c r="AU510" s="553"/>
      <c r="AV510" s="553"/>
      <c r="AW510" s="553"/>
      <c r="AX510" s="554"/>
      <c r="AY510" s="554"/>
      <c r="AZ510" s="554"/>
    </row>
    <row r="511" spans="1:53" s="111" customFormat="1" ht="15" outlineLevel="1">
      <c r="A511" s="551" t="str">
        <f t="shared" si="83"/>
        <v>1</v>
      </c>
      <c r="B511" s="555"/>
      <c r="L511" s="257"/>
      <c r="M511" s="556" t="s">
        <v>371</v>
      </c>
      <c r="N511" s="258"/>
      <c r="O511" s="258"/>
      <c r="P511" s="258"/>
      <c r="Q511" s="258"/>
      <c r="R511" s="258"/>
      <c r="S511" s="258"/>
      <c r="T511" s="258"/>
      <c r="U511" s="258"/>
      <c r="V511" s="258"/>
      <c r="W511" s="258"/>
      <c r="X511" s="258"/>
      <c r="Y511" s="258"/>
      <c r="Z511" s="258"/>
      <c r="AA511" s="258"/>
      <c r="AB511" s="258"/>
      <c r="AC511" s="258"/>
      <c r="AD511" s="258"/>
      <c r="AE511" s="258"/>
      <c r="AF511" s="258"/>
      <c r="AG511" s="258"/>
      <c r="AH511" s="258"/>
      <c r="AI511" s="258"/>
      <c r="AJ511" s="258"/>
      <c r="AK511" s="258"/>
      <c r="AL511" s="258"/>
      <c r="AM511" s="258"/>
      <c r="AN511" s="258"/>
      <c r="AO511" s="258"/>
      <c r="AP511" s="258"/>
      <c r="AQ511" s="258"/>
      <c r="AR511" s="258"/>
      <c r="AS511" s="258"/>
      <c r="AT511" s="258"/>
      <c r="AU511" s="258"/>
      <c r="AV511" s="258"/>
      <c r="AW511" s="258"/>
      <c r="AX511" s="258"/>
      <c r="AY511" s="258"/>
      <c r="AZ511" s="259"/>
    </row>
    <row r="512" spans="1:53" s="116" customFormat="1" outlineLevel="1">
      <c r="A512" s="551" t="str">
        <f>A508</f>
        <v>1</v>
      </c>
      <c r="L512" s="407" t="s">
        <v>102</v>
      </c>
      <c r="M512" s="408" t="s">
        <v>606</v>
      </c>
      <c r="N512" s="409" t="s">
        <v>370</v>
      </c>
      <c r="O512" s="411">
        <f>O513+O524+O525++O535+O536+O537+O539+O540+O541+O542+O545</f>
        <v>191</v>
      </c>
      <c r="P512" s="411">
        <f>P513+P524+P525++P535+P536+P537+P539+P540+P541+P542+P545</f>
        <v>203.25</v>
      </c>
      <c r="Q512" s="411">
        <f>Q513+Q524+Q525++Q535+Q536+Q537+Q539+Q540+Q541+Q542+Q545</f>
        <v>0</v>
      </c>
      <c r="R512" s="410">
        <f t="shared" ref="R512:R522" si="87">Q512-P512</f>
        <v>-203.25</v>
      </c>
      <c r="S512" s="411">
        <f>S513+S524+S525++S535+S536+S537+S539+S540+S541+S542+S545</f>
        <v>236.86</v>
      </c>
      <c r="T512" s="411">
        <f t="shared" ref="T512:AM512" si="88">T513+T524+T525++T535+T536+T537+T539+T540+T541+T542+T545</f>
        <v>350.51</v>
      </c>
      <c r="U512" s="411">
        <f t="shared" si="88"/>
        <v>0</v>
      </c>
      <c r="V512" s="411">
        <f t="shared" si="88"/>
        <v>0</v>
      </c>
      <c r="W512" s="411">
        <f t="shared" si="88"/>
        <v>0</v>
      </c>
      <c r="X512" s="411">
        <f t="shared" si="88"/>
        <v>0</v>
      </c>
      <c r="Y512" s="411">
        <f t="shared" si="88"/>
        <v>0</v>
      </c>
      <c r="Z512" s="411">
        <f t="shared" si="88"/>
        <v>0</v>
      </c>
      <c r="AA512" s="411">
        <f t="shared" si="88"/>
        <v>0</v>
      </c>
      <c r="AB512" s="411">
        <f t="shared" si="88"/>
        <v>0</v>
      </c>
      <c r="AC512" s="411">
        <f t="shared" si="88"/>
        <v>0</v>
      </c>
      <c r="AD512" s="411">
        <f t="shared" si="88"/>
        <v>458.53</v>
      </c>
      <c r="AE512" s="411">
        <f t="shared" si="88"/>
        <v>0</v>
      </c>
      <c r="AF512" s="411">
        <f t="shared" si="88"/>
        <v>0</v>
      </c>
      <c r="AG512" s="411">
        <f t="shared" si="88"/>
        <v>0</v>
      </c>
      <c r="AH512" s="411">
        <f t="shared" si="88"/>
        <v>0</v>
      </c>
      <c r="AI512" s="411">
        <f t="shared" si="88"/>
        <v>0</v>
      </c>
      <c r="AJ512" s="411">
        <f t="shared" si="88"/>
        <v>0</v>
      </c>
      <c r="AK512" s="411">
        <f t="shared" si="88"/>
        <v>0</v>
      </c>
      <c r="AL512" s="411">
        <f t="shared" si="88"/>
        <v>0</v>
      </c>
      <c r="AM512" s="411">
        <f t="shared" si="88"/>
        <v>0</v>
      </c>
      <c r="AN512" s="410">
        <f>IF(S512=0,0,(AD512-S512)/S512*100)</f>
        <v>93.586928987587584</v>
      </c>
      <c r="AO512" s="410">
        <f t="shared" ref="AO512:AW513" si="89">IF(AD512=0,0,(AE512-AD512)/AD512*100)</f>
        <v>-100</v>
      </c>
      <c r="AP512" s="410">
        <f t="shared" si="89"/>
        <v>0</v>
      </c>
      <c r="AQ512" s="410">
        <f t="shared" si="89"/>
        <v>0</v>
      </c>
      <c r="AR512" s="410">
        <f t="shared" si="89"/>
        <v>0</v>
      </c>
      <c r="AS512" s="410">
        <f t="shared" si="89"/>
        <v>0</v>
      </c>
      <c r="AT512" s="410">
        <f t="shared" si="89"/>
        <v>0</v>
      </c>
      <c r="AU512" s="410">
        <f t="shared" si="89"/>
        <v>0</v>
      </c>
      <c r="AV512" s="410">
        <f t="shared" si="89"/>
        <v>0</v>
      </c>
      <c r="AW512" s="410">
        <f t="shared" si="89"/>
        <v>0</v>
      </c>
      <c r="AX512" s="194"/>
      <c r="AY512" s="194"/>
      <c r="AZ512" s="194"/>
      <c r="BA512" s="113"/>
    </row>
    <row r="513" spans="1:52" s="116" customFormat="1" ht="22.8" outlineLevel="1">
      <c r="A513" s="568" t="str">
        <f t="shared" si="83"/>
        <v>1</v>
      </c>
      <c r="L513" s="432" t="s">
        <v>17</v>
      </c>
      <c r="M513" s="536" t="s">
        <v>607</v>
      </c>
      <c r="N513" s="433" t="s">
        <v>370</v>
      </c>
      <c r="O513" s="411">
        <f>SUM(O514:O523)</f>
        <v>54</v>
      </c>
      <c r="P513" s="411">
        <f>SUM(P514:P523)</f>
        <v>109.98</v>
      </c>
      <c r="Q513" s="411">
        <f>SUM(Q514:Q523)</f>
        <v>0</v>
      </c>
      <c r="R513" s="410">
        <f t="shared" si="87"/>
        <v>-109.98</v>
      </c>
      <c r="S513" s="411">
        <f>SUM(S514:S523)</f>
        <v>58.86</v>
      </c>
      <c r="T513" s="411">
        <f t="shared" ref="T513:AM513" si="90">SUM(T514:T523)</f>
        <v>147.41</v>
      </c>
      <c r="U513" s="411">
        <f t="shared" si="90"/>
        <v>0</v>
      </c>
      <c r="V513" s="411">
        <f t="shared" si="90"/>
        <v>0</v>
      </c>
      <c r="W513" s="411">
        <f t="shared" si="90"/>
        <v>0</v>
      </c>
      <c r="X513" s="411">
        <f t="shared" si="90"/>
        <v>0</v>
      </c>
      <c r="Y513" s="411">
        <f t="shared" si="90"/>
        <v>0</v>
      </c>
      <c r="Z513" s="411">
        <f t="shared" si="90"/>
        <v>0</v>
      </c>
      <c r="AA513" s="411">
        <f t="shared" si="90"/>
        <v>0</v>
      </c>
      <c r="AB513" s="411">
        <f t="shared" si="90"/>
        <v>0</v>
      </c>
      <c r="AC513" s="411">
        <f t="shared" si="90"/>
        <v>0</v>
      </c>
      <c r="AD513" s="411">
        <f t="shared" si="90"/>
        <v>147.41</v>
      </c>
      <c r="AE513" s="411">
        <f t="shared" si="90"/>
        <v>0</v>
      </c>
      <c r="AF513" s="411">
        <f t="shared" si="90"/>
        <v>0</v>
      </c>
      <c r="AG513" s="411">
        <f t="shared" si="90"/>
        <v>0</v>
      </c>
      <c r="AH513" s="411">
        <f t="shared" si="90"/>
        <v>0</v>
      </c>
      <c r="AI513" s="411">
        <f t="shared" si="90"/>
        <v>0</v>
      </c>
      <c r="AJ513" s="411">
        <f t="shared" si="90"/>
        <v>0</v>
      </c>
      <c r="AK513" s="411">
        <f t="shared" si="90"/>
        <v>0</v>
      </c>
      <c r="AL513" s="411">
        <f t="shared" si="90"/>
        <v>0</v>
      </c>
      <c r="AM513" s="411">
        <f t="shared" si="90"/>
        <v>0</v>
      </c>
      <c r="AN513" s="410">
        <f>IF(S513=0,0,(AD513-S513)/S513*100)</f>
        <v>150.44172612979952</v>
      </c>
      <c r="AO513" s="410">
        <f t="shared" si="89"/>
        <v>-100</v>
      </c>
      <c r="AP513" s="410">
        <f t="shared" si="89"/>
        <v>0</v>
      </c>
      <c r="AQ513" s="410">
        <f t="shared" si="89"/>
        <v>0</v>
      </c>
      <c r="AR513" s="410">
        <f t="shared" si="89"/>
        <v>0</v>
      </c>
      <c r="AS513" s="410">
        <f t="shared" si="89"/>
        <v>0</v>
      </c>
      <c r="AT513" s="410">
        <f t="shared" si="89"/>
        <v>0</v>
      </c>
      <c r="AU513" s="410">
        <f t="shared" si="89"/>
        <v>0</v>
      </c>
      <c r="AV513" s="410">
        <f t="shared" si="89"/>
        <v>0</v>
      </c>
      <c r="AW513" s="410">
        <f t="shared" si="89"/>
        <v>0</v>
      </c>
      <c r="AX513" s="538"/>
      <c r="AY513" s="538"/>
      <c r="AZ513" s="538"/>
    </row>
    <row r="514" spans="1:52" s="111" customFormat="1" outlineLevel="1">
      <c r="A514" s="551" t="str">
        <f t="shared" ref="A514:A533" si="91">A513</f>
        <v>1</v>
      </c>
      <c r="B514" s="111" t="s">
        <v>426</v>
      </c>
      <c r="L514" s="412" t="s">
        <v>144</v>
      </c>
      <c r="M514" s="420" t="s">
        <v>608</v>
      </c>
      <c r="N514" s="414" t="s">
        <v>370</v>
      </c>
      <c r="O514" s="428">
        <f>SUMIFS(Покупка!O$15:O$170,Покупка!$A$15:$A$170,$A514,Покупка!$M$15:$M$170,$B514)</f>
        <v>54</v>
      </c>
      <c r="P514" s="428">
        <f>SUMIFS(Покупка!P$15:P$170,Покупка!$A$15:$A$170,$A514,Покупка!$M$15:$M$170,$B514)</f>
        <v>109.98</v>
      </c>
      <c r="Q514" s="428">
        <f>SUMIFS(Покупка!Q$15:Q$170,Покупка!$A$15:$A$170,$A514,Покупка!$M$15:$M$170,$B514)</f>
        <v>0</v>
      </c>
      <c r="R514" s="416">
        <f t="shared" si="87"/>
        <v>-109.98</v>
      </c>
      <c r="S514" s="428">
        <f>SUMIFS(Покупка!R$15:R$170,Покупка!$A$15:$A$170,$A514,Покупка!$M$15:$M$170,$B514)</f>
        <v>58.86</v>
      </c>
      <c r="T514" s="428">
        <f>SUMIFS(Покупка!S$15:S$170,Покупка!$A$15:$A$170,$A514,Покупка!$M$15:$M$170,$B514)</f>
        <v>147.41</v>
      </c>
      <c r="U514" s="428">
        <f>SUMIFS(Покупка!T$15:T$170,Покупка!$A$15:$A$170,$A514,Покупка!$M$15:$M$170,$B514)</f>
        <v>0</v>
      </c>
      <c r="V514" s="428">
        <f>SUMIFS(Покупка!U$15:U$170,Покупка!$A$15:$A$170,$A514,Покупка!$M$15:$M$170,$B514)</f>
        <v>0</v>
      </c>
      <c r="W514" s="428">
        <f>SUMIFS(Покупка!V$15:V$170,Покупка!$A$15:$A$170,$A514,Покупка!$M$15:$M$170,$B514)</f>
        <v>0</v>
      </c>
      <c r="X514" s="428">
        <f>SUMIFS(Покупка!W$15:W$170,Покупка!$A$15:$A$170,$A514,Покупка!$M$15:$M$170,$B514)</f>
        <v>0</v>
      </c>
      <c r="Y514" s="428">
        <f>SUMIFS(Покупка!X$15:X$170,Покупка!$A$15:$A$170,$A514,Покупка!$M$15:$M$170,$B514)</f>
        <v>0</v>
      </c>
      <c r="Z514" s="428">
        <f>SUMIFS(Покупка!Y$15:Y$170,Покупка!$A$15:$A$170,$A514,Покупка!$M$15:$M$170,$B514)</f>
        <v>0</v>
      </c>
      <c r="AA514" s="428">
        <f>SUMIFS(Покупка!Z$15:Z$170,Покупка!$A$15:$A$170,$A514,Покупка!$M$15:$M$170,$B514)</f>
        <v>0</v>
      </c>
      <c r="AB514" s="428">
        <f>SUMIFS(Покупка!AA$15:AA$170,Покупка!$A$15:$A$170,$A514,Покупка!$M$15:$M$170,$B514)</f>
        <v>0</v>
      </c>
      <c r="AC514" s="428">
        <f>SUMIFS(Покупка!AB$15:AB$170,Покупка!$A$15:$A$170,$A514,Покупка!$M$15:$M$170,$B514)</f>
        <v>0</v>
      </c>
      <c r="AD514" s="428">
        <f>SUMIFS(Покупка!AC$15:AC$170,Покупка!$A$15:$A$170,$A514,Покупка!$M$15:$M$170,$B514)</f>
        <v>147.41</v>
      </c>
      <c r="AE514" s="428">
        <f>SUMIFS(Покупка!AD$15:AD$170,Покупка!$A$15:$A$170,$A514,Покупка!$M$15:$M$170,$B514)</f>
        <v>0</v>
      </c>
      <c r="AF514" s="428">
        <f>SUMIFS(Покупка!AE$15:AE$170,Покупка!$A$15:$A$170,$A514,Покупка!$M$15:$M$170,$B514)</f>
        <v>0</v>
      </c>
      <c r="AG514" s="428">
        <f>SUMIFS(Покупка!AF$15:AF$170,Покупка!$A$15:$A$170,$A514,Покупка!$M$15:$M$170,$B514)</f>
        <v>0</v>
      </c>
      <c r="AH514" s="428">
        <f>SUMIFS(Покупка!AG$15:AG$170,Покупка!$A$15:$A$170,$A514,Покупка!$M$15:$M$170,$B514)</f>
        <v>0</v>
      </c>
      <c r="AI514" s="428">
        <f>SUMIFS(Покупка!AH$15:AH$170,Покупка!$A$15:$A$170,$A514,Покупка!$M$15:$M$170,$B514)</f>
        <v>0</v>
      </c>
      <c r="AJ514" s="428">
        <f>SUMIFS(Покупка!AI$15:AI$170,Покупка!$A$15:$A$170,$A514,Покупка!$M$15:$M$170,$B514)</f>
        <v>0</v>
      </c>
      <c r="AK514" s="428">
        <f>SUMIFS(Покупка!AJ$15:AJ$170,Покупка!$A$15:$A$170,$A514,Покупка!$M$15:$M$170,$B514)</f>
        <v>0</v>
      </c>
      <c r="AL514" s="428">
        <f>SUMIFS(Покупка!AK$15:AK$170,Покупка!$A$15:$A$170,$A514,Покупка!$M$15:$M$170,$B514)</f>
        <v>0</v>
      </c>
      <c r="AM514" s="428">
        <f>SUMIFS(Покупка!AL$15:AL$170,Покупка!$A$15:$A$170,$A514,Покупка!$M$15:$M$170,$B514)</f>
        <v>0</v>
      </c>
      <c r="AN514" s="416">
        <f t="shared" ref="AN514:AN554" si="92">IF(S514=0,0,(AD514-S514)/S514*100)</f>
        <v>150.44172612979952</v>
      </c>
      <c r="AO514" s="416">
        <f t="shared" ref="AO514:AO554" si="93">IF(AD514=0,0,(AE514-AD514)/AD514*100)</f>
        <v>-100</v>
      </c>
      <c r="AP514" s="416">
        <f t="shared" ref="AP514:AP554" si="94">IF(AE514=0,0,(AF514-AE514)/AE514*100)</f>
        <v>0</v>
      </c>
      <c r="AQ514" s="416">
        <f t="shared" ref="AQ514:AQ554" si="95">IF(AF514=0,0,(AG514-AF514)/AF514*100)</f>
        <v>0</v>
      </c>
      <c r="AR514" s="416">
        <f t="shared" ref="AR514:AR554" si="96">IF(AG514=0,0,(AH514-AG514)/AG514*100)</f>
        <v>0</v>
      </c>
      <c r="AS514" s="416">
        <f t="shared" ref="AS514:AS554" si="97">IF(AH514=0,0,(AI514-AH514)/AH514*100)</f>
        <v>0</v>
      </c>
      <c r="AT514" s="416">
        <f t="shared" ref="AT514:AT554" si="98">IF(AI514=0,0,(AJ514-AI514)/AI514*100)</f>
        <v>0</v>
      </c>
      <c r="AU514" s="416">
        <f t="shared" ref="AU514:AU554" si="99">IF(AJ514=0,0,(AK514-AJ514)/AJ514*100)</f>
        <v>0</v>
      </c>
      <c r="AV514" s="416">
        <f t="shared" ref="AV514:AV554" si="100">IF(AK514=0,0,(AL514-AK514)/AK514*100)</f>
        <v>0</v>
      </c>
      <c r="AW514" s="416">
        <f t="shared" ref="AW514:AW554" si="101">IF(AL514=0,0,(AM514-AL514)/AL514*100)</f>
        <v>0</v>
      </c>
      <c r="AX514" s="194"/>
      <c r="AY514" s="194"/>
      <c r="AZ514" s="194"/>
    </row>
    <row r="515" spans="1:52" s="111" customFormat="1" outlineLevel="1">
      <c r="A515" s="551" t="str">
        <f t="shared" si="91"/>
        <v>1</v>
      </c>
      <c r="B515" s="111" t="s">
        <v>427</v>
      </c>
      <c r="L515" s="412" t="s">
        <v>609</v>
      </c>
      <c r="M515" s="420" t="s">
        <v>610</v>
      </c>
      <c r="N515" s="414" t="s">
        <v>370</v>
      </c>
      <c r="O515" s="428">
        <f>SUMIFS(Покупка!O$15:O$170,Покупка!$A$15:$A$170,$A515,Покупка!$M$15:$M$170,$B515)</f>
        <v>0</v>
      </c>
      <c r="P515" s="428">
        <f>SUMIFS(Покупка!P$15:P$170,Покупка!$A$15:$A$170,$A515,Покупка!$M$15:$M$170,$B515)</f>
        <v>0</v>
      </c>
      <c r="Q515" s="428">
        <f>SUMIFS(Покупка!Q$15:Q$170,Покупка!$A$15:$A$170,$A515,Покупка!$M$15:$M$170,$B515)</f>
        <v>0</v>
      </c>
      <c r="R515" s="416">
        <f t="shared" si="87"/>
        <v>0</v>
      </c>
      <c r="S515" s="428">
        <f>SUMIFS(Покупка!R$15:R$170,Покупка!$A$15:$A$170,$A515,Покупка!$M$15:$M$170,$B515)</f>
        <v>0</v>
      </c>
      <c r="T515" s="428">
        <f>SUMIFS(Покупка!S$15:S$170,Покупка!$A$15:$A$170,$A515,Покупка!$M$15:$M$170,$B515)</f>
        <v>0</v>
      </c>
      <c r="U515" s="428">
        <f>SUMIFS(Покупка!T$15:T$170,Покупка!$A$15:$A$170,$A515,Покупка!$M$15:$M$170,$B515)</f>
        <v>0</v>
      </c>
      <c r="V515" s="428">
        <f>SUMIFS(Покупка!U$15:U$170,Покупка!$A$15:$A$170,$A515,Покупка!$M$15:$M$170,$B515)</f>
        <v>0</v>
      </c>
      <c r="W515" s="428">
        <f>SUMIFS(Покупка!V$15:V$170,Покупка!$A$15:$A$170,$A515,Покупка!$M$15:$M$170,$B515)</f>
        <v>0</v>
      </c>
      <c r="X515" s="428">
        <f>SUMIFS(Покупка!W$15:W$170,Покупка!$A$15:$A$170,$A515,Покупка!$M$15:$M$170,$B515)</f>
        <v>0</v>
      </c>
      <c r="Y515" s="428">
        <f>SUMIFS(Покупка!X$15:X$170,Покупка!$A$15:$A$170,$A515,Покупка!$M$15:$M$170,$B515)</f>
        <v>0</v>
      </c>
      <c r="Z515" s="428">
        <f>SUMIFS(Покупка!Y$15:Y$170,Покупка!$A$15:$A$170,$A515,Покупка!$M$15:$M$170,$B515)</f>
        <v>0</v>
      </c>
      <c r="AA515" s="428">
        <f>SUMIFS(Покупка!Z$15:Z$170,Покупка!$A$15:$A$170,$A515,Покупка!$M$15:$M$170,$B515)</f>
        <v>0</v>
      </c>
      <c r="AB515" s="428">
        <f>SUMIFS(Покупка!AA$15:AA$170,Покупка!$A$15:$A$170,$A515,Покупка!$M$15:$M$170,$B515)</f>
        <v>0</v>
      </c>
      <c r="AC515" s="428">
        <f>SUMIFS(Покупка!AB$15:AB$170,Покупка!$A$15:$A$170,$A515,Покупка!$M$15:$M$170,$B515)</f>
        <v>0</v>
      </c>
      <c r="AD515" s="428">
        <f>SUMIFS(Покупка!AC$15:AC$170,Покупка!$A$15:$A$170,$A515,Покупка!$M$15:$M$170,$B515)</f>
        <v>0</v>
      </c>
      <c r="AE515" s="428">
        <f>SUMIFS(Покупка!AD$15:AD$170,Покупка!$A$15:$A$170,$A515,Покупка!$M$15:$M$170,$B515)</f>
        <v>0</v>
      </c>
      <c r="AF515" s="428">
        <f>SUMIFS(Покупка!AE$15:AE$170,Покупка!$A$15:$A$170,$A515,Покупка!$M$15:$M$170,$B515)</f>
        <v>0</v>
      </c>
      <c r="AG515" s="428">
        <f>SUMIFS(Покупка!AF$15:AF$170,Покупка!$A$15:$A$170,$A515,Покупка!$M$15:$M$170,$B515)</f>
        <v>0</v>
      </c>
      <c r="AH515" s="428">
        <f>SUMIFS(Покупка!AG$15:AG$170,Покупка!$A$15:$A$170,$A515,Покупка!$M$15:$M$170,$B515)</f>
        <v>0</v>
      </c>
      <c r="AI515" s="428">
        <f>SUMIFS(Покупка!AH$15:AH$170,Покупка!$A$15:$A$170,$A515,Покупка!$M$15:$M$170,$B515)</f>
        <v>0</v>
      </c>
      <c r="AJ515" s="428">
        <f>SUMIFS(Покупка!AI$15:AI$170,Покупка!$A$15:$A$170,$A515,Покупка!$M$15:$M$170,$B515)</f>
        <v>0</v>
      </c>
      <c r="AK515" s="428">
        <f>SUMIFS(Покупка!AJ$15:AJ$170,Покупка!$A$15:$A$170,$A515,Покупка!$M$15:$M$170,$B515)</f>
        <v>0</v>
      </c>
      <c r="AL515" s="428">
        <f>SUMIFS(Покупка!AK$15:AK$170,Покупка!$A$15:$A$170,$A515,Покупка!$M$15:$M$170,$B515)</f>
        <v>0</v>
      </c>
      <c r="AM515" s="428">
        <f>SUMIFS(Покупка!AL$15:AL$170,Покупка!$A$15:$A$170,$A515,Покупка!$M$15:$M$170,$B515)</f>
        <v>0</v>
      </c>
      <c r="AN515" s="416">
        <f t="shared" si="92"/>
        <v>0</v>
      </c>
      <c r="AO515" s="416">
        <f t="shared" si="93"/>
        <v>0</v>
      </c>
      <c r="AP515" s="416">
        <f t="shared" si="94"/>
        <v>0</v>
      </c>
      <c r="AQ515" s="416">
        <f t="shared" si="95"/>
        <v>0</v>
      </c>
      <c r="AR515" s="416">
        <f t="shared" si="96"/>
        <v>0</v>
      </c>
      <c r="AS515" s="416">
        <f t="shared" si="97"/>
        <v>0</v>
      </c>
      <c r="AT515" s="416">
        <f t="shared" si="98"/>
        <v>0</v>
      </c>
      <c r="AU515" s="416">
        <f t="shared" si="99"/>
        <v>0</v>
      </c>
      <c r="AV515" s="416">
        <f t="shared" si="100"/>
        <v>0</v>
      </c>
      <c r="AW515" s="416">
        <f t="shared" si="101"/>
        <v>0</v>
      </c>
      <c r="AX515" s="194"/>
      <c r="AY515" s="194"/>
      <c r="AZ515" s="194"/>
    </row>
    <row r="516" spans="1:52" s="111" customFormat="1" outlineLevel="1">
      <c r="A516" s="551" t="str">
        <f t="shared" si="91"/>
        <v>1</v>
      </c>
      <c r="B516" s="111" t="s">
        <v>422</v>
      </c>
      <c r="L516" s="412" t="s">
        <v>611</v>
      </c>
      <c r="M516" s="420" t="s">
        <v>612</v>
      </c>
      <c r="N516" s="414" t="s">
        <v>370</v>
      </c>
      <c r="O516" s="428">
        <f>SUMIFS(Покупка!O$15:O$170,Покупка!$A$15:$A$170,$A516,Покупка!$M$15:$M$170,$B516)</f>
        <v>0</v>
      </c>
      <c r="P516" s="428">
        <f>SUMIFS(Покупка!P$15:P$170,Покупка!$A$15:$A$170,$A516,Покупка!$M$15:$M$170,$B516)</f>
        <v>0</v>
      </c>
      <c r="Q516" s="428">
        <f>SUMIFS(Покупка!Q$15:Q$170,Покупка!$A$15:$A$170,$A516,Покупка!$M$15:$M$170,$B516)</f>
        <v>0</v>
      </c>
      <c r="R516" s="416">
        <f t="shared" si="87"/>
        <v>0</v>
      </c>
      <c r="S516" s="428">
        <f>SUMIFS(Покупка!R$15:R$170,Покупка!$A$15:$A$170,$A516,Покупка!$M$15:$M$170,$B516)</f>
        <v>0</v>
      </c>
      <c r="T516" s="428">
        <f>SUMIFS(Покупка!S$15:S$170,Покупка!$A$15:$A$170,$A516,Покупка!$M$15:$M$170,$B516)</f>
        <v>0</v>
      </c>
      <c r="U516" s="428">
        <f>SUMIFS(Покупка!T$15:T$170,Покупка!$A$15:$A$170,$A516,Покупка!$M$15:$M$170,$B516)</f>
        <v>0</v>
      </c>
      <c r="V516" s="428">
        <f>SUMIFS(Покупка!U$15:U$170,Покупка!$A$15:$A$170,$A516,Покупка!$M$15:$M$170,$B516)</f>
        <v>0</v>
      </c>
      <c r="W516" s="428">
        <f>SUMIFS(Покупка!V$15:V$170,Покупка!$A$15:$A$170,$A516,Покупка!$M$15:$M$170,$B516)</f>
        <v>0</v>
      </c>
      <c r="X516" s="428">
        <f>SUMIFS(Покупка!W$15:W$170,Покупка!$A$15:$A$170,$A516,Покупка!$M$15:$M$170,$B516)</f>
        <v>0</v>
      </c>
      <c r="Y516" s="428">
        <f>SUMIFS(Покупка!X$15:X$170,Покупка!$A$15:$A$170,$A516,Покупка!$M$15:$M$170,$B516)</f>
        <v>0</v>
      </c>
      <c r="Z516" s="428">
        <f>SUMIFS(Покупка!Y$15:Y$170,Покупка!$A$15:$A$170,$A516,Покупка!$M$15:$M$170,$B516)</f>
        <v>0</v>
      </c>
      <c r="AA516" s="428">
        <f>SUMIFS(Покупка!Z$15:Z$170,Покупка!$A$15:$A$170,$A516,Покупка!$M$15:$M$170,$B516)</f>
        <v>0</v>
      </c>
      <c r="AB516" s="428">
        <f>SUMIFS(Покупка!AA$15:AA$170,Покупка!$A$15:$A$170,$A516,Покупка!$M$15:$M$170,$B516)</f>
        <v>0</v>
      </c>
      <c r="AC516" s="428">
        <f>SUMIFS(Покупка!AB$15:AB$170,Покупка!$A$15:$A$170,$A516,Покупка!$M$15:$M$170,$B516)</f>
        <v>0</v>
      </c>
      <c r="AD516" s="428">
        <f>SUMIFS(Покупка!AC$15:AC$170,Покупка!$A$15:$A$170,$A516,Покупка!$M$15:$M$170,$B516)</f>
        <v>0</v>
      </c>
      <c r="AE516" s="428">
        <f>SUMIFS(Покупка!AD$15:AD$170,Покупка!$A$15:$A$170,$A516,Покупка!$M$15:$M$170,$B516)</f>
        <v>0</v>
      </c>
      <c r="AF516" s="428">
        <f>SUMIFS(Покупка!AE$15:AE$170,Покупка!$A$15:$A$170,$A516,Покупка!$M$15:$M$170,$B516)</f>
        <v>0</v>
      </c>
      <c r="AG516" s="428">
        <f>SUMIFS(Покупка!AF$15:AF$170,Покупка!$A$15:$A$170,$A516,Покупка!$M$15:$M$170,$B516)</f>
        <v>0</v>
      </c>
      <c r="AH516" s="428">
        <f>SUMIFS(Покупка!AG$15:AG$170,Покупка!$A$15:$A$170,$A516,Покупка!$M$15:$M$170,$B516)</f>
        <v>0</v>
      </c>
      <c r="AI516" s="428">
        <f>SUMIFS(Покупка!AH$15:AH$170,Покупка!$A$15:$A$170,$A516,Покупка!$M$15:$M$170,$B516)</f>
        <v>0</v>
      </c>
      <c r="AJ516" s="428">
        <f>SUMIFS(Покупка!AI$15:AI$170,Покупка!$A$15:$A$170,$A516,Покупка!$M$15:$M$170,$B516)</f>
        <v>0</v>
      </c>
      <c r="AK516" s="428">
        <f>SUMIFS(Покупка!AJ$15:AJ$170,Покупка!$A$15:$A$170,$A516,Покупка!$M$15:$M$170,$B516)</f>
        <v>0</v>
      </c>
      <c r="AL516" s="428">
        <f>SUMIFS(Покупка!AK$15:AK$170,Покупка!$A$15:$A$170,$A516,Покупка!$M$15:$M$170,$B516)</f>
        <v>0</v>
      </c>
      <c r="AM516" s="428">
        <f>SUMIFS(Покупка!AL$15:AL$170,Покупка!$A$15:$A$170,$A516,Покупка!$M$15:$M$170,$B516)</f>
        <v>0</v>
      </c>
      <c r="AN516" s="416">
        <f t="shared" si="92"/>
        <v>0</v>
      </c>
      <c r="AO516" s="416">
        <f t="shared" si="93"/>
        <v>0</v>
      </c>
      <c r="AP516" s="416">
        <f t="shared" si="94"/>
        <v>0</v>
      </c>
      <c r="AQ516" s="416">
        <f t="shared" si="95"/>
        <v>0</v>
      </c>
      <c r="AR516" s="416">
        <f t="shared" si="96"/>
        <v>0</v>
      </c>
      <c r="AS516" s="416">
        <f t="shared" si="97"/>
        <v>0</v>
      </c>
      <c r="AT516" s="416">
        <f t="shared" si="98"/>
        <v>0</v>
      </c>
      <c r="AU516" s="416">
        <f t="shared" si="99"/>
        <v>0</v>
      </c>
      <c r="AV516" s="416">
        <f t="shared" si="100"/>
        <v>0</v>
      </c>
      <c r="AW516" s="416">
        <f t="shared" si="101"/>
        <v>0</v>
      </c>
      <c r="AX516" s="194"/>
      <c r="AY516" s="194"/>
      <c r="AZ516" s="194"/>
    </row>
    <row r="517" spans="1:52" s="111" customFormat="1" outlineLevel="1">
      <c r="A517" s="551" t="str">
        <f t="shared" si="91"/>
        <v>1</v>
      </c>
      <c r="B517" s="111" t="s">
        <v>420</v>
      </c>
      <c r="L517" s="412" t="s">
        <v>613</v>
      </c>
      <c r="M517" s="420" t="s">
        <v>614</v>
      </c>
      <c r="N517" s="414" t="s">
        <v>370</v>
      </c>
      <c r="O517" s="428">
        <f>SUMIFS(Покупка!O$15:O$170,Покупка!$A$15:$A$170,$A517,Покупка!$M$15:$M$170,$B517)</f>
        <v>0</v>
      </c>
      <c r="P517" s="428">
        <f>SUMIFS(Покупка!P$15:P$170,Покупка!$A$15:$A$170,$A517,Покупка!$M$15:$M$170,$B517)</f>
        <v>0</v>
      </c>
      <c r="Q517" s="428">
        <f>SUMIFS(Покупка!Q$15:Q$170,Покупка!$A$15:$A$170,$A517,Покупка!$M$15:$M$170,$B517)</f>
        <v>0</v>
      </c>
      <c r="R517" s="416">
        <f t="shared" si="87"/>
        <v>0</v>
      </c>
      <c r="S517" s="428">
        <f>SUMIFS(Покупка!R$15:R$170,Покупка!$A$15:$A$170,$A517,Покупка!$M$15:$M$170,$B517)</f>
        <v>0</v>
      </c>
      <c r="T517" s="428">
        <f>SUMIFS(Покупка!S$15:S$170,Покупка!$A$15:$A$170,$A517,Покупка!$M$15:$M$170,$B517)</f>
        <v>0</v>
      </c>
      <c r="U517" s="428">
        <f>SUMIFS(Покупка!T$15:T$170,Покупка!$A$15:$A$170,$A517,Покупка!$M$15:$M$170,$B517)</f>
        <v>0</v>
      </c>
      <c r="V517" s="428">
        <f>SUMIFS(Покупка!U$15:U$170,Покупка!$A$15:$A$170,$A517,Покупка!$M$15:$M$170,$B517)</f>
        <v>0</v>
      </c>
      <c r="W517" s="428">
        <f>SUMIFS(Покупка!V$15:V$170,Покупка!$A$15:$A$170,$A517,Покупка!$M$15:$M$170,$B517)</f>
        <v>0</v>
      </c>
      <c r="X517" s="428">
        <f>SUMIFS(Покупка!W$15:W$170,Покупка!$A$15:$A$170,$A517,Покупка!$M$15:$M$170,$B517)</f>
        <v>0</v>
      </c>
      <c r="Y517" s="428">
        <f>SUMIFS(Покупка!X$15:X$170,Покупка!$A$15:$A$170,$A517,Покупка!$M$15:$M$170,$B517)</f>
        <v>0</v>
      </c>
      <c r="Z517" s="428">
        <f>SUMIFS(Покупка!Y$15:Y$170,Покупка!$A$15:$A$170,$A517,Покупка!$M$15:$M$170,$B517)</f>
        <v>0</v>
      </c>
      <c r="AA517" s="428">
        <f>SUMIFS(Покупка!Z$15:Z$170,Покупка!$A$15:$A$170,$A517,Покупка!$M$15:$M$170,$B517)</f>
        <v>0</v>
      </c>
      <c r="AB517" s="428">
        <f>SUMIFS(Покупка!AA$15:AA$170,Покупка!$A$15:$A$170,$A517,Покупка!$M$15:$M$170,$B517)</f>
        <v>0</v>
      </c>
      <c r="AC517" s="428">
        <f>SUMIFS(Покупка!AB$15:AB$170,Покупка!$A$15:$A$170,$A517,Покупка!$M$15:$M$170,$B517)</f>
        <v>0</v>
      </c>
      <c r="AD517" s="428">
        <f>SUMIFS(Покупка!AC$15:AC$170,Покупка!$A$15:$A$170,$A517,Покупка!$M$15:$M$170,$B517)</f>
        <v>0</v>
      </c>
      <c r="AE517" s="428">
        <f>SUMIFS(Покупка!AD$15:AD$170,Покупка!$A$15:$A$170,$A517,Покупка!$M$15:$M$170,$B517)</f>
        <v>0</v>
      </c>
      <c r="AF517" s="428">
        <f>SUMIFS(Покупка!AE$15:AE$170,Покупка!$A$15:$A$170,$A517,Покупка!$M$15:$M$170,$B517)</f>
        <v>0</v>
      </c>
      <c r="AG517" s="428">
        <f>SUMIFS(Покупка!AF$15:AF$170,Покупка!$A$15:$A$170,$A517,Покупка!$M$15:$M$170,$B517)</f>
        <v>0</v>
      </c>
      <c r="AH517" s="428">
        <f>SUMIFS(Покупка!AG$15:AG$170,Покупка!$A$15:$A$170,$A517,Покупка!$M$15:$M$170,$B517)</f>
        <v>0</v>
      </c>
      <c r="AI517" s="428">
        <f>SUMIFS(Покупка!AH$15:AH$170,Покупка!$A$15:$A$170,$A517,Покупка!$M$15:$M$170,$B517)</f>
        <v>0</v>
      </c>
      <c r="AJ517" s="428">
        <f>SUMIFS(Покупка!AI$15:AI$170,Покупка!$A$15:$A$170,$A517,Покупка!$M$15:$M$170,$B517)</f>
        <v>0</v>
      </c>
      <c r="AK517" s="428">
        <f>SUMIFS(Покупка!AJ$15:AJ$170,Покупка!$A$15:$A$170,$A517,Покупка!$M$15:$M$170,$B517)</f>
        <v>0</v>
      </c>
      <c r="AL517" s="428">
        <f>SUMIFS(Покупка!AK$15:AK$170,Покупка!$A$15:$A$170,$A517,Покупка!$M$15:$M$170,$B517)</f>
        <v>0</v>
      </c>
      <c r="AM517" s="428">
        <f>SUMIFS(Покупка!AL$15:AL$170,Покупка!$A$15:$A$170,$A517,Покупка!$M$15:$M$170,$B517)</f>
        <v>0</v>
      </c>
      <c r="AN517" s="416">
        <f t="shared" si="92"/>
        <v>0</v>
      </c>
      <c r="AO517" s="416">
        <f t="shared" si="93"/>
        <v>0</v>
      </c>
      <c r="AP517" s="416">
        <f t="shared" si="94"/>
        <v>0</v>
      </c>
      <c r="AQ517" s="416">
        <f t="shared" si="95"/>
        <v>0</v>
      </c>
      <c r="AR517" s="416">
        <f t="shared" si="96"/>
        <v>0</v>
      </c>
      <c r="AS517" s="416">
        <f t="shared" si="97"/>
        <v>0</v>
      </c>
      <c r="AT517" s="416">
        <f t="shared" si="98"/>
        <v>0</v>
      </c>
      <c r="AU517" s="416">
        <f t="shared" si="99"/>
        <v>0</v>
      </c>
      <c r="AV517" s="416">
        <f t="shared" si="100"/>
        <v>0</v>
      </c>
      <c r="AW517" s="416">
        <f t="shared" si="101"/>
        <v>0</v>
      </c>
      <c r="AX517" s="194"/>
      <c r="AY517" s="194"/>
      <c r="AZ517" s="194"/>
    </row>
    <row r="518" spans="1:52" s="111" customFormat="1" outlineLevel="1">
      <c r="A518" s="551" t="str">
        <f t="shared" si="91"/>
        <v>1</v>
      </c>
      <c r="B518" s="111" t="s">
        <v>428</v>
      </c>
      <c r="L518" s="412" t="s">
        <v>615</v>
      </c>
      <c r="M518" s="420" t="s">
        <v>616</v>
      </c>
      <c r="N518" s="414" t="s">
        <v>370</v>
      </c>
      <c r="O518" s="428">
        <f>SUMIFS(Покупка!O$15:O$170,Покупка!$A$15:$A$170,$A518,Покупка!$M$15:$M$170,$B518)</f>
        <v>0</v>
      </c>
      <c r="P518" s="428">
        <f>SUMIFS(Покупка!P$15:P$170,Покупка!$A$15:$A$170,$A518,Покупка!$M$15:$M$170,$B518)</f>
        <v>0</v>
      </c>
      <c r="Q518" s="428">
        <f>SUMIFS(Покупка!Q$15:Q$170,Покупка!$A$15:$A$170,$A518,Покупка!$M$15:$M$170,$B518)</f>
        <v>0</v>
      </c>
      <c r="R518" s="416">
        <f t="shared" si="87"/>
        <v>0</v>
      </c>
      <c r="S518" s="428">
        <f>SUMIFS(Покупка!R$15:R$170,Покупка!$A$15:$A$170,$A518,Покупка!$M$15:$M$170,$B518)</f>
        <v>0</v>
      </c>
      <c r="T518" s="428">
        <f>SUMIFS(Покупка!S$15:S$170,Покупка!$A$15:$A$170,$A518,Покупка!$M$15:$M$170,$B518)</f>
        <v>0</v>
      </c>
      <c r="U518" s="428">
        <f>SUMIFS(Покупка!T$15:T$170,Покупка!$A$15:$A$170,$A518,Покупка!$M$15:$M$170,$B518)</f>
        <v>0</v>
      </c>
      <c r="V518" s="428">
        <f>SUMIFS(Покупка!U$15:U$170,Покупка!$A$15:$A$170,$A518,Покупка!$M$15:$M$170,$B518)</f>
        <v>0</v>
      </c>
      <c r="W518" s="428">
        <f>SUMIFS(Покупка!V$15:V$170,Покупка!$A$15:$A$170,$A518,Покупка!$M$15:$M$170,$B518)</f>
        <v>0</v>
      </c>
      <c r="X518" s="428">
        <f>SUMIFS(Покупка!W$15:W$170,Покупка!$A$15:$A$170,$A518,Покупка!$M$15:$M$170,$B518)</f>
        <v>0</v>
      </c>
      <c r="Y518" s="428">
        <f>SUMIFS(Покупка!X$15:X$170,Покупка!$A$15:$A$170,$A518,Покупка!$M$15:$M$170,$B518)</f>
        <v>0</v>
      </c>
      <c r="Z518" s="428">
        <f>SUMIFS(Покупка!Y$15:Y$170,Покупка!$A$15:$A$170,$A518,Покупка!$M$15:$M$170,$B518)</f>
        <v>0</v>
      </c>
      <c r="AA518" s="428">
        <f>SUMIFS(Покупка!Z$15:Z$170,Покупка!$A$15:$A$170,$A518,Покупка!$M$15:$M$170,$B518)</f>
        <v>0</v>
      </c>
      <c r="AB518" s="428">
        <f>SUMIFS(Покупка!AA$15:AA$170,Покупка!$A$15:$A$170,$A518,Покупка!$M$15:$M$170,$B518)</f>
        <v>0</v>
      </c>
      <c r="AC518" s="428">
        <f>SUMIFS(Покупка!AB$15:AB$170,Покупка!$A$15:$A$170,$A518,Покупка!$M$15:$M$170,$B518)</f>
        <v>0</v>
      </c>
      <c r="AD518" s="428">
        <f>SUMIFS(Покупка!AC$15:AC$170,Покупка!$A$15:$A$170,$A518,Покупка!$M$15:$M$170,$B518)</f>
        <v>0</v>
      </c>
      <c r="AE518" s="428">
        <f>SUMIFS(Покупка!AD$15:AD$170,Покупка!$A$15:$A$170,$A518,Покупка!$M$15:$M$170,$B518)</f>
        <v>0</v>
      </c>
      <c r="AF518" s="428">
        <f>SUMIFS(Покупка!AE$15:AE$170,Покупка!$A$15:$A$170,$A518,Покупка!$M$15:$M$170,$B518)</f>
        <v>0</v>
      </c>
      <c r="AG518" s="428">
        <f>SUMIFS(Покупка!AF$15:AF$170,Покупка!$A$15:$A$170,$A518,Покупка!$M$15:$M$170,$B518)</f>
        <v>0</v>
      </c>
      <c r="AH518" s="428">
        <f>SUMIFS(Покупка!AG$15:AG$170,Покупка!$A$15:$A$170,$A518,Покупка!$M$15:$M$170,$B518)</f>
        <v>0</v>
      </c>
      <c r="AI518" s="428">
        <f>SUMIFS(Покупка!AH$15:AH$170,Покупка!$A$15:$A$170,$A518,Покупка!$M$15:$M$170,$B518)</f>
        <v>0</v>
      </c>
      <c r="AJ518" s="428">
        <f>SUMIFS(Покупка!AI$15:AI$170,Покупка!$A$15:$A$170,$A518,Покупка!$M$15:$M$170,$B518)</f>
        <v>0</v>
      </c>
      <c r="AK518" s="428">
        <f>SUMIFS(Покупка!AJ$15:AJ$170,Покупка!$A$15:$A$170,$A518,Покупка!$M$15:$M$170,$B518)</f>
        <v>0</v>
      </c>
      <c r="AL518" s="428">
        <f>SUMIFS(Покупка!AK$15:AK$170,Покупка!$A$15:$A$170,$A518,Покупка!$M$15:$M$170,$B518)</f>
        <v>0</v>
      </c>
      <c r="AM518" s="428">
        <f>SUMIFS(Покупка!AL$15:AL$170,Покупка!$A$15:$A$170,$A518,Покупка!$M$15:$M$170,$B518)</f>
        <v>0</v>
      </c>
      <c r="AN518" s="416">
        <f t="shared" si="92"/>
        <v>0</v>
      </c>
      <c r="AO518" s="416">
        <f t="shared" si="93"/>
        <v>0</v>
      </c>
      <c r="AP518" s="416">
        <f t="shared" si="94"/>
        <v>0</v>
      </c>
      <c r="AQ518" s="416">
        <f t="shared" si="95"/>
        <v>0</v>
      </c>
      <c r="AR518" s="416">
        <f t="shared" si="96"/>
        <v>0</v>
      </c>
      <c r="AS518" s="416">
        <f t="shared" si="97"/>
        <v>0</v>
      </c>
      <c r="AT518" s="416">
        <f t="shared" si="98"/>
        <v>0</v>
      </c>
      <c r="AU518" s="416">
        <f t="shared" si="99"/>
        <v>0</v>
      </c>
      <c r="AV518" s="416">
        <f t="shared" si="100"/>
        <v>0</v>
      </c>
      <c r="AW518" s="416">
        <f t="shared" si="101"/>
        <v>0</v>
      </c>
      <c r="AX518" s="194"/>
      <c r="AY518" s="194"/>
      <c r="AZ518" s="194"/>
    </row>
    <row r="519" spans="1:52" s="111" customFormat="1" ht="22.8" outlineLevel="1">
      <c r="A519" s="551" t="str">
        <f t="shared" si="91"/>
        <v>1</v>
      </c>
      <c r="L519" s="412" t="s">
        <v>617</v>
      </c>
      <c r="M519" s="420" t="s">
        <v>618</v>
      </c>
      <c r="N519" s="414" t="s">
        <v>370</v>
      </c>
      <c r="O519" s="415"/>
      <c r="P519" s="415"/>
      <c r="Q519" s="415"/>
      <c r="R519" s="416">
        <f t="shared" si="87"/>
        <v>0</v>
      </c>
      <c r="S519" s="415"/>
      <c r="T519" s="415"/>
      <c r="U519" s="415"/>
      <c r="V519" s="415"/>
      <c r="W519" s="415"/>
      <c r="X519" s="415"/>
      <c r="Y519" s="415"/>
      <c r="Z519" s="415"/>
      <c r="AA519" s="415"/>
      <c r="AB519" s="415"/>
      <c r="AC519" s="415"/>
      <c r="AD519" s="415"/>
      <c r="AE519" s="415"/>
      <c r="AF519" s="415"/>
      <c r="AG519" s="415"/>
      <c r="AH519" s="415"/>
      <c r="AI519" s="415"/>
      <c r="AJ519" s="415"/>
      <c r="AK519" s="415"/>
      <c r="AL519" s="415"/>
      <c r="AM519" s="415"/>
      <c r="AN519" s="416">
        <f t="shared" si="92"/>
        <v>0</v>
      </c>
      <c r="AO519" s="416">
        <f t="shared" si="93"/>
        <v>0</v>
      </c>
      <c r="AP519" s="416">
        <f t="shared" si="94"/>
        <v>0</v>
      </c>
      <c r="AQ519" s="416">
        <f t="shared" si="95"/>
        <v>0</v>
      </c>
      <c r="AR519" s="416">
        <f t="shared" si="96"/>
        <v>0</v>
      </c>
      <c r="AS519" s="416">
        <f t="shared" si="97"/>
        <v>0</v>
      </c>
      <c r="AT519" s="416">
        <f t="shared" si="98"/>
        <v>0</v>
      </c>
      <c r="AU519" s="416">
        <f t="shared" si="99"/>
        <v>0</v>
      </c>
      <c r="AV519" s="416">
        <f t="shared" si="100"/>
        <v>0</v>
      </c>
      <c r="AW519" s="416">
        <f t="shared" si="101"/>
        <v>0</v>
      </c>
      <c r="AX519" s="194"/>
      <c r="AY519" s="194"/>
      <c r="AZ519" s="194"/>
    </row>
    <row r="520" spans="1:52" s="111" customFormat="1" outlineLevel="1">
      <c r="A520" s="551" t="str">
        <f t="shared" si="91"/>
        <v>1</v>
      </c>
      <c r="L520" s="412" t="s">
        <v>619</v>
      </c>
      <c r="M520" s="420" t="s">
        <v>620</v>
      </c>
      <c r="N520" s="414" t="s">
        <v>370</v>
      </c>
      <c r="O520" s="415"/>
      <c r="P520" s="415"/>
      <c r="Q520" s="415"/>
      <c r="R520" s="416">
        <f t="shared" si="87"/>
        <v>0</v>
      </c>
      <c r="S520" s="415"/>
      <c r="T520" s="415"/>
      <c r="U520" s="415"/>
      <c r="V520" s="415"/>
      <c r="W520" s="415"/>
      <c r="X520" s="415"/>
      <c r="Y520" s="415"/>
      <c r="Z520" s="415"/>
      <c r="AA520" s="415"/>
      <c r="AB520" s="415"/>
      <c r="AC520" s="415"/>
      <c r="AD520" s="415"/>
      <c r="AE520" s="415"/>
      <c r="AF520" s="415"/>
      <c r="AG520" s="415"/>
      <c r="AH520" s="415"/>
      <c r="AI520" s="415"/>
      <c r="AJ520" s="415"/>
      <c r="AK520" s="415"/>
      <c r="AL520" s="415"/>
      <c r="AM520" s="415"/>
      <c r="AN520" s="416">
        <f t="shared" si="92"/>
        <v>0</v>
      </c>
      <c r="AO520" s="416">
        <f t="shared" si="93"/>
        <v>0</v>
      </c>
      <c r="AP520" s="416">
        <f t="shared" si="94"/>
        <v>0</v>
      </c>
      <c r="AQ520" s="416">
        <f t="shared" si="95"/>
        <v>0</v>
      </c>
      <c r="AR520" s="416">
        <f t="shared" si="96"/>
        <v>0</v>
      </c>
      <c r="AS520" s="416">
        <f t="shared" si="97"/>
        <v>0</v>
      </c>
      <c r="AT520" s="416">
        <f t="shared" si="98"/>
        <v>0</v>
      </c>
      <c r="AU520" s="416">
        <f t="shared" si="99"/>
        <v>0</v>
      </c>
      <c r="AV520" s="416">
        <f t="shared" si="100"/>
        <v>0</v>
      </c>
      <c r="AW520" s="416">
        <f t="shared" si="101"/>
        <v>0</v>
      </c>
      <c r="AX520" s="194"/>
      <c r="AY520" s="194"/>
      <c r="AZ520" s="194"/>
    </row>
    <row r="521" spans="1:52" s="111" customFormat="1" outlineLevel="1">
      <c r="A521" s="551" t="str">
        <f t="shared" si="91"/>
        <v>1</v>
      </c>
      <c r="B521" s="111" t="s">
        <v>424</v>
      </c>
      <c r="L521" s="412" t="s">
        <v>621</v>
      </c>
      <c r="M521" s="420" t="s">
        <v>622</v>
      </c>
      <c r="N521" s="414" t="s">
        <v>370</v>
      </c>
      <c r="O521" s="428">
        <f>SUMIFS(Покупка!O$15:O$170,Покупка!$A$15:$A$170,$A521,Покупка!$M$15:$M$170,$B521)</f>
        <v>0</v>
      </c>
      <c r="P521" s="428">
        <f>SUMIFS(Покупка!P$15:P$170,Покупка!$A$15:$A$170,$A521,Покупка!$M$15:$M$170,$B521)</f>
        <v>0</v>
      </c>
      <c r="Q521" s="428">
        <f>SUMIFS(Покупка!Q$15:Q$170,Покупка!$A$15:$A$170,$A521,Покупка!$M$15:$M$170,$B521)</f>
        <v>0</v>
      </c>
      <c r="R521" s="416">
        <f t="shared" si="87"/>
        <v>0</v>
      </c>
      <c r="S521" s="428">
        <f>SUMIFS(Покупка!R$15:R$170,Покупка!$A$15:$A$170,$A521,Покупка!$M$15:$M$170,$B521)</f>
        <v>0</v>
      </c>
      <c r="T521" s="428">
        <f>SUMIFS(Покупка!S$15:S$170,Покупка!$A$15:$A$170,$A521,Покупка!$M$15:$M$170,$B521)</f>
        <v>0</v>
      </c>
      <c r="U521" s="428">
        <f>SUMIFS(Покупка!T$15:T$170,Покупка!$A$15:$A$170,$A521,Покупка!$M$15:$M$170,$B521)</f>
        <v>0</v>
      </c>
      <c r="V521" s="428">
        <f>SUMIFS(Покупка!U$15:U$170,Покупка!$A$15:$A$170,$A521,Покупка!$M$15:$M$170,$B521)</f>
        <v>0</v>
      </c>
      <c r="W521" s="428">
        <f>SUMIFS(Покупка!V$15:V$170,Покупка!$A$15:$A$170,$A521,Покупка!$M$15:$M$170,$B521)</f>
        <v>0</v>
      </c>
      <c r="X521" s="428">
        <f>SUMIFS(Покупка!W$15:W$170,Покупка!$A$15:$A$170,$A521,Покупка!$M$15:$M$170,$B521)</f>
        <v>0</v>
      </c>
      <c r="Y521" s="428">
        <f>SUMIFS(Покупка!X$15:X$170,Покупка!$A$15:$A$170,$A521,Покупка!$M$15:$M$170,$B521)</f>
        <v>0</v>
      </c>
      <c r="Z521" s="428">
        <f>SUMIFS(Покупка!Y$15:Y$170,Покупка!$A$15:$A$170,$A521,Покупка!$M$15:$M$170,$B521)</f>
        <v>0</v>
      </c>
      <c r="AA521" s="428">
        <f>SUMIFS(Покупка!Z$15:Z$170,Покупка!$A$15:$A$170,$A521,Покупка!$M$15:$M$170,$B521)</f>
        <v>0</v>
      </c>
      <c r="AB521" s="428">
        <f>SUMIFS(Покупка!AA$15:AA$170,Покупка!$A$15:$A$170,$A521,Покупка!$M$15:$M$170,$B521)</f>
        <v>0</v>
      </c>
      <c r="AC521" s="428">
        <f>SUMIFS(Покупка!AB$15:AB$170,Покупка!$A$15:$A$170,$A521,Покупка!$M$15:$M$170,$B521)</f>
        <v>0</v>
      </c>
      <c r="AD521" s="428">
        <f>SUMIFS(Покупка!AC$15:AC$170,Покупка!$A$15:$A$170,$A521,Покупка!$M$15:$M$170,$B521)</f>
        <v>0</v>
      </c>
      <c r="AE521" s="428">
        <f>SUMIFS(Покупка!AD$15:AD$170,Покупка!$A$15:$A$170,$A521,Покупка!$M$15:$M$170,$B521)</f>
        <v>0</v>
      </c>
      <c r="AF521" s="428">
        <f>SUMIFS(Покупка!AE$15:AE$170,Покупка!$A$15:$A$170,$A521,Покупка!$M$15:$M$170,$B521)</f>
        <v>0</v>
      </c>
      <c r="AG521" s="428">
        <f>SUMIFS(Покупка!AF$15:AF$170,Покупка!$A$15:$A$170,$A521,Покупка!$M$15:$M$170,$B521)</f>
        <v>0</v>
      </c>
      <c r="AH521" s="428">
        <f>SUMIFS(Покупка!AG$15:AG$170,Покупка!$A$15:$A$170,$A521,Покупка!$M$15:$M$170,$B521)</f>
        <v>0</v>
      </c>
      <c r="AI521" s="428">
        <f>SUMIFS(Покупка!AH$15:AH$170,Покупка!$A$15:$A$170,$A521,Покупка!$M$15:$M$170,$B521)</f>
        <v>0</v>
      </c>
      <c r="AJ521" s="428">
        <f>SUMIFS(Покупка!AI$15:AI$170,Покупка!$A$15:$A$170,$A521,Покупка!$M$15:$M$170,$B521)</f>
        <v>0</v>
      </c>
      <c r="AK521" s="428">
        <f>SUMIFS(Покупка!AJ$15:AJ$170,Покупка!$A$15:$A$170,$A521,Покупка!$M$15:$M$170,$B521)</f>
        <v>0</v>
      </c>
      <c r="AL521" s="428">
        <f>SUMIFS(Покупка!AK$15:AK$170,Покупка!$A$15:$A$170,$A521,Покупка!$M$15:$M$170,$B521)</f>
        <v>0</v>
      </c>
      <c r="AM521" s="428">
        <f>SUMIFS(Покупка!AL$15:AL$170,Покупка!$A$15:$A$170,$A521,Покупка!$M$15:$M$170,$B521)</f>
        <v>0</v>
      </c>
      <c r="AN521" s="416">
        <f t="shared" si="92"/>
        <v>0</v>
      </c>
      <c r="AO521" s="416">
        <f t="shared" si="93"/>
        <v>0</v>
      </c>
      <c r="AP521" s="416">
        <f t="shared" si="94"/>
        <v>0</v>
      </c>
      <c r="AQ521" s="416">
        <f t="shared" si="95"/>
        <v>0</v>
      </c>
      <c r="AR521" s="416">
        <f t="shared" si="96"/>
        <v>0</v>
      </c>
      <c r="AS521" s="416">
        <f t="shared" si="97"/>
        <v>0</v>
      </c>
      <c r="AT521" s="416">
        <f t="shared" si="98"/>
        <v>0</v>
      </c>
      <c r="AU521" s="416">
        <f t="shared" si="99"/>
        <v>0</v>
      </c>
      <c r="AV521" s="416">
        <f t="shared" si="100"/>
        <v>0</v>
      </c>
      <c r="AW521" s="416">
        <f t="shared" si="101"/>
        <v>0</v>
      </c>
      <c r="AX521" s="194"/>
      <c r="AY521" s="194"/>
      <c r="AZ521" s="194"/>
    </row>
    <row r="522" spans="1:52" s="111" customFormat="1" outlineLevel="1">
      <c r="A522" s="551" t="str">
        <f t="shared" si="91"/>
        <v>1</v>
      </c>
      <c r="B522" s="111" t="s">
        <v>425</v>
      </c>
      <c r="L522" s="412" t="s">
        <v>623</v>
      </c>
      <c r="M522" s="420" t="s">
        <v>624</v>
      </c>
      <c r="N522" s="414" t="s">
        <v>370</v>
      </c>
      <c r="O522" s="428">
        <f>SUMIFS(Покупка!O$15:O$170,Покупка!$A$15:$A$170,$A522,Покупка!$M$15:$M$170,$B522)</f>
        <v>0</v>
      </c>
      <c r="P522" s="428">
        <f>SUMIFS(Покупка!P$15:P$170,Покупка!$A$15:$A$170,$A522,Покупка!$M$15:$M$170,$B522)</f>
        <v>0</v>
      </c>
      <c r="Q522" s="428">
        <f>SUMIFS(Покупка!Q$15:Q$170,Покупка!$A$15:$A$170,$A522,Покупка!$M$15:$M$170,$B522)</f>
        <v>0</v>
      </c>
      <c r="R522" s="416">
        <f t="shared" si="87"/>
        <v>0</v>
      </c>
      <c r="S522" s="428">
        <f>SUMIFS(Покупка!R$15:R$170,Покупка!$A$15:$A$170,$A522,Покупка!$M$15:$M$170,$B522)</f>
        <v>0</v>
      </c>
      <c r="T522" s="428">
        <f>SUMIFS(Покупка!S$15:S$170,Покупка!$A$15:$A$170,$A522,Покупка!$M$15:$M$170,$B522)</f>
        <v>0</v>
      </c>
      <c r="U522" s="428">
        <f>SUMIFS(Покупка!T$15:T$170,Покупка!$A$15:$A$170,$A522,Покупка!$M$15:$M$170,$B522)</f>
        <v>0</v>
      </c>
      <c r="V522" s="428">
        <f>SUMIFS(Покупка!U$15:U$170,Покупка!$A$15:$A$170,$A522,Покупка!$M$15:$M$170,$B522)</f>
        <v>0</v>
      </c>
      <c r="W522" s="428">
        <f>SUMIFS(Покупка!V$15:V$170,Покупка!$A$15:$A$170,$A522,Покупка!$M$15:$M$170,$B522)</f>
        <v>0</v>
      </c>
      <c r="X522" s="428">
        <f>SUMIFS(Покупка!W$15:W$170,Покупка!$A$15:$A$170,$A522,Покупка!$M$15:$M$170,$B522)</f>
        <v>0</v>
      </c>
      <c r="Y522" s="428">
        <f>SUMIFS(Покупка!X$15:X$170,Покупка!$A$15:$A$170,$A522,Покупка!$M$15:$M$170,$B522)</f>
        <v>0</v>
      </c>
      <c r="Z522" s="428">
        <f>SUMIFS(Покупка!Y$15:Y$170,Покупка!$A$15:$A$170,$A522,Покупка!$M$15:$M$170,$B522)</f>
        <v>0</v>
      </c>
      <c r="AA522" s="428">
        <f>SUMIFS(Покупка!Z$15:Z$170,Покупка!$A$15:$A$170,$A522,Покупка!$M$15:$M$170,$B522)</f>
        <v>0</v>
      </c>
      <c r="AB522" s="428">
        <f>SUMIFS(Покупка!AA$15:AA$170,Покупка!$A$15:$A$170,$A522,Покупка!$M$15:$M$170,$B522)</f>
        <v>0</v>
      </c>
      <c r="AC522" s="428">
        <f>SUMIFS(Покупка!AB$15:AB$170,Покупка!$A$15:$A$170,$A522,Покупка!$M$15:$M$170,$B522)</f>
        <v>0</v>
      </c>
      <c r="AD522" s="428">
        <f>SUMIFS(Покупка!AC$15:AC$170,Покупка!$A$15:$A$170,$A522,Покупка!$M$15:$M$170,$B522)</f>
        <v>0</v>
      </c>
      <c r="AE522" s="428">
        <f>SUMIFS(Покупка!AD$15:AD$170,Покупка!$A$15:$A$170,$A522,Покупка!$M$15:$M$170,$B522)</f>
        <v>0</v>
      </c>
      <c r="AF522" s="428">
        <f>SUMIFS(Покупка!AE$15:AE$170,Покупка!$A$15:$A$170,$A522,Покупка!$M$15:$M$170,$B522)</f>
        <v>0</v>
      </c>
      <c r="AG522" s="428">
        <f>SUMIFS(Покупка!AF$15:AF$170,Покупка!$A$15:$A$170,$A522,Покупка!$M$15:$M$170,$B522)</f>
        <v>0</v>
      </c>
      <c r="AH522" s="428">
        <f>SUMIFS(Покупка!AG$15:AG$170,Покупка!$A$15:$A$170,$A522,Покупка!$M$15:$M$170,$B522)</f>
        <v>0</v>
      </c>
      <c r="AI522" s="428">
        <f>SUMIFS(Покупка!AH$15:AH$170,Покупка!$A$15:$A$170,$A522,Покупка!$M$15:$M$170,$B522)</f>
        <v>0</v>
      </c>
      <c r="AJ522" s="428">
        <f>SUMIFS(Покупка!AI$15:AI$170,Покупка!$A$15:$A$170,$A522,Покупка!$M$15:$M$170,$B522)</f>
        <v>0</v>
      </c>
      <c r="AK522" s="428">
        <f>SUMIFS(Покупка!AJ$15:AJ$170,Покупка!$A$15:$A$170,$A522,Покупка!$M$15:$M$170,$B522)</f>
        <v>0</v>
      </c>
      <c r="AL522" s="428">
        <f>SUMIFS(Покупка!AK$15:AK$170,Покупка!$A$15:$A$170,$A522,Покупка!$M$15:$M$170,$B522)</f>
        <v>0</v>
      </c>
      <c r="AM522" s="428">
        <f>SUMIFS(Покупка!AL$15:AL$170,Покупка!$A$15:$A$170,$A522,Покупка!$M$15:$M$170,$B522)</f>
        <v>0</v>
      </c>
      <c r="AN522" s="416">
        <f t="shared" si="92"/>
        <v>0</v>
      </c>
      <c r="AO522" s="416">
        <f t="shared" si="93"/>
        <v>0</v>
      </c>
      <c r="AP522" s="416">
        <f t="shared" si="94"/>
        <v>0</v>
      </c>
      <c r="AQ522" s="416">
        <f t="shared" si="95"/>
        <v>0</v>
      </c>
      <c r="AR522" s="416">
        <f t="shared" si="96"/>
        <v>0</v>
      </c>
      <c r="AS522" s="416">
        <f t="shared" si="97"/>
        <v>0</v>
      </c>
      <c r="AT522" s="416">
        <f t="shared" si="98"/>
        <v>0</v>
      </c>
      <c r="AU522" s="416">
        <f t="shared" si="99"/>
        <v>0</v>
      </c>
      <c r="AV522" s="416">
        <f t="shared" si="100"/>
        <v>0</v>
      </c>
      <c r="AW522" s="416">
        <f t="shared" si="101"/>
        <v>0</v>
      </c>
      <c r="AX522" s="194"/>
      <c r="AY522" s="194"/>
      <c r="AZ522" s="194"/>
    </row>
    <row r="523" spans="1:52" s="111" customFormat="1" outlineLevel="1">
      <c r="A523" s="551" t="str">
        <f t="shared" si="91"/>
        <v>1</v>
      </c>
      <c r="B523" s="111" t="s">
        <v>1328</v>
      </c>
      <c r="L523" s="412" t="s">
        <v>1340</v>
      </c>
      <c r="M523" s="420" t="s">
        <v>1341</v>
      </c>
      <c r="N523" s="414" t="s">
        <v>370</v>
      </c>
      <c r="O523" s="428">
        <f>SUMIFS(Покупка!O$15:O$170,Покупка!$A$15:$A$170,$A523,Покупка!$M$15:$M$170,$B523)</f>
        <v>0</v>
      </c>
      <c r="P523" s="428">
        <f>SUMIFS(Покупка!P$15:P$170,Покупка!$A$15:$A$170,$A523,Покупка!$M$15:$M$170,$B523)</f>
        <v>0</v>
      </c>
      <c r="Q523" s="428">
        <f>SUMIFS(Покупка!Q$15:Q$170,Покупка!$A$15:$A$170,$A523,Покупка!$M$15:$M$170,$B523)</f>
        <v>0</v>
      </c>
      <c r="R523" s="416">
        <f>Q523-P523</f>
        <v>0</v>
      </c>
      <c r="S523" s="428">
        <f>SUMIFS(Покупка!R$15:R$170,Покупка!$A$15:$A$170,$A523,Покупка!$M$15:$M$170,$B523)</f>
        <v>0</v>
      </c>
      <c r="T523" s="428">
        <f>SUMIFS(Покупка!S$15:S$170,Покупка!$A$15:$A$170,$A523,Покупка!$M$15:$M$170,$B523)</f>
        <v>0</v>
      </c>
      <c r="U523" s="428">
        <f>SUMIFS(Покупка!T$15:T$170,Покупка!$A$15:$A$170,$A523,Покупка!$M$15:$M$170,$B523)</f>
        <v>0</v>
      </c>
      <c r="V523" s="428">
        <f>SUMIFS(Покупка!U$15:U$170,Покупка!$A$15:$A$170,$A523,Покупка!$M$15:$M$170,$B523)</f>
        <v>0</v>
      </c>
      <c r="W523" s="428">
        <f>SUMIFS(Покупка!V$15:V$170,Покупка!$A$15:$A$170,$A523,Покупка!$M$15:$M$170,$B523)</f>
        <v>0</v>
      </c>
      <c r="X523" s="428">
        <f>SUMIFS(Покупка!W$15:W$170,Покупка!$A$15:$A$170,$A523,Покупка!$M$15:$M$170,$B523)</f>
        <v>0</v>
      </c>
      <c r="Y523" s="428">
        <f>SUMIFS(Покупка!X$15:X$170,Покупка!$A$15:$A$170,$A523,Покупка!$M$15:$M$170,$B523)</f>
        <v>0</v>
      </c>
      <c r="Z523" s="428">
        <f>SUMIFS(Покупка!Y$15:Y$170,Покупка!$A$15:$A$170,$A523,Покупка!$M$15:$M$170,$B523)</f>
        <v>0</v>
      </c>
      <c r="AA523" s="428">
        <f>SUMIFS(Покупка!Z$15:Z$170,Покупка!$A$15:$A$170,$A523,Покупка!$M$15:$M$170,$B523)</f>
        <v>0</v>
      </c>
      <c r="AB523" s="428">
        <f>SUMIFS(Покупка!AA$15:AA$170,Покупка!$A$15:$A$170,$A523,Покупка!$M$15:$M$170,$B523)</f>
        <v>0</v>
      </c>
      <c r="AC523" s="428">
        <f>SUMIFS(Покупка!AB$15:AB$170,Покупка!$A$15:$A$170,$A523,Покупка!$M$15:$M$170,$B523)</f>
        <v>0</v>
      </c>
      <c r="AD523" s="428">
        <f>SUMIFS(Покупка!AC$15:AC$170,Покупка!$A$15:$A$170,$A523,Покупка!$M$15:$M$170,$B523)</f>
        <v>0</v>
      </c>
      <c r="AE523" s="428">
        <f>SUMIFS(Покупка!AD$15:AD$170,Покупка!$A$15:$A$170,$A523,Покупка!$M$15:$M$170,$B523)</f>
        <v>0</v>
      </c>
      <c r="AF523" s="428">
        <f>SUMIFS(Покупка!AE$15:AE$170,Покупка!$A$15:$A$170,$A523,Покупка!$M$15:$M$170,$B523)</f>
        <v>0</v>
      </c>
      <c r="AG523" s="428">
        <f>SUMIFS(Покупка!AF$15:AF$170,Покупка!$A$15:$A$170,$A523,Покупка!$M$15:$M$170,$B523)</f>
        <v>0</v>
      </c>
      <c r="AH523" s="428">
        <f>SUMIFS(Покупка!AG$15:AG$170,Покупка!$A$15:$A$170,$A523,Покупка!$M$15:$M$170,$B523)</f>
        <v>0</v>
      </c>
      <c r="AI523" s="428">
        <f>SUMIFS(Покупка!AH$15:AH$170,Покупка!$A$15:$A$170,$A523,Покупка!$M$15:$M$170,$B523)</f>
        <v>0</v>
      </c>
      <c r="AJ523" s="428">
        <f>SUMIFS(Покупка!AI$15:AI$170,Покупка!$A$15:$A$170,$A523,Покупка!$M$15:$M$170,$B523)</f>
        <v>0</v>
      </c>
      <c r="AK523" s="428">
        <f>SUMIFS(Покупка!AJ$15:AJ$170,Покупка!$A$15:$A$170,$A523,Покупка!$M$15:$M$170,$B523)</f>
        <v>0</v>
      </c>
      <c r="AL523" s="428">
        <f>SUMIFS(Покупка!AK$15:AK$170,Покупка!$A$15:$A$170,$A523,Покупка!$M$15:$M$170,$B523)</f>
        <v>0</v>
      </c>
      <c r="AM523" s="428">
        <f>SUMIFS(Покупка!AL$15:AL$170,Покупка!$A$15:$A$170,$A523,Покупка!$M$15:$M$170,$B523)</f>
        <v>0</v>
      </c>
      <c r="AN523" s="416">
        <f>IF(S523=0,0,(AD523-S523)/S523*100)</f>
        <v>0</v>
      </c>
      <c r="AO523" s="416">
        <f t="shared" ref="AO523:AW523" si="102">IF(AD523=0,0,(AE523-AD523)/AD523*100)</f>
        <v>0</v>
      </c>
      <c r="AP523" s="416">
        <f t="shared" si="102"/>
        <v>0</v>
      </c>
      <c r="AQ523" s="416">
        <f t="shared" si="102"/>
        <v>0</v>
      </c>
      <c r="AR523" s="416">
        <f t="shared" si="102"/>
        <v>0</v>
      </c>
      <c r="AS523" s="416">
        <f t="shared" si="102"/>
        <v>0</v>
      </c>
      <c r="AT523" s="416">
        <f t="shared" si="102"/>
        <v>0</v>
      </c>
      <c r="AU523" s="416">
        <f t="shared" si="102"/>
        <v>0</v>
      </c>
      <c r="AV523" s="416">
        <f t="shared" si="102"/>
        <v>0</v>
      </c>
      <c r="AW523" s="416">
        <f t="shared" si="102"/>
        <v>0</v>
      </c>
      <c r="AX523" s="194"/>
      <c r="AY523" s="194"/>
      <c r="AZ523" s="194"/>
    </row>
    <row r="524" spans="1:52" s="111" customFormat="1" outlineLevel="1">
      <c r="A524" s="551" t="str">
        <f>A522</f>
        <v>1</v>
      </c>
      <c r="L524" s="412" t="s">
        <v>146</v>
      </c>
      <c r="M524" s="413" t="s">
        <v>625</v>
      </c>
      <c r="N524" s="380" t="s">
        <v>370</v>
      </c>
      <c r="O524" s="428">
        <f>SUMIFS(Реагенты!O$15:O$60,Реагенты!$A$15:$A$60,$A524,Реагенты!$M$15:$M$60,"Всего по тарифу")</f>
        <v>0</v>
      </c>
      <c r="P524" s="428">
        <f>SUMIFS(Реагенты!P$15:P$60,Реагенты!$A$15:$A$60,$A524,Реагенты!$M$15:$M$60,"Всего по тарифу")</f>
        <v>3.4</v>
      </c>
      <c r="Q524" s="428">
        <f>SUMIFS(Реагенты!Q$15:Q$60,Реагенты!$A$15:$A$60,$A524,Реагенты!$M$15:$M$60,"Всего по тарифу")</f>
        <v>0</v>
      </c>
      <c r="R524" s="416">
        <f>Q524-P524</f>
        <v>-3.4</v>
      </c>
      <c r="S524" s="428">
        <f>SUMIFS(Реагенты!R$15:R$60,Реагенты!$A$15:$A$60,$A524,Реагенты!$M$15:$M$60,"Всего по тарифу")</f>
        <v>0</v>
      </c>
      <c r="T524" s="428">
        <f>SUMIFS(Реагенты!S$15:S$60,Реагенты!$A$15:$A$60,$A524,Реагенты!$M$15:$M$60,"Всего по тарифу")</f>
        <v>0</v>
      </c>
      <c r="U524" s="428">
        <f>SUMIFS(Реагенты!T$15:T$60,Реагенты!$A$15:$A$60,$A524,Реагенты!$M$15:$M$60,"Всего по тарифу")</f>
        <v>0</v>
      </c>
      <c r="V524" s="428">
        <f>SUMIFS(Реагенты!U$15:U$60,Реагенты!$A$15:$A$60,$A524,Реагенты!$M$15:$M$60,"Всего по тарифу")</f>
        <v>0</v>
      </c>
      <c r="W524" s="428">
        <f>SUMIFS(Реагенты!V$15:V$60,Реагенты!$A$15:$A$60,$A524,Реагенты!$M$15:$M$60,"Всего по тарифу")</f>
        <v>0</v>
      </c>
      <c r="X524" s="428">
        <f>SUMIFS(Реагенты!W$15:W$60,Реагенты!$A$15:$A$60,$A524,Реагенты!$M$15:$M$60,"Всего по тарифу")</f>
        <v>0</v>
      </c>
      <c r="Y524" s="428">
        <f>SUMIFS(Реагенты!X$15:X$60,Реагенты!$A$15:$A$60,$A524,Реагенты!$M$15:$M$60,"Всего по тарифу")</f>
        <v>0</v>
      </c>
      <c r="Z524" s="428">
        <f>SUMIFS(Реагенты!Y$15:Y$60,Реагенты!$A$15:$A$60,$A524,Реагенты!$M$15:$M$60,"Всего по тарифу")</f>
        <v>0</v>
      </c>
      <c r="AA524" s="428">
        <f>SUMIFS(Реагенты!Z$15:Z$60,Реагенты!$A$15:$A$60,$A524,Реагенты!$M$15:$M$60,"Всего по тарифу")</f>
        <v>0</v>
      </c>
      <c r="AB524" s="428">
        <f>SUMIFS(Реагенты!AA$15:AA$60,Реагенты!$A$15:$A$60,$A524,Реагенты!$M$15:$M$60,"Всего по тарифу")</f>
        <v>0</v>
      </c>
      <c r="AC524" s="428">
        <f>SUMIFS(Реагенты!AB$15:AB$60,Реагенты!$A$15:$A$60,$A524,Реагенты!$M$15:$M$60,"Всего по тарифу")</f>
        <v>0</v>
      </c>
      <c r="AD524" s="428">
        <f>SUMIFS(Реагенты!AC$15:AC$60,Реагенты!$A$15:$A$60,$A524,Реагенты!$M$15:$M$60,"Всего по тарифу")</f>
        <v>0</v>
      </c>
      <c r="AE524" s="428">
        <f>SUMIFS(Реагенты!AD$15:AD$60,Реагенты!$A$15:$A$60,$A524,Реагенты!$M$15:$M$60,"Всего по тарифу")</f>
        <v>0</v>
      </c>
      <c r="AF524" s="428">
        <f>SUMIFS(Реагенты!AE$15:AE$60,Реагенты!$A$15:$A$60,$A524,Реагенты!$M$15:$M$60,"Всего по тарифу")</f>
        <v>0</v>
      </c>
      <c r="AG524" s="428">
        <f>SUMIFS(Реагенты!AF$15:AF$60,Реагенты!$A$15:$A$60,$A524,Реагенты!$M$15:$M$60,"Всего по тарифу")</f>
        <v>0</v>
      </c>
      <c r="AH524" s="428">
        <f>SUMIFS(Реагенты!AG$15:AG$60,Реагенты!$A$15:$A$60,$A524,Реагенты!$M$15:$M$60,"Всего по тарифу")</f>
        <v>0</v>
      </c>
      <c r="AI524" s="428">
        <f>SUMIFS(Реагенты!AH$15:AH$60,Реагенты!$A$15:$A$60,$A524,Реагенты!$M$15:$M$60,"Всего по тарифу")</f>
        <v>0</v>
      </c>
      <c r="AJ524" s="428">
        <f>SUMIFS(Реагенты!AI$15:AI$60,Реагенты!$A$15:$A$60,$A524,Реагенты!$M$15:$M$60,"Всего по тарифу")</f>
        <v>0</v>
      </c>
      <c r="AK524" s="428">
        <f>SUMIFS(Реагенты!AJ$15:AJ$60,Реагенты!$A$15:$A$60,$A524,Реагенты!$M$15:$M$60,"Всего по тарифу")</f>
        <v>0</v>
      </c>
      <c r="AL524" s="428">
        <f>SUMIFS(Реагенты!AK$15:AK$60,Реагенты!$A$15:$A$60,$A524,Реагенты!$M$15:$M$60,"Всего по тарифу")</f>
        <v>0</v>
      </c>
      <c r="AM524" s="428">
        <f>SUMIFS(Реагенты!AL$15:AL$60,Реагенты!$A$15:$A$60,$A524,Реагенты!$M$15:$M$60,"Всего по тарифу")</f>
        <v>0</v>
      </c>
      <c r="AN524" s="416">
        <f t="shared" si="92"/>
        <v>0</v>
      </c>
      <c r="AO524" s="416">
        <f t="shared" si="93"/>
        <v>0</v>
      </c>
      <c r="AP524" s="416">
        <f t="shared" si="94"/>
        <v>0</v>
      </c>
      <c r="AQ524" s="416">
        <f t="shared" si="95"/>
        <v>0</v>
      </c>
      <c r="AR524" s="416">
        <f t="shared" si="96"/>
        <v>0</v>
      </c>
      <c r="AS524" s="416">
        <f t="shared" si="97"/>
        <v>0</v>
      </c>
      <c r="AT524" s="416">
        <f t="shared" si="98"/>
        <v>0</v>
      </c>
      <c r="AU524" s="416">
        <f t="shared" si="99"/>
        <v>0</v>
      </c>
      <c r="AV524" s="416">
        <f t="shared" si="100"/>
        <v>0</v>
      </c>
      <c r="AW524" s="416">
        <f t="shared" si="101"/>
        <v>0</v>
      </c>
      <c r="AX524" s="194"/>
      <c r="AY524" s="194"/>
      <c r="AZ524" s="194"/>
    </row>
    <row r="525" spans="1:52" s="116" customFormat="1" outlineLevel="1">
      <c r="A525" s="568" t="str">
        <f t="shared" si="91"/>
        <v>1</v>
      </c>
      <c r="L525" s="432" t="s">
        <v>167</v>
      </c>
      <c r="M525" s="536" t="s">
        <v>626</v>
      </c>
      <c r="N525" s="433" t="s">
        <v>370</v>
      </c>
      <c r="O525" s="410">
        <f>SUM(O526:O534)</f>
        <v>137</v>
      </c>
      <c r="P525" s="410">
        <f t="shared" ref="P525:AM525" si="103">SUM(P526:P534)</f>
        <v>89.86999999999999</v>
      </c>
      <c r="Q525" s="410">
        <f t="shared" si="103"/>
        <v>0</v>
      </c>
      <c r="R525" s="410">
        <f t="shared" ref="R525:R534" si="104">Q525-P525</f>
        <v>-89.86999999999999</v>
      </c>
      <c r="S525" s="410">
        <f t="shared" si="103"/>
        <v>178</v>
      </c>
      <c r="T525" s="411">
        <f t="shared" si="103"/>
        <v>203.1</v>
      </c>
      <c r="U525" s="410">
        <f t="shared" si="103"/>
        <v>0</v>
      </c>
      <c r="V525" s="410">
        <f t="shared" si="103"/>
        <v>0</v>
      </c>
      <c r="W525" s="410">
        <f t="shared" si="103"/>
        <v>0</v>
      </c>
      <c r="X525" s="410">
        <f t="shared" si="103"/>
        <v>0</v>
      </c>
      <c r="Y525" s="410">
        <f t="shared" si="103"/>
        <v>0</v>
      </c>
      <c r="Z525" s="410">
        <f t="shared" si="103"/>
        <v>0</v>
      </c>
      <c r="AA525" s="410">
        <f t="shared" si="103"/>
        <v>0</v>
      </c>
      <c r="AB525" s="410">
        <f t="shared" si="103"/>
        <v>0</v>
      </c>
      <c r="AC525" s="410">
        <f t="shared" si="103"/>
        <v>0</v>
      </c>
      <c r="AD525" s="411">
        <f t="shared" si="103"/>
        <v>311.12</v>
      </c>
      <c r="AE525" s="410">
        <f t="shared" si="103"/>
        <v>0</v>
      </c>
      <c r="AF525" s="410">
        <f t="shared" si="103"/>
        <v>0</v>
      </c>
      <c r="AG525" s="410">
        <f t="shared" si="103"/>
        <v>0</v>
      </c>
      <c r="AH525" s="410">
        <f t="shared" si="103"/>
        <v>0</v>
      </c>
      <c r="AI525" s="410">
        <f t="shared" si="103"/>
        <v>0</v>
      </c>
      <c r="AJ525" s="410">
        <f t="shared" si="103"/>
        <v>0</v>
      </c>
      <c r="AK525" s="410">
        <f t="shared" si="103"/>
        <v>0</v>
      </c>
      <c r="AL525" s="410">
        <f t="shared" si="103"/>
        <v>0</v>
      </c>
      <c r="AM525" s="410">
        <f t="shared" si="103"/>
        <v>0</v>
      </c>
      <c r="AN525" s="410">
        <f t="shared" si="92"/>
        <v>74.786516853932582</v>
      </c>
      <c r="AO525" s="410">
        <f t="shared" si="93"/>
        <v>-100</v>
      </c>
      <c r="AP525" s="410">
        <f t="shared" si="94"/>
        <v>0</v>
      </c>
      <c r="AQ525" s="410">
        <f t="shared" si="95"/>
        <v>0</v>
      </c>
      <c r="AR525" s="410">
        <f t="shared" si="96"/>
        <v>0</v>
      </c>
      <c r="AS525" s="410">
        <f t="shared" si="97"/>
        <v>0</v>
      </c>
      <c r="AT525" s="410">
        <f t="shared" si="98"/>
        <v>0</v>
      </c>
      <c r="AU525" s="410">
        <f t="shared" si="99"/>
        <v>0</v>
      </c>
      <c r="AV525" s="410">
        <f t="shared" si="100"/>
        <v>0</v>
      </c>
      <c r="AW525" s="410">
        <f t="shared" si="101"/>
        <v>0</v>
      </c>
      <c r="AX525" s="538"/>
      <c r="AY525" s="538"/>
      <c r="AZ525" s="538"/>
    </row>
    <row r="526" spans="1:52" s="111" customFormat="1" outlineLevel="1">
      <c r="A526" s="551" t="str">
        <f t="shared" si="91"/>
        <v>1</v>
      </c>
      <c r="B526" s="111" t="s">
        <v>136</v>
      </c>
      <c r="L526" s="412" t="s">
        <v>168</v>
      </c>
      <c r="M526" s="420" t="s">
        <v>627</v>
      </c>
      <c r="N526" s="414" t="s">
        <v>370</v>
      </c>
      <c r="O526" s="428">
        <f>SUMIFS(Налоги!O$15:O$148,Налоги!$A$15:$A$148,$A526,Налоги!$M$15:$M$148,$B526)</f>
        <v>0</v>
      </c>
      <c r="P526" s="428">
        <f>SUMIFS(Налоги!P$15:P$148,Налоги!$A$15:$A$148,$A526,Налоги!$M$15:$M$148,$B526)</f>
        <v>0</v>
      </c>
      <c r="Q526" s="428">
        <f>SUMIFS(Налоги!Q$15:Q$148,Налоги!$A$15:$A$148,$A526,Налоги!$M$15:$M$148,$B526)</f>
        <v>0</v>
      </c>
      <c r="R526" s="416">
        <f t="shared" si="104"/>
        <v>0</v>
      </c>
      <c r="S526" s="428">
        <f>SUMIFS(Налоги!R$15:R$148,Налоги!$A$15:$A$148,$A526,Налоги!$M$15:$M$148,$B526)</f>
        <v>0</v>
      </c>
      <c r="T526" s="428">
        <f>SUMIFS(Налоги!S$15:S$148,Налоги!$A$15:$A$148,$A526,Налоги!$M$15:$M$148,$B526)</f>
        <v>0</v>
      </c>
      <c r="U526" s="428">
        <f>SUMIFS(Налоги!T$15:T$148,Налоги!$A$15:$A$148,$A526,Налоги!$M$15:$M$148,$B526)</f>
        <v>0</v>
      </c>
      <c r="V526" s="428">
        <f>SUMIFS(Налоги!U$15:U$148,Налоги!$A$15:$A$148,$A526,Налоги!$M$15:$M$148,$B526)</f>
        <v>0</v>
      </c>
      <c r="W526" s="428">
        <f>SUMIFS(Налоги!V$15:V$148,Налоги!$A$15:$A$148,$A526,Налоги!$M$15:$M$148,$B526)</f>
        <v>0</v>
      </c>
      <c r="X526" s="428">
        <f>SUMIFS(Налоги!W$15:W$148,Налоги!$A$15:$A$148,$A526,Налоги!$M$15:$M$148,$B526)</f>
        <v>0</v>
      </c>
      <c r="Y526" s="428">
        <f>SUMIFS(Налоги!X$15:X$148,Налоги!$A$15:$A$148,$A526,Налоги!$M$15:$M$148,$B526)</f>
        <v>0</v>
      </c>
      <c r="Z526" s="428">
        <f>SUMIFS(Налоги!Y$15:Y$148,Налоги!$A$15:$A$148,$A526,Налоги!$M$15:$M$148,$B526)</f>
        <v>0</v>
      </c>
      <c r="AA526" s="428">
        <f>SUMIFS(Налоги!Z$15:Z$148,Налоги!$A$15:$A$148,$A526,Налоги!$M$15:$M$148,$B526)</f>
        <v>0</v>
      </c>
      <c r="AB526" s="428">
        <f>SUMIFS(Налоги!AA$15:AA$148,Налоги!$A$15:$A$148,$A526,Налоги!$M$15:$M$148,$B526)</f>
        <v>0</v>
      </c>
      <c r="AC526" s="428">
        <f>SUMIFS(Налоги!AB$15:AB$148,Налоги!$A$15:$A$148,$A526,Налоги!$M$15:$M$148,$B526)</f>
        <v>0</v>
      </c>
      <c r="AD526" s="428">
        <f>SUMIFS(Налоги!AC$15:AC$148,Налоги!$A$15:$A$148,$A526,Налоги!$M$15:$M$148,$B526)</f>
        <v>0</v>
      </c>
      <c r="AE526" s="428">
        <f>SUMIFS(Налоги!AD$15:AD$148,Налоги!$A$15:$A$148,$A526,Налоги!$M$15:$M$148,$B526)</f>
        <v>0</v>
      </c>
      <c r="AF526" s="428">
        <f>SUMIFS(Налоги!AE$15:AE$148,Налоги!$A$15:$A$148,$A526,Налоги!$M$15:$M$148,$B526)</f>
        <v>0</v>
      </c>
      <c r="AG526" s="428">
        <f>SUMIFS(Налоги!AF$15:AF$148,Налоги!$A$15:$A$148,$A526,Налоги!$M$15:$M$148,$B526)</f>
        <v>0</v>
      </c>
      <c r="AH526" s="428">
        <f>SUMIFS(Налоги!AG$15:AG$148,Налоги!$A$15:$A$148,$A526,Налоги!$M$15:$M$148,$B526)</f>
        <v>0</v>
      </c>
      <c r="AI526" s="428">
        <f>SUMIFS(Налоги!AH$15:AH$148,Налоги!$A$15:$A$148,$A526,Налоги!$M$15:$M$148,$B526)</f>
        <v>0</v>
      </c>
      <c r="AJ526" s="428">
        <f>SUMIFS(Налоги!AI$15:AI$148,Налоги!$A$15:$A$148,$A526,Налоги!$M$15:$M$148,$B526)</f>
        <v>0</v>
      </c>
      <c r="AK526" s="428">
        <f>SUMIFS(Налоги!AJ$15:AJ$148,Налоги!$A$15:$A$148,$A526,Налоги!$M$15:$M$148,$B526)</f>
        <v>0</v>
      </c>
      <c r="AL526" s="428">
        <f>SUMIFS(Налоги!AK$15:AK$148,Налоги!$A$15:$A$148,$A526,Налоги!$M$15:$M$148,$B526)</f>
        <v>0</v>
      </c>
      <c r="AM526" s="428">
        <f>SUMIFS(Налоги!AL$15:AL$148,Налоги!$A$15:$A$148,$A526,Налоги!$M$15:$M$148,$B526)</f>
        <v>0</v>
      </c>
      <c r="AN526" s="416">
        <f t="shared" si="92"/>
        <v>0</v>
      </c>
      <c r="AO526" s="416">
        <f t="shared" si="93"/>
        <v>0</v>
      </c>
      <c r="AP526" s="416">
        <f t="shared" si="94"/>
        <v>0</v>
      </c>
      <c r="AQ526" s="416">
        <f t="shared" si="95"/>
        <v>0</v>
      </c>
      <c r="AR526" s="416">
        <f t="shared" si="96"/>
        <v>0</v>
      </c>
      <c r="AS526" s="416">
        <f t="shared" si="97"/>
        <v>0</v>
      </c>
      <c r="AT526" s="416">
        <f t="shared" si="98"/>
        <v>0</v>
      </c>
      <c r="AU526" s="416">
        <f t="shared" si="99"/>
        <v>0</v>
      </c>
      <c r="AV526" s="416">
        <f t="shared" si="100"/>
        <v>0</v>
      </c>
      <c r="AW526" s="416">
        <f t="shared" si="101"/>
        <v>0</v>
      </c>
      <c r="AX526" s="194"/>
      <c r="AY526" s="194"/>
      <c r="AZ526" s="194"/>
    </row>
    <row r="527" spans="1:52" s="111" customFormat="1" outlineLevel="1">
      <c r="A527" s="551" t="str">
        <f t="shared" si="91"/>
        <v>1</v>
      </c>
      <c r="B527" s="111" t="s">
        <v>137</v>
      </c>
      <c r="L527" s="412" t="s">
        <v>628</v>
      </c>
      <c r="M527" s="420" t="s">
        <v>629</v>
      </c>
      <c r="N527" s="414" t="s">
        <v>370</v>
      </c>
      <c r="O527" s="428">
        <f>SUMIFS(Налоги!O$15:O$148,Налоги!$A$15:$A$148,$A527,Налоги!$M$15:$M$148,$B527)</f>
        <v>0</v>
      </c>
      <c r="P527" s="428">
        <f>SUMIFS(Налоги!P$15:P$148,Налоги!$A$15:$A$148,$A527,Налоги!$M$15:$M$148,$B527)</f>
        <v>0</v>
      </c>
      <c r="Q527" s="428">
        <f>SUMIFS(Налоги!Q$15:Q$148,Налоги!$A$15:$A$148,$A527,Налоги!$M$15:$M$148,$B527)</f>
        <v>0</v>
      </c>
      <c r="R527" s="416">
        <f t="shared" si="104"/>
        <v>0</v>
      </c>
      <c r="S527" s="428">
        <f>SUMIFS(Налоги!R$15:R$148,Налоги!$A$15:$A$148,$A527,Налоги!$M$15:$M$148,$B527)</f>
        <v>0</v>
      </c>
      <c r="T527" s="428">
        <f>SUMIFS(Налоги!S$15:S$148,Налоги!$A$15:$A$148,$A527,Налоги!$M$15:$M$148,$B527)</f>
        <v>0</v>
      </c>
      <c r="U527" s="428">
        <f>SUMIFS(Налоги!T$15:T$148,Налоги!$A$15:$A$148,$A527,Налоги!$M$15:$M$148,$B527)</f>
        <v>0</v>
      </c>
      <c r="V527" s="428">
        <f>SUMIFS(Налоги!U$15:U$148,Налоги!$A$15:$A$148,$A527,Налоги!$M$15:$M$148,$B527)</f>
        <v>0</v>
      </c>
      <c r="W527" s="428">
        <f>SUMIFS(Налоги!V$15:V$148,Налоги!$A$15:$A$148,$A527,Налоги!$M$15:$M$148,$B527)</f>
        <v>0</v>
      </c>
      <c r="X527" s="428">
        <f>SUMIFS(Налоги!W$15:W$148,Налоги!$A$15:$A$148,$A527,Налоги!$M$15:$M$148,$B527)</f>
        <v>0</v>
      </c>
      <c r="Y527" s="428">
        <f>SUMIFS(Налоги!X$15:X$148,Налоги!$A$15:$A$148,$A527,Налоги!$M$15:$M$148,$B527)</f>
        <v>0</v>
      </c>
      <c r="Z527" s="428">
        <f>SUMIFS(Налоги!Y$15:Y$148,Налоги!$A$15:$A$148,$A527,Налоги!$M$15:$M$148,$B527)</f>
        <v>0</v>
      </c>
      <c r="AA527" s="428">
        <f>SUMIFS(Налоги!Z$15:Z$148,Налоги!$A$15:$A$148,$A527,Налоги!$M$15:$M$148,$B527)</f>
        <v>0</v>
      </c>
      <c r="AB527" s="428">
        <f>SUMIFS(Налоги!AA$15:AA$148,Налоги!$A$15:$A$148,$A527,Налоги!$M$15:$M$148,$B527)</f>
        <v>0</v>
      </c>
      <c r="AC527" s="428">
        <f>SUMIFS(Налоги!AB$15:AB$148,Налоги!$A$15:$A$148,$A527,Налоги!$M$15:$M$148,$B527)</f>
        <v>0</v>
      </c>
      <c r="AD527" s="428">
        <f>SUMIFS(Налоги!AC$15:AC$148,Налоги!$A$15:$A$148,$A527,Налоги!$M$15:$M$148,$B527)</f>
        <v>0</v>
      </c>
      <c r="AE527" s="428">
        <f>SUMIFS(Налоги!AD$15:AD$148,Налоги!$A$15:$A$148,$A527,Налоги!$M$15:$M$148,$B527)</f>
        <v>0</v>
      </c>
      <c r="AF527" s="428">
        <f>SUMIFS(Налоги!AE$15:AE$148,Налоги!$A$15:$A$148,$A527,Налоги!$M$15:$M$148,$B527)</f>
        <v>0</v>
      </c>
      <c r="AG527" s="428">
        <f>SUMIFS(Налоги!AF$15:AF$148,Налоги!$A$15:$A$148,$A527,Налоги!$M$15:$M$148,$B527)</f>
        <v>0</v>
      </c>
      <c r="AH527" s="428">
        <f>SUMIFS(Налоги!AG$15:AG$148,Налоги!$A$15:$A$148,$A527,Налоги!$M$15:$M$148,$B527)</f>
        <v>0</v>
      </c>
      <c r="AI527" s="428">
        <f>SUMIFS(Налоги!AH$15:AH$148,Налоги!$A$15:$A$148,$A527,Налоги!$M$15:$M$148,$B527)</f>
        <v>0</v>
      </c>
      <c r="AJ527" s="428">
        <f>SUMIFS(Налоги!AI$15:AI$148,Налоги!$A$15:$A$148,$A527,Налоги!$M$15:$M$148,$B527)</f>
        <v>0</v>
      </c>
      <c r="AK527" s="428">
        <f>SUMIFS(Налоги!AJ$15:AJ$148,Налоги!$A$15:$A$148,$A527,Налоги!$M$15:$M$148,$B527)</f>
        <v>0</v>
      </c>
      <c r="AL527" s="428">
        <f>SUMIFS(Налоги!AK$15:AK$148,Налоги!$A$15:$A$148,$A527,Налоги!$M$15:$M$148,$B527)</f>
        <v>0</v>
      </c>
      <c r="AM527" s="428">
        <f>SUMIFS(Налоги!AL$15:AL$148,Налоги!$A$15:$A$148,$A527,Налоги!$M$15:$M$148,$B527)</f>
        <v>0</v>
      </c>
      <c r="AN527" s="416">
        <f t="shared" si="92"/>
        <v>0</v>
      </c>
      <c r="AO527" s="416">
        <f t="shared" si="93"/>
        <v>0</v>
      </c>
      <c r="AP527" s="416">
        <f t="shared" si="94"/>
        <v>0</v>
      </c>
      <c r="AQ527" s="416">
        <f t="shared" si="95"/>
        <v>0</v>
      </c>
      <c r="AR527" s="416">
        <f t="shared" si="96"/>
        <v>0</v>
      </c>
      <c r="AS527" s="416">
        <f t="shared" si="97"/>
        <v>0</v>
      </c>
      <c r="AT527" s="416">
        <f t="shared" si="98"/>
        <v>0</v>
      </c>
      <c r="AU527" s="416">
        <f t="shared" si="99"/>
        <v>0</v>
      </c>
      <c r="AV527" s="416">
        <f t="shared" si="100"/>
        <v>0</v>
      </c>
      <c r="AW527" s="416">
        <f t="shared" si="101"/>
        <v>0</v>
      </c>
      <c r="AX527" s="194"/>
      <c r="AY527" s="194"/>
      <c r="AZ527" s="194"/>
    </row>
    <row r="528" spans="1:52" s="111" customFormat="1" outlineLevel="1">
      <c r="A528" s="551" t="str">
        <f t="shared" si="91"/>
        <v>1</v>
      </c>
      <c r="B528" s="111" t="s">
        <v>431</v>
      </c>
      <c r="L528" s="412" t="s">
        <v>630</v>
      </c>
      <c r="M528" s="420" t="s">
        <v>631</v>
      </c>
      <c r="N528" s="414" t="s">
        <v>370</v>
      </c>
      <c r="O528" s="428">
        <f>SUMIFS(Налоги!O$15:O$148,Налоги!$A$15:$A$148,$A528,Налоги!$M$15:$M$148,$B528)</f>
        <v>0</v>
      </c>
      <c r="P528" s="428">
        <f>SUMIFS(Налоги!P$15:P$148,Налоги!$A$15:$A$148,$A528,Налоги!$M$15:$M$148,$B528)</f>
        <v>0</v>
      </c>
      <c r="Q528" s="428">
        <f>SUMIFS(Налоги!Q$15:Q$148,Налоги!$A$15:$A$148,$A528,Налоги!$M$15:$M$148,$B528)</f>
        <v>0</v>
      </c>
      <c r="R528" s="416">
        <f t="shared" si="104"/>
        <v>0</v>
      </c>
      <c r="S528" s="428">
        <f>SUMIFS(Налоги!R$15:R$148,Налоги!$A$15:$A$148,$A528,Налоги!$M$15:$M$148,$B528)</f>
        <v>0</v>
      </c>
      <c r="T528" s="428">
        <f>SUMIFS(Налоги!S$15:S$148,Налоги!$A$15:$A$148,$A528,Налоги!$M$15:$M$148,$B528)</f>
        <v>0</v>
      </c>
      <c r="U528" s="428">
        <f>SUMIFS(Налоги!T$15:T$148,Налоги!$A$15:$A$148,$A528,Налоги!$M$15:$M$148,$B528)</f>
        <v>0</v>
      </c>
      <c r="V528" s="428">
        <f>SUMIFS(Налоги!U$15:U$148,Налоги!$A$15:$A$148,$A528,Налоги!$M$15:$M$148,$B528)</f>
        <v>0</v>
      </c>
      <c r="W528" s="428">
        <f>SUMIFS(Налоги!V$15:V$148,Налоги!$A$15:$A$148,$A528,Налоги!$M$15:$M$148,$B528)</f>
        <v>0</v>
      </c>
      <c r="X528" s="428">
        <f>SUMIFS(Налоги!W$15:W$148,Налоги!$A$15:$A$148,$A528,Налоги!$M$15:$M$148,$B528)</f>
        <v>0</v>
      </c>
      <c r="Y528" s="428">
        <f>SUMIFS(Налоги!X$15:X$148,Налоги!$A$15:$A$148,$A528,Налоги!$M$15:$M$148,$B528)</f>
        <v>0</v>
      </c>
      <c r="Z528" s="428">
        <f>SUMIFS(Налоги!Y$15:Y$148,Налоги!$A$15:$A$148,$A528,Налоги!$M$15:$M$148,$B528)</f>
        <v>0</v>
      </c>
      <c r="AA528" s="428">
        <f>SUMIFS(Налоги!Z$15:Z$148,Налоги!$A$15:$A$148,$A528,Налоги!$M$15:$M$148,$B528)</f>
        <v>0</v>
      </c>
      <c r="AB528" s="428">
        <f>SUMIFS(Налоги!AA$15:AA$148,Налоги!$A$15:$A$148,$A528,Налоги!$M$15:$M$148,$B528)</f>
        <v>0</v>
      </c>
      <c r="AC528" s="428">
        <f>SUMIFS(Налоги!AB$15:AB$148,Налоги!$A$15:$A$148,$A528,Налоги!$M$15:$M$148,$B528)</f>
        <v>0</v>
      </c>
      <c r="AD528" s="428">
        <f>SUMIFS(Налоги!AC$15:AC$148,Налоги!$A$15:$A$148,$A528,Налоги!$M$15:$M$148,$B528)</f>
        <v>0</v>
      </c>
      <c r="AE528" s="428">
        <f>SUMIFS(Налоги!AD$15:AD$148,Налоги!$A$15:$A$148,$A528,Налоги!$M$15:$M$148,$B528)</f>
        <v>0</v>
      </c>
      <c r="AF528" s="428">
        <f>SUMIFS(Налоги!AE$15:AE$148,Налоги!$A$15:$A$148,$A528,Налоги!$M$15:$M$148,$B528)</f>
        <v>0</v>
      </c>
      <c r="AG528" s="428">
        <f>SUMIFS(Налоги!AF$15:AF$148,Налоги!$A$15:$A$148,$A528,Налоги!$M$15:$M$148,$B528)</f>
        <v>0</v>
      </c>
      <c r="AH528" s="428">
        <f>SUMIFS(Налоги!AG$15:AG$148,Налоги!$A$15:$A$148,$A528,Налоги!$M$15:$M$148,$B528)</f>
        <v>0</v>
      </c>
      <c r="AI528" s="428">
        <f>SUMIFS(Налоги!AH$15:AH$148,Налоги!$A$15:$A$148,$A528,Налоги!$M$15:$M$148,$B528)</f>
        <v>0</v>
      </c>
      <c r="AJ528" s="428">
        <f>SUMIFS(Налоги!AI$15:AI$148,Налоги!$A$15:$A$148,$A528,Налоги!$M$15:$M$148,$B528)</f>
        <v>0</v>
      </c>
      <c r="AK528" s="428">
        <f>SUMIFS(Налоги!AJ$15:AJ$148,Налоги!$A$15:$A$148,$A528,Налоги!$M$15:$M$148,$B528)</f>
        <v>0</v>
      </c>
      <c r="AL528" s="428">
        <f>SUMIFS(Налоги!AK$15:AK$148,Налоги!$A$15:$A$148,$A528,Налоги!$M$15:$M$148,$B528)</f>
        <v>0</v>
      </c>
      <c r="AM528" s="428">
        <f>SUMIFS(Налоги!AL$15:AL$148,Налоги!$A$15:$A$148,$A528,Налоги!$M$15:$M$148,$B528)</f>
        <v>0</v>
      </c>
      <c r="AN528" s="416">
        <f t="shared" si="92"/>
        <v>0</v>
      </c>
      <c r="AO528" s="416">
        <f t="shared" si="93"/>
        <v>0</v>
      </c>
      <c r="AP528" s="416">
        <f t="shared" si="94"/>
        <v>0</v>
      </c>
      <c r="AQ528" s="416">
        <f t="shared" si="95"/>
        <v>0</v>
      </c>
      <c r="AR528" s="416">
        <f t="shared" si="96"/>
        <v>0</v>
      </c>
      <c r="AS528" s="416">
        <f t="shared" si="97"/>
        <v>0</v>
      </c>
      <c r="AT528" s="416">
        <f t="shared" si="98"/>
        <v>0</v>
      </c>
      <c r="AU528" s="416">
        <f t="shared" si="99"/>
        <v>0</v>
      </c>
      <c r="AV528" s="416">
        <f t="shared" si="100"/>
        <v>0</v>
      </c>
      <c r="AW528" s="416">
        <f t="shared" si="101"/>
        <v>0</v>
      </c>
      <c r="AX528" s="194"/>
      <c r="AY528" s="194"/>
      <c r="AZ528" s="194"/>
    </row>
    <row r="529" spans="1:52" s="111" customFormat="1" outlineLevel="1">
      <c r="A529" s="551" t="str">
        <f t="shared" si="91"/>
        <v>1</v>
      </c>
      <c r="B529" s="111" t="s">
        <v>432</v>
      </c>
      <c r="L529" s="412" t="s">
        <v>632</v>
      </c>
      <c r="M529" s="420" t="s">
        <v>633</v>
      </c>
      <c r="N529" s="414" t="s">
        <v>370</v>
      </c>
      <c r="O529" s="428">
        <f>SUMIFS(Налоги!O$15:O$148,Налоги!$A$15:$A$148,$A529,Налоги!$M$15:$M$148,$B529)</f>
        <v>40</v>
      </c>
      <c r="P529" s="428">
        <f>SUMIFS(Налоги!P$15:P$148,Налоги!$A$15:$A$148,$A529,Налоги!$M$15:$M$148,$B529)</f>
        <v>76.459999999999994</v>
      </c>
      <c r="Q529" s="428">
        <f>SUMIFS(Налоги!Q$15:Q$148,Налоги!$A$15:$A$148,$A529,Налоги!$M$15:$M$148,$B529)</f>
        <v>0</v>
      </c>
      <c r="R529" s="416">
        <f t="shared" si="104"/>
        <v>-76.459999999999994</v>
      </c>
      <c r="S529" s="428">
        <f>SUMIFS(Налоги!R$15:R$148,Налоги!$A$15:$A$148,$A529,Налоги!$M$15:$M$148,$B529)</f>
        <v>75</v>
      </c>
      <c r="T529" s="428">
        <f>SUMIFS(Налоги!S$15:S$148,Налоги!$A$15:$A$148,$A529,Налоги!$M$15:$M$148,$B529)</f>
        <v>97.85</v>
      </c>
      <c r="U529" s="428">
        <f>SUMIFS(Налоги!T$15:T$148,Налоги!$A$15:$A$148,$A529,Налоги!$M$15:$M$148,$B529)</f>
        <v>0</v>
      </c>
      <c r="V529" s="428">
        <f>SUMIFS(Налоги!U$15:U$148,Налоги!$A$15:$A$148,$A529,Налоги!$M$15:$M$148,$B529)</f>
        <v>0</v>
      </c>
      <c r="W529" s="428">
        <f>SUMIFS(Налоги!V$15:V$148,Налоги!$A$15:$A$148,$A529,Налоги!$M$15:$M$148,$B529)</f>
        <v>0</v>
      </c>
      <c r="X529" s="428">
        <f>SUMIFS(Налоги!W$15:W$148,Налоги!$A$15:$A$148,$A529,Налоги!$M$15:$M$148,$B529)</f>
        <v>0</v>
      </c>
      <c r="Y529" s="428">
        <f>SUMIFS(Налоги!X$15:X$148,Налоги!$A$15:$A$148,$A529,Налоги!$M$15:$M$148,$B529)</f>
        <v>0</v>
      </c>
      <c r="Z529" s="428">
        <f>SUMIFS(Налоги!Y$15:Y$148,Налоги!$A$15:$A$148,$A529,Налоги!$M$15:$M$148,$B529)</f>
        <v>0</v>
      </c>
      <c r="AA529" s="428">
        <f>SUMIFS(Налоги!Z$15:Z$148,Налоги!$A$15:$A$148,$A529,Налоги!$M$15:$M$148,$B529)</f>
        <v>0</v>
      </c>
      <c r="AB529" s="428">
        <f>SUMIFS(Налоги!AA$15:AA$148,Налоги!$A$15:$A$148,$A529,Налоги!$M$15:$M$148,$B529)</f>
        <v>0</v>
      </c>
      <c r="AC529" s="428">
        <f>SUMIFS(Налоги!AB$15:AB$148,Налоги!$A$15:$A$148,$A529,Налоги!$M$15:$M$148,$B529)</f>
        <v>0</v>
      </c>
      <c r="AD529" s="428">
        <f>SUMIFS(Налоги!AC$15:AC$148,Налоги!$A$15:$A$148,$A529,Налоги!$M$15:$M$148,$B529)</f>
        <v>198.52</v>
      </c>
      <c r="AE529" s="428">
        <f>SUMIFS(Налоги!AD$15:AD$148,Налоги!$A$15:$A$148,$A529,Налоги!$M$15:$M$148,$B529)</f>
        <v>0</v>
      </c>
      <c r="AF529" s="428">
        <f>SUMIFS(Налоги!AE$15:AE$148,Налоги!$A$15:$A$148,$A529,Налоги!$M$15:$M$148,$B529)</f>
        <v>0</v>
      </c>
      <c r="AG529" s="428">
        <f>SUMIFS(Налоги!AF$15:AF$148,Налоги!$A$15:$A$148,$A529,Налоги!$M$15:$M$148,$B529)</f>
        <v>0</v>
      </c>
      <c r="AH529" s="428">
        <f>SUMIFS(Налоги!AG$15:AG$148,Налоги!$A$15:$A$148,$A529,Налоги!$M$15:$M$148,$B529)</f>
        <v>0</v>
      </c>
      <c r="AI529" s="428">
        <f>SUMIFS(Налоги!AH$15:AH$148,Налоги!$A$15:$A$148,$A529,Налоги!$M$15:$M$148,$B529)</f>
        <v>0</v>
      </c>
      <c r="AJ529" s="428">
        <f>SUMIFS(Налоги!AI$15:AI$148,Налоги!$A$15:$A$148,$A529,Налоги!$M$15:$M$148,$B529)</f>
        <v>0</v>
      </c>
      <c r="AK529" s="428">
        <f>SUMIFS(Налоги!AJ$15:AJ$148,Налоги!$A$15:$A$148,$A529,Налоги!$M$15:$M$148,$B529)</f>
        <v>0</v>
      </c>
      <c r="AL529" s="428">
        <f>SUMIFS(Налоги!AK$15:AK$148,Налоги!$A$15:$A$148,$A529,Налоги!$M$15:$M$148,$B529)</f>
        <v>0</v>
      </c>
      <c r="AM529" s="428">
        <f>SUMIFS(Налоги!AL$15:AL$148,Налоги!$A$15:$A$148,$A529,Налоги!$M$15:$M$148,$B529)</f>
        <v>0</v>
      </c>
      <c r="AN529" s="416">
        <f t="shared" si="92"/>
        <v>164.69333333333333</v>
      </c>
      <c r="AO529" s="416">
        <f t="shared" si="93"/>
        <v>-100</v>
      </c>
      <c r="AP529" s="416">
        <f t="shared" si="94"/>
        <v>0</v>
      </c>
      <c r="AQ529" s="416">
        <f t="shared" si="95"/>
        <v>0</v>
      </c>
      <c r="AR529" s="416">
        <f t="shared" si="96"/>
        <v>0</v>
      </c>
      <c r="AS529" s="416">
        <f t="shared" si="97"/>
        <v>0</v>
      </c>
      <c r="AT529" s="416">
        <f t="shared" si="98"/>
        <v>0</v>
      </c>
      <c r="AU529" s="416">
        <f t="shared" si="99"/>
        <v>0</v>
      </c>
      <c r="AV529" s="416">
        <f t="shared" si="100"/>
        <v>0</v>
      </c>
      <c r="AW529" s="416">
        <f t="shared" si="101"/>
        <v>0</v>
      </c>
      <c r="AX529" s="194"/>
      <c r="AY529" s="194"/>
      <c r="AZ529" s="194"/>
    </row>
    <row r="530" spans="1:52" s="111" customFormat="1" outlineLevel="1">
      <c r="A530" s="551" t="str">
        <f t="shared" si="91"/>
        <v>1</v>
      </c>
      <c r="B530" s="111" t="s">
        <v>433</v>
      </c>
      <c r="L530" s="412" t="s">
        <v>634</v>
      </c>
      <c r="M530" s="420" t="s">
        <v>635</v>
      </c>
      <c r="N530" s="414" t="s">
        <v>370</v>
      </c>
      <c r="O530" s="428">
        <f>SUMIFS(Налоги!O$15:O$148,Налоги!$A$15:$A$148,$A530,Налоги!$M$15:$M$148,$B530)</f>
        <v>0</v>
      </c>
      <c r="P530" s="428">
        <f>SUMIFS(Налоги!P$15:P$148,Налоги!$A$15:$A$148,$A530,Налоги!$M$15:$M$148,$B530)</f>
        <v>0</v>
      </c>
      <c r="Q530" s="428">
        <f>SUMIFS(Налоги!Q$15:Q$148,Налоги!$A$15:$A$148,$A530,Налоги!$M$15:$M$148,$B530)</f>
        <v>0</v>
      </c>
      <c r="R530" s="416">
        <f t="shared" si="104"/>
        <v>0</v>
      </c>
      <c r="S530" s="428">
        <f>SUMIFS(Налоги!R$15:R$148,Налоги!$A$15:$A$148,$A530,Налоги!$M$15:$M$148,$B530)</f>
        <v>0</v>
      </c>
      <c r="T530" s="428">
        <f>SUMIFS(Налоги!S$15:S$148,Налоги!$A$15:$A$148,$A530,Налоги!$M$15:$M$148,$B530)</f>
        <v>0</v>
      </c>
      <c r="U530" s="428">
        <f>SUMIFS(Налоги!T$15:T$148,Налоги!$A$15:$A$148,$A530,Налоги!$M$15:$M$148,$B530)</f>
        <v>0</v>
      </c>
      <c r="V530" s="428">
        <f>SUMIFS(Налоги!U$15:U$148,Налоги!$A$15:$A$148,$A530,Налоги!$M$15:$M$148,$B530)</f>
        <v>0</v>
      </c>
      <c r="W530" s="428">
        <f>SUMIFS(Налоги!V$15:V$148,Налоги!$A$15:$A$148,$A530,Налоги!$M$15:$M$148,$B530)</f>
        <v>0</v>
      </c>
      <c r="X530" s="428">
        <f>SUMIFS(Налоги!W$15:W$148,Налоги!$A$15:$A$148,$A530,Налоги!$M$15:$M$148,$B530)</f>
        <v>0</v>
      </c>
      <c r="Y530" s="428">
        <f>SUMIFS(Налоги!X$15:X$148,Налоги!$A$15:$A$148,$A530,Налоги!$M$15:$M$148,$B530)</f>
        <v>0</v>
      </c>
      <c r="Z530" s="428">
        <f>SUMIFS(Налоги!Y$15:Y$148,Налоги!$A$15:$A$148,$A530,Налоги!$M$15:$M$148,$B530)</f>
        <v>0</v>
      </c>
      <c r="AA530" s="428">
        <f>SUMIFS(Налоги!Z$15:Z$148,Налоги!$A$15:$A$148,$A530,Налоги!$M$15:$M$148,$B530)</f>
        <v>0</v>
      </c>
      <c r="AB530" s="428">
        <f>SUMIFS(Налоги!AA$15:AA$148,Налоги!$A$15:$A$148,$A530,Налоги!$M$15:$M$148,$B530)</f>
        <v>0</v>
      </c>
      <c r="AC530" s="428">
        <f>SUMIFS(Налоги!AB$15:AB$148,Налоги!$A$15:$A$148,$A530,Налоги!$M$15:$M$148,$B530)</f>
        <v>0</v>
      </c>
      <c r="AD530" s="428">
        <f>SUMIFS(Налоги!AC$15:AC$148,Налоги!$A$15:$A$148,$A530,Налоги!$M$15:$M$148,$B530)</f>
        <v>0</v>
      </c>
      <c r="AE530" s="428">
        <f>SUMIFS(Налоги!AD$15:AD$148,Налоги!$A$15:$A$148,$A530,Налоги!$M$15:$M$148,$B530)</f>
        <v>0</v>
      </c>
      <c r="AF530" s="428">
        <f>SUMIFS(Налоги!AE$15:AE$148,Налоги!$A$15:$A$148,$A530,Налоги!$M$15:$M$148,$B530)</f>
        <v>0</v>
      </c>
      <c r="AG530" s="428">
        <f>SUMIFS(Налоги!AF$15:AF$148,Налоги!$A$15:$A$148,$A530,Налоги!$M$15:$M$148,$B530)</f>
        <v>0</v>
      </c>
      <c r="AH530" s="428">
        <f>SUMIFS(Налоги!AG$15:AG$148,Налоги!$A$15:$A$148,$A530,Налоги!$M$15:$M$148,$B530)</f>
        <v>0</v>
      </c>
      <c r="AI530" s="428">
        <f>SUMIFS(Налоги!AH$15:AH$148,Налоги!$A$15:$A$148,$A530,Налоги!$M$15:$M$148,$B530)</f>
        <v>0</v>
      </c>
      <c r="AJ530" s="428">
        <f>SUMIFS(Налоги!AI$15:AI$148,Налоги!$A$15:$A$148,$A530,Налоги!$M$15:$M$148,$B530)</f>
        <v>0</v>
      </c>
      <c r="AK530" s="428">
        <f>SUMIFS(Налоги!AJ$15:AJ$148,Налоги!$A$15:$A$148,$A530,Налоги!$M$15:$M$148,$B530)</f>
        <v>0</v>
      </c>
      <c r="AL530" s="428">
        <f>SUMIFS(Налоги!AK$15:AK$148,Налоги!$A$15:$A$148,$A530,Налоги!$M$15:$M$148,$B530)</f>
        <v>0</v>
      </c>
      <c r="AM530" s="428">
        <f>SUMIFS(Налоги!AL$15:AL$148,Налоги!$A$15:$A$148,$A530,Налоги!$M$15:$M$148,$B530)</f>
        <v>0</v>
      </c>
      <c r="AN530" s="416">
        <f t="shared" si="92"/>
        <v>0</v>
      </c>
      <c r="AO530" s="416">
        <f t="shared" si="93"/>
        <v>0</v>
      </c>
      <c r="AP530" s="416">
        <f t="shared" si="94"/>
        <v>0</v>
      </c>
      <c r="AQ530" s="416">
        <f t="shared" si="95"/>
        <v>0</v>
      </c>
      <c r="AR530" s="416">
        <f t="shared" si="96"/>
        <v>0</v>
      </c>
      <c r="AS530" s="416">
        <f t="shared" si="97"/>
        <v>0</v>
      </c>
      <c r="AT530" s="416">
        <f t="shared" si="98"/>
        <v>0</v>
      </c>
      <c r="AU530" s="416">
        <f t="shared" si="99"/>
        <v>0</v>
      </c>
      <c r="AV530" s="416">
        <f t="shared" si="100"/>
        <v>0</v>
      </c>
      <c r="AW530" s="416">
        <f t="shared" si="101"/>
        <v>0</v>
      </c>
      <c r="AX530" s="194"/>
      <c r="AY530" s="194"/>
      <c r="AZ530" s="194"/>
    </row>
    <row r="531" spans="1:52" s="111" customFormat="1" outlineLevel="1">
      <c r="A531" s="551" t="str">
        <f t="shared" si="91"/>
        <v>1</v>
      </c>
      <c r="B531" s="111" t="s">
        <v>430</v>
      </c>
      <c r="L531" s="412" t="s">
        <v>636</v>
      </c>
      <c r="M531" s="420" t="s">
        <v>637</v>
      </c>
      <c r="N531" s="414" t="s">
        <v>370</v>
      </c>
      <c r="O531" s="428">
        <f>SUMIFS(Налоги!O$15:O$148,Налоги!$A$15:$A$148,$A531,Налоги!$M$15:$M$148,$B531)</f>
        <v>0</v>
      </c>
      <c r="P531" s="428">
        <f>SUMIFS(Налоги!P$15:P$148,Налоги!$A$15:$A$148,$A531,Налоги!$M$15:$M$148,$B531)</f>
        <v>0</v>
      </c>
      <c r="Q531" s="428">
        <f>SUMIFS(Налоги!Q$15:Q$148,Налоги!$A$15:$A$148,$A531,Налоги!$M$15:$M$148,$B531)</f>
        <v>0</v>
      </c>
      <c r="R531" s="416">
        <f t="shared" si="104"/>
        <v>0</v>
      </c>
      <c r="S531" s="428">
        <f>SUMIFS(Налоги!R$15:R$148,Налоги!$A$15:$A$148,$A531,Налоги!$M$15:$M$148,$B531)</f>
        <v>0</v>
      </c>
      <c r="T531" s="428">
        <f>SUMIFS(Налоги!S$15:S$148,Налоги!$A$15:$A$148,$A531,Налоги!$M$15:$M$148,$B531)</f>
        <v>0</v>
      </c>
      <c r="U531" s="428">
        <f>SUMIFS(Налоги!T$15:T$148,Налоги!$A$15:$A$148,$A531,Налоги!$M$15:$M$148,$B531)</f>
        <v>0</v>
      </c>
      <c r="V531" s="428">
        <f>SUMIFS(Налоги!U$15:U$148,Налоги!$A$15:$A$148,$A531,Налоги!$M$15:$M$148,$B531)</f>
        <v>0</v>
      </c>
      <c r="W531" s="428">
        <f>SUMIFS(Налоги!V$15:V$148,Налоги!$A$15:$A$148,$A531,Налоги!$M$15:$M$148,$B531)</f>
        <v>0</v>
      </c>
      <c r="X531" s="428">
        <f>SUMIFS(Налоги!W$15:W$148,Налоги!$A$15:$A$148,$A531,Налоги!$M$15:$M$148,$B531)</f>
        <v>0</v>
      </c>
      <c r="Y531" s="428">
        <f>SUMIFS(Налоги!X$15:X$148,Налоги!$A$15:$A$148,$A531,Налоги!$M$15:$M$148,$B531)</f>
        <v>0</v>
      </c>
      <c r="Z531" s="428">
        <f>SUMIFS(Налоги!Y$15:Y$148,Налоги!$A$15:$A$148,$A531,Налоги!$M$15:$M$148,$B531)</f>
        <v>0</v>
      </c>
      <c r="AA531" s="428">
        <f>SUMIFS(Налоги!Z$15:Z$148,Налоги!$A$15:$A$148,$A531,Налоги!$M$15:$M$148,$B531)</f>
        <v>0</v>
      </c>
      <c r="AB531" s="428">
        <f>SUMIFS(Налоги!AA$15:AA$148,Налоги!$A$15:$A$148,$A531,Налоги!$M$15:$M$148,$B531)</f>
        <v>0</v>
      </c>
      <c r="AC531" s="428">
        <f>SUMIFS(Налоги!AB$15:AB$148,Налоги!$A$15:$A$148,$A531,Налоги!$M$15:$M$148,$B531)</f>
        <v>0</v>
      </c>
      <c r="AD531" s="428">
        <f>SUMIFS(Налоги!AC$15:AC$148,Налоги!$A$15:$A$148,$A531,Налоги!$M$15:$M$148,$B531)</f>
        <v>0</v>
      </c>
      <c r="AE531" s="428">
        <f>SUMIFS(Налоги!AD$15:AD$148,Налоги!$A$15:$A$148,$A531,Налоги!$M$15:$M$148,$B531)</f>
        <v>0</v>
      </c>
      <c r="AF531" s="428">
        <f>SUMIFS(Налоги!AE$15:AE$148,Налоги!$A$15:$A$148,$A531,Налоги!$M$15:$M$148,$B531)</f>
        <v>0</v>
      </c>
      <c r="AG531" s="428">
        <f>SUMIFS(Налоги!AF$15:AF$148,Налоги!$A$15:$A$148,$A531,Налоги!$M$15:$M$148,$B531)</f>
        <v>0</v>
      </c>
      <c r="AH531" s="428">
        <f>SUMIFS(Налоги!AG$15:AG$148,Налоги!$A$15:$A$148,$A531,Налоги!$M$15:$M$148,$B531)</f>
        <v>0</v>
      </c>
      <c r="AI531" s="428">
        <f>SUMIFS(Налоги!AH$15:AH$148,Налоги!$A$15:$A$148,$A531,Налоги!$M$15:$M$148,$B531)</f>
        <v>0</v>
      </c>
      <c r="AJ531" s="428">
        <f>SUMIFS(Налоги!AI$15:AI$148,Налоги!$A$15:$A$148,$A531,Налоги!$M$15:$M$148,$B531)</f>
        <v>0</v>
      </c>
      <c r="AK531" s="428">
        <f>SUMIFS(Налоги!AJ$15:AJ$148,Налоги!$A$15:$A$148,$A531,Налоги!$M$15:$M$148,$B531)</f>
        <v>0</v>
      </c>
      <c r="AL531" s="428">
        <f>SUMIFS(Налоги!AK$15:AK$148,Налоги!$A$15:$A$148,$A531,Налоги!$M$15:$M$148,$B531)</f>
        <v>0</v>
      </c>
      <c r="AM531" s="428">
        <f>SUMIFS(Налоги!AL$15:AL$148,Налоги!$A$15:$A$148,$A531,Налоги!$M$15:$M$148,$B531)</f>
        <v>0</v>
      </c>
      <c r="AN531" s="416">
        <f t="shared" si="92"/>
        <v>0</v>
      </c>
      <c r="AO531" s="416">
        <f t="shared" si="93"/>
        <v>0</v>
      </c>
      <c r="AP531" s="416">
        <f t="shared" si="94"/>
        <v>0</v>
      </c>
      <c r="AQ531" s="416">
        <f t="shared" si="95"/>
        <v>0</v>
      </c>
      <c r="AR531" s="416">
        <f t="shared" si="96"/>
        <v>0</v>
      </c>
      <c r="AS531" s="416">
        <f t="shared" si="97"/>
        <v>0</v>
      </c>
      <c r="AT531" s="416">
        <f t="shared" si="98"/>
        <v>0</v>
      </c>
      <c r="AU531" s="416">
        <f t="shared" si="99"/>
        <v>0</v>
      </c>
      <c r="AV531" s="416">
        <f t="shared" si="100"/>
        <v>0</v>
      </c>
      <c r="AW531" s="416">
        <f t="shared" si="101"/>
        <v>0</v>
      </c>
      <c r="AX531" s="194"/>
      <c r="AY531" s="194"/>
      <c r="AZ531" s="194"/>
    </row>
    <row r="532" spans="1:52" s="111" customFormat="1" outlineLevel="1">
      <c r="A532" s="551" t="str">
        <f t="shared" si="91"/>
        <v>1</v>
      </c>
      <c r="B532" s="111" t="s">
        <v>1372</v>
      </c>
      <c r="L532" s="412" t="s">
        <v>638</v>
      </c>
      <c r="M532" s="420" t="s">
        <v>639</v>
      </c>
      <c r="N532" s="414" t="s">
        <v>370</v>
      </c>
      <c r="O532" s="415">
        <f>SUMIFS(Налоги!O$15:O$148,Налоги!$A$15:$A$148,$A532,Налоги!$M$15:$M$148,$B532)</f>
        <v>0</v>
      </c>
      <c r="P532" s="415">
        <f>SUMIFS(Налоги!P$15:P$148,Налоги!$A$15:$A$148,$A532,Налоги!$M$15:$M$148,$B532)</f>
        <v>0</v>
      </c>
      <c r="Q532" s="415">
        <f>SUMIFS(Налоги!Q$15:Q$148,Налоги!$A$15:$A$148,$A532,Налоги!$M$15:$M$148,$B532)</f>
        <v>0</v>
      </c>
      <c r="R532" s="416">
        <f t="shared" si="104"/>
        <v>0</v>
      </c>
      <c r="S532" s="415">
        <f>SUMIFS(Налоги!R$15:R$148,Налоги!$A$15:$A$148,$A532,Налоги!$M$15:$M$148,$B532)</f>
        <v>0</v>
      </c>
      <c r="T532" s="415">
        <f>SUMIFS(Налоги!S$15:S$148,Налоги!$A$15:$A$148,$A532,Налоги!$M$15:$M$148,$B532)</f>
        <v>0</v>
      </c>
      <c r="U532" s="415">
        <f>SUMIFS(Налоги!T$15:T$148,Налоги!$A$15:$A$148,$A532,Налоги!$M$15:$M$148,$B532)</f>
        <v>0</v>
      </c>
      <c r="V532" s="415">
        <f>SUMIFS(Налоги!U$15:U$148,Налоги!$A$15:$A$148,$A532,Налоги!$M$15:$M$148,$B532)</f>
        <v>0</v>
      </c>
      <c r="W532" s="415">
        <f>SUMIFS(Налоги!V$15:V$148,Налоги!$A$15:$A$148,$A532,Налоги!$M$15:$M$148,$B532)</f>
        <v>0</v>
      </c>
      <c r="X532" s="415">
        <f>SUMIFS(Налоги!W$15:W$148,Налоги!$A$15:$A$148,$A532,Налоги!$M$15:$M$148,$B532)</f>
        <v>0</v>
      </c>
      <c r="Y532" s="415">
        <f>SUMIFS(Налоги!X$15:X$148,Налоги!$A$15:$A$148,$A532,Налоги!$M$15:$M$148,$B532)</f>
        <v>0</v>
      </c>
      <c r="Z532" s="415">
        <f>SUMIFS(Налоги!Y$15:Y$148,Налоги!$A$15:$A$148,$A532,Налоги!$M$15:$M$148,$B532)</f>
        <v>0</v>
      </c>
      <c r="AA532" s="415">
        <f>SUMIFS(Налоги!Z$15:Z$148,Налоги!$A$15:$A$148,$A532,Налоги!$M$15:$M$148,$B532)</f>
        <v>0</v>
      </c>
      <c r="AB532" s="415">
        <f>SUMIFS(Налоги!AA$15:AA$148,Налоги!$A$15:$A$148,$A532,Налоги!$M$15:$M$148,$B532)</f>
        <v>0</v>
      </c>
      <c r="AC532" s="415">
        <f>SUMIFS(Налоги!AB$15:AB$148,Налоги!$A$15:$A$148,$A532,Налоги!$M$15:$M$148,$B532)</f>
        <v>0</v>
      </c>
      <c r="AD532" s="415">
        <f>SUMIFS(Налоги!AC$15:AC$148,Налоги!$A$15:$A$148,$A532,Налоги!$M$15:$M$148,$B532)</f>
        <v>0</v>
      </c>
      <c r="AE532" s="415">
        <f>SUMIFS(Налоги!AD$15:AD$148,Налоги!$A$15:$A$148,$A532,Налоги!$M$15:$M$148,$B532)</f>
        <v>0</v>
      </c>
      <c r="AF532" s="415">
        <f>SUMIFS(Налоги!AE$15:AE$148,Налоги!$A$15:$A$148,$A532,Налоги!$M$15:$M$148,$B532)</f>
        <v>0</v>
      </c>
      <c r="AG532" s="415">
        <f>SUMIFS(Налоги!AF$15:AF$148,Налоги!$A$15:$A$148,$A532,Налоги!$M$15:$M$148,$B532)</f>
        <v>0</v>
      </c>
      <c r="AH532" s="415">
        <f>SUMIFS(Налоги!AG$15:AG$148,Налоги!$A$15:$A$148,$A532,Налоги!$M$15:$M$148,$B532)</f>
        <v>0</v>
      </c>
      <c r="AI532" s="415">
        <f>SUMIFS(Налоги!AH$15:AH$148,Налоги!$A$15:$A$148,$A532,Налоги!$M$15:$M$148,$B532)</f>
        <v>0</v>
      </c>
      <c r="AJ532" s="415">
        <f>SUMIFS(Налоги!AI$15:AI$148,Налоги!$A$15:$A$148,$A532,Налоги!$M$15:$M$148,$B532)</f>
        <v>0</v>
      </c>
      <c r="AK532" s="415">
        <f>SUMIFS(Налоги!AJ$15:AJ$148,Налоги!$A$15:$A$148,$A532,Налоги!$M$15:$M$148,$B532)</f>
        <v>0</v>
      </c>
      <c r="AL532" s="415">
        <f>SUMIFS(Налоги!AK$15:AK$148,Налоги!$A$15:$A$148,$A532,Налоги!$M$15:$M$148,$B532)</f>
        <v>0</v>
      </c>
      <c r="AM532" s="415">
        <f>SUMIFS(Налоги!AL$15:AL$148,Налоги!$A$15:$A$148,$A532,Налоги!$M$15:$M$148,$B532)</f>
        <v>0</v>
      </c>
      <c r="AN532" s="416">
        <f t="shared" si="92"/>
        <v>0</v>
      </c>
      <c r="AO532" s="416">
        <f t="shared" si="93"/>
        <v>0</v>
      </c>
      <c r="AP532" s="416">
        <f t="shared" si="94"/>
        <v>0</v>
      </c>
      <c r="AQ532" s="416">
        <f t="shared" si="95"/>
        <v>0</v>
      </c>
      <c r="AR532" s="416">
        <f t="shared" si="96"/>
        <v>0</v>
      </c>
      <c r="AS532" s="416">
        <f t="shared" si="97"/>
        <v>0</v>
      </c>
      <c r="AT532" s="416">
        <f t="shared" si="98"/>
        <v>0</v>
      </c>
      <c r="AU532" s="416">
        <f t="shared" si="99"/>
        <v>0</v>
      </c>
      <c r="AV532" s="416">
        <f t="shared" si="100"/>
        <v>0</v>
      </c>
      <c r="AW532" s="416">
        <f t="shared" si="101"/>
        <v>0</v>
      </c>
      <c r="AX532" s="194"/>
      <c r="AY532" s="194"/>
      <c r="AZ532" s="194"/>
    </row>
    <row r="533" spans="1:52" s="111" customFormat="1" outlineLevel="1">
      <c r="A533" s="551" t="str">
        <f t="shared" si="91"/>
        <v>1</v>
      </c>
      <c r="B533" s="111" t="s">
        <v>1373</v>
      </c>
      <c r="L533" s="412" t="s">
        <v>640</v>
      </c>
      <c r="M533" s="420" t="s">
        <v>641</v>
      </c>
      <c r="N533" s="414" t="s">
        <v>370</v>
      </c>
      <c r="O533" s="428">
        <f>SUMIFS(Налоги!O$15:O$148,Налоги!$A$15:$A$148,$A533,Налоги!$M$15:$M$148,$B533)</f>
        <v>97</v>
      </c>
      <c r="P533" s="428">
        <f>SUMIFS(Налоги!P$15:P$148,Налоги!$A$15:$A$148,$A533,Налоги!$M$15:$M$148,$B533)</f>
        <v>13.41</v>
      </c>
      <c r="Q533" s="428">
        <f>SUMIFS(Налоги!Q$15:Q$148,Налоги!$A$15:$A$148,$A533,Налоги!$M$15:$M$148,$B533)</f>
        <v>0</v>
      </c>
      <c r="R533" s="416">
        <f>Q533-P533</f>
        <v>-13.41</v>
      </c>
      <c r="S533" s="428">
        <f>SUMIFS(Налоги!R$15:R$148,Налоги!$A$15:$A$148,$A533,Налоги!$M$15:$M$148,$B533)</f>
        <v>103</v>
      </c>
      <c r="T533" s="428">
        <f>SUMIFS(Налоги!S$15:S$148,Налоги!$A$15:$A$148,$A533,Налоги!$M$15:$M$148,$B533)</f>
        <v>105.25</v>
      </c>
      <c r="U533" s="428">
        <f>SUMIFS(Налоги!T$15:T$148,Налоги!$A$15:$A$148,$A533,Налоги!$M$15:$M$148,$B533)</f>
        <v>0</v>
      </c>
      <c r="V533" s="428">
        <f>SUMIFS(Налоги!U$15:U$148,Налоги!$A$15:$A$148,$A533,Налоги!$M$15:$M$148,$B533)</f>
        <v>0</v>
      </c>
      <c r="W533" s="428">
        <f>SUMIFS(Налоги!V$15:V$148,Налоги!$A$15:$A$148,$A533,Налоги!$M$15:$M$148,$B533)</f>
        <v>0</v>
      </c>
      <c r="X533" s="428">
        <f>SUMIFS(Налоги!W$15:W$148,Налоги!$A$15:$A$148,$A533,Налоги!$M$15:$M$148,$B533)</f>
        <v>0</v>
      </c>
      <c r="Y533" s="428">
        <f>SUMIFS(Налоги!X$15:X$148,Налоги!$A$15:$A$148,$A533,Налоги!$M$15:$M$148,$B533)</f>
        <v>0</v>
      </c>
      <c r="Z533" s="428">
        <f>SUMIFS(Налоги!Y$15:Y$148,Налоги!$A$15:$A$148,$A533,Налоги!$M$15:$M$148,$B533)</f>
        <v>0</v>
      </c>
      <c r="AA533" s="428">
        <f>SUMIFS(Налоги!Z$15:Z$148,Налоги!$A$15:$A$148,$A533,Налоги!$M$15:$M$148,$B533)</f>
        <v>0</v>
      </c>
      <c r="AB533" s="428">
        <f>SUMIFS(Налоги!AA$15:AA$148,Налоги!$A$15:$A$148,$A533,Налоги!$M$15:$M$148,$B533)</f>
        <v>0</v>
      </c>
      <c r="AC533" s="428">
        <f>SUMIFS(Налоги!AB$15:AB$148,Налоги!$A$15:$A$148,$A533,Налоги!$M$15:$M$148,$B533)</f>
        <v>0</v>
      </c>
      <c r="AD533" s="428">
        <f>SUMIFS(Налоги!AC$15:AC$148,Налоги!$A$15:$A$148,$A533,Налоги!$M$15:$M$148,$B533)</f>
        <v>112.6</v>
      </c>
      <c r="AE533" s="428">
        <f>SUMIFS(Налоги!AD$15:AD$148,Налоги!$A$15:$A$148,$A533,Налоги!$M$15:$M$148,$B533)</f>
        <v>0</v>
      </c>
      <c r="AF533" s="428">
        <f>SUMIFS(Налоги!AE$15:AE$148,Налоги!$A$15:$A$148,$A533,Налоги!$M$15:$M$148,$B533)</f>
        <v>0</v>
      </c>
      <c r="AG533" s="428">
        <f>SUMIFS(Налоги!AF$15:AF$148,Налоги!$A$15:$A$148,$A533,Налоги!$M$15:$M$148,$B533)</f>
        <v>0</v>
      </c>
      <c r="AH533" s="428">
        <f>SUMIFS(Налоги!AG$15:AG$148,Налоги!$A$15:$A$148,$A533,Налоги!$M$15:$M$148,$B533)</f>
        <v>0</v>
      </c>
      <c r="AI533" s="428">
        <f>SUMIFS(Налоги!AH$15:AH$148,Налоги!$A$15:$A$148,$A533,Налоги!$M$15:$M$148,$B533)</f>
        <v>0</v>
      </c>
      <c r="AJ533" s="428">
        <f>SUMIFS(Налоги!AI$15:AI$148,Налоги!$A$15:$A$148,$A533,Налоги!$M$15:$M$148,$B533)</f>
        <v>0</v>
      </c>
      <c r="AK533" s="428">
        <f>SUMIFS(Налоги!AJ$15:AJ$148,Налоги!$A$15:$A$148,$A533,Налоги!$M$15:$M$148,$B533)</f>
        <v>0</v>
      </c>
      <c r="AL533" s="428">
        <f>SUMIFS(Налоги!AK$15:AK$148,Налоги!$A$15:$A$148,$A533,Налоги!$M$15:$M$148,$B533)</f>
        <v>0</v>
      </c>
      <c r="AM533" s="428">
        <f>SUMIFS(Налоги!AL$15:AL$148,Налоги!$A$15:$A$148,$A533,Налоги!$M$15:$M$148,$B533)</f>
        <v>0</v>
      </c>
      <c r="AN533" s="416">
        <f t="shared" si="92"/>
        <v>9.3203883495145572</v>
      </c>
      <c r="AO533" s="416">
        <f t="shared" si="93"/>
        <v>-100</v>
      </c>
      <c r="AP533" s="416">
        <f t="shared" si="94"/>
        <v>0</v>
      </c>
      <c r="AQ533" s="416">
        <f t="shared" si="95"/>
        <v>0</v>
      </c>
      <c r="AR533" s="416">
        <f t="shared" si="96"/>
        <v>0</v>
      </c>
      <c r="AS533" s="416">
        <f t="shared" si="97"/>
        <v>0</v>
      </c>
      <c r="AT533" s="416">
        <f t="shared" si="98"/>
        <v>0</v>
      </c>
      <c r="AU533" s="416">
        <f t="shared" si="99"/>
        <v>0</v>
      </c>
      <c r="AV533" s="416">
        <f t="shared" si="100"/>
        <v>0</v>
      </c>
      <c r="AW533" s="416">
        <f t="shared" si="101"/>
        <v>0</v>
      </c>
      <c r="AX533" s="194"/>
      <c r="AY533" s="194"/>
      <c r="AZ533" s="194"/>
    </row>
    <row r="534" spans="1:52" s="111" customFormat="1" outlineLevel="1">
      <c r="A534" s="551" t="str">
        <f>A533</f>
        <v>1</v>
      </c>
      <c r="B534" s="111" t="s">
        <v>434</v>
      </c>
      <c r="L534" s="412" t="s">
        <v>642</v>
      </c>
      <c r="M534" s="429" t="s">
        <v>1163</v>
      </c>
      <c r="N534" s="414" t="s">
        <v>370</v>
      </c>
      <c r="O534" s="428">
        <f>SUMIFS(Налоги!O$15:O$148,Налоги!$A$15:$A$148,$A534,Налоги!$M$15:$M$148,$B534)</f>
        <v>0</v>
      </c>
      <c r="P534" s="428">
        <f>SUMIFS(Налоги!P$15:P$148,Налоги!$A$15:$A$148,$A534,Налоги!$M$15:$M$148,$B534)</f>
        <v>0</v>
      </c>
      <c r="Q534" s="428">
        <f>SUMIFS(Налоги!Q$15:Q$148,Налоги!$A$15:$A$148,$A534,Налоги!$M$15:$M$148,$B534)</f>
        <v>0</v>
      </c>
      <c r="R534" s="416">
        <f t="shared" si="104"/>
        <v>0</v>
      </c>
      <c r="S534" s="428">
        <f>SUMIFS(Налоги!R$15:R$148,Налоги!$A$15:$A$148,$A534,Налоги!$M$15:$M$148,$B534)</f>
        <v>0</v>
      </c>
      <c r="T534" s="428">
        <f>SUMIFS(Налоги!S$15:S$148,Налоги!$A$15:$A$148,$A534,Налоги!$M$15:$M$148,$B534)</f>
        <v>0</v>
      </c>
      <c r="U534" s="428">
        <f>SUMIFS(Налоги!T$15:T$148,Налоги!$A$15:$A$148,$A534,Налоги!$M$15:$M$148,$B534)</f>
        <v>0</v>
      </c>
      <c r="V534" s="428">
        <f>SUMIFS(Налоги!U$15:U$148,Налоги!$A$15:$A$148,$A534,Налоги!$M$15:$M$148,$B534)</f>
        <v>0</v>
      </c>
      <c r="W534" s="428">
        <f>SUMIFS(Налоги!V$15:V$148,Налоги!$A$15:$A$148,$A534,Налоги!$M$15:$M$148,$B534)</f>
        <v>0</v>
      </c>
      <c r="X534" s="428">
        <f>SUMIFS(Налоги!W$15:W$148,Налоги!$A$15:$A$148,$A534,Налоги!$M$15:$M$148,$B534)</f>
        <v>0</v>
      </c>
      <c r="Y534" s="428">
        <f>SUMIFS(Налоги!X$15:X$148,Налоги!$A$15:$A$148,$A534,Налоги!$M$15:$M$148,$B534)</f>
        <v>0</v>
      </c>
      <c r="Z534" s="428">
        <f>SUMIFS(Налоги!Y$15:Y$148,Налоги!$A$15:$A$148,$A534,Налоги!$M$15:$M$148,$B534)</f>
        <v>0</v>
      </c>
      <c r="AA534" s="428">
        <f>SUMIFS(Налоги!Z$15:Z$148,Налоги!$A$15:$A$148,$A534,Налоги!$M$15:$M$148,$B534)</f>
        <v>0</v>
      </c>
      <c r="AB534" s="428">
        <f>SUMIFS(Налоги!AA$15:AA$148,Налоги!$A$15:$A$148,$A534,Налоги!$M$15:$M$148,$B534)</f>
        <v>0</v>
      </c>
      <c r="AC534" s="428">
        <f>SUMIFS(Налоги!AB$15:AB$148,Налоги!$A$15:$A$148,$A534,Налоги!$M$15:$M$148,$B534)</f>
        <v>0</v>
      </c>
      <c r="AD534" s="428">
        <f>SUMIFS(Налоги!AC$15:AC$148,Налоги!$A$15:$A$148,$A534,Налоги!$M$15:$M$148,$B534)</f>
        <v>0</v>
      </c>
      <c r="AE534" s="428">
        <f>SUMIFS(Налоги!AD$15:AD$148,Налоги!$A$15:$A$148,$A534,Налоги!$M$15:$M$148,$B534)</f>
        <v>0</v>
      </c>
      <c r="AF534" s="428">
        <f>SUMIFS(Налоги!AE$15:AE$148,Налоги!$A$15:$A$148,$A534,Налоги!$M$15:$M$148,$B534)</f>
        <v>0</v>
      </c>
      <c r="AG534" s="428">
        <f>SUMIFS(Налоги!AF$15:AF$148,Налоги!$A$15:$A$148,$A534,Налоги!$M$15:$M$148,$B534)</f>
        <v>0</v>
      </c>
      <c r="AH534" s="428">
        <f>SUMIFS(Налоги!AG$15:AG$148,Налоги!$A$15:$A$148,$A534,Налоги!$M$15:$M$148,$B534)</f>
        <v>0</v>
      </c>
      <c r="AI534" s="428">
        <f>SUMIFS(Налоги!AH$15:AH$148,Налоги!$A$15:$A$148,$A534,Налоги!$M$15:$M$148,$B534)</f>
        <v>0</v>
      </c>
      <c r="AJ534" s="428">
        <f>SUMIFS(Налоги!AI$15:AI$148,Налоги!$A$15:$A$148,$A534,Налоги!$M$15:$M$148,$B534)</f>
        <v>0</v>
      </c>
      <c r="AK534" s="428">
        <f>SUMIFS(Налоги!AJ$15:AJ$148,Налоги!$A$15:$A$148,$A534,Налоги!$M$15:$M$148,$B534)</f>
        <v>0</v>
      </c>
      <c r="AL534" s="428">
        <f>SUMIFS(Налоги!AK$15:AK$148,Налоги!$A$15:$A$148,$A534,Налоги!$M$15:$M$148,$B534)</f>
        <v>0</v>
      </c>
      <c r="AM534" s="428">
        <f>SUMIFS(Налоги!AL$15:AL$148,Налоги!$A$15:$A$148,$A534,Налоги!$M$15:$M$148,$B534)</f>
        <v>0</v>
      </c>
      <c r="AN534" s="416">
        <f t="shared" si="92"/>
        <v>0</v>
      </c>
      <c r="AO534" s="416">
        <f t="shared" si="93"/>
        <v>0</v>
      </c>
      <c r="AP534" s="416">
        <f t="shared" si="94"/>
        <v>0</v>
      </c>
      <c r="AQ534" s="416">
        <f t="shared" si="95"/>
        <v>0</v>
      </c>
      <c r="AR534" s="416">
        <f t="shared" si="96"/>
        <v>0</v>
      </c>
      <c r="AS534" s="416">
        <f t="shared" si="97"/>
        <v>0</v>
      </c>
      <c r="AT534" s="416">
        <f t="shared" si="98"/>
        <v>0</v>
      </c>
      <c r="AU534" s="416">
        <f t="shared" si="99"/>
        <v>0</v>
      </c>
      <c r="AV534" s="416">
        <f t="shared" si="100"/>
        <v>0</v>
      </c>
      <c r="AW534" s="416">
        <f t="shared" si="101"/>
        <v>0</v>
      </c>
      <c r="AX534" s="194"/>
      <c r="AY534" s="194"/>
      <c r="AZ534" s="194"/>
    </row>
    <row r="535" spans="1:52" s="111" customFormat="1" ht="79.8" outlineLevel="1">
      <c r="A535" s="551" t="str">
        <f t="shared" ref="A535:A584" si="105">A534</f>
        <v>1</v>
      </c>
      <c r="B535" s="111" t="s">
        <v>1396</v>
      </c>
      <c r="L535" s="412" t="s">
        <v>169</v>
      </c>
      <c r="M535" s="430" t="s">
        <v>485</v>
      </c>
      <c r="N535" s="414" t="s">
        <v>370</v>
      </c>
      <c r="O535" s="431"/>
      <c r="P535" s="431"/>
      <c r="Q535" s="431"/>
      <c r="R535" s="416">
        <f t="shared" ref="R535:R578" si="106">Q535-P535</f>
        <v>0</v>
      </c>
      <c r="S535" s="431"/>
      <c r="T535" s="431"/>
      <c r="U535" s="431"/>
      <c r="V535" s="431"/>
      <c r="W535" s="431"/>
      <c r="X535" s="431"/>
      <c r="Y535" s="431"/>
      <c r="Z535" s="431"/>
      <c r="AA535" s="431"/>
      <c r="AB535" s="431"/>
      <c r="AC535" s="431"/>
      <c r="AD535" s="431"/>
      <c r="AE535" s="431"/>
      <c r="AF535" s="431"/>
      <c r="AG535" s="431"/>
      <c r="AH535" s="431"/>
      <c r="AI535" s="431"/>
      <c r="AJ535" s="431"/>
      <c r="AK535" s="431"/>
      <c r="AL535" s="431"/>
      <c r="AM535" s="431"/>
      <c r="AN535" s="416">
        <f t="shared" si="92"/>
        <v>0</v>
      </c>
      <c r="AO535" s="416">
        <f t="shared" si="93"/>
        <v>0</v>
      </c>
      <c r="AP535" s="416">
        <f t="shared" si="94"/>
        <v>0</v>
      </c>
      <c r="AQ535" s="416">
        <f t="shared" si="95"/>
        <v>0</v>
      </c>
      <c r="AR535" s="416">
        <f t="shared" si="96"/>
        <v>0</v>
      </c>
      <c r="AS535" s="416">
        <f t="shared" si="97"/>
        <v>0</v>
      </c>
      <c r="AT535" s="416">
        <f t="shared" si="98"/>
        <v>0</v>
      </c>
      <c r="AU535" s="416">
        <f t="shared" si="99"/>
        <v>0</v>
      </c>
      <c r="AV535" s="416">
        <f t="shared" si="100"/>
        <v>0</v>
      </c>
      <c r="AW535" s="416">
        <f t="shared" si="101"/>
        <v>0</v>
      </c>
      <c r="AX535" s="194"/>
      <c r="AY535" s="194"/>
      <c r="AZ535" s="194"/>
    </row>
    <row r="536" spans="1:52" s="111" customFormat="1" outlineLevel="1">
      <c r="A536" s="551" t="str">
        <f t="shared" si="105"/>
        <v>1</v>
      </c>
      <c r="B536" s="111" t="s">
        <v>643</v>
      </c>
      <c r="L536" s="412" t="s">
        <v>385</v>
      </c>
      <c r="M536" s="413" t="s">
        <v>643</v>
      </c>
      <c r="N536" s="414" t="s">
        <v>370</v>
      </c>
      <c r="O536" s="428">
        <f>SUMIFS(Аренда!O$15:O$104,Аренда!$A$15:$A$104,$A536,Аренда!$M$15:$M$104,"Арендная и концессионная плата. Лизинговые платежи")</f>
        <v>0</v>
      </c>
      <c r="P536" s="428">
        <f>SUMIFS(Аренда!P$15:P$104,Аренда!$A$15:$A$104,$A536,Аренда!$M$15:$M$104,"Арендная и концессионная плата. Лизинговые платежи")</f>
        <v>0</v>
      </c>
      <c r="Q536" s="428">
        <f>SUMIFS(Аренда!Q$15:Q$104,Аренда!$A$15:$A$104,$A536,Аренда!$M$15:$M$104,"Арендная и концессионная плата. Лизинговые платежи")</f>
        <v>0</v>
      </c>
      <c r="R536" s="416">
        <f t="shared" si="106"/>
        <v>0</v>
      </c>
      <c r="S536" s="428">
        <f>SUMIFS(Аренда!R$15:R$104,Аренда!$A$15:$A$104,$A536,Аренда!$M$15:$M$104,"Арендная и концессионная плата. Лизинговые платежи")</f>
        <v>0</v>
      </c>
      <c r="T536" s="428">
        <f>SUMIFS(Аренда!S$15:S$104,Аренда!$A$15:$A$104,$A536,Аренда!$M$15:$M$104,"Арендная и концессионная плата. Лизинговые платежи")</f>
        <v>0</v>
      </c>
      <c r="U536" s="428">
        <f>SUMIFS(Аренда!T$15:T$104,Аренда!$A$15:$A$104,$A536,Аренда!$M$15:$M$104,"Арендная и концессионная плата. Лизинговые платежи")</f>
        <v>0</v>
      </c>
      <c r="V536" s="428">
        <f>SUMIFS(Аренда!U$15:U$104,Аренда!$A$15:$A$104,$A536,Аренда!$M$15:$M$104,"Арендная и концессионная плата. Лизинговые платежи")</f>
        <v>0</v>
      </c>
      <c r="W536" s="428">
        <f>SUMIFS(Аренда!V$15:V$104,Аренда!$A$15:$A$104,$A536,Аренда!$M$15:$M$104,"Арендная и концессионная плата. Лизинговые платежи")</f>
        <v>0</v>
      </c>
      <c r="X536" s="428">
        <f>SUMIFS(Аренда!W$15:W$104,Аренда!$A$15:$A$104,$A536,Аренда!$M$15:$M$104,"Арендная и концессионная плата. Лизинговые платежи")</f>
        <v>0</v>
      </c>
      <c r="Y536" s="428">
        <f>SUMIFS(Аренда!X$15:X$104,Аренда!$A$15:$A$104,$A536,Аренда!$M$15:$M$104,"Арендная и концессионная плата. Лизинговые платежи")</f>
        <v>0</v>
      </c>
      <c r="Z536" s="428">
        <f>SUMIFS(Аренда!Y$15:Y$104,Аренда!$A$15:$A$104,$A536,Аренда!$M$15:$M$104,"Арендная и концессионная плата. Лизинговые платежи")</f>
        <v>0</v>
      </c>
      <c r="AA536" s="428">
        <f>SUMIFS(Аренда!Z$15:Z$104,Аренда!$A$15:$A$104,$A536,Аренда!$M$15:$M$104,"Арендная и концессионная плата. Лизинговые платежи")</f>
        <v>0</v>
      </c>
      <c r="AB536" s="428">
        <f>SUMIFS(Аренда!AA$15:AA$104,Аренда!$A$15:$A$104,$A536,Аренда!$M$15:$M$104,"Арендная и концессионная плата. Лизинговые платежи")</f>
        <v>0</v>
      </c>
      <c r="AC536" s="428">
        <f>SUMIFS(Аренда!AB$15:AB$104,Аренда!$A$15:$A$104,$A536,Аренда!$M$15:$M$104,"Арендная и концессионная плата. Лизинговые платежи")</f>
        <v>0</v>
      </c>
      <c r="AD536" s="428">
        <f>SUMIFS(Аренда!AC$15:AC$104,Аренда!$A$15:$A$104,$A536,Аренда!$M$15:$M$104,"Арендная и концессионная плата. Лизинговые платежи")</f>
        <v>0</v>
      </c>
      <c r="AE536" s="428">
        <f>SUMIFS(Аренда!AD$15:AD$104,Аренда!$A$15:$A$104,$A536,Аренда!$M$15:$M$104,"Арендная и концессионная плата. Лизинговые платежи")</f>
        <v>0</v>
      </c>
      <c r="AF536" s="428">
        <f>SUMIFS(Аренда!AE$15:AE$104,Аренда!$A$15:$A$104,$A536,Аренда!$M$15:$M$104,"Арендная и концессионная плата. Лизинговые платежи")</f>
        <v>0</v>
      </c>
      <c r="AG536" s="428">
        <f>SUMIFS(Аренда!AF$15:AF$104,Аренда!$A$15:$A$104,$A536,Аренда!$M$15:$M$104,"Арендная и концессионная плата. Лизинговые платежи")</f>
        <v>0</v>
      </c>
      <c r="AH536" s="428">
        <f>SUMIFS(Аренда!AG$15:AG$104,Аренда!$A$15:$A$104,$A536,Аренда!$M$15:$M$104,"Арендная и концессионная плата. Лизинговые платежи")</f>
        <v>0</v>
      </c>
      <c r="AI536" s="428">
        <f>SUMIFS(Аренда!AH$15:AH$104,Аренда!$A$15:$A$104,$A536,Аренда!$M$15:$M$104,"Арендная и концессионная плата. Лизинговые платежи")</f>
        <v>0</v>
      </c>
      <c r="AJ536" s="428">
        <f>SUMIFS(Аренда!AI$15:AI$104,Аренда!$A$15:$A$104,$A536,Аренда!$M$15:$M$104,"Арендная и концессионная плата. Лизинговые платежи")</f>
        <v>0</v>
      </c>
      <c r="AK536" s="428">
        <f>SUMIFS(Аренда!AJ$15:AJ$104,Аренда!$A$15:$A$104,$A536,Аренда!$M$15:$M$104,"Арендная и концессионная плата. Лизинговые платежи")</f>
        <v>0</v>
      </c>
      <c r="AL536" s="428">
        <f>SUMIFS(Аренда!AK$15:AK$104,Аренда!$A$15:$A$104,$A536,Аренда!$M$15:$M$104,"Арендная и концессионная плата. Лизинговые платежи")</f>
        <v>0</v>
      </c>
      <c r="AM536" s="428">
        <f>SUMIFS(Аренда!AL$15:AL$104,Аренда!$A$15:$A$104,$A536,Аренда!$M$15:$M$104,"Арендная и концессионная плата. Лизинговые платежи")</f>
        <v>0</v>
      </c>
      <c r="AN536" s="416">
        <f t="shared" si="92"/>
        <v>0</v>
      </c>
      <c r="AO536" s="416">
        <f t="shared" si="93"/>
        <v>0</v>
      </c>
      <c r="AP536" s="416">
        <f t="shared" si="94"/>
        <v>0</v>
      </c>
      <c r="AQ536" s="416">
        <f t="shared" si="95"/>
        <v>0</v>
      </c>
      <c r="AR536" s="416">
        <f t="shared" si="96"/>
        <v>0</v>
      </c>
      <c r="AS536" s="416">
        <f t="shared" si="97"/>
        <v>0</v>
      </c>
      <c r="AT536" s="416">
        <f t="shared" si="98"/>
        <v>0</v>
      </c>
      <c r="AU536" s="416">
        <f t="shared" si="99"/>
        <v>0</v>
      </c>
      <c r="AV536" s="416">
        <f t="shared" si="100"/>
        <v>0</v>
      </c>
      <c r="AW536" s="416">
        <f t="shared" si="101"/>
        <v>0</v>
      </c>
      <c r="AX536" s="194"/>
      <c r="AY536" s="194"/>
      <c r="AZ536" s="194"/>
    </row>
    <row r="537" spans="1:52" s="111" customFormat="1" outlineLevel="1">
      <c r="A537" s="551" t="str">
        <f t="shared" si="105"/>
        <v>1</v>
      </c>
      <c r="L537" s="412" t="s">
        <v>511</v>
      </c>
      <c r="M537" s="413" t="s">
        <v>644</v>
      </c>
      <c r="N537" s="414" t="s">
        <v>370</v>
      </c>
      <c r="O537" s="415"/>
      <c r="P537" s="415"/>
      <c r="Q537" s="415"/>
      <c r="R537" s="416">
        <f>Q537-P537</f>
        <v>0</v>
      </c>
      <c r="S537" s="415"/>
      <c r="T537" s="415"/>
      <c r="U537" s="415"/>
      <c r="V537" s="415"/>
      <c r="W537" s="415"/>
      <c r="X537" s="415"/>
      <c r="Y537" s="415"/>
      <c r="Z537" s="415"/>
      <c r="AA537" s="415"/>
      <c r="AB537" s="415"/>
      <c r="AC537" s="415"/>
      <c r="AD537" s="415"/>
      <c r="AE537" s="415"/>
      <c r="AF537" s="415"/>
      <c r="AG537" s="415"/>
      <c r="AH537" s="415"/>
      <c r="AI537" s="415"/>
      <c r="AJ537" s="415"/>
      <c r="AK537" s="415"/>
      <c r="AL537" s="415"/>
      <c r="AM537" s="415"/>
      <c r="AN537" s="416">
        <f t="shared" si="92"/>
        <v>0</v>
      </c>
      <c r="AO537" s="416">
        <f t="shared" si="93"/>
        <v>0</v>
      </c>
      <c r="AP537" s="416">
        <f t="shared" si="94"/>
        <v>0</v>
      </c>
      <c r="AQ537" s="416">
        <f t="shared" si="95"/>
        <v>0</v>
      </c>
      <c r="AR537" s="416">
        <f t="shared" si="96"/>
        <v>0</v>
      </c>
      <c r="AS537" s="416">
        <f t="shared" si="97"/>
        <v>0</v>
      </c>
      <c r="AT537" s="416">
        <f t="shared" si="98"/>
        <v>0</v>
      </c>
      <c r="AU537" s="416">
        <f t="shared" si="99"/>
        <v>0</v>
      </c>
      <c r="AV537" s="416">
        <f t="shared" si="100"/>
        <v>0</v>
      </c>
      <c r="AW537" s="416">
        <f t="shared" si="101"/>
        <v>0</v>
      </c>
      <c r="AX537" s="194"/>
      <c r="AY537" s="194"/>
      <c r="AZ537" s="194"/>
    </row>
    <row r="538" spans="1:52" s="111" customFormat="1" ht="22.8" outlineLevel="1">
      <c r="A538" s="551" t="str">
        <f t="shared" si="105"/>
        <v>1</v>
      </c>
      <c r="B538" s="111" t="s">
        <v>646</v>
      </c>
      <c r="L538" s="412" t="s">
        <v>645</v>
      </c>
      <c r="M538" s="420" t="s">
        <v>646</v>
      </c>
      <c r="N538" s="414" t="s">
        <v>370</v>
      </c>
      <c r="O538" s="415"/>
      <c r="P538" s="415"/>
      <c r="Q538" s="415"/>
      <c r="R538" s="416">
        <f t="shared" si="106"/>
        <v>0</v>
      </c>
      <c r="S538" s="415"/>
      <c r="T538" s="415"/>
      <c r="U538" s="415"/>
      <c r="V538" s="415"/>
      <c r="W538" s="415"/>
      <c r="X538" s="415"/>
      <c r="Y538" s="415"/>
      <c r="Z538" s="415"/>
      <c r="AA538" s="415"/>
      <c r="AB538" s="415"/>
      <c r="AC538" s="415"/>
      <c r="AD538" s="415"/>
      <c r="AE538" s="415"/>
      <c r="AF538" s="415"/>
      <c r="AG538" s="415"/>
      <c r="AH538" s="415"/>
      <c r="AI538" s="415"/>
      <c r="AJ538" s="415"/>
      <c r="AK538" s="415"/>
      <c r="AL538" s="415"/>
      <c r="AM538" s="415"/>
      <c r="AN538" s="416">
        <f t="shared" si="92"/>
        <v>0</v>
      </c>
      <c r="AO538" s="416">
        <f t="shared" si="93"/>
        <v>0</v>
      </c>
      <c r="AP538" s="416">
        <f t="shared" si="94"/>
        <v>0</v>
      </c>
      <c r="AQ538" s="416">
        <f t="shared" si="95"/>
        <v>0</v>
      </c>
      <c r="AR538" s="416">
        <f t="shared" si="96"/>
        <v>0</v>
      </c>
      <c r="AS538" s="416">
        <f t="shared" si="97"/>
        <v>0</v>
      </c>
      <c r="AT538" s="416">
        <f t="shared" si="98"/>
        <v>0</v>
      </c>
      <c r="AU538" s="416">
        <f t="shared" si="99"/>
        <v>0</v>
      </c>
      <c r="AV538" s="416">
        <f t="shared" si="100"/>
        <v>0</v>
      </c>
      <c r="AW538" s="416">
        <f t="shared" si="101"/>
        <v>0</v>
      </c>
      <c r="AX538" s="194"/>
      <c r="AY538" s="194"/>
      <c r="AZ538" s="194"/>
    </row>
    <row r="539" spans="1:52" s="111" customFormat="1" outlineLevel="1">
      <c r="A539" s="551" t="str">
        <f t="shared" si="105"/>
        <v>1</v>
      </c>
      <c r="B539" s="111" t="s">
        <v>647</v>
      </c>
      <c r="L539" s="412" t="s">
        <v>513</v>
      </c>
      <c r="M539" s="413" t="s">
        <v>647</v>
      </c>
      <c r="N539" s="414" t="s">
        <v>370</v>
      </c>
      <c r="O539" s="415"/>
      <c r="P539" s="415"/>
      <c r="Q539" s="415"/>
      <c r="R539" s="416">
        <f t="shared" si="106"/>
        <v>0</v>
      </c>
      <c r="S539" s="415"/>
      <c r="T539" s="415">
        <f>SUMIFS(Экономия_корр!O$15:O$104,Экономия_корр!$A$15:$A$104,$A539,Экономия_корр!$M$15:$M$104,"Экономия расходов с учетом ИПЦ")</f>
        <v>0</v>
      </c>
      <c r="U539" s="415">
        <f>SUMIFS(Экономия_корр!P$15:P$104,Экономия_корр!$A$15:$A$104,$A539,Экономия_корр!$M$15:$M$104,"Экономия расходов с учетом ИПЦ")</f>
        <v>0</v>
      </c>
      <c r="V539" s="415">
        <f>SUMIFS(Экономия_корр!Q$15:Q$104,Экономия_корр!$A$15:$A$104,$A539,Экономия_корр!$M$15:$M$104,"Экономия расходов с учетом ИПЦ")</f>
        <v>0</v>
      </c>
      <c r="W539" s="415">
        <f>SUMIFS(Экономия_корр!R$15:R$104,Экономия_корр!$A$15:$A$104,$A539,Экономия_корр!$M$15:$M$104,"Экономия расходов с учетом ИПЦ")</f>
        <v>0</v>
      </c>
      <c r="X539" s="415">
        <f>SUMIFS(Экономия_корр!S$15:S$104,Экономия_корр!$A$15:$A$104,$A539,Экономия_корр!$M$15:$M$104,"Экономия расходов с учетом ИПЦ")</f>
        <v>0</v>
      </c>
      <c r="Y539" s="415">
        <f>SUMIFS(Экономия_корр!T$15:T$104,Экономия_корр!$A$15:$A$104,$A539,Экономия_корр!$M$15:$M$104,"Экономия расходов с учетом ИПЦ")</f>
        <v>0</v>
      </c>
      <c r="Z539" s="415">
        <f>SUMIFS(Экономия_корр!U$15:U$104,Экономия_корр!$A$15:$A$104,$A539,Экономия_корр!$M$15:$M$104,"Экономия расходов с учетом ИПЦ")</f>
        <v>0</v>
      </c>
      <c r="AA539" s="415">
        <f>SUMIFS(Экономия_корр!V$15:V$104,Экономия_корр!$A$15:$A$104,$A539,Экономия_корр!$M$15:$M$104,"Экономия расходов с учетом ИПЦ")</f>
        <v>0</v>
      </c>
      <c r="AB539" s="415">
        <f>SUMIFS(Экономия_корр!W$15:W$104,Экономия_корр!$A$15:$A$104,$A539,Экономия_корр!$M$15:$M$104,"Экономия расходов с учетом ИПЦ")</f>
        <v>0</v>
      </c>
      <c r="AC539" s="415">
        <f>SUMIFS(Экономия_корр!X$15:X$104,Экономия_корр!$A$15:$A$104,$A539,Экономия_корр!$M$15:$M$104,"Экономия расходов с учетом ИПЦ")</f>
        <v>0</v>
      </c>
      <c r="AD539" s="415">
        <f>SUMIFS(Экономия_корр!Y$15:Y$104,Экономия_корр!$A$15:$A$104,$A539,Экономия_корр!$M$15:$M$104,"Экономия расходов с учетом ИПЦ")</f>
        <v>0</v>
      </c>
      <c r="AE539" s="415">
        <f>SUMIFS(Экономия_корр!Z$15:Z$104,Экономия_корр!$A$15:$A$104,$A539,Экономия_корр!$M$15:$M$104,"Экономия расходов с учетом ИПЦ")</f>
        <v>0</v>
      </c>
      <c r="AF539" s="415">
        <f>SUMIFS(Экономия_корр!AA$15:AA$104,Экономия_корр!$A$15:$A$104,$A539,Экономия_корр!$M$15:$M$104,"Экономия расходов с учетом ИПЦ")</f>
        <v>0</v>
      </c>
      <c r="AG539" s="415">
        <f>SUMIFS(Экономия_корр!AB$15:AB$104,Экономия_корр!$A$15:$A$104,$A539,Экономия_корр!$M$15:$M$104,"Экономия расходов с учетом ИПЦ")</f>
        <v>0</v>
      </c>
      <c r="AH539" s="415">
        <f>SUMIFS(Экономия_корр!AC$15:AC$104,Экономия_корр!$A$15:$A$104,$A539,Экономия_корр!$M$15:$M$104,"Экономия расходов с учетом ИПЦ")</f>
        <v>0</v>
      </c>
      <c r="AI539" s="415">
        <f>SUMIFS(Экономия_корр!AD$15:AD$104,Экономия_корр!$A$15:$A$104,$A539,Экономия_корр!$M$15:$M$104,"Экономия расходов с учетом ИПЦ")</f>
        <v>0</v>
      </c>
      <c r="AJ539" s="415">
        <f>SUMIFS(Экономия_корр!AE$15:AE$104,Экономия_корр!$A$15:$A$104,$A539,Экономия_корр!$M$15:$M$104,"Экономия расходов с учетом ИПЦ")</f>
        <v>0</v>
      </c>
      <c r="AK539" s="415">
        <f>SUMIFS(Экономия_корр!AF$15:AF$104,Экономия_корр!$A$15:$A$104,$A539,Экономия_корр!$M$15:$M$104,"Экономия расходов с учетом ИПЦ")</f>
        <v>0</v>
      </c>
      <c r="AL539" s="415">
        <f>SUMIFS(Экономия_корр!AG$15:AG$104,Экономия_корр!$A$15:$A$104,$A539,Экономия_корр!$M$15:$M$104,"Экономия расходов с учетом ИПЦ")</f>
        <v>0</v>
      </c>
      <c r="AM539" s="415">
        <f>SUMIFS(Экономия_корр!AH$15:AH$104,Экономия_корр!$A$15:$A$104,$A539,Экономия_корр!$M$15:$M$104,"Экономия расходов с учетом ИПЦ")</f>
        <v>0</v>
      </c>
      <c r="AN539" s="416">
        <f t="shared" si="92"/>
        <v>0</v>
      </c>
      <c r="AO539" s="416">
        <f t="shared" si="93"/>
        <v>0</v>
      </c>
      <c r="AP539" s="416">
        <f t="shared" si="94"/>
        <v>0</v>
      </c>
      <c r="AQ539" s="416">
        <f t="shared" si="95"/>
        <v>0</v>
      </c>
      <c r="AR539" s="416">
        <f t="shared" si="96"/>
        <v>0</v>
      </c>
      <c r="AS539" s="416">
        <f t="shared" si="97"/>
        <v>0</v>
      </c>
      <c r="AT539" s="416">
        <f t="shared" si="98"/>
        <v>0</v>
      </c>
      <c r="AU539" s="416">
        <f t="shared" si="99"/>
        <v>0</v>
      </c>
      <c r="AV539" s="416">
        <f t="shared" si="100"/>
        <v>0</v>
      </c>
      <c r="AW539" s="416">
        <f t="shared" si="101"/>
        <v>0</v>
      </c>
      <c r="AX539" s="194"/>
      <c r="AY539" s="194"/>
      <c r="AZ539" s="194"/>
    </row>
    <row r="540" spans="1:52" s="111" customFormat="1" outlineLevel="1">
      <c r="A540" s="551" t="str">
        <f t="shared" si="105"/>
        <v>1</v>
      </c>
      <c r="B540" s="111" t="s">
        <v>648</v>
      </c>
      <c r="L540" s="412" t="s">
        <v>516</v>
      </c>
      <c r="M540" s="413" t="s">
        <v>648</v>
      </c>
      <c r="N540" s="414" t="s">
        <v>370</v>
      </c>
      <c r="O540" s="415"/>
      <c r="P540" s="415"/>
      <c r="Q540" s="415"/>
      <c r="R540" s="416">
        <f t="shared" si="106"/>
        <v>0</v>
      </c>
      <c r="S540" s="415"/>
      <c r="T540" s="415"/>
      <c r="U540" s="415"/>
      <c r="V540" s="415"/>
      <c r="W540" s="415"/>
      <c r="X540" s="415"/>
      <c r="Y540" s="415"/>
      <c r="Z540" s="415"/>
      <c r="AA540" s="415"/>
      <c r="AB540" s="415"/>
      <c r="AC540" s="415"/>
      <c r="AD540" s="415"/>
      <c r="AE540" s="415"/>
      <c r="AF540" s="415"/>
      <c r="AG540" s="415"/>
      <c r="AH540" s="415"/>
      <c r="AI540" s="415"/>
      <c r="AJ540" s="415"/>
      <c r="AK540" s="415"/>
      <c r="AL540" s="415"/>
      <c r="AM540" s="415"/>
      <c r="AN540" s="416">
        <f t="shared" si="92"/>
        <v>0</v>
      </c>
      <c r="AO540" s="416">
        <f t="shared" si="93"/>
        <v>0</v>
      </c>
      <c r="AP540" s="416">
        <f t="shared" si="94"/>
        <v>0</v>
      </c>
      <c r="AQ540" s="416">
        <f t="shared" si="95"/>
        <v>0</v>
      </c>
      <c r="AR540" s="416">
        <f t="shared" si="96"/>
        <v>0</v>
      </c>
      <c r="AS540" s="416">
        <f t="shared" si="97"/>
        <v>0</v>
      </c>
      <c r="AT540" s="416">
        <f t="shared" si="98"/>
        <v>0</v>
      </c>
      <c r="AU540" s="416">
        <f t="shared" si="99"/>
        <v>0</v>
      </c>
      <c r="AV540" s="416">
        <f t="shared" si="100"/>
        <v>0</v>
      </c>
      <c r="AW540" s="416">
        <f t="shared" si="101"/>
        <v>0</v>
      </c>
      <c r="AX540" s="194"/>
      <c r="AY540" s="194"/>
      <c r="AZ540" s="194"/>
    </row>
    <row r="541" spans="1:52" s="111" customFormat="1" ht="22.8" outlineLevel="1">
      <c r="A541" s="551" t="str">
        <f t="shared" si="105"/>
        <v>1</v>
      </c>
      <c r="B541" s="111" t="s">
        <v>649</v>
      </c>
      <c r="L541" s="412" t="s">
        <v>519</v>
      </c>
      <c r="M541" s="413" t="s">
        <v>649</v>
      </c>
      <c r="N541" s="414" t="s">
        <v>370</v>
      </c>
      <c r="O541" s="415"/>
      <c r="P541" s="415"/>
      <c r="Q541" s="415"/>
      <c r="R541" s="416">
        <f t="shared" si="106"/>
        <v>0</v>
      </c>
      <c r="S541" s="415"/>
      <c r="T541" s="415"/>
      <c r="U541" s="415"/>
      <c r="V541" s="415"/>
      <c r="W541" s="415"/>
      <c r="X541" s="415"/>
      <c r="Y541" s="415"/>
      <c r="Z541" s="415"/>
      <c r="AA541" s="415"/>
      <c r="AB541" s="415"/>
      <c r="AC541" s="415"/>
      <c r="AD541" s="415"/>
      <c r="AE541" s="415"/>
      <c r="AF541" s="415"/>
      <c r="AG541" s="415"/>
      <c r="AH541" s="415"/>
      <c r="AI541" s="415"/>
      <c r="AJ541" s="415"/>
      <c r="AK541" s="415"/>
      <c r="AL541" s="415"/>
      <c r="AM541" s="415"/>
      <c r="AN541" s="416">
        <f t="shared" si="92"/>
        <v>0</v>
      </c>
      <c r="AO541" s="416">
        <f t="shared" si="93"/>
        <v>0</v>
      </c>
      <c r="AP541" s="416">
        <f t="shared" si="94"/>
        <v>0</v>
      </c>
      <c r="AQ541" s="416">
        <f t="shared" si="95"/>
        <v>0</v>
      </c>
      <c r="AR541" s="416">
        <f t="shared" si="96"/>
        <v>0</v>
      </c>
      <c r="AS541" s="416">
        <f t="shared" si="97"/>
        <v>0</v>
      </c>
      <c r="AT541" s="416">
        <f t="shared" si="98"/>
        <v>0</v>
      </c>
      <c r="AU541" s="416">
        <f t="shared" si="99"/>
        <v>0</v>
      </c>
      <c r="AV541" s="416">
        <f t="shared" si="100"/>
        <v>0</v>
      </c>
      <c r="AW541" s="416">
        <f t="shared" si="101"/>
        <v>0</v>
      </c>
      <c r="AX541" s="194"/>
      <c r="AY541" s="194"/>
      <c r="AZ541" s="194"/>
    </row>
    <row r="542" spans="1:52" s="111" customFormat="1" outlineLevel="1">
      <c r="A542" s="551" t="str">
        <f t="shared" si="105"/>
        <v>1</v>
      </c>
      <c r="B542" s="111" t="s">
        <v>651</v>
      </c>
      <c r="L542" s="412" t="s">
        <v>650</v>
      </c>
      <c r="M542" s="413" t="s">
        <v>651</v>
      </c>
      <c r="N542" s="414" t="s">
        <v>370</v>
      </c>
      <c r="O542" s="421">
        <f>SUM(O543,O544)</f>
        <v>0</v>
      </c>
      <c r="P542" s="416">
        <f t="shared" ref="P542:AM542" si="107">SUM(P543,P544)</f>
        <v>0</v>
      </c>
      <c r="Q542" s="416">
        <f t="shared" si="107"/>
        <v>0</v>
      </c>
      <c r="R542" s="416">
        <f t="shared" si="106"/>
        <v>0</v>
      </c>
      <c r="S542" s="416">
        <f t="shared" si="107"/>
        <v>0</v>
      </c>
      <c r="T542" s="421">
        <f t="shared" si="107"/>
        <v>0</v>
      </c>
      <c r="U542" s="416">
        <f t="shared" si="107"/>
        <v>0</v>
      </c>
      <c r="V542" s="416">
        <f t="shared" si="107"/>
        <v>0</v>
      </c>
      <c r="W542" s="416">
        <f t="shared" si="107"/>
        <v>0</v>
      </c>
      <c r="X542" s="416">
        <f t="shared" si="107"/>
        <v>0</v>
      </c>
      <c r="Y542" s="416">
        <f t="shared" si="107"/>
        <v>0</v>
      </c>
      <c r="Z542" s="416">
        <f t="shared" si="107"/>
        <v>0</v>
      </c>
      <c r="AA542" s="416">
        <f t="shared" si="107"/>
        <v>0</v>
      </c>
      <c r="AB542" s="416">
        <f t="shared" si="107"/>
        <v>0</v>
      </c>
      <c r="AC542" s="416">
        <f t="shared" si="107"/>
        <v>0</v>
      </c>
      <c r="AD542" s="421">
        <f t="shared" si="107"/>
        <v>0</v>
      </c>
      <c r="AE542" s="416">
        <f t="shared" si="107"/>
        <v>0</v>
      </c>
      <c r="AF542" s="416">
        <f t="shared" si="107"/>
        <v>0</v>
      </c>
      <c r="AG542" s="416">
        <f t="shared" si="107"/>
        <v>0</v>
      </c>
      <c r="AH542" s="416">
        <f t="shared" si="107"/>
        <v>0</v>
      </c>
      <c r="AI542" s="416">
        <f t="shared" si="107"/>
        <v>0</v>
      </c>
      <c r="AJ542" s="416">
        <f t="shared" si="107"/>
        <v>0</v>
      </c>
      <c r="AK542" s="416">
        <f t="shared" si="107"/>
        <v>0</v>
      </c>
      <c r="AL542" s="416">
        <f t="shared" si="107"/>
        <v>0</v>
      </c>
      <c r="AM542" s="416">
        <f t="shared" si="107"/>
        <v>0</v>
      </c>
      <c r="AN542" s="416">
        <f t="shared" si="92"/>
        <v>0</v>
      </c>
      <c r="AO542" s="416">
        <f t="shared" si="93"/>
        <v>0</v>
      </c>
      <c r="AP542" s="416">
        <f t="shared" si="94"/>
        <v>0</v>
      </c>
      <c r="AQ542" s="416">
        <f t="shared" si="95"/>
        <v>0</v>
      </c>
      <c r="AR542" s="416">
        <f t="shared" si="96"/>
        <v>0</v>
      </c>
      <c r="AS542" s="416">
        <f t="shared" si="97"/>
        <v>0</v>
      </c>
      <c r="AT542" s="416">
        <f t="shared" si="98"/>
        <v>0</v>
      </c>
      <c r="AU542" s="416">
        <f t="shared" si="99"/>
        <v>0</v>
      </c>
      <c r="AV542" s="416">
        <f t="shared" si="100"/>
        <v>0</v>
      </c>
      <c r="AW542" s="416">
        <f t="shared" si="101"/>
        <v>0</v>
      </c>
      <c r="AX542" s="194"/>
      <c r="AY542" s="194"/>
      <c r="AZ542" s="194"/>
    </row>
    <row r="543" spans="1:52" s="111" customFormat="1" outlineLevel="1">
      <c r="A543" s="551" t="str">
        <f t="shared" si="105"/>
        <v>1</v>
      </c>
      <c r="L543" s="412" t="s">
        <v>652</v>
      </c>
      <c r="M543" s="420" t="s">
        <v>653</v>
      </c>
      <c r="N543" s="414" t="s">
        <v>370</v>
      </c>
      <c r="O543" s="415"/>
      <c r="P543" s="415"/>
      <c r="Q543" s="415"/>
      <c r="R543" s="416">
        <f t="shared" si="106"/>
        <v>0</v>
      </c>
      <c r="S543" s="415"/>
      <c r="T543" s="415"/>
      <c r="U543" s="415"/>
      <c r="V543" s="415"/>
      <c r="W543" s="415"/>
      <c r="X543" s="415"/>
      <c r="Y543" s="415"/>
      <c r="Z543" s="415"/>
      <c r="AA543" s="415"/>
      <c r="AB543" s="415"/>
      <c r="AC543" s="415"/>
      <c r="AD543" s="415"/>
      <c r="AE543" s="415"/>
      <c r="AF543" s="415"/>
      <c r="AG543" s="415"/>
      <c r="AH543" s="415"/>
      <c r="AI543" s="415"/>
      <c r="AJ543" s="415"/>
      <c r="AK543" s="415"/>
      <c r="AL543" s="415"/>
      <c r="AM543" s="415"/>
      <c r="AN543" s="416">
        <f t="shared" si="92"/>
        <v>0</v>
      </c>
      <c r="AO543" s="416">
        <f t="shared" si="93"/>
        <v>0</v>
      </c>
      <c r="AP543" s="416">
        <f t="shared" si="94"/>
        <v>0</v>
      </c>
      <c r="AQ543" s="416">
        <f t="shared" si="95"/>
        <v>0</v>
      </c>
      <c r="AR543" s="416">
        <f t="shared" si="96"/>
        <v>0</v>
      </c>
      <c r="AS543" s="416">
        <f t="shared" si="97"/>
        <v>0</v>
      </c>
      <c r="AT543" s="416">
        <f t="shared" si="98"/>
        <v>0</v>
      </c>
      <c r="AU543" s="416">
        <f t="shared" si="99"/>
        <v>0</v>
      </c>
      <c r="AV543" s="416">
        <f t="shared" si="100"/>
        <v>0</v>
      </c>
      <c r="AW543" s="416">
        <f t="shared" si="101"/>
        <v>0</v>
      </c>
      <c r="AX543" s="194"/>
      <c r="AY543" s="194"/>
      <c r="AZ543" s="194"/>
    </row>
    <row r="544" spans="1:52" s="111" customFormat="1" outlineLevel="1">
      <c r="A544" s="551" t="str">
        <f t="shared" si="105"/>
        <v>1</v>
      </c>
      <c r="L544" s="412" t="s">
        <v>654</v>
      </c>
      <c r="M544" s="420" t="s">
        <v>655</v>
      </c>
      <c r="N544" s="414" t="s">
        <v>370</v>
      </c>
      <c r="O544" s="415"/>
      <c r="P544" s="415"/>
      <c r="Q544" s="415"/>
      <c r="R544" s="416">
        <f t="shared" si="106"/>
        <v>0</v>
      </c>
      <c r="S544" s="415"/>
      <c r="T544" s="415"/>
      <c r="U544" s="415"/>
      <c r="V544" s="415"/>
      <c r="W544" s="415"/>
      <c r="X544" s="415"/>
      <c r="Y544" s="415"/>
      <c r="Z544" s="415"/>
      <c r="AA544" s="415"/>
      <c r="AB544" s="415"/>
      <c r="AC544" s="415"/>
      <c r="AD544" s="415"/>
      <c r="AE544" s="415"/>
      <c r="AF544" s="415"/>
      <c r="AG544" s="415"/>
      <c r="AH544" s="415"/>
      <c r="AI544" s="415"/>
      <c r="AJ544" s="415"/>
      <c r="AK544" s="415"/>
      <c r="AL544" s="415"/>
      <c r="AM544" s="415"/>
      <c r="AN544" s="416">
        <f t="shared" si="92"/>
        <v>0</v>
      </c>
      <c r="AO544" s="416">
        <f t="shared" si="93"/>
        <v>0</v>
      </c>
      <c r="AP544" s="416">
        <f t="shared" si="94"/>
        <v>0</v>
      </c>
      <c r="AQ544" s="416">
        <f t="shared" si="95"/>
        <v>0</v>
      </c>
      <c r="AR544" s="416">
        <f t="shared" si="96"/>
        <v>0</v>
      </c>
      <c r="AS544" s="416">
        <f t="shared" si="97"/>
        <v>0</v>
      </c>
      <c r="AT544" s="416">
        <f t="shared" si="98"/>
        <v>0</v>
      </c>
      <c r="AU544" s="416">
        <f t="shared" si="99"/>
        <v>0</v>
      </c>
      <c r="AV544" s="416">
        <f t="shared" si="100"/>
        <v>0</v>
      </c>
      <c r="AW544" s="416">
        <f t="shared" si="101"/>
        <v>0</v>
      </c>
      <c r="AX544" s="194"/>
      <c r="AY544" s="194"/>
      <c r="AZ544" s="194"/>
    </row>
    <row r="545" spans="1:52" s="111" customFormat="1" ht="34.200000000000003" outlineLevel="1">
      <c r="A545" s="551" t="str">
        <f t="shared" si="105"/>
        <v>1</v>
      </c>
      <c r="B545" s="111" t="s">
        <v>1397</v>
      </c>
      <c r="L545" s="412" t="s">
        <v>656</v>
      </c>
      <c r="M545" s="413" t="s">
        <v>657</v>
      </c>
      <c r="N545" s="414" t="s">
        <v>370</v>
      </c>
      <c r="O545" s="415"/>
      <c r="P545" s="415"/>
      <c r="Q545" s="415"/>
      <c r="R545" s="416">
        <f t="shared" si="106"/>
        <v>0</v>
      </c>
      <c r="S545" s="415"/>
      <c r="T545" s="415"/>
      <c r="U545" s="415"/>
      <c r="V545" s="415"/>
      <c r="W545" s="415"/>
      <c r="X545" s="415"/>
      <c r="Y545" s="415"/>
      <c r="Z545" s="415"/>
      <c r="AA545" s="415"/>
      <c r="AB545" s="415"/>
      <c r="AC545" s="415"/>
      <c r="AD545" s="415"/>
      <c r="AE545" s="415"/>
      <c r="AF545" s="415"/>
      <c r="AG545" s="415"/>
      <c r="AH545" s="415"/>
      <c r="AI545" s="415"/>
      <c r="AJ545" s="415"/>
      <c r="AK545" s="415"/>
      <c r="AL545" s="415"/>
      <c r="AM545" s="415"/>
      <c r="AN545" s="416">
        <f t="shared" si="92"/>
        <v>0</v>
      </c>
      <c r="AO545" s="416">
        <f t="shared" si="93"/>
        <v>0</v>
      </c>
      <c r="AP545" s="416">
        <f t="shared" si="94"/>
        <v>0</v>
      </c>
      <c r="AQ545" s="416">
        <f t="shared" si="95"/>
        <v>0</v>
      </c>
      <c r="AR545" s="416">
        <f t="shared" si="96"/>
        <v>0</v>
      </c>
      <c r="AS545" s="416">
        <f t="shared" si="97"/>
        <v>0</v>
      </c>
      <c r="AT545" s="416">
        <f t="shared" si="98"/>
        <v>0</v>
      </c>
      <c r="AU545" s="416">
        <f t="shared" si="99"/>
        <v>0</v>
      </c>
      <c r="AV545" s="416">
        <f t="shared" si="100"/>
        <v>0</v>
      </c>
      <c r="AW545" s="416">
        <f t="shared" si="101"/>
        <v>0</v>
      </c>
      <c r="AX545" s="194"/>
      <c r="AY545" s="194"/>
      <c r="AZ545" s="194"/>
    </row>
    <row r="546" spans="1:52" s="116" customFormat="1" outlineLevel="1">
      <c r="A546" s="551" t="str">
        <f t="shared" si="105"/>
        <v>1</v>
      </c>
      <c r="B546" s="111" t="s">
        <v>1105</v>
      </c>
      <c r="L546" s="432" t="s">
        <v>103</v>
      </c>
      <c r="M546" s="408" t="s">
        <v>658</v>
      </c>
      <c r="N546" s="433" t="s">
        <v>370</v>
      </c>
      <c r="O546" s="434">
        <f>SUMIFS(ЭЭ!O$15:O$137,ЭЭ!$A$15:$A$137,$A546,ЭЭ!$M$15:$M$137,"Всего по тарифу")</f>
        <v>6185.75</v>
      </c>
      <c r="P546" s="434">
        <f>SUMIFS(ЭЭ!P$15:P$137,ЭЭ!$A$15:$A$137,$A546,ЭЭ!$M$15:$M$137,"Всего по тарифу")</f>
        <v>10948.43</v>
      </c>
      <c r="Q546" s="434">
        <f>SUMIFS(ЭЭ!Q$15:Q$137,ЭЭ!$A$15:$A$137,$A546,ЭЭ!$M$15:$M$137,"Всего по тарифу")</f>
        <v>0</v>
      </c>
      <c r="R546" s="410">
        <f t="shared" si="106"/>
        <v>-10948.43</v>
      </c>
      <c r="S546" s="434">
        <f>SUMIFS(ЭЭ!R$15:R$137,ЭЭ!$A$15:$A$137,$A546,ЭЭ!$M$15:$M$137,"Всего по тарифу")</f>
        <v>6611.3</v>
      </c>
      <c r="T546" s="434">
        <f>SUMIFS(ЭЭ!S$15:S$137,ЭЭ!$A$15:$A$137,$A546,ЭЭ!$M$15:$M$137,"Всего по тарифу")</f>
        <v>10944</v>
      </c>
      <c r="U546" s="434">
        <f>SUMIFS(ЭЭ!T$15:T$137,ЭЭ!$A$15:$A$137,$A546,ЭЭ!$M$15:$M$137,"Всего по тарифу")</f>
        <v>0</v>
      </c>
      <c r="V546" s="434">
        <f>SUMIFS(ЭЭ!U$15:U$137,ЭЭ!$A$15:$A$137,$A546,ЭЭ!$M$15:$M$137,"Всего по тарифу")</f>
        <v>0</v>
      </c>
      <c r="W546" s="434">
        <f>SUMIFS(ЭЭ!V$15:V$137,ЭЭ!$A$15:$A$137,$A546,ЭЭ!$M$15:$M$137,"Всего по тарифу")</f>
        <v>0</v>
      </c>
      <c r="X546" s="434">
        <f>SUMIFS(ЭЭ!W$15:W$137,ЭЭ!$A$15:$A$137,$A546,ЭЭ!$M$15:$M$137,"Всего по тарифу")</f>
        <v>0</v>
      </c>
      <c r="Y546" s="434">
        <f>SUMIFS(ЭЭ!X$15:X$137,ЭЭ!$A$15:$A$137,$A546,ЭЭ!$M$15:$M$137,"Всего по тарифу")</f>
        <v>0</v>
      </c>
      <c r="Z546" s="434">
        <f>SUMIFS(ЭЭ!Y$15:Y$137,ЭЭ!$A$15:$A$137,$A546,ЭЭ!$M$15:$M$137,"Всего по тарифу")</f>
        <v>0</v>
      </c>
      <c r="AA546" s="434">
        <f>SUMIFS(ЭЭ!Z$15:Z$137,ЭЭ!$A$15:$A$137,$A546,ЭЭ!$M$15:$M$137,"Всего по тарифу")</f>
        <v>0</v>
      </c>
      <c r="AB546" s="434">
        <f>SUMIFS(ЭЭ!AA$15:AA$137,ЭЭ!$A$15:$A$137,$A546,ЭЭ!$M$15:$M$137,"Всего по тарифу")</f>
        <v>0</v>
      </c>
      <c r="AC546" s="434">
        <f>SUMIFS(ЭЭ!AB$15:AB$137,ЭЭ!$A$15:$A$137,$A546,ЭЭ!$M$15:$M$137,"Всего по тарифу")</f>
        <v>0</v>
      </c>
      <c r="AD546" s="434">
        <f>SUMIFS(ЭЭ!AC$15:AC$137,ЭЭ!$A$15:$A$137,$A546,ЭЭ!$M$15:$M$137,"Всего по тарифу")</f>
        <v>6929.47</v>
      </c>
      <c r="AE546" s="434">
        <f>SUMIFS(ЭЭ!AD$15:AD$137,ЭЭ!$A$15:$A$137,$A546,ЭЭ!$M$15:$M$137,"Всего по тарифу")</f>
        <v>0</v>
      </c>
      <c r="AF546" s="434">
        <f>SUMIFS(ЭЭ!AE$15:AE$137,ЭЭ!$A$15:$A$137,$A546,ЭЭ!$M$15:$M$137,"Всего по тарифу")</f>
        <v>0</v>
      </c>
      <c r="AG546" s="434">
        <f>SUMIFS(ЭЭ!AF$15:AF$137,ЭЭ!$A$15:$A$137,$A546,ЭЭ!$M$15:$M$137,"Всего по тарифу")</f>
        <v>0</v>
      </c>
      <c r="AH546" s="434">
        <f>SUMIFS(ЭЭ!AG$15:AG$137,ЭЭ!$A$15:$A$137,$A546,ЭЭ!$M$15:$M$137,"Всего по тарифу")</f>
        <v>0</v>
      </c>
      <c r="AI546" s="434">
        <f>SUMIFS(ЭЭ!AH$15:AH$137,ЭЭ!$A$15:$A$137,$A546,ЭЭ!$M$15:$M$137,"Всего по тарифу")</f>
        <v>0</v>
      </c>
      <c r="AJ546" s="434">
        <f>SUMIFS(ЭЭ!AI$15:AI$137,ЭЭ!$A$15:$A$137,$A546,ЭЭ!$M$15:$M$137,"Всего по тарифу")</f>
        <v>0</v>
      </c>
      <c r="AK546" s="434">
        <f>SUMIFS(ЭЭ!AJ$15:AJ$137,ЭЭ!$A$15:$A$137,$A546,ЭЭ!$M$15:$M$137,"Всего по тарифу")</f>
        <v>0</v>
      </c>
      <c r="AL546" s="434">
        <f>SUMIFS(ЭЭ!AK$15:AK$137,ЭЭ!$A$15:$A$137,$A546,ЭЭ!$M$15:$M$137,"Всего по тарифу")</f>
        <v>0</v>
      </c>
      <c r="AM546" s="434">
        <f>SUMIFS(ЭЭ!AL$15:AL$137,ЭЭ!$A$15:$A$137,$A546,ЭЭ!$M$15:$M$137,"Всего по тарифу")</f>
        <v>0</v>
      </c>
      <c r="AN546" s="410">
        <f t="shared" si="92"/>
        <v>4.8125179616716842</v>
      </c>
      <c r="AO546" s="410">
        <f t="shared" si="93"/>
        <v>-100</v>
      </c>
      <c r="AP546" s="410">
        <f t="shared" si="94"/>
        <v>0</v>
      </c>
      <c r="AQ546" s="410">
        <f t="shared" si="95"/>
        <v>0</v>
      </c>
      <c r="AR546" s="410">
        <f t="shared" si="96"/>
        <v>0</v>
      </c>
      <c r="AS546" s="410">
        <f t="shared" si="97"/>
        <v>0</v>
      </c>
      <c r="AT546" s="410">
        <f t="shared" si="98"/>
        <v>0</v>
      </c>
      <c r="AU546" s="410">
        <f t="shared" si="99"/>
        <v>0</v>
      </c>
      <c r="AV546" s="410">
        <f t="shared" si="100"/>
        <v>0</v>
      </c>
      <c r="AW546" s="410">
        <f t="shared" si="101"/>
        <v>0</v>
      </c>
      <c r="AX546" s="194"/>
      <c r="AY546" s="194"/>
      <c r="AZ546" s="194"/>
    </row>
    <row r="547" spans="1:52" s="116" customFormat="1" ht="34.200000000000003" outlineLevel="1">
      <c r="A547" s="551" t="str">
        <f t="shared" si="105"/>
        <v>1</v>
      </c>
      <c r="B547" s="111" t="s">
        <v>1106</v>
      </c>
      <c r="L547" s="432" t="s">
        <v>104</v>
      </c>
      <c r="M547" s="408" t="s">
        <v>659</v>
      </c>
      <c r="N547" s="433" t="s">
        <v>370</v>
      </c>
      <c r="O547" s="434">
        <f>SUMIFS(Амортизация!O$15:O$555,Амортизация!$A$15:$A$555,$A547,Амортизация!$M$15:$M$555,"Сумма амортизационных отчислений")</f>
        <v>0</v>
      </c>
      <c r="P547" s="434">
        <f>SUMIFS(Амортизация!P$15:P$555,Амортизация!$A$15:$A$555,$A547,Амортизация!$M$15:$M$555,"Сумма амортизационных отчислений")</f>
        <v>0</v>
      </c>
      <c r="Q547" s="434">
        <f>SUMIFS(Амортизация!Q$15:Q$555,Амортизация!$A$15:$A$555,$A547,Амортизация!$M$15:$M$555,"Сумма амортизационных отчислений")</f>
        <v>0</v>
      </c>
      <c r="R547" s="410">
        <f t="shared" si="106"/>
        <v>0</v>
      </c>
      <c r="S547" s="434">
        <f>SUMIFS(Амортизация!R$15:R$555,Амортизация!$A$15:$A$555,$A547,Амортизация!$M$15:$M$555,"Сумма амортизационных отчислений")</f>
        <v>0</v>
      </c>
      <c r="T547" s="434">
        <f>SUMIFS(Амортизация!S$15:S$555,Амортизация!$A$15:$A$555,$A547,Амортизация!$M$15:$M$555,"Сумма амортизационных отчислений")</f>
        <v>0</v>
      </c>
      <c r="U547" s="434">
        <f>SUMIFS(Амортизация!T$15:T$555,Амортизация!$A$15:$A$555,$A547,Амортизация!$M$15:$M$555,"Сумма амортизационных отчислений")</f>
        <v>0</v>
      </c>
      <c r="V547" s="434">
        <f>SUMIFS(Амортизация!U$15:U$555,Амортизация!$A$15:$A$555,$A547,Амортизация!$M$15:$M$555,"Сумма амортизационных отчислений")</f>
        <v>0</v>
      </c>
      <c r="W547" s="434">
        <f>SUMIFS(Амортизация!V$15:V$555,Амортизация!$A$15:$A$555,$A547,Амортизация!$M$15:$M$555,"Сумма амортизационных отчислений")</f>
        <v>0</v>
      </c>
      <c r="X547" s="434">
        <f>SUMIFS(Амортизация!W$15:W$555,Амортизация!$A$15:$A$555,$A547,Амортизация!$M$15:$M$555,"Сумма амортизационных отчислений")</f>
        <v>0</v>
      </c>
      <c r="Y547" s="434">
        <f>SUMIFS(Амортизация!X$15:X$555,Амортизация!$A$15:$A$555,$A547,Амортизация!$M$15:$M$555,"Сумма амортизационных отчислений")</f>
        <v>0</v>
      </c>
      <c r="Z547" s="434">
        <f>SUMIFS(Амортизация!Y$15:Y$555,Амортизация!$A$15:$A$555,$A547,Амортизация!$M$15:$M$555,"Сумма амортизационных отчислений")</f>
        <v>0</v>
      </c>
      <c r="AA547" s="434">
        <f>SUMIFS(Амортизация!Z$15:Z$555,Амортизация!$A$15:$A$555,$A547,Амортизация!$M$15:$M$555,"Сумма амортизационных отчислений")</f>
        <v>0</v>
      </c>
      <c r="AB547" s="434">
        <f>SUMIFS(Амортизация!AA$15:AA$555,Амортизация!$A$15:$A$555,$A547,Амортизация!$M$15:$M$555,"Сумма амортизационных отчислений")</f>
        <v>0</v>
      </c>
      <c r="AC547" s="434">
        <f>SUMIFS(Амортизация!AB$15:AB$555,Амортизация!$A$15:$A$555,$A547,Амортизация!$M$15:$M$555,"Сумма амортизационных отчислений")</f>
        <v>0</v>
      </c>
      <c r="AD547" s="434">
        <f>SUMIFS(Амортизация!AC$15:AC$555,Амортизация!$A$15:$A$555,$A547,Амортизация!$M$15:$M$555,"Сумма амортизационных отчислений")</f>
        <v>0</v>
      </c>
      <c r="AE547" s="434">
        <f>SUMIFS(Амортизация!AD$15:AD$555,Амортизация!$A$15:$A$555,$A547,Амортизация!$M$15:$M$555,"Сумма амортизационных отчислений")</f>
        <v>0</v>
      </c>
      <c r="AF547" s="434">
        <f>SUMIFS(Амортизация!AE$15:AE$555,Амортизация!$A$15:$A$555,$A547,Амортизация!$M$15:$M$555,"Сумма амортизационных отчислений")</f>
        <v>0</v>
      </c>
      <c r="AG547" s="434">
        <f>SUMIFS(Амортизация!AF$15:AF$555,Амортизация!$A$15:$A$555,$A547,Амортизация!$M$15:$M$555,"Сумма амортизационных отчислений")</f>
        <v>0</v>
      </c>
      <c r="AH547" s="434">
        <f>SUMIFS(Амортизация!AG$15:AG$555,Амортизация!$A$15:$A$555,$A547,Амортизация!$M$15:$M$555,"Сумма амортизационных отчислений")</f>
        <v>0</v>
      </c>
      <c r="AI547" s="434">
        <f>SUMIFS(Амортизация!AH$15:AH$555,Амортизация!$A$15:$A$555,$A547,Амортизация!$M$15:$M$555,"Сумма амортизационных отчислений")</f>
        <v>0</v>
      </c>
      <c r="AJ547" s="434">
        <f>SUMIFS(Амортизация!AI$15:AI$555,Амортизация!$A$15:$A$555,$A547,Амортизация!$M$15:$M$555,"Сумма амортизационных отчислений")</f>
        <v>0</v>
      </c>
      <c r="AK547" s="434">
        <f>SUMIFS(Амортизация!AJ$15:AJ$555,Амортизация!$A$15:$A$555,$A547,Амортизация!$M$15:$M$555,"Сумма амортизационных отчислений")</f>
        <v>0</v>
      </c>
      <c r="AL547" s="434">
        <f>SUMIFS(Амортизация!AK$15:AK$555,Амортизация!$A$15:$A$555,$A547,Амортизация!$M$15:$M$555,"Сумма амортизационных отчислений")</f>
        <v>0</v>
      </c>
      <c r="AM547" s="434">
        <f>SUMIFS(Амортизация!AL$15:AL$555,Амортизация!$A$15:$A$555,$A547,Амортизация!$M$15:$M$555,"Сумма амортизационных отчислений")</f>
        <v>0</v>
      </c>
      <c r="AN547" s="410">
        <f t="shared" si="92"/>
        <v>0</v>
      </c>
      <c r="AO547" s="410">
        <f t="shared" si="93"/>
        <v>0</v>
      </c>
      <c r="AP547" s="410">
        <f t="shared" si="94"/>
        <v>0</v>
      </c>
      <c r="AQ547" s="410">
        <f t="shared" si="95"/>
        <v>0</v>
      </c>
      <c r="AR547" s="410">
        <f t="shared" si="96"/>
        <v>0</v>
      </c>
      <c r="AS547" s="410">
        <f t="shared" si="97"/>
        <v>0</v>
      </c>
      <c r="AT547" s="410">
        <f t="shared" si="98"/>
        <v>0</v>
      </c>
      <c r="AU547" s="410">
        <f t="shared" si="99"/>
        <v>0</v>
      </c>
      <c r="AV547" s="410">
        <f t="shared" si="100"/>
        <v>0</v>
      </c>
      <c r="AW547" s="410">
        <f t="shared" si="101"/>
        <v>0</v>
      </c>
      <c r="AX547" s="194"/>
      <c r="AY547" s="194"/>
      <c r="AZ547" s="194"/>
    </row>
    <row r="548" spans="1:52" s="111" customFormat="1" outlineLevel="1">
      <c r="A548" s="551" t="str">
        <f t="shared" si="105"/>
        <v>1</v>
      </c>
      <c r="L548" s="412" t="s">
        <v>148</v>
      </c>
      <c r="M548" s="474" t="s">
        <v>1239</v>
      </c>
      <c r="N548" s="414" t="s">
        <v>370</v>
      </c>
      <c r="O548" s="415">
        <f>SUMIFS('ИП + источники'!P$17:P$305,'ИП + источники'!$A$17:$A$305,$A548,'ИП + источники'!$M$17:$M$305,"Амортизационные отчисления")+SUMIFS('ИП + источники'!P$17:P$305,'ИП + источники'!$A$17:$A$305,$A548,'ИП + источники'!$M$17:$M$305,"погашение займов и кредитов из амортизации")</f>
        <v>0</v>
      </c>
      <c r="P548" s="415">
        <f>SUMIFS('ИП + источники'!Q$17:Q$305,'ИП + источники'!$A$17:$A$305,$A548,'ИП + источники'!$M$17:$M$305,"Амортизационные отчисления")+SUMIFS('ИП + источники'!Q$17:Q$305,'ИП + источники'!$A$17:$A$305,$A548,'ИП + источники'!$M$17:$M$305,"погашение займов и кредитов из амортизации")</f>
        <v>0</v>
      </c>
      <c r="Q548" s="415">
        <f>SUMIFS('ИП + источники'!R$17:R$305,'ИП + источники'!$A$17:$A$305,$A548,'ИП + источники'!$M$17:$M$305,"Амортизационные отчисления")+SUMIFS('ИП + источники'!R$17:R$305,'ИП + источники'!$A$17:$A$305,$A548,'ИП + источники'!$M$17:$M$305,"погашение займов и кредитов из амортизации")</f>
        <v>0</v>
      </c>
      <c r="R548" s="416">
        <f t="shared" si="106"/>
        <v>0</v>
      </c>
      <c r="S548" s="415">
        <f>SUMIFS('ИП + источники'!T$17:T$305,'ИП + источники'!$A$17:$A$305,$A548,'ИП + источники'!$M$17:$M$305,"Амортизационные отчисления")+SUMIFS('ИП + источники'!T$17:T$305,'ИП + источники'!$A$17:$A$305,$A548,'ИП + источники'!$M$17:$M$305,"погашение займов и кредитов из амортизации")</f>
        <v>0</v>
      </c>
      <c r="T548" s="415">
        <f>SUMIFS('ИП + источники'!U$17:U$305,'ИП + источники'!$A$17:$A$305,$A548,'ИП + источники'!$M$17:$M$305,"Амортизационные отчисления")+SUMIFS('ИП + источники'!U$17:U$305,'ИП + источники'!$A$17:$A$305,$A548,'ИП + источники'!$M$17:$M$305,"погашение займов и кредитов из амортизации")</f>
        <v>0</v>
      </c>
      <c r="U548" s="415">
        <f>SUMIFS('ИП + источники'!V$17:V$305,'ИП + источники'!$A$17:$A$305,$A548,'ИП + источники'!$M$17:$M$305,"Амортизационные отчисления")+SUMIFS('ИП + источники'!V$17:V$305,'ИП + источники'!$A$17:$A$305,$A548,'ИП + источники'!$M$17:$M$305,"погашение займов и кредитов из амортизации")</f>
        <v>0</v>
      </c>
      <c r="V548" s="415">
        <f>SUMIFS('ИП + источники'!W$17:W$305,'ИП + источники'!$A$17:$A$305,$A548,'ИП + источники'!$M$17:$M$305,"Амортизационные отчисления")+SUMIFS('ИП + источники'!W$17:W$305,'ИП + источники'!$A$17:$A$305,$A548,'ИП + источники'!$M$17:$M$305,"погашение займов и кредитов из амортизации")</f>
        <v>0</v>
      </c>
      <c r="W548" s="415">
        <f>SUMIFS('ИП + источники'!X$17:X$305,'ИП + источники'!$A$17:$A$305,$A548,'ИП + источники'!$M$17:$M$305,"Амортизационные отчисления")+SUMIFS('ИП + источники'!X$17:X$305,'ИП + источники'!$A$17:$A$305,$A548,'ИП + источники'!$M$17:$M$305,"погашение займов и кредитов из амортизации")</f>
        <v>0</v>
      </c>
      <c r="X548" s="415">
        <f>SUMIFS('ИП + источники'!Y$17:Y$305,'ИП + источники'!$A$17:$A$305,$A548,'ИП + источники'!$M$17:$M$305,"Амортизационные отчисления")+SUMIFS('ИП + источники'!Y$17:Y$305,'ИП + источники'!$A$17:$A$305,$A548,'ИП + источники'!$M$17:$M$305,"погашение займов и кредитов из амортизации")</f>
        <v>0</v>
      </c>
      <c r="Y548" s="415">
        <f>SUMIFS('ИП + источники'!Z$17:Z$305,'ИП + источники'!$A$17:$A$305,$A548,'ИП + источники'!$M$17:$M$305,"Амортизационные отчисления")+SUMIFS('ИП + источники'!Z$17:Z$305,'ИП + источники'!$A$17:$A$305,$A548,'ИП + источники'!$M$17:$M$305,"погашение займов и кредитов из амортизации")</f>
        <v>0</v>
      </c>
      <c r="Z548" s="415">
        <f>SUMIFS('ИП + источники'!AA$17:AA$305,'ИП + источники'!$A$17:$A$305,$A548,'ИП + источники'!$M$17:$M$305,"Амортизационные отчисления")+SUMIFS('ИП + источники'!AA$17:AA$305,'ИП + источники'!$A$17:$A$305,$A548,'ИП + источники'!$M$17:$M$305,"погашение займов и кредитов из амортизации")</f>
        <v>0</v>
      </c>
      <c r="AA548" s="415">
        <f>SUMIFS('ИП + источники'!AB$17:AB$305,'ИП + источники'!$A$17:$A$305,$A548,'ИП + источники'!$M$17:$M$305,"Амортизационные отчисления")+SUMIFS('ИП + источники'!AB$17:AB$305,'ИП + источники'!$A$17:$A$305,$A548,'ИП + источники'!$M$17:$M$305,"погашение займов и кредитов из амортизации")</f>
        <v>0</v>
      </c>
      <c r="AB548" s="415">
        <f>SUMIFS('ИП + источники'!AC$17:AC$305,'ИП + источники'!$A$17:$A$305,$A548,'ИП + источники'!$M$17:$M$305,"Амортизационные отчисления")+SUMIFS('ИП + источники'!AC$17:AC$305,'ИП + источники'!$A$17:$A$305,$A548,'ИП + источники'!$M$17:$M$305,"погашение займов и кредитов из амортизации")</f>
        <v>0</v>
      </c>
      <c r="AC548" s="415">
        <f>SUMIFS('ИП + источники'!AD$17:AD$305,'ИП + источники'!$A$17:$A$305,$A548,'ИП + источники'!$M$17:$M$305,"Амортизационные отчисления")+SUMIFS('ИП + источники'!AD$17:AD$305,'ИП + источники'!$A$17:$A$305,$A548,'ИП + источники'!$M$17:$M$305,"погашение займов и кредитов из амортизации")</f>
        <v>0</v>
      </c>
      <c r="AD548" s="415">
        <f>SUMIFS('ИП + источники'!AE$17:AE$305,'ИП + источники'!$A$17:$A$305,$A548,'ИП + источники'!$M$17:$M$305,"Амортизационные отчисления")+SUMIFS('ИП + источники'!AE$17:AE$305,'ИП + источники'!$A$17:$A$305,$A548,'ИП + источники'!$M$17:$M$305,"погашение займов и кредитов из амортизации")</f>
        <v>0</v>
      </c>
      <c r="AE548" s="415">
        <f>SUMIFS('ИП + источники'!AF$17:AF$305,'ИП + источники'!$A$17:$A$305,$A548,'ИП + источники'!$M$17:$M$305,"Амортизационные отчисления")+SUMIFS('ИП + источники'!AF$17:AF$305,'ИП + источники'!$A$17:$A$305,$A548,'ИП + источники'!$M$17:$M$305,"погашение займов и кредитов из амортизации")</f>
        <v>0</v>
      </c>
      <c r="AF548" s="415">
        <f>SUMIFS('ИП + источники'!AG$17:AG$305,'ИП + источники'!$A$17:$A$305,$A548,'ИП + источники'!$M$17:$M$305,"Амортизационные отчисления")+SUMIFS('ИП + источники'!AG$17:AG$305,'ИП + источники'!$A$17:$A$305,$A548,'ИП + источники'!$M$17:$M$305,"погашение займов и кредитов из амортизации")</f>
        <v>0</v>
      </c>
      <c r="AG548" s="415">
        <f>SUMIFS('ИП + источники'!AH$17:AH$305,'ИП + источники'!$A$17:$A$305,$A548,'ИП + источники'!$M$17:$M$305,"Амортизационные отчисления")+SUMIFS('ИП + источники'!AH$17:AH$305,'ИП + источники'!$A$17:$A$305,$A548,'ИП + источники'!$M$17:$M$305,"погашение займов и кредитов из амортизации")</f>
        <v>0</v>
      </c>
      <c r="AH548" s="415">
        <f>SUMIFS('ИП + источники'!AI$17:AI$305,'ИП + источники'!$A$17:$A$305,$A548,'ИП + источники'!$M$17:$M$305,"Амортизационные отчисления")+SUMIFS('ИП + источники'!AI$17:AI$305,'ИП + источники'!$A$17:$A$305,$A548,'ИП + источники'!$M$17:$M$305,"погашение займов и кредитов из амортизации")</f>
        <v>0</v>
      </c>
      <c r="AI548" s="415">
        <f>SUMIFS('ИП + источники'!AJ$17:AJ$305,'ИП + источники'!$A$17:$A$305,$A548,'ИП + источники'!$M$17:$M$305,"Амортизационные отчисления")+SUMIFS('ИП + источники'!AJ$17:AJ$305,'ИП + источники'!$A$17:$A$305,$A548,'ИП + источники'!$M$17:$M$305,"погашение займов и кредитов из амортизации")</f>
        <v>0</v>
      </c>
      <c r="AJ548" s="415">
        <f>SUMIFS('ИП + источники'!AK$17:AK$305,'ИП + источники'!$A$17:$A$305,$A548,'ИП + источники'!$M$17:$M$305,"Амортизационные отчисления")+SUMIFS('ИП + источники'!AK$17:AK$305,'ИП + источники'!$A$17:$A$305,$A548,'ИП + источники'!$M$17:$M$305,"погашение займов и кредитов из амортизации")</f>
        <v>0</v>
      </c>
      <c r="AK548" s="415">
        <f>SUMIFS('ИП + источники'!AL$17:AL$305,'ИП + источники'!$A$17:$A$305,$A548,'ИП + источники'!$M$17:$M$305,"Амортизационные отчисления")+SUMIFS('ИП + источники'!AL$17:AL$305,'ИП + источники'!$A$17:$A$305,$A548,'ИП + источники'!$M$17:$M$305,"погашение займов и кредитов из амортизации")</f>
        <v>0</v>
      </c>
      <c r="AL548" s="415">
        <f>SUMIFS('ИП + источники'!AM$17:AM$305,'ИП + источники'!$A$17:$A$305,$A548,'ИП + источники'!$M$17:$M$305,"Амортизационные отчисления")+SUMIFS('ИП + источники'!AM$17:AM$305,'ИП + источники'!$A$17:$A$305,$A548,'ИП + источники'!$M$17:$M$305,"погашение займов и кредитов из амортизации")</f>
        <v>0</v>
      </c>
      <c r="AM548" s="415">
        <f>SUMIFS('ИП + источники'!AN$17:AN$305,'ИП + источники'!$A$17:$A$305,$A548,'ИП + источники'!$M$17:$M$305,"Амортизационные отчисления")+SUMIFS('ИП + источники'!AN$17:AN$305,'ИП + источники'!$A$17:$A$305,$A548,'ИП + источники'!$M$17:$M$305,"погашение займов и кредитов из амортизации")</f>
        <v>0</v>
      </c>
      <c r="AN548" s="416">
        <f t="shared" si="92"/>
        <v>0</v>
      </c>
      <c r="AO548" s="416">
        <f t="shared" si="93"/>
        <v>0</v>
      </c>
      <c r="AP548" s="416">
        <f t="shared" si="94"/>
        <v>0</v>
      </c>
      <c r="AQ548" s="416">
        <f t="shared" si="95"/>
        <v>0</v>
      </c>
      <c r="AR548" s="416">
        <f t="shared" si="96"/>
        <v>0</v>
      </c>
      <c r="AS548" s="416">
        <f t="shared" si="97"/>
        <v>0</v>
      </c>
      <c r="AT548" s="416">
        <f t="shared" si="98"/>
        <v>0</v>
      </c>
      <c r="AU548" s="416">
        <f t="shared" si="99"/>
        <v>0</v>
      </c>
      <c r="AV548" s="416">
        <f t="shared" si="100"/>
        <v>0</v>
      </c>
      <c r="AW548" s="416">
        <f t="shared" si="101"/>
        <v>0</v>
      </c>
      <c r="AX548" s="194"/>
      <c r="AY548" s="194"/>
      <c r="AZ548" s="194"/>
    </row>
    <row r="549" spans="1:52" s="116" customFormat="1" outlineLevel="1">
      <c r="A549" s="551" t="str">
        <f t="shared" si="105"/>
        <v>1</v>
      </c>
      <c r="B549" s="111" t="s">
        <v>660</v>
      </c>
      <c r="L549" s="432" t="s">
        <v>120</v>
      </c>
      <c r="M549" s="435" t="s">
        <v>660</v>
      </c>
      <c r="N549" s="409" t="s">
        <v>370</v>
      </c>
      <c r="O549" s="411">
        <f>O550+O551+O552+O553</f>
        <v>0</v>
      </c>
      <c r="P549" s="411">
        <f t="shared" ref="P549:AM549" si="108">P550+P551+P552+P553</f>
        <v>0</v>
      </c>
      <c r="Q549" s="411">
        <f t="shared" si="108"/>
        <v>0</v>
      </c>
      <c r="R549" s="436">
        <f t="shared" si="106"/>
        <v>0</v>
      </c>
      <c r="S549" s="411">
        <f t="shared" si="108"/>
        <v>0</v>
      </c>
      <c r="T549" s="411">
        <f t="shared" si="108"/>
        <v>0</v>
      </c>
      <c r="U549" s="411">
        <f t="shared" si="108"/>
        <v>0</v>
      </c>
      <c r="V549" s="411">
        <f t="shared" si="108"/>
        <v>0</v>
      </c>
      <c r="W549" s="411">
        <f t="shared" si="108"/>
        <v>0</v>
      </c>
      <c r="X549" s="411">
        <f t="shared" si="108"/>
        <v>0</v>
      </c>
      <c r="Y549" s="411">
        <f t="shared" si="108"/>
        <v>0</v>
      </c>
      <c r="Z549" s="411">
        <f t="shared" si="108"/>
        <v>0</v>
      </c>
      <c r="AA549" s="411">
        <f t="shared" si="108"/>
        <v>0</v>
      </c>
      <c r="AB549" s="411">
        <f t="shared" si="108"/>
        <v>0</v>
      </c>
      <c r="AC549" s="411">
        <f t="shared" si="108"/>
        <v>0</v>
      </c>
      <c r="AD549" s="411">
        <f t="shared" si="108"/>
        <v>0</v>
      </c>
      <c r="AE549" s="411">
        <f t="shared" si="108"/>
        <v>0</v>
      </c>
      <c r="AF549" s="411">
        <f t="shared" si="108"/>
        <v>0</v>
      </c>
      <c r="AG549" s="411">
        <f t="shared" si="108"/>
        <v>0</v>
      </c>
      <c r="AH549" s="411">
        <f t="shared" si="108"/>
        <v>0</v>
      </c>
      <c r="AI549" s="411">
        <f t="shared" si="108"/>
        <v>0</v>
      </c>
      <c r="AJ549" s="411">
        <f t="shared" si="108"/>
        <v>0</v>
      </c>
      <c r="AK549" s="411">
        <f t="shared" si="108"/>
        <v>0</v>
      </c>
      <c r="AL549" s="411">
        <f t="shared" si="108"/>
        <v>0</v>
      </c>
      <c r="AM549" s="411">
        <f t="shared" si="108"/>
        <v>0</v>
      </c>
      <c r="AN549" s="410">
        <f t="shared" si="92"/>
        <v>0</v>
      </c>
      <c r="AO549" s="410">
        <f t="shared" si="93"/>
        <v>0</v>
      </c>
      <c r="AP549" s="410">
        <f t="shared" si="94"/>
        <v>0</v>
      </c>
      <c r="AQ549" s="410">
        <f t="shared" si="95"/>
        <v>0</v>
      </c>
      <c r="AR549" s="410">
        <f t="shared" si="96"/>
        <v>0</v>
      </c>
      <c r="AS549" s="410">
        <f t="shared" si="97"/>
        <v>0</v>
      </c>
      <c r="AT549" s="410">
        <f t="shared" si="98"/>
        <v>0</v>
      </c>
      <c r="AU549" s="410">
        <f t="shared" si="99"/>
        <v>0</v>
      </c>
      <c r="AV549" s="410">
        <f t="shared" si="100"/>
        <v>0</v>
      </c>
      <c r="AW549" s="410">
        <f t="shared" si="101"/>
        <v>0</v>
      </c>
      <c r="AX549" s="194"/>
      <c r="AY549" s="194"/>
      <c r="AZ549" s="194"/>
    </row>
    <row r="550" spans="1:52" s="111" customFormat="1" outlineLevel="1">
      <c r="A550" s="551" t="str">
        <f t="shared" si="105"/>
        <v>1</v>
      </c>
      <c r="L550" s="412" t="s">
        <v>122</v>
      </c>
      <c r="M550" s="413" t="s">
        <v>661</v>
      </c>
      <c r="N550" s="414" t="s">
        <v>370</v>
      </c>
      <c r="O550" s="415">
        <f>SUMIFS('ИП + источники'!P$17:P$305,'ИП + источники'!$A$17:$A$305,$A550,'ИП + источники'!$M$17:$M$305,"погашение займов и кредитов из нормативной прибыли")</f>
        <v>0</v>
      </c>
      <c r="P550" s="415">
        <f>SUMIFS('ИП + источники'!Q$17:Q$305,'ИП + источники'!$A$17:$A$305,$A550,'ИП + источники'!$M$17:$M$305,"погашение займов и кредитов из нормативной прибыли")</f>
        <v>0</v>
      </c>
      <c r="Q550" s="415">
        <f>SUMIFS('ИП + источники'!R$17:R$305,'ИП + источники'!$A$17:$A$305,$A550,'ИП + источники'!$M$17:$M$305,"погашение займов и кредитов из нормативной прибыли")</f>
        <v>0</v>
      </c>
      <c r="R550" s="416">
        <f t="shared" si="106"/>
        <v>0</v>
      </c>
      <c r="S550" s="415">
        <f>SUMIFS('ИП + источники'!T$17:T$305,'ИП + источники'!$A$17:$A$305,$A550,'ИП + источники'!$M$17:$M$305,"погашение займов и кредитов из нормативной прибыли")</f>
        <v>0</v>
      </c>
      <c r="T550" s="415">
        <f>SUMIFS('ИП + источники'!U$17:U$305,'ИП + источники'!$A$17:$A$305,$A550,'ИП + источники'!$M$17:$M$305,"погашение займов и кредитов из нормативной прибыли")</f>
        <v>0</v>
      </c>
      <c r="U550" s="415">
        <f>SUMIFS('ИП + источники'!V$17:V$305,'ИП + источники'!$A$17:$A$305,$A550,'ИП + источники'!$M$17:$M$305,"погашение займов и кредитов из нормативной прибыли")</f>
        <v>0</v>
      </c>
      <c r="V550" s="415">
        <f>SUMIFS('ИП + источники'!W$17:W$305,'ИП + источники'!$A$17:$A$305,$A550,'ИП + источники'!$M$17:$M$305,"погашение займов и кредитов из нормативной прибыли")</f>
        <v>0</v>
      </c>
      <c r="W550" s="415">
        <f>SUMIFS('ИП + источники'!X$17:X$305,'ИП + источники'!$A$17:$A$305,$A550,'ИП + источники'!$M$17:$M$305,"погашение займов и кредитов из нормативной прибыли")</f>
        <v>0</v>
      </c>
      <c r="X550" s="415">
        <f>SUMIFS('ИП + источники'!Y$17:Y$305,'ИП + источники'!$A$17:$A$305,$A550,'ИП + источники'!$M$17:$M$305,"погашение займов и кредитов из нормативной прибыли")</f>
        <v>0</v>
      </c>
      <c r="Y550" s="415">
        <f>SUMIFS('ИП + источники'!Z$17:Z$305,'ИП + источники'!$A$17:$A$305,$A550,'ИП + источники'!$M$17:$M$305,"погашение займов и кредитов из нормативной прибыли")</f>
        <v>0</v>
      </c>
      <c r="Z550" s="415">
        <f>SUMIFS('ИП + источники'!AA$17:AA$305,'ИП + источники'!$A$17:$A$305,$A550,'ИП + источники'!$M$17:$M$305,"погашение займов и кредитов из нормативной прибыли")</f>
        <v>0</v>
      </c>
      <c r="AA550" s="415">
        <f>SUMIFS('ИП + источники'!AB$17:AB$305,'ИП + источники'!$A$17:$A$305,$A550,'ИП + источники'!$M$17:$M$305,"погашение займов и кредитов из нормативной прибыли")</f>
        <v>0</v>
      </c>
      <c r="AB550" s="415">
        <f>SUMIFS('ИП + источники'!AC$17:AC$305,'ИП + источники'!$A$17:$A$305,$A550,'ИП + источники'!$M$17:$M$305,"погашение займов и кредитов из нормативной прибыли")</f>
        <v>0</v>
      </c>
      <c r="AC550" s="415">
        <f>SUMIFS('ИП + источники'!AD$17:AD$305,'ИП + источники'!$A$17:$A$305,$A550,'ИП + источники'!$M$17:$M$305,"погашение займов и кредитов из нормативной прибыли")</f>
        <v>0</v>
      </c>
      <c r="AD550" s="415">
        <f>SUMIFS('ИП + источники'!AE$17:AE$305,'ИП + источники'!$A$17:$A$305,$A550,'ИП + источники'!$M$17:$M$305,"погашение займов и кредитов из нормативной прибыли")</f>
        <v>0</v>
      </c>
      <c r="AE550" s="415">
        <f>SUMIFS('ИП + источники'!AF$17:AF$305,'ИП + источники'!$A$17:$A$305,$A550,'ИП + источники'!$M$17:$M$305,"погашение займов и кредитов из нормативной прибыли")</f>
        <v>0</v>
      </c>
      <c r="AF550" s="415">
        <f>SUMIFS('ИП + источники'!AG$17:AG$305,'ИП + источники'!$A$17:$A$305,$A550,'ИП + источники'!$M$17:$M$305,"погашение займов и кредитов из нормативной прибыли")</f>
        <v>0</v>
      </c>
      <c r="AG550" s="415">
        <f>SUMIFS('ИП + источники'!AH$17:AH$305,'ИП + источники'!$A$17:$A$305,$A550,'ИП + источники'!$M$17:$M$305,"погашение займов и кредитов из нормативной прибыли")</f>
        <v>0</v>
      </c>
      <c r="AH550" s="415">
        <f>SUMIFS('ИП + источники'!AI$17:AI$305,'ИП + источники'!$A$17:$A$305,$A550,'ИП + источники'!$M$17:$M$305,"погашение займов и кредитов из нормативной прибыли")</f>
        <v>0</v>
      </c>
      <c r="AI550" s="415">
        <f>SUMIFS('ИП + источники'!AJ$17:AJ$305,'ИП + источники'!$A$17:$A$305,$A550,'ИП + источники'!$M$17:$M$305,"погашение займов и кредитов из нормативной прибыли")</f>
        <v>0</v>
      </c>
      <c r="AJ550" s="415">
        <f>SUMIFS('ИП + источники'!AK$17:AK$305,'ИП + источники'!$A$17:$A$305,$A550,'ИП + источники'!$M$17:$M$305,"погашение займов и кредитов из нормативной прибыли")</f>
        <v>0</v>
      </c>
      <c r="AK550" s="415">
        <f>SUMIFS('ИП + источники'!AL$17:AL$305,'ИП + источники'!$A$17:$A$305,$A550,'ИП + источники'!$M$17:$M$305,"погашение займов и кредитов из нормативной прибыли")</f>
        <v>0</v>
      </c>
      <c r="AL550" s="415">
        <f>SUMIFS('ИП + источники'!AM$17:AM$305,'ИП + источники'!$A$17:$A$305,$A550,'ИП + источники'!$M$17:$M$305,"погашение займов и кредитов из нормативной прибыли")</f>
        <v>0</v>
      </c>
      <c r="AM550" s="415">
        <f>SUMIFS('ИП + источники'!AN$17:AN$305,'ИП + источники'!$A$17:$A$305,$A550,'ИП + источники'!$M$17:$M$305,"погашение займов и кредитов из нормативной прибыли")</f>
        <v>0</v>
      </c>
      <c r="AN550" s="416">
        <f t="shared" si="92"/>
        <v>0</v>
      </c>
      <c r="AO550" s="416">
        <f t="shared" si="93"/>
        <v>0</v>
      </c>
      <c r="AP550" s="416">
        <f t="shared" si="94"/>
        <v>0</v>
      </c>
      <c r="AQ550" s="416">
        <f t="shared" si="95"/>
        <v>0</v>
      </c>
      <c r="AR550" s="416">
        <f t="shared" si="96"/>
        <v>0</v>
      </c>
      <c r="AS550" s="416">
        <f t="shared" si="97"/>
        <v>0</v>
      </c>
      <c r="AT550" s="416">
        <f t="shared" si="98"/>
        <v>0</v>
      </c>
      <c r="AU550" s="416">
        <f t="shared" si="99"/>
        <v>0</v>
      </c>
      <c r="AV550" s="416">
        <f t="shared" si="100"/>
        <v>0</v>
      </c>
      <c r="AW550" s="416">
        <f t="shared" si="101"/>
        <v>0</v>
      </c>
      <c r="AX550" s="194"/>
      <c r="AY550" s="194"/>
      <c r="AZ550" s="194"/>
    </row>
    <row r="551" spans="1:52" s="111" customFormat="1" outlineLevel="1">
      <c r="A551" s="551" t="str">
        <f t="shared" si="105"/>
        <v>1</v>
      </c>
      <c r="L551" s="412" t="s">
        <v>123</v>
      </c>
      <c r="M551" s="413" t="s">
        <v>662</v>
      </c>
      <c r="N551" s="414" t="s">
        <v>370</v>
      </c>
      <c r="O551" s="415">
        <f>SUMIFS('ИП + источники'!P$17:P$305,'ИП + источники'!$A$17:$A$305,$A551,'ИП + источники'!$M$17:$M$305,"уплата процентов по кредитам из нормативной прибыли")</f>
        <v>0</v>
      </c>
      <c r="P551" s="415">
        <f>SUMIFS('ИП + источники'!Q$17:Q$305,'ИП + источники'!$A$17:$A$305,$A551,'ИП + источники'!$M$17:$M$305,"уплата процентов по кредитам из нормативной прибыли")</f>
        <v>0</v>
      </c>
      <c r="Q551" s="415">
        <f>SUMIFS('ИП + источники'!R$17:R$305,'ИП + источники'!$A$17:$A$305,$A551,'ИП + источники'!$M$17:$M$305,"уплата процентов по кредитам из нормативной прибыли")</f>
        <v>0</v>
      </c>
      <c r="R551" s="416">
        <f t="shared" si="106"/>
        <v>0</v>
      </c>
      <c r="S551" s="415">
        <f>SUMIFS('ИП + источники'!T$17:T$305,'ИП + источники'!$A$17:$A$305,$A551,'ИП + источники'!$M$17:$M$305,"уплата процентов по кредитам из нормативной прибыли")</f>
        <v>0</v>
      </c>
      <c r="T551" s="415">
        <f>SUMIFS('ИП + источники'!U$17:U$305,'ИП + источники'!$A$17:$A$305,$A551,'ИП + источники'!$M$17:$M$305,"уплата процентов по кредитам из нормативной прибыли")</f>
        <v>0</v>
      </c>
      <c r="U551" s="415">
        <f>SUMIFS('ИП + источники'!V$17:V$305,'ИП + источники'!$A$17:$A$305,$A551,'ИП + источники'!$M$17:$M$305,"уплата процентов по кредитам из нормативной прибыли")</f>
        <v>0</v>
      </c>
      <c r="V551" s="415">
        <f>SUMIFS('ИП + источники'!W$17:W$305,'ИП + источники'!$A$17:$A$305,$A551,'ИП + источники'!$M$17:$M$305,"уплата процентов по кредитам из нормативной прибыли")</f>
        <v>0</v>
      </c>
      <c r="W551" s="415">
        <f>SUMIFS('ИП + источники'!X$17:X$305,'ИП + источники'!$A$17:$A$305,$A551,'ИП + источники'!$M$17:$M$305,"уплата процентов по кредитам из нормативной прибыли")</f>
        <v>0</v>
      </c>
      <c r="X551" s="415">
        <f>SUMIFS('ИП + источники'!Y$17:Y$305,'ИП + источники'!$A$17:$A$305,$A551,'ИП + источники'!$M$17:$M$305,"уплата процентов по кредитам из нормативной прибыли")</f>
        <v>0</v>
      </c>
      <c r="Y551" s="415">
        <f>SUMIFS('ИП + источники'!Z$17:Z$305,'ИП + источники'!$A$17:$A$305,$A551,'ИП + источники'!$M$17:$M$305,"уплата процентов по кредитам из нормативной прибыли")</f>
        <v>0</v>
      </c>
      <c r="Z551" s="415">
        <f>SUMIFS('ИП + источники'!AA$17:AA$305,'ИП + источники'!$A$17:$A$305,$A551,'ИП + источники'!$M$17:$M$305,"уплата процентов по кредитам из нормативной прибыли")</f>
        <v>0</v>
      </c>
      <c r="AA551" s="415">
        <f>SUMIFS('ИП + источники'!AB$17:AB$305,'ИП + источники'!$A$17:$A$305,$A551,'ИП + источники'!$M$17:$M$305,"уплата процентов по кредитам из нормативной прибыли")</f>
        <v>0</v>
      </c>
      <c r="AB551" s="415">
        <f>SUMIFS('ИП + источники'!AC$17:AC$305,'ИП + источники'!$A$17:$A$305,$A551,'ИП + источники'!$M$17:$M$305,"уплата процентов по кредитам из нормативной прибыли")</f>
        <v>0</v>
      </c>
      <c r="AC551" s="415">
        <f>SUMIFS('ИП + источники'!AD$17:AD$305,'ИП + источники'!$A$17:$A$305,$A551,'ИП + источники'!$M$17:$M$305,"уплата процентов по кредитам из нормативной прибыли")</f>
        <v>0</v>
      </c>
      <c r="AD551" s="415">
        <f>SUMIFS('ИП + источники'!AE$17:AE$305,'ИП + источники'!$A$17:$A$305,$A551,'ИП + источники'!$M$17:$M$305,"уплата процентов по кредитам из нормативной прибыли")</f>
        <v>0</v>
      </c>
      <c r="AE551" s="415">
        <f>SUMIFS('ИП + источники'!AF$17:AF$305,'ИП + источники'!$A$17:$A$305,$A551,'ИП + источники'!$M$17:$M$305,"уплата процентов по кредитам из нормативной прибыли")</f>
        <v>0</v>
      </c>
      <c r="AF551" s="415">
        <f>SUMIFS('ИП + источники'!AG$17:AG$305,'ИП + источники'!$A$17:$A$305,$A551,'ИП + источники'!$M$17:$M$305,"уплата процентов по кредитам из нормативной прибыли")</f>
        <v>0</v>
      </c>
      <c r="AG551" s="415">
        <f>SUMIFS('ИП + источники'!AH$17:AH$305,'ИП + источники'!$A$17:$A$305,$A551,'ИП + источники'!$M$17:$M$305,"уплата процентов по кредитам из нормативной прибыли")</f>
        <v>0</v>
      </c>
      <c r="AH551" s="415">
        <f>SUMIFS('ИП + источники'!AI$17:AI$305,'ИП + источники'!$A$17:$A$305,$A551,'ИП + источники'!$M$17:$M$305,"уплата процентов по кредитам из нормативной прибыли")</f>
        <v>0</v>
      </c>
      <c r="AI551" s="415">
        <f>SUMIFS('ИП + источники'!AJ$17:AJ$305,'ИП + источники'!$A$17:$A$305,$A551,'ИП + источники'!$M$17:$M$305,"уплата процентов по кредитам из нормативной прибыли")</f>
        <v>0</v>
      </c>
      <c r="AJ551" s="415">
        <f>SUMIFS('ИП + источники'!AK$17:AK$305,'ИП + источники'!$A$17:$A$305,$A551,'ИП + источники'!$M$17:$M$305,"уплата процентов по кредитам из нормативной прибыли")</f>
        <v>0</v>
      </c>
      <c r="AK551" s="415">
        <f>SUMIFS('ИП + источники'!AL$17:AL$305,'ИП + источники'!$A$17:$A$305,$A551,'ИП + источники'!$M$17:$M$305,"уплата процентов по кредитам из нормативной прибыли")</f>
        <v>0</v>
      </c>
      <c r="AL551" s="415">
        <f>SUMIFS('ИП + источники'!AM$17:AM$305,'ИП + источники'!$A$17:$A$305,$A551,'ИП + источники'!$M$17:$M$305,"уплата процентов по кредитам из нормативной прибыли")</f>
        <v>0</v>
      </c>
      <c r="AM551" s="415">
        <f>SUMIFS('ИП + источники'!AN$17:AN$305,'ИП + источники'!$A$17:$A$305,$A551,'ИП + источники'!$M$17:$M$305,"уплата процентов по кредитам из нормативной прибыли")</f>
        <v>0</v>
      </c>
      <c r="AN551" s="416">
        <f t="shared" si="92"/>
        <v>0</v>
      </c>
      <c r="AO551" s="416">
        <f t="shared" si="93"/>
        <v>0</v>
      </c>
      <c r="AP551" s="416">
        <f t="shared" si="94"/>
        <v>0</v>
      </c>
      <c r="AQ551" s="416">
        <f t="shared" si="95"/>
        <v>0</v>
      </c>
      <c r="AR551" s="416">
        <f t="shared" si="96"/>
        <v>0</v>
      </c>
      <c r="AS551" s="416">
        <f t="shared" si="97"/>
        <v>0</v>
      </c>
      <c r="AT551" s="416">
        <f t="shared" si="98"/>
        <v>0</v>
      </c>
      <c r="AU551" s="416">
        <f t="shared" si="99"/>
        <v>0</v>
      </c>
      <c r="AV551" s="416">
        <f t="shared" si="100"/>
        <v>0</v>
      </c>
      <c r="AW551" s="416">
        <f t="shared" si="101"/>
        <v>0</v>
      </c>
      <c r="AX551" s="194"/>
      <c r="AY551" s="194"/>
      <c r="AZ551" s="194"/>
    </row>
    <row r="552" spans="1:52" s="111" customFormat="1" outlineLevel="1">
      <c r="A552" s="551" t="str">
        <f t="shared" si="105"/>
        <v>1</v>
      </c>
      <c r="L552" s="412" t="s">
        <v>396</v>
      </c>
      <c r="M552" s="413" t="s">
        <v>663</v>
      </c>
      <c r="N552" s="414" t="s">
        <v>370</v>
      </c>
      <c r="O552" s="415">
        <f>SUMIFS('ИП + источники'!P$17:P$305,'ИП + источники'!$A$17:$A$305,$A552,'ИП + источники'!$M$17:$M$305,"Прибыль на капвложения")</f>
        <v>0</v>
      </c>
      <c r="P552" s="415">
        <f>SUMIFS('ИП + источники'!Q$17:Q$305,'ИП + источники'!$A$17:$A$305,$A552,'ИП + источники'!$M$17:$M$305,"Прибыль на капвложения")</f>
        <v>0</v>
      </c>
      <c r="Q552" s="415">
        <f>SUMIFS('ИП + источники'!R$17:R$305,'ИП + источники'!$A$17:$A$305,$A552,'ИП + источники'!$M$17:$M$305,"Прибыль на капвложения")</f>
        <v>0</v>
      </c>
      <c r="R552" s="416">
        <f t="shared" si="106"/>
        <v>0</v>
      </c>
      <c r="S552" s="415">
        <f>SUMIFS('ИП + источники'!T$17:T$305,'ИП + источники'!$A$17:$A$305,$A552,'ИП + источники'!$M$17:$M$305,"Прибыль на капвложения")</f>
        <v>0</v>
      </c>
      <c r="T552" s="415">
        <f>SUMIFS('ИП + источники'!U$17:U$305,'ИП + источники'!$A$17:$A$305,$A552,'ИП + источники'!$M$17:$M$305,"Прибыль на капвложения")</f>
        <v>0</v>
      </c>
      <c r="U552" s="415">
        <f>SUMIFS('ИП + источники'!V$17:V$305,'ИП + источники'!$A$17:$A$305,$A552,'ИП + источники'!$M$17:$M$305,"Прибыль на капвложения")</f>
        <v>0</v>
      </c>
      <c r="V552" s="415">
        <f>SUMIFS('ИП + источники'!W$17:W$305,'ИП + источники'!$A$17:$A$305,$A552,'ИП + источники'!$M$17:$M$305,"Прибыль на капвложения")</f>
        <v>0</v>
      </c>
      <c r="W552" s="415">
        <f>SUMIFS('ИП + источники'!X$17:X$305,'ИП + источники'!$A$17:$A$305,$A552,'ИП + источники'!$M$17:$M$305,"Прибыль на капвложения")</f>
        <v>0</v>
      </c>
      <c r="X552" s="415">
        <f>SUMIFS('ИП + источники'!Y$17:Y$305,'ИП + источники'!$A$17:$A$305,$A552,'ИП + источники'!$M$17:$M$305,"Прибыль на капвложения")</f>
        <v>0</v>
      </c>
      <c r="Y552" s="415">
        <f>SUMIFS('ИП + источники'!Z$17:Z$305,'ИП + источники'!$A$17:$A$305,$A552,'ИП + источники'!$M$17:$M$305,"Прибыль на капвложения")</f>
        <v>0</v>
      </c>
      <c r="Z552" s="415">
        <f>SUMIFS('ИП + источники'!AA$17:AA$305,'ИП + источники'!$A$17:$A$305,$A552,'ИП + источники'!$M$17:$M$305,"Прибыль на капвложения")</f>
        <v>0</v>
      </c>
      <c r="AA552" s="415">
        <f>SUMIFS('ИП + источники'!AB$17:AB$305,'ИП + источники'!$A$17:$A$305,$A552,'ИП + источники'!$M$17:$M$305,"Прибыль на капвложения")</f>
        <v>0</v>
      </c>
      <c r="AB552" s="415">
        <f>SUMIFS('ИП + источники'!AC$17:AC$305,'ИП + источники'!$A$17:$A$305,$A552,'ИП + источники'!$M$17:$M$305,"Прибыль на капвложения")</f>
        <v>0</v>
      </c>
      <c r="AC552" s="415">
        <f>SUMIFS('ИП + источники'!AD$17:AD$305,'ИП + источники'!$A$17:$A$305,$A552,'ИП + источники'!$M$17:$M$305,"Прибыль на капвложения")</f>
        <v>0</v>
      </c>
      <c r="AD552" s="415">
        <f>SUMIFS('ИП + источники'!AE$17:AE$305,'ИП + источники'!$A$17:$A$305,$A552,'ИП + источники'!$M$17:$M$305,"Прибыль на капвложения")</f>
        <v>0</v>
      </c>
      <c r="AE552" s="415">
        <f>SUMIFS('ИП + источники'!AF$17:AF$305,'ИП + источники'!$A$17:$A$305,$A552,'ИП + источники'!$M$17:$M$305,"Прибыль на капвложения")</f>
        <v>0</v>
      </c>
      <c r="AF552" s="415">
        <f>SUMIFS('ИП + источники'!AG$17:AG$305,'ИП + источники'!$A$17:$A$305,$A552,'ИП + источники'!$M$17:$M$305,"Прибыль на капвложения")</f>
        <v>0</v>
      </c>
      <c r="AG552" s="415">
        <f>SUMIFS('ИП + источники'!AH$17:AH$305,'ИП + источники'!$A$17:$A$305,$A552,'ИП + источники'!$M$17:$M$305,"Прибыль на капвложения")</f>
        <v>0</v>
      </c>
      <c r="AH552" s="415">
        <f>SUMIFS('ИП + источники'!AI$17:AI$305,'ИП + источники'!$A$17:$A$305,$A552,'ИП + источники'!$M$17:$M$305,"Прибыль на капвложения")</f>
        <v>0</v>
      </c>
      <c r="AI552" s="415">
        <f>SUMIFS('ИП + источники'!AJ$17:AJ$305,'ИП + источники'!$A$17:$A$305,$A552,'ИП + источники'!$M$17:$M$305,"Прибыль на капвложения")</f>
        <v>0</v>
      </c>
      <c r="AJ552" s="415">
        <f>SUMIFS('ИП + источники'!AK$17:AK$305,'ИП + источники'!$A$17:$A$305,$A552,'ИП + источники'!$M$17:$M$305,"Прибыль на капвложения")</f>
        <v>0</v>
      </c>
      <c r="AK552" s="415">
        <f>SUMIFS('ИП + источники'!AL$17:AL$305,'ИП + источники'!$A$17:$A$305,$A552,'ИП + источники'!$M$17:$M$305,"Прибыль на капвложения")</f>
        <v>0</v>
      </c>
      <c r="AL552" s="415">
        <f>SUMIFS('ИП + источники'!AM$17:AM$305,'ИП + источники'!$A$17:$A$305,$A552,'ИП + источники'!$M$17:$M$305,"Прибыль на капвложения")</f>
        <v>0</v>
      </c>
      <c r="AM552" s="415">
        <f>SUMIFS('ИП + источники'!AN$17:AN$305,'ИП + источники'!$A$17:$A$305,$A552,'ИП + источники'!$M$17:$M$305,"Прибыль на капвложения")</f>
        <v>0</v>
      </c>
      <c r="AN552" s="416">
        <f t="shared" si="92"/>
        <v>0</v>
      </c>
      <c r="AO552" s="416">
        <f t="shared" si="93"/>
        <v>0</v>
      </c>
      <c r="AP552" s="416">
        <f t="shared" si="94"/>
        <v>0</v>
      </c>
      <c r="AQ552" s="416">
        <f t="shared" si="95"/>
        <v>0</v>
      </c>
      <c r="AR552" s="416">
        <f t="shared" si="96"/>
        <v>0</v>
      </c>
      <c r="AS552" s="416">
        <f t="shared" si="97"/>
        <v>0</v>
      </c>
      <c r="AT552" s="416">
        <f t="shared" si="98"/>
        <v>0</v>
      </c>
      <c r="AU552" s="416">
        <f t="shared" si="99"/>
        <v>0</v>
      </c>
      <c r="AV552" s="416">
        <f t="shared" si="100"/>
        <v>0</v>
      </c>
      <c r="AW552" s="416">
        <f t="shared" si="101"/>
        <v>0</v>
      </c>
      <c r="AX552" s="194"/>
      <c r="AY552" s="194"/>
      <c r="AZ552" s="194"/>
    </row>
    <row r="553" spans="1:52" s="111" customFormat="1" ht="34.200000000000003" outlineLevel="1">
      <c r="A553" s="551" t="str">
        <f t="shared" si="105"/>
        <v>1</v>
      </c>
      <c r="B553" s="111" t="s">
        <v>1398</v>
      </c>
      <c r="L553" s="412" t="s">
        <v>397</v>
      </c>
      <c r="M553" s="413" t="s">
        <v>664</v>
      </c>
      <c r="N553" s="414" t="s">
        <v>370</v>
      </c>
      <c r="O553" s="415"/>
      <c r="P553" s="415"/>
      <c r="Q553" s="415"/>
      <c r="R553" s="416">
        <f t="shared" si="106"/>
        <v>0</v>
      </c>
      <c r="S553" s="415"/>
      <c r="T553" s="415"/>
      <c r="U553" s="415"/>
      <c r="V553" s="415"/>
      <c r="W553" s="415"/>
      <c r="X553" s="415"/>
      <c r="Y553" s="415"/>
      <c r="Z553" s="415"/>
      <c r="AA553" s="415"/>
      <c r="AB553" s="415"/>
      <c r="AC553" s="415"/>
      <c r="AD553" s="415"/>
      <c r="AE553" s="415"/>
      <c r="AF553" s="415"/>
      <c r="AG553" s="415"/>
      <c r="AH553" s="415"/>
      <c r="AI553" s="415"/>
      <c r="AJ553" s="415"/>
      <c r="AK553" s="415"/>
      <c r="AL553" s="415"/>
      <c r="AM553" s="415"/>
      <c r="AN553" s="416">
        <f t="shared" si="92"/>
        <v>0</v>
      </c>
      <c r="AO553" s="416">
        <f t="shared" si="93"/>
        <v>0</v>
      </c>
      <c r="AP553" s="416">
        <f t="shared" si="94"/>
        <v>0</v>
      </c>
      <c r="AQ553" s="416">
        <f t="shared" si="95"/>
        <v>0</v>
      </c>
      <c r="AR553" s="416">
        <f t="shared" si="96"/>
        <v>0</v>
      </c>
      <c r="AS553" s="416">
        <f t="shared" si="97"/>
        <v>0</v>
      </c>
      <c r="AT553" s="416">
        <f t="shared" si="98"/>
        <v>0</v>
      </c>
      <c r="AU553" s="416">
        <f t="shared" si="99"/>
        <v>0</v>
      </c>
      <c r="AV553" s="416">
        <f t="shared" si="100"/>
        <v>0</v>
      </c>
      <c r="AW553" s="416">
        <f t="shared" si="101"/>
        <v>0</v>
      </c>
      <c r="AX553" s="194"/>
      <c r="AY553" s="194"/>
      <c r="AZ553" s="194"/>
    </row>
    <row r="554" spans="1:52" s="111" customFormat="1" ht="22.8" outlineLevel="1">
      <c r="A554" s="551" t="str">
        <f t="shared" si="105"/>
        <v>1</v>
      </c>
      <c r="B554" s="111" t="s">
        <v>665</v>
      </c>
      <c r="L554" s="412" t="s">
        <v>124</v>
      </c>
      <c r="M554" s="330" t="s">
        <v>665</v>
      </c>
      <c r="N554" s="414" t="s">
        <v>370</v>
      </c>
      <c r="O554" s="415"/>
      <c r="P554" s="415"/>
      <c r="Q554" s="415"/>
      <c r="R554" s="416">
        <f t="shared" si="106"/>
        <v>0</v>
      </c>
      <c r="S554" s="415"/>
      <c r="T554" s="415"/>
      <c r="U554" s="415"/>
      <c r="V554" s="415"/>
      <c r="W554" s="415"/>
      <c r="X554" s="415"/>
      <c r="Y554" s="415"/>
      <c r="Z554" s="415"/>
      <c r="AA554" s="415"/>
      <c r="AB554" s="415"/>
      <c r="AC554" s="415"/>
      <c r="AD554" s="415"/>
      <c r="AE554" s="415"/>
      <c r="AF554" s="415"/>
      <c r="AG554" s="415"/>
      <c r="AH554" s="415"/>
      <c r="AI554" s="415"/>
      <c r="AJ554" s="415"/>
      <c r="AK554" s="415"/>
      <c r="AL554" s="415"/>
      <c r="AM554" s="415"/>
      <c r="AN554" s="416">
        <f t="shared" si="92"/>
        <v>0</v>
      </c>
      <c r="AO554" s="416">
        <f t="shared" si="93"/>
        <v>0</v>
      </c>
      <c r="AP554" s="416">
        <f t="shared" si="94"/>
        <v>0</v>
      </c>
      <c r="AQ554" s="416">
        <f t="shared" si="95"/>
        <v>0</v>
      </c>
      <c r="AR554" s="416">
        <f t="shared" si="96"/>
        <v>0</v>
      </c>
      <c r="AS554" s="416">
        <f t="shared" si="97"/>
        <v>0</v>
      </c>
      <c r="AT554" s="416">
        <f t="shared" si="98"/>
        <v>0</v>
      </c>
      <c r="AU554" s="416">
        <f t="shared" si="99"/>
        <v>0</v>
      </c>
      <c r="AV554" s="416">
        <f t="shared" si="100"/>
        <v>0</v>
      </c>
      <c r="AW554" s="416">
        <f t="shared" si="101"/>
        <v>0</v>
      </c>
      <c r="AX554" s="194"/>
      <c r="AY554" s="194"/>
      <c r="AZ554" s="194"/>
    </row>
    <row r="555" spans="1:52" s="111" customFormat="1" ht="34.200000000000003" outlineLevel="1">
      <c r="A555" s="551" t="str">
        <f t="shared" si="105"/>
        <v>1</v>
      </c>
      <c r="L555" s="412" t="s">
        <v>125</v>
      </c>
      <c r="M555" s="330" t="s">
        <v>666</v>
      </c>
      <c r="N555" s="414" t="s">
        <v>370</v>
      </c>
      <c r="O555" s="415"/>
      <c r="P555" s="415"/>
      <c r="Q555" s="415"/>
      <c r="R555" s="416">
        <f t="shared" ref="R555:R560" si="109">Q555-P555</f>
        <v>0</v>
      </c>
      <c r="S555" s="415"/>
      <c r="T555" s="415">
        <f>SUMIFS('Корректировка НВВ'!$P$15:$P$390,'Корректировка НВВ'!$A$15:$A$390,$A555,'Корректировка НВВ'!$L$15:$L$390,"III")</f>
        <v>0</v>
      </c>
      <c r="U555" s="415"/>
      <c r="V555" s="415"/>
      <c r="W555" s="415"/>
      <c r="X555" s="415"/>
      <c r="Y555" s="415"/>
      <c r="Z555" s="415"/>
      <c r="AA555" s="415"/>
      <c r="AB555" s="415"/>
      <c r="AC555" s="415"/>
      <c r="AD555" s="415">
        <f>SUMIFS('Корректировка НВВ'!$Q$15:$Q$390,'Корректировка НВВ'!$A$15:$A$390,$A555,'Корректировка НВВ'!$L$15:$L$390,"III")</f>
        <v>0</v>
      </c>
      <c r="AE555" s="415"/>
      <c r="AF555" s="415"/>
      <c r="AG555" s="415"/>
      <c r="AH555" s="415"/>
      <c r="AI555" s="415"/>
      <c r="AJ555" s="415"/>
      <c r="AK555" s="415"/>
      <c r="AL555" s="415"/>
      <c r="AM555" s="415"/>
      <c r="AN555" s="417"/>
      <c r="AO555" s="417"/>
      <c r="AP555" s="417"/>
      <c r="AQ555" s="417"/>
      <c r="AR555" s="417"/>
      <c r="AS555" s="417"/>
      <c r="AT555" s="417"/>
      <c r="AU555" s="417"/>
      <c r="AV555" s="417"/>
      <c r="AW555" s="417"/>
      <c r="AX555" s="194"/>
      <c r="AY555" s="194"/>
      <c r="AZ555" s="194"/>
    </row>
    <row r="556" spans="1:52" s="111" customFormat="1" ht="136.80000000000001" outlineLevel="1">
      <c r="A556" s="551" t="str">
        <f t="shared" si="105"/>
        <v>1</v>
      </c>
      <c r="L556" s="412" t="s">
        <v>126</v>
      </c>
      <c r="M556" s="330" t="s">
        <v>667</v>
      </c>
      <c r="N556" s="414" t="s">
        <v>370</v>
      </c>
      <c r="O556" s="415"/>
      <c r="P556" s="415"/>
      <c r="Q556" s="415"/>
      <c r="R556" s="416">
        <f t="shared" si="109"/>
        <v>0</v>
      </c>
      <c r="S556" s="415"/>
      <c r="T556" s="415">
        <f>SUMIFS('Корректировка НВВ'!$P$15:$P$390,'Корректировка НВВ'!$A$15:$A$390,$A556,'Корректировка НВВ'!$L$15:$L$390,"IV")</f>
        <v>0</v>
      </c>
      <c r="U556" s="415"/>
      <c r="V556" s="415"/>
      <c r="W556" s="415"/>
      <c r="X556" s="415"/>
      <c r="Y556" s="415"/>
      <c r="Z556" s="415"/>
      <c r="AA556" s="415"/>
      <c r="AB556" s="415"/>
      <c r="AC556" s="415"/>
      <c r="AD556" s="415">
        <f>SUMIFS('Корректировка НВВ'!$Q$15:$Q$390,'Корректировка НВВ'!$A$15:$A$390,$A556,'Корректировка НВВ'!$L$15:$L$390,"IV")</f>
        <v>0</v>
      </c>
      <c r="AE556" s="415"/>
      <c r="AF556" s="415"/>
      <c r="AG556" s="415"/>
      <c r="AH556" s="415"/>
      <c r="AI556" s="415"/>
      <c r="AJ556" s="415"/>
      <c r="AK556" s="415"/>
      <c r="AL556" s="415"/>
      <c r="AM556" s="415"/>
      <c r="AN556" s="417"/>
      <c r="AO556" s="417"/>
      <c r="AP556" s="417"/>
      <c r="AQ556" s="417"/>
      <c r="AR556" s="417"/>
      <c r="AS556" s="417"/>
      <c r="AT556" s="417"/>
      <c r="AU556" s="417"/>
      <c r="AV556" s="417"/>
      <c r="AW556" s="417"/>
      <c r="AX556" s="194"/>
      <c r="AY556" s="194"/>
      <c r="AZ556" s="194"/>
    </row>
    <row r="557" spans="1:52" s="111" customFormat="1" ht="57" outlineLevel="1">
      <c r="A557" s="551" t="str">
        <f t="shared" si="105"/>
        <v>1</v>
      </c>
      <c r="L557" s="412" t="s">
        <v>127</v>
      </c>
      <c r="M557" s="330" t="s">
        <v>1228</v>
      </c>
      <c r="N557" s="414" t="s">
        <v>370</v>
      </c>
      <c r="O557" s="415"/>
      <c r="P557" s="415"/>
      <c r="Q557" s="415"/>
      <c r="R557" s="416">
        <f t="shared" si="109"/>
        <v>0</v>
      </c>
      <c r="S557" s="415"/>
      <c r="T557" s="415">
        <f>SUMIFS('Корректировка НВВ'!$P$15:$P$390,'Корректировка НВВ'!$A$15:$A$390,$A557,'Корректировка НВВ'!$L$15:$L$390,"I")+SUMIFS('Корректировка НВВ'!$P$15:$P$390,'Корректировка НВВ'!$A$15:$A$390,$A557,'Корректировка НВВ'!$L$15:$L$390,"II")</f>
        <v>0</v>
      </c>
      <c r="U557" s="415"/>
      <c r="V557" s="415"/>
      <c r="W557" s="415"/>
      <c r="X557" s="415"/>
      <c r="Y557" s="415"/>
      <c r="Z557" s="415"/>
      <c r="AA557" s="415"/>
      <c r="AB557" s="415"/>
      <c r="AC557" s="415"/>
      <c r="AD557" s="415">
        <f>SUMIFS('Корректировка НВВ'!$Q$15:$Q$390,'Корректировка НВВ'!$A$15:$A$390,$A557,'Корректировка НВВ'!$L$15:$L$390,"I")+SUMIFS('Корректировка НВВ'!$Q$15:$Q$390,'Корректировка НВВ'!$A$15:$A$390,$A557,'Корректировка НВВ'!$L$15:$L$390,"II")</f>
        <v>0</v>
      </c>
      <c r="AE557" s="415"/>
      <c r="AF557" s="415"/>
      <c r="AG557" s="415"/>
      <c r="AH557" s="415"/>
      <c r="AI557" s="415"/>
      <c r="AJ557" s="415"/>
      <c r="AK557" s="415"/>
      <c r="AL557" s="415"/>
      <c r="AM557" s="415"/>
      <c r="AN557" s="417"/>
      <c r="AO557" s="417"/>
      <c r="AP557" s="417"/>
      <c r="AQ557" s="417"/>
      <c r="AR557" s="417"/>
      <c r="AS557" s="417"/>
      <c r="AT557" s="417"/>
      <c r="AU557" s="417"/>
      <c r="AV557" s="417"/>
      <c r="AW557" s="417"/>
      <c r="AX557" s="194"/>
      <c r="AY557" s="194"/>
      <c r="AZ557" s="194"/>
    </row>
    <row r="558" spans="1:52" s="111" customFormat="1" outlineLevel="1">
      <c r="A558" s="551" t="str">
        <f t="shared" si="105"/>
        <v>1</v>
      </c>
      <c r="L558" s="412" t="s">
        <v>128</v>
      </c>
      <c r="M558" s="437" t="s">
        <v>668</v>
      </c>
      <c r="N558" s="414" t="s">
        <v>370</v>
      </c>
      <c r="O558" s="415"/>
      <c r="P558" s="415"/>
      <c r="Q558" s="415"/>
      <c r="R558" s="416">
        <f t="shared" si="109"/>
        <v>0</v>
      </c>
      <c r="S558" s="415"/>
      <c r="T558" s="415"/>
      <c r="U558" s="415"/>
      <c r="V558" s="415"/>
      <c r="W558" s="415"/>
      <c r="X558" s="415"/>
      <c r="Y558" s="415"/>
      <c r="Z558" s="415"/>
      <c r="AA558" s="415"/>
      <c r="AB558" s="415"/>
      <c r="AC558" s="415"/>
      <c r="AD558" s="415"/>
      <c r="AE558" s="415"/>
      <c r="AF558" s="415"/>
      <c r="AG558" s="415"/>
      <c r="AH558" s="415"/>
      <c r="AI558" s="415"/>
      <c r="AJ558" s="415"/>
      <c r="AK558" s="415"/>
      <c r="AL558" s="415"/>
      <c r="AM558" s="415"/>
      <c r="AN558" s="417"/>
      <c r="AO558" s="417"/>
      <c r="AP558" s="417"/>
      <c r="AQ558" s="417"/>
      <c r="AR558" s="417"/>
      <c r="AS558" s="417"/>
      <c r="AT558" s="417"/>
      <c r="AU558" s="417"/>
      <c r="AV558" s="417"/>
      <c r="AW558" s="417"/>
      <c r="AX558" s="194"/>
      <c r="AY558" s="194"/>
      <c r="AZ558" s="194"/>
    </row>
    <row r="559" spans="1:52" s="111" customFormat="1" outlineLevel="1">
      <c r="A559" s="551" t="str">
        <f t="shared" si="105"/>
        <v>1</v>
      </c>
      <c r="L559" s="412" t="s">
        <v>1237</v>
      </c>
      <c r="M559" s="413" t="s">
        <v>1238</v>
      </c>
      <c r="N559" s="414" t="s">
        <v>145</v>
      </c>
      <c r="O559" s="428" t="e">
        <f>IF(O560=0,0,O558/O560*100)</f>
        <v>#N/A</v>
      </c>
      <c r="P559" s="428" t="e">
        <f>IF(P560=0,0,P558/P560*100)</f>
        <v>#N/A</v>
      </c>
      <c r="Q559" s="428" t="e">
        <f>IF(Q560=0,0,Q558/Q560*100)</f>
        <v>#N/A</v>
      </c>
      <c r="R559" s="416" t="e">
        <f t="shared" si="109"/>
        <v>#N/A</v>
      </c>
      <c r="S559" s="428" t="e">
        <f t="shared" ref="S559:AM559" si="110">IF(S560=0,0,S558/S560*100)</f>
        <v>#N/A</v>
      </c>
      <c r="T559" s="428" t="e">
        <f t="shared" si="110"/>
        <v>#N/A</v>
      </c>
      <c r="U559" s="428" t="e">
        <f t="shared" si="110"/>
        <v>#N/A</v>
      </c>
      <c r="V559" s="428" t="e">
        <f t="shared" si="110"/>
        <v>#N/A</v>
      </c>
      <c r="W559" s="428" t="e">
        <f t="shared" si="110"/>
        <v>#N/A</v>
      </c>
      <c r="X559" s="428" t="e">
        <f t="shared" si="110"/>
        <v>#N/A</v>
      </c>
      <c r="Y559" s="428" t="e">
        <f t="shared" si="110"/>
        <v>#N/A</v>
      </c>
      <c r="Z559" s="428" t="e">
        <f t="shared" si="110"/>
        <v>#N/A</v>
      </c>
      <c r="AA559" s="428" t="e">
        <f t="shared" si="110"/>
        <v>#N/A</v>
      </c>
      <c r="AB559" s="428" t="e">
        <f t="shared" si="110"/>
        <v>#N/A</v>
      </c>
      <c r="AC559" s="428" t="e">
        <f t="shared" si="110"/>
        <v>#N/A</v>
      </c>
      <c r="AD559" s="428" t="e">
        <f t="shared" si="110"/>
        <v>#N/A</v>
      </c>
      <c r="AE559" s="428" t="e">
        <f t="shared" si="110"/>
        <v>#N/A</v>
      </c>
      <c r="AF559" s="428" t="e">
        <f t="shared" si="110"/>
        <v>#N/A</v>
      </c>
      <c r="AG559" s="428" t="e">
        <f t="shared" si="110"/>
        <v>#N/A</v>
      </c>
      <c r="AH559" s="428" t="e">
        <f t="shared" si="110"/>
        <v>#N/A</v>
      </c>
      <c r="AI559" s="428" t="e">
        <f t="shared" si="110"/>
        <v>#N/A</v>
      </c>
      <c r="AJ559" s="428" t="e">
        <f t="shared" si="110"/>
        <v>#N/A</v>
      </c>
      <c r="AK559" s="428" t="e">
        <f t="shared" si="110"/>
        <v>#N/A</v>
      </c>
      <c r="AL559" s="428" t="e">
        <f t="shared" si="110"/>
        <v>#N/A</v>
      </c>
      <c r="AM559" s="428" t="e">
        <f t="shared" si="110"/>
        <v>#N/A</v>
      </c>
      <c r="AN559" s="417"/>
      <c r="AO559" s="417"/>
      <c r="AP559" s="417"/>
      <c r="AQ559" s="417"/>
      <c r="AR559" s="417"/>
      <c r="AS559" s="417"/>
      <c r="AT559" s="417"/>
      <c r="AU559" s="417"/>
      <c r="AV559" s="417"/>
      <c r="AW559" s="417"/>
      <c r="AX559" s="194"/>
      <c r="AY559" s="194"/>
      <c r="AZ559" s="194"/>
    </row>
    <row r="560" spans="1:52" s="116" customFormat="1" outlineLevel="1">
      <c r="A560" s="551" t="str">
        <f t="shared" si="105"/>
        <v>1</v>
      </c>
      <c r="L560" s="432" t="s">
        <v>129</v>
      </c>
      <c r="M560" s="435" t="s">
        <v>669</v>
      </c>
      <c r="N560" s="409" t="s">
        <v>370</v>
      </c>
      <c r="O560" s="411" t="e">
        <f>O462+O512+O546+O547+O549+O554+O555-O556+O557+O558</f>
        <v>#N/A</v>
      </c>
      <c r="P560" s="411" t="e">
        <f>P462+P512+P546+P547+P549+P554+P555-P556+P557+P558</f>
        <v>#N/A</v>
      </c>
      <c r="Q560" s="411" t="e">
        <f>Q462+Q512+Q546+Q547+Q549+Q554+Q555-Q556+Q557+Q558</f>
        <v>#N/A</v>
      </c>
      <c r="R560" s="410" t="e">
        <f t="shared" si="109"/>
        <v>#N/A</v>
      </c>
      <c r="S560" s="411" t="e">
        <f t="shared" ref="S560:AM560" si="111">S462+S512+S546+S547+S549+S554+S555-S556+S557+S558</f>
        <v>#N/A</v>
      </c>
      <c r="T560" s="411" t="e">
        <f t="shared" si="111"/>
        <v>#N/A</v>
      </c>
      <c r="U560" s="411" t="e">
        <f t="shared" si="111"/>
        <v>#N/A</v>
      </c>
      <c r="V560" s="411" t="e">
        <f t="shared" si="111"/>
        <v>#N/A</v>
      </c>
      <c r="W560" s="411" t="e">
        <f t="shared" si="111"/>
        <v>#N/A</v>
      </c>
      <c r="X560" s="411" t="e">
        <f t="shared" si="111"/>
        <v>#N/A</v>
      </c>
      <c r="Y560" s="411" t="e">
        <f t="shared" si="111"/>
        <v>#N/A</v>
      </c>
      <c r="Z560" s="411" t="e">
        <f t="shared" si="111"/>
        <v>#N/A</v>
      </c>
      <c r="AA560" s="411" t="e">
        <f t="shared" si="111"/>
        <v>#N/A</v>
      </c>
      <c r="AB560" s="411" t="e">
        <f t="shared" si="111"/>
        <v>#N/A</v>
      </c>
      <c r="AC560" s="411" t="e">
        <f t="shared" si="111"/>
        <v>#N/A</v>
      </c>
      <c r="AD560" s="411" t="e">
        <f t="shared" si="111"/>
        <v>#N/A</v>
      </c>
      <c r="AE560" s="411" t="e">
        <f t="shared" si="111"/>
        <v>#N/A</v>
      </c>
      <c r="AF560" s="411" t="e">
        <f t="shared" si="111"/>
        <v>#N/A</v>
      </c>
      <c r="AG560" s="411" t="e">
        <f t="shared" si="111"/>
        <v>#N/A</v>
      </c>
      <c r="AH560" s="411" t="e">
        <f t="shared" si="111"/>
        <v>#N/A</v>
      </c>
      <c r="AI560" s="411" t="e">
        <f t="shared" si="111"/>
        <v>#N/A</v>
      </c>
      <c r="AJ560" s="411" t="e">
        <f t="shared" si="111"/>
        <v>#N/A</v>
      </c>
      <c r="AK560" s="411" t="e">
        <f t="shared" si="111"/>
        <v>#N/A</v>
      </c>
      <c r="AL560" s="411" t="e">
        <f t="shared" si="111"/>
        <v>#N/A</v>
      </c>
      <c r="AM560" s="411" t="e">
        <f t="shared" si="111"/>
        <v>#N/A</v>
      </c>
      <c r="AN560" s="410" t="e">
        <f>IF(S560=0,0,(AD560-S560)/S560*100)</f>
        <v>#N/A</v>
      </c>
      <c r="AO560" s="410" t="e">
        <f t="shared" ref="AO560:AW560" si="112">IF(AD560=0,0,(AE560-AD560)/AD560*100)</f>
        <v>#N/A</v>
      </c>
      <c r="AP560" s="410" t="e">
        <f t="shared" si="112"/>
        <v>#N/A</v>
      </c>
      <c r="AQ560" s="410" t="e">
        <f t="shared" si="112"/>
        <v>#N/A</v>
      </c>
      <c r="AR560" s="410" t="e">
        <f t="shared" si="112"/>
        <v>#N/A</v>
      </c>
      <c r="AS560" s="410" t="e">
        <f t="shared" si="112"/>
        <v>#N/A</v>
      </c>
      <c r="AT560" s="410" t="e">
        <f t="shared" si="112"/>
        <v>#N/A</v>
      </c>
      <c r="AU560" s="410" t="e">
        <f t="shared" si="112"/>
        <v>#N/A</v>
      </c>
      <c r="AV560" s="410" t="e">
        <f t="shared" si="112"/>
        <v>#N/A</v>
      </c>
      <c r="AW560" s="410" t="e">
        <f t="shared" si="112"/>
        <v>#N/A</v>
      </c>
      <c r="AX560" s="194"/>
      <c r="AY560" s="194"/>
      <c r="AZ560" s="194"/>
    </row>
    <row r="561" spans="1:52" s="111" customFormat="1" ht="102.6" outlineLevel="1">
      <c r="A561" s="551" t="str">
        <f t="shared" si="105"/>
        <v>1</v>
      </c>
      <c r="L561" s="412" t="s">
        <v>130</v>
      </c>
      <c r="M561" s="437" t="s">
        <v>1183</v>
      </c>
      <c r="N561" s="419" t="s">
        <v>370</v>
      </c>
      <c r="O561" s="415"/>
      <c r="P561" s="415"/>
      <c r="Q561" s="415"/>
      <c r="R561" s="416">
        <f t="shared" si="106"/>
        <v>0</v>
      </c>
      <c r="S561" s="415"/>
      <c r="T561" s="415"/>
      <c r="U561" s="415"/>
      <c r="V561" s="415"/>
      <c r="W561" s="415"/>
      <c r="X561" s="415"/>
      <c r="Y561" s="415"/>
      <c r="Z561" s="415"/>
      <c r="AA561" s="415"/>
      <c r="AB561" s="415"/>
      <c r="AC561" s="415"/>
      <c r="AD561" s="415">
        <f>IFERROR(SUMIFS('Плата за негативное возд'!$V$14:$V$15,'Плата за негативное возд'!$A$14:$A$15,A561,'Плата за негативное возд'!$L$14:$L$15,"1"),0)</f>
        <v>0</v>
      </c>
      <c r="AE561" s="415"/>
      <c r="AF561" s="415"/>
      <c r="AG561" s="415"/>
      <c r="AH561" s="415"/>
      <c r="AI561" s="415"/>
      <c r="AJ561" s="415"/>
      <c r="AK561" s="415"/>
      <c r="AL561" s="415"/>
      <c r="AM561" s="415"/>
      <c r="AN561" s="417"/>
      <c r="AO561" s="417"/>
      <c r="AP561" s="417"/>
      <c r="AQ561" s="417"/>
      <c r="AR561" s="417"/>
      <c r="AS561" s="417"/>
      <c r="AT561" s="417"/>
      <c r="AU561" s="417"/>
      <c r="AV561" s="417"/>
      <c r="AW561" s="417"/>
      <c r="AX561" s="194"/>
      <c r="AY561" s="194"/>
      <c r="AZ561" s="194"/>
    </row>
    <row r="562" spans="1:52" s="111" customFormat="1" ht="68.400000000000006" outlineLevel="1">
      <c r="A562" s="551" t="str">
        <f t="shared" si="105"/>
        <v>1</v>
      </c>
      <c r="L562" s="412" t="s">
        <v>131</v>
      </c>
      <c r="M562" s="437" t="s">
        <v>670</v>
      </c>
      <c r="N562" s="419" t="s">
        <v>370</v>
      </c>
      <c r="O562" s="415"/>
      <c r="P562" s="415"/>
      <c r="Q562" s="415"/>
      <c r="R562" s="416">
        <f t="shared" si="106"/>
        <v>0</v>
      </c>
      <c r="S562" s="415"/>
      <c r="T562" s="415"/>
      <c r="U562" s="415"/>
      <c r="V562" s="415"/>
      <c r="W562" s="415"/>
      <c r="X562" s="415"/>
      <c r="Y562" s="415"/>
      <c r="Z562" s="415"/>
      <c r="AA562" s="415"/>
      <c r="AB562" s="415"/>
      <c r="AC562" s="415"/>
      <c r="AD562" s="415">
        <f>IFERROR(SUMIFS('Плата за негативное возд'!$V$14:$V$15,'Плата за негативное возд'!$A$14:$A$15,A562,'Плата за негативное возд'!$L$14:$L$15,"2"),0)</f>
        <v>0</v>
      </c>
      <c r="AE562" s="415"/>
      <c r="AF562" s="415"/>
      <c r="AG562" s="415"/>
      <c r="AH562" s="415"/>
      <c r="AI562" s="415"/>
      <c r="AJ562" s="415"/>
      <c r="AK562" s="415"/>
      <c r="AL562" s="415"/>
      <c r="AM562" s="415"/>
      <c r="AN562" s="417"/>
      <c r="AO562" s="417"/>
      <c r="AP562" s="417"/>
      <c r="AQ562" s="417"/>
      <c r="AR562" s="417"/>
      <c r="AS562" s="417"/>
      <c r="AT562" s="417"/>
      <c r="AU562" s="417"/>
      <c r="AV562" s="417"/>
      <c r="AW562" s="417"/>
      <c r="AX562" s="194"/>
      <c r="AY562" s="194"/>
      <c r="AZ562" s="194"/>
    </row>
    <row r="563" spans="1:52" s="111" customFormat="1" outlineLevel="1">
      <c r="A563" s="551" t="str">
        <f t="shared" si="105"/>
        <v>1</v>
      </c>
      <c r="L563" s="412" t="s">
        <v>132</v>
      </c>
      <c r="M563" s="437" t="s">
        <v>671</v>
      </c>
      <c r="N563" s="414" t="s">
        <v>370</v>
      </c>
      <c r="O563" s="415"/>
      <c r="P563" s="415"/>
      <c r="Q563" s="415"/>
      <c r="R563" s="416">
        <f t="shared" si="106"/>
        <v>0</v>
      </c>
      <c r="S563" s="415"/>
      <c r="T563" s="415"/>
      <c r="U563" s="415"/>
      <c r="V563" s="415"/>
      <c r="W563" s="415"/>
      <c r="X563" s="415"/>
      <c r="Y563" s="415"/>
      <c r="Z563" s="415"/>
      <c r="AA563" s="415"/>
      <c r="AB563" s="415"/>
      <c r="AC563" s="415"/>
      <c r="AD563" s="415"/>
      <c r="AE563" s="415"/>
      <c r="AF563" s="415"/>
      <c r="AG563" s="415"/>
      <c r="AH563" s="415"/>
      <c r="AI563" s="415"/>
      <c r="AJ563" s="415"/>
      <c r="AK563" s="415"/>
      <c r="AL563" s="415"/>
      <c r="AM563" s="415"/>
      <c r="AN563" s="417"/>
      <c r="AO563" s="417"/>
      <c r="AP563" s="417"/>
      <c r="AQ563" s="417"/>
      <c r="AR563" s="417"/>
      <c r="AS563" s="417"/>
      <c r="AT563" s="417"/>
      <c r="AU563" s="417"/>
      <c r="AV563" s="417"/>
      <c r="AW563" s="417"/>
      <c r="AX563" s="194"/>
      <c r="AY563" s="194"/>
      <c r="AZ563" s="194"/>
    </row>
    <row r="564" spans="1:52" s="116" customFormat="1" ht="22.8" outlineLevel="1">
      <c r="A564" s="551" t="str">
        <f t="shared" si="105"/>
        <v>1</v>
      </c>
      <c r="L564" s="432" t="s">
        <v>133</v>
      </c>
      <c r="M564" s="435" t="s">
        <v>672</v>
      </c>
      <c r="N564" s="433" t="s">
        <v>370</v>
      </c>
      <c r="O564" s="438">
        <f>O565+O566</f>
        <v>0</v>
      </c>
      <c r="P564" s="438">
        <f>P565+P566</f>
        <v>0</v>
      </c>
      <c r="Q564" s="438">
        <f>Q565+Q566</f>
        <v>0</v>
      </c>
      <c r="R564" s="410">
        <f>Q564-P564</f>
        <v>0</v>
      </c>
      <c r="S564" s="438">
        <f t="shared" ref="S564:AM564" si="113">S565+S566</f>
        <v>0</v>
      </c>
      <c r="T564" s="438">
        <f t="shared" si="113"/>
        <v>0</v>
      </c>
      <c r="U564" s="438">
        <f t="shared" si="113"/>
        <v>0</v>
      </c>
      <c r="V564" s="438">
        <f t="shared" si="113"/>
        <v>0</v>
      </c>
      <c r="W564" s="438">
        <f t="shared" si="113"/>
        <v>0</v>
      </c>
      <c r="X564" s="438">
        <f t="shared" si="113"/>
        <v>0</v>
      </c>
      <c r="Y564" s="438">
        <f t="shared" si="113"/>
        <v>0</v>
      </c>
      <c r="Z564" s="438">
        <f t="shared" si="113"/>
        <v>0</v>
      </c>
      <c r="AA564" s="438">
        <f t="shared" si="113"/>
        <v>0</v>
      </c>
      <c r="AB564" s="438">
        <f t="shared" si="113"/>
        <v>0</v>
      </c>
      <c r="AC564" s="438">
        <f t="shared" si="113"/>
        <v>0</v>
      </c>
      <c r="AD564" s="438">
        <f t="shared" si="113"/>
        <v>0</v>
      </c>
      <c r="AE564" s="438">
        <f t="shared" si="113"/>
        <v>0</v>
      </c>
      <c r="AF564" s="438">
        <f t="shared" si="113"/>
        <v>0</v>
      </c>
      <c r="AG564" s="438">
        <f t="shared" si="113"/>
        <v>0</v>
      </c>
      <c r="AH564" s="438">
        <f t="shared" si="113"/>
        <v>0</v>
      </c>
      <c r="AI564" s="438">
        <f t="shared" si="113"/>
        <v>0</v>
      </c>
      <c r="AJ564" s="438">
        <f t="shared" si="113"/>
        <v>0</v>
      </c>
      <c r="AK564" s="438">
        <f t="shared" si="113"/>
        <v>0</v>
      </c>
      <c r="AL564" s="438">
        <f t="shared" si="113"/>
        <v>0</v>
      </c>
      <c r="AM564" s="438">
        <f t="shared" si="113"/>
        <v>0</v>
      </c>
      <c r="AN564" s="410">
        <f>IF(S564=0,0,(AD564-S564)/S564*100)</f>
        <v>0</v>
      </c>
      <c r="AO564" s="410">
        <f t="shared" ref="AO564:AW564" si="114">IF(AD564=0,0,(AE564-AD564)/AD564*100)</f>
        <v>0</v>
      </c>
      <c r="AP564" s="410">
        <f t="shared" si="114"/>
        <v>0</v>
      </c>
      <c r="AQ564" s="410">
        <f t="shared" si="114"/>
        <v>0</v>
      </c>
      <c r="AR564" s="410">
        <f t="shared" si="114"/>
        <v>0</v>
      </c>
      <c r="AS564" s="410">
        <f t="shared" si="114"/>
        <v>0</v>
      </c>
      <c r="AT564" s="410">
        <f t="shared" si="114"/>
        <v>0</v>
      </c>
      <c r="AU564" s="410">
        <f t="shared" si="114"/>
        <v>0</v>
      </c>
      <c r="AV564" s="410">
        <f t="shared" si="114"/>
        <v>0</v>
      </c>
      <c r="AW564" s="410">
        <f t="shared" si="114"/>
        <v>0</v>
      </c>
      <c r="AX564" s="194"/>
      <c r="AY564" s="194"/>
      <c r="AZ564" s="194"/>
    </row>
    <row r="565" spans="1:52" s="111" customFormat="1" ht="22.8" outlineLevel="1">
      <c r="A565" s="551" t="str">
        <f t="shared" si="105"/>
        <v>1</v>
      </c>
      <c r="L565" s="412" t="s">
        <v>200</v>
      </c>
      <c r="M565" s="439" t="s">
        <v>673</v>
      </c>
      <c r="N565" s="414" t="s">
        <v>370</v>
      </c>
      <c r="O565" s="415"/>
      <c r="P565" s="415"/>
      <c r="Q565" s="415"/>
      <c r="R565" s="416">
        <f t="shared" si="106"/>
        <v>0</v>
      </c>
      <c r="S565" s="415"/>
      <c r="T565" s="415"/>
      <c r="U565" s="415"/>
      <c r="V565" s="415"/>
      <c r="W565" s="415"/>
      <c r="X565" s="415"/>
      <c r="Y565" s="415"/>
      <c r="Z565" s="415"/>
      <c r="AA565" s="415"/>
      <c r="AB565" s="415"/>
      <c r="AC565" s="415"/>
      <c r="AD565" s="415"/>
      <c r="AE565" s="415"/>
      <c r="AF565" s="415"/>
      <c r="AG565" s="415"/>
      <c r="AH565" s="415"/>
      <c r="AI565" s="415"/>
      <c r="AJ565" s="415"/>
      <c r="AK565" s="415"/>
      <c r="AL565" s="415"/>
      <c r="AM565" s="415"/>
      <c r="AN565" s="417"/>
      <c r="AO565" s="417"/>
      <c r="AP565" s="417"/>
      <c r="AQ565" s="417"/>
      <c r="AR565" s="417"/>
      <c r="AS565" s="417"/>
      <c r="AT565" s="417"/>
      <c r="AU565" s="417"/>
      <c r="AV565" s="417"/>
      <c r="AW565" s="417"/>
      <c r="AX565" s="194"/>
      <c r="AY565" s="194"/>
      <c r="AZ565" s="194"/>
    </row>
    <row r="566" spans="1:52" s="111" customFormat="1" ht="22.8" outlineLevel="1">
      <c r="A566" s="551" t="str">
        <f t="shared" si="105"/>
        <v>1</v>
      </c>
      <c r="L566" s="412" t="s">
        <v>201</v>
      </c>
      <c r="M566" s="430" t="s">
        <v>674</v>
      </c>
      <c r="N566" s="414" t="s">
        <v>370</v>
      </c>
      <c r="O566" s="415"/>
      <c r="P566" s="415"/>
      <c r="Q566" s="415"/>
      <c r="R566" s="416">
        <f t="shared" si="106"/>
        <v>0</v>
      </c>
      <c r="S566" s="415"/>
      <c r="T566" s="415"/>
      <c r="U566" s="415"/>
      <c r="V566" s="415"/>
      <c r="W566" s="415"/>
      <c r="X566" s="415"/>
      <c r="Y566" s="415"/>
      <c r="Z566" s="415"/>
      <c r="AA566" s="415"/>
      <c r="AB566" s="415"/>
      <c r="AC566" s="415"/>
      <c r="AD566" s="415"/>
      <c r="AE566" s="415"/>
      <c r="AF566" s="415"/>
      <c r="AG566" s="415"/>
      <c r="AH566" s="415"/>
      <c r="AI566" s="415"/>
      <c r="AJ566" s="415"/>
      <c r="AK566" s="415"/>
      <c r="AL566" s="415"/>
      <c r="AM566" s="415"/>
      <c r="AN566" s="417"/>
      <c r="AO566" s="417"/>
      <c r="AP566" s="417"/>
      <c r="AQ566" s="417"/>
      <c r="AR566" s="417"/>
      <c r="AS566" s="417"/>
      <c r="AT566" s="417"/>
      <c r="AU566" s="417"/>
      <c r="AV566" s="417"/>
      <c r="AW566" s="417"/>
      <c r="AX566" s="194"/>
      <c r="AY566" s="194"/>
      <c r="AZ566" s="194"/>
    </row>
    <row r="567" spans="1:52" s="111" customFormat="1" ht="22.8" outlineLevel="1">
      <c r="A567" s="551" t="str">
        <f t="shared" si="105"/>
        <v>1</v>
      </c>
      <c r="L567" s="440" t="s">
        <v>134</v>
      </c>
      <c r="M567" s="441" t="s">
        <v>675</v>
      </c>
      <c r="N567" s="414" t="s">
        <v>370</v>
      </c>
      <c r="O567" s="415"/>
      <c r="P567" s="415"/>
      <c r="Q567" s="415"/>
      <c r="R567" s="416">
        <f t="shared" si="106"/>
        <v>0</v>
      </c>
      <c r="S567" s="415"/>
      <c r="T567" s="415"/>
      <c r="U567" s="415"/>
      <c r="V567" s="415"/>
      <c r="W567" s="415"/>
      <c r="X567" s="415"/>
      <c r="Y567" s="415"/>
      <c r="Z567" s="415"/>
      <c r="AA567" s="415"/>
      <c r="AB567" s="415"/>
      <c r="AC567" s="415"/>
      <c r="AD567" s="415"/>
      <c r="AE567" s="415"/>
      <c r="AF567" s="415"/>
      <c r="AG567" s="415"/>
      <c r="AH567" s="415"/>
      <c r="AI567" s="415"/>
      <c r="AJ567" s="415"/>
      <c r="AK567" s="415"/>
      <c r="AL567" s="415"/>
      <c r="AM567" s="415"/>
      <c r="AN567" s="417"/>
      <c r="AO567" s="417"/>
      <c r="AP567" s="417"/>
      <c r="AQ567" s="417"/>
      <c r="AR567" s="417"/>
      <c r="AS567" s="417"/>
      <c r="AT567" s="417"/>
      <c r="AU567" s="417"/>
      <c r="AV567" s="417"/>
      <c r="AW567" s="417"/>
      <c r="AX567" s="194"/>
      <c r="AY567" s="194"/>
      <c r="AZ567" s="194"/>
    </row>
    <row r="568" spans="1:52" s="111" customFormat="1" ht="22.8" outlineLevel="1">
      <c r="A568" s="551" t="str">
        <f t="shared" si="105"/>
        <v>1</v>
      </c>
      <c r="L568" s="440" t="s">
        <v>135</v>
      </c>
      <c r="M568" s="441" t="s">
        <v>676</v>
      </c>
      <c r="N568" s="414" t="s">
        <v>370</v>
      </c>
      <c r="O568" s="415"/>
      <c r="P568" s="415"/>
      <c r="Q568" s="415"/>
      <c r="R568" s="416">
        <f t="shared" si="106"/>
        <v>0</v>
      </c>
      <c r="S568" s="415"/>
      <c r="T568" s="415"/>
      <c r="U568" s="415"/>
      <c r="V568" s="415"/>
      <c r="W568" s="415"/>
      <c r="X568" s="415"/>
      <c r="Y568" s="415"/>
      <c r="Z568" s="415"/>
      <c r="AA568" s="415"/>
      <c r="AB568" s="415"/>
      <c r="AC568" s="415"/>
      <c r="AD568" s="415"/>
      <c r="AE568" s="415"/>
      <c r="AF568" s="415"/>
      <c r="AG568" s="415"/>
      <c r="AH568" s="415"/>
      <c r="AI568" s="415"/>
      <c r="AJ568" s="415"/>
      <c r="AK568" s="415"/>
      <c r="AL568" s="415"/>
      <c r="AM568" s="415"/>
      <c r="AN568" s="417"/>
      <c r="AO568" s="417"/>
      <c r="AP568" s="417"/>
      <c r="AQ568" s="417"/>
      <c r="AR568" s="417"/>
      <c r="AS568" s="417"/>
      <c r="AT568" s="417"/>
      <c r="AU568" s="417"/>
      <c r="AV568" s="417"/>
      <c r="AW568" s="417"/>
      <c r="AX568" s="194"/>
      <c r="AY568" s="194"/>
      <c r="AZ568" s="194"/>
    </row>
    <row r="569" spans="1:52" s="116" customFormat="1" outlineLevel="1">
      <c r="A569" s="551" t="str">
        <f t="shared" si="105"/>
        <v>1</v>
      </c>
      <c r="L569" s="432" t="s">
        <v>138</v>
      </c>
      <c r="M569" s="435" t="s">
        <v>677</v>
      </c>
      <c r="N569" s="433" t="s">
        <v>370</v>
      </c>
      <c r="O569" s="411" t="e">
        <f>O560-O561-O562+O563-O564+O567+O568</f>
        <v>#N/A</v>
      </c>
      <c r="P569" s="411" t="e">
        <f t="shared" ref="P569:AM569" si="115">P560-P561-P562+P563-P564+P567+P568</f>
        <v>#N/A</v>
      </c>
      <c r="Q569" s="411" t="e">
        <f t="shared" si="115"/>
        <v>#N/A</v>
      </c>
      <c r="R569" s="411" t="e">
        <f t="shared" si="115"/>
        <v>#N/A</v>
      </c>
      <c r="S569" s="411" t="e">
        <f t="shared" si="115"/>
        <v>#N/A</v>
      </c>
      <c r="T569" s="411" t="e">
        <f t="shared" si="115"/>
        <v>#N/A</v>
      </c>
      <c r="U569" s="411" t="e">
        <f t="shared" si="115"/>
        <v>#N/A</v>
      </c>
      <c r="V569" s="411" t="e">
        <f t="shared" si="115"/>
        <v>#N/A</v>
      </c>
      <c r="W569" s="411" t="e">
        <f t="shared" si="115"/>
        <v>#N/A</v>
      </c>
      <c r="X569" s="411" t="e">
        <f t="shared" si="115"/>
        <v>#N/A</v>
      </c>
      <c r="Y569" s="411" t="e">
        <f t="shared" si="115"/>
        <v>#N/A</v>
      </c>
      <c r="Z569" s="411" t="e">
        <f t="shared" si="115"/>
        <v>#N/A</v>
      </c>
      <c r="AA569" s="411" t="e">
        <f t="shared" si="115"/>
        <v>#N/A</v>
      </c>
      <c r="AB569" s="411" t="e">
        <f t="shared" si="115"/>
        <v>#N/A</v>
      </c>
      <c r="AC569" s="411" t="e">
        <f t="shared" si="115"/>
        <v>#N/A</v>
      </c>
      <c r="AD569" s="411" t="e">
        <f t="shared" si="115"/>
        <v>#N/A</v>
      </c>
      <c r="AE569" s="411" t="e">
        <f t="shared" si="115"/>
        <v>#N/A</v>
      </c>
      <c r="AF569" s="411" t="e">
        <f t="shared" si="115"/>
        <v>#N/A</v>
      </c>
      <c r="AG569" s="411" t="e">
        <f t="shared" si="115"/>
        <v>#N/A</v>
      </c>
      <c r="AH569" s="411" t="e">
        <f t="shared" si="115"/>
        <v>#N/A</v>
      </c>
      <c r="AI569" s="411" t="e">
        <f t="shared" si="115"/>
        <v>#N/A</v>
      </c>
      <c r="AJ569" s="411" t="e">
        <f t="shared" si="115"/>
        <v>#N/A</v>
      </c>
      <c r="AK569" s="411" t="e">
        <f t="shared" si="115"/>
        <v>#N/A</v>
      </c>
      <c r="AL569" s="411" t="e">
        <f t="shared" si="115"/>
        <v>#N/A</v>
      </c>
      <c r="AM569" s="411" t="e">
        <f t="shared" si="115"/>
        <v>#N/A</v>
      </c>
      <c r="AN569" s="410" t="e">
        <f>IF(S569=0,0,(AD569-S569)/S569*100)</f>
        <v>#N/A</v>
      </c>
      <c r="AO569" s="410" t="e">
        <f t="shared" ref="AO569:AW569" si="116">IF(AD569=0,0,(AE569-AD569)/AD569*100)</f>
        <v>#N/A</v>
      </c>
      <c r="AP569" s="410" t="e">
        <f t="shared" si="116"/>
        <v>#N/A</v>
      </c>
      <c r="AQ569" s="410" t="e">
        <f t="shared" si="116"/>
        <v>#N/A</v>
      </c>
      <c r="AR569" s="410" t="e">
        <f t="shared" si="116"/>
        <v>#N/A</v>
      </c>
      <c r="AS569" s="410" t="e">
        <f t="shared" si="116"/>
        <v>#N/A</v>
      </c>
      <c r="AT569" s="410" t="e">
        <f t="shared" si="116"/>
        <v>#N/A</v>
      </c>
      <c r="AU569" s="410" t="e">
        <f t="shared" si="116"/>
        <v>#N/A</v>
      </c>
      <c r="AV569" s="410" t="e">
        <f t="shared" si="116"/>
        <v>#N/A</v>
      </c>
      <c r="AW569" s="410" t="e">
        <f t="shared" si="116"/>
        <v>#N/A</v>
      </c>
      <c r="AX569" s="194"/>
      <c r="AY569" s="194"/>
      <c r="AZ569" s="194"/>
    </row>
    <row r="570" spans="1:52" s="111" customFormat="1" ht="14.4" outlineLevel="1">
      <c r="A570" s="551" t="str">
        <f t="shared" si="105"/>
        <v>1</v>
      </c>
      <c r="C570" s="588" t="b">
        <f>B461="двухставочный"</f>
        <v>0</v>
      </c>
      <c r="L570" s="440" t="s">
        <v>1240</v>
      </c>
      <c r="M570" s="430" t="s">
        <v>1336</v>
      </c>
      <c r="N570" s="414" t="s">
        <v>370</v>
      </c>
      <c r="O570" s="415"/>
      <c r="P570" s="415"/>
      <c r="Q570" s="415"/>
      <c r="R570" s="416">
        <f>Q570-P570</f>
        <v>0</v>
      </c>
      <c r="S570" s="415"/>
      <c r="T570" s="415"/>
      <c r="U570" s="415"/>
      <c r="V570" s="415"/>
      <c r="W570" s="415"/>
      <c r="X570" s="415"/>
      <c r="Y570" s="415"/>
      <c r="Z570" s="415"/>
      <c r="AA570" s="415"/>
      <c r="AB570" s="415"/>
      <c r="AC570" s="415"/>
      <c r="AD570" s="415"/>
      <c r="AE570" s="415"/>
      <c r="AF570" s="415"/>
      <c r="AG570" s="415"/>
      <c r="AH570" s="415"/>
      <c r="AI570" s="415"/>
      <c r="AJ570" s="415"/>
      <c r="AK570" s="415"/>
      <c r="AL570" s="415"/>
      <c r="AM570" s="415"/>
      <c r="AN570" s="417"/>
      <c r="AO570" s="417"/>
      <c r="AP570" s="417"/>
      <c r="AQ570" s="417"/>
      <c r="AR570" s="417"/>
      <c r="AS570" s="417"/>
      <c r="AT570" s="417"/>
      <c r="AU570" s="417"/>
      <c r="AV570" s="417"/>
      <c r="AW570" s="417"/>
      <c r="AX570" s="194"/>
      <c r="AY570" s="194"/>
      <c r="AZ570" s="194"/>
    </row>
    <row r="571" spans="1:52" s="111" customFormat="1" ht="14.4" outlineLevel="1">
      <c r="A571" s="551" t="str">
        <f t="shared" si="105"/>
        <v>1</v>
      </c>
      <c r="C571" s="588" t="b">
        <f>B461="двухставочный"</f>
        <v>0</v>
      </c>
      <c r="L571" s="440" t="s">
        <v>1241</v>
      </c>
      <c r="M571" s="430" t="s">
        <v>1337</v>
      </c>
      <c r="N571" s="414" t="s">
        <v>370</v>
      </c>
      <c r="O571" s="415"/>
      <c r="P571" s="415"/>
      <c r="Q571" s="415"/>
      <c r="R571" s="416">
        <f>Q571-P571</f>
        <v>0</v>
      </c>
      <c r="S571" s="415"/>
      <c r="T571" s="415"/>
      <c r="U571" s="415"/>
      <c r="V571" s="415"/>
      <c r="W571" s="415"/>
      <c r="X571" s="415"/>
      <c r="Y571" s="415"/>
      <c r="Z571" s="415"/>
      <c r="AA571" s="415"/>
      <c r="AB571" s="415"/>
      <c r="AC571" s="415"/>
      <c r="AD571" s="415"/>
      <c r="AE571" s="415"/>
      <c r="AF571" s="415"/>
      <c r="AG571" s="415"/>
      <c r="AH571" s="415"/>
      <c r="AI571" s="415"/>
      <c r="AJ571" s="415"/>
      <c r="AK571" s="415"/>
      <c r="AL571" s="415"/>
      <c r="AM571" s="415"/>
      <c r="AN571" s="417"/>
      <c r="AO571" s="417"/>
      <c r="AP571" s="417"/>
      <c r="AQ571" s="417"/>
      <c r="AR571" s="417"/>
      <c r="AS571" s="417"/>
      <c r="AT571" s="417"/>
      <c r="AU571" s="417"/>
      <c r="AV571" s="417"/>
      <c r="AW571" s="417"/>
      <c r="AX571" s="194"/>
      <c r="AY571" s="194"/>
      <c r="AZ571" s="194"/>
    </row>
    <row r="572" spans="1:52" s="116" customFormat="1" outlineLevel="1">
      <c r="A572" s="551" t="str">
        <f t="shared" si="105"/>
        <v>1</v>
      </c>
      <c r="B572" s="111" t="s">
        <v>1217</v>
      </c>
      <c r="L572" s="432" t="s">
        <v>139</v>
      </c>
      <c r="M572" s="435" t="s">
        <v>678</v>
      </c>
      <c r="N572" s="433" t="s">
        <v>329</v>
      </c>
      <c r="O572" s="525">
        <f>SUMIFS(Баланс!O$16:O$447,Баланс!$A$16:$A$447,$A572,Баланс!$B$16:$B$447,"ПО")</f>
        <v>228</v>
      </c>
      <c r="P572" s="525">
        <f>SUMIFS(Баланс!P$16:P$447,Баланс!$A$16:$A$447,$A572,Баланс!$B$16:$B$447,"ПО")</f>
        <v>0</v>
      </c>
      <c r="Q572" s="525">
        <f>SUMIFS(Баланс!Q$16:Q$447,Баланс!$A$16:$A$447,$A572,Баланс!$B$16:$B$447,"ПО")</f>
        <v>0</v>
      </c>
      <c r="R572" s="525">
        <f>Q572-P572</f>
        <v>0</v>
      </c>
      <c r="S572" s="525">
        <f>SUMIFS(Баланс!R$16:R$447,Баланс!$A$16:$A$447,$A572,Баланс!$B$16:$B$447,"ПО")</f>
        <v>228</v>
      </c>
      <c r="T572" s="525">
        <f>SUMIFS(Баланс!S$16:S$447,Баланс!$A$16:$A$447,$A572,Баланс!$B$16:$B$447,"ПО")</f>
        <v>205.16</v>
      </c>
      <c r="U572" s="525">
        <f>SUMIFS(Баланс!T$16:T$447,Баланс!$A$16:$A$447,$A572,Баланс!$B$16:$B$447,"ПО")</f>
        <v>0</v>
      </c>
      <c r="V572" s="525">
        <f>SUMIFS(Баланс!U$16:U$447,Баланс!$A$16:$A$447,$A572,Баланс!$B$16:$B$447,"ПО")</f>
        <v>0</v>
      </c>
      <c r="W572" s="525">
        <f>SUMIFS(Баланс!V$16:V$447,Баланс!$A$16:$A$447,$A572,Баланс!$B$16:$B$447,"ПО")</f>
        <v>0</v>
      </c>
      <c r="X572" s="525">
        <f>SUMIFS(Баланс!W$16:W$447,Баланс!$A$16:$A$447,$A572,Баланс!$B$16:$B$447,"ПО")</f>
        <v>0</v>
      </c>
      <c r="Y572" s="525">
        <f>SUMIFS(Баланс!X$16:X$447,Баланс!$A$16:$A$447,$A572,Баланс!$B$16:$B$447,"ПО")</f>
        <v>0</v>
      </c>
      <c r="Z572" s="525">
        <f>SUMIFS(Баланс!Y$16:Y$447,Баланс!$A$16:$A$447,$A572,Баланс!$B$16:$B$447,"ПО")</f>
        <v>0</v>
      </c>
      <c r="AA572" s="525">
        <f>SUMIFS(Баланс!Z$16:Z$447,Баланс!$A$16:$A$447,$A572,Баланс!$B$16:$B$447,"ПО")</f>
        <v>0</v>
      </c>
      <c r="AB572" s="525">
        <f>SUMIFS(Баланс!AA$16:AA$447,Баланс!$A$16:$A$447,$A572,Баланс!$B$16:$B$447,"ПО")</f>
        <v>0</v>
      </c>
      <c r="AC572" s="525">
        <f>SUMIFS(Баланс!AB$16:AB$447,Баланс!$A$16:$A$447,$A572,Баланс!$B$16:$B$447,"ПО")</f>
        <v>0</v>
      </c>
      <c r="AD572" s="525">
        <f>SUMIFS(Баланс!AC$16:AC$447,Баланс!$A$16:$A$447,$A572,Баланс!$B$16:$B$447,"ПО")</f>
        <v>228</v>
      </c>
      <c r="AE572" s="525">
        <f>SUMIFS(Баланс!AD$16:AD$447,Баланс!$A$16:$A$447,$A572,Баланс!$B$16:$B$447,"ПО")</f>
        <v>0</v>
      </c>
      <c r="AF572" s="525">
        <f>SUMIFS(Баланс!AE$16:AE$447,Баланс!$A$16:$A$447,$A572,Баланс!$B$16:$B$447,"ПО")</f>
        <v>0</v>
      </c>
      <c r="AG572" s="525">
        <f>SUMIFS(Баланс!AF$16:AF$447,Баланс!$A$16:$A$447,$A572,Баланс!$B$16:$B$447,"ПО")</f>
        <v>0</v>
      </c>
      <c r="AH572" s="525">
        <f>SUMIFS(Баланс!AG$16:AG$447,Баланс!$A$16:$A$447,$A572,Баланс!$B$16:$B$447,"ПО")</f>
        <v>0</v>
      </c>
      <c r="AI572" s="525">
        <f>SUMIFS(Баланс!AH$16:AH$447,Баланс!$A$16:$A$447,$A572,Баланс!$B$16:$B$447,"ПО")</f>
        <v>0</v>
      </c>
      <c r="AJ572" s="525">
        <f>SUMIFS(Баланс!AI$16:AI$447,Баланс!$A$16:$A$447,$A572,Баланс!$B$16:$B$447,"ПО")</f>
        <v>0</v>
      </c>
      <c r="AK572" s="525">
        <f>SUMIFS(Баланс!AJ$16:AJ$447,Баланс!$A$16:$A$447,$A572,Баланс!$B$16:$B$447,"ПО")</f>
        <v>0</v>
      </c>
      <c r="AL572" s="525">
        <f>SUMIFS(Баланс!AK$16:AK$447,Баланс!$A$16:$A$447,$A572,Баланс!$B$16:$B$447,"ПО")</f>
        <v>0</v>
      </c>
      <c r="AM572" s="525">
        <f>SUMIFS(Баланс!AL$16:AL$447,Баланс!$A$16:$A$447,$A572,Баланс!$B$16:$B$447,"ПО")</f>
        <v>0</v>
      </c>
      <c r="AN572" s="442"/>
      <c r="AO572" s="442"/>
      <c r="AP572" s="442"/>
      <c r="AQ572" s="442"/>
      <c r="AR572" s="442"/>
      <c r="AS572" s="442"/>
      <c r="AT572" s="442"/>
      <c r="AU572" s="442"/>
      <c r="AV572" s="442"/>
      <c r="AW572" s="442"/>
      <c r="AX572" s="194"/>
      <c r="AY572" s="194"/>
      <c r="AZ572" s="194"/>
    </row>
    <row r="573" spans="1:52" s="111" customFormat="1" outlineLevel="1">
      <c r="A573" s="551" t="str">
        <f t="shared" si="105"/>
        <v>1</v>
      </c>
      <c r="B573" s="111" t="s">
        <v>1213</v>
      </c>
      <c r="L573" s="412" t="s">
        <v>150</v>
      </c>
      <c r="M573" s="418" t="s">
        <v>1136</v>
      </c>
      <c r="N573" s="414" t="s">
        <v>329</v>
      </c>
      <c r="O573" s="530">
        <f>O572/2</f>
        <v>114</v>
      </c>
      <c r="P573" s="530">
        <f>P572/2</f>
        <v>0</v>
      </c>
      <c r="Q573" s="530">
        <f>Q572/2</f>
        <v>0</v>
      </c>
      <c r="R573" s="464">
        <f t="shared" si="106"/>
        <v>0</v>
      </c>
      <c r="S573" s="530">
        <f t="shared" ref="S573:AM573" si="117">S572/2</f>
        <v>114</v>
      </c>
      <c r="T573" s="530">
        <f t="shared" si="117"/>
        <v>102.58</v>
      </c>
      <c r="U573" s="530">
        <f t="shared" si="117"/>
        <v>0</v>
      </c>
      <c r="V573" s="530">
        <f t="shared" si="117"/>
        <v>0</v>
      </c>
      <c r="W573" s="530">
        <f t="shared" si="117"/>
        <v>0</v>
      </c>
      <c r="X573" s="530">
        <f t="shared" si="117"/>
        <v>0</v>
      </c>
      <c r="Y573" s="530">
        <f t="shared" si="117"/>
        <v>0</v>
      </c>
      <c r="Z573" s="530">
        <f t="shared" si="117"/>
        <v>0</v>
      </c>
      <c r="AA573" s="530">
        <f t="shared" si="117"/>
        <v>0</v>
      </c>
      <c r="AB573" s="530">
        <f t="shared" si="117"/>
        <v>0</v>
      </c>
      <c r="AC573" s="530">
        <f t="shared" si="117"/>
        <v>0</v>
      </c>
      <c r="AD573" s="530">
        <f t="shared" si="117"/>
        <v>114</v>
      </c>
      <c r="AE573" s="530">
        <f t="shared" si="117"/>
        <v>0</v>
      </c>
      <c r="AF573" s="530">
        <f t="shared" si="117"/>
        <v>0</v>
      </c>
      <c r="AG573" s="530">
        <f t="shared" si="117"/>
        <v>0</v>
      </c>
      <c r="AH573" s="530">
        <f t="shared" si="117"/>
        <v>0</v>
      </c>
      <c r="AI573" s="530">
        <f t="shared" si="117"/>
        <v>0</v>
      </c>
      <c r="AJ573" s="530">
        <f t="shared" si="117"/>
        <v>0</v>
      </c>
      <c r="AK573" s="530">
        <f t="shared" si="117"/>
        <v>0</v>
      </c>
      <c r="AL573" s="530">
        <f t="shared" si="117"/>
        <v>0</v>
      </c>
      <c r="AM573" s="530">
        <f t="shared" si="117"/>
        <v>0</v>
      </c>
      <c r="AN573" s="417"/>
      <c r="AO573" s="417"/>
      <c r="AP573" s="417"/>
      <c r="AQ573" s="417"/>
      <c r="AR573" s="417"/>
      <c r="AS573" s="417"/>
      <c r="AT573" s="417"/>
      <c r="AU573" s="417"/>
      <c r="AV573" s="417"/>
      <c r="AW573" s="417"/>
      <c r="AX573" s="194"/>
      <c r="AY573" s="194"/>
      <c r="AZ573" s="194"/>
    </row>
    <row r="574" spans="1:52" s="111" customFormat="1" outlineLevel="1">
      <c r="A574" s="551" t="str">
        <f t="shared" si="105"/>
        <v>1</v>
      </c>
      <c r="B574" s="111" t="s">
        <v>1208</v>
      </c>
      <c r="L574" s="412" t="s">
        <v>151</v>
      </c>
      <c r="M574" s="418" t="s">
        <v>1135</v>
      </c>
      <c r="N574" s="414" t="s">
        <v>679</v>
      </c>
      <c r="O574" s="415"/>
      <c r="P574" s="415"/>
      <c r="Q574" s="415"/>
      <c r="R574" s="416">
        <f t="shared" si="106"/>
        <v>0</v>
      </c>
      <c r="S574" s="415"/>
      <c r="T574" s="415"/>
      <c r="U574" s="415"/>
      <c r="V574" s="415"/>
      <c r="W574" s="415"/>
      <c r="X574" s="415"/>
      <c r="Y574" s="415"/>
      <c r="Z574" s="415"/>
      <c r="AA574" s="415"/>
      <c r="AB574" s="415"/>
      <c r="AC574" s="415"/>
      <c r="AD574" s="415"/>
      <c r="AE574" s="415"/>
      <c r="AF574" s="415"/>
      <c r="AG574" s="415"/>
      <c r="AH574" s="415"/>
      <c r="AI574" s="415"/>
      <c r="AJ574" s="415"/>
      <c r="AK574" s="415"/>
      <c r="AL574" s="415"/>
      <c r="AM574" s="415"/>
      <c r="AN574" s="417"/>
      <c r="AO574" s="417"/>
      <c r="AP574" s="417"/>
      <c r="AQ574" s="417"/>
      <c r="AR574" s="417"/>
      <c r="AS574" s="417"/>
      <c r="AT574" s="417"/>
      <c r="AU574" s="417"/>
      <c r="AV574" s="417"/>
      <c r="AW574" s="417"/>
      <c r="AX574" s="194"/>
      <c r="AY574" s="194"/>
      <c r="AZ574" s="194"/>
    </row>
    <row r="575" spans="1:52" s="111" customFormat="1" outlineLevel="1">
      <c r="A575" s="551" t="str">
        <f t="shared" si="105"/>
        <v>1</v>
      </c>
      <c r="B575" s="111" t="s">
        <v>1214</v>
      </c>
      <c r="L575" s="412" t="s">
        <v>152</v>
      </c>
      <c r="M575" s="418" t="s">
        <v>1137</v>
      </c>
      <c r="N575" s="414" t="s">
        <v>329</v>
      </c>
      <c r="O575" s="526">
        <f>O572-O573</f>
        <v>114</v>
      </c>
      <c r="P575" s="526">
        <f>P572-P573</f>
        <v>0</v>
      </c>
      <c r="Q575" s="526">
        <f>Q572-Q573</f>
        <v>0</v>
      </c>
      <c r="R575" s="464">
        <f t="shared" si="106"/>
        <v>0</v>
      </c>
      <c r="S575" s="526">
        <f t="shared" ref="S575:AM575" si="118">S572-S573</f>
        <v>114</v>
      </c>
      <c r="T575" s="526">
        <f t="shared" si="118"/>
        <v>102.58</v>
      </c>
      <c r="U575" s="526">
        <f t="shared" si="118"/>
        <v>0</v>
      </c>
      <c r="V575" s="526">
        <f t="shared" si="118"/>
        <v>0</v>
      </c>
      <c r="W575" s="526">
        <f t="shared" si="118"/>
        <v>0</v>
      </c>
      <c r="X575" s="526">
        <f t="shared" si="118"/>
        <v>0</v>
      </c>
      <c r="Y575" s="526">
        <f t="shared" si="118"/>
        <v>0</v>
      </c>
      <c r="Z575" s="526">
        <f t="shared" si="118"/>
        <v>0</v>
      </c>
      <c r="AA575" s="526">
        <f t="shared" si="118"/>
        <v>0</v>
      </c>
      <c r="AB575" s="526">
        <f t="shared" si="118"/>
        <v>0</v>
      </c>
      <c r="AC575" s="526">
        <f t="shared" si="118"/>
        <v>0</v>
      </c>
      <c r="AD575" s="526">
        <f t="shared" si="118"/>
        <v>114</v>
      </c>
      <c r="AE575" s="526">
        <f t="shared" si="118"/>
        <v>0</v>
      </c>
      <c r="AF575" s="526">
        <f t="shared" si="118"/>
        <v>0</v>
      </c>
      <c r="AG575" s="526">
        <f t="shared" si="118"/>
        <v>0</v>
      </c>
      <c r="AH575" s="526">
        <f t="shared" si="118"/>
        <v>0</v>
      </c>
      <c r="AI575" s="526">
        <f t="shared" si="118"/>
        <v>0</v>
      </c>
      <c r="AJ575" s="526">
        <f t="shared" si="118"/>
        <v>0</v>
      </c>
      <c r="AK575" s="526">
        <f t="shared" si="118"/>
        <v>0</v>
      </c>
      <c r="AL575" s="526">
        <f t="shared" si="118"/>
        <v>0</v>
      </c>
      <c r="AM575" s="526">
        <f t="shared" si="118"/>
        <v>0</v>
      </c>
      <c r="AN575" s="417"/>
      <c r="AO575" s="417"/>
      <c r="AP575" s="417"/>
      <c r="AQ575" s="417"/>
      <c r="AR575" s="417"/>
      <c r="AS575" s="417"/>
      <c r="AT575" s="417"/>
      <c r="AU575" s="417"/>
      <c r="AV575" s="417"/>
      <c r="AW575" s="417"/>
      <c r="AX575" s="194"/>
      <c r="AY575" s="194"/>
      <c r="AZ575" s="194"/>
    </row>
    <row r="576" spans="1:52" s="111" customFormat="1" outlineLevel="1">
      <c r="A576" s="551" t="str">
        <f t="shared" si="105"/>
        <v>1</v>
      </c>
      <c r="B576" s="111" t="s">
        <v>1209</v>
      </c>
      <c r="L576" s="412" t="s">
        <v>153</v>
      </c>
      <c r="M576" s="418" t="s">
        <v>1138</v>
      </c>
      <c r="N576" s="414" t="s">
        <v>679</v>
      </c>
      <c r="O576" s="531" t="e">
        <f>IF(O575=0,0,(O569-O573*O574)/O575)</f>
        <v>#N/A</v>
      </c>
      <c r="P576" s="531">
        <f>IF(P575=0,0,(P569-P573*P574)/P575)</f>
        <v>0</v>
      </c>
      <c r="Q576" s="531">
        <f>IF(Q575=0,0,(Q569-Q573*Q574)/Q575)</f>
        <v>0</v>
      </c>
      <c r="R576" s="416">
        <f t="shared" si="106"/>
        <v>0</v>
      </c>
      <c r="S576" s="531" t="e">
        <f t="shared" ref="S576:AM576" si="119">IF(S575=0,0,(S569-S573*S574)/S575)</f>
        <v>#N/A</v>
      </c>
      <c r="T576" s="531" t="e">
        <f t="shared" si="119"/>
        <v>#N/A</v>
      </c>
      <c r="U576" s="531">
        <f t="shared" si="119"/>
        <v>0</v>
      </c>
      <c r="V576" s="531">
        <f t="shared" si="119"/>
        <v>0</v>
      </c>
      <c r="W576" s="531">
        <f t="shared" si="119"/>
        <v>0</v>
      </c>
      <c r="X576" s="531">
        <f t="shared" si="119"/>
        <v>0</v>
      </c>
      <c r="Y576" s="531">
        <f t="shared" si="119"/>
        <v>0</v>
      </c>
      <c r="Z576" s="531">
        <f t="shared" si="119"/>
        <v>0</v>
      </c>
      <c r="AA576" s="531">
        <f t="shared" si="119"/>
        <v>0</v>
      </c>
      <c r="AB576" s="531">
        <f t="shared" si="119"/>
        <v>0</v>
      </c>
      <c r="AC576" s="531">
        <f t="shared" si="119"/>
        <v>0</v>
      </c>
      <c r="AD576" s="531" t="e">
        <f t="shared" si="119"/>
        <v>#N/A</v>
      </c>
      <c r="AE576" s="531">
        <f t="shared" si="119"/>
        <v>0</v>
      </c>
      <c r="AF576" s="531">
        <f t="shared" si="119"/>
        <v>0</v>
      </c>
      <c r="AG576" s="531">
        <f t="shared" si="119"/>
        <v>0</v>
      </c>
      <c r="AH576" s="531">
        <f t="shared" si="119"/>
        <v>0</v>
      </c>
      <c r="AI576" s="531">
        <f t="shared" si="119"/>
        <v>0</v>
      </c>
      <c r="AJ576" s="531">
        <f t="shared" si="119"/>
        <v>0</v>
      </c>
      <c r="AK576" s="531">
        <f t="shared" si="119"/>
        <v>0</v>
      </c>
      <c r="AL576" s="531">
        <f t="shared" si="119"/>
        <v>0</v>
      </c>
      <c r="AM576" s="531">
        <f t="shared" si="119"/>
        <v>0</v>
      </c>
      <c r="AN576" s="417"/>
      <c r="AO576" s="417"/>
      <c r="AP576" s="417"/>
      <c r="AQ576" s="417"/>
      <c r="AR576" s="417"/>
      <c r="AS576" s="417"/>
      <c r="AT576" s="417"/>
      <c r="AU576" s="417"/>
      <c r="AV576" s="417"/>
      <c r="AW576" s="417"/>
      <c r="AX576" s="194"/>
      <c r="AY576" s="194"/>
      <c r="AZ576" s="194"/>
    </row>
    <row r="577" spans="1:52" s="111" customFormat="1" outlineLevel="1">
      <c r="A577" s="551" t="str">
        <f t="shared" si="105"/>
        <v>1</v>
      </c>
      <c r="L577" s="412" t="s">
        <v>680</v>
      </c>
      <c r="M577" s="413" t="s">
        <v>681</v>
      </c>
      <c r="N577" s="414" t="s">
        <v>145</v>
      </c>
      <c r="O577" s="529">
        <f>IF(O574=0,0,O576/O574*100)</f>
        <v>0</v>
      </c>
      <c r="P577" s="529">
        <f>IF(P574=0,0,P576/P574*100)</f>
        <v>0</v>
      </c>
      <c r="Q577" s="529">
        <f>IF(Q574=0,0,Q576/Q574*100)</f>
        <v>0</v>
      </c>
      <c r="R577" s="443"/>
      <c r="S577" s="529">
        <f>IF(S574=0,0,S576/S574*100)</f>
        <v>0</v>
      </c>
      <c r="T577" s="529">
        <f t="shared" ref="T577:AM577" si="120">IF(T574=0,0,T576/T574*100)</f>
        <v>0</v>
      </c>
      <c r="U577" s="529">
        <f t="shared" si="120"/>
        <v>0</v>
      </c>
      <c r="V577" s="529">
        <f t="shared" si="120"/>
        <v>0</v>
      </c>
      <c r="W577" s="529">
        <f t="shared" si="120"/>
        <v>0</v>
      </c>
      <c r="X577" s="529">
        <f t="shared" si="120"/>
        <v>0</v>
      </c>
      <c r="Y577" s="529">
        <f t="shared" si="120"/>
        <v>0</v>
      </c>
      <c r="Z577" s="529">
        <f t="shared" si="120"/>
        <v>0</v>
      </c>
      <c r="AA577" s="529">
        <f t="shared" si="120"/>
        <v>0</v>
      </c>
      <c r="AB577" s="529">
        <f t="shared" si="120"/>
        <v>0</v>
      </c>
      <c r="AC577" s="529">
        <f t="shared" si="120"/>
        <v>0</v>
      </c>
      <c r="AD577" s="529">
        <f t="shared" si="120"/>
        <v>0</v>
      </c>
      <c r="AE577" s="529">
        <f t="shared" si="120"/>
        <v>0</v>
      </c>
      <c r="AF577" s="529">
        <f t="shared" si="120"/>
        <v>0</v>
      </c>
      <c r="AG577" s="529">
        <f t="shared" si="120"/>
        <v>0</v>
      </c>
      <c r="AH577" s="529">
        <f t="shared" si="120"/>
        <v>0</v>
      </c>
      <c r="AI577" s="529">
        <f t="shared" si="120"/>
        <v>0</v>
      </c>
      <c r="AJ577" s="529">
        <f t="shared" si="120"/>
        <v>0</v>
      </c>
      <c r="AK577" s="529">
        <f t="shared" si="120"/>
        <v>0</v>
      </c>
      <c r="AL577" s="529">
        <f t="shared" si="120"/>
        <v>0</v>
      </c>
      <c r="AM577" s="529">
        <f t="shared" si="120"/>
        <v>0</v>
      </c>
      <c r="AN577" s="417"/>
      <c r="AO577" s="417"/>
      <c r="AP577" s="417"/>
      <c r="AQ577" s="417"/>
      <c r="AR577" s="417"/>
      <c r="AS577" s="417"/>
      <c r="AT577" s="417"/>
      <c r="AU577" s="417"/>
      <c r="AV577" s="417"/>
      <c r="AW577" s="417"/>
      <c r="AX577" s="194"/>
      <c r="AY577" s="194"/>
      <c r="AZ577" s="194"/>
    </row>
    <row r="578" spans="1:52" s="111" customFormat="1" outlineLevel="1">
      <c r="A578" s="551" t="str">
        <f t="shared" si="105"/>
        <v>1</v>
      </c>
      <c r="L578" s="412" t="s">
        <v>682</v>
      </c>
      <c r="M578" s="413" t="s">
        <v>683</v>
      </c>
      <c r="N578" s="414" t="s">
        <v>679</v>
      </c>
      <c r="O578" s="415" t="e">
        <f>IF(O572=0,0,O569/O572)</f>
        <v>#N/A</v>
      </c>
      <c r="P578" s="415">
        <f t="shared" ref="P578:AM578" si="121">IF(P572=0,0,P569/P572)</f>
        <v>0</v>
      </c>
      <c r="Q578" s="415">
        <f t="shared" si="121"/>
        <v>0</v>
      </c>
      <c r="R578" s="416">
        <f t="shared" si="106"/>
        <v>0</v>
      </c>
      <c r="S578" s="415" t="e">
        <f t="shared" si="121"/>
        <v>#N/A</v>
      </c>
      <c r="T578" s="415" t="e">
        <f t="shared" si="121"/>
        <v>#N/A</v>
      </c>
      <c r="U578" s="415">
        <f t="shared" si="121"/>
        <v>0</v>
      </c>
      <c r="V578" s="415">
        <f t="shared" si="121"/>
        <v>0</v>
      </c>
      <c r="W578" s="415">
        <f t="shared" si="121"/>
        <v>0</v>
      </c>
      <c r="X578" s="415">
        <f t="shared" si="121"/>
        <v>0</v>
      </c>
      <c r="Y578" s="415">
        <f t="shared" si="121"/>
        <v>0</v>
      </c>
      <c r="Z578" s="415">
        <f t="shared" si="121"/>
        <v>0</v>
      </c>
      <c r="AA578" s="415">
        <f t="shared" si="121"/>
        <v>0</v>
      </c>
      <c r="AB578" s="415">
        <f t="shared" si="121"/>
        <v>0</v>
      </c>
      <c r="AC578" s="415">
        <f t="shared" si="121"/>
        <v>0</v>
      </c>
      <c r="AD578" s="415" t="e">
        <f t="shared" si="121"/>
        <v>#N/A</v>
      </c>
      <c r="AE578" s="415">
        <f t="shared" si="121"/>
        <v>0</v>
      </c>
      <c r="AF578" s="415">
        <f t="shared" si="121"/>
        <v>0</v>
      </c>
      <c r="AG578" s="415">
        <f t="shared" si="121"/>
        <v>0</v>
      </c>
      <c r="AH578" s="415">
        <f t="shared" si="121"/>
        <v>0</v>
      </c>
      <c r="AI578" s="415">
        <f t="shared" si="121"/>
        <v>0</v>
      </c>
      <c r="AJ578" s="415">
        <f t="shared" si="121"/>
        <v>0</v>
      </c>
      <c r="AK578" s="415">
        <f t="shared" si="121"/>
        <v>0</v>
      </c>
      <c r="AL578" s="415">
        <f t="shared" si="121"/>
        <v>0</v>
      </c>
      <c r="AM578" s="415">
        <f t="shared" si="121"/>
        <v>0</v>
      </c>
      <c r="AN578" s="417"/>
      <c r="AO578" s="417"/>
      <c r="AP578" s="417"/>
      <c r="AQ578" s="417"/>
      <c r="AR578" s="417"/>
      <c r="AS578" s="417"/>
      <c r="AT578" s="417"/>
      <c r="AU578" s="417"/>
      <c r="AV578" s="417"/>
      <c r="AW578" s="417"/>
      <c r="AX578" s="194"/>
      <c r="AY578" s="194"/>
      <c r="AZ578" s="194"/>
    </row>
    <row r="579" spans="1:52" s="116" customFormat="1" outlineLevel="1">
      <c r="A579" s="551" t="str">
        <f t="shared" si="105"/>
        <v>1</v>
      </c>
      <c r="L579" s="432" t="s">
        <v>140</v>
      </c>
      <c r="M579" s="435" t="s">
        <v>1342</v>
      </c>
      <c r="N579" s="433" t="s">
        <v>370</v>
      </c>
      <c r="O579" s="535" t="e">
        <f>IF(O572=0,0,O569/O572*O580)</f>
        <v>#N/A</v>
      </c>
      <c r="P579" s="535">
        <f>IF(P572=0,0,P569/P572*P580)</f>
        <v>0</v>
      </c>
      <c r="Q579" s="535">
        <f>IF(Q572=0,0,Q569/Q572*Q580)</f>
        <v>0</v>
      </c>
      <c r="R579" s="411">
        <f>R581*R582+R583*R584</f>
        <v>0</v>
      </c>
      <c r="S579" s="535" t="e">
        <f t="shared" ref="S579:AM579" si="122">IF(S572=0,0,S569/S572*S580)</f>
        <v>#N/A</v>
      </c>
      <c r="T579" s="535" t="e">
        <f t="shared" si="122"/>
        <v>#N/A</v>
      </c>
      <c r="U579" s="535">
        <f t="shared" si="122"/>
        <v>0</v>
      </c>
      <c r="V579" s="535">
        <f t="shared" si="122"/>
        <v>0</v>
      </c>
      <c r="W579" s="535">
        <f t="shared" si="122"/>
        <v>0</v>
      </c>
      <c r="X579" s="535">
        <f t="shared" si="122"/>
        <v>0</v>
      </c>
      <c r="Y579" s="535">
        <f t="shared" si="122"/>
        <v>0</v>
      </c>
      <c r="Z579" s="535">
        <f t="shared" si="122"/>
        <v>0</v>
      </c>
      <c r="AA579" s="535">
        <f t="shared" si="122"/>
        <v>0</v>
      </c>
      <c r="AB579" s="535">
        <f t="shared" si="122"/>
        <v>0</v>
      </c>
      <c r="AC579" s="535">
        <f t="shared" si="122"/>
        <v>0</v>
      </c>
      <c r="AD579" s="535" t="e">
        <f t="shared" si="122"/>
        <v>#N/A</v>
      </c>
      <c r="AE579" s="535">
        <f t="shared" si="122"/>
        <v>0</v>
      </c>
      <c r="AF579" s="535">
        <f t="shared" si="122"/>
        <v>0</v>
      </c>
      <c r="AG579" s="535">
        <f t="shared" si="122"/>
        <v>0</v>
      </c>
      <c r="AH579" s="535">
        <f t="shared" si="122"/>
        <v>0</v>
      </c>
      <c r="AI579" s="535">
        <f t="shared" si="122"/>
        <v>0</v>
      </c>
      <c r="AJ579" s="535">
        <f t="shared" si="122"/>
        <v>0</v>
      </c>
      <c r="AK579" s="535">
        <f t="shared" si="122"/>
        <v>0</v>
      </c>
      <c r="AL579" s="535">
        <f t="shared" si="122"/>
        <v>0</v>
      </c>
      <c r="AM579" s="535">
        <f t="shared" si="122"/>
        <v>0</v>
      </c>
      <c r="AN579" s="410" t="e">
        <f>IF(S579=0,0,(AD579-S579)/S579*100)</f>
        <v>#N/A</v>
      </c>
      <c r="AO579" s="410" t="e">
        <f t="shared" ref="AO579:AW579" si="123">IF(AD579=0,0,(AE579-AD579)/AD579*100)</f>
        <v>#N/A</v>
      </c>
      <c r="AP579" s="410">
        <f t="shared" si="123"/>
        <v>0</v>
      </c>
      <c r="AQ579" s="410">
        <f t="shared" si="123"/>
        <v>0</v>
      </c>
      <c r="AR579" s="410">
        <f t="shared" si="123"/>
        <v>0</v>
      </c>
      <c r="AS579" s="410">
        <f t="shared" si="123"/>
        <v>0</v>
      </c>
      <c r="AT579" s="410">
        <f t="shared" si="123"/>
        <v>0</v>
      </c>
      <c r="AU579" s="410">
        <f t="shared" si="123"/>
        <v>0</v>
      </c>
      <c r="AV579" s="410">
        <f t="shared" si="123"/>
        <v>0</v>
      </c>
      <c r="AW579" s="410">
        <f t="shared" si="123"/>
        <v>0</v>
      </c>
      <c r="AX579" s="194"/>
      <c r="AY579" s="194"/>
      <c r="AZ579" s="194"/>
    </row>
    <row r="580" spans="1:52" s="116" customFormat="1" outlineLevel="1">
      <c r="A580" s="551" t="str">
        <f t="shared" si="105"/>
        <v>1</v>
      </c>
      <c r="B580" s="111" t="s">
        <v>1218</v>
      </c>
      <c r="L580" s="432" t="s">
        <v>141</v>
      </c>
      <c r="M580" s="435" t="s">
        <v>684</v>
      </c>
      <c r="N580" s="433" t="s">
        <v>329</v>
      </c>
      <c r="O580" s="525">
        <f>SUMIFS(Баланс!O$16:O$447,Баланс!$A$16:$A$447,$A580,Баланс!$B$16:$B$447,"население")</f>
        <v>192</v>
      </c>
      <c r="P580" s="525">
        <f>SUMIFS(Баланс!P$16:P$447,Баланс!$A$16:$A$447,$A580,Баланс!$B$16:$B$447,"население")</f>
        <v>0</v>
      </c>
      <c r="Q580" s="525">
        <f>SUMIFS(Баланс!Q$16:Q$447,Баланс!$A$16:$A$447,$A580,Баланс!$B$16:$B$447,"население")</f>
        <v>0</v>
      </c>
      <c r="R580" s="525">
        <f>Q580-P580</f>
        <v>0</v>
      </c>
      <c r="S580" s="525">
        <f>SUMIFS(Баланс!R$16:R$447,Баланс!$A$16:$A$447,$A580,Баланс!$B$16:$B$447,"население")</f>
        <v>192</v>
      </c>
      <c r="T580" s="525">
        <f>SUMIFS(Баланс!S$16:S$447,Баланс!$A$16:$A$447,$A580,Баланс!$B$16:$B$447,"население")</f>
        <v>173.76</v>
      </c>
      <c r="U580" s="525">
        <f>SUMIFS(Баланс!T$16:T$447,Баланс!$A$16:$A$447,$A580,Баланс!$B$16:$B$447,"население")</f>
        <v>0</v>
      </c>
      <c r="V580" s="525">
        <f>SUMIFS(Баланс!U$16:U$447,Баланс!$A$16:$A$447,$A580,Баланс!$B$16:$B$447,"население")</f>
        <v>0</v>
      </c>
      <c r="W580" s="525">
        <f>SUMIFS(Баланс!V$16:V$447,Баланс!$A$16:$A$447,$A580,Баланс!$B$16:$B$447,"население")</f>
        <v>0</v>
      </c>
      <c r="X580" s="525">
        <f>SUMIFS(Баланс!W$16:W$447,Баланс!$A$16:$A$447,$A580,Баланс!$B$16:$B$447,"население")</f>
        <v>0</v>
      </c>
      <c r="Y580" s="525">
        <f>SUMIFS(Баланс!X$16:X$447,Баланс!$A$16:$A$447,$A580,Баланс!$B$16:$B$447,"население")</f>
        <v>0</v>
      </c>
      <c r="Z580" s="525">
        <f>SUMIFS(Баланс!Y$16:Y$447,Баланс!$A$16:$A$447,$A580,Баланс!$B$16:$B$447,"население")</f>
        <v>0</v>
      </c>
      <c r="AA580" s="525">
        <f>SUMIFS(Баланс!Z$16:Z$447,Баланс!$A$16:$A$447,$A580,Баланс!$B$16:$B$447,"население")</f>
        <v>0</v>
      </c>
      <c r="AB580" s="525">
        <f>SUMIFS(Баланс!AA$16:AA$447,Баланс!$A$16:$A$447,$A580,Баланс!$B$16:$B$447,"население")</f>
        <v>0</v>
      </c>
      <c r="AC580" s="525">
        <f>SUMIFS(Баланс!AB$16:AB$447,Баланс!$A$16:$A$447,$A580,Баланс!$B$16:$B$447,"население")</f>
        <v>0</v>
      </c>
      <c r="AD580" s="525">
        <f>SUMIFS(Баланс!AC$16:AC$447,Баланс!$A$16:$A$447,$A580,Баланс!$B$16:$B$447,"население")</f>
        <v>192</v>
      </c>
      <c r="AE580" s="525">
        <f>SUMIFS(Баланс!AD$16:AD$447,Баланс!$A$16:$A$447,$A580,Баланс!$B$16:$B$447,"население")</f>
        <v>0</v>
      </c>
      <c r="AF580" s="525">
        <f>SUMIFS(Баланс!AE$16:AE$447,Баланс!$A$16:$A$447,$A580,Баланс!$B$16:$B$447,"население")</f>
        <v>0</v>
      </c>
      <c r="AG580" s="525">
        <f>SUMIFS(Баланс!AF$16:AF$447,Баланс!$A$16:$A$447,$A580,Баланс!$B$16:$B$447,"население")</f>
        <v>0</v>
      </c>
      <c r="AH580" s="525">
        <f>SUMIFS(Баланс!AG$16:AG$447,Баланс!$A$16:$A$447,$A580,Баланс!$B$16:$B$447,"население")</f>
        <v>0</v>
      </c>
      <c r="AI580" s="525">
        <f>SUMIFS(Баланс!AH$16:AH$447,Баланс!$A$16:$A$447,$A580,Баланс!$B$16:$B$447,"население")</f>
        <v>0</v>
      </c>
      <c r="AJ580" s="525">
        <f>SUMIFS(Баланс!AI$16:AI$447,Баланс!$A$16:$A$447,$A580,Баланс!$B$16:$B$447,"население")</f>
        <v>0</v>
      </c>
      <c r="AK580" s="525">
        <f>SUMIFS(Баланс!AJ$16:AJ$447,Баланс!$A$16:$A$447,$A580,Баланс!$B$16:$B$447,"население")</f>
        <v>0</v>
      </c>
      <c r="AL580" s="525">
        <f>SUMIFS(Баланс!AK$16:AK$447,Баланс!$A$16:$A$447,$A580,Баланс!$B$16:$B$447,"население")</f>
        <v>0</v>
      </c>
      <c r="AM580" s="525">
        <f>SUMIFS(Баланс!AL$16:AL$447,Баланс!$A$16:$A$447,$A580,Баланс!$B$16:$B$447,"население")</f>
        <v>0</v>
      </c>
      <c r="AN580" s="442"/>
      <c r="AO580" s="442"/>
      <c r="AP580" s="442"/>
      <c r="AQ580" s="442"/>
      <c r="AR580" s="442"/>
      <c r="AS580" s="442"/>
      <c r="AT580" s="442"/>
      <c r="AU580" s="442"/>
      <c r="AV580" s="442"/>
      <c r="AW580" s="442"/>
      <c r="AX580" s="194"/>
      <c r="AY580" s="194"/>
      <c r="AZ580" s="194"/>
    </row>
    <row r="581" spans="1:52" s="111" customFormat="1" outlineLevel="1">
      <c r="A581" s="551" t="str">
        <f t="shared" si="105"/>
        <v>1</v>
      </c>
      <c r="B581" s="111" t="s">
        <v>1215</v>
      </c>
      <c r="L581" s="444" t="s">
        <v>154</v>
      </c>
      <c r="M581" s="418" t="s">
        <v>1200</v>
      </c>
      <c r="N581" s="445" t="s">
        <v>329</v>
      </c>
      <c r="O581" s="530">
        <f>O580/2</f>
        <v>96</v>
      </c>
      <c r="P581" s="530">
        <f>P580/2</f>
        <v>0</v>
      </c>
      <c r="Q581" s="530">
        <f>Q580/2</f>
        <v>0</v>
      </c>
      <c r="R581" s="464">
        <f>Q581-P581</f>
        <v>0</v>
      </c>
      <c r="S581" s="530">
        <f t="shared" ref="S581:AM581" si="124">S580/2</f>
        <v>96</v>
      </c>
      <c r="T581" s="530">
        <f t="shared" si="124"/>
        <v>86.88</v>
      </c>
      <c r="U581" s="530">
        <f t="shared" si="124"/>
        <v>0</v>
      </c>
      <c r="V581" s="530">
        <f t="shared" si="124"/>
        <v>0</v>
      </c>
      <c r="W581" s="530">
        <f t="shared" si="124"/>
        <v>0</v>
      </c>
      <c r="X581" s="530">
        <f t="shared" si="124"/>
        <v>0</v>
      </c>
      <c r="Y581" s="530">
        <f t="shared" si="124"/>
        <v>0</v>
      </c>
      <c r="Z581" s="530">
        <f t="shared" si="124"/>
        <v>0</v>
      </c>
      <c r="AA581" s="530">
        <f t="shared" si="124"/>
        <v>0</v>
      </c>
      <c r="AB581" s="530">
        <f t="shared" si="124"/>
        <v>0</v>
      </c>
      <c r="AC581" s="530">
        <f t="shared" si="124"/>
        <v>0</v>
      </c>
      <c r="AD581" s="530">
        <f t="shared" si="124"/>
        <v>96</v>
      </c>
      <c r="AE581" s="530">
        <f t="shared" si="124"/>
        <v>0</v>
      </c>
      <c r="AF581" s="530">
        <f t="shared" si="124"/>
        <v>0</v>
      </c>
      <c r="AG581" s="530">
        <f t="shared" si="124"/>
        <v>0</v>
      </c>
      <c r="AH581" s="530">
        <f t="shared" si="124"/>
        <v>0</v>
      </c>
      <c r="AI581" s="530">
        <f t="shared" si="124"/>
        <v>0</v>
      </c>
      <c r="AJ581" s="530">
        <f t="shared" si="124"/>
        <v>0</v>
      </c>
      <c r="AK581" s="530">
        <f t="shared" si="124"/>
        <v>0</v>
      </c>
      <c r="AL581" s="530">
        <f t="shared" si="124"/>
        <v>0</v>
      </c>
      <c r="AM581" s="530">
        <f t="shared" si="124"/>
        <v>0</v>
      </c>
      <c r="AN581" s="417"/>
      <c r="AO581" s="417"/>
      <c r="AP581" s="417"/>
      <c r="AQ581" s="417"/>
      <c r="AR581" s="417"/>
      <c r="AS581" s="417"/>
      <c r="AT581" s="417"/>
      <c r="AU581" s="417"/>
      <c r="AV581" s="417"/>
      <c r="AW581" s="417"/>
      <c r="AX581" s="194"/>
      <c r="AY581" s="194"/>
      <c r="AZ581" s="194"/>
    </row>
    <row r="582" spans="1:52" s="111" customFormat="1" outlineLevel="1">
      <c r="A582" s="551" t="str">
        <f t="shared" si="105"/>
        <v>1</v>
      </c>
      <c r="B582" s="111" t="s">
        <v>1211</v>
      </c>
      <c r="L582" s="444" t="s">
        <v>155</v>
      </c>
      <c r="M582" s="418" t="s">
        <v>1201</v>
      </c>
      <c r="N582" s="445" t="s">
        <v>679</v>
      </c>
      <c r="O582" s="531">
        <f>IF(O580=0,0,O574*IF(plat_nds="да",1.2,1) )</f>
        <v>0</v>
      </c>
      <c r="P582" s="531">
        <f>IF(P580=0,0,P574*IF(plat_nds="да",1.2,1) )</f>
        <v>0</v>
      </c>
      <c r="Q582" s="531">
        <f>IF(Q580=0,0,Q574*IF(plat_nds="да",1.2,1) )</f>
        <v>0</v>
      </c>
      <c r="R582" s="416">
        <f>Q582-P582</f>
        <v>0</v>
      </c>
      <c r="S582" s="531">
        <f t="shared" ref="S582:AM582" si="125">IF(S580=0,0,S574*IF(plat_nds="да",1.2,1) )</f>
        <v>0</v>
      </c>
      <c r="T582" s="531">
        <f t="shared" si="125"/>
        <v>0</v>
      </c>
      <c r="U582" s="531">
        <f t="shared" si="125"/>
        <v>0</v>
      </c>
      <c r="V582" s="531">
        <f t="shared" si="125"/>
        <v>0</v>
      </c>
      <c r="W582" s="531">
        <f t="shared" si="125"/>
        <v>0</v>
      </c>
      <c r="X582" s="531">
        <f t="shared" si="125"/>
        <v>0</v>
      </c>
      <c r="Y582" s="531">
        <f t="shared" si="125"/>
        <v>0</v>
      </c>
      <c r="Z582" s="531">
        <f t="shared" si="125"/>
        <v>0</v>
      </c>
      <c r="AA582" s="531">
        <f t="shared" si="125"/>
        <v>0</v>
      </c>
      <c r="AB582" s="531">
        <f t="shared" si="125"/>
        <v>0</v>
      </c>
      <c r="AC582" s="531">
        <f t="shared" si="125"/>
        <v>0</v>
      </c>
      <c r="AD582" s="531">
        <f t="shared" si="125"/>
        <v>0</v>
      </c>
      <c r="AE582" s="531">
        <f t="shared" si="125"/>
        <v>0</v>
      </c>
      <c r="AF582" s="531">
        <f t="shared" si="125"/>
        <v>0</v>
      </c>
      <c r="AG582" s="531">
        <f t="shared" si="125"/>
        <v>0</v>
      </c>
      <c r="AH582" s="531">
        <f t="shared" si="125"/>
        <v>0</v>
      </c>
      <c r="AI582" s="531">
        <f t="shared" si="125"/>
        <v>0</v>
      </c>
      <c r="AJ582" s="531">
        <f t="shared" si="125"/>
        <v>0</v>
      </c>
      <c r="AK582" s="531">
        <f t="shared" si="125"/>
        <v>0</v>
      </c>
      <c r="AL582" s="531">
        <f t="shared" si="125"/>
        <v>0</v>
      </c>
      <c r="AM582" s="531">
        <f t="shared" si="125"/>
        <v>0</v>
      </c>
      <c r="AN582" s="417"/>
      <c r="AO582" s="417"/>
      <c r="AP582" s="417"/>
      <c r="AQ582" s="417"/>
      <c r="AR582" s="417"/>
      <c r="AS582" s="417"/>
      <c r="AT582" s="417"/>
      <c r="AU582" s="417"/>
      <c r="AV582" s="417"/>
      <c r="AW582" s="417"/>
      <c r="AX582" s="194"/>
      <c r="AY582" s="194"/>
      <c r="AZ582" s="194"/>
    </row>
    <row r="583" spans="1:52" s="111" customFormat="1" outlineLevel="1">
      <c r="A583" s="551" t="str">
        <f t="shared" si="105"/>
        <v>1</v>
      </c>
      <c r="B583" s="111" t="s">
        <v>1216</v>
      </c>
      <c r="L583" s="444" t="s">
        <v>156</v>
      </c>
      <c r="M583" s="418" t="s">
        <v>1202</v>
      </c>
      <c r="N583" s="445" t="s">
        <v>329</v>
      </c>
      <c r="O583" s="526">
        <f>O580-O581</f>
        <v>96</v>
      </c>
      <c r="P583" s="526">
        <f>P580-P581</f>
        <v>0</v>
      </c>
      <c r="Q583" s="526">
        <f>Q580-Q581</f>
        <v>0</v>
      </c>
      <c r="R583" s="464">
        <f>Q583-P583</f>
        <v>0</v>
      </c>
      <c r="S583" s="526">
        <f t="shared" ref="S583:AM583" si="126">S580-S581</f>
        <v>96</v>
      </c>
      <c r="T583" s="526">
        <f t="shared" si="126"/>
        <v>86.88</v>
      </c>
      <c r="U583" s="526">
        <f t="shared" si="126"/>
        <v>0</v>
      </c>
      <c r="V583" s="526">
        <f t="shared" si="126"/>
        <v>0</v>
      </c>
      <c r="W583" s="526">
        <f t="shared" si="126"/>
        <v>0</v>
      </c>
      <c r="X583" s="526">
        <f t="shared" si="126"/>
        <v>0</v>
      </c>
      <c r="Y583" s="526">
        <f t="shared" si="126"/>
        <v>0</v>
      </c>
      <c r="Z583" s="526">
        <f t="shared" si="126"/>
        <v>0</v>
      </c>
      <c r="AA583" s="526">
        <f t="shared" si="126"/>
        <v>0</v>
      </c>
      <c r="AB583" s="526">
        <f t="shared" si="126"/>
        <v>0</v>
      </c>
      <c r="AC583" s="526">
        <f t="shared" si="126"/>
        <v>0</v>
      </c>
      <c r="AD583" s="526">
        <f t="shared" si="126"/>
        <v>96</v>
      </c>
      <c r="AE583" s="526">
        <f t="shared" si="126"/>
        <v>0</v>
      </c>
      <c r="AF583" s="526">
        <f t="shared" si="126"/>
        <v>0</v>
      </c>
      <c r="AG583" s="526">
        <f t="shared" si="126"/>
        <v>0</v>
      </c>
      <c r="AH583" s="526">
        <f t="shared" si="126"/>
        <v>0</v>
      </c>
      <c r="AI583" s="526">
        <f t="shared" si="126"/>
        <v>0</v>
      </c>
      <c r="AJ583" s="526">
        <f t="shared" si="126"/>
        <v>0</v>
      </c>
      <c r="AK583" s="526">
        <f t="shared" si="126"/>
        <v>0</v>
      </c>
      <c r="AL583" s="526">
        <f t="shared" si="126"/>
        <v>0</v>
      </c>
      <c r="AM583" s="526">
        <f t="shared" si="126"/>
        <v>0</v>
      </c>
      <c r="AN583" s="417"/>
      <c r="AO583" s="417"/>
      <c r="AP583" s="417"/>
      <c r="AQ583" s="417"/>
      <c r="AR583" s="417"/>
      <c r="AS583" s="417"/>
      <c r="AT583" s="417"/>
      <c r="AU583" s="417"/>
      <c r="AV583" s="417"/>
      <c r="AW583" s="417"/>
      <c r="AX583" s="194"/>
      <c r="AY583" s="194"/>
      <c r="AZ583" s="194"/>
    </row>
    <row r="584" spans="1:52" s="111" customFormat="1" outlineLevel="1">
      <c r="A584" s="551" t="str">
        <f t="shared" si="105"/>
        <v>1</v>
      </c>
      <c r="B584" s="111" t="s">
        <v>1210</v>
      </c>
      <c r="L584" s="444" t="s">
        <v>157</v>
      </c>
      <c r="M584" s="418" t="s">
        <v>1203</v>
      </c>
      <c r="N584" s="445" t="s">
        <v>679</v>
      </c>
      <c r="O584" s="531" t="e">
        <f>IF(O580=0,0,O576*IF(plat_nds="да",1.2,1) )</f>
        <v>#N/A</v>
      </c>
      <c r="P584" s="531">
        <f>IF(P580=0,0,P576*IF(plat_nds="да",1.2,1) )</f>
        <v>0</v>
      </c>
      <c r="Q584" s="531">
        <f>IF(Q580=0,0,Q576*IF(plat_nds="да",1.2,1) )</f>
        <v>0</v>
      </c>
      <c r="R584" s="416">
        <f>Q584-P584</f>
        <v>0</v>
      </c>
      <c r="S584" s="531" t="e">
        <f t="shared" ref="S584:AM584" si="127">IF(S580=0,0,S576*IF(plat_nds="да",1.2,1) )</f>
        <v>#N/A</v>
      </c>
      <c r="T584" s="531" t="e">
        <f t="shared" si="127"/>
        <v>#N/A</v>
      </c>
      <c r="U584" s="531">
        <f t="shared" si="127"/>
        <v>0</v>
      </c>
      <c r="V584" s="531">
        <f t="shared" si="127"/>
        <v>0</v>
      </c>
      <c r="W584" s="531">
        <f t="shared" si="127"/>
        <v>0</v>
      </c>
      <c r="X584" s="531">
        <f t="shared" si="127"/>
        <v>0</v>
      </c>
      <c r="Y584" s="531">
        <f t="shared" si="127"/>
        <v>0</v>
      </c>
      <c r="Z584" s="531">
        <f t="shared" si="127"/>
        <v>0</v>
      </c>
      <c r="AA584" s="531">
        <f t="shared" si="127"/>
        <v>0</v>
      </c>
      <c r="AB584" s="531">
        <f t="shared" si="127"/>
        <v>0</v>
      </c>
      <c r="AC584" s="531">
        <f t="shared" si="127"/>
        <v>0</v>
      </c>
      <c r="AD584" s="531" t="e">
        <f t="shared" si="127"/>
        <v>#N/A</v>
      </c>
      <c r="AE584" s="531">
        <f t="shared" si="127"/>
        <v>0</v>
      </c>
      <c r="AF584" s="531">
        <f t="shared" si="127"/>
        <v>0</v>
      </c>
      <c r="AG584" s="531">
        <f t="shared" si="127"/>
        <v>0</v>
      </c>
      <c r="AH584" s="531">
        <f t="shared" si="127"/>
        <v>0</v>
      </c>
      <c r="AI584" s="531">
        <f t="shared" si="127"/>
        <v>0</v>
      </c>
      <c r="AJ584" s="531">
        <f t="shared" si="127"/>
        <v>0</v>
      </c>
      <c r="AK584" s="531">
        <f t="shared" si="127"/>
        <v>0</v>
      </c>
      <c r="AL584" s="531">
        <f t="shared" si="127"/>
        <v>0</v>
      </c>
      <c r="AM584" s="531">
        <f t="shared" si="127"/>
        <v>0</v>
      </c>
      <c r="AN584" s="417"/>
      <c r="AO584" s="417"/>
      <c r="AP584" s="417"/>
      <c r="AQ584" s="417"/>
      <c r="AR584" s="417"/>
      <c r="AS584" s="417"/>
      <c r="AT584" s="417"/>
      <c r="AU584" s="417"/>
      <c r="AV584" s="417"/>
      <c r="AW584" s="417"/>
      <c r="AX584" s="194"/>
      <c r="AY584" s="194"/>
      <c r="AZ584" s="194"/>
    </row>
    <row r="585" spans="1:52" s="558" customFormat="1">
      <c r="A585" s="569" t="s">
        <v>1362</v>
      </c>
      <c r="M585" s="559"/>
      <c r="N585" s="559"/>
      <c r="O585" s="559"/>
      <c r="P585" s="559"/>
      <c r="AA585" s="560"/>
    </row>
    <row r="586" spans="1:52" s="111" customFormat="1" ht="13.8" outlineLevel="1">
      <c r="A586" s="322" t="str">
        <f ca="1">OFFSET(A586,-1,0)</f>
        <v>et_List15_1</v>
      </c>
      <c r="K586" s="147" t="s">
        <v>283</v>
      </c>
      <c r="L586" s="412" t="s">
        <v>1363</v>
      </c>
      <c r="M586" s="561"/>
      <c r="N586" s="414" t="s">
        <v>370</v>
      </c>
      <c r="O586" s="415"/>
      <c r="P586" s="415"/>
      <c r="Q586" s="415"/>
      <c r="R586" s="416">
        <f>Q586-P586</f>
        <v>0</v>
      </c>
      <c r="S586" s="553"/>
      <c r="T586" s="553"/>
      <c r="U586" s="553"/>
      <c r="V586" s="553"/>
      <c r="W586" s="553"/>
      <c r="X586" s="553"/>
      <c r="Y586" s="553"/>
      <c r="Z586" s="553"/>
      <c r="AA586" s="553"/>
      <c r="AB586" s="553"/>
      <c r="AC586" s="553"/>
      <c r="AD586" s="553"/>
      <c r="AE586" s="553"/>
      <c r="AF586" s="553"/>
      <c r="AG586" s="553"/>
      <c r="AH586" s="553"/>
      <c r="AI586" s="553"/>
      <c r="AJ586" s="553"/>
      <c r="AK586" s="553"/>
      <c r="AL586" s="553"/>
      <c r="AM586" s="553"/>
      <c r="AN586" s="553"/>
      <c r="AO586" s="553"/>
      <c r="AP586" s="553"/>
      <c r="AQ586" s="553"/>
      <c r="AR586" s="553"/>
      <c r="AS586" s="553"/>
      <c r="AT586" s="553"/>
      <c r="AU586" s="553"/>
      <c r="AV586" s="553"/>
      <c r="AW586" s="553"/>
      <c r="AX586" s="194"/>
      <c r="AY586" s="194"/>
      <c r="AZ586" s="194"/>
    </row>
    <row r="587" spans="1:52">
      <c r="A587" s="551"/>
    </row>
    <row r="588" spans="1:52" s="143" customFormat="1" ht="30" customHeight="1">
      <c r="A588" s="142" t="s">
        <v>1102</v>
      </c>
      <c r="M588" s="144"/>
      <c r="N588" s="144"/>
      <c r="O588" s="144"/>
      <c r="P588" s="144"/>
      <c r="AA588" s="145"/>
    </row>
    <row r="589" spans="1:52">
      <c r="A589" s="146" t="s">
        <v>1103</v>
      </c>
    </row>
    <row r="590" spans="1:52" s="322" customFormat="1" ht="15" customHeight="1">
      <c r="A590" s="183" t="s">
        <v>18</v>
      </c>
      <c r="F590" s="322" t="str">
        <f>INDEX('Общие сведения'!$N$113:$N$476,MATCH($A590,'Общие сведения'!$D$113:$D$476,0))</f>
        <v>одноставочный</v>
      </c>
      <c r="G590" s="323"/>
      <c r="L590" s="1084" t="s">
        <v>16</v>
      </c>
      <c r="M590" s="1085"/>
      <c r="N590" s="382" t="str">
        <f>"Тариф " &amp; A590</f>
        <v>Тариф 1</v>
      </c>
      <c r="O590" s="383"/>
      <c r="P590" s="383"/>
      <c r="Q590" s="383"/>
      <c r="R590" s="383"/>
      <c r="S590" s="383"/>
      <c r="T590" s="383"/>
      <c r="U590" s="383"/>
      <c r="V590" s="383"/>
      <c r="W590" s="383"/>
      <c r="X590" s="383"/>
      <c r="Y590" s="383"/>
      <c r="Z590" s="383"/>
      <c r="AA590" s="383"/>
      <c r="AB590" s="383"/>
      <c r="AC590" s="383"/>
      <c r="AD590" s="383"/>
      <c r="AE590" s="383"/>
      <c r="AF590" s="383"/>
      <c r="AG590" s="383"/>
      <c r="AH590" s="383"/>
      <c r="AI590" s="383"/>
      <c r="AJ590" s="383"/>
      <c r="AK590" s="383"/>
      <c r="AL590" s="383"/>
      <c r="AM590" s="383"/>
      <c r="AN590" s="383"/>
      <c r="AO590" s="383"/>
      <c r="AP590" s="383"/>
      <c r="AQ590" s="384"/>
    </row>
    <row r="591" spans="1:52" s="322" customFormat="1" ht="15" customHeight="1" outlineLevel="1">
      <c r="A591" s="322" t="str">
        <f>A590</f>
        <v>1</v>
      </c>
      <c r="L591" s="1080" t="s">
        <v>686</v>
      </c>
      <c r="M591" s="1081"/>
      <c r="N591" s="382" t="str">
        <f>INDEX('Общие сведения'!$K$113:$K$476,MATCH($A591,'Общие сведения'!$D$113:$D$476,0))</f>
        <v>питьевая вода</v>
      </c>
      <c r="O591" s="385"/>
      <c r="P591" s="385"/>
      <c r="Q591" s="385"/>
      <c r="R591" s="385"/>
      <c r="S591" s="385"/>
      <c r="T591" s="385"/>
      <c r="U591" s="385"/>
      <c r="V591" s="385"/>
      <c r="W591" s="385"/>
      <c r="X591" s="385"/>
      <c r="Y591" s="385"/>
      <c r="Z591" s="385"/>
      <c r="AA591" s="385"/>
      <c r="AB591" s="385"/>
      <c r="AC591" s="385"/>
      <c r="AD591" s="385"/>
      <c r="AE591" s="385"/>
      <c r="AF591" s="385"/>
      <c r="AG591" s="385"/>
      <c r="AH591" s="385"/>
      <c r="AI591" s="385"/>
      <c r="AJ591" s="385"/>
      <c r="AK591" s="385"/>
      <c r="AL591" s="385"/>
      <c r="AM591" s="385"/>
      <c r="AN591" s="385"/>
      <c r="AO591" s="385"/>
      <c r="AP591" s="385"/>
      <c r="AQ591" s="386"/>
    </row>
    <row r="592" spans="1:52" s="322" customFormat="1" ht="15" customHeight="1" outlineLevel="1">
      <c r="A592" s="322" t="str">
        <f t="shared" ref="A592:A629" si="128">A591</f>
        <v>1</v>
      </c>
      <c r="L592" s="1080" t="s">
        <v>687</v>
      </c>
      <c r="M592" s="1081"/>
      <c r="N592" s="382" t="str">
        <f>INDEX('Общие сведения'!$L$113:$L$476,MATCH($A592,'Общие сведения'!$D$113:$D$476,0))</f>
        <v>тариф на питьевую воду</v>
      </c>
      <c r="O592" s="385"/>
      <c r="P592" s="385"/>
      <c r="Q592" s="385"/>
      <c r="R592" s="385"/>
      <c r="S592" s="385"/>
      <c r="T592" s="385"/>
      <c r="U592" s="385"/>
      <c r="V592" s="385"/>
      <c r="W592" s="385"/>
      <c r="X592" s="385"/>
      <c r="Y592" s="385"/>
      <c r="Z592" s="385"/>
      <c r="AA592" s="385"/>
      <c r="AB592" s="385"/>
      <c r="AC592" s="385"/>
      <c r="AD592" s="385"/>
      <c r="AE592" s="385"/>
      <c r="AF592" s="385"/>
      <c r="AG592" s="385"/>
      <c r="AH592" s="385"/>
      <c r="AI592" s="385"/>
      <c r="AJ592" s="385"/>
      <c r="AK592" s="385"/>
      <c r="AL592" s="385"/>
      <c r="AM592" s="385"/>
      <c r="AN592" s="385"/>
      <c r="AO592" s="385"/>
      <c r="AP592" s="385"/>
      <c r="AQ592" s="386"/>
    </row>
    <row r="593" spans="1:43" s="322" customFormat="1" ht="15" customHeight="1" outlineLevel="1">
      <c r="A593" s="322" t="str">
        <f t="shared" si="128"/>
        <v>1</v>
      </c>
      <c r="L593" s="1080" t="s">
        <v>282</v>
      </c>
      <c r="M593" s="1081"/>
      <c r="N593" s="382" t="str">
        <f>INDEX('Общие сведения'!$M$113:$M$476,MATCH($A593,'Общие сведения'!$D$113:$D$476,0))</f>
        <v>р.п.Вешкайма</v>
      </c>
      <c r="O593" s="385"/>
      <c r="P593" s="385"/>
      <c r="Q593" s="385"/>
      <c r="R593" s="385"/>
      <c r="S593" s="385"/>
      <c r="T593" s="385"/>
      <c r="U593" s="385"/>
      <c r="V593" s="385"/>
      <c r="W593" s="385"/>
      <c r="X593" s="385"/>
      <c r="Y593" s="385"/>
      <c r="Z593" s="385"/>
      <c r="AA593" s="385"/>
      <c r="AB593" s="385"/>
      <c r="AC593" s="385"/>
      <c r="AD593" s="385"/>
      <c r="AE593" s="385"/>
      <c r="AF593" s="385"/>
      <c r="AG593" s="385"/>
      <c r="AH593" s="385"/>
      <c r="AI593" s="385"/>
      <c r="AJ593" s="385"/>
      <c r="AK593" s="385"/>
      <c r="AL593" s="385"/>
      <c r="AM593" s="385"/>
      <c r="AN593" s="385"/>
      <c r="AO593" s="385"/>
      <c r="AP593" s="385"/>
      <c r="AQ593" s="386"/>
    </row>
    <row r="594" spans="1:43" s="322" customFormat="1" ht="15" customHeight="1" outlineLevel="1">
      <c r="A594" s="322" t="str">
        <f t="shared" si="128"/>
        <v>1</v>
      </c>
      <c r="G594" s="322" t="b">
        <f>F590="одноставочный"</f>
        <v>1</v>
      </c>
      <c r="L594" s="387" t="s">
        <v>688</v>
      </c>
      <c r="M594" s="388"/>
      <c r="N594" s="389"/>
      <c r="O594" s="389"/>
      <c r="P594" s="389"/>
      <c r="Q594" s="389"/>
      <c r="R594" s="389"/>
      <c r="S594" s="389"/>
      <c r="T594" s="389"/>
      <c r="U594" s="389"/>
      <c r="V594" s="389"/>
      <c r="W594" s="389"/>
      <c r="X594" s="389"/>
      <c r="Y594" s="389"/>
      <c r="Z594" s="389"/>
      <c r="AA594" s="389"/>
      <c r="AB594" s="389"/>
      <c r="AC594" s="389"/>
      <c r="AD594" s="389"/>
      <c r="AE594" s="389"/>
      <c r="AF594" s="389"/>
      <c r="AG594" s="389"/>
      <c r="AH594" s="389"/>
      <c r="AI594" s="389"/>
      <c r="AJ594" s="389"/>
      <c r="AK594" s="389"/>
      <c r="AL594" s="389"/>
      <c r="AM594" s="389"/>
      <c r="AN594" s="389"/>
      <c r="AO594" s="389"/>
      <c r="AP594" s="389"/>
      <c r="AQ594" s="390"/>
    </row>
    <row r="595" spans="1:43" s="391" customFormat="1" ht="15" customHeight="1" outlineLevel="1">
      <c r="A595" s="322" t="str">
        <f t="shared" si="128"/>
        <v>1</v>
      </c>
      <c r="B595" s="322" t="s">
        <v>1208</v>
      </c>
      <c r="G595" s="322" t="b">
        <f>F590="одноставочный"</f>
        <v>1</v>
      </c>
      <c r="L595" s="392" t="s">
        <v>1139</v>
      </c>
      <c r="M595" s="393" t="s">
        <v>679</v>
      </c>
      <c r="N595" s="394" t="e">
        <f>SUMIFS(INDEX(Калькуляция!$T$15:$AM$1369,,MATCH(N$3,Калькуляция!$T$3:$AM$3,0)),Калькуляция!$A$15:$A$1369,$A595,Калькуляция!$B$15:$B$1369,$B595)</f>
        <v>#N/A</v>
      </c>
      <c r="O595" s="394" t="e">
        <f>SUMIFS(INDEX(Калькуляция!$T$15:$AM$1369,,MATCH(O$3,Калькуляция!$T$3:$AM$3,0)),Калькуляция!$A$15:$A$1369,$A595,Калькуляция!$B$15:$B$1369,$B595)</f>
        <v>#N/A</v>
      </c>
      <c r="P595" s="395" t="e">
        <f>IF(N595=0,0,(O595-N595)/N595*100)</f>
        <v>#N/A</v>
      </c>
      <c r="Q595" s="394" t="e">
        <f>SUMIFS(INDEX(Калькуляция!$T$15:$AM$1369,,MATCH(Q$3,Калькуляция!$T$3:$AM$3,0)),Калькуляция!$A$15:$A$1369,$A595,Калькуляция!$B$15:$B$1369,$B595)</f>
        <v>#N/A</v>
      </c>
      <c r="R595" s="394" t="e">
        <f>SUMIFS(INDEX(Калькуляция!$T$15:$AM$1369,,MATCH(R$3,Калькуляция!$T$3:$AM$3,0)),Калькуляция!$A$15:$A$1369,$A595,Калькуляция!$B$15:$B$1369,$B595)</f>
        <v>#N/A</v>
      </c>
      <c r="S595" s="395" t="e">
        <f>IF(Q595=0,0,(R595-Q595)/Q595*100)</f>
        <v>#N/A</v>
      </c>
      <c r="T595" s="394" t="e">
        <f>SUMIFS(INDEX(Калькуляция!$T$15:$AM$1369,,MATCH(T$3,Калькуляция!$T$3:$AM$3,0)),Калькуляция!$A$15:$A$1369,$A595,Калькуляция!$B$15:$B$1369,$B595)</f>
        <v>#N/A</v>
      </c>
      <c r="U595" s="394" t="e">
        <f>SUMIFS(INDEX(Калькуляция!$T$15:$AM$1369,,MATCH(U$3,Калькуляция!$T$3:$AM$3,0)),Калькуляция!$A$15:$A$1369,$A595,Калькуляция!$B$15:$B$1369,$B595)</f>
        <v>#N/A</v>
      </c>
      <c r="V595" s="395" t="e">
        <f>IF(T595=0,0,(U595-T595)/T595*100)</f>
        <v>#N/A</v>
      </c>
      <c r="W595" s="394" t="e">
        <f>SUMIFS(INDEX(Калькуляция!$T$15:$AM$1369,,MATCH(W$3,Калькуляция!$T$3:$AM$3,0)),Калькуляция!$A$15:$A$1369,$A595,Калькуляция!$B$15:$B$1369,$B595)</f>
        <v>#N/A</v>
      </c>
      <c r="X595" s="394" t="e">
        <f>SUMIFS(INDEX(Калькуляция!$T$15:$AM$1369,,MATCH(X$3,Калькуляция!$T$3:$AM$3,0)),Калькуляция!$A$15:$A$1369,$A595,Калькуляция!$B$15:$B$1369,$B595)</f>
        <v>#N/A</v>
      </c>
      <c r="Y595" s="395" t="e">
        <f>IF(W595=0,0,(X595-W595)/W595*100)</f>
        <v>#N/A</v>
      </c>
      <c r="Z595" s="394" t="e">
        <f>SUMIFS(INDEX(Калькуляция!$T$15:$AM$1369,,MATCH(Z$3,Калькуляция!$T$3:$AM$3,0)),Калькуляция!$A$15:$A$1369,$A595,Калькуляция!$B$15:$B$1369,$B595)</f>
        <v>#N/A</v>
      </c>
      <c r="AA595" s="394" t="e">
        <f>SUMIFS(INDEX(Калькуляция!$T$15:$AM$1369,,MATCH(AA$3,Калькуляция!$T$3:$AM$3,0)),Калькуляция!$A$15:$A$1369,$A595,Калькуляция!$B$15:$B$1369,$B595)</f>
        <v>#N/A</v>
      </c>
      <c r="AB595" s="395" t="e">
        <f>IF(Z595=0,0,(AA595-Z595)/Z595*100)</f>
        <v>#N/A</v>
      </c>
      <c r="AC595" s="394" t="e">
        <f>SUMIFS(INDEX(Калькуляция!$T$15:$AM$1369,,MATCH(AC$3,Калькуляция!$T$3:$AM$3,0)),Калькуляция!$A$15:$A$1369,$A595,Калькуляция!$B$15:$B$1369,$B595)</f>
        <v>#N/A</v>
      </c>
      <c r="AD595" s="394" t="e">
        <f>SUMIFS(INDEX(Калькуляция!$T$15:$AM$1369,,MATCH(AD$3,Калькуляция!$T$3:$AM$3,0)),Калькуляция!$A$15:$A$1369,$A595,Калькуляция!$B$15:$B$1369,$B595)</f>
        <v>#N/A</v>
      </c>
      <c r="AE595" s="395" t="e">
        <f>IF(AC595=0,0,(AD595-AC595)/AC595*100)</f>
        <v>#N/A</v>
      </c>
      <c r="AF595" s="394" t="e">
        <f>SUMIFS(INDEX(Калькуляция!$T$15:$AM$1369,,MATCH(AF$3,Калькуляция!$T$3:$AM$3,0)),Калькуляция!$A$15:$A$1369,$A595,Калькуляция!$B$15:$B$1369,$B595)</f>
        <v>#N/A</v>
      </c>
      <c r="AG595" s="394" t="e">
        <f>SUMIFS(INDEX(Калькуляция!$T$15:$AM$1369,,MATCH(AG$3,Калькуляция!$T$3:$AM$3,0)),Калькуляция!$A$15:$A$1369,$A595,Калькуляция!$B$15:$B$1369,$B595)</f>
        <v>#N/A</v>
      </c>
      <c r="AH595" s="395" t="e">
        <f>IF(AF595=0,0,(AG595-AF595)/AF595*100)</f>
        <v>#N/A</v>
      </c>
      <c r="AI595" s="394" t="e">
        <f>SUMIFS(INDEX(Калькуляция!$T$15:$AM$1369,,MATCH(AI$3,Калькуляция!$T$3:$AM$3,0)),Калькуляция!$A$15:$A$1369,$A595,Калькуляция!$B$15:$B$1369,$B595)</f>
        <v>#N/A</v>
      </c>
      <c r="AJ595" s="394" t="e">
        <f>SUMIFS(INDEX(Калькуляция!$T$15:$AM$1369,,MATCH(AJ$3,Калькуляция!$T$3:$AM$3,0)),Калькуляция!$A$15:$A$1369,$A595,Калькуляция!$B$15:$B$1369,$B595)</f>
        <v>#N/A</v>
      </c>
      <c r="AK595" s="395" t="e">
        <f>IF(AI595=0,0,(AJ595-AI595)/AI595*100)</f>
        <v>#N/A</v>
      </c>
      <c r="AL595" s="394" t="e">
        <f>SUMIFS(INDEX(Калькуляция!$T$15:$AM$1369,,MATCH(AL$3,Калькуляция!$T$3:$AM$3,0)),Калькуляция!$A$15:$A$1369,$A595,Калькуляция!$B$15:$B$1369,$B595)</f>
        <v>#N/A</v>
      </c>
      <c r="AM595" s="394" t="e">
        <f>SUMIFS(INDEX(Калькуляция!$T$15:$AM$1369,,MATCH(AM$3,Калькуляция!$T$3:$AM$3,0)),Калькуляция!$A$15:$A$1369,$A595,Калькуляция!$B$15:$B$1369,$B595)</f>
        <v>#N/A</v>
      </c>
      <c r="AN595" s="395" t="e">
        <f>IF(AL595=0,0,(AM595-AL595)/AL595*100)</f>
        <v>#N/A</v>
      </c>
      <c r="AO595" s="394" t="e">
        <f>SUMIFS(INDEX(Калькуляция!$T$15:$AM$1369,,MATCH(AO$3,Калькуляция!$T$3:$AM$3,0)),Калькуляция!$A$15:$A$1369,$A595,Калькуляция!$B$15:$B$1369,$B595)</f>
        <v>#N/A</v>
      </c>
      <c r="AP595" s="394" t="e">
        <f>SUMIFS(INDEX(Калькуляция!$T$15:$AM$1369,,MATCH(AP$3,Калькуляция!$T$3:$AM$3,0)),Калькуляция!$A$15:$A$1369,$A595,Калькуляция!$B$15:$B$1369,$B595)</f>
        <v>#N/A</v>
      </c>
      <c r="AQ595" s="395" t="e">
        <f>IF(AO595=0,0,(AP595-AO595)/AO595*100)</f>
        <v>#N/A</v>
      </c>
    </row>
    <row r="596" spans="1:43" s="391" customFormat="1" ht="15" customHeight="1" outlineLevel="1">
      <c r="A596" s="322" t="str">
        <f t="shared" si="128"/>
        <v>1</v>
      </c>
      <c r="B596" s="322" t="s">
        <v>1209</v>
      </c>
      <c r="G596" s="322" t="b">
        <f>F590="одноставочный"</f>
        <v>1</v>
      </c>
      <c r="L596" s="392" t="s">
        <v>1140</v>
      </c>
      <c r="M596" s="393" t="s">
        <v>679</v>
      </c>
      <c r="N596" s="394" t="e">
        <f>SUMIFS(INDEX(Калькуляция!$T$15:$AM$1369,,MATCH(N$3,Калькуляция!$T$3:$AM$3,0)),Калькуляция!$A$15:$A$1369,$A596,Калькуляция!$B$15:$B$1369,$B596)</f>
        <v>#N/A</v>
      </c>
      <c r="O596" s="394" t="e">
        <f>SUMIFS(INDEX(Калькуляция!$T$15:$AM$1369,,MATCH(O$3,Калькуляция!$T$3:$AM$3,0)),Калькуляция!$A$15:$A$1369,$A596,Калькуляция!$B$15:$B$1369,$B596)</f>
        <v>#N/A</v>
      </c>
      <c r="P596" s="395" t="e">
        <f>IF(N596=0,0,(O596-N596)/N596*100)</f>
        <v>#N/A</v>
      </c>
      <c r="Q596" s="394" t="e">
        <f>SUMIFS(INDEX(Калькуляция!$T$15:$AM$1369,,MATCH(Q$3,Калькуляция!$T$3:$AM$3,0)),Калькуляция!$A$15:$A$1369,$A596,Калькуляция!$B$15:$B$1369,$B596)</f>
        <v>#N/A</v>
      </c>
      <c r="R596" s="394" t="e">
        <f>SUMIFS(INDEX(Калькуляция!$T$15:$AM$1369,,MATCH(R$3,Калькуляция!$T$3:$AM$3,0)),Калькуляция!$A$15:$A$1369,$A596,Калькуляция!$B$15:$B$1369,$B596)</f>
        <v>#N/A</v>
      </c>
      <c r="S596" s="395" t="e">
        <f>IF(Q596=0,0,(R596-Q596)/Q596*100)</f>
        <v>#N/A</v>
      </c>
      <c r="T596" s="394" t="e">
        <f>SUMIFS(INDEX(Калькуляция!$T$15:$AM$1369,,MATCH(T$3,Калькуляция!$T$3:$AM$3,0)),Калькуляция!$A$15:$A$1369,$A596,Калькуляция!$B$15:$B$1369,$B596)</f>
        <v>#N/A</v>
      </c>
      <c r="U596" s="394" t="e">
        <f>SUMIFS(INDEX(Калькуляция!$T$15:$AM$1369,,MATCH(U$3,Калькуляция!$T$3:$AM$3,0)),Калькуляция!$A$15:$A$1369,$A596,Калькуляция!$B$15:$B$1369,$B596)</f>
        <v>#N/A</v>
      </c>
      <c r="V596" s="395" t="e">
        <f>IF(T596=0,0,(U596-T596)/T596*100)</f>
        <v>#N/A</v>
      </c>
      <c r="W596" s="394" t="e">
        <f>SUMIFS(INDEX(Калькуляция!$T$15:$AM$1369,,MATCH(W$3,Калькуляция!$T$3:$AM$3,0)),Калькуляция!$A$15:$A$1369,$A596,Калькуляция!$B$15:$B$1369,$B596)</f>
        <v>#N/A</v>
      </c>
      <c r="X596" s="394" t="e">
        <f>SUMIFS(INDEX(Калькуляция!$T$15:$AM$1369,,MATCH(X$3,Калькуляция!$T$3:$AM$3,0)),Калькуляция!$A$15:$A$1369,$A596,Калькуляция!$B$15:$B$1369,$B596)</f>
        <v>#N/A</v>
      </c>
      <c r="Y596" s="395" t="e">
        <f>IF(W596=0,0,(X596-W596)/W596*100)</f>
        <v>#N/A</v>
      </c>
      <c r="Z596" s="394" t="e">
        <f>SUMIFS(INDEX(Калькуляция!$T$15:$AM$1369,,MATCH(Z$3,Калькуляция!$T$3:$AM$3,0)),Калькуляция!$A$15:$A$1369,$A596,Калькуляция!$B$15:$B$1369,$B596)</f>
        <v>#N/A</v>
      </c>
      <c r="AA596" s="394" t="e">
        <f>SUMIFS(INDEX(Калькуляция!$T$15:$AM$1369,,MATCH(AA$3,Калькуляция!$T$3:$AM$3,0)),Калькуляция!$A$15:$A$1369,$A596,Калькуляция!$B$15:$B$1369,$B596)</f>
        <v>#N/A</v>
      </c>
      <c r="AB596" s="395" t="e">
        <f>IF(Z596=0,0,(AA596-Z596)/Z596*100)</f>
        <v>#N/A</v>
      </c>
      <c r="AC596" s="394" t="e">
        <f>SUMIFS(INDEX(Калькуляция!$T$15:$AM$1369,,MATCH(AC$3,Калькуляция!$T$3:$AM$3,0)),Калькуляция!$A$15:$A$1369,$A596,Калькуляция!$B$15:$B$1369,$B596)</f>
        <v>#N/A</v>
      </c>
      <c r="AD596" s="394" t="e">
        <f>SUMIFS(INDEX(Калькуляция!$T$15:$AM$1369,,MATCH(AD$3,Калькуляция!$T$3:$AM$3,0)),Калькуляция!$A$15:$A$1369,$A596,Калькуляция!$B$15:$B$1369,$B596)</f>
        <v>#N/A</v>
      </c>
      <c r="AE596" s="395" t="e">
        <f>IF(AC596=0,0,(AD596-AC596)/AC596*100)</f>
        <v>#N/A</v>
      </c>
      <c r="AF596" s="394" t="e">
        <f>SUMIFS(INDEX(Калькуляция!$T$15:$AM$1369,,MATCH(AF$3,Калькуляция!$T$3:$AM$3,0)),Калькуляция!$A$15:$A$1369,$A596,Калькуляция!$B$15:$B$1369,$B596)</f>
        <v>#N/A</v>
      </c>
      <c r="AG596" s="394" t="e">
        <f>SUMIFS(INDEX(Калькуляция!$T$15:$AM$1369,,MATCH(AG$3,Калькуляция!$T$3:$AM$3,0)),Калькуляция!$A$15:$A$1369,$A596,Калькуляция!$B$15:$B$1369,$B596)</f>
        <v>#N/A</v>
      </c>
      <c r="AH596" s="395" t="e">
        <f>IF(AF596=0,0,(AG596-AF596)/AF596*100)</f>
        <v>#N/A</v>
      </c>
      <c r="AI596" s="394" t="e">
        <f>SUMIFS(INDEX(Калькуляция!$T$15:$AM$1369,,MATCH(AI$3,Калькуляция!$T$3:$AM$3,0)),Калькуляция!$A$15:$A$1369,$A596,Калькуляция!$B$15:$B$1369,$B596)</f>
        <v>#N/A</v>
      </c>
      <c r="AJ596" s="394" t="e">
        <f>SUMIFS(INDEX(Калькуляция!$T$15:$AM$1369,,MATCH(AJ$3,Калькуляция!$T$3:$AM$3,0)),Калькуляция!$A$15:$A$1369,$A596,Калькуляция!$B$15:$B$1369,$B596)</f>
        <v>#N/A</v>
      </c>
      <c r="AK596" s="395" t="e">
        <f>IF(AI596=0,0,(AJ596-AI596)/AI596*100)</f>
        <v>#N/A</v>
      </c>
      <c r="AL596" s="394" t="e">
        <f>SUMIFS(INDEX(Калькуляция!$T$15:$AM$1369,,MATCH(AL$3,Калькуляция!$T$3:$AM$3,0)),Калькуляция!$A$15:$A$1369,$A596,Калькуляция!$B$15:$B$1369,$B596)</f>
        <v>#N/A</v>
      </c>
      <c r="AM596" s="394" t="e">
        <f>SUMIFS(INDEX(Калькуляция!$T$15:$AM$1369,,MATCH(AM$3,Калькуляция!$T$3:$AM$3,0)),Калькуляция!$A$15:$A$1369,$A596,Калькуляция!$B$15:$B$1369,$B596)</f>
        <v>#N/A</v>
      </c>
      <c r="AN596" s="395" t="e">
        <f>IF(AL596=0,0,(AM596-AL596)/AL596*100)</f>
        <v>#N/A</v>
      </c>
      <c r="AO596" s="394" t="e">
        <f>SUMIFS(INDEX(Калькуляция!$T$15:$AM$1369,,MATCH(AO$3,Калькуляция!$T$3:$AM$3,0)),Калькуляция!$A$15:$A$1369,$A596,Калькуляция!$B$15:$B$1369,$B596)</f>
        <v>#N/A</v>
      </c>
      <c r="AP596" s="394" t="e">
        <f>SUMIFS(INDEX(Калькуляция!$T$15:$AM$1369,,MATCH(AP$3,Калькуляция!$T$3:$AM$3,0)),Калькуляция!$A$15:$A$1369,$A596,Калькуляция!$B$15:$B$1369,$B596)</f>
        <v>#N/A</v>
      </c>
      <c r="AQ596" s="395" t="e">
        <f>IF(AO596=0,0,(AP596-AO596)/AO596*100)</f>
        <v>#N/A</v>
      </c>
    </row>
    <row r="597" spans="1:43" s="322" customFormat="1" ht="15" customHeight="1" outlineLevel="1">
      <c r="A597" s="322" t="str">
        <f t="shared" si="128"/>
        <v>1</v>
      </c>
      <c r="G597" s="322" t="b">
        <f>F590="одноставочный"</f>
        <v>1</v>
      </c>
      <c r="L597" s="396" t="s">
        <v>689</v>
      </c>
      <c r="M597" s="397" t="s">
        <v>145</v>
      </c>
      <c r="N597" s="398" t="e">
        <f>IF(N595=0,0,N596/N595)*100</f>
        <v>#N/A</v>
      </c>
      <c r="O597" s="398" t="e">
        <f>IF(O595=0,0,O596/O595)*100</f>
        <v>#N/A</v>
      </c>
      <c r="P597" s="399"/>
      <c r="Q597" s="398" t="e">
        <f>IF(Q595=0,0,Q596/Q595)*100</f>
        <v>#N/A</v>
      </c>
      <c r="R597" s="398" t="e">
        <f>IF(R595=0,0,R596/R595)*100</f>
        <v>#N/A</v>
      </c>
      <c r="S597" s="399"/>
      <c r="T597" s="398" t="e">
        <f>IF(T595=0,0,T596/T595)*100</f>
        <v>#N/A</v>
      </c>
      <c r="U597" s="398" t="e">
        <f>IF(U595=0,0,U596/U595)*100</f>
        <v>#N/A</v>
      </c>
      <c r="V597" s="399"/>
      <c r="W597" s="398" t="e">
        <f>IF(W595=0,0,W596/W595)*100</f>
        <v>#N/A</v>
      </c>
      <c r="X597" s="398" t="e">
        <f>IF(X595=0,0,X596/X595)*100</f>
        <v>#N/A</v>
      </c>
      <c r="Y597" s="399"/>
      <c r="Z597" s="398" t="e">
        <f>IF(Z595=0,0,Z596/Z595)*100</f>
        <v>#N/A</v>
      </c>
      <c r="AA597" s="398" t="e">
        <f>IF(AA595=0,0,AA596/AA595)*100</f>
        <v>#N/A</v>
      </c>
      <c r="AB597" s="399"/>
      <c r="AC597" s="398" t="e">
        <f>IF(AC595=0,0,AC596/AC595)*100</f>
        <v>#N/A</v>
      </c>
      <c r="AD597" s="398" t="e">
        <f>IF(AD595=0,0,AD596/AD595)*100</f>
        <v>#N/A</v>
      </c>
      <c r="AE597" s="399"/>
      <c r="AF597" s="398" t="e">
        <f>IF(AF595=0,0,AF596/AF595)*100</f>
        <v>#N/A</v>
      </c>
      <c r="AG597" s="398" t="e">
        <f>IF(AG595=0,0,AG596/AG595)*100</f>
        <v>#N/A</v>
      </c>
      <c r="AH597" s="399"/>
      <c r="AI597" s="398" t="e">
        <f>IF(AI595=0,0,AI596/AI595)*100</f>
        <v>#N/A</v>
      </c>
      <c r="AJ597" s="398" t="e">
        <f>IF(AJ595=0,0,AJ596/AJ595)*100</f>
        <v>#N/A</v>
      </c>
      <c r="AK597" s="399"/>
      <c r="AL597" s="398" t="e">
        <f>IF(AL595=0,0,AL596/AL595)*100</f>
        <v>#N/A</v>
      </c>
      <c r="AM597" s="398" t="e">
        <f>IF(AM595=0,0,AM596/AM595)*100</f>
        <v>#N/A</v>
      </c>
      <c r="AN597" s="399"/>
      <c r="AO597" s="398" t="e">
        <f>IF(AO595=0,0,AO596/AO595)*100</f>
        <v>#N/A</v>
      </c>
      <c r="AP597" s="398" t="e">
        <f>IF(AP595=0,0,AP596/AP595)*100</f>
        <v>#N/A</v>
      </c>
      <c r="AQ597" s="399"/>
    </row>
    <row r="598" spans="1:43" s="322" customFormat="1" ht="15" customHeight="1" outlineLevel="1">
      <c r="A598" s="322" t="str">
        <f t="shared" si="128"/>
        <v>1</v>
      </c>
      <c r="B598" s="111" t="s">
        <v>1217</v>
      </c>
      <c r="G598" s="322" t="b">
        <f>F590="одноставочный"</f>
        <v>1</v>
      </c>
      <c r="L598" s="396" t="s">
        <v>690</v>
      </c>
      <c r="M598" s="397" t="s">
        <v>329</v>
      </c>
      <c r="N598" s="571" t="e">
        <f>SUMIFS(INDEX(Калькуляция!$T$15:$AM$1369,,MATCH(N$3,Калькуляция!$T$3:$AM$3,0)),Калькуляция!$A$15:$A$1369,$A598,Калькуляция!$B$15:$B$1369,$B598)</f>
        <v>#N/A</v>
      </c>
      <c r="O598" s="571" t="e">
        <f>SUMIFS(INDEX(Калькуляция!$T$15:$AM$1369,,MATCH(O$3,Калькуляция!$T$3:$AM$3,0)),Калькуляция!$A$15:$A$1369,$A598,Калькуляция!$B$15:$B$1369,$B598)</f>
        <v>#N/A</v>
      </c>
      <c r="P598" s="527" t="e">
        <f>IF(N598=0,0,(O598-N598)/N598*100)</f>
        <v>#N/A</v>
      </c>
      <c r="Q598" s="571" t="e">
        <f>SUMIFS(INDEX(Калькуляция!$T$15:$AM$1369,,MATCH(Q$3,Калькуляция!$T$3:$AM$3,0)),Калькуляция!$A$15:$A$1369,$A598,Калькуляция!$B$15:$B$1369,$B598)</f>
        <v>#N/A</v>
      </c>
      <c r="R598" s="571" t="e">
        <f>SUMIFS(INDEX(Калькуляция!$T$15:$AM$1369,,MATCH(R$3,Калькуляция!$T$3:$AM$3,0)),Калькуляция!$A$15:$A$1369,$A598,Калькуляция!$B$15:$B$1369,$B598)</f>
        <v>#N/A</v>
      </c>
      <c r="S598" s="527" t="e">
        <f>IF(Q598=0,0,(R598-Q598)/Q598*100)</f>
        <v>#N/A</v>
      </c>
      <c r="T598" s="571" t="e">
        <f>SUMIFS(INDEX(Калькуляция!$T$15:$AM$1369,,MATCH(T$3,Калькуляция!$T$3:$AM$3,0)),Калькуляция!$A$15:$A$1369,$A598,Калькуляция!$B$15:$B$1369,$B598)</f>
        <v>#N/A</v>
      </c>
      <c r="U598" s="571" t="e">
        <f>SUMIFS(INDEX(Калькуляция!$T$15:$AM$1369,,MATCH(U$3,Калькуляция!$T$3:$AM$3,0)),Калькуляция!$A$15:$A$1369,$A598,Калькуляция!$B$15:$B$1369,$B598)</f>
        <v>#N/A</v>
      </c>
      <c r="V598" s="527" t="e">
        <f>IF(T598=0,0,(U598-T598)/T598*100)</f>
        <v>#N/A</v>
      </c>
      <c r="W598" s="571" t="e">
        <f>SUMIFS(INDEX(Калькуляция!$T$15:$AM$1369,,MATCH(W$3,Калькуляция!$T$3:$AM$3,0)),Калькуляция!$A$15:$A$1369,$A598,Калькуляция!$B$15:$B$1369,$B598)</f>
        <v>#N/A</v>
      </c>
      <c r="X598" s="571" t="e">
        <f>SUMIFS(INDEX(Калькуляция!$T$15:$AM$1369,,MATCH(X$3,Калькуляция!$T$3:$AM$3,0)),Калькуляция!$A$15:$A$1369,$A598,Калькуляция!$B$15:$B$1369,$B598)</f>
        <v>#N/A</v>
      </c>
      <c r="Y598" s="527" t="e">
        <f>IF(W598=0,0,(X598-W598)/W598*100)</f>
        <v>#N/A</v>
      </c>
      <c r="Z598" s="571" t="e">
        <f>SUMIFS(INDEX(Калькуляция!$T$15:$AM$1369,,MATCH(Z$3,Калькуляция!$T$3:$AM$3,0)),Калькуляция!$A$15:$A$1369,$A598,Калькуляция!$B$15:$B$1369,$B598)</f>
        <v>#N/A</v>
      </c>
      <c r="AA598" s="571" t="e">
        <f>SUMIFS(INDEX(Калькуляция!$T$15:$AM$1369,,MATCH(AA$3,Калькуляция!$T$3:$AM$3,0)),Калькуляция!$A$15:$A$1369,$A598,Калькуляция!$B$15:$B$1369,$B598)</f>
        <v>#N/A</v>
      </c>
      <c r="AB598" s="527" t="e">
        <f>IF(Z598=0,0,(AA598-Z598)/Z598*100)</f>
        <v>#N/A</v>
      </c>
      <c r="AC598" s="571" t="e">
        <f>SUMIFS(INDEX(Калькуляция!$T$15:$AM$1369,,MATCH(AC$3,Калькуляция!$T$3:$AM$3,0)),Калькуляция!$A$15:$A$1369,$A598,Калькуляция!$B$15:$B$1369,$B598)</f>
        <v>#N/A</v>
      </c>
      <c r="AD598" s="571" t="e">
        <f>SUMIFS(INDEX(Калькуляция!$T$15:$AM$1369,,MATCH(AD$3,Калькуляция!$T$3:$AM$3,0)),Калькуляция!$A$15:$A$1369,$A598,Калькуляция!$B$15:$B$1369,$B598)</f>
        <v>#N/A</v>
      </c>
      <c r="AE598" s="527" t="e">
        <f>IF(AC598=0,0,(AD598-AC598)/AC598*100)</f>
        <v>#N/A</v>
      </c>
      <c r="AF598" s="571" t="e">
        <f>SUMIFS(INDEX(Калькуляция!$T$15:$AM$1369,,MATCH(AF$3,Калькуляция!$T$3:$AM$3,0)),Калькуляция!$A$15:$A$1369,$A598,Калькуляция!$B$15:$B$1369,$B598)</f>
        <v>#N/A</v>
      </c>
      <c r="AG598" s="571" t="e">
        <f>SUMIFS(INDEX(Калькуляция!$T$15:$AM$1369,,MATCH(AG$3,Калькуляция!$T$3:$AM$3,0)),Калькуляция!$A$15:$A$1369,$A598,Калькуляция!$B$15:$B$1369,$B598)</f>
        <v>#N/A</v>
      </c>
      <c r="AH598" s="527" t="e">
        <f>IF(AF598=0,0,(AG598-AF598)/AF598*100)</f>
        <v>#N/A</v>
      </c>
      <c r="AI598" s="571" t="e">
        <f>SUMIFS(INDEX(Калькуляция!$T$15:$AM$1369,,MATCH(AI$3,Калькуляция!$T$3:$AM$3,0)),Калькуляция!$A$15:$A$1369,$A598,Калькуляция!$B$15:$B$1369,$B598)</f>
        <v>#N/A</v>
      </c>
      <c r="AJ598" s="571" t="e">
        <f>SUMIFS(INDEX(Калькуляция!$T$15:$AM$1369,,MATCH(AJ$3,Калькуляция!$T$3:$AM$3,0)),Калькуляция!$A$15:$A$1369,$A598,Калькуляция!$B$15:$B$1369,$B598)</f>
        <v>#N/A</v>
      </c>
      <c r="AK598" s="527" t="e">
        <f>IF(AI598=0,0,(AJ598-AI598)/AI598*100)</f>
        <v>#N/A</v>
      </c>
      <c r="AL598" s="571" t="e">
        <f>SUMIFS(INDEX(Калькуляция!$T$15:$AM$1369,,MATCH(AL$3,Калькуляция!$T$3:$AM$3,0)),Калькуляция!$A$15:$A$1369,$A598,Калькуляция!$B$15:$B$1369,$B598)</f>
        <v>#N/A</v>
      </c>
      <c r="AM598" s="571" t="e">
        <f>SUMIFS(INDEX(Калькуляция!$T$15:$AM$1369,,MATCH(AM$3,Калькуляция!$T$3:$AM$3,0)),Калькуляция!$A$15:$A$1369,$A598,Калькуляция!$B$15:$B$1369,$B598)</f>
        <v>#N/A</v>
      </c>
      <c r="AN598" s="527" t="e">
        <f>IF(AL598=0,0,(AM598-AL598)/AL598*100)</f>
        <v>#N/A</v>
      </c>
      <c r="AO598" s="571" t="e">
        <f>SUMIFS(INDEX(Калькуляция!$T$15:$AM$1369,,MATCH(AO$3,Калькуляция!$T$3:$AM$3,0)),Калькуляция!$A$15:$A$1369,$A598,Калькуляция!$B$15:$B$1369,$B598)</f>
        <v>#N/A</v>
      </c>
      <c r="AP598" s="571" t="e">
        <f>SUMIFS(INDEX(Калькуляция!$T$15:$AM$1369,,MATCH(AP$3,Калькуляция!$T$3:$AM$3,0)),Калькуляция!$A$15:$A$1369,$A598,Калькуляция!$B$15:$B$1369,$B598)</f>
        <v>#N/A</v>
      </c>
      <c r="AQ598" s="527" t="e">
        <f>IF(AO598=0,0,(AP598-AO598)/AO598*100)</f>
        <v>#N/A</v>
      </c>
    </row>
    <row r="599" spans="1:43" s="391" customFormat="1" ht="15" customHeight="1" outlineLevel="1">
      <c r="A599" s="322" t="str">
        <f t="shared" si="128"/>
        <v>1</v>
      </c>
      <c r="B599" s="111" t="s">
        <v>1211</v>
      </c>
      <c r="G599" s="322" t="b">
        <f>F590="одноставочный"</f>
        <v>1</v>
      </c>
      <c r="L599" s="392" t="s">
        <v>691</v>
      </c>
      <c r="M599" s="393" t="s">
        <v>679</v>
      </c>
      <c r="N599" s="394" t="e">
        <f>SUMIFS(INDEX(Калькуляция!$T$15:$AM$1369,,MATCH(N$3,Калькуляция!$T$3:$AM$3,0)),Калькуляция!$A$15:$A$1369,$A599,Калькуляция!$B$15:$B$1369,$B599)</f>
        <v>#N/A</v>
      </c>
      <c r="O599" s="394" t="e">
        <f>SUMIFS(INDEX(Калькуляция!$T$15:$AM$1369,,MATCH(O$3,Калькуляция!$T$3:$AM$3,0)),Калькуляция!$A$15:$A$1369,$A599,Калькуляция!$B$15:$B$1369,$B599)</f>
        <v>#N/A</v>
      </c>
      <c r="P599" s="395" t="e">
        <f>IF(N599=0,0,(O599-N599)/N599*100)</f>
        <v>#N/A</v>
      </c>
      <c r="Q599" s="394" t="e">
        <f>SUMIFS(INDEX(Калькуляция!$T$15:$AM$1369,,MATCH(Q$3,Калькуляция!$T$3:$AM$3,0)),Калькуляция!$A$15:$A$1369,$A599,Калькуляция!$B$15:$B$1369,$B599)</f>
        <v>#N/A</v>
      </c>
      <c r="R599" s="394" t="e">
        <f>SUMIFS(INDEX(Калькуляция!$T$15:$AM$1369,,MATCH(R$3,Калькуляция!$T$3:$AM$3,0)),Калькуляция!$A$15:$A$1369,$A599,Калькуляция!$B$15:$B$1369,$B599)</f>
        <v>#N/A</v>
      </c>
      <c r="S599" s="395" t="e">
        <f>IF(Q599=0,0,(R599-Q599)/Q599*100)</f>
        <v>#N/A</v>
      </c>
      <c r="T599" s="394" t="e">
        <f>SUMIFS(INDEX(Калькуляция!$T$15:$AM$1369,,MATCH(T$3,Калькуляция!$T$3:$AM$3,0)),Калькуляция!$A$15:$A$1369,$A599,Калькуляция!$B$15:$B$1369,$B599)</f>
        <v>#N/A</v>
      </c>
      <c r="U599" s="394" t="e">
        <f>SUMIFS(INDEX(Калькуляция!$T$15:$AM$1369,,MATCH(U$3,Калькуляция!$T$3:$AM$3,0)),Калькуляция!$A$15:$A$1369,$A599,Калькуляция!$B$15:$B$1369,$B599)</f>
        <v>#N/A</v>
      </c>
      <c r="V599" s="395" t="e">
        <f>IF(T599=0,0,(U599-T599)/T599*100)</f>
        <v>#N/A</v>
      </c>
      <c r="W599" s="394" t="e">
        <f>SUMIFS(INDEX(Калькуляция!$T$15:$AM$1369,,MATCH(W$3,Калькуляция!$T$3:$AM$3,0)),Калькуляция!$A$15:$A$1369,$A599,Калькуляция!$B$15:$B$1369,$B599)</f>
        <v>#N/A</v>
      </c>
      <c r="X599" s="394" t="e">
        <f>SUMIFS(INDEX(Калькуляция!$T$15:$AM$1369,,MATCH(X$3,Калькуляция!$T$3:$AM$3,0)),Калькуляция!$A$15:$A$1369,$A599,Калькуляция!$B$15:$B$1369,$B599)</f>
        <v>#N/A</v>
      </c>
      <c r="Y599" s="395" t="e">
        <f>IF(W599=0,0,(X599-W599)/W599*100)</f>
        <v>#N/A</v>
      </c>
      <c r="Z599" s="394" t="e">
        <f>SUMIFS(INDEX(Калькуляция!$T$15:$AM$1369,,MATCH(Z$3,Калькуляция!$T$3:$AM$3,0)),Калькуляция!$A$15:$A$1369,$A599,Калькуляция!$B$15:$B$1369,$B599)</f>
        <v>#N/A</v>
      </c>
      <c r="AA599" s="394" t="e">
        <f>SUMIFS(INDEX(Калькуляция!$T$15:$AM$1369,,MATCH(AA$3,Калькуляция!$T$3:$AM$3,0)),Калькуляция!$A$15:$A$1369,$A599,Калькуляция!$B$15:$B$1369,$B599)</f>
        <v>#N/A</v>
      </c>
      <c r="AB599" s="395" t="e">
        <f>IF(Z599=0,0,(AA599-Z599)/Z599*100)</f>
        <v>#N/A</v>
      </c>
      <c r="AC599" s="394" t="e">
        <f>SUMIFS(INDEX(Калькуляция!$T$15:$AM$1369,,MATCH(AC$3,Калькуляция!$T$3:$AM$3,0)),Калькуляция!$A$15:$A$1369,$A599,Калькуляция!$B$15:$B$1369,$B599)</f>
        <v>#N/A</v>
      </c>
      <c r="AD599" s="394" t="e">
        <f>SUMIFS(INDEX(Калькуляция!$T$15:$AM$1369,,MATCH(AD$3,Калькуляция!$T$3:$AM$3,0)),Калькуляция!$A$15:$A$1369,$A599,Калькуляция!$B$15:$B$1369,$B599)</f>
        <v>#N/A</v>
      </c>
      <c r="AE599" s="395" t="e">
        <f>IF(AC599=0,0,(AD599-AC599)/AC599*100)</f>
        <v>#N/A</v>
      </c>
      <c r="AF599" s="394" t="e">
        <f>SUMIFS(INDEX(Калькуляция!$T$15:$AM$1369,,MATCH(AF$3,Калькуляция!$T$3:$AM$3,0)),Калькуляция!$A$15:$A$1369,$A599,Калькуляция!$B$15:$B$1369,$B599)</f>
        <v>#N/A</v>
      </c>
      <c r="AG599" s="394" t="e">
        <f>SUMIFS(INDEX(Калькуляция!$T$15:$AM$1369,,MATCH(AG$3,Калькуляция!$T$3:$AM$3,0)),Калькуляция!$A$15:$A$1369,$A599,Калькуляция!$B$15:$B$1369,$B599)</f>
        <v>#N/A</v>
      </c>
      <c r="AH599" s="395" t="e">
        <f>IF(AF599=0,0,(AG599-AF599)/AF599*100)</f>
        <v>#N/A</v>
      </c>
      <c r="AI599" s="394" t="e">
        <f>SUMIFS(INDEX(Калькуляция!$T$15:$AM$1369,,MATCH(AI$3,Калькуляция!$T$3:$AM$3,0)),Калькуляция!$A$15:$A$1369,$A599,Калькуляция!$B$15:$B$1369,$B599)</f>
        <v>#N/A</v>
      </c>
      <c r="AJ599" s="394" t="e">
        <f>SUMIFS(INDEX(Калькуляция!$T$15:$AM$1369,,MATCH(AJ$3,Калькуляция!$T$3:$AM$3,0)),Калькуляция!$A$15:$A$1369,$A599,Калькуляция!$B$15:$B$1369,$B599)</f>
        <v>#N/A</v>
      </c>
      <c r="AK599" s="395" t="e">
        <f>IF(AI599=0,0,(AJ599-AI599)/AI599*100)</f>
        <v>#N/A</v>
      </c>
      <c r="AL599" s="394" t="e">
        <f>SUMIFS(INDEX(Калькуляция!$T$15:$AM$1369,,MATCH(AL$3,Калькуляция!$T$3:$AM$3,0)),Калькуляция!$A$15:$A$1369,$A599,Калькуляция!$B$15:$B$1369,$B599)</f>
        <v>#N/A</v>
      </c>
      <c r="AM599" s="394" t="e">
        <f>SUMIFS(INDEX(Калькуляция!$T$15:$AM$1369,,MATCH(AM$3,Калькуляция!$T$3:$AM$3,0)),Калькуляция!$A$15:$A$1369,$A599,Калькуляция!$B$15:$B$1369,$B599)</f>
        <v>#N/A</v>
      </c>
      <c r="AN599" s="395" t="e">
        <f>IF(AL599=0,0,(AM599-AL599)/AL599*100)</f>
        <v>#N/A</v>
      </c>
      <c r="AO599" s="394" t="e">
        <f>SUMIFS(INDEX(Калькуляция!$T$15:$AM$1369,,MATCH(AO$3,Калькуляция!$T$3:$AM$3,0)),Калькуляция!$A$15:$A$1369,$A599,Калькуляция!$B$15:$B$1369,$B599)</f>
        <v>#N/A</v>
      </c>
      <c r="AP599" s="394" t="e">
        <f>SUMIFS(INDEX(Калькуляция!$T$15:$AM$1369,,MATCH(AP$3,Калькуляция!$T$3:$AM$3,0)),Калькуляция!$A$15:$A$1369,$A599,Калькуляция!$B$15:$B$1369,$B599)</f>
        <v>#N/A</v>
      </c>
      <c r="AQ599" s="395" t="e">
        <f>IF(AO599=0,0,(AP599-AO599)/AO599*100)</f>
        <v>#N/A</v>
      </c>
    </row>
    <row r="600" spans="1:43" s="391" customFormat="1" ht="15" customHeight="1" outlineLevel="1">
      <c r="A600" s="322" t="str">
        <f t="shared" si="128"/>
        <v>1</v>
      </c>
      <c r="B600" s="111" t="s">
        <v>1210</v>
      </c>
      <c r="G600" s="322" t="b">
        <f>F590="одноставочный"</f>
        <v>1</v>
      </c>
      <c r="L600" s="392" t="s">
        <v>692</v>
      </c>
      <c r="M600" s="393" t="s">
        <v>679</v>
      </c>
      <c r="N600" s="394" t="e">
        <f>SUMIFS(INDEX(Калькуляция!$T$15:$AM$1369,,MATCH(N$3,Калькуляция!$T$3:$AM$3,0)),Калькуляция!$A$15:$A$1369,$A600,Калькуляция!$B$15:$B$1369,$B600)</f>
        <v>#N/A</v>
      </c>
      <c r="O600" s="394" t="e">
        <f>SUMIFS(INDEX(Калькуляция!$T$15:$AM$1369,,MATCH(O$3,Калькуляция!$T$3:$AM$3,0)),Калькуляция!$A$15:$A$1369,$A600,Калькуляция!$B$15:$B$1369,$B600)</f>
        <v>#N/A</v>
      </c>
      <c r="P600" s="395" t="e">
        <f>IF(N600=0,0,(O600-N600)/N600*100)</f>
        <v>#N/A</v>
      </c>
      <c r="Q600" s="394" t="e">
        <f>SUMIFS(INDEX(Калькуляция!$T$15:$AM$1369,,MATCH(Q$3,Калькуляция!$T$3:$AM$3,0)),Калькуляция!$A$15:$A$1369,$A600,Калькуляция!$B$15:$B$1369,$B600)</f>
        <v>#N/A</v>
      </c>
      <c r="R600" s="394" t="e">
        <f>SUMIFS(INDEX(Калькуляция!$T$15:$AM$1369,,MATCH(R$3,Калькуляция!$T$3:$AM$3,0)),Калькуляция!$A$15:$A$1369,$A600,Калькуляция!$B$15:$B$1369,$B600)</f>
        <v>#N/A</v>
      </c>
      <c r="S600" s="395" t="e">
        <f>IF(Q600=0,0,(R600-Q600)/Q600*100)</f>
        <v>#N/A</v>
      </c>
      <c r="T600" s="394" t="e">
        <f>SUMIFS(INDEX(Калькуляция!$T$15:$AM$1369,,MATCH(T$3,Калькуляция!$T$3:$AM$3,0)),Калькуляция!$A$15:$A$1369,$A600,Калькуляция!$B$15:$B$1369,$B600)</f>
        <v>#N/A</v>
      </c>
      <c r="U600" s="394" t="e">
        <f>SUMIFS(INDEX(Калькуляция!$T$15:$AM$1369,,MATCH(U$3,Калькуляция!$T$3:$AM$3,0)),Калькуляция!$A$15:$A$1369,$A600,Калькуляция!$B$15:$B$1369,$B600)</f>
        <v>#N/A</v>
      </c>
      <c r="V600" s="395" t="e">
        <f>IF(T600=0,0,(U600-T600)/T600*100)</f>
        <v>#N/A</v>
      </c>
      <c r="W600" s="394" t="e">
        <f>SUMIFS(INDEX(Калькуляция!$T$15:$AM$1369,,MATCH(W$3,Калькуляция!$T$3:$AM$3,0)),Калькуляция!$A$15:$A$1369,$A600,Калькуляция!$B$15:$B$1369,$B600)</f>
        <v>#N/A</v>
      </c>
      <c r="X600" s="394" t="e">
        <f>SUMIFS(INDEX(Калькуляция!$T$15:$AM$1369,,MATCH(X$3,Калькуляция!$T$3:$AM$3,0)),Калькуляция!$A$15:$A$1369,$A600,Калькуляция!$B$15:$B$1369,$B600)</f>
        <v>#N/A</v>
      </c>
      <c r="Y600" s="395" t="e">
        <f>IF(W600=0,0,(X600-W600)/W600*100)</f>
        <v>#N/A</v>
      </c>
      <c r="Z600" s="394" t="e">
        <f>SUMIFS(INDEX(Калькуляция!$T$15:$AM$1369,,MATCH(Z$3,Калькуляция!$T$3:$AM$3,0)),Калькуляция!$A$15:$A$1369,$A600,Калькуляция!$B$15:$B$1369,$B600)</f>
        <v>#N/A</v>
      </c>
      <c r="AA600" s="394" t="e">
        <f>SUMIFS(INDEX(Калькуляция!$T$15:$AM$1369,,MATCH(AA$3,Калькуляция!$T$3:$AM$3,0)),Калькуляция!$A$15:$A$1369,$A600,Калькуляция!$B$15:$B$1369,$B600)</f>
        <v>#N/A</v>
      </c>
      <c r="AB600" s="395" t="e">
        <f>IF(Z600=0,0,(AA600-Z600)/Z600*100)</f>
        <v>#N/A</v>
      </c>
      <c r="AC600" s="394" t="e">
        <f>SUMIFS(INDEX(Калькуляция!$T$15:$AM$1369,,MATCH(AC$3,Калькуляция!$T$3:$AM$3,0)),Калькуляция!$A$15:$A$1369,$A600,Калькуляция!$B$15:$B$1369,$B600)</f>
        <v>#N/A</v>
      </c>
      <c r="AD600" s="394" t="e">
        <f>SUMIFS(INDEX(Калькуляция!$T$15:$AM$1369,,MATCH(AD$3,Калькуляция!$T$3:$AM$3,0)),Калькуляция!$A$15:$A$1369,$A600,Калькуляция!$B$15:$B$1369,$B600)</f>
        <v>#N/A</v>
      </c>
      <c r="AE600" s="395" t="e">
        <f>IF(AC600=0,0,(AD600-AC600)/AC600*100)</f>
        <v>#N/A</v>
      </c>
      <c r="AF600" s="394" t="e">
        <f>SUMIFS(INDEX(Калькуляция!$T$15:$AM$1369,,MATCH(AF$3,Калькуляция!$T$3:$AM$3,0)),Калькуляция!$A$15:$A$1369,$A600,Калькуляция!$B$15:$B$1369,$B600)</f>
        <v>#N/A</v>
      </c>
      <c r="AG600" s="394" t="e">
        <f>SUMIFS(INDEX(Калькуляция!$T$15:$AM$1369,,MATCH(AG$3,Калькуляция!$T$3:$AM$3,0)),Калькуляция!$A$15:$A$1369,$A600,Калькуляция!$B$15:$B$1369,$B600)</f>
        <v>#N/A</v>
      </c>
      <c r="AH600" s="395" t="e">
        <f>IF(AF600=0,0,(AG600-AF600)/AF600*100)</f>
        <v>#N/A</v>
      </c>
      <c r="AI600" s="394" t="e">
        <f>SUMIFS(INDEX(Калькуляция!$T$15:$AM$1369,,MATCH(AI$3,Калькуляция!$T$3:$AM$3,0)),Калькуляция!$A$15:$A$1369,$A600,Калькуляция!$B$15:$B$1369,$B600)</f>
        <v>#N/A</v>
      </c>
      <c r="AJ600" s="394" t="e">
        <f>SUMIFS(INDEX(Калькуляция!$T$15:$AM$1369,,MATCH(AJ$3,Калькуляция!$T$3:$AM$3,0)),Калькуляция!$A$15:$A$1369,$A600,Калькуляция!$B$15:$B$1369,$B600)</f>
        <v>#N/A</v>
      </c>
      <c r="AK600" s="395" t="e">
        <f>IF(AI600=0,0,(AJ600-AI600)/AI600*100)</f>
        <v>#N/A</v>
      </c>
      <c r="AL600" s="394" t="e">
        <f>SUMIFS(INDEX(Калькуляция!$T$15:$AM$1369,,MATCH(AL$3,Калькуляция!$T$3:$AM$3,0)),Калькуляция!$A$15:$A$1369,$A600,Калькуляция!$B$15:$B$1369,$B600)</f>
        <v>#N/A</v>
      </c>
      <c r="AM600" s="394" t="e">
        <f>SUMIFS(INDEX(Калькуляция!$T$15:$AM$1369,,MATCH(AM$3,Калькуляция!$T$3:$AM$3,0)),Калькуляция!$A$15:$A$1369,$A600,Калькуляция!$B$15:$B$1369,$B600)</f>
        <v>#N/A</v>
      </c>
      <c r="AN600" s="395" t="e">
        <f>IF(AL600=0,0,(AM600-AL600)/AL600*100)</f>
        <v>#N/A</v>
      </c>
      <c r="AO600" s="394" t="e">
        <f>SUMIFS(INDEX(Калькуляция!$T$15:$AM$1369,,MATCH(AO$3,Калькуляция!$T$3:$AM$3,0)),Калькуляция!$A$15:$A$1369,$A600,Калькуляция!$B$15:$B$1369,$B600)</f>
        <v>#N/A</v>
      </c>
      <c r="AP600" s="394" t="e">
        <f>SUMIFS(INDEX(Калькуляция!$T$15:$AM$1369,,MATCH(AP$3,Калькуляция!$T$3:$AM$3,0)),Калькуляция!$A$15:$A$1369,$A600,Калькуляция!$B$15:$B$1369,$B600)</f>
        <v>#N/A</v>
      </c>
      <c r="AQ600" s="395" t="e">
        <f>IF(AO600=0,0,(AP600-AO600)/AO600*100)</f>
        <v>#N/A</v>
      </c>
    </row>
    <row r="601" spans="1:43" s="322" customFormat="1" ht="15" customHeight="1" outlineLevel="1">
      <c r="A601" s="322" t="str">
        <f t="shared" si="128"/>
        <v>1</v>
      </c>
      <c r="B601" s="111"/>
      <c r="G601" s="322" t="b">
        <f>F590="одноставочный"</f>
        <v>1</v>
      </c>
      <c r="L601" s="396" t="s">
        <v>689</v>
      </c>
      <c r="M601" s="397" t="s">
        <v>145</v>
      </c>
      <c r="N601" s="398" t="e">
        <f>IF(N599=0,0,N600/N599)*100</f>
        <v>#N/A</v>
      </c>
      <c r="O601" s="398" t="e">
        <f>IF(O599=0,0,O600/O599)*100</f>
        <v>#N/A</v>
      </c>
      <c r="P601" s="399"/>
      <c r="Q601" s="398" t="e">
        <f>IF(Q599=0,0,Q600/Q599)*100</f>
        <v>#N/A</v>
      </c>
      <c r="R601" s="398" t="e">
        <f>IF(R599=0,0,R600/R599)*100</f>
        <v>#N/A</v>
      </c>
      <c r="S601" s="399"/>
      <c r="T601" s="398" t="e">
        <f>IF(T599=0,0,T600/T599)*100</f>
        <v>#N/A</v>
      </c>
      <c r="U601" s="398" t="e">
        <f>IF(U599=0,0,U600/U599)*100</f>
        <v>#N/A</v>
      </c>
      <c r="V601" s="399"/>
      <c r="W601" s="398" t="e">
        <f>IF(W599=0,0,W600/W599)*100</f>
        <v>#N/A</v>
      </c>
      <c r="X601" s="398" t="e">
        <f>IF(X599=0,0,X600/X599)*100</f>
        <v>#N/A</v>
      </c>
      <c r="Y601" s="399"/>
      <c r="Z601" s="398" t="e">
        <f>IF(Z599=0,0,Z600/Z599)*100</f>
        <v>#N/A</v>
      </c>
      <c r="AA601" s="398" t="e">
        <f>IF(AA599=0,0,AA600/AA599)*100</f>
        <v>#N/A</v>
      </c>
      <c r="AB601" s="399"/>
      <c r="AC601" s="398" t="e">
        <f>IF(AC599=0,0,AC600/AC599)*100</f>
        <v>#N/A</v>
      </c>
      <c r="AD601" s="398" t="e">
        <f>IF(AD599=0,0,AD600/AD599)*100</f>
        <v>#N/A</v>
      </c>
      <c r="AE601" s="399"/>
      <c r="AF601" s="398" t="e">
        <f>IF(AF599=0,0,AF600/AF599)*100</f>
        <v>#N/A</v>
      </c>
      <c r="AG601" s="398" t="e">
        <f>IF(AG599=0,0,AG600/AG599)*100</f>
        <v>#N/A</v>
      </c>
      <c r="AH601" s="399"/>
      <c r="AI601" s="398" t="e">
        <f>IF(AI599=0,0,AI600/AI599)*100</f>
        <v>#N/A</v>
      </c>
      <c r="AJ601" s="398" t="e">
        <f>IF(AJ599=0,0,AJ600/AJ599)*100</f>
        <v>#N/A</v>
      </c>
      <c r="AK601" s="399"/>
      <c r="AL601" s="398" t="e">
        <f>IF(AL599=0,0,AL600/AL599)*100</f>
        <v>#N/A</v>
      </c>
      <c r="AM601" s="398" t="e">
        <f>IF(AM599=0,0,AM600/AM599)*100</f>
        <v>#N/A</v>
      </c>
      <c r="AN601" s="399"/>
      <c r="AO601" s="398" t="e">
        <f>IF(AO599=0,0,AO600/AO599)*100</f>
        <v>#N/A</v>
      </c>
      <c r="AP601" s="398" t="e">
        <f>IF(AP599=0,0,AP600/AP599)*100</f>
        <v>#N/A</v>
      </c>
      <c r="AQ601" s="399"/>
    </row>
    <row r="602" spans="1:43" s="322" customFormat="1" ht="15" customHeight="1" outlineLevel="1">
      <c r="A602" s="322" t="str">
        <f t="shared" si="128"/>
        <v>1</v>
      </c>
      <c r="B602" s="111" t="s">
        <v>1218</v>
      </c>
      <c r="G602" s="322" t="b">
        <f>F590="одноставочный"</f>
        <v>1</v>
      </c>
      <c r="L602" s="396" t="s">
        <v>1212</v>
      </c>
      <c r="M602" s="397" t="s">
        <v>329</v>
      </c>
      <c r="N602" s="571" t="e">
        <f>SUMIFS(INDEX(Калькуляция!$T$15:$AM$1369,,MATCH(N$3,Калькуляция!$T$3:$AM$3,0)),Калькуляция!$A$15:$A$1369,$A602,Калькуляция!$B$15:$B$1369,$B602)</f>
        <v>#N/A</v>
      </c>
      <c r="O602" s="571" t="e">
        <f>SUMIFS(INDEX(Калькуляция!$T$15:$AM$1369,,MATCH(O$3,Калькуляция!$T$3:$AM$3,0)),Калькуляция!$A$15:$A$1369,$A602,Калькуляция!$B$15:$B$1369,$B602)</f>
        <v>#N/A</v>
      </c>
      <c r="P602" s="527" t="e">
        <f>IF(N602=0,0,(O602-N602)/N602*100)</f>
        <v>#N/A</v>
      </c>
      <c r="Q602" s="571" t="e">
        <f>SUMIFS(INDEX(Калькуляция!$T$15:$AM$1369,,MATCH(Q$3,Калькуляция!$T$3:$AM$3,0)),Калькуляция!$A$15:$A$1369,$A602,Калькуляция!$B$15:$B$1369,$B602)</f>
        <v>#N/A</v>
      </c>
      <c r="R602" s="571" t="e">
        <f>SUMIFS(INDEX(Калькуляция!$T$15:$AM$1369,,MATCH(R$3,Калькуляция!$T$3:$AM$3,0)),Калькуляция!$A$15:$A$1369,$A602,Калькуляция!$B$15:$B$1369,$B602)</f>
        <v>#N/A</v>
      </c>
      <c r="S602" s="527" t="e">
        <f>IF(Q602=0,0,(R602-Q602)/Q602*100)</f>
        <v>#N/A</v>
      </c>
      <c r="T602" s="571" t="e">
        <f>SUMIFS(INDEX(Калькуляция!$T$15:$AM$1369,,MATCH(T$3,Калькуляция!$T$3:$AM$3,0)),Калькуляция!$A$15:$A$1369,$A602,Калькуляция!$B$15:$B$1369,$B602)</f>
        <v>#N/A</v>
      </c>
      <c r="U602" s="571" t="e">
        <f>SUMIFS(INDEX(Калькуляция!$T$15:$AM$1369,,MATCH(U$3,Калькуляция!$T$3:$AM$3,0)),Калькуляция!$A$15:$A$1369,$A602,Калькуляция!$B$15:$B$1369,$B602)</f>
        <v>#N/A</v>
      </c>
      <c r="V602" s="527" t="e">
        <f>IF(T602=0,0,(U602-T602)/T602*100)</f>
        <v>#N/A</v>
      </c>
      <c r="W602" s="571" t="e">
        <f>SUMIFS(INDEX(Калькуляция!$T$15:$AM$1369,,MATCH(W$3,Калькуляция!$T$3:$AM$3,0)),Калькуляция!$A$15:$A$1369,$A602,Калькуляция!$B$15:$B$1369,$B602)</f>
        <v>#N/A</v>
      </c>
      <c r="X602" s="571" t="e">
        <f>SUMIFS(INDEX(Калькуляция!$T$15:$AM$1369,,MATCH(X$3,Калькуляция!$T$3:$AM$3,0)),Калькуляция!$A$15:$A$1369,$A602,Калькуляция!$B$15:$B$1369,$B602)</f>
        <v>#N/A</v>
      </c>
      <c r="Y602" s="527" t="e">
        <f>IF(W602=0,0,(X602-W602)/W602*100)</f>
        <v>#N/A</v>
      </c>
      <c r="Z602" s="571" t="e">
        <f>SUMIFS(INDEX(Калькуляция!$T$15:$AM$1369,,MATCH(Z$3,Калькуляция!$T$3:$AM$3,0)),Калькуляция!$A$15:$A$1369,$A602,Калькуляция!$B$15:$B$1369,$B602)</f>
        <v>#N/A</v>
      </c>
      <c r="AA602" s="571" t="e">
        <f>SUMIFS(INDEX(Калькуляция!$T$15:$AM$1369,,MATCH(AA$3,Калькуляция!$T$3:$AM$3,0)),Калькуляция!$A$15:$A$1369,$A602,Калькуляция!$B$15:$B$1369,$B602)</f>
        <v>#N/A</v>
      </c>
      <c r="AB602" s="527" t="e">
        <f>IF(Z602=0,0,(AA602-Z602)/Z602*100)</f>
        <v>#N/A</v>
      </c>
      <c r="AC602" s="571" t="e">
        <f>SUMIFS(INDEX(Калькуляция!$T$15:$AM$1369,,MATCH(AC$3,Калькуляция!$T$3:$AM$3,0)),Калькуляция!$A$15:$A$1369,$A602,Калькуляция!$B$15:$B$1369,$B602)</f>
        <v>#N/A</v>
      </c>
      <c r="AD602" s="571" t="e">
        <f>SUMIFS(INDEX(Калькуляция!$T$15:$AM$1369,,MATCH(AD$3,Калькуляция!$T$3:$AM$3,0)),Калькуляция!$A$15:$A$1369,$A602,Калькуляция!$B$15:$B$1369,$B602)</f>
        <v>#N/A</v>
      </c>
      <c r="AE602" s="527" t="e">
        <f>IF(AC602=0,0,(AD602-AC602)/AC602*100)</f>
        <v>#N/A</v>
      </c>
      <c r="AF602" s="571" t="e">
        <f>SUMIFS(INDEX(Калькуляция!$T$15:$AM$1369,,MATCH(AF$3,Калькуляция!$T$3:$AM$3,0)),Калькуляция!$A$15:$A$1369,$A602,Калькуляция!$B$15:$B$1369,$B602)</f>
        <v>#N/A</v>
      </c>
      <c r="AG602" s="571" t="e">
        <f>SUMIFS(INDEX(Калькуляция!$T$15:$AM$1369,,MATCH(AG$3,Калькуляция!$T$3:$AM$3,0)),Калькуляция!$A$15:$A$1369,$A602,Калькуляция!$B$15:$B$1369,$B602)</f>
        <v>#N/A</v>
      </c>
      <c r="AH602" s="527" t="e">
        <f>IF(AF602=0,0,(AG602-AF602)/AF602*100)</f>
        <v>#N/A</v>
      </c>
      <c r="AI602" s="571" t="e">
        <f>SUMIFS(INDEX(Калькуляция!$T$15:$AM$1369,,MATCH(AI$3,Калькуляция!$T$3:$AM$3,0)),Калькуляция!$A$15:$A$1369,$A602,Калькуляция!$B$15:$B$1369,$B602)</f>
        <v>#N/A</v>
      </c>
      <c r="AJ602" s="571" t="e">
        <f>SUMIFS(INDEX(Калькуляция!$T$15:$AM$1369,,MATCH(AJ$3,Калькуляция!$T$3:$AM$3,0)),Калькуляция!$A$15:$A$1369,$A602,Калькуляция!$B$15:$B$1369,$B602)</f>
        <v>#N/A</v>
      </c>
      <c r="AK602" s="527" t="e">
        <f>IF(AI602=0,0,(AJ602-AI602)/AI602*100)</f>
        <v>#N/A</v>
      </c>
      <c r="AL602" s="571" t="e">
        <f>SUMIFS(INDEX(Калькуляция!$T$15:$AM$1369,,MATCH(AL$3,Калькуляция!$T$3:$AM$3,0)),Калькуляция!$A$15:$A$1369,$A602,Калькуляция!$B$15:$B$1369,$B602)</f>
        <v>#N/A</v>
      </c>
      <c r="AM602" s="571" t="e">
        <f>SUMIFS(INDEX(Калькуляция!$T$15:$AM$1369,,MATCH(AM$3,Калькуляция!$T$3:$AM$3,0)),Калькуляция!$A$15:$A$1369,$A602,Калькуляция!$B$15:$B$1369,$B602)</f>
        <v>#N/A</v>
      </c>
      <c r="AN602" s="527" t="e">
        <f>IF(AL602=0,0,(AM602-AL602)/AL602*100)</f>
        <v>#N/A</v>
      </c>
      <c r="AO602" s="571" t="e">
        <f>SUMIFS(INDEX(Калькуляция!$T$15:$AM$1369,,MATCH(AO$3,Калькуляция!$T$3:$AM$3,0)),Калькуляция!$A$15:$A$1369,$A602,Калькуляция!$B$15:$B$1369,$B602)</f>
        <v>#N/A</v>
      </c>
      <c r="AP602" s="571" t="e">
        <f>SUMIFS(INDEX(Калькуляция!$T$15:$AM$1369,,MATCH(AP$3,Калькуляция!$T$3:$AM$3,0)),Калькуляция!$A$15:$A$1369,$A602,Калькуляция!$B$15:$B$1369,$B602)</f>
        <v>#N/A</v>
      </c>
      <c r="AQ602" s="527" t="e">
        <f>IF(AO602=0,0,(AP602-AO602)/AO602*100)</f>
        <v>#N/A</v>
      </c>
    </row>
    <row r="603" spans="1:43" s="322" customFormat="1" ht="15" customHeight="1" outlineLevel="1">
      <c r="A603" s="322" t="str">
        <f t="shared" si="128"/>
        <v>1</v>
      </c>
      <c r="G603" s="322" t="b">
        <f>F590="одноставочный"</f>
        <v>1</v>
      </c>
      <c r="J603" s="322" t="s">
        <v>1374</v>
      </c>
      <c r="L603" s="572" t="s">
        <v>371</v>
      </c>
      <c r="M603" s="573"/>
      <c r="N603" s="574"/>
      <c r="O603" s="574"/>
      <c r="P603" s="574"/>
      <c r="Q603" s="574"/>
      <c r="R603" s="574"/>
      <c r="S603" s="574"/>
      <c r="T603" s="574"/>
      <c r="U603" s="574"/>
      <c r="V603" s="574"/>
      <c r="W603" s="574"/>
      <c r="X603" s="574"/>
      <c r="Y603" s="574"/>
      <c r="Z603" s="574"/>
      <c r="AA603" s="574"/>
      <c r="AB603" s="574"/>
      <c r="AC603" s="574"/>
      <c r="AD603" s="574"/>
      <c r="AE603" s="574"/>
      <c r="AF603" s="574"/>
      <c r="AG603" s="574"/>
      <c r="AH603" s="574"/>
      <c r="AI603" s="574"/>
      <c r="AJ603" s="574"/>
      <c r="AK603" s="574"/>
      <c r="AL603" s="574"/>
      <c r="AM603" s="574"/>
      <c r="AN603" s="574"/>
      <c r="AO603" s="574"/>
      <c r="AP603" s="574"/>
      <c r="AQ603" s="361"/>
    </row>
    <row r="604" spans="1:43" s="322" customFormat="1" ht="15" customHeight="1" outlineLevel="1">
      <c r="A604" s="322" t="str">
        <f t="shared" si="128"/>
        <v>1</v>
      </c>
      <c r="G604" s="322" t="b">
        <f>F590="двухставочный"</f>
        <v>0</v>
      </c>
      <c r="L604" s="387" t="s">
        <v>693</v>
      </c>
      <c r="M604" s="388"/>
      <c r="N604" s="389"/>
      <c r="O604" s="389"/>
      <c r="P604" s="389"/>
      <c r="Q604" s="389"/>
      <c r="R604" s="389"/>
      <c r="S604" s="389"/>
      <c r="T604" s="389"/>
      <c r="U604" s="389"/>
      <c r="V604" s="389"/>
      <c r="W604" s="389"/>
      <c r="X604" s="389"/>
      <c r="Y604" s="389"/>
      <c r="Z604" s="389"/>
      <c r="AA604" s="389"/>
      <c r="AB604" s="389"/>
      <c r="AC604" s="389"/>
      <c r="AD604" s="389"/>
      <c r="AE604" s="389"/>
      <c r="AF604" s="389"/>
      <c r="AG604" s="389"/>
      <c r="AH604" s="389"/>
      <c r="AI604" s="389"/>
      <c r="AJ604" s="389"/>
      <c r="AK604" s="389"/>
      <c r="AL604" s="389"/>
      <c r="AM604" s="389"/>
      <c r="AN604" s="389"/>
      <c r="AO604" s="389"/>
      <c r="AP604" s="389"/>
      <c r="AQ604" s="390"/>
    </row>
    <row r="605" spans="1:43" s="322" customFormat="1" ht="15" customHeight="1" outlineLevel="1">
      <c r="A605" s="322" t="str">
        <f t="shared" si="128"/>
        <v>1</v>
      </c>
      <c r="G605" s="322" t="b">
        <f>F590="двухставочный"</f>
        <v>0</v>
      </c>
      <c r="L605" s="402" t="s">
        <v>1219</v>
      </c>
      <c r="M605" s="403"/>
      <c r="N605" s="404"/>
      <c r="O605" s="404"/>
      <c r="P605" s="404"/>
      <c r="Q605" s="404"/>
      <c r="R605" s="404"/>
      <c r="S605" s="404"/>
      <c r="T605" s="404"/>
      <c r="U605" s="404"/>
      <c r="V605" s="404"/>
      <c r="W605" s="404"/>
      <c r="X605" s="404"/>
      <c r="Y605" s="404"/>
      <c r="Z605" s="404"/>
      <c r="AA605" s="404"/>
      <c r="AB605" s="404"/>
      <c r="AC605" s="404"/>
      <c r="AD605" s="404"/>
      <c r="AE605" s="404"/>
      <c r="AF605" s="404"/>
      <c r="AG605" s="404"/>
      <c r="AH605" s="404"/>
      <c r="AI605" s="404"/>
      <c r="AJ605" s="404"/>
      <c r="AK605" s="404"/>
      <c r="AL605" s="404"/>
      <c r="AM605" s="404"/>
      <c r="AN605" s="404"/>
      <c r="AO605" s="404"/>
      <c r="AP605" s="404"/>
      <c r="AQ605" s="405"/>
    </row>
    <row r="606" spans="1:43" s="322" customFormat="1" ht="15" customHeight="1" outlineLevel="1">
      <c r="A606" s="322" t="str">
        <f t="shared" si="128"/>
        <v>1</v>
      </c>
      <c r="G606" s="322" t="b">
        <f>F590="двухставочный"</f>
        <v>0</v>
      </c>
      <c r="L606" s="406" t="s">
        <v>694</v>
      </c>
      <c r="M606" s="397" t="s">
        <v>679</v>
      </c>
      <c r="N606" s="400" t="e">
        <f>IF(N608=0,0,(N607*N608+N609*N610*6)/N608)</f>
        <v>#N/A</v>
      </c>
      <c r="O606" s="400" t="e">
        <f>IF(O608=0,0,(O607*O608+O609*O610*6)/O608)</f>
        <v>#N/A</v>
      </c>
      <c r="P606" s="399" t="e">
        <f>IF(N606=0,0,(O606-N606)/N606*100)</f>
        <v>#N/A</v>
      </c>
      <c r="Q606" s="400" t="e">
        <f>IF(Q608=0,0,(Q607*Q608+Q609*Q610*6)/Q608)</f>
        <v>#N/A</v>
      </c>
      <c r="R606" s="400" t="e">
        <f>IF(R608=0,0,(R607*R608+R609*R610*6)/R608)</f>
        <v>#N/A</v>
      </c>
      <c r="S606" s="399" t="e">
        <f>IF(Q606=0,0,(R606-Q606)/Q606*100)</f>
        <v>#N/A</v>
      </c>
      <c r="T606" s="400" t="e">
        <f>IF(T608=0,0,(T607*T608+T609*T610*6)/T608)</f>
        <v>#N/A</v>
      </c>
      <c r="U606" s="400" t="e">
        <f>IF(U608=0,0,(U607*U608+U609*U610*6)/U608)</f>
        <v>#N/A</v>
      </c>
      <c r="V606" s="399" t="e">
        <f>IF(T606=0,0,(U606-T606)/T606*100)</f>
        <v>#N/A</v>
      </c>
      <c r="W606" s="400" t="e">
        <f>IF(W608=0,0,(W607*W608+W609*W610*6)/W608)</f>
        <v>#N/A</v>
      </c>
      <c r="X606" s="400" t="e">
        <f>IF(X608=0,0,(X607*X608+X609*X610*6)/X608)</f>
        <v>#N/A</v>
      </c>
      <c r="Y606" s="399" t="e">
        <f>IF(W606=0,0,(X606-W606)/W606*100)</f>
        <v>#N/A</v>
      </c>
      <c r="Z606" s="400" t="e">
        <f>IF(Z608=0,0,(Z607*Z608+Z609*Z610*6)/Z608)</f>
        <v>#N/A</v>
      </c>
      <c r="AA606" s="400" t="e">
        <f>IF(AA608=0,0,(AA607*AA608+AA609*AA610*6)/AA608)</f>
        <v>#N/A</v>
      </c>
      <c r="AB606" s="399" t="e">
        <f>IF(Z606=0,0,(AA606-Z606)/Z606*100)</f>
        <v>#N/A</v>
      </c>
      <c r="AC606" s="400" t="e">
        <f>IF(AC608=0,0,(AC607*AC608+AC609*AC610*6)/AC608)</f>
        <v>#N/A</v>
      </c>
      <c r="AD606" s="400" t="e">
        <f>IF(AD608=0,0,(AD607*AD608+AD609*AD610*6)/AD608)</f>
        <v>#N/A</v>
      </c>
      <c r="AE606" s="399" t="e">
        <f>IF(AC606=0,0,(AD606-AC606)/AC606*100)</f>
        <v>#N/A</v>
      </c>
      <c r="AF606" s="400" t="e">
        <f>IF(AF608=0,0,(AF607*AF608+AF609*AF610*6)/AF608)</f>
        <v>#N/A</v>
      </c>
      <c r="AG606" s="400" t="e">
        <f>IF(AG608=0,0,(AG607*AG608+AG609*AG610*6)/AG608)</f>
        <v>#N/A</v>
      </c>
      <c r="AH606" s="399" t="e">
        <f>IF(AF606=0,0,(AG606-AF606)/AF606*100)</f>
        <v>#N/A</v>
      </c>
      <c r="AI606" s="400" t="e">
        <f>IF(AI608=0,0,(AI607*AI608+AI609*AI610*6)/AI608)</f>
        <v>#N/A</v>
      </c>
      <c r="AJ606" s="400" t="e">
        <f>IF(AJ608=0,0,(AJ607*AJ608+AJ609*AJ610*6)/AJ608)</f>
        <v>#N/A</v>
      </c>
      <c r="AK606" s="399" t="e">
        <f>IF(AI606=0,0,(AJ606-AI606)/AI606*100)</f>
        <v>#N/A</v>
      </c>
      <c r="AL606" s="400" t="e">
        <f>IF(AL608=0,0,(AL607*AL608+AL609*AL610*6)/AL608)</f>
        <v>#N/A</v>
      </c>
      <c r="AM606" s="400" t="e">
        <f>IF(AM608=0,0,(AM607*AM608+AM609*AM610*6)/AM608)</f>
        <v>#N/A</v>
      </c>
      <c r="AN606" s="399" t="e">
        <f>IF(AL606=0,0,(AM606-AL606)/AL606*100)</f>
        <v>#N/A</v>
      </c>
      <c r="AO606" s="400" t="e">
        <f>IF(AO608=0,0,(AO607*AO608+AO609*AO610*6)/AO608)</f>
        <v>#N/A</v>
      </c>
      <c r="AP606" s="400" t="e">
        <f>IF(AP608=0,0,(AP607*AP608+AP609*AP610*6)/AP608)</f>
        <v>#N/A</v>
      </c>
      <c r="AQ606" s="399" t="e">
        <f>IF(AO606=0,0,(AP606-AO606)/AO606*100)</f>
        <v>#N/A</v>
      </c>
    </row>
    <row r="607" spans="1:43" s="322" customFormat="1" ht="15" customHeight="1" outlineLevel="1">
      <c r="A607" s="322" t="str">
        <f t="shared" si="128"/>
        <v>1</v>
      </c>
      <c r="G607" s="322" t="b">
        <f>F590="двухставочный"</f>
        <v>0</v>
      </c>
      <c r="L607" s="406" t="s">
        <v>695</v>
      </c>
      <c r="M607" s="397" t="s">
        <v>679</v>
      </c>
      <c r="N607" s="400"/>
      <c r="O607" s="400"/>
      <c r="P607" s="399">
        <f>IF(N607=0,0,(O607-N607)/N607*100)</f>
        <v>0</v>
      </c>
      <c r="Q607" s="400"/>
      <c r="R607" s="400"/>
      <c r="S607" s="399">
        <f>IF(Q607=0,0,(R607-Q607)/Q607*100)</f>
        <v>0</v>
      </c>
      <c r="T607" s="400"/>
      <c r="U607" s="400"/>
      <c r="V607" s="399">
        <f>IF(T607=0,0,(U607-T607)/T607*100)</f>
        <v>0</v>
      </c>
      <c r="W607" s="400"/>
      <c r="X607" s="400"/>
      <c r="Y607" s="399">
        <f>IF(W607=0,0,(X607-W607)/W607*100)</f>
        <v>0</v>
      </c>
      <c r="Z607" s="400"/>
      <c r="AA607" s="400"/>
      <c r="AB607" s="399">
        <f>IF(Z607=0,0,(AA607-Z607)/Z607*100)</f>
        <v>0</v>
      </c>
      <c r="AC607" s="400"/>
      <c r="AD607" s="400"/>
      <c r="AE607" s="399">
        <f>IF(AC607=0,0,(AD607-AC607)/AC607*100)</f>
        <v>0</v>
      </c>
      <c r="AF607" s="400"/>
      <c r="AG607" s="400"/>
      <c r="AH607" s="399">
        <f>IF(AF607=0,0,(AG607-AF607)/AF607*100)</f>
        <v>0</v>
      </c>
      <c r="AI607" s="400"/>
      <c r="AJ607" s="400"/>
      <c r="AK607" s="399">
        <f>IF(AI607=0,0,(AJ607-AI607)/AI607*100)</f>
        <v>0</v>
      </c>
      <c r="AL607" s="400"/>
      <c r="AM607" s="400"/>
      <c r="AN607" s="399">
        <f>IF(AL607=0,0,(AM607-AL607)/AL607*100)</f>
        <v>0</v>
      </c>
      <c r="AO607" s="400"/>
      <c r="AP607" s="400"/>
      <c r="AQ607" s="399">
        <f>IF(AO607=0,0,(AP607-AO607)/AO607*100)</f>
        <v>0</v>
      </c>
    </row>
    <row r="608" spans="1:43" s="322" customFormat="1" ht="15" customHeight="1" outlineLevel="1">
      <c r="A608" s="322" t="str">
        <f t="shared" si="128"/>
        <v>1</v>
      </c>
      <c r="B608" s="111" t="s">
        <v>1213</v>
      </c>
      <c r="G608" s="322" t="b">
        <f>F590="двухставочный"</f>
        <v>0</v>
      </c>
      <c r="L608" s="406" t="s">
        <v>696</v>
      </c>
      <c r="M608" s="397" t="s">
        <v>329</v>
      </c>
      <c r="N608" s="571" t="e">
        <f>SUMIFS(INDEX(Калькуляция!$T$15:$AM$1369,,MATCH(N$3,Калькуляция!$T$3:$AM$3,0)),Калькуляция!$A$15:$A$1369,$A608,Калькуляция!$B$15:$B$1369,$B608)</f>
        <v>#N/A</v>
      </c>
      <c r="O608" s="571" t="e">
        <f>SUMIFS(INDEX(Калькуляция!$T$15:$AM$1369,,MATCH(O$3,Калькуляция!$T$3:$AM$3,0)),Калькуляция!$A$15:$A$1369,$A608,Калькуляция!$B$15:$B$1369,$B608)</f>
        <v>#N/A</v>
      </c>
      <c r="P608" s="527" t="e">
        <f>IF(N608=0,0,(O608-N608)/N608*100)</f>
        <v>#N/A</v>
      </c>
      <c r="Q608" s="571" t="e">
        <f>SUMIFS(INDEX(Калькуляция!$T$15:$AM$1369,,MATCH(Q$3,Калькуляция!$T$3:$AM$3,0)),Калькуляция!$A$15:$A$1369,$A608,Калькуляция!$B$15:$B$1369,$B608)</f>
        <v>#N/A</v>
      </c>
      <c r="R608" s="571" t="e">
        <f>SUMIFS(INDEX(Калькуляция!$T$15:$AM$1369,,MATCH(R$3,Калькуляция!$T$3:$AM$3,0)),Калькуляция!$A$15:$A$1369,$A608,Калькуляция!$B$15:$B$1369,$B608)</f>
        <v>#N/A</v>
      </c>
      <c r="S608" s="527" t="e">
        <f>IF(Q608=0,0,(R608-Q608)/Q608*100)</f>
        <v>#N/A</v>
      </c>
      <c r="T608" s="571" t="e">
        <f>SUMIFS(INDEX(Калькуляция!$T$15:$AM$1369,,MATCH(T$3,Калькуляция!$T$3:$AM$3,0)),Калькуляция!$A$15:$A$1369,$A608,Калькуляция!$B$15:$B$1369,$B608)</f>
        <v>#N/A</v>
      </c>
      <c r="U608" s="571" t="e">
        <f>SUMIFS(INDEX(Калькуляция!$T$15:$AM$1369,,MATCH(U$3,Калькуляция!$T$3:$AM$3,0)),Калькуляция!$A$15:$A$1369,$A608,Калькуляция!$B$15:$B$1369,$B608)</f>
        <v>#N/A</v>
      </c>
      <c r="V608" s="527" t="e">
        <f>IF(T608=0,0,(U608-T608)/T608*100)</f>
        <v>#N/A</v>
      </c>
      <c r="W608" s="571" t="e">
        <f>SUMIFS(INDEX(Калькуляция!$T$15:$AM$1369,,MATCH(W$3,Калькуляция!$T$3:$AM$3,0)),Калькуляция!$A$15:$A$1369,$A608,Калькуляция!$B$15:$B$1369,$B608)</f>
        <v>#N/A</v>
      </c>
      <c r="X608" s="571" t="e">
        <f>SUMIFS(INDEX(Калькуляция!$T$15:$AM$1369,,MATCH(X$3,Калькуляция!$T$3:$AM$3,0)),Калькуляция!$A$15:$A$1369,$A608,Калькуляция!$B$15:$B$1369,$B608)</f>
        <v>#N/A</v>
      </c>
      <c r="Y608" s="527" t="e">
        <f>IF(W608=0,0,(X608-W608)/W608*100)</f>
        <v>#N/A</v>
      </c>
      <c r="Z608" s="571" t="e">
        <f>SUMIFS(INDEX(Калькуляция!$T$15:$AM$1369,,MATCH(Z$3,Калькуляция!$T$3:$AM$3,0)),Калькуляция!$A$15:$A$1369,$A608,Калькуляция!$B$15:$B$1369,$B608)</f>
        <v>#N/A</v>
      </c>
      <c r="AA608" s="571" t="e">
        <f>SUMIFS(INDEX(Калькуляция!$T$15:$AM$1369,,MATCH(AA$3,Калькуляция!$T$3:$AM$3,0)),Калькуляция!$A$15:$A$1369,$A608,Калькуляция!$B$15:$B$1369,$B608)</f>
        <v>#N/A</v>
      </c>
      <c r="AB608" s="527" t="e">
        <f>IF(Z608=0,0,(AA608-Z608)/Z608*100)</f>
        <v>#N/A</v>
      </c>
      <c r="AC608" s="571" t="e">
        <f>SUMIFS(INDEX(Калькуляция!$T$15:$AM$1369,,MATCH(AC$3,Калькуляция!$T$3:$AM$3,0)),Калькуляция!$A$15:$A$1369,$A608,Калькуляция!$B$15:$B$1369,$B608)</f>
        <v>#N/A</v>
      </c>
      <c r="AD608" s="571" t="e">
        <f>SUMIFS(INDEX(Калькуляция!$T$15:$AM$1369,,MATCH(AD$3,Калькуляция!$T$3:$AM$3,0)),Калькуляция!$A$15:$A$1369,$A608,Калькуляция!$B$15:$B$1369,$B608)</f>
        <v>#N/A</v>
      </c>
      <c r="AE608" s="527" t="e">
        <f>IF(AC608=0,0,(AD608-AC608)/AC608*100)</f>
        <v>#N/A</v>
      </c>
      <c r="AF608" s="571" t="e">
        <f>SUMIFS(INDEX(Калькуляция!$T$15:$AM$1369,,MATCH(AF$3,Калькуляция!$T$3:$AM$3,0)),Калькуляция!$A$15:$A$1369,$A608,Калькуляция!$B$15:$B$1369,$B608)</f>
        <v>#N/A</v>
      </c>
      <c r="AG608" s="571" t="e">
        <f>SUMIFS(INDEX(Калькуляция!$T$15:$AM$1369,,MATCH(AG$3,Калькуляция!$T$3:$AM$3,0)),Калькуляция!$A$15:$A$1369,$A608,Калькуляция!$B$15:$B$1369,$B608)</f>
        <v>#N/A</v>
      </c>
      <c r="AH608" s="527" t="e">
        <f>IF(AF608=0,0,(AG608-AF608)/AF608*100)</f>
        <v>#N/A</v>
      </c>
      <c r="AI608" s="571" t="e">
        <f>SUMIFS(INDEX(Калькуляция!$T$15:$AM$1369,,MATCH(AI$3,Калькуляция!$T$3:$AM$3,0)),Калькуляция!$A$15:$A$1369,$A608,Калькуляция!$B$15:$B$1369,$B608)</f>
        <v>#N/A</v>
      </c>
      <c r="AJ608" s="571" t="e">
        <f>SUMIFS(INDEX(Калькуляция!$T$15:$AM$1369,,MATCH(AJ$3,Калькуляция!$T$3:$AM$3,0)),Калькуляция!$A$15:$A$1369,$A608,Калькуляция!$B$15:$B$1369,$B608)</f>
        <v>#N/A</v>
      </c>
      <c r="AK608" s="527" t="e">
        <f>IF(AI608=0,0,(AJ608-AI608)/AI608*100)</f>
        <v>#N/A</v>
      </c>
      <c r="AL608" s="571" t="e">
        <f>SUMIFS(INDEX(Калькуляция!$T$15:$AM$1369,,MATCH(AL$3,Калькуляция!$T$3:$AM$3,0)),Калькуляция!$A$15:$A$1369,$A608,Калькуляция!$B$15:$B$1369,$B608)</f>
        <v>#N/A</v>
      </c>
      <c r="AM608" s="571" t="e">
        <f>SUMIFS(INDEX(Калькуляция!$T$15:$AM$1369,,MATCH(AM$3,Калькуляция!$T$3:$AM$3,0)),Калькуляция!$A$15:$A$1369,$A608,Калькуляция!$B$15:$B$1369,$B608)</f>
        <v>#N/A</v>
      </c>
      <c r="AN608" s="527" t="e">
        <f>IF(AL608=0,0,(AM608-AL608)/AL608*100)</f>
        <v>#N/A</v>
      </c>
      <c r="AO608" s="571" t="e">
        <f>SUMIFS(INDEX(Калькуляция!$T$15:$AM$1369,,MATCH(AO$3,Калькуляция!$T$3:$AM$3,0)),Калькуляция!$A$15:$A$1369,$A608,Калькуляция!$B$15:$B$1369,$B608)</f>
        <v>#N/A</v>
      </c>
      <c r="AP608" s="571" t="e">
        <f>SUMIFS(INDEX(Калькуляция!$T$15:$AM$1369,,MATCH(AP$3,Калькуляция!$T$3:$AM$3,0)),Калькуляция!$A$15:$A$1369,$A608,Калькуляция!$B$15:$B$1369,$B608)</f>
        <v>#N/A</v>
      </c>
      <c r="AQ608" s="527" t="e">
        <f>IF(AO608=0,0,(AP608-AO608)/AO608*100)</f>
        <v>#N/A</v>
      </c>
    </row>
    <row r="609" spans="1:43" s="322" customFormat="1" ht="24.75" customHeight="1" outlineLevel="1">
      <c r="A609" s="322" t="str">
        <f t="shared" si="128"/>
        <v>1</v>
      </c>
      <c r="G609" s="322" t="b">
        <f>F590="двухставочный"</f>
        <v>0</v>
      </c>
      <c r="L609" s="406" t="s">
        <v>697</v>
      </c>
      <c r="M609" s="397" t="s">
        <v>698</v>
      </c>
      <c r="N609" s="400"/>
      <c r="O609" s="400"/>
      <c r="P609" s="399">
        <f>IF(N609=0,0,(O609-N609)/N609*100)</f>
        <v>0</v>
      </c>
      <c r="Q609" s="400"/>
      <c r="R609" s="400"/>
      <c r="S609" s="399">
        <f>IF(Q609=0,0,(R609-Q609)/Q609*100)</f>
        <v>0</v>
      </c>
      <c r="T609" s="400"/>
      <c r="U609" s="400"/>
      <c r="V609" s="399">
        <f>IF(T609=0,0,(U609-T609)/T609*100)</f>
        <v>0</v>
      </c>
      <c r="W609" s="400"/>
      <c r="X609" s="400"/>
      <c r="Y609" s="399">
        <f>IF(W609=0,0,(X609-W609)/W609*100)</f>
        <v>0</v>
      </c>
      <c r="Z609" s="400"/>
      <c r="AA609" s="400"/>
      <c r="AB609" s="399">
        <f>IF(Z609=0,0,(AA609-Z609)/Z609*100)</f>
        <v>0</v>
      </c>
      <c r="AC609" s="400"/>
      <c r="AD609" s="400"/>
      <c r="AE609" s="399">
        <f>IF(AC609=0,0,(AD609-AC609)/AC609*100)</f>
        <v>0</v>
      </c>
      <c r="AF609" s="400"/>
      <c r="AG609" s="400"/>
      <c r="AH609" s="399">
        <f>IF(AF609=0,0,(AG609-AF609)/AF609*100)</f>
        <v>0</v>
      </c>
      <c r="AI609" s="400"/>
      <c r="AJ609" s="400"/>
      <c r="AK609" s="399">
        <f>IF(AI609=0,0,(AJ609-AI609)/AI609*100)</f>
        <v>0</v>
      </c>
      <c r="AL609" s="400"/>
      <c r="AM609" s="400"/>
      <c r="AN609" s="399">
        <f>IF(AL609=0,0,(AM609-AL609)/AL609*100)</f>
        <v>0</v>
      </c>
      <c r="AO609" s="400"/>
      <c r="AP609" s="400"/>
      <c r="AQ609" s="399">
        <f>IF(AO609=0,0,(AP609-AO609)/AO609*100)</f>
        <v>0</v>
      </c>
    </row>
    <row r="610" spans="1:43" s="322" customFormat="1" ht="15" customHeight="1" outlineLevel="1">
      <c r="A610" s="322" t="str">
        <f t="shared" si="128"/>
        <v>1</v>
      </c>
      <c r="G610" s="322" t="b">
        <f>F590="двухставочный"</f>
        <v>0</v>
      </c>
      <c r="L610" s="406" t="s">
        <v>699</v>
      </c>
      <c r="M610" s="397" t="s">
        <v>700</v>
      </c>
      <c r="N610" s="400"/>
      <c r="O610" s="400"/>
      <c r="P610" s="399">
        <f>IF(N610=0,0,(O610-N610)/N610*100)</f>
        <v>0</v>
      </c>
      <c r="Q610" s="400"/>
      <c r="R610" s="400"/>
      <c r="S610" s="399">
        <f>IF(Q610=0,0,(R610-Q610)/Q610*100)</f>
        <v>0</v>
      </c>
      <c r="T610" s="400"/>
      <c r="U610" s="400"/>
      <c r="V610" s="399">
        <f>IF(T610=0,0,(U610-T610)/T610*100)</f>
        <v>0</v>
      </c>
      <c r="W610" s="400"/>
      <c r="X610" s="400"/>
      <c r="Y610" s="399">
        <f>IF(W610=0,0,(X610-W610)/W610*100)</f>
        <v>0</v>
      </c>
      <c r="Z610" s="400"/>
      <c r="AA610" s="400"/>
      <c r="AB610" s="399">
        <f>IF(Z610=0,0,(AA610-Z610)/Z610*100)</f>
        <v>0</v>
      </c>
      <c r="AC610" s="400"/>
      <c r="AD610" s="400"/>
      <c r="AE610" s="399">
        <f>IF(AC610=0,0,(AD610-AC610)/AC610*100)</f>
        <v>0</v>
      </c>
      <c r="AF610" s="400"/>
      <c r="AG610" s="400"/>
      <c r="AH610" s="399">
        <f>IF(AF610=0,0,(AG610-AF610)/AF610*100)</f>
        <v>0</v>
      </c>
      <c r="AI610" s="400"/>
      <c r="AJ610" s="400"/>
      <c r="AK610" s="399">
        <f>IF(AI610=0,0,(AJ610-AI610)/AI610*100)</f>
        <v>0</v>
      </c>
      <c r="AL610" s="400"/>
      <c r="AM610" s="400"/>
      <c r="AN610" s="399">
        <f>IF(AL610=0,0,(AM610-AL610)/AL610*100)</f>
        <v>0</v>
      </c>
      <c r="AO610" s="400"/>
      <c r="AP610" s="400"/>
      <c r="AQ610" s="399">
        <f>IF(AO610=0,0,(AP610-AO610)/AO610*100)</f>
        <v>0</v>
      </c>
    </row>
    <row r="611" spans="1:43" s="322" customFormat="1" ht="15" customHeight="1" outlineLevel="1">
      <c r="A611" s="322" t="str">
        <f t="shared" si="128"/>
        <v>1</v>
      </c>
      <c r="G611" s="322" t="b">
        <f>F590="двухставочный"</f>
        <v>0</v>
      </c>
      <c r="L611" s="392" t="s">
        <v>1220</v>
      </c>
      <c r="M611" s="403"/>
      <c r="N611" s="404"/>
      <c r="O611" s="404"/>
      <c r="P611" s="404"/>
      <c r="Q611" s="404"/>
      <c r="R611" s="404"/>
      <c r="S611" s="404"/>
      <c r="T611" s="404"/>
      <c r="U611" s="404"/>
      <c r="V611" s="404"/>
      <c r="W611" s="404"/>
      <c r="X611" s="404"/>
      <c r="Y611" s="404"/>
      <c r="Z611" s="404"/>
      <c r="AA611" s="404"/>
      <c r="AB611" s="404"/>
      <c r="AC611" s="404"/>
      <c r="AD611" s="404"/>
      <c r="AE611" s="404"/>
      <c r="AF611" s="404"/>
      <c r="AG611" s="404"/>
      <c r="AH611" s="404"/>
      <c r="AI611" s="404"/>
      <c r="AJ611" s="404"/>
      <c r="AK611" s="404"/>
      <c r="AL611" s="404"/>
      <c r="AM611" s="404"/>
      <c r="AN611" s="404"/>
      <c r="AO611" s="404"/>
      <c r="AP611" s="404"/>
      <c r="AQ611" s="405"/>
    </row>
    <row r="612" spans="1:43" s="322" customFormat="1" ht="15" customHeight="1" outlineLevel="1">
      <c r="A612" s="322" t="str">
        <f t="shared" si="128"/>
        <v>1</v>
      </c>
      <c r="G612" s="322" t="b">
        <f>F590="двухставочный"</f>
        <v>0</v>
      </c>
      <c r="L612" s="406" t="s">
        <v>694</v>
      </c>
      <c r="M612" s="397" t="s">
        <v>679</v>
      </c>
      <c r="N612" s="400" t="e">
        <f>IF(N614=0,0,(N613*N614+N615*N616*6)/N614)</f>
        <v>#N/A</v>
      </c>
      <c r="O612" s="400" t="e">
        <f>IF(O614=0,0,(O613*O614+O615*O616*6)/O614)</f>
        <v>#N/A</v>
      </c>
      <c r="P612" s="399" t="e">
        <f>IF(N612=0,0,(O612-N612)/N612*100)</f>
        <v>#N/A</v>
      </c>
      <c r="Q612" s="400" t="e">
        <f>IF(Q614=0,0,(Q613*Q614+Q615*Q616*6)/Q614)</f>
        <v>#N/A</v>
      </c>
      <c r="R612" s="400" t="e">
        <f>IF(R614=0,0,(R613*R614+R615*R616*6)/R614)</f>
        <v>#N/A</v>
      </c>
      <c r="S612" s="399" t="e">
        <f>IF(Q612=0,0,(R612-Q612)/Q612*100)</f>
        <v>#N/A</v>
      </c>
      <c r="T612" s="400" t="e">
        <f>IF(T614=0,0,(T613*T614+T615*T616*6)/T614)</f>
        <v>#N/A</v>
      </c>
      <c r="U612" s="400" t="e">
        <f>IF(U614=0,0,(U613*U614+U615*U616*6)/U614)</f>
        <v>#N/A</v>
      </c>
      <c r="V612" s="399" t="e">
        <f>IF(T612=0,0,(U612-T612)/T612*100)</f>
        <v>#N/A</v>
      </c>
      <c r="W612" s="400" t="e">
        <f>IF(W614=0,0,(W613*W614+W615*W616*6)/W614)</f>
        <v>#N/A</v>
      </c>
      <c r="X612" s="400" t="e">
        <f>IF(X614=0,0,(X613*X614+X615*X616*6)/X614)</f>
        <v>#N/A</v>
      </c>
      <c r="Y612" s="399" t="e">
        <f>IF(W612=0,0,(X612-W612)/W612*100)</f>
        <v>#N/A</v>
      </c>
      <c r="Z612" s="400" t="e">
        <f>IF(Z614=0,0,(Z613*Z614+Z615*Z616*6)/Z614)</f>
        <v>#N/A</v>
      </c>
      <c r="AA612" s="400" t="e">
        <f>IF(AA614=0,0,(AA613*AA614+AA615*AA616*6)/AA614)</f>
        <v>#N/A</v>
      </c>
      <c r="AB612" s="399" t="e">
        <f>IF(Z612=0,0,(AA612-Z612)/Z612*100)</f>
        <v>#N/A</v>
      </c>
      <c r="AC612" s="400" t="e">
        <f>IF(AC614=0,0,(AC613*AC614+AC615*AC616*6)/AC614)</f>
        <v>#N/A</v>
      </c>
      <c r="AD612" s="400" t="e">
        <f>IF(AD614=0,0,(AD613*AD614+AD615*AD616*6)/AD614)</f>
        <v>#N/A</v>
      </c>
      <c r="AE612" s="399" t="e">
        <f>IF(AC612=0,0,(AD612-AC612)/AC612*100)</f>
        <v>#N/A</v>
      </c>
      <c r="AF612" s="400" t="e">
        <f>IF(AF614=0,0,(AF613*AF614+AF615*AF616*6)/AF614)</f>
        <v>#N/A</v>
      </c>
      <c r="AG612" s="400" t="e">
        <f>IF(AG614=0,0,(AG613*AG614+AG615*AG616*6)/AG614)</f>
        <v>#N/A</v>
      </c>
      <c r="AH612" s="399" t="e">
        <f>IF(AF612=0,0,(AG612-AF612)/AF612*100)</f>
        <v>#N/A</v>
      </c>
      <c r="AI612" s="400" t="e">
        <f>IF(AI614=0,0,(AI613*AI614+AI615*AI616*6)/AI614)</f>
        <v>#N/A</v>
      </c>
      <c r="AJ612" s="400" t="e">
        <f>IF(AJ614=0,0,(AJ613*AJ614+AJ615*AJ616*6)/AJ614)</f>
        <v>#N/A</v>
      </c>
      <c r="AK612" s="399" t="e">
        <f>IF(AI612=0,0,(AJ612-AI612)/AI612*100)</f>
        <v>#N/A</v>
      </c>
      <c r="AL612" s="400" t="e">
        <f>IF(AL614=0,0,(AL613*AL614+AL615*AL616*6)/AL614)</f>
        <v>#N/A</v>
      </c>
      <c r="AM612" s="400" t="e">
        <f>IF(AM614=0,0,(AM613*AM614+AM615*AM616*6)/AM614)</f>
        <v>#N/A</v>
      </c>
      <c r="AN612" s="399" t="e">
        <f>IF(AL612=0,0,(AM612-AL612)/AL612*100)</f>
        <v>#N/A</v>
      </c>
      <c r="AO612" s="400" t="e">
        <f>IF(AO614=0,0,(AO613*AO614+AO615*AO616*6)/AO614)</f>
        <v>#N/A</v>
      </c>
      <c r="AP612" s="400" t="e">
        <f>IF(AP614=0,0,(AP613*AP614+AP615*AP616*6)/AP614)</f>
        <v>#N/A</v>
      </c>
      <c r="AQ612" s="399" t="e">
        <f>IF(AO612=0,0,(AP612-AO612)/AO612*100)</f>
        <v>#N/A</v>
      </c>
    </row>
    <row r="613" spans="1:43" s="322" customFormat="1" ht="15" customHeight="1" outlineLevel="1">
      <c r="A613" s="322" t="str">
        <f t="shared" si="128"/>
        <v>1</v>
      </c>
      <c r="G613" s="322" t="b">
        <f>F590="двухставочный"</f>
        <v>0</v>
      </c>
      <c r="L613" s="406" t="s">
        <v>695</v>
      </c>
      <c r="M613" s="397" t="s">
        <v>679</v>
      </c>
      <c r="N613" s="400"/>
      <c r="O613" s="400"/>
      <c r="P613" s="399">
        <f>IF(N613=0,0,(O613-N613)/N613*100)</f>
        <v>0</v>
      </c>
      <c r="Q613" s="400"/>
      <c r="R613" s="400"/>
      <c r="S613" s="399">
        <f>IF(Q613=0,0,(R613-Q613)/Q613*100)</f>
        <v>0</v>
      </c>
      <c r="T613" s="400"/>
      <c r="U613" s="400"/>
      <c r="V613" s="399">
        <f>IF(T613=0,0,(U613-T613)/T613*100)</f>
        <v>0</v>
      </c>
      <c r="W613" s="400"/>
      <c r="X613" s="400"/>
      <c r="Y613" s="399">
        <f>IF(W613=0,0,(X613-W613)/W613*100)</f>
        <v>0</v>
      </c>
      <c r="Z613" s="400"/>
      <c r="AA613" s="400"/>
      <c r="AB613" s="399">
        <f>IF(Z613=0,0,(AA613-Z613)/Z613*100)</f>
        <v>0</v>
      </c>
      <c r="AC613" s="400"/>
      <c r="AD613" s="400"/>
      <c r="AE613" s="399">
        <f>IF(AC613=0,0,(AD613-AC613)/AC613*100)</f>
        <v>0</v>
      </c>
      <c r="AF613" s="400"/>
      <c r="AG613" s="400"/>
      <c r="AH613" s="399">
        <f>IF(AF613=0,0,(AG613-AF613)/AF613*100)</f>
        <v>0</v>
      </c>
      <c r="AI613" s="400"/>
      <c r="AJ613" s="400"/>
      <c r="AK613" s="399">
        <f>IF(AI613=0,0,(AJ613-AI613)/AI613*100)</f>
        <v>0</v>
      </c>
      <c r="AL613" s="400"/>
      <c r="AM613" s="400"/>
      <c r="AN613" s="399">
        <f>IF(AL613=0,0,(AM613-AL613)/AL613*100)</f>
        <v>0</v>
      </c>
      <c r="AO613" s="400"/>
      <c r="AP613" s="400"/>
      <c r="AQ613" s="399">
        <f>IF(AO613=0,0,(AP613-AO613)/AO613*100)</f>
        <v>0</v>
      </c>
    </row>
    <row r="614" spans="1:43" s="322" customFormat="1" ht="15" customHeight="1" outlineLevel="1">
      <c r="A614" s="322" t="str">
        <f t="shared" si="128"/>
        <v>1</v>
      </c>
      <c r="B614" s="111" t="s">
        <v>1214</v>
      </c>
      <c r="G614" s="322" t="b">
        <f>F590="двухставочный"</f>
        <v>0</v>
      </c>
      <c r="L614" s="406" t="s">
        <v>696</v>
      </c>
      <c r="M614" s="397" t="s">
        <v>329</v>
      </c>
      <c r="N614" s="571" t="e">
        <f>SUMIFS(INDEX(Калькуляция!$T$15:$AM$1369,,MATCH(N$3,Калькуляция!$T$3:$AM$3,0)),Калькуляция!$A$15:$A$1369,$A614,Калькуляция!$B$15:$B$1369,$B614)</f>
        <v>#N/A</v>
      </c>
      <c r="O614" s="571" t="e">
        <f>SUMIFS(INDEX(Калькуляция!$T$15:$AM$1369,,MATCH(O$3,Калькуляция!$T$3:$AM$3,0)),Калькуляция!$A$15:$A$1369,$A614,Калькуляция!$B$15:$B$1369,$B614)</f>
        <v>#N/A</v>
      </c>
      <c r="P614" s="527" t="e">
        <f>IF(N614=0,0,(O614-N614)/N614*100)</f>
        <v>#N/A</v>
      </c>
      <c r="Q614" s="571" t="e">
        <f>SUMIFS(INDEX(Калькуляция!$T$15:$AM$1369,,MATCH(Q$3,Калькуляция!$T$3:$AM$3,0)),Калькуляция!$A$15:$A$1369,$A614,Калькуляция!$B$15:$B$1369,$B614)</f>
        <v>#N/A</v>
      </c>
      <c r="R614" s="571" t="e">
        <f>SUMIFS(INDEX(Калькуляция!$T$15:$AM$1369,,MATCH(R$3,Калькуляция!$T$3:$AM$3,0)),Калькуляция!$A$15:$A$1369,$A614,Калькуляция!$B$15:$B$1369,$B614)</f>
        <v>#N/A</v>
      </c>
      <c r="S614" s="527" t="e">
        <f>IF(Q614=0,0,(R614-Q614)/Q614*100)</f>
        <v>#N/A</v>
      </c>
      <c r="T614" s="571" t="e">
        <f>SUMIFS(INDEX(Калькуляция!$T$15:$AM$1369,,MATCH(T$3,Калькуляция!$T$3:$AM$3,0)),Калькуляция!$A$15:$A$1369,$A614,Калькуляция!$B$15:$B$1369,$B614)</f>
        <v>#N/A</v>
      </c>
      <c r="U614" s="571" t="e">
        <f>SUMIFS(INDEX(Калькуляция!$T$15:$AM$1369,,MATCH(U$3,Калькуляция!$T$3:$AM$3,0)),Калькуляция!$A$15:$A$1369,$A614,Калькуляция!$B$15:$B$1369,$B614)</f>
        <v>#N/A</v>
      </c>
      <c r="V614" s="527" t="e">
        <f>IF(T614=0,0,(U614-T614)/T614*100)</f>
        <v>#N/A</v>
      </c>
      <c r="W614" s="571" t="e">
        <f>SUMIFS(INDEX(Калькуляция!$T$15:$AM$1369,,MATCH(W$3,Калькуляция!$T$3:$AM$3,0)),Калькуляция!$A$15:$A$1369,$A614,Калькуляция!$B$15:$B$1369,$B614)</f>
        <v>#N/A</v>
      </c>
      <c r="X614" s="571" t="e">
        <f>SUMIFS(INDEX(Калькуляция!$T$15:$AM$1369,,MATCH(X$3,Калькуляция!$T$3:$AM$3,0)),Калькуляция!$A$15:$A$1369,$A614,Калькуляция!$B$15:$B$1369,$B614)</f>
        <v>#N/A</v>
      </c>
      <c r="Y614" s="527" t="e">
        <f>IF(W614=0,0,(X614-W614)/W614*100)</f>
        <v>#N/A</v>
      </c>
      <c r="Z614" s="571" t="e">
        <f>SUMIFS(INDEX(Калькуляция!$T$15:$AM$1369,,MATCH(Z$3,Калькуляция!$T$3:$AM$3,0)),Калькуляция!$A$15:$A$1369,$A614,Калькуляция!$B$15:$B$1369,$B614)</f>
        <v>#N/A</v>
      </c>
      <c r="AA614" s="571" t="e">
        <f>SUMIFS(INDEX(Калькуляция!$T$15:$AM$1369,,MATCH(AA$3,Калькуляция!$T$3:$AM$3,0)),Калькуляция!$A$15:$A$1369,$A614,Калькуляция!$B$15:$B$1369,$B614)</f>
        <v>#N/A</v>
      </c>
      <c r="AB614" s="527" t="e">
        <f>IF(Z614=0,0,(AA614-Z614)/Z614*100)</f>
        <v>#N/A</v>
      </c>
      <c r="AC614" s="571" t="e">
        <f>SUMIFS(INDEX(Калькуляция!$T$15:$AM$1369,,MATCH(AC$3,Калькуляция!$T$3:$AM$3,0)),Калькуляция!$A$15:$A$1369,$A614,Калькуляция!$B$15:$B$1369,$B614)</f>
        <v>#N/A</v>
      </c>
      <c r="AD614" s="571" t="e">
        <f>SUMIFS(INDEX(Калькуляция!$T$15:$AM$1369,,MATCH(AD$3,Калькуляция!$T$3:$AM$3,0)),Калькуляция!$A$15:$A$1369,$A614,Калькуляция!$B$15:$B$1369,$B614)</f>
        <v>#N/A</v>
      </c>
      <c r="AE614" s="527" t="e">
        <f>IF(AC614=0,0,(AD614-AC614)/AC614*100)</f>
        <v>#N/A</v>
      </c>
      <c r="AF614" s="571" t="e">
        <f>SUMIFS(INDEX(Калькуляция!$T$15:$AM$1369,,MATCH(AF$3,Калькуляция!$T$3:$AM$3,0)),Калькуляция!$A$15:$A$1369,$A614,Калькуляция!$B$15:$B$1369,$B614)</f>
        <v>#N/A</v>
      </c>
      <c r="AG614" s="571" t="e">
        <f>SUMIFS(INDEX(Калькуляция!$T$15:$AM$1369,,MATCH(AG$3,Калькуляция!$T$3:$AM$3,0)),Калькуляция!$A$15:$A$1369,$A614,Калькуляция!$B$15:$B$1369,$B614)</f>
        <v>#N/A</v>
      </c>
      <c r="AH614" s="527" t="e">
        <f>IF(AF614=0,0,(AG614-AF614)/AF614*100)</f>
        <v>#N/A</v>
      </c>
      <c r="AI614" s="571" t="e">
        <f>SUMIFS(INDEX(Калькуляция!$T$15:$AM$1369,,MATCH(AI$3,Калькуляция!$T$3:$AM$3,0)),Калькуляция!$A$15:$A$1369,$A614,Калькуляция!$B$15:$B$1369,$B614)</f>
        <v>#N/A</v>
      </c>
      <c r="AJ614" s="571" t="e">
        <f>SUMIFS(INDEX(Калькуляция!$T$15:$AM$1369,,MATCH(AJ$3,Калькуляция!$T$3:$AM$3,0)),Калькуляция!$A$15:$A$1369,$A614,Калькуляция!$B$15:$B$1369,$B614)</f>
        <v>#N/A</v>
      </c>
      <c r="AK614" s="527" t="e">
        <f>IF(AI614=0,0,(AJ614-AI614)/AI614*100)</f>
        <v>#N/A</v>
      </c>
      <c r="AL614" s="571" t="e">
        <f>SUMIFS(INDEX(Калькуляция!$T$15:$AM$1369,,MATCH(AL$3,Калькуляция!$T$3:$AM$3,0)),Калькуляция!$A$15:$A$1369,$A614,Калькуляция!$B$15:$B$1369,$B614)</f>
        <v>#N/A</v>
      </c>
      <c r="AM614" s="571" t="e">
        <f>SUMIFS(INDEX(Калькуляция!$T$15:$AM$1369,,MATCH(AM$3,Калькуляция!$T$3:$AM$3,0)),Калькуляция!$A$15:$A$1369,$A614,Калькуляция!$B$15:$B$1369,$B614)</f>
        <v>#N/A</v>
      </c>
      <c r="AN614" s="527" t="e">
        <f>IF(AL614=0,0,(AM614-AL614)/AL614*100)</f>
        <v>#N/A</v>
      </c>
      <c r="AO614" s="571" t="e">
        <f>SUMIFS(INDEX(Калькуляция!$T$15:$AM$1369,,MATCH(AO$3,Калькуляция!$T$3:$AM$3,0)),Калькуляция!$A$15:$A$1369,$A614,Калькуляция!$B$15:$B$1369,$B614)</f>
        <v>#N/A</v>
      </c>
      <c r="AP614" s="571" t="e">
        <f>SUMIFS(INDEX(Калькуляция!$T$15:$AM$1369,,MATCH(AP$3,Калькуляция!$T$3:$AM$3,0)),Калькуляция!$A$15:$A$1369,$A614,Калькуляция!$B$15:$B$1369,$B614)</f>
        <v>#N/A</v>
      </c>
      <c r="AQ614" s="527" t="e">
        <f>IF(AO614=0,0,(AP614-AO614)/AO614*100)</f>
        <v>#N/A</v>
      </c>
    </row>
    <row r="615" spans="1:43" s="322" customFormat="1" ht="24.75" customHeight="1" outlineLevel="1">
      <c r="A615" s="322" t="str">
        <f t="shared" si="128"/>
        <v>1</v>
      </c>
      <c r="G615" s="322" t="b">
        <f>F590="двухставочный"</f>
        <v>0</v>
      </c>
      <c r="L615" s="406" t="s">
        <v>697</v>
      </c>
      <c r="M615" s="397" t="s">
        <v>698</v>
      </c>
      <c r="N615" s="400"/>
      <c r="O615" s="400"/>
      <c r="P615" s="399">
        <f>IF(N615=0,0,(O615-N615)/N615*100)</f>
        <v>0</v>
      </c>
      <c r="Q615" s="400"/>
      <c r="R615" s="400"/>
      <c r="S615" s="399">
        <f>IF(Q615=0,0,(R615-Q615)/Q615*100)</f>
        <v>0</v>
      </c>
      <c r="T615" s="400"/>
      <c r="U615" s="400"/>
      <c r="V615" s="399">
        <f>IF(T615=0,0,(U615-T615)/T615*100)</f>
        <v>0</v>
      </c>
      <c r="W615" s="400"/>
      <c r="X615" s="400"/>
      <c r="Y615" s="399">
        <f>IF(W615=0,0,(X615-W615)/W615*100)</f>
        <v>0</v>
      </c>
      <c r="Z615" s="400"/>
      <c r="AA615" s="400"/>
      <c r="AB615" s="399">
        <f>IF(Z615=0,0,(AA615-Z615)/Z615*100)</f>
        <v>0</v>
      </c>
      <c r="AC615" s="400"/>
      <c r="AD615" s="400"/>
      <c r="AE615" s="399">
        <f>IF(AC615=0,0,(AD615-AC615)/AC615*100)</f>
        <v>0</v>
      </c>
      <c r="AF615" s="400"/>
      <c r="AG615" s="400"/>
      <c r="AH615" s="399">
        <f>IF(AF615=0,0,(AG615-AF615)/AF615*100)</f>
        <v>0</v>
      </c>
      <c r="AI615" s="400"/>
      <c r="AJ615" s="400"/>
      <c r="AK615" s="399">
        <f>IF(AI615=0,0,(AJ615-AI615)/AI615*100)</f>
        <v>0</v>
      </c>
      <c r="AL615" s="400"/>
      <c r="AM615" s="400"/>
      <c r="AN615" s="399">
        <f>IF(AL615=0,0,(AM615-AL615)/AL615*100)</f>
        <v>0</v>
      </c>
      <c r="AO615" s="400"/>
      <c r="AP615" s="400"/>
      <c r="AQ615" s="399">
        <f>IF(AO615=0,0,(AP615-AO615)/AO615*100)</f>
        <v>0</v>
      </c>
    </row>
    <row r="616" spans="1:43" s="322" customFormat="1" ht="15" customHeight="1" outlineLevel="1">
      <c r="A616" s="322" t="str">
        <f t="shared" si="128"/>
        <v>1</v>
      </c>
      <c r="G616" s="322" t="b">
        <f>F590="двухставочный"</f>
        <v>0</v>
      </c>
      <c r="L616" s="406" t="s">
        <v>699</v>
      </c>
      <c r="M616" s="397" t="s">
        <v>700</v>
      </c>
      <c r="N616" s="400"/>
      <c r="O616" s="400"/>
      <c r="P616" s="399">
        <f>IF(N616=0,0,(O616-N616)/N616*100)</f>
        <v>0</v>
      </c>
      <c r="Q616" s="400"/>
      <c r="R616" s="400"/>
      <c r="S616" s="399">
        <f>IF(Q616=0,0,(R616-Q616)/Q616*100)</f>
        <v>0</v>
      </c>
      <c r="T616" s="400"/>
      <c r="U616" s="400"/>
      <c r="V616" s="399">
        <f>IF(T616=0,0,(U616-T616)/T616*100)</f>
        <v>0</v>
      </c>
      <c r="W616" s="400"/>
      <c r="X616" s="400"/>
      <c r="Y616" s="399">
        <f>IF(W616=0,0,(X616-W616)/W616*100)</f>
        <v>0</v>
      </c>
      <c r="Z616" s="400"/>
      <c r="AA616" s="400"/>
      <c r="AB616" s="399">
        <f>IF(Z616=0,0,(AA616-Z616)/Z616*100)</f>
        <v>0</v>
      </c>
      <c r="AC616" s="400"/>
      <c r="AD616" s="400"/>
      <c r="AE616" s="399">
        <f>IF(AC616=0,0,(AD616-AC616)/AC616*100)</f>
        <v>0</v>
      </c>
      <c r="AF616" s="400"/>
      <c r="AG616" s="400"/>
      <c r="AH616" s="399">
        <f>IF(AF616=0,0,(AG616-AF616)/AF616*100)</f>
        <v>0</v>
      </c>
      <c r="AI616" s="400"/>
      <c r="AJ616" s="400"/>
      <c r="AK616" s="399">
        <f>IF(AI616=0,0,(AJ616-AI616)/AI616*100)</f>
        <v>0</v>
      </c>
      <c r="AL616" s="400"/>
      <c r="AM616" s="400"/>
      <c r="AN616" s="399">
        <f>IF(AL616=0,0,(AM616-AL616)/AL616*100)</f>
        <v>0</v>
      </c>
      <c r="AO616" s="400"/>
      <c r="AP616" s="400"/>
      <c r="AQ616" s="399">
        <f>IF(AO616=0,0,(AP616-AO616)/AO616*100)</f>
        <v>0</v>
      </c>
    </row>
    <row r="617" spans="1:43" s="322" customFormat="1" ht="15" customHeight="1" outlineLevel="1">
      <c r="A617" s="322" t="str">
        <f t="shared" si="128"/>
        <v>1</v>
      </c>
      <c r="G617" s="322" t="b">
        <f>F590="двухставочный"</f>
        <v>0</v>
      </c>
      <c r="L617" s="392" t="s">
        <v>1221</v>
      </c>
      <c r="M617" s="403"/>
      <c r="N617" s="404"/>
      <c r="O617" s="404"/>
      <c r="P617" s="404"/>
      <c r="Q617" s="404"/>
      <c r="R617" s="404"/>
      <c r="S617" s="404"/>
      <c r="T617" s="404"/>
      <c r="U617" s="404"/>
      <c r="V617" s="404"/>
      <c r="W617" s="404"/>
      <c r="X617" s="404"/>
      <c r="Y617" s="404"/>
      <c r="Z617" s="404"/>
      <c r="AA617" s="404"/>
      <c r="AB617" s="404"/>
      <c r="AC617" s="404"/>
      <c r="AD617" s="404"/>
      <c r="AE617" s="404"/>
      <c r="AF617" s="404"/>
      <c r="AG617" s="404"/>
      <c r="AH617" s="404"/>
      <c r="AI617" s="404"/>
      <c r="AJ617" s="404"/>
      <c r="AK617" s="404"/>
      <c r="AL617" s="404"/>
      <c r="AM617" s="404"/>
      <c r="AN617" s="404"/>
      <c r="AO617" s="404"/>
      <c r="AP617" s="404"/>
      <c r="AQ617" s="405"/>
    </row>
    <row r="618" spans="1:43" s="322" customFormat="1" ht="15" customHeight="1" outlineLevel="1">
      <c r="A618" s="322" t="str">
        <f t="shared" si="128"/>
        <v>1</v>
      </c>
      <c r="G618" s="322" t="b">
        <f>F590="двухставочный"</f>
        <v>0</v>
      </c>
      <c r="L618" s="406" t="s">
        <v>694</v>
      </c>
      <c r="M618" s="397" t="s">
        <v>679</v>
      </c>
      <c r="N618" s="400" t="e">
        <f>IF(N620=0,0,(N619*N620+N621*N622*6)/N620)</f>
        <v>#N/A</v>
      </c>
      <c r="O618" s="400" t="e">
        <f>IF(O620=0,0,(O619*O620+O621*O622*6)/O620)</f>
        <v>#N/A</v>
      </c>
      <c r="P618" s="399" t="e">
        <f>IF(N618=0,0,(O618-N618)/N618*100)</f>
        <v>#N/A</v>
      </c>
      <c r="Q618" s="400" t="e">
        <f>IF(Q620=0,0,(Q619*Q620+Q621*Q622*6)/Q620)</f>
        <v>#N/A</v>
      </c>
      <c r="R618" s="400" t="e">
        <f>IF(R620=0,0,(R619*R620+R621*R622*6)/R620)</f>
        <v>#N/A</v>
      </c>
      <c r="S618" s="399" t="e">
        <f>IF(Q618=0,0,(R618-Q618)/Q618*100)</f>
        <v>#N/A</v>
      </c>
      <c r="T618" s="400" t="e">
        <f>IF(T620=0,0,(T619*T620+T621*T622*6)/T620)</f>
        <v>#N/A</v>
      </c>
      <c r="U618" s="400" t="e">
        <f>IF(U620=0,0,(U619*U620+U621*U622*6)/U620)</f>
        <v>#N/A</v>
      </c>
      <c r="V618" s="399" t="e">
        <f>IF(T618=0,0,(U618-T618)/T618*100)</f>
        <v>#N/A</v>
      </c>
      <c r="W618" s="400" t="e">
        <f>IF(W620=0,0,(W619*W620+W621*W622*6)/W620)</f>
        <v>#N/A</v>
      </c>
      <c r="X618" s="400" t="e">
        <f>IF(X620=0,0,(X619*X620+X621*X622*6)/X620)</f>
        <v>#N/A</v>
      </c>
      <c r="Y618" s="399" t="e">
        <f>IF(W618=0,0,(X618-W618)/W618*100)</f>
        <v>#N/A</v>
      </c>
      <c r="Z618" s="400" t="e">
        <f>IF(Z620=0,0,(Z619*Z620+Z621*Z622*6)/Z620)</f>
        <v>#N/A</v>
      </c>
      <c r="AA618" s="400" t="e">
        <f>IF(AA620=0,0,(AA619*AA620+AA621*AA622*6)/AA620)</f>
        <v>#N/A</v>
      </c>
      <c r="AB618" s="399" t="e">
        <f>IF(Z618=0,0,(AA618-Z618)/Z618*100)</f>
        <v>#N/A</v>
      </c>
      <c r="AC618" s="400" t="e">
        <f>IF(AC620=0,0,(AC619*AC620+AC621*AC622*6)/AC620)</f>
        <v>#N/A</v>
      </c>
      <c r="AD618" s="400" t="e">
        <f>IF(AD620=0,0,(AD619*AD620+AD621*AD622*6)/AD620)</f>
        <v>#N/A</v>
      </c>
      <c r="AE618" s="399" t="e">
        <f>IF(AC618=0,0,(AD618-AC618)/AC618*100)</f>
        <v>#N/A</v>
      </c>
      <c r="AF618" s="400" t="e">
        <f>IF(AF620=0,0,(AF619*AF620+AF621*AF622*6)/AF620)</f>
        <v>#N/A</v>
      </c>
      <c r="AG618" s="400" t="e">
        <f>IF(AG620=0,0,(AG619*AG620+AG621*AG622*6)/AG620)</f>
        <v>#N/A</v>
      </c>
      <c r="AH618" s="399" t="e">
        <f>IF(AF618=0,0,(AG618-AF618)/AF618*100)</f>
        <v>#N/A</v>
      </c>
      <c r="AI618" s="400" t="e">
        <f>IF(AI620=0,0,(AI619*AI620+AI621*AI622*6)/AI620)</f>
        <v>#N/A</v>
      </c>
      <c r="AJ618" s="400" t="e">
        <f>IF(AJ620=0,0,(AJ619*AJ620+AJ621*AJ622*6)/AJ620)</f>
        <v>#N/A</v>
      </c>
      <c r="AK618" s="399" t="e">
        <f>IF(AI618=0,0,(AJ618-AI618)/AI618*100)</f>
        <v>#N/A</v>
      </c>
      <c r="AL618" s="400" t="e">
        <f>IF(AL620=0,0,(AL619*AL620+AL621*AL622*6)/AL620)</f>
        <v>#N/A</v>
      </c>
      <c r="AM618" s="400" t="e">
        <f>IF(AM620=0,0,(AM619*AM620+AM621*AM622*6)/AM620)</f>
        <v>#N/A</v>
      </c>
      <c r="AN618" s="399" t="e">
        <f>IF(AL618=0,0,(AM618-AL618)/AL618*100)</f>
        <v>#N/A</v>
      </c>
      <c r="AO618" s="400" t="e">
        <f>IF(AO620=0,0,(AO619*AO620+AO621*AO622*6)/AO620)</f>
        <v>#N/A</v>
      </c>
      <c r="AP618" s="400" t="e">
        <f>IF(AP620=0,0,(AP619*AP620+AP621*AP622*6)/AP620)</f>
        <v>#N/A</v>
      </c>
      <c r="AQ618" s="399" t="e">
        <f>IF(AO618=0,0,(AP618-AO618)/AO618*100)</f>
        <v>#N/A</v>
      </c>
    </row>
    <row r="619" spans="1:43" s="322" customFormat="1" ht="15" customHeight="1" outlineLevel="1">
      <c r="A619" s="322" t="str">
        <f t="shared" si="128"/>
        <v>1</v>
      </c>
      <c r="G619" s="322" t="b">
        <f>F590="двухставочный"</f>
        <v>0</v>
      </c>
      <c r="L619" s="406" t="s">
        <v>695</v>
      </c>
      <c r="M619" s="397" t="s">
        <v>679</v>
      </c>
      <c r="N619" s="400"/>
      <c r="O619" s="400"/>
      <c r="P619" s="399">
        <f>IF(N619=0,0,(O619-N619)/N619*100)</f>
        <v>0</v>
      </c>
      <c r="Q619" s="400"/>
      <c r="R619" s="400"/>
      <c r="S619" s="399">
        <f>IF(Q619=0,0,(R619-Q619)/Q619*100)</f>
        <v>0</v>
      </c>
      <c r="T619" s="400"/>
      <c r="U619" s="400"/>
      <c r="V619" s="399">
        <f>IF(T619=0,0,(U619-T619)/T619*100)</f>
        <v>0</v>
      </c>
      <c r="W619" s="400"/>
      <c r="X619" s="400"/>
      <c r="Y619" s="399">
        <f>IF(W619=0,0,(X619-W619)/W619*100)</f>
        <v>0</v>
      </c>
      <c r="Z619" s="400"/>
      <c r="AA619" s="400"/>
      <c r="AB619" s="399">
        <f>IF(Z619=0,0,(AA619-Z619)/Z619*100)</f>
        <v>0</v>
      </c>
      <c r="AC619" s="400"/>
      <c r="AD619" s="400"/>
      <c r="AE619" s="399">
        <f>IF(AC619=0,0,(AD619-AC619)/AC619*100)</f>
        <v>0</v>
      </c>
      <c r="AF619" s="400"/>
      <c r="AG619" s="400"/>
      <c r="AH619" s="399">
        <f>IF(AF619=0,0,(AG619-AF619)/AF619*100)</f>
        <v>0</v>
      </c>
      <c r="AI619" s="400"/>
      <c r="AJ619" s="400"/>
      <c r="AK619" s="399">
        <f>IF(AI619=0,0,(AJ619-AI619)/AI619*100)</f>
        <v>0</v>
      </c>
      <c r="AL619" s="400"/>
      <c r="AM619" s="400"/>
      <c r="AN619" s="399">
        <f>IF(AL619=0,0,(AM619-AL619)/AL619*100)</f>
        <v>0</v>
      </c>
      <c r="AO619" s="400"/>
      <c r="AP619" s="400"/>
      <c r="AQ619" s="399">
        <f>IF(AO619=0,0,(AP619-AO619)/AO619*100)</f>
        <v>0</v>
      </c>
    </row>
    <row r="620" spans="1:43" s="322" customFormat="1" ht="15" customHeight="1" outlineLevel="1">
      <c r="A620" s="322" t="str">
        <f t="shared" si="128"/>
        <v>1</v>
      </c>
      <c r="B620" s="111" t="s">
        <v>1215</v>
      </c>
      <c r="G620" s="322" t="b">
        <f>F590="двухставочный"</f>
        <v>0</v>
      </c>
      <c r="L620" s="406" t="s">
        <v>696</v>
      </c>
      <c r="M620" s="397" t="s">
        <v>329</v>
      </c>
      <c r="N620" s="571" t="e">
        <f>SUMIFS(INDEX(Калькуляция!$T$15:$AM$1369,,MATCH(N$3,Калькуляция!$T$3:$AM$3,0)),Калькуляция!$A$15:$A$1369,$A620,Калькуляция!$B$15:$B$1369,$B620)</f>
        <v>#N/A</v>
      </c>
      <c r="O620" s="571" t="e">
        <f>SUMIFS(INDEX(Калькуляция!$T$15:$AM$1369,,MATCH(O$3,Калькуляция!$T$3:$AM$3,0)),Калькуляция!$A$15:$A$1369,$A620,Калькуляция!$B$15:$B$1369,$B620)</f>
        <v>#N/A</v>
      </c>
      <c r="P620" s="527" t="e">
        <f>IF(N620=0,0,(O620-N620)/N620*100)</f>
        <v>#N/A</v>
      </c>
      <c r="Q620" s="571" t="e">
        <f>SUMIFS(INDEX(Калькуляция!$T$15:$AM$1369,,MATCH(Q$3,Калькуляция!$T$3:$AM$3,0)),Калькуляция!$A$15:$A$1369,$A620,Калькуляция!$B$15:$B$1369,$B620)</f>
        <v>#N/A</v>
      </c>
      <c r="R620" s="571" t="e">
        <f>SUMIFS(INDEX(Калькуляция!$T$15:$AM$1369,,MATCH(R$3,Калькуляция!$T$3:$AM$3,0)),Калькуляция!$A$15:$A$1369,$A620,Калькуляция!$B$15:$B$1369,$B620)</f>
        <v>#N/A</v>
      </c>
      <c r="S620" s="527" t="e">
        <f>IF(Q620=0,0,(R620-Q620)/Q620*100)</f>
        <v>#N/A</v>
      </c>
      <c r="T620" s="571" t="e">
        <f>SUMIFS(INDEX(Калькуляция!$T$15:$AM$1369,,MATCH(T$3,Калькуляция!$T$3:$AM$3,0)),Калькуляция!$A$15:$A$1369,$A620,Калькуляция!$B$15:$B$1369,$B620)</f>
        <v>#N/A</v>
      </c>
      <c r="U620" s="571" t="e">
        <f>SUMIFS(INDEX(Калькуляция!$T$15:$AM$1369,,MATCH(U$3,Калькуляция!$T$3:$AM$3,0)),Калькуляция!$A$15:$A$1369,$A620,Калькуляция!$B$15:$B$1369,$B620)</f>
        <v>#N/A</v>
      </c>
      <c r="V620" s="527" t="e">
        <f>IF(T620=0,0,(U620-T620)/T620*100)</f>
        <v>#N/A</v>
      </c>
      <c r="W620" s="571" t="e">
        <f>SUMIFS(INDEX(Калькуляция!$T$15:$AM$1369,,MATCH(W$3,Калькуляция!$T$3:$AM$3,0)),Калькуляция!$A$15:$A$1369,$A620,Калькуляция!$B$15:$B$1369,$B620)</f>
        <v>#N/A</v>
      </c>
      <c r="X620" s="571" t="e">
        <f>SUMIFS(INDEX(Калькуляция!$T$15:$AM$1369,,MATCH(X$3,Калькуляция!$T$3:$AM$3,0)),Калькуляция!$A$15:$A$1369,$A620,Калькуляция!$B$15:$B$1369,$B620)</f>
        <v>#N/A</v>
      </c>
      <c r="Y620" s="527" t="e">
        <f>IF(W620=0,0,(X620-W620)/W620*100)</f>
        <v>#N/A</v>
      </c>
      <c r="Z620" s="571" t="e">
        <f>SUMIFS(INDEX(Калькуляция!$T$15:$AM$1369,,MATCH(Z$3,Калькуляция!$T$3:$AM$3,0)),Калькуляция!$A$15:$A$1369,$A620,Калькуляция!$B$15:$B$1369,$B620)</f>
        <v>#N/A</v>
      </c>
      <c r="AA620" s="571" t="e">
        <f>SUMIFS(INDEX(Калькуляция!$T$15:$AM$1369,,MATCH(AA$3,Калькуляция!$T$3:$AM$3,0)),Калькуляция!$A$15:$A$1369,$A620,Калькуляция!$B$15:$B$1369,$B620)</f>
        <v>#N/A</v>
      </c>
      <c r="AB620" s="527" t="e">
        <f>IF(Z620=0,0,(AA620-Z620)/Z620*100)</f>
        <v>#N/A</v>
      </c>
      <c r="AC620" s="571" t="e">
        <f>SUMIFS(INDEX(Калькуляция!$T$15:$AM$1369,,MATCH(AC$3,Калькуляция!$T$3:$AM$3,0)),Калькуляция!$A$15:$A$1369,$A620,Калькуляция!$B$15:$B$1369,$B620)</f>
        <v>#N/A</v>
      </c>
      <c r="AD620" s="571" t="e">
        <f>SUMIFS(INDEX(Калькуляция!$T$15:$AM$1369,,MATCH(AD$3,Калькуляция!$T$3:$AM$3,0)),Калькуляция!$A$15:$A$1369,$A620,Калькуляция!$B$15:$B$1369,$B620)</f>
        <v>#N/A</v>
      </c>
      <c r="AE620" s="527" t="e">
        <f>IF(AC620=0,0,(AD620-AC620)/AC620*100)</f>
        <v>#N/A</v>
      </c>
      <c r="AF620" s="571" t="e">
        <f>SUMIFS(INDEX(Калькуляция!$T$15:$AM$1369,,MATCH(AF$3,Калькуляция!$T$3:$AM$3,0)),Калькуляция!$A$15:$A$1369,$A620,Калькуляция!$B$15:$B$1369,$B620)</f>
        <v>#N/A</v>
      </c>
      <c r="AG620" s="571" t="e">
        <f>SUMIFS(INDEX(Калькуляция!$T$15:$AM$1369,,MATCH(AG$3,Калькуляция!$T$3:$AM$3,0)),Калькуляция!$A$15:$A$1369,$A620,Калькуляция!$B$15:$B$1369,$B620)</f>
        <v>#N/A</v>
      </c>
      <c r="AH620" s="527" t="e">
        <f>IF(AF620=0,0,(AG620-AF620)/AF620*100)</f>
        <v>#N/A</v>
      </c>
      <c r="AI620" s="571" t="e">
        <f>SUMIFS(INDEX(Калькуляция!$T$15:$AM$1369,,MATCH(AI$3,Калькуляция!$T$3:$AM$3,0)),Калькуляция!$A$15:$A$1369,$A620,Калькуляция!$B$15:$B$1369,$B620)</f>
        <v>#N/A</v>
      </c>
      <c r="AJ620" s="571" t="e">
        <f>SUMIFS(INDEX(Калькуляция!$T$15:$AM$1369,,MATCH(AJ$3,Калькуляция!$T$3:$AM$3,0)),Калькуляция!$A$15:$A$1369,$A620,Калькуляция!$B$15:$B$1369,$B620)</f>
        <v>#N/A</v>
      </c>
      <c r="AK620" s="527" t="e">
        <f>IF(AI620=0,0,(AJ620-AI620)/AI620*100)</f>
        <v>#N/A</v>
      </c>
      <c r="AL620" s="571" t="e">
        <f>SUMIFS(INDEX(Калькуляция!$T$15:$AM$1369,,MATCH(AL$3,Калькуляция!$T$3:$AM$3,0)),Калькуляция!$A$15:$A$1369,$A620,Калькуляция!$B$15:$B$1369,$B620)</f>
        <v>#N/A</v>
      </c>
      <c r="AM620" s="571" t="e">
        <f>SUMIFS(INDEX(Калькуляция!$T$15:$AM$1369,,MATCH(AM$3,Калькуляция!$T$3:$AM$3,0)),Калькуляция!$A$15:$A$1369,$A620,Калькуляция!$B$15:$B$1369,$B620)</f>
        <v>#N/A</v>
      </c>
      <c r="AN620" s="527" t="e">
        <f>IF(AL620=0,0,(AM620-AL620)/AL620*100)</f>
        <v>#N/A</v>
      </c>
      <c r="AO620" s="571" t="e">
        <f>SUMIFS(INDEX(Калькуляция!$T$15:$AM$1369,,MATCH(AO$3,Калькуляция!$T$3:$AM$3,0)),Калькуляция!$A$15:$A$1369,$A620,Калькуляция!$B$15:$B$1369,$B620)</f>
        <v>#N/A</v>
      </c>
      <c r="AP620" s="571" t="e">
        <f>SUMIFS(INDEX(Калькуляция!$T$15:$AM$1369,,MATCH(AP$3,Калькуляция!$T$3:$AM$3,0)),Калькуляция!$A$15:$A$1369,$A620,Калькуляция!$B$15:$B$1369,$B620)</f>
        <v>#N/A</v>
      </c>
      <c r="AQ620" s="527" t="e">
        <f>IF(AO620=0,0,(AP620-AO620)/AO620*100)</f>
        <v>#N/A</v>
      </c>
    </row>
    <row r="621" spans="1:43" s="322" customFormat="1" ht="24.75" customHeight="1" outlineLevel="1">
      <c r="A621" s="322" t="str">
        <f t="shared" si="128"/>
        <v>1</v>
      </c>
      <c r="G621" s="322" t="b">
        <f>F590="двухставочный"</f>
        <v>0</v>
      </c>
      <c r="L621" s="406" t="s">
        <v>697</v>
      </c>
      <c r="M621" s="397" t="s">
        <v>698</v>
      </c>
      <c r="N621" s="400"/>
      <c r="O621" s="400"/>
      <c r="P621" s="399">
        <f>IF(N621=0,0,(O621-N621)/N621*100)</f>
        <v>0</v>
      </c>
      <c r="Q621" s="400"/>
      <c r="R621" s="400"/>
      <c r="S621" s="399">
        <f>IF(Q621=0,0,(R621-Q621)/Q621*100)</f>
        <v>0</v>
      </c>
      <c r="T621" s="400"/>
      <c r="U621" s="400"/>
      <c r="V621" s="399">
        <f>IF(T621=0,0,(U621-T621)/T621*100)</f>
        <v>0</v>
      </c>
      <c r="W621" s="400"/>
      <c r="X621" s="400"/>
      <c r="Y621" s="399">
        <f>IF(W621=0,0,(X621-W621)/W621*100)</f>
        <v>0</v>
      </c>
      <c r="Z621" s="400"/>
      <c r="AA621" s="400"/>
      <c r="AB621" s="399">
        <f>IF(Z621=0,0,(AA621-Z621)/Z621*100)</f>
        <v>0</v>
      </c>
      <c r="AC621" s="400"/>
      <c r="AD621" s="400"/>
      <c r="AE621" s="399">
        <f>IF(AC621=0,0,(AD621-AC621)/AC621*100)</f>
        <v>0</v>
      </c>
      <c r="AF621" s="400"/>
      <c r="AG621" s="400"/>
      <c r="AH621" s="399">
        <f>IF(AF621=0,0,(AG621-AF621)/AF621*100)</f>
        <v>0</v>
      </c>
      <c r="AI621" s="400"/>
      <c r="AJ621" s="400"/>
      <c r="AK621" s="399">
        <f>IF(AI621=0,0,(AJ621-AI621)/AI621*100)</f>
        <v>0</v>
      </c>
      <c r="AL621" s="400"/>
      <c r="AM621" s="400"/>
      <c r="AN621" s="399">
        <f>IF(AL621=0,0,(AM621-AL621)/AL621*100)</f>
        <v>0</v>
      </c>
      <c r="AO621" s="400"/>
      <c r="AP621" s="400"/>
      <c r="AQ621" s="399">
        <f>IF(AO621=0,0,(AP621-AO621)/AO621*100)</f>
        <v>0</v>
      </c>
    </row>
    <row r="622" spans="1:43" s="322" customFormat="1" ht="15" customHeight="1" outlineLevel="1">
      <c r="A622" s="322" t="str">
        <f t="shared" si="128"/>
        <v>1</v>
      </c>
      <c r="G622" s="322" t="b">
        <f>F590="двухставочный"</f>
        <v>0</v>
      </c>
      <c r="L622" s="406" t="s">
        <v>699</v>
      </c>
      <c r="M622" s="397" t="s">
        <v>700</v>
      </c>
      <c r="N622" s="400"/>
      <c r="O622" s="400"/>
      <c r="P622" s="399">
        <f>IF(N622=0,0,(O622-N622)/N622*100)</f>
        <v>0</v>
      </c>
      <c r="Q622" s="400"/>
      <c r="R622" s="400"/>
      <c r="S622" s="399">
        <f>IF(Q622=0,0,(R622-Q622)/Q622*100)</f>
        <v>0</v>
      </c>
      <c r="T622" s="400"/>
      <c r="U622" s="400"/>
      <c r="V622" s="399">
        <f>IF(T622=0,0,(U622-T622)/T622*100)</f>
        <v>0</v>
      </c>
      <c r="W622" s="400"/>
      <c r="X622" s="400"/>
      <c r="Y622" s="399">
        <f>IF(W622=0,0,(X622-W622)/W622*100)</f>
        <v>0</v>
      </c>
      <c r="Z622" s="400"/>
      <c r="AA622" s="400"/>
      <c r="AB622" s="399">
        <f>IF(Z622=0,0,(AA622-Z622)/Z622*100)</f>
        <v>0</v>
      </c>
      <c r="AC622" s="400"/>
      <c r="AD622" s="400"/>
      <c r="AE622" s="399">
        <f>IF(AC622=0,0,(AD622-AC622)/AC622*100)</f>
        <v>0</v>
      </c>
      <c r="AF622" s="400"/>
      <c r="AG622" s="400"/>
      <c r="AH622" s="399">
        <f>IF(AF622=0,0,(AG622-AF622)/AF622*100)</f>
        <v>0</v>
      </c>
      <c r="AI622" s="400"/>
      <c r="AJ622" s="400"/>
      <c r="AK622" s="399">
        <f>IF(AI622=0,0,(AJ622-AI622)/AI622*100)</f>
        <v>0</v>
      </c>
      <c r="AL622" s="400"/>
      <c r="AM622" s="400"/>
      <c r="AN622" s="399">
        <f>IF(AL622=0,0,(AM622-AL622)/AL622*100)</f>
        <v>0</v>
      </c>
      <c r="AO622" s="400"/>
      <c r="AP622" s="400"/>
      <c r="AQ622" s="399">
        <f>IF(AO622=0,0,(AP622-AO622)/AO622*100)</f>
        <v>0</v>
      </c>
    </row>
    <row r="623" spans="1:43" s="322" customFormat="1" ht="15" customHeight="1" outlineLevel="1">
      <c r="A623" s="322" t="str">
        <f t="shared" si="128"/>
        <v>1</v>
      </c>
      <c r="G623" s="322" t="b">
        <f>F590="двухставочный"</f>
        <v>0</v>
      </c>
      <c r="L623" s="392" t="s">
        <v>1221</v>
      </c>
      <c r="M623" s="403"/>
      <c r="N623" s="404"/>
      <c r="O623" s="404"/>
      <c r="P623" s="404"/>
      <c r="Q623" s="404"/>
      <c r="R623" s="404"/>
      <c r="S623" s="404"/>
      <c r="T623" s="404"/>
      <c r="U623" s="404"/>
      <c r="V623" s="404"/>
      <c r="W623" s="404"/>
      <c r="X623" s="404"/>
      <c r="Y623" s="404"/>
      <c r="Z623" s="404"/>
      <c r="AA623" s="404"/>
      <c r="AB623" s="404"/>
      <c r="AC623" s="404"/>
      <c r="AD623" s="404"/>
      <c r="AE623" s="404"/>
      <c r="AF623" s="404"/>
      <c r="AG623" s="404"/>
      <c r="AH623" s="404"/>
      <c r="AI623" s="404"/>
      <c r="AJ623" s="404"/>
      <c r="AK623" s="404"/>
      <c r="AL623" s="404"/>
      <c r="AM623" s="404"/>
      <c r="AN623" s="404"/>
      <c r="AO623" s="404"/>
      <c r="AP623" s="404"/>
      <c r="AQ623" s="405"/>
    </row>
    <row r="624" spans="1:43" s="322" customFormat="1" ht="15" customHeight="1" outlineLevel="1">
      <c r="A624" s="322" t="str">
        <f t="shared" si="128"/>
        <v>1</v>
      </c>
      <c r="G624" s="322" t="b">
        <f>F590="двухставочный"</f>
        <v>0</v>
      </c>
      <c r="L624" s="406" t="s">
        <v>694</v>
      </c>
      <c r="M624" s="397" t="s">
        <v>679</v>
      </c>
      <c r="N624" s="400" t="e">
        <f>IF(N626=0,0,(N625*N626+N627*N628*6)/N626)</f>
        <v>#N/A</v>
      </c>
      <c r="O624" s="400" t="e">
        <f>IF(O626=0,0,(O625*O626+O627*O628*6)/O626)</f>
        <v>#N/A</v>
      </c>
      <c r="P624" s="399" t="e">
        <f>IF(N624=0,0,(O624-N624)/N624*100)</f>
        <v>#N/A</v>
      </c>
      <c r="Q624" s="400" t="e">
        <f>IF(Q626=0,0,(Q625*Q626+Q627*Q628*6)/Q626)</f>
        <v>#N/A</v>
      </c>
      <c r="R624" s="400" t="e">
        <f>IF(R626=0,0,(R625*R626+R627*R628*6)/R626)</f>
        <v>#N/A</v>
      </c>
      <c r="S624" s="399" t="e">
        <f>IF(Q624=0,0,(R624-Q624)/Q624*100)</f>
        <v>#N/A</v>
      </c>
      <c r="T624" s="400" t="e">
        <f>IF(T626=0,0,(T625*T626+T627*T628*6)/T626)</f>
        <v>#N/A</v>
      </c>
      <c r="U624" s="400" t="e">
        <f>IF(U626=0,0,(U625*U626+U627*U628*6)/U626)</f>
        <v>#N/A</v>
      </c>
      <c r="V624" s="399" t="e">
        <f>IF(T624=0,0,(U624-T624)/T624*100)</f>
        <v>#N/A</v>
      </c>
      <c r="W624" s="400" t="e">
        <f>IF(W626=0,0,(W625*W626+W627*W628*6)/W626)</f>
        <v>#N/A</v>
      </c>
      <c r="X624" s="400" t="e">
        <f>IF(X626=0,0,(X625*X626+X627*X628*6)/X626)</f>
        <v>#N/A</v>
      </c>
      <c r="Y624" s="399" t="e">
        <f>IF(W624=0,0,(X624-W624)/W624*100)</f>
        <v>#N/A</v>
      </c>
      <c r="Z624" s="400" t="e">
        <f>IF(Z626=0,0,(Z625*Z626+Z627*Z628*6)/Z626)</f>
        <v>#N/A</v>
      </c>
      <c r="AA624" s="400" t="e">
        <f>IF(AA626=0,0,(AA625*AA626+AA627*AA628*6)/AA626)</f>
        <v>#N/A</v>
      </c>
      <c r="AB624" s="399" t="e">
        <f>IF(Z624=0,0,(AA624-Z624)/Z624*100)</f>
        <v>#N/A</v>
      </c>
      <c r="AC624" s="400" t="e">
        <f>IF(AC626=0,0,(AC625*AC626+AC627*AC628*6)/AC626)</f>
        <v>#N/A</v>
      </c>
      <c r="AD624" s="400" t="e">
        <f>IF(AD626=0,0,(AD625*AD626+AD627*AD628*6)/AD626)</f>
        <v>#N/A</v>
      </c>
      <c r="AE624" s="399" t="e">
        <f>IF(AC624=0,0,(AD624-AC624)/AC624*100)</f>
        <v>#N/A</v>
      </c>
      <c r="AF624" s="400" t="e">
        <f>IF(AF626=0,0,(AF625*AF626+AF627*AF628*6)/AF626)</f>
        <v>#N/A</v>
      </c>
      <c r="AG624" s="400" t="e">
        <f>IF(AG626=0,0,(AG625*AG626+AG627*AG628*6)/AG626)</f>
        <v>#N/A</v>
      </c>
      <c r="AH624" s="399" t="e">
        <f>IF(AF624=0,0,(AG624-AF624)/AF624*100)</f>
        <v>#N/A</v>
      </c>
      <c r="AI624" s="400" t="e">
        <f>IF(AI626=0,0,(AI625*AI626+AI627*AI628*6)/AI626)</f>
        <v>#N/A</v>
      </c>
      <c r="AJ624" s="400" t="e">
        <f>IF(AJ626=0,0,(AJ625*AJ626+AJ627*AJ628*6)/AJ626)</f>
        <v>#N/A</v>
      </c>
      <c r="AK624" s="399" t="e">
        <f>IF(AI624=0,0,(AJ624-AI624)/AI624*100)</f>
        <v>#N/A</v>
      </c>
      <c r="AL624" s="400" t="e">
        <f>IF(AL626=0,0,(AL625*AL626+AL627*AL628*6)/AL626)</f>
        <v>#N/A</v>
      </c>
      <c r="AM624" s="400" t="e">
        <f>IF(AM626=0,0,(AM625*AM626+AM627*AM628*6)/AM626)</f>
        <v>#N/A</v>
      </c>
      <c r="AN624" s="399" t="e">
        <f>IF(AL624=0,0,(AM624-AL624)/AL624*100)</f>
        <v>#N/A</v>
      </c>
      <c r="AO624" s="400" t="e">
        <f>IF(AO626=0,0,(AO625*AO626+AO627*AO628*6)/AO626)</f>
        <v>#N/A</v>
      </c>
      <c r="AP624" s="400" t="e">
        <f>IF(AP626=0,0,(AP625*AP626+AP627*AP628*6)/AP626)</f>
        <v>#N/A</v>
      </c>
      <c r="AQ624" s="399" t="e">
        <f>IF(AO624=0,0,(AP624-AO624)/AO624*100)</f>
        <v>#N/A</v>
      </c>
    </row>
    <row r="625" spans="1:43" s="322" customFormat="1" ht="15" customHeight="1" outlineLevel="1">
      <c r="A625" s="322" t="str">
        <f t="shared" si="128"/>
        <v>1</v>
      </c>
      <c r="G625" s="322" t="b">
        <f>F590="двухставочный"</f>
        <v>0</v>
      </c>
      <c r="L625" s="406" t="s">
        <v>695</v>
      </c>
      <c r="M625" s="397" t="s">
        <v>679</v>
      </c>
      <c r="N625" s="400"/>
      <c r="O625" s="400"/>
      <c r="P625" s="399">
        <f>IF(N625=0,0,(O625-N625)/N625*100)</f>
        <v>0</v>
      </c>
      <c r="Q625" s="400"/>
      <c r="R625" s="400"/>
      <c r="S625" s="399">
        <f>IF(Q625=0,0,(R625-Q625)/Q625*100)</f>
        <v>0</v>
      </c>
      <c r="T625" s="400"/>
      <c r="U625" s="400"/>
      <c r="V625" s="399">
        <f>IF(T625=0,0,(U625-T625)/T625*100)</f>
        <v>0</v>
      </c>
      <c r="W625" s="400"/>
      <c r="X625" s="400"/>
      <c r="Y625" s="399">
        <f>IF(W625=0,0,(X625-W625)/W625*100)</f>
        <v>0</v>
      </c>
      <c r="Z625" s="400"/>
      <c r="AA625" s="400"/>
      <c r="AB625" s="399">
        <f>IF(Z625=0,0,(AA625-Z625)/Z625*100)</f>
        <v>0</v>
      </c>
      <c r="AC625" s="400"/>
      <c r="AD625" s="400"/>
      <c r="AE625" s="399">
        <f>IF(AC625=0,0,(AD625-AC625)/AC625*100)</f>
        <v>0</v>
      </c>
      <c r="AF625" s="400"/>
      <c r="AG625" s="400"/>
      <c r="AH625" s="399">
        <f>IF(AF625=0,0,(AG625-AF625)/AF625*100)</f>
        <v>0</v>
      </c>
      <c r="AI625" s="400"/>
      <c r="AJ625" s="400"/>
      <c r="AK625" s="399">
        <f>IF(AI625=0,0,(AJ625-AI625)/AI625*100)</f>
        <v>0</v>
      </c>
      <c r="AL625" s="400"/>
      <c r="AM625" s="400"/>
      <c r="AN625" s="399">
        <f>IF(AL625=0,0,(AM625-AL625)/AL625*100)</f>
        <v>0</v>
      </c>
      <c r="AO625" s="400"/>
      <c r="AP625" s="400"/>
      <c r="AQ625" s="399">
        <f>IF(AO625=0,0,(AP625-AO625)/AO625*100)</f>
        <v>0</v>
      </c>
    </row>
    <row r="626" spans="1:43" s="322" customFormat="1" ht="15" customHeight="1" outlineLevel="1">
      <c r="A626" s="322" t="str">
        <f t="shared" si="128"/>
        <v>1</v>
      </c>
      <c r="B626" s="111" t="s">
        <v>1216</v>
      </c>
      <c r="G626" s="322" t="b">
        <f>F590="двухставочный"</f>
        <v>0</v>
      </c>
      <c r="L626" s="406" t="s">
        <v>696</v>
      </c>
      <c r="M626" s="397" t="s">
        <v>329</v>
      </c>
      <c r="N626" s="571" t="e">
        <f>SUMIFS(INDEX(Калькуляция!$T$15:$AM$1369,,MATCH(N$3,Калькуляция!$T$3:$AM$3,0)),Калькуляция!$A$15:$A$1369,$A626,Калькуляция!$B$15:$B$1369,$B626)</f>
        <v>#N/A</v>
      </c>
      <c r="O626" s="571" t="e">
        <f>SUMIFS(INDEX(Калькуляция!$T$15:$AM$1369,,MATCH(O$3,Калькуляция!$T$3:$AM$3,0)),Калькуляция!$A$15:$A$1369,$A626,Калькуляция!$B$15:$B$1369,$B626)</f>
        <v>#N/A</v>
      </c>
      <c r="P626" s="527" t="e">
        <f>IF(N626=0,0,(O626-N626)/N626*100)</f>
        <v>#N/A</v>
      </c>
      <c r="Q626" s="571" t="e">
        <f>SUMIFS(INDEX(Калькуляция!$T$15:$AM$1369,,MATCH(Q$3,Калькуляция!$T$3:$AM$3,0)),Калькуляция!$A$15:$A$1369,$A626,Калькуляция!$B$15:$B$1369,$B626)</f>
        <v>#N/A</v>
      </c>
      <c r="R626" s="571" t="e">
        <f>SUMIFS(INDEX(Калькуляция!$T$15:$AM$1369,,MATCH(R$3,Калькуляция!$T$3:$AM$3,0)),Калькуляция!$A$15:$A$1369,$A626,Калькуляция!$B$15:$B$1369,$B626)</f>
        <v>#N/A</v>
      </c>
      <c r="S626" s="527" t="e">
        <f>IF(Q626=0,0,(R626-Q626)/Q626*100)</f>
        <v>#N/A</v>
      </c>
      <c r="T626" s="571" t="e">
        <f>SUMIFS(INDEX(Калькуляция!$T$15:$AM$1369,,MATCH(T$3,Калькуляция!$T$3:$AM$3,0)),Калькуляция!$A$15:$A$1369,$A626,Калькуляция!$B$15:$B$1369,$B626)</f>
        <v>#N/A</v>
      </c>
      <c r="U626" s="571" t="e">
        <f>SUMIFS(INDEX(Калькуляция!$T$15:$AM$1369,,MATCH(U$3,Калькуляция!$T$3:$AM$3,0)),Калькуляция!$A$15:$A$1369,$A626,Калькуляция!$B$15:$B$1369,$B626)</f>
        <v>#N/A</v>
      </c>
      <c r="V626" s="527" t="e">
        <f>IF(T626=0,0,(U626-T626)/T626*100)</f>
        <v>#N/A</v>
      </c>
      <c r="W626" s="571" t="e">
        <f>SUMIFS(INDEX(Калькуляция!$T$15:$AM$1369,,MATCH(W$3,Калькуляция!$T$3:$AM$3,0)),Калькуляция!$A$15:$A$1369,$A626,Калькуляция!$B$15:$B$1369,$B626)</f>
        <v>#N/A</v>
      </c>
      <c r="X626" s="571" t="e">
        <f>SUMIFS(INDEX(Калькуляция!$T$15:$AM$1369,,MATCH(X$3,Калькуляция!$T$3:$AM$3,0)),Калькуляция!$A$15:$A$1369,$A626,Калькуляция!$B$15:$B$1369,$B626)</f>
        <v>#N/A</v>
      </c>
      <c r="Y626" s="527" t="e">
        <f>IF(W626=0,0,(X626-W626)/W626*100)</f>
        <v>#N/A</v>
      </c>
      <c r="Z626" s="571" t="e">
        <f>SUMIFS(INDEX(Калькуляция!$T$15:$AM$1369,,MATCH(Z$3,Калькуляция!$T$3:$AM$3,0)),Калькуляция!$A$15:$A$1369,$A626,Калькуляция!$B$15:$B$1369,$B626)</f>
        <v>#N/A</v>
      </c>
      <c r="AA626" s="571" t="e">
        <f>SUMIFS(INDEX(Калькуляция!$T$15:$AM$1369,,MATCH(AA$3,Калькуляция!$T$3:$AM$3,0)),Калькуляция!$A$15:$A$1369,$A626,Калькуляция!$B$15:$B$1369,$B626)</f>
        <v>#N/A</v>
      </c>
      <c r="AB626" s="527" t="e">
        <f>IF(Z626=0,0,(AA626-Z626)/Z626*100)</f>
        <v>#N/A</v>
      </c>
      <c r="AC626" s="571" t="e">
        <f>SUMIFS(INDEX(Калькуляция!$T$15:$AM$1369,,MATCH(AC$3,Калькуляция!$T$3:$AM$3,0)),Калькуляция!$A$15:$A$1369,$A626,Калькуляция!$B$15:$B$1369,$B626)</f>
        <v>#N/A</v>
      </c>
      <c r="AD626" s="571" t="e">
        <f>SUMIFS(INDEX(Калькуляция!$T$15:$AM$1369,,MATCH(AD$3,Калькуляция!$T$3:$AM$3,0)),Калькуляция!$A$15:$A$1369,$A626,Калькуляция!$B$15:$B$1369,$B626)</f>
        <v>#N/A</v>
      </c>
      <c r="AE626" s="527" t="e">
        <f>IF(AC626=0,0,(AD626-AC626)/AC626*100)</f>
        <v>#N/A</v>
      </c>
      <c r="AF626" s="571" t="e">
        <f>SUMIFS(INDEX(Калькуляция!$T$15:$AM$1369,,MATCH(AF$3,Калькуляция!$T$3:$AM$3,0)),Калькуляция!$A$15:$A$1369,$A626,Калькуляция!$B$15:$B$1369,$B626)</f>
        <v>#N/A</v>
      </c>
      <c r="AG626" s="571" t="e">
        <f>SUMIFS(INDEX(Калькуляция!$T$15:$AM$1369,,MATCH(AG$3,Калькуляция!$T$3:$AM$3,0)),Калькуляция!$A$15:$A$1369,$A626,Калькуляция!$B$15:$B$1369,$B626)</f>
        <v>#N/A</v>
      </c>
      <c r="AH626" s="527" t="e">
        <f>IF(AF626=0,0,(AG626-AF626)/AF626*100)</f>
        <v>#N/A</v>
      </c>
      <c r="AI626" s="571" t="e">
        <f>SUMIFS(INDEX(Калькуляция!$T$15:$AM$1369,,MATCH(AI$3,Калькуляция!$T$3:$AM$3,0)),Калькуляция!$A$15:$A$1369,$A626,Калькуляция!$B$15:$B$1369,$B626)</f>
        <v>#N/A</v>
      </c>
      <c r="AJ626" s="571" t="e">
        <f>SUMIFS(INDEX(Калькуляция!$T$15:$AM$1369,,MATCH(AJ$3,Калькуляция!$T$3:$AM$3,0)),Калькуляция!$A$15:$A$1369,$A626,Калькуляция!$B$15:$B$1369,$B626)</f>
        <v>#N/A</v>
      </c>
      <c r="AK626" s="527" t="e">
        <f>IF(AI626=0,0,(AJ626-AI626)/AI626*100)</f>
        <v>#N/A</v>
      </c>
      <c r="AL626" s="571" t="e">
        <f>SUMIFS(INDEX(Калькуляция!$T$15:$AM$1369,,MATCH(AL$3,Калькуляция!$T$3:$AM$3,0)),Калькуляция!$A$15:$A$1369,$A626,Калькуляция!$B$15:$B$1369,$B626)</f>
        <v>#N/A</v>
      </c>
      <c r="AM626" s="571" t="e">
        <f>SUMIFS(INDEX(Калькуляция!$T$15:$AM$1369,,MATCH(AM$3,Калькуляция!$T$3:$AM$3,0)),Калькуляция!$A$15:$A$1369,$A626,Калькуляция!$B$15:$B$1369,$B626)</f>
        <v>#N/A</v>
      </c>
      <c r="AN626" s="527" t="e">
        <f>IF(AL626=0,0,(AM626-AL626)/AL626*100)</f>
        <v>#N/A</v>
      </c>
      <c r="AO626" s="571" t="e">
        <f>SUMIFS(INDEX(Калькуляция!$T$15:$AM$1369,,MATCH(AO$3,Калькуляция!$T$3:$AM$3,0)),Калькуляция!$A$15:$A$1369,$A626,Калькуляция!$B$15:$B$1369,$B626)</f>
        <v>#N/A</v>
      </c>
      <c r="AP626" s="571" t="e">
        <f>SUMIFS(INDEX(Калькуляция!$T$15:$AM$1369,,MATCH(AP$3,Калькуляция!$T$3:$AM$3,0)),Калькуляция!$A$15:$A$1369,$A626,Калькуляция!$B$15:$B$1369,$B626)</f>
        <v>#N/A</v>
      </c>
      <c r="AQ626" s="527" t="e">
        <f>IF(AO626=0,0,(AP626-AO626)/AO626*100)</f>
        <v>#N/A</v>
      </c>
    </row>
    <row r="627" spans="1:43" s="322" customFormat="1" ht="24.75" customHeight="1" outlineLevel="1">
      <c r="A627" s="322" t="str">
        <f t="shared" si="128"/>
        <v>1</v>
      </c>
      <c r="G627" s="322" t="b">
        <f>F590="двухставочный"</f>
        <v>0</v>
      </c>
      <c r="L627" s="406" t="s">
        <v>697</v>
      </c>
      <c r="M627" s="397" t="s">
        <v>698</v>
      </c>
      <c r="N627" s="400"/>
      <c r="O627" s="400"/>
      <c r="P627" s="399">
        <f>IF(N627=0,0,(O627-N627)/N627*100)</f>
        <v>0</v>
      </c>
      <c r="Q627" s="400"/>
      <c r="R627" s="400"/>
      <c r="S627" s="399">
        <f>IF(Q627=0,0,(R627-Q627)/Q627*100)</f>
        <v>0</v>
      </c>
      <c r="T627" s="400"/>
      <c r="U627" s="400"/>
      <c r="V627" s="399">
        <f>IF(T627=0,0,(U627-T627)/T627*100)</f>
        <v>0</v>
      </c>
      <c r="W627" s="400"/>
      <c r="X627" s="400"/>
      <c r="Y627" s="399">
        <f>IF(W627=0,0,(X627-W627)/W627*100)</f>
        <v>0</v>
      </c>
      <c r="Z627" s="400"/>
      <c r="AA627" s="400"/>
      <c r="AB627" s="399">
        <f>IF(Z627=0,0,(AA627-Z627)/Z627*100)</f>
        <v>0</v>
      </c>
      <c r="AC627" s="400"/>
      <c r="AD627" s="400"/>
      <c r="AE627" s="399">
        <f>IF(AC627=0,0,(AD627-AC627)/AC627*100)</f>
        <v>0</v>
      </c>
      <c r="AF627" s="400"/>
      <c r="AG627" s="400"/>
      <c r="AH627" s="399">
        <f>IF(AF627=0,0,(AG627-AF627)/AF627*100)</f>
        <v>0</v>
      </c>
      <c r="AI627" s="400"/>
      <c r="AJ627" s="400"/>
      <c r="AK627" s="399">
        <f>IF(AI627=0,0,(AJ627-AI627)/AI627*100)</f>
        <v>0</v>
      </c>
      <c r="AL627" s="400"/>
      <c r="AM627" s="400"/>
      <c r="AN627" s="399">
        <f>IF(AL627=0,0,(AM627-AL627)/AL627*100)</f>
        <v>0</v>
      </c>
      <c r="AO627" s="400"/>
      <c r="AP627" s="400"/>
      <c r="AQ627" s="399">
        <f>IF(AO627=0,0,(AP627-AO627)/AO627*100)</f>
        <v>0</v>
      </c>
    </row>
    <row r="628" spans="1:43" s="322" customFormat="1" ht="15" customHeight="1" outlineLevel="1">
      <c r="A628" s="322" t="str">
        <f t="shared" si="128"/>
        <v>1</v>
      </c>
      <c r="G628" s="322" t="b">
        <f>F590="двухставочный"</f>
        <v>0</v>
      </c>
      <c r="L628" s="406" t="s">
        <v>699</v>
      </c>
      <c r="M628" s="397" t="s">
        <v>700</v>
      </c>
      <c r="N628" s="400"/>
      <c r="O628" s="400"/>
      <c r="P628" s="399">
        <f>IF(N628=0,0,(O628-N628)/N628*100)</f>
        <v>0</v>
      </c>
      <c r="Q628" s="400"/>
      <c r="R628" s="400"/>
      <c r="S628" s="399">
        <f>IF(Q628=0,0,(R628-Q628)/Q628*100)</f>
        <v>0</v>
      </c>
      <c r="T628" s="400"/>
      <c r="U628" s="400"/>
      <c r="V628" s="399">
        <f>IF(T628=0,0,(U628-T628)/T628*100)</f>
        <v>0</v>
      </c>
      <c r="W628" s="400"/>
      <c r="X628" s="400"/>
      <c r="Y628" s="399">
        <f>IF(W628=0,0,(X628-W628)/W628*100)</f>
        <v>0</v>
      </c>
      <c r="Z628" s="400"/>
      <c r="AA628" s="400"/>
      <c r="AB628" s="399">
        <f>IF(Z628=0,0,(AA628-Z628)/Z628*100)</f>
        <v>0</v>
      </c>
      <c r="AC628" s="400"/>
      <c r="AD628" s="400"/>
      <c r="AE628" s="399">
        <f>IF(AC628=0,0,(AD628-AC628)/AC628*100)</f>
        <v>0</v>
      </c>
      <c r="AF628" s="400"/>
      <c r="AG628" s="400"/>
      <c r="AH628" s="399">
        <f>IF(AF628=0,0,(AG628-AF628)/AF628*100)</f>
        <v>0</v>
      </c>
      <c r="AI628" s="400"/>
      <c r="AJ628" s="400"/>
      <c r="AK628" s="399">
        <f>IF(AI628=0,0,(AJ628-AI628)/AI628*100)</f>
        <v>0</v>
      </c>
      <c r="AL628" s="400"/>
      <c r="AM628" s="400"/>
      <c r="AN628" s="399">
        <f>IF(AL628=0,0,(AM628-AL628)/AL628*100)</f>
        <v>0</v>
      </c>
      <c r="AO628" s="400"/>
      <c r="AP628" s="400"/>
      <c r="AQ628" s="399">
        <f>IF(AO628=0,0,(AP628-AO628)/AO628*100)</f>
        <v>0</v>
      </c>
    </row>
    <row r="629" spans="1:43" s="322" customFormat="1" ht="15" customHeight="1" outlineLevel="1">
      <c r="A629" s="322" t="str">
        <f t="shared" si="128"/>
        <v>1</v>
      </c>
      <c r="G629" s="322" t="b">
        <f>F590="двухставочный"</f>
        <v>0</v>
      </c>
      <c r="J629" s="322" t="s">
        <v>1375</v>
      </c>
      <c r="L629" s="572" t="s">
        <v>371</v>
      </c>
      <c r="M629" s="573"/>
      <c r="N629" s="574"/>
      <c r="O629" s="574"/>
      <c r="P629" s="574"/>
      <c r="Q629" s="574"/>
      <c r="R629" s="574"/>
      <c r="S629" s="574"/>
      <c r="T629" s="574"/>
      <c r="U629" s="574"/>
      <c r="V629" s="574"/>
      <c r="W629" s="574"/>
      <c r="X629" s="574"/>
      <c r="Y629" s="574"/>
      <c r="Z629" s="574"/>
      <c r="AA629" s="574"/>
      <c r="AB629" s="574"/>
      <c r="AC629" s="574"/>
      <c r="AD629" s="574"/>
      <c r="AE629" s="574"/>
      <c r="AF629" s="574"/>
      <c r="AG629" s="574"/>
      <c r="AH629" s="574"/>
      <c r="AI629" s="574"/>
      <c r="AJ629" s="574"/>
      <c r="AK629" s="574"/>
      <c r="AL629" s="574"/>
      <c r="AM629" s="574"/>
      <c r="AN629" s="574"/>
      <c r="AO629" s="574"/>
      <c r="AP629" s="574"/>
      <c r="AQ629" s="361"/>
    </row>
    <row r="630" spans="1:43" s="188" customFormat="1">
      <c r="A630" s="187" t="s">
        <v>1104</v>
      </c>
      <c r="M630" s="3"/>
      <c r="N630" s="3"/>
      <c r="O630" s="3"/>
      <c r="P630" s="3"/>
      <c r="AA630" s="5"/>
    </row>
    <row r="631" spans="1:43" s="322" customFormat="1" ht="15" customHeight="1">
      <c r="A631" s="183" t="s">
        <v>18</v>
      </c>
      <c r="L631" s="1086" t="s">
        <v>16</v>
      </c>
      <c r="M631" s="1087"/>
      <c r="N631" s="382" t="str">
        <f>"Тариф " &amp; A631</f>
        <v>Тариф 1</v>
      </c>
      <c r="O631" s="383"/>
      <c r="P631" s="383"/>
      <c r="Q631" s="383"/>
      <c r="R631" s="383"/>
      <c r="S631" s="383"/>
      <c r="T631" s="383"/>
      <c r="U631" s="383"/>
      <c r="V631" s="383"/>
      <c r="W631" s="383"/>
      <c r="X631" s="383"/>
      <c r="Y631" s="383"/>
      <c r="Z631" s="383"/>
      <c r="AA631" s="383"/>
      <c r="AB631" s="383"/>
      <c r="AC631" s="383"/>
      <c r="AD631" s="383"/>
      <c r="AE631" s="383"/>
      <c r="AF631" s="383"/>
      <c r="AG631" s="383"/>
      <c r="AH631" s="383"/>
      <c r="AI631" s="383"/>
      <c r="AJ631" s="383"/>
      <c r="AK631" s="383"/>
      <c r="AL631" s="383"/>
      <c r="AM631" s="383"/>
      <c r="AN631" s="383"/>
      <c r="AO631" s="383"/>
      <c r="AP631" s="383"/>
      <c r="AQ631" s="384"/>
    </row>
    <row r="632" spans="1:43" s="322" customFormat="1" ht="15" customHeight="1" outlineLevel="1">
      <c r="A632" s="322" t="str">
        <f t="shared" ref="A632:A638" si="129">A631</f>
        <v>1</v>
      </c>
      <c r="L632" s="1080" t="s">
        <v>686</v>
      </c>
      <c r="M632" s="1081"/>
      <c r="N632" s="382" t="str">
        <f>INDEX('Общие сведения'!$K$113:$K$476,MATCH($A632,'Общие сведения'!$D$113:$D$476,0))</f>
        <v>питьевая вода</v>
      </c>
      <c r="O632" s="385"/>
      <c r="P632" s="385"/>
      <c r="Q632" s="385"/>
      <c r="R632" s="385"/>
      <c r="S632" s="385"/>
      <c r="T632" s="385"/>
      <c r="U632" s="385"/>
      <c r="V632" s="385"/>
      <c r="W632" s="385"/>
      <c r="X632" s="385"/>
      <c r="Y632" s="385"/>
      <c r="Z632" s="385"/>
      <c r="AA632" s="385"/>
      <c r="AB632" s="385"/>
      <c r="AC632" s="385"/>
      <c r="AD632" s="385"/>
      <c r="AE632" s="385"/>
      <c r="AF632" s="385"/>
      <c r="AG632" s="385"/>
      <c r="AH632" s="385"/>
      <c r="AI632" s="385"/>
      <c r="AJ632" s="385"/>
      <c r="AK632" s="385"/>
      <c r="AL632" s="385"/>
      <c r="AM632" s="385"/>
      <c r="AN632" s="385"/>
      <c r="AO632" s="385"/>
      <c r="AP632" s="385"/>
      <c r="AQ632" s="386"/>
    </row>
    <row r="633" spans="1:43" s="322" customFormat="1" ht="15" customHeight="1" outlineLevel="1">
      <c r="A633" s="322" t="str">
        <f t="shared" si="129"/>
        <v>1</v>
      </c>
      <c r="L633" s="1080" t="s">
        <v>687</v>
      </c>
      <c r="M633" s="1081"/>
      <c r="N633" s="382" t="str">
        <f>INDEX('Общие сведения'!$L$113:$L$476,MATCH($A633,'Общие сведения'!$D$113:$D$476,0))</f>
        <v>тариф на питьевую воду</v>
      </c>
      <c r="O633" s="385"/>
      <c r="P633" s="385"/>
      <c r="Q633" s="385"/>
      <c r="R633" s="385"/>
      <c r="S633" s="385"/>
      <c r="T633" s="385"/>
      <c r="U633" s="385"/>
      <c r="V633" s="385"/>
      <c r="W633" s="385"/>
      <c r="X633" s="385"/>
      <c r="Y633" s="385"/>
      <c r="Z633" s="385"/>
      <c r="AA633" s="385"/>
      <c r="AB633" s="385"/>
      <c r="AC633" s="385"/>
      <c r="AD633" s="385"/>
      <c r="AE633" s="385"/>
      <c r="AF633" s="385"/>
      <c r="AG633" s="385"/>
      <c r="AH633" s="385"/>
      <c r="AI633" s="385"/>
      <c r="AJ633" s="385"/>
      <c r="AK633" s="385"/>
      <c r="AL633" s="385"/>
      <c r="AM633" s="385"/>
      <c r="AN633" s="385"/>
      <c r="AO633" s="385"/>
      <c r="AP633" s="385"/>
      <c r="AQ633" s="386"/>
    </row>
    <row r="634" spans="1:43" s="322" customFormat="1" ht="15" customHeight="1" outlineLevel="1">
      <c r="A634" s="322" t="str">
        <f t="shared" si="129"/>
        <v>1</v>
      </c>
      <c r="L634" s="1082" t="s">
        <v>282</v>
      </c>
      <c r="M634" s="1083"/>
      <c r="N634" s="382" t="str">
        <f>INDEX('Общие сведения'!$M$113:$M$476,MATCH($A634,'Общие сведения'!$D$113:$D$476,0))</f>
        <v>р.п.Вешкайма</v>
      </c>
      <c r="O634" s="385"/>
      <c r="P634" s="385"/>
      <c r="Q634" s="385"/>
      <c r="R634" s="385"/>
      <c r="S634" s="385"/>
      <c r="T634" s="385"/>
      <c r="U634" s="385"/>
      <c r="V634" s="385"/>
      <c r="W634" s="385"/>
      <c r="X634" s="385"/>
      <c r="Y634" s="385"/>
      <c r="Z634" s="385"/>
      <c r="AA634" s="385"/>
      <c r="AB634" s="385"/>
      <c r="AC634" s="385"/>
      <c r="AD634" s="385"/>
      <c r="AE634" s="385"/>
      <c r="AF634" s="385"/>
      <c r="AG634" s="385"/>
      <c r="AH634" s="385"/>
      <c r="AI634" s="385"/>
      <c r="AJ634" s="385"/>
      <c r="AK634" s="385"/>
      <c r="AL634" s="385"/>
      <c r="AM634" s="385"/>
      <c r="AN634" s="385"/>
      <c r="AO634" s="385"/>
      <c r="AP634" s="385"/>
      <c r="AQ634" s="386"/>
    </row>
    <row r="635" spans="1:43" s="391" customFormat="1" ht="15" customHeight="1" outlineLevel="1">
      <c r="A635" s="322" t="str">
        <f t="shared" si="129"/>
        <v>1</v>
      </c>
      <c r="L635" s="446" t="s">
        <v>702</v>
      </c>
      <c r="M635" s="447" t="s">
        <v>679</v>
      </c>
      <c r="N635" s="448"/>
      <c r="O635" s="448"/>
      <c r="P635" s="395">
        <f>IF(N635=0,0,(O635-N635)/N635*100)</f>
        <v>0</v>
      </c>
      <c r="Q635" s="448"/>
      <c r="R635" s="448"/>
      <c r="S635" s="395">
        <f>IF(Q635=0,0,(R635-Q635)/Q635*100)</f>
        <v>0</v>
      </c>
      <c r="T635" s="448"/>
      <c r="U635" s="448"/>
      <c r="V635" s="395">
        <f>IF(T635=0,0,(U635-T635)/T635*100)</f>
        <v>0</v>
      </c>
      <c r="W635" s="448"/>
      <c r="X635" s="448"/>
      <c r="Y635" s="395">
        <f>IF(W635=0,0,(X635-W635)/W635*100)</f>
        <v>0</v>
      </c>
      <c r="Z635" s="448"/>
      <c r="AA635" s="448"/>
      <c r="AB635" s="395">
        <f>IF(Z635=0,0,(AA635-Z635)/Z635*100)</f>
        <v>0</v>
      </c>
      <c r="AC635" s="448"/>
      <c r="AD635" s="448"/>
      <c r="AE635" s="395">
        <f>IF(AC635=0,0,(AD635-AC635)/AC635*100)</f>
        <v>0</v>
      </c>
      <c r="AF635" s="448"/>
      <c r="AG635" s="448"/>
      <c r="AH635" s="395">
        <f>IF(AF635=0,0,(AG635-AF635)/AF635*100)</f>
        <v>0</v>
      </c>
      <c r="AI635" s="448"/>
      <c r="AJ635" s="448"/>
      <c r="AK635" s="395">
        <f>IF(AI635=0,0,(AJ635-AI635)/AI635*100)</f>
        <v>0</v>
      </c>
      <c r="AL635" s="448"/>
      <c r="AM635" s="448"/>
      <c r="AN635" s="395">
        <f>IF(AL635=0,0,(AM635-AL635)/AL635*100)</f>
        <v>0</v>
      </c>
      <c r="AO635" s="448"/>
      <c r="AP635" s="448"/>
      <c r="AQ635" s="395">
        <f>IF(AO635=0,0,(AP635-AO635)/AO635*100)</f>
        <v>0</v>
      </c>
    </row>
    <row r="636" spans="1:43" s="391" customFormat="1" ht="15" customHeight="1" outlineLevel="1">
      <c r="A636" s="322" t="str">
        <f t="shared" si="129"/>
        <v>1</v>
      </c>
      <c r="L636" s="446" t="s">
        <v>703</v>
      </c>
      <c r="M636" s="447" t="s">
        <v>679</v>
      </c>
      <c r="N636" s="448"/>
      <c r="O636" s="448"/>
      <c r="P636" s="395">
        <f>IF(N636=0,0,(O636-N636)/N636*100)</f>
        <v>0</v>
      </c>
      <c r="Q636" s="448"/>
      <c r="R636" s="448"/>
      <c r="S636" s="395">
        <f>IF(Q636=0,0,(R636-Q636)/Q636*100)</f>
        <v>0</v>
      </c>
      <c r="T636" s="448"/>
      <c r="U636" s="448"/>
      <c r="V636" s="395">
        <f>IF(T636=0,0,(U636-T636)/T636*100)</f>
        <v>0</v>
      </c>
      <c r="W636" s="448"/>
      <c r="X636" s="448"/>
      <c r="Y636" s="395">
        <f>IF(W636=0,0,(X636-W636)/W636*100)</f>
        <v>0</v>
      </c>
      <c r="Z636" s="448"/>
      <c r="AA636" s="448"/>
      <c r="AB636" s="395">
        <f>IF(Z636=0,0,(AA636-Z636)/Z636*100)</f>
        <v>0</v>
      </c>
      <c r="AC636" s="448"/>
      <c r="AD636" s="448"/>
      <c r="AE636" s="395">
        <f>IF(AC636=0,0,(AD636-AC636)/AC636*100)</f>
        <v>0</v>
      </c>
      <c r="AF636" s="448"/>
      <c r="AG636" s="448"/>
      <c r="AH636" s="395">
        <f>IF(AF636=0,0,(AG636-AF636)/AF636*100)</f>
        <v>0</v>
      </c>
      <c r="AI636" s="448"/>
      <c r="AJ636" s="448"/>
      <c r="AK636" s="395">
        <f>IF(AI636=0,0,(AJ636-AI636)/AI636*100)</f>
        <v>0</v>
      </c>
      <c r="AL636" s="448"/>
      <c r="AM636" s="448"/>
      <c r="AN636" s="395">
        <f>IF(AL636=0,0,(AM636-AL636)/AL636*100)</f>
        <v>0</v>
      </c>
      <c r="AO636" s="448"/>
      <c r="AP636" s="448"/>
      <c r="AQ636" s="395">
        <f>IF(AO636=0,0,(AP636-AO636)/AO636*100)</f>
        <v>0</v>
      </c>
    </row>
    <row r="637" spans="1:43" s="322" customFormat="1" ht="15" customHeight="1" outlineLevel="1">
      <c r="A637" s="322" t="str">
        <f t="shared" si="129"/>
        <v>1</v>
      </c>
      <c r="L637" s="449" t="s">
        <v>689</v>
      </c>
      <c r="M637" s="450" t="s">
        <v>145</v>
      </c>
      <c r="N637" s="398">
        <f>IF(N635=0,0,N636/N635)*100</f>
        <v>0</v>
      </c>
      <c r="O637" s="398">
        <f>IF(O635=0,0,O636/O635)*100</f>
        <v>0</v>
      </c>
      <c r="P637" s="451"/>
      <c r="Q637" s="398">
        <f>IF(Q635=0,0,Q636/Q635)*100</f>
        <v>0</v>
      </c>
      <c r="R637" s="398">
        <f>IF(R635=0,0,R636/R635)*100</f>
        <v>0</v>
      </c>
      <c r="S637" s="451"/>
      <c r="T637" s="398">
        <f>IF(T635=0,0,T636/T635)*100</f>
        <v>0</v>
      </c>
      <c r="U637" s="398">
        <f>IF(U635=0,0,U636/U635)*100</f>
        <v>0</v>
      </c>
      <c r="V637" s="451"/>
      <c r="W637" s="398">
        <f>IF(W635=0,0,W636/W635)*100</f>
        <v>0</v>
      </c>
      <c r="X637" s="398">
        <f>IF(X635=0,0,X636/X635)*100</f>
        <v>0</v>
      </c>
      <c r="Y637" s="451"/>
      <c r="Z637" s="398">
        <f>IF(Z635=0,0,Z636/Z635)*100</f>
        <v>0</v>
      </c>
      <c r="AA637" s="398">
        <f>IF(AA635=0,0,AA636/AA635)*100</f>
        <v>0</v>
      </c>
      <c r="AB637" s="451"/>
      <c r="AC637" s="398">
        <f>IF(AC635=0,0,AC636/AC635)*100</f>
        <v>0</v>
      </c>
      <c r="AD637" s="398">
        <f>IF(AD635=0,0,AD636/AD635)*100</f>
        <v>0</v>
      </c>
      <c r="AE637" s="451"/>
      <c r="AF637" s="398">
        <f>IF(AF635=0,0,AF636/AF635)*100</f>
        <v>0</v>
      </c>
      <c r="AG637" s="398">
        <f>IF(AG635=0,0,AG636/AG635)*100</f>
        <v>0</v>
      </c>
      <c r="AH637" s="451"/>
      <c r="AI637" s="398">
        <f>IF(AI635=0,0,AI636/AI635)*100</f>
        <v>0</v>
      </c>
      <c r="AJ637" s="398">
        <f>IF(AJ635=0,0,AJ636/AJ635)*100</f>
        <v>0</v>
      </c>
      <c r="AK637" s="451"/>
      <c r="AL637" s="398">
        <f>IF(AL635=0,0,AL636/AL635)*100</f>
        <v>0</v>
      </c>
      <c r="AM637" s="398">
        <f>IF(AM635=0,0,AM636/AM635)*100</f>
        <v>0</v>
      </c>
      <c r="AN637" s="451"/>
      <c r="AO637" s="398">
        <f>IF(AO635=0,0,AO636/AO635)*100</f>
        <v>0</v>
      </c>
      <c r="AP637" s="398">
        <f>IF(AP635=0,0,AP636/AP635)*100</f>
        <v>0</v>
      </c>
      <c r="AQ637" s="451"/>
    </row>
    <row r="638" spans="1:43" s="322" customFormat="1" ht="15" customHeight="1" outlineLevel="1">
      <c r="A638" s="322" t="str">
        <f t="shared" si="129"/>
        <v>1</v>
      </c>
      <c r="J638" s="322" t="s">
        <v>1376</v>
      </c>
      <c r="L638" s="343" t="s">
        <v>371</v>
      </c>
      <c r="M638" s="342"/>
      <c r="N638" s="340"/>
      <c r="O638" s="340"/>
      <c r="P638" s="340"/>
      <c r="Q638" s="340"/>
      <c r="R638" s="340"/>
      <c r="S638" s="340"/>
      <c r="T638" s="340"/>
      <c r="U638" s="340"/>
      <c r="V638" s="340"/>
      <c r="W638" s="340"/>
      <c r="X638" s="340"/>
      <c r="Y638" s="340"/>
      <c r="Z638" s="340"/>
      <c r="AA638" s="340"/>
      <c r="AB638" s="340"/>
      <c r="AC638" s="340"/>
      <c r="AD638" s="340"/>
      <c r="AE638" s="340"/>
      <c r="AF638" s="340"/>
      <c r="AG638" s="340"/>
      <c r="AH638" s="340"/>
      <c r="AI638" s="340"/>
      <c r="AJ638" s="340"/>
      <c r="AK638" s="340"/>
      <c r="AL638" s="340"/>
      <c r="AM638" s="340"/>
      <c r="AN638" s="340"/>
      <c r="AO638" s="340"/>
      <c r="AP638" s="340"/>
      <c r="AQ638" s="341"/>
    </row>
    <row r="639" spans="1:43" s="558" customFormat="1">
      <c r="A639" s="575" t="s">
        <v>1377</v>
      </c>
      <c r="M639" s="559"/>
      <c r="N639" s="559"/>
      <c r="O639" s="559"/>
      <c r="P639" s="559"/>
      <c r="AA639" s="560"/>
    </row>
    <row r="640" spans="1:43" s="322" customFormat="1" ht="15" customHeight="1" outlineLevel="1">
      <c r="A640" s="322" t="str">
        <f ca="1">OFFSET(A640,-1,0)</f>
        <v>et_List16_line_o</v>
      </c>
      <c r="G640" s="322">
        <f ca="1">OFFSET(G640,-1,0)</f>
        <v>0</v>
      </c>
      <c r="J640" s="1072"/>
      <c r="K640" s="147" t="s">
        <v>283</v>
      </c>
      <c r="L640" s="576"/>
      <c r="M640" s="577" t="s">
        <v>679</v>
      </c>
      <c r="N640" s="400"/>
      <c r="O640" s="401"/>
      <c r="P640" s="399">
        <f>IF(N640=0,0,(O640-N640)/N640*100)</f>
        <v>0</v>
      </c>
      <c r="Q640" s="400"/>
      <c r="R640" s="401"/>
      <c r="S640" s="399">
        <f>IF(Q640=0,0,(R640-Q640)/Q640*100)</f>
        <v>0</v>
      </c>
      <c r="T640" s="400"/>
      <c r="U640" s="401"/>
      <c r="V640" s="399">
        <f>IF(T640=0,0,(U640-T640)/T640*100)</f>
        <v>0</v>
      </c>
      <c r="W640" s="400"/>
      <c r="X640" s="401"/>
      <c r="Y640" s="399">
        <f>IF(W640=0,0,(X640-W640)/W640*100)</f>
        <v>0</v>
      </c>
      <c r="Z640" s="400"/>
      <c r="AA640" s="401"/>
      <c r="AB640" s="399">
        <f>IF(Z640=0,0,(AA640-Z640)/Z640*100)</f>
        <v>0</v>
      </c>
      <c r="AC640" s="400"/>
      <c r="AD640" s="401"/>
      <c r="AE640" s="399">
        <f>IF(AC640=0,0,(AD640-AC640)/AC640*100)</f>
        <v>0</v>
      </c>
      <c r="AF640" s="400"/>
      <c r="AG640" s="401"/>
      <c r="AH640" s="399">
        <f>IF(AF640=0,0,(AG640-AF640)/AF640*100)</f>
        <v>0</v>
      </c>
      <c r="AI640" s="400"/>
      <c r="AJ640" s="401"/>
      <c r="AK640" s="399">
        <f>IF(AI640=0,0,(AJ640-AI640)/AI640*100)</f>
        <v>0</v>
      </c>
      <c r="AL640" s="400"/>
      <c r="AM640" s="401"/>
      <c r="AN640" s="399">
        <f>IF(AL640=0,0,(AM640-AL640)/AL640*100)</f>
        <v>0</v>
      </c>
      <c r="AO640" s="400"/>
      <c r="AP640" s="401"/>
      <c r="AQ640" s="399">
        <f>IF(AO640=0,0,(AP640-AO640)/AO640*100)</f>
        <v>0</v>
      </c>
    </row>
    <row r="641" spans="1:43" s="322" customFormat="1" ht="15" customHeight="1" outlineLevel="1">
      <c r="A641" s="322" t="str">
        <f ca="1">OFFSET(A641,-1,0)</f>
        <v>et_List16_line_o</v>
      </c>
      <c r="G641" s="322">
        <f ca="1">OFFSET(G641,-1,0)</f>
        <v>0</v>
      </c>
      <c r="J641" s="1072"/>
      <c r="K641" s="147"/>
      <c r="L641" s="396" t="s">
        <v>1378</v>
      </c>
      <c r="M641" s="578" t="s">
        <v>329</v>
      </c>
      <c r="N641" s="571"/>
      <c r="O641" s="571"/>
      <c r="P641" s="579">
        <f>IF(N641=0,0,(O641-N641)/N641*100)</f>
        <v>0</v>
      </c>
      <c r="Q641" s="571"/>
      <c r="R641" s="571"/>
      <c r="S641" s="579">
        <f>IF(Q641=0,0,(R641-Q641)/Q641*100)</f>
        <v>0</v>
      </c>
      <c r="T641" s="571"/>
      <c r="U641" s="571"/>
      <c r="V641" s="579">
        <f>IF(T641=0,0,(U641-T641)/T641*100)</f>
        <v>0</v>
      </c>
      <c r="W641" s="571"/>
      <c r="X641" s="571"/>
      <c r="Y641" s="579">
        <f>IF(W641=0,0,(X641-W641)/W641*100)</f>
        <v>0</v>
      </c>
      <c r="Z641" s="571"/>
      <c r="AA641" s="571"/>
      <c r="AB641" s="579">
        <f>IF(Z641=0,0,(AA641-Z641)/Z641*100)</f>
        <v>0</v>
      </c>
      <c r="AC641" s="571"/>
      <c r="AD641" s="571"/>
      <c r="AE641" s="579">
        <f>IF(AC641=0,0,(AD641-AC641)/AC641*100)</f>
        <v>0</v>
      </c>
      <c r="AF641" s="571"/>
      <c r="AG641" s="571"/>
      <c r="AH641" s="579">
        <f>IF(AF641=0,0,(AG641-AF641)/AF641*100)</f>
        <v>0</v>
      </c>
      <c r="AI641" s="571"/>
      <c r="AJ641" s="571"/>
      <c r="AK641" s="579">
        <f>IF(AI641=0,0,(AJ641-AI641)/AI641*100)</f>
        <v>0</v>
      </c>
      <c r="AL641" s="571"/>
      <c r="AM641" s="571"/>
      <c r="AN641" s="579">
        <f>IF(AL641=0,0,(AM641-AL641)/AL641*100)</f>
        <v>0</v>
      </c>
      <c r="AO641" s="571"/>
      <c r="AP641" s="571"/>
      <c r="AQ641" s="579">
        <f>IF(AO641=0,0,(AP641-AO641)/AO641*100)</f>
        <v>0</v>
      </c>
    </row>
    <row r="642" spans="1:43" s="558" customFormat="1">
      <c r="A642" s="575" t="s">
        <v>1379</v>
      </c>
      <c r="M642" s="559"/>
      <c r="N642" s="559"/>
      <c r="O642" s="559"/>
      <c r="P642" s="559"/>
      <c r="Q642" s="559"/>
      <c r="R642" s="559"/>
      <c r="S642" s="559"/>
      <c r="T642" s="559"/>
      <c r="U642" s="559"/>
      <c r="V642" s="559"/>
      <c r="W642" s="559"/>
      <c r="X642" s="559"/>
      <c r="Y642" s="559"/>
      <c r="Z642" s="559"/>
      <c r="AA642" s="559"/>
      <c r="AB642" s="559"/>
      <c r="AC642" s="559"/>
      <c r="AD642" s="559"/>
      <c r="AE642" s="559"/>
      <c r="AF642" s="559"/>
      <c r="AG642" s="559"/>
      <c r="AH642" s="559"/>
      <c r="AI642" s="559"/>
      <c r="AJ642" s="559"/>
      <c r="AK642" s="559"/>
      <c r="AL642" s="559"/>
      <c r="AM642" s="559"/>
      <c r="AN642" s="559"/>
      <c r="AO642" s="559"/>
      <c r="AP642" s="559"/>
      <c r="AQ642" s="559"/>
    </row>
    <row r="643" spans="1:43" s="322" customFormat="1" ht="13.8" outlineLevel="1">
      <c r="A643" s="322" t="str">
        <f t="shared" ref="A643:A648" ca="1" si="130">OFFSET(A643,-1,0)</f>
        <v>et_List16_line_d</v>
      </c>
      <c r="G643" s="322">
        <f t="shared" ref="G643:G648" ca="1" si="131">OFFSET(G643,-1,0)</f>
        <v>0</v>
      </c>
      <c r="J643" s="1072"/>
      <c r="K643" s="147" t="s">
        <v>283</v>
      </c>
      <c r="L643" s="576"/>
      <c r="M643" s="577"/>
      <c r="N643" s="580"/>
      <c r="O643" s="581"/>
      <c r="P643" s="581"/>
      <c r="Q643" s="580"/>
      <c r="R643" s="581"/>
      <c r="S643" s="581"/>
      <c r="T643" s="580"/>
      <c r="U643" s="581"/>
      <c r="V643" s="581"/>
      <c r="W643" s="580"/>
      <c r="X643" s="581"/>
      <c r="Y643" s="581"/>
      <c r="Z643" s="580"/>
      <c r="AA643" s="581"/>
      <c r="AB643" s="581"/>
      <c r="AC643" s="580"/>
      <c r="AD643" s="581"/>
      <c r="AE643" s="581"/>
      <c r="AF643" s="580"/>
      <c r="AG643" s="581"/>
      <c r="AH643" s="581"/>
      <c r="AI643" s="580"/>
      <c r="AJ643" s="581"/>
      <c r="AK643" s="581"/>
      <c r="AL643" s="580"/>
      <c r="AM643" s="581"/>
      <c r="AN643" s="581"/>
      <c r="AO643" s="580"/>
      <c r="AP643" s="581"/>
      <c r="AQ643" s="581"/>
    </row>
    <row r="644" spans="1:43" s="322" customFormat="1" ht="22.8" outlineLevel="1">
      <c r="A644" s="322" t="str">
        <f t="shared" ca="1" si="130"/>
        <v>et_List16_line_d</v>
      </c>
      <c r="G644" s="322">
        <f t="shared" ca="1" si="131"/>
        <v>0</v>
      </c>
      <c r="J644" s="1072"/>
      <c r="K644" s="147"/>
      <c r="L644" s="406" t="s">
        <v>694</v>
      </c>
      <c r="M644" s="577" t="s">
        <v>679</v>
      </c>
      <c r="N644" s="400">
        <f>IF(N646=0,0,(N645*N646+N647*N648*6)/N646)</f>
        <v>0</v>
      </c>
      <c r="O644" s="400">
        <f>IF(O646=0,0,(O645*O646+O647*O648*6)/O646)</f>
        <v>0</v>
      </c>
      <c r="P644" s="399">
        <f>IF(N644=0,0,(O644-N644)/N644*100)</f>
        <v>0</v>
      </c>
      <c r="Q644" s="400">
        <f>IF(Q646=0,0,(Q645*Q646+Q647*Q648*6)/Q646)</f>
        <v>0</v>
      </c>
      <c r="R644" s="400">
        <f>IF(R646=0,0,(R645*R646+R647*R648*6)/R646)</f>
        <v>0</v>
      </c>
      <c r="S644" s="399">
        <f>IF(Q644=0,0,(R644-Q644)/Q644*100)</f>
        <v>0</v>
      </c>
      <c r="T644" s="400">
        <f>IF(T646=0,0,(T645*T646+T647*T648*6)/T646)</f>
        <v>0</v>
      </c>
      <c r="U644" s="400">
        <f>IF(U646=0,0,(U645*U646+U647*U648*6)/U646)</f>
        <v>0</v>
      </c>
      <c r="V644" s="399">
        <f>IF(T644=0,0,(U644-T644)/T644*100)</f>
        <v>0</v>
      </c>
      <c r="W644" s="400">
        <f>IF(W646=0,0,(W645*W646+W647*W648*6)/W646)</f>
        <v>0</v>
      </c>
      <c r="X644" s="400">
        <f>IF(X646=0,0,(X645*X646+X647*X648*6)/X646)</f>
        <v>0</v>
      </c>
      <c r="Y644" s="399">
        <f>IF(W644=0,0,(X644-W644)/W644*100)</f>
        <v>0</v>
      </c>
      <c r="Z644" s="400">
        <f>IF(Z646=0,0,(Z645*Z646+Z647*Z648*6)/Z646)</f>
        <v>0</v>
      </c>
      <c r="AA644" s="400">
        <f>IF(AA646=0,0,(AA645*AA646+AA647*AA648*6)/AA646)</f>
        <v>0</v>
      </c>
      <c r="AB644" s="399">
        <f>IF(Z644=0,0,(AA644-Z644)/Z644*100)</f>
        <v>0</v>
      </c>
      <c r="AC644" s="400">
        <f>IF(AC646=0,0,(AC645*AC646+AC647*AC648*6)/AC646)</f>
        <v>0</v>
      </c>
      <c r="AD644" s="400">
        <f>IF(AD646=0,0,(AD645*AD646+AD647*AD648*6)/AD646)</f>
        <v>0</v>
      </c>
      <c r="AE644" s="399">
        <f>IF(AC644=0,0,(AD644-AC644)/AC644*100)</f>
        <v>0</v>
      </c>
      <c r="AF644" s="400">
        <f>IF(AF646=0,0,(AF645*AF646+AF647*AF648*6)/AF646)</f>
        <v>0</v>
      </c>
      <c r="AG644" s="400">
        <f>IF(AG646=0,0,(AG645*AG646+AG647*AG648*6)/AG646)</f>
        <v>0</v>
      </c>
      <c r="AH644" s="399">
        <f>IF(AF644=0,0,(AG644-AF644)/AF644*100)</f>
        <v>0</v>
      </c>
      <c r="AI644" s="400">
        <f>IF(AI646=0,0,(AI645*AI646+AI647*AI648*6)/AI646)</f>
        <v>0</v>
      </c>
      <c r="AJ644" s="400">
        <f>IF(AJ646=0,0,(AJ645*AJ646+AJ647*AJ648*6)/AJ646)</f>
        <v>0</v>
      </c>
      <c r="AK644" s="399">
        <f>IF(AI644=0,0,(AJ644-AI644)/AI644*100)</f>
        <v>0</v>
      </c>
      <c r="AL644" s="400">
        <f>IF(AL646=0,0,(AL645*AL646+AL647*AL648*6)/AL646)</f>
        <v>0</v>
      </c>
      <c r="AM644" s="400">
        <f>IF(AM646=0,0,(AM645*AM646+AM647*AM648*6)/AM646)</f>
        <v>0</v>
      </c>
      <c r="AN644" s="399">
        <f>IF(AL644=0,0,(AM644-AL644)/AL644*100)</f>
        <v>0</v>
      </c>
      <c r="AO644" s="400">
        <f>IF(AO646=0,0,(AO645*AO646+AO647*AO648*6)/AO646)</f>
        <v>0</v>
      </c>
      <c r="AP644" s="400">
        <f>IF(AP646=0,0,(AP645*AP646+AP647*AP648*6)/AP646)</f>
        <v>0</v>
      </c>
      <c r="AQ644" s="399">
        <f>IF(AO644=0,0,(AP644-AO644)/AO644*100)</f>
        <v>0</v>
      </c>
    </row>
    <row r="645" spans="1:43" s="322" customFormat="1" ht="22.8" outlineLevel="1">
      <c r="A645" s="322" t="str">
        <f t="shared" ca="1" si="130"/>
        <v>et_List16_line_d</v>
      </c>
      <c r="G645" s="322">
        <f t="shared" ca="1" si="131"/>
        <v>0</v>
      </c>
      <c r="J645" s="1072"/>
      <c r="K645" s="147"/>
      <c r="L645" s="406" t="s">
        <v>695</v>
      </c>
      <c r="M645" s="577" t="s">
        <v>679</v>
      </c>
      <c r="N645" s="400"/>
      <c r="O645" s="400"/>
      <c r="P645" s="399">
        <f>IF(N645=0,0,(O645-N645)/N645*100)</f>
        <v>0</v>
      </c>
      <c r="Q645" s="400"/>
      <c r="R645" s="400"/>
      <c r="S645" s="399">
        <f>IF(Q645=0,0,(R645-Q645)/Q645*100)</f>
        <v>0</v>
      </c>
      <c r="T645" s="400"/>
      <c r="U645" s="400"/>
      <c r="V645" s="399">
        <f>IF(T645=0,0,(U645-T645)/T645*100)</f>
        <v>0</v>
      </c>
      <c r="W645" s="400"/>
      <c r="X645" s="400"/>
      <c r="Y645" s="399">
        <f>IF(W645=0,0,(X645-W645)/W645*100)</f>
        <v>0</v>
      </c>
      <c r="Z645" s="400"/>
      <c r="AA645" s="400"/>
      <c r="AB645" s="399">
        <f>IF(Z645=0,0,(AA645-Z645)/Z645*100)</f>
        <v>0</v>
      </c>
      <c r="AC645" s="400"/>
      <c r="AD645" s="400"/>
      <c r="AE645" s="399">
        <f>IF(AC645=0,0,(AD645-AC645)/AC645*100)</f>
        <v>0</v>
      </c>
      <c r="AF645" s="400"/>
      <c r="AG645" s="400"/>
      <c r="AH645" s="399">
        <f>IF(AF645=0,0,(AG645-AF645)/AF645*100)</f>
        <v>0</v>
      </c>
      <c r="AI645" s="400"/>
      <c r="AJ645" s="400"/>
      <c r="AK645" s="399">
        <f>IF(AI645=0,0,(AJ645-AI645)/AI645*100)</f>
        <v>0</v>
      </c>
      <c r="AL645" s="400"/>
      <c r="AM645" s="400"/>
      <c r="AN645" s="399">
        <f>IF(AL645=0,0,(AM645-AL645)/AL645*100)</f>
        <v>0</v>
      </c>
      <c r="AO645" s="400"/>
      <c r="AP645" s="400"/>
      <c r="AQ645" s="399">
        <f>IF(AO645=0,0,(AP645-AO645)/AO645*100)</f>
        <v>0</v>
      </c>
    </row>
    <row r="646" spans="1:43" s="322" customFormat="1" ht="22.8" outlineLevel="1">
      <c r="A646" s="322" t="str">
        <f t="shared" ca="1" si="130"/>
        <v>et_List16_line_d</v>
      </c>
      <c r="G646" s="322">
        <f t="shared" ca="1" si="131"/>
        <v>0</v>
      </c>
      <c r="J646" s="1072"/>
      <c r="K646" s="147"/>
      <c r="L646" s="406" t="s">
        <v>696</v>
      </c>
      <c r="M646" s="577" t="s">
        <v>329</v>
      </c>
      <c r="N646" s="571"/>
      <c r="O646" s="571"/>
      <c r="P646" s="579">
        <f>IF(N646=0,0,(O646-N646)/N646*100)</f>
        <v>0</v>
      </c>
      <c r="Q646" s="571"/>
      <c r="R646" s="571"/>
      <c r="S646" s="579">
        <f>IF(Q646=0,0,(R646-Q646)/Q646*100)</f>
        <v>0</v>
      </c>
      <c r="T646" s="571"/>
      <c r="U646" s="571"/>
      <c r="V646" s="579">
        <f>IF(T646=0,0,(U646-T646)/T646*100)</f>
        <v>0</v>
      </c>
      <c r="W646" s="571"/>
      <c r="X646" s="571"/>
      <c r="Y646" s="579">
        <f>IF(W646=0,0,(X646-W646)/W646*100)</f>
        <v>0</v>
      </c>
      <c r="Z646" s="571"/>
      <c r="AA646" s="571"/>
      <c r="AB646" s="579">
        <f>IF(Z646=0,0,(AA646-Z646)/Z646*100)</f>
        <v>0</v>
      </c>
      <c r="AC646" s="571"/>
      <c r="AD646" s="571"/>
      <c r="AE646" s="579">
        <f>IF(AC646=0,0,(AD646-AC646)/AC646*100)</f>
        <v>0</v>
      </c>
      <c r="AF646" s="571"/>
      <c r="AG646" s="571"/>
      <c r="AH646" s="579">
        <f>IF(AF646=0,0,(AG646-AF646)/AF646*100)</f>
        <v>0</v>
      </c>
      <c r="AI646" s="571"/>
      <c r="AJ646" s="571"/>
      <c r="AK646" s="579">
        <f>IF(AI646=0,0,(AJ646-AI646)/AI646*100)</f>
        <v>0</v>
      </c>
      <c r="AL646" s="571"/>
      <c r="AM646" s="571"/>
      <c r="AN646" s="579">
        <f>IF(AL646=0,0,(AM646-AL646)/AL646*100)</f>
        <v>0</v>
      </c>
      <c r="AO646" s="571"/>
      <c r="AP646" s="571"/>
      <c r="AQ646" s="579">
        <f>IF(AO646=0,0,(AP646-AO646)/AO646*100)</f>
        <v>0</v>
      </c>
    </row>
    <row r="647" spans="1:43" s="322" customFormat="1" ht="34.200000000000003" outlineLevel="1">
      <c r="A647" s="322" t="str">
        <f t="shared" ca="1" si="130"/>
        <v>et_List16_line_d</v>
      </c>
      <c r="G647" s="322">
        <f t="shared" ca="1" si="131"/>
        <v>0</v>
      </c>
      <c r="J647" s="1072"/>
      <c r="K647" s="147"/>
      <c r="L647" s="406" t="s">
        <v>697</v>
      </c>
      <c r="M647" s="577" t="s">
        <v>698</v>
      </c>
      <c r="N647" s="400"/>
      <c r="O647" s="400"/>
      <c r="P647" s="399">
        <f>IF(N647=0,0,(O647-N647)/N647*100)</f>
        <v>0</v>
      </c>
      <c r="Q647" s="400"/>
      <c r="R647" s="400"/>
      <c r="S647" s="399">
        <f>IF(Q647=0,0,(R647-Q647)/Q647*100)</f>
        <v>0</v>
      </c>
      <c r="T647" s="400"/>
      <c r="U647" s="400"/>
      <c r="V647" s="399">
        <f>IF(T647=0,0,(U647-T647)/T647*100)</f>
        <v>0</v>
      </c>
      <c r="W647" s="400"/>
      <c r="X647" s="400"/>
      <c r="Y647" s="399">
        <f>IF(W647=0,0,(X647-W647)/W647*100)</f>
        <v>0</v>
      </c>
      <c r="Z647" s="400"/>
      <c r="AA647" s="400"/>
      <c r="AB647" s="399">
        <f>IF(Z647=0,0,(AA647-Z647)/Z647*100)</f>
        <v>0</v>
      </c>
      <c r="AC647" s="400"/>
      <c r="AD647" s="400"/>
      <c r="AE647" s="399">
        <f>IF(AC647=0,0,(AD647-AC647)/AC647*100)</f>
        <v>0</v>
      </c>
      <c r="AF647" s="400"/>
      <c r="AG647" s="400"/>
      <c r="AH647" s="399">
        <f>IF(AF647=0,0,(AG647-AF647)/AF647*100)</f>
        <v>0</v>
      </c>
      <c r="AI647" s="400"/>
      <c r="AJ647" s="400"/>
      <c r="AK647" s="399">
        <f>IF(AI647=0,0,(AJ647-AI647)/AI647*100)</f>
        <v>0</v>
      </c>
      <c r="AL647" s="400"/>
      <c r="AM647" s="400"/>
      <c r="AN647" s="399">
        <f>IF(AL647=0,0,(AM647-AL647)/AL647*100)</f>
        <v>0</v>
      </c>
      <c r="AO647" s="400"/>
      <c r="AP647" s="400"/>
      <c r="AQ647" s="399">
        <f>IF(AO647=0,0,(AP647-AO647)/AO647*100)</f>
        <v>0</v>
      </c>
    </row>
    <row r="648" spans="1:43" s="322" customFormat="1" ht="22.8" outlineLevel="1">
      <c r="A648" s="322" t="str">
        <f t="shared" ca="1" si="130"/>
        <v>et_List16_line_d</v>
      </c>
      <c r="G648" s="322">
        <f t="shared" ca="1" si="131"/>
        <v>0</v>
      </c>
      <c r="J648" s="1072"/>
      <c r="K648" s="147"/>
      <c r="L648" s="406" t="s">
        <v>699</v>
      </c>
      <c r="M648" s="577" t="s">
        <v>700</v>
      </c>
      <c r="N648" s="400"/>
      <c r="O648" s="400"/>
      <c r="P648" s="399">
        <f>IF(N648=0,0,(O648-N648)/N648*100)</f>
        <v>0</v>
      </c>
      <c r="Q648" s="400"/>
      <c r="R648" s="400"/>
      <c r="S648" s="399">
        <f>IF(Q648=0,0,(R648-Q648)/Q648*100)</f>
        <v>0</v>
      </c>
      <c r="T648" s="400"/>
      <c r="U648" s="400"/>
      <c r="V648" s="399">
        <f>IF(T648=0,0,(U648-T648)/T648*100)</f>
        <v>0</v>
      </c>
      <c r="W648" s="400"/>
      <c r="X648" s="400"/>
      <c r="Y648" s="399">
        <f>IF(W648=0,0,(X648-W648)/W648*100)</f>
        <v>0</v>
      </c>
      <c r="Z648" s="400"/>
      <c r="AA648" s="400"/>
      <c r="AB648" s="399">
        <f>IF(Z648=0,0,(AA648-Z648)/Z648*100)</f>
        <v>0</v>
      </c>
      <c r="AC648" s="400"/>
      <c r="AD648" s="400"/>
      <c r="AE648" s="399">
        <f>IF(AC648=0,0,(AD648-AC648)/AC648*100)</f>
        <v>0</v>
      </c>
      <c r="AF648" s="400"/>
      <c r="AG648" s="400"/>
      <c r="AH648" s="399">
        <f>IF(AF648=0,0,(AG648-AF648)/AF648*100)</f>
        <v>0</v>
      </c>
      <c r="AI648" s="400"/>
      <c r="AJ648" s="400"/>
      <c r="AK648" s="399">
        <f>IF(AI648=0,0,(AJ648-AI648)/AI648*100)</f>
        <v>0</v>
      </c>
      <c r="AL648" s="400"/>
      <c r="AM648" s="400"/>
      <c r="AN648" s="399">
        <f>IF(AL648=0,0,(AM648-AL648)/AL648*100)</f>
        <v>0</v>
      </c>
      <c r="AO648" s="400"/>
      <c r="AP648" s="400"/>
      <c r="AQ648" s="399">
        <f>IF(AO648=0,0,(AP648-AO648)/AO648*100)</f>
        <v>0</v>
      </c>
    </row>
    <row r="649" spans="1:43" s="188" customFormat="1">
      <c r="A649" s="187" t="s">
        <v>1380</v>
      </c>
      <c r="M649" s="3"/>
      <c r="N649" s="3"/>
      <c r="O649" s="3"/>
      <c r="P649" s="3"/>
      <c r="AA649" s="5"/>
    </row>
    <row r="650" spans="1:43" s="322" customFormat="1" ht="15" customHeight="1" outlineLevel="1">
      <c r="A650" s="322" t="str">
        <f ca="1">OFFSET(A650,-1,0)</f>
        <v>et_List16_line_transp</v>
      </c>
      <c r="K650" s="147" t="s">
        <v>283</v>
      </c>
      <c r="L650" s="452"/>
      <c r="M650" s="397" t="s">
        <v>679</v>
      </c>
      <c r="N650" s="400"/>
      <c r="O650" s="401"/>
      <c r="P650" s="399">
        <f>IF(N650=0,0,(O650-N650)/N650*100)</f>
        <v>0</v>
      </c>
      <c r="Q650" s="401"/>
      <c r="R650" s="401"/>
      <c r="S650" s="399">
        <f>IF(Q650=0,0,(R650-Q650)/Q650*100)</f>
        <v>0</v>
      </c>
      <c r="T650" s="401"/>
      <c r="U650" s="401"/>
      <c r="V650" s="399">
        <f>IF(T650=0,0,(U650-T650)/T650*100)</f>
        <v>0</v>
      </c>
      <c r="W650" s="401"/>
      <c r="X650" s="401"/>
      <c r="Y650" s="399">
        <f>IF(W650=0,0,(X650-W650)/W650*100)</f>
        <v>0</v>
      </c>
      <c r="Z650" s="401"/>
      <c r="AA650" s="401"/>
      <c r="AB650" s="399">
        <f>IF(Z650=0,0,(AA650-Z650)/Z650*100)</f>
        <v>0</v>
      </c>
      <c r="AC650" s="401"/>
      <c r="AD650" s="401"/>
      <c r="AE650" s="399">
        <f>IF(AC650=0,0,(AD650-AC650)/AC650*100)</f>
        <v>0</v>
      </c>
      <c r="AF650" s="401"/>
      <c r="AG650" s="401"/>
      <c r="AH650" s="399">
        <f>IF(AF650=0,0,(AG650-AF650)/AF650*100)</f>
        <v>0</v>
      </c>
      <c r="AI650" s="401"/>
      <c r="AJ650" s="401"/>
      <c r="AK650" s="399">
        <f>IF(AI650=0,0,(AJ650-AI650)/AI650*100)</f>
        <v>0</v>
      </c>
      <c r="AL650" s="401"/>
      <c r="AM650" s="401"/>
      <c r="AN650" s="399">
        <f>IF(AL650=0,0,(AM650-AL650)/AL650*100)</f>
        <v>0</v>
      </c>
      <c r="AO650" s="401"/>
      <c r="AP650" s="401"/>
      <c r="AQ650" s="399">
        <f>IF(AO650=0,0,(AP650-AO650)/AO650*100)</f>
        <v>0</v>
      </c>
    </row>
    <row r="652" spans="1:43" s="143" customFormat="1" ht="30" customHeight="1">
      <c r="A652" s="142" t="s">
        <v>1222</v>
      </c>
      <c r="M652" s="144"/>
      <c r="N652" s="144"/>
      <c r="O652" s="144"/>
      <c r="P652" s="144"/>
      <c r="AA652" s="145"/>
    </row>
    <row r="653" spans="1:43">
      <c r="A653" s="146" t="s">
        <v>1345</v>
      </c>
    </row>
    <row r="654" spans="1:43" s="102" customFormat="1" ht="15" customHeight="1">
      <c r="A654" s="183" t="s">
        <v>18</v>
      </c>
      <c r="L654" s="279" t="str">
        <f>INDEX('Общие сведения'!$J$113:$J$476,MATCH($A654,'Общие сведения'!$D$113:$D$476,0))</f>
        <v>Тариф 1 (Водоснабжение) - тариф на питьевую воду (р.п.Вешкайма)</v>
      </c>
      <c r="M654" s="280"/>
      <c r="N654" s="280"/>
      <c r="O654" s="280"/>
      <c r="P654" s="280"/>
      <c r="Q654" s="280"/>
    </row>
    <row r="655" spans="1:43" s="111" customFormat="1" ht="15" customHeight="1" outlineLevel="1">
      <c r="A655" s="111" t="str">
        <f t="shared" ref="A655:A664" si="132">A654</f>
        <v>1</v>
      </c>
      <c r="F655" s="111">
        <f>first_year</f>
        <v>2023</v>
      </c>
      <c r="G655" s="111" t="b">
        <f t="shared" ref="G655:G664" si="133">F655&lt;first_year+PERIOD_LENGTH</f>
        <v>1</v>
      </c>
      <c r="L655" s="326" t="str">
        <f>F655&amp; " год"</f>
        <v>2023 год</v>
      </c>
      <c r="M655" s="327">
        <f>IFERROR(SUMIFS(INDEX(Калькуляция!$AD$15:$AM$1369,,MATCH(F655,Калькуляция!$AD$1:$AM$1,0)),Калькуляция!$A$15:$A$1369,A655,Калькуляция!$M$15:$M$1369,"Операционные расходы"),0)</f>
        <v>0</v>
      </c>
      <c r="N655" s="476">
        <f>IFERROR(SUMIFS(INDEX(Сценарии!$T$15:$AP$215,,MATCH($F655&amp;"Принято органом регулирования",Сценарии!$T$3:$AP$3,0)),Сценарии!$A$15:$A$215,$A655,Сценарии!$M$15:$M$215,"Индекс эффективности операционных расходов"),0)</f>
        <v>0</v>
      </c>
      <c r="O655" s="327"/>
      <c r="P655" s="476">
        <f>IFERROR(SUMIFS(INDEX(Баланс!$AC$16:$AL$447,,MATCH($F655&amp;"Принято органом регулирования",Баланс!$AC$3:$AL$3,0)),Баланс!$A$16:$A$447,$A655,Баланс!$M$16:$M$447,"Уровень потерь воды"),0)</f>
        <v>0</v>
      </c>
      <c r="Q655" s="476">
        <f>IFERROR(SUMIFS(INDEX(ЭЭ!$AC$15:$AL$137,,MATCH($F655&amp;"Принято органом регулирования",ЭЭ!$AC$3:$AL$3,0)),ЭЭ!$A$15:$A$137,$A655,ЭЭ!$M$15:$M$137,"Удельный расход электроэнергии"),0)</f>
        <v>0</v>
      </c>
    </row>
    <row r="656" spans="1:43" s="111" customFormat="1" ht="15" customHeight="1" outlineLevel="1">
      <c r="A656" s="111" t="str">
        <f t="shared" si="132"/>
        <v>1</v>
      </c>
      <c r="F656" s="111">
        <f>first_year+1</f>
        <v>2024</v>
      </c>
      <c r="G656" s="111" t="b">
        <f t="shared" si="133"/>
        <v>1</v>
      </c>
      <c r="L656" s="326" t="str">
        <f t="shared" ref="L656:L664" si="134">F656&amp; " год"</f>
        <v>2024 год</v>
      </c>
      <c r="M656" s="327">
        <f>IFERROR(SUMIFS(INDEX(Калькуляция!$AD$15:$AM$1369,,MATCH(F656,Калькуляция!$AD$1:$AM$1,0)),Калькуляция!$A$15:$A$1369,A656,Калькуляция!$M$15:$M$1369,"Операционные расходы"),0)</f>
        <v>4153.2556032000002</v>
      </c>
      <c r="N656" s="476">
        <f>IFERROR(SUMIFS(INDEX(Сценарии!$T$15:$AP$215,,MATCH($F656&amp;"Принято органом регулирования",Сценарии!$T$3:$AP$3,0)),Сценарии!$A$15:$A$215,$A656,Сценарии!$M$15:$M$215,"Индекс эффективности операционных расходов"),0)</f>
        <v>1</v>
      </c>
      <c r="O656" s="327"/>
      <c r="P656" s="476">
        <f>IFERROR(SUMIFS(INDEX(Баланс!$AC$16:$AL$447,,MATCH($F656&amp;"Принято органом регулирования",Баланс!$AC$3:$AL$3,0)),Баланс!$A$16:$A$447,$A656,Баланс!$M$16:$M$447,"Уровень потерь воды"),0)</f>
        <v>20</v>
      </c>
      <c r="Q656" s="476">
        <f>IFERROR(SUMIFS(INDEX(ЭЭ!$AC$15:$AL$137,,MATCH($F656&amp;"Принято органом регулирования",ЭЭ!$AC$3:$AL$3,0)),ЭЭ!$A$15:$A$137,$A656,ЭЭ!$M$15:$M$137,"Удельный расход электроэнергии"),0)</f>
        <v>2.6659999999999999</v>
      </c>
    </row>
    <row r="657" spans="1:17" s="111" customFormat="1" ht="15" customHeight="1" outlineLevel="1">
      <c r="A657" s="111" t="str">
        <f t="shared" si="132"/>
        <v>1</v>
      </c>
      <c r="F657" s="111">
        <f>first_year+2</f>
        <v>2025</v>
      </c>
      <c r="G657" s="111" t="b">
        <f t="shared" si="133"/>
        <v>1</v>
      </c>
      <c r="L657" s="326" t="str">
        <f t="shared" si="134"/>
        <v>2025 год</v>
      </c>
      <c r="M657" s="327">
        <f>IFERROR(SUMIFS(INDEX(Калькуляция!$AD$15:$AM$1369,,MATCH(F657,Калькуляция!$AD$1:$AM$1,0)),Калькуляция!$A$15:$A$1369,A657,Калькуляция!$M$15:$M$1369,"Операционные расходы"),0)</f>
        <v>4153.2556032000002</v>
      </c>
      <c r="N657" s="476">
        <f>IFERROR(SUMIFS(INDEX(Сценарии!$T$15:$AP$215,,MATCH($F657&amp;"Принято органом регулирования",Сценарии!$T$3:$AP$3,0)),Сценарии!$A$15:$A$215,$A657,Сценарии!$M$15:$M$215,"Индекс эффективности операционных расходов"),0)</f>
        <v>0</v>
      </c>
      <c r="O657" s="327"/>
      <c r="P657" s="476">
        <f>IFERROR(SUMIFS(INDEX(Баланс!$AC$16:$AL$447,,MATCH($F657&amp;"Принято органом регулирования",Баланс!$AC$3:$AL$3,0)),Баланс!$A$16:$A$447,$A657,Баланс!$M$16:$M$447,"Уровень потерь воды"),0)</f>
        <v>0</v>
      </c>
      <c r="Q657" s="476">
        <f>IFERROR(SUMIFS(INDEX(ЭЭ!$AC$15:$AL$137,,MATCH($F657&amp;"Принято органом регулирования",ЭЭ!$AC$3:$AL$3,0)),ЭЭ!$A$15:$A$137,$A657,ЭЭ!$M$15:$M$137,"Удельный расход электроэнергии"),0)</f>
        <v>0</v>
      </c>
    </row>
    <row r="658" spans="1:17" s="111" customFormat="1" ht="15" customHeight="1" outlineLevel="1">
      <c r="A658" s="111" t="str">
        <f t="shared" si="132"/>
        <v>1</v>
      </c>
      <c r="F658" s="111">
        <f>first_year+3</f>
        <v>2026</v>
      </c>
      <c r="G658" s="111" t="b">
        <f t="shared" si="133"/>
        <v>0</v>
      </c>
      <c r="L658" s="326" t="str">
        <f t="shared" si="134"/>
        <v>2026 год</v>
      </c>
      <c r="M658" s="327">
        <f>IFERROR(SUMIFS(INDEX(Калькуляция!$AD$15:$AM$1369,,MATCH(F658,Калькуляция!$AD$1:$AM$1,0)),Калькуляция!$A$15:$A$1369,A658,Калькуляция!$M$15:$M$1369,"Операционные расходы"),0)</f>
        <v>4153.2556032000002</v>
      </c>
      <c r="N658" s="476">
        <f>IFERROR(SUMIFS(INDEX(Сценарии!$T$15:$AP$215,,MATCH($F658&amp;"Принято органом регулирования",Сценарии!$T$3:$AP$3,0)),Сценарии!$A$15:$A$215,$A658,Сценарии!$M$15:$M$215,"Индекс эффективности операционных расходов"),0)</f>
        <v>0</v>
      </c>
      <c r="O658" s="327"/>
      <c r="P658" s="476">
        <f>IFERROR(SUMIFS(INDEX(Баланс!$AC$16:$AL$447,,MATCH($F658&amp;"Принято органом регулирования",Баланс!$AC$3:$AL$3,0)),Баланс!$A$16:$A$447,$A658,Баланс!$M$16:$M$447,"Уровень потерь воды"),0)</f>
        <v>0</v>
      </c>
      <c r="Q658" s="476">
        <f>IFERROR(SUMIFS(INDEX(ЭЭ!$AC$15:$AL$137,,MATCH($F658&amp;"Принято органом регулирования",ЭЭ!$AC$3:$AL$3,0)),ЭЭ!$A$15:$A$137,$A658,ЭЭ!$M$15:$M$137,"Удельный расход электроэнергии"),0)</f>
        <v>0</v>
      </c>
    </row>
    <row r="659" spans="1:17" s="111" customFormat="1" ht="15" customHeight="1" outlineLevel="1">
      <c r="A659" s="111" t="str">
        <f t="shared" si="132"/>
        <v>1</v>
      </c>
      <c r="F659" s="111">
        <f>first_year+4</f>
        <v>2027</v>
      </c>
      <c r="G659" s="111" t="b">
        <f t="shared" si="133"/>
        <v>0</v>
      </c>
      <c r="L659" s="326" t="str">
        <f t="shared" si="134"/>
        <v>2027 год</v>
      </c>
      <c r="M659" s="327">
        <f>IFERROR(SUMIFS(INDEX(Калькуляция!$AD$15:$AM$1369,,MATCH(F659,Калькуляция!$AD$1:$AM$1,0)),Калькуляция!$A$15:$A$1369,A659,Калькуляция!$M$15:$M$1369,"Операционные расходы"),0)</f>
        <v>4153.2556032000002</v>
      </c>
      <c r="N659" s="476">
        <f>IFERROR(SUMIFS(INDEX(Сценарии!$T$15:$AP$215,,MATCH($F659&amp;"Принято органом регулирования",Сценарии!$T$3:$AP$3,0)),Сценарии!$A$15:$A$215,$A659,Сценарии!$M$15:$M$215,"Индекс эффективности операционных расходов"),0)</f>
        <v>0</v>
      </c>
      <c r="O659" s="327"/>
      <c r="P659" s="476">
        <f>IFERROR(SUMIFS(INDEX(Баланс!$AC$16:$AL$447,,MATCH($F659&amp;"Принято органом регулирования",Баланс!$AC$3:$AL$3,0)),Баланс!$A$16:$A$447,$A659,Баланс!$M$16:$M$447,"Уровень потерь воды"),0)</f>
        <v>0</v>
      </c>
      <c r="Q659" s="476">
        <f>IFERROR(SUMIFS(INDEX(ЭЭ!$AC$15:$AL$137,,MATCH($F659&amp;"Принято органом регулирования",ЭЭ!$AC$3:$AL$3,0)),ЭЭ!$A$15:$A$137,$A659,ЭЭ!$M$15:$M$137,"Удельный расход электроэнергии"),0)</f>
        <v>0</v>
      </c>
    </row>
    <row r="660" spans="1:17" s="111" customFormat="1" ht="15" customHeight="1" outlineLevel="1">
      <c r="A660" s="111" t="str">
        <f t="shared" si="132"/>
        <v>1</v>
      </c>
      <c r="F660" s="111">
        <f>first_year+5</f>
        <v>2028</v>
      </c>
      <c r="G660" s="111" t="b">
        <f t="shared" si="133"/>
        <v>0</v>
      </c>
      <c r="L660" s="326" t="str">
        <f t="shared" si="134"/>
        <v>2028 год</v>
      </c>
      <c r="M660" s="327">
        <f>IFERROR(SUMIFS(INDEX(Калькуляция!$AD$15:$AM$1369,,MATCH(F660,Калькуляция!$AD$1:$AM$1,0)),Калькуляция!$A$15:$A$1369,A660,Калькуляция!$M$15:$M$1369,"Операционные расходы"),0)</f>
        <v>4153.2556032000002</v>
      </c>
      <c r="N660" s="476">
        <f>IFERROR(SUMIFS(INDEX(Сценарии!$T$15:$AP$215,,MATCH($F660&amp;"Принято органом регулирования",Сценарии!$T$3:$AP$3,0)),Сценарии!$A$15:$A$215,$A660,Сценарии!$M$15:$M$215,"Индекс эффективности операционных расходов"),0)</f>
        <v>0</v>
      </c>
      <c r="O660" s="327"/>
      <c r="P660" s="476">
        <f>IFERROR(SUMIFS(INDEX(Баланс!$AC$16:$AL$447,,MATCH($F660&amp;"Принято органом регулирования",Баланс!$AC$3:$AL$3,0)),Баланс!$A$16:$A$447,$A660,Баланс!$M$16:$M$447,"Уровень потерь воды"),0)</f>
        <v>0</v>
      </c>
      <c r="Q660" s="476">
        <f>IFERROR(SUMIFS(INDEX(ЭЭ!$AC$15:$AL$137,,MATCH($F660&amp;"Принято органом регулирования",ЭЭ!$AC$3:$AL$3,0)),ЭЭ!$A$15:$A$137,$A660,ЭЭ!$M$15:$M$137,"Удельный расход электроэнергии"),0)</f>
        <v>0</v>
      </c>
    </row>
    <row r="661" spans="1:17" s="111" customFormat="1" ht="15" customHeight="1" outlineLevel="1">
      <c r="A661" s="111" t="str">
        <f t="shared" si="132"/>
        <v>1</v>
      </c>
      <c r="F661" s="111">
        <f>first_year+6</f>
        <v>2029</v>
      </c>
      <c r="G661" s="111" t="b">
        <f t="shared" si="133"/>
        <v>0</v>
      </c>
      <c r="L661" s="326" t="str">
        <f t="shared" si="134"/>
        <v>2029 год</v>
      </c>
      <c r="M661" s="327">
        <f>IFERROR(SUMIFS(INDEX(Калькуляция!$AD$15:$AM$1369,,MATCH(F661,Калькуляция!$AD$1:$AM$1,0)),Калькуляция!$A$15:$A$1369,A661,Калькуляция!$M$15:$M$1369,"Операционные расходы"),0)</f>
        <v>4153.2556032000002</v>
      </c>
      <c r="N661" s="476">
        <f>IFERROR(SUMIFS(INDEX(Сценарии!$T$15:$AP$215,,MATCH($F661&amp;"Принято органом регулирования",Сценарии!$T$3:$AP$3,0)),Сценарии!$A$15:$A$215,$A661,Сценарии!$M$15:$M$215,"Индекс эффективности операционных расходов"),0)</f>
        <v>0</v>
      </c>
      <c r="O661" s="327"/>
      <c r="P661" s="476">
        <f>IFERROR(SUMIFS(INDEX(Баланс!$AC$16:$AL$447,,MATCH($F661&amp;"Принято органом регулирования",Баланс!$AC$3:$AL$3,0)),Баланс!$A$16:$A$447,$A661,Баланс!$M$16:$M$447,"Уровень потерь воды"),0)</f>
        <v>0</v>
      </c>
      <c r="Q661" s="476">
        <f>IFERROR(SUMIFS(INDEX(ЭЭ!$AC$15:$AL$137,,MATCH($F661&amp;"Принято органом регулирования",ЭЭ!$AC$3:$AL$3,0)),ЭЭ!$A$15:$A$137,$A661,ЭЭ!$M$15:$M$137,"Удельный расход электроэнергии"),0)</f>
        <v>0</v>
      </c>
    </row>
    <row r="662" spans="1:17" s="111" customFormat="1" ht="15" customHeight="1" outlineLevel="1">
      <c r="A662" s="111" t="str">
        <f t="shared" si="132"/>
        <v>1</v>
      </c>
      <c r="F662" s="111">
        <f>first_year+7</f>
        <v>2030</v>
      </c>
      <c r="G662" s="111" t="b">
        <f t="shared" si="133"/>
        <v>0</v>
      </c>
      <c r="L662" s="326" t="str">
        <f t="shared" si="134"/>
        <v>2030 год</v>
      </c>
      <c r="M662" s="327">
        <f>IFERROR(SUMIFS(INDEX(Калькуляция!$AD$15:$AM$1369,,MATCH(F662,Калькуляция!$AD$1:$AM$1,0)),Калькуляция!$A$15:$A$1369,A662,Калькуляция!$M$15:$M$1369,"Операционные расходы"),0)</f>
        <v>4153.2556032000002</v>
      </c>
      <c r="N662" s="476">
        <f>IFERROR(SUMIFS(INDEX(Сценарии!$T$15:$AP$215,,MATCH($F662&amp;"Принято органом регулирования",Сценарии!$T$3:$AP$3,0)),Сценарии!$A$15:$A$215,$A662,Сценарии!$M$15:$M$215,"Индекс эффективности операционных расходов"),0)</f>
        <v>0</v>
      </c>
      <c r="O662" s="327"/>
      <c r="P662" s="476">
        <f>IFERROR(SUMIFS(INDEX(Баланс!$AC$16:$AL$447,,MATCH($F662&amp;"Принято органом регулирования",Баланс!$AC$3:$AL$3,0)),Баланс!$A$16:$A$447,$A662,Баланс!$M$16:$M$447,"Уровень потерь воды"),0)</f>
        <v>0</v>
      </c>
      <c r="Q662" s="476">
        <f>IFERROR(SUMIFS(INDEX(ЭЭ!$AC$15:$AL$137,,MATCH($F662&amp;"Принято органом регулирования",ЭЭ!$AC$3:$AL$3,0)),ЭЭ!$A$15:$A$137,$A662,ЭЭ!$M$15:$M$137,"Удельный расход электроэнергии"),0)</f>
        <v>0</v>
      </c>
    </row>
    <row r="663" spans="1:17" s="111" customFormat="1" ht="15" customHeight="1" outlineLevel="1">
      <c r="A663" s="111" t="str">
        <f t="shared" si="132"/>
        <v>1</v>
      </c>
      <c r="F663" s="111">
        <f>first_year+8</f>
        <v>2031</v>
      </c>
      <c r="G663" s="111" t="b">
        <f t="shared" si="133"/>
        <v>0</v>
      </c>
      <c r="L663" s="326" t="str">
        <f t="shared" si="134"/>
        <v>2031 год</v>
      </c>
      <c r="M663" s="327">
        <f>IFERROR(SUMIFS(INDEX(Калькуляция!$AD$15:$AM$1369,,MATCH(F663,Калькуляция!$AD$1:$AM$1,0)),Калькуляция!$A$15:$A$1369,A663,Калькуляция!$M$15:$M$1369,"Операционные расходы"),0)</f>
        <v>4153.2556032000002</v>
      </c>
      <c r="N663" s="476">
        <f>IFERROR(SUMIFS(INDEX(Сценарии!$T$15:$AP$215,,MATCH($F663&amp;"Принято органом регулирования",Сценарии!$T$3:$AP$3,0)),Сценарии!$A$15:$A$215,$A663,Сценарии!$M$15:$M$215,"Индекс эффективности операционных расходов"),0)</f>
        <v>0</v>
      </c>
      <c r="O663" s="327"/>
      <c r="P663" s="476">
        <f>IFERROR(SUMIFS(INDEX(Баланс!$AC$16:$AL$447,,MATCH($F663&amp;"Принято органом регулирования",Баланс!$AC$3:$AL$3,0)),Баланс!$A$16:$A$447,$A663,Баланс!$M$16:$M$447,"Уровень потерь воды"),0)</f>
        <v>0</v>
      </c>
      <c r="Q663" s="476">
        <f>IFERROR(SUMIFS(INDEX(ЭЭ!$AC$15:$AL$137,,MATCH($F663&amp;"Принято органом регулирования",ЭЭ!$AC$3:$AL$3,0)),ЭЭ!$A$15:$A$137,$A663,ЭЭ!$M$15:$M$137,"Удельный расход электроэнергии"),0)</f>
        <v>0</v>
      </c>
    </row>
    <row r="664" spans="1:17" s="111" customFormat="1" ht="15" customHeight="1" outlineLevel="1">
      <c r="A664" s="111" t="str">
        <f t="shared" si="132"/>
        <v>1</v>
      </c>
      <c r="F664" s="111">
        <f>first_year+9</f>
        <v>2032</v>
      </c>
      <c r="G664" s="111" t="b">
        <f t="shared" si="133"/>
        <v>0</v>
      </c>
      <c r="L664" s="326" t="str">
        <f t="shared" si="134"/>
        <v>2032 год</v>
      </c>
      <c r="M664" s="327">
        <f>IFERROR(SUMIFS(INDEX(Калькуляция!$AD$15:$AM$1369,,MATCH(F664,Калькуляция!$AD$1:$AM$1,0)),Калькуляция!$A$15:$A$1369,A664,Калькуляция!$M$15:$M$1369,"Операционные расходы"),0)</f>
        <v>4153.2556032000002</v>
      </c>
      <c r="N664" s="476">
        <f>IFERROR(SUMIFS(INDEX(Сценарии!$T$15:$AP$215,,MATCH($F664&amp;"Принято органом регулирования",Сценарии!$T$3:$AP$3,0)),Сценарии!$A$15:$A$215,$A664,Сценарии!$M$15:$M$215,"Индекс эффективности операционных расходов"),0)</f>
        <v>0</v>
      </c>
      <c r="O664" s="327"/>
      <c r="P664" s="476">
        <f>IFERROR(SUMIFS(INDEX(Баланс!$AC$16:$AL$447,,MATCH($F664&amp;"Принято органом регулирования",Баланс!$AC$3:$AL$3,0)),Баланс!$A$16:$A$447,$A664,Баланс!$M$16:$M$447,"Уровень потерь воды"),0)</f>
        <v>0</v>
      </c>
      <c r="Q664" s="476">
        <f>IFERROR(SUMIFS(INDEX(ЭЭ!$AC$15:$AL$137,,MATCH($F664&amp;"Принято органом регулирования",ЭЭ!$AC$3:$AL$3,0)),ЭЭ!$A$15:$A$137,$A664,ЭЭ!$M$15:$M$137,"Удельный расход электроэнергии"),0)</f>
        <v>0</v>
      </c>
    </row>
    <row r="665" spans="1:17">
      <c r="A665" s="146" t="s">
        <v>1346</v>
      </c>
    </row>
    <row r="666" spans="1:17" s="102" customFormat="1" ht="15" customHeight="1">
      <c r="A666" s="183" t="s">
        <v>18</v>
      </c>
      <c r="L666" s="279" t="str">
        <f>INDEX('Общие сведения'!$J$113:$J$476,MATCH($A666,'Общие сведения'!$D$113:$D$476,0))</f>
        <v>Тариф 1 (Водоснабжение) - тариф на питьевую воду (р.п.Вешкайма)</v>
      </c>
      <c r="M666" s="280"/>
      <c r="N666" s="280"/>
      <c r="O666" s="280"/>
      <c r="P666" s="280"/>
      <c r="Q666" s="280"/>
    </row>
    <row r="667" spans="1:17" s="111" customFormat="1" ht="15" customHeight="1" outlineLevel="1">
      <c r="A667" s="111" t="str">
        <f t="shared" ref="A667:A676" si="135">A666</f>
        <v>1</v>
      </c>
      <c r="F667" s="111">
        <f>first_year</f>
        <v>2023</v>
      </c>
      <c r="G667" s="111" t="b">
        <f t="shared" ref="G667:G676" si="136">F667&lt;first_year+PERIOD_LENGTH</f>
        <v>1</v>
      </c>
      <c r="L667" s="326" t="str">
        <f>F667&amp; " год"</f>
        <v>2023 год</v>
      </c>
      <c r="M667" s="327">
        <f>IFERROR(SUMIFS(INDEX(Калькуляция!$AD$15:$AM$1369,,MATCH(F667,Калькуляция!$AD$1:$AM$1,0)),Калькуляция!$A$15:$A$1369,A667,Калькуляция!$M$15:$M$1369,"Операционные расходы"),0)</f>
        <v>0</v>
      </c>
      <c r="N667" s="476">
        <f>IFERROR(SUMIFS(INDEX(Сценарии!$T$15:$AP$215,,MATCH($F667&amp;"Принято органом регулирования",Сценарии!$T$3:$AP$3,0)),Сценарии!$A$15:$A$215,$A667,Сценарии!$M$15:$M$215,"Индекс эффективности операционных расходов"),0)</f>
        <v>0</v>
      </c>
      <c r="O667" s="539"/>
      <c r="P667" s="476">
        <f>IFERROR(SUMIFS(INDEX(Баланс!$AC$16:$AL$447,,MATCH($F667&amp;"Принято органом регулирования",Баланс!$AC$3:$AL$3,0)),Баланс!$A$16:$A$447,$A667,Баланс!$M$16:$M$447,"Уровень потерь воды"),0)</f>
        <v>0</v>
      </c>
      <c r="Q667" s="476">
        <f>IFERROR(SUMIFS(INDEX(ЭЭ!$AC$15:$AL$137,,MATCH($F667&amp;"Принято органом регулирования",ЭЭ!$AC$3:$AL$3,0)),ЭЭ!$A$15:$A$137,$A667,ЭЭ!$M$15:$M$137,"Удельный расход электроэнергии"),0)</f>
        <v>0</v>
      </c>
    </row>
    <row r="668" spans="1:17" s="111" customFormat="1" ht="15" customHeight="1" outlineLevel="1">
      <c r="A668" s="111" t="str">
        <f t="shared" si="135"/>
        <v>1</v>
      </c>
      <c r="F668" s="111">
        <f>first_year+1</f>
        <v>2024</v>
      </c>
      <c r="G668" s="111" t="b">
        <f t="shared" si="136"/>
        <v>1</v>
      </c>
      <c r="L668" s="326" t="str">
        <f t="shared" ref="L668:L676" si="137">F668&amp; " год"</f>
        <v>2024 год</v>
      </c>
      <c r="M668" s="327">
        <f>IFERROR(SUMIFS(INDEX(Калькуляция!$AD$15:$AM$1369,,MATCH(F668,Калькуляция!$AD$1:$AM$1,0)),Калькуляция!$A$15:$A$1369,A668,Калькуляция!$M$15:$M$1369,"Операционные расходы"),0)</f>
        <v>4153.2556032000002</v>
      </c>
      <c r="N668" s="476">
        <f>IFERROR(SUMIFS(INDEX(Сценарии!$T$15:$AP$215,,MATCH($F668&amp;"Принято органом регулирования",Сценарии!$T$3:$AP$3,0)),Сценарии!$A$15:$A$215,$A668,Сценарии!$M$15:$M$215,"Индекс эффективности операционных расходов"),0)</f>
        <v>1</v>
      </c>
      <c r="O668" s="539"/>
      <c r="P668" s="476">
        <f>IFERROR(SUMIFS(INDEX(Баланс!$AC$16:$AL$447,,MATCH($F668&amp;"Принято органом регулирования",Баланс!$AC$3:$AL$3,0)),Баланс!$A$16:$A$447,$A668,Баланс!$M$16:$M$447,"Уровень потерь воды"),0)</f>
        <v>20</v>
      </c>
      <c r="Q668" s="476">
        <f>IFERROR(SUMIFS(INDEX(ЭЭ!$AC$15:$AL$137,,MATCH($F668&amp;"Принято органом регулирования",ЭЭ!$AC$3:$AL$3,0)),ЭЭ!$A$15:$A$137,$A668,ЭЭ!$M$15:$M$137,"Удельный расход электроэнергии"),0)</f>
        <v>2.6659999999999999</v>
      </c>
    </row>
    <row r="669" spans="1:17" s="111" customFormat="1" ht="15" customHeight="1" outlineLevel="1">
      <c r="A669" s="111" t="str">
        <f t="shared" si="135"/>
        <v>1</v>
      </c>
      <c r="F669" s="111">
        <f>first_year+2</f>
        <v>2025</v>
      </c>
      <c r="G669" s="111" t="b">
        <f t="shared" si="136"/>
        <v>1</v>
      </c>
      <c r="L669" s="326" t="str">
        <f t="shared" si="137"/>
        <v>2025 год</v>
      </c>
      <c r="M669" s="327">
        <f>IFERROR(SUMIFS(INDEX(Калькуляция!$AD$15:$AM$1369,,MATCH(F669,Калькуляция!$AD$1:$AM$1,0)),Калькуляция!$A$15:$A$1369,A669,Калькуляция!$M$15:$M$1369,"Операционные расходы"),0)</f>
        <v>4153.2556032000002</v>
      </c>
      <c r="N669" s="476">
        <f>IFERROR(SUMIFS(INDEX(Сценарии!$T$15:$AP$215,,MATCH($F669&amp;"Принято органом регулирования",Сценарии!$T$3:$AP$3,0)),Сценарии!$A$15:$A$215,$A669,Сценарии!$M$15:$M$215,"Индекс эффективности операционных расходов"),0)</f>
        <v>0</v>
      </c>
      <c r="O669" s="539"/>
      <c r="P669" s="476">
        <f>IFERROR(SUMIFS(INDEX(Баланс!$AC$16:$AL$447,,MATCH($F669&amp;"Принято органом регулирования",Баланс!$AC$3:$AL$3,0)),Баланс!$A$16:$A$447,$A669,Баланс!$M$16:$M$447,"Уровень потерь воды"),0)</f>
        <v>0</v>
      </c>
      <c r="Q669" s="476">
        <f>IFERROR(SUMIFS(INDEX(ЭЭ!$AC$15:$AL$137,,MATCH($F669&amp;"Принято органом регулирования",ЭЭ!$AC$3:$AL$3,0)),ЭЭ!$A$15:$A$137,$A669,ЭЭ!$M$15:$M$137,"Удельный расход электроэнергии"),0)</f>
        <v>0</v>
      </c>
    </row>
    <row r="670" spans="1:17" s="111" customFormat="1" ht="15" customHeight="1" outlineLevel="1">
      <c r="A670" s="111" t="str">
        <f t="shared" si="135"/>
        <v>1</v>
      </c>
      <c r="F670" s="111">
        <f>first_year+3</f>
        <v>2026</v>
      </c>
      <c r="G670" s="111" t="b">
        <f t="shared" si="136"/>
        <v>0</v>
      </c>
      <c r="L670" s="326" t="str">
        <f t="shared" si="137"/>
        <v>2026 год</v>
      </c>
      <c r="M670" s="327">
        <f>IFERROR(SUMIFS(INDEX(Калькуляция!$AD$15:$AM$1369,,MATCH(F670,Калькуляция!$AD$1:$AM$1,0)),Калькуляция!$A$15:$A$1369,A670,Калькуляция!$M$15:$M$1369,"Операционные расходы"),0)</f>
        <v>4153.2556032000002</v>
      </c>
      <c r="N670" s="476">
        <f>IFERROR(SUMIFS(INDEX(Сценарии!$T$15:$AP$215,,MATCH($F670&amp;"Принято органом регулирования",Сценарии!$T$3:$AP$3,0)),Сценарии!$A$15:$A$215,$A670,Сценарии!$M$15:$M$215,"Индекс эффективности операционных расходов"),0)</f>
        <v>0</v>
      </c>
      <c r="O670" s="539"/>
      <c r="P670" s="476">
        <f>IFERROR(SUMIFS(INDEX(Баланс!$AC$16:$AL$447,,MATCH($F670&amp;"Принято органом регулирования",Баланс!$AC$3:$AL$3,0)),Баланс!$A$16:$A$447,$A670,Баланс!$M$16:$M$447,"Уровень потерь воды"),0)</f>
        <v>0</v>
      </c>
      <c r="Q670" s="476">
        <f>IFERROR(SUMIFS(INDEX(ЭЭ!$AC$15:$AL$137,,MATCH($F670&amp;"Принято органом регулирования",ЭЭ!$AC$3:$AL$3,0)),ЭЭ!$A$15:$A$137,$A670,ЭЭ!$M$15:$M$137,"Удельный расход электроэнергии"),0)</f>
        <v>0</v>
      </c>
    </row>
    <row r="671" spans="1:17" s="111" customFormat="1" ht="15" customHeight="1" outlineLevel="1">
      <c r="A671" s="111" t="str">
        <f t="shared" si="135"/>
        <v>1</v>
      </c>
      <c r="F671" s="111">
        <f>first_year+4</f>
        <v>2027</v>
      </c>
      <c r="G671" s="111" t="b">
        <f t="shared" si="136"/>
        <v>0</v>
      </c>
      <c r="L671" s="326" t="str">
        <f t="shared" si="137"/>
        <v>2027 год</v>
      </c>
      <c r="M671" s="327">
        <f>IFERROR(SUMIFS(INDEX(Калькуляция!$AD$15:$AM$1369,,MATCH(F671,Калькуляция!$AD$1:$AM$1,0)),Калькуляция!$A$15:$A$1369,A671,Калькуляция!$M$15:$M$1369,"Операционные расходы"),0)</f>
        <v>4153.2556032000002</v>
      </c>
      <c r="N671" s="476">
        <f>IFERROR(SUMIFS(INDEX(Сценарии!$T$15:$AP$215,,MATCH($F671&amp;"Принято органом регулирования",Сценарии!$T$3:$AP$3,0)),Сценарии!$A$15:$A$215,$A671,Сценарии!$M$15:$M$215,"Индекс эффективности операционных расходов"),0)</f>
        <v>0</v>
      </c>
      <c r="O671" s="539"/>
      <c r="P671" s="476">
        <f>IFERROR(SUMIFS(INDEX(Баланс!$AC$16:$AL$447,,MATCH($F671&amp;"Принято органом регулирования",Баланс!$AC$3:$AL$3,0)),Баланс!$A$16:$A$447,$A671,Баланс!$M$16:$M$447,"Уровень потерь воды"),0)</f>
        <v>0</v>
      </c>
      <c r="Q671" s="476">
        <f>IFERROR(SUMIFS(INDEX(ЭЭ!$AC$15:$AL$137,,MATCH($F671&amp;"Принято органом регулирования",ЭЭ!$AC$3:$AL$3,0)),ЭЭ!$A$15:$A$137,$A671,ЭЭ!$M$15:$M$137,"Удельный расход электроэнергии"),0)</f>
        <v>0</v>
      </c>
    </row>
    <row r="672" spans="1:17" s="111" customFormat="1" ht="15" customHeight="1" outlineLevel="1">
      <c r="A672" s="111" t="str">
        <f t="shared" si="135"/>
        <v>1</v>
      </c>
      <c r="F672" s="111">
        <f>first_year+5</f>
        <v>2028</v>
      </c>
      <c r="G672" s="111" t="b">
        <f t="shared" si="136"/>
        <v>0</v>
      </c>
      <c r="L672" s="326" t="str">
        <f t="shared" si="137"/>
        <v>2028 год</v>
      </c>
      <c r="M672" s="327">
        <f>IFERROR(SUMIFS(INDEX(Калькуляция!$AD$15:$AM$1369,,MATCH(F672,Калькуляция!$AD$1:$AM$1,0)),Калькуляция!$A$15:$A$1369,A672,Калькуляция!$M$15:$M$1369,"Операционные расходы"),0)</f>
        <v>4153.2556032000002</v>
      </c>
      <c r="N672" s="476">
        <f>IFERROR(SUMIFS(INDEX(Сценарии!$T$15:$AP$215,,MATCH($F672&amp;"Принято органом регулирования",Сценарии!$T$3:$AP$3,0)),Сценарии!$A$15:$A$215,$A672,Сценарии!$M$15:$M$215,"Индекс эффективности операционных расходов"),0)</f>
        <v>0</v>
      </c>
      <c r="O672" s="539"/>
      <c r="P672" s="476">
        <f>IFERROR(SUMIFS(INDEX(Баланс!$AC$16:$AL$447,,MATCH($F672&amp;"Принято органом регулирования",Баланс!$AC$3:$AL$3,0)),Баланс!$A$16:$A$447,$A672,Баланс!$M$16:$M$447,"Уровень потерь воды"),0)</f>
        <v>0</v>
      </c>
      <c r="Q672" s="476">
        <f>IFERROR(SUMIFS(INDEX(ЭЭ!$AC$15:$AL$137,,MATCH($F672&amp;"Принято органом регулирования",ЭЭ!$AC$3:$AL$3,0)),ЭЭ!$A$15:$A$137,$A672,ЭЭ!$M$15:$M$137,"Удельный расход электроэнергии"),0)</f>
        <v>0</v>
      </c>
    </row>
    <row r="673" spans="1:27" s="111" customFormat="1" ht="15" customHeight="1" outlineLevel="1">
      <c r="A673" s="111" t="str">
        <f t="shared" si="135"/>
        <v>1</v>
      </c>
      <c r="F673" s="111">
        <f>first_year+6</f>
        <v>2029</v>
      </c>
      <c r="G673" s="111" t="b">
        <f t="shared" si="136"/>
        <v>0</v>
      </c>
      <c r="L673" s="326" t="str">
        <f t="shared" si="137"/>
        <v>2029 год</v>
      </c>
      <c r="M673" s="327">
        <f>IFERROR(SUMIFS(INDEX(Калькуляция!$AD$15:$AM$1369,,MATCH(F673,Калькуляция!$AD$1:$AM$1,0)),Калькуляция!$A$15:$A$1369,A673,Калькуляция!$M$15:$M$1369,"Операционные расходы"),0)</f>
        <v>4153.2556032000002</v>
      </c>
      <c r="N673" s="476">
        <f>IFERROR(SUMIFS(INDEX(Сценарии!$T$15:$AP$215,,MATCH($F673&amp;"Принято органом регулирования",Сценарии!$T$3:$AP$3,0)),Сценарии!$A$15:$A$215,$A673,Сценарии!$M$15:$M$215,"Индекс эффективности операционных расходов"),0)</f>
        <v>0</v>
      </c>
      <c r="O673" s="539"/>
      <c r="P673" s="476">
        <f>IFERROR(SUMIFS(INDEX(Баланс!$AC$16:$AL$447,,MATCH($F673&amp;"Принято органом регулирования",Баланс!$AC$3:$AL$3,0)),Баланс!$A$16:$A$447,$A673,Баланс!$M$16:$M$447,"Уровень потерь воды"),0)</f>
        <v>0</v>
      </c>
      <c r="Q673" s="476">
        <f>IFERROR(SUMIFS(INDEX(ЭЭ!$AC$15:$AL$137,,MATCH($F673&amp;"Принято органом регулирования",ЭЭ!$AC$3:$AL$3,0)),ЭЭ!$A$15:$A$137,$A673,ЭЭ!$M$15:$M$137,"Удельный расход электроэнергии"),0)</f>
        <v>0</v>
      </c>
    </row>
    <row r="674" spans="1:27" s="111" customFormat="1" ht="15" customHeight="1" outlineLevel="1">
      <c r="A674" s="111" t="str">
        <f t="shared" si="135"/>
        <v>1</v>
      </c>
      <c r="F674" s="111">
        <f>first_year+7</f>
        <v>2030</v>
      </c>
      <c r="G674" s="111" t="b">
        <f t="shared" si="136"/>
        <v>0</v>
      </c>
      <c r="L674" s="326" t="str">
        <f t="shared" si="137"/>
        <v>2030 год</v>
      </c>
      <c r="M674" s="327">
        <f>IFERROR(SUMIFS(INDEX(Калькуляция!$AD$15:$AM$1369,,MATCH(F674,Калькуляция!$AD$1:$AM$1,0)),Калькуляция!$A$15:$A$1369,A674,Калькуляция!$M$15:$M$1369,"Операционные расходы"),0)</f>
        <v>4153.2556032000002</v>
      </c>
      <c r="N674" s="476">
        <f>IFERROR(SUMIFS(INDEX(Сценарии!$T$15:$AP$215,,MATCH($F674&amp;"Принято органом регулирования",Сценарии!$T$3:$AP$3,0)),Сценарии!$A$15:$A$215,$A674,Сценарии!$M$15:$M$215,"Индекс эффективности операционных расходов"),0)</f>
        <v>0</v>
      </c>
      <c r="O674" s="539"/>
      <c r="P674" s="476">
        <f>IFERROR(SUMIFS(INDEX(Баланс!$AC$16:$AL$447,,MATCH($F674&amp;"Принято органом регулирования",Баланс!$AC$3:$AL$3,0)),Баланс!$A$16:$A$447,$A674,Баланс!$M$16:$M$447,"Уровень потерь воды"),0)</f>
        <v>0</v>
      </c>
      <c r="Q674" s="476">
        <f>IFERROR(SUMIFS(INDEX(ЭЭ!$AC$15:$AL$137,,MATCH($F674&amp;"Принято органом регулирования",ЭЭ!$AC$3:$AL$3,0)),ЭЭ!$A$15:$A$137,$A674,ЭЭ!$M$15:$M$137,"Удельный расход электроэнергии"),0)</f>
        <v>0</v>
      </c>
    </row>
    <row r="675" spans="1:27" s="111" customFormat="1" ht="15" customHeight="1" outlineLevel="1">
      <c r="A675" s="111" t="str">
        <f t="shared" si="135"/>
        <v>1</v>
      </c>
      <c r="F675" s="111">
        <f>first_year+8</f>
        <v>2031</v>
      </c>
      <c r="G675" s="111" t="b">
        <f t="shared" si="136"/>
        <v>0</v>
      </c>
      <c r="L675" s="326" t="str">
        <f t="shared" si="137"/>
        <v>2031 год</v>
      </c>
      <c r="M675" s="327">
        <f>IFERROR(SUMIFS(INDEX(Калькуляция!$AD$15:$AM$1369,,MATCH(F675,Калькуляция!$AD$1:$AM$1,0)),Калькуляция!$A$15:$A$1369,A675,Калькуляция!$M$15:$M$1369,"Операционные расходы"),0)</f>
        <v>4153.2556032000002</v>
      </c>
      <c r="N675" s="476">
        <f>IFERROR(SUMIFS(INDEX(Сценарии!$T$15:$AP$215,,MATCH($F675&amp;"Принято органом регулирования",Сценарии!$T$3:$AP$3,0)),Сценарии!$A$15:$A$215,$A675,Сценарии!$M$15:$M$215,"Индекс эффективности операционных расходов"),0)</f>
        <v>0</v>
      </c>
      <c r="O675" s="539"/>
      <c r="P675" s="476">
        <f>IFERROR(SUMIFS(INDEX(Баланс!$AC$16:$AL$447,,MATCH($F675&amp;"Принято органом регулирования",Баланс!$AC$3:$AL$3,0)),Баланс!$A$16:$A$447,$A675,Баланс!$M$16:$M$447,"Уровень потерь воды"),0)</f>
        <v>0</v>
      </c>
      <c r="Q675" s="476">
        <f>IFERROR(SUMIFS(INDEX(ЭЭ!$AC$15:$AL$137,,MATCH($F675&amp;"Принято органом регулирования",ЭЭ!$AC$3:$AL$3,0)),ЭЭ!$A$15:$A$137,$A675,ЭЭ!$M$15:$M$137,"Удельный расход электроэнергии"),0)</f>
        <v>0</v>
      </c>
    </row>
    <row r="676" spans="1:27" s="111" customFormat="1" ht="15" customHeight="1" outlineLevel="1">
      <c r="A676" s="111" t="str">
        <f t="shared" si="135"/>
        <v>1</v>
      </c>
      <c r="F676" s="111">
        <f>first_year+9</f>
        <v>2032</v>
      </c>
      <c r="G676" s="111" t="b">
        <f t="shared" si="136"/>
        <v>0</v>
      </c>
      <c r="L676" s="326" t="str">
        <f t="shared" si="137"/>
        <v>2032 год</v>
      </c>
      <c r="M676" s="327">
        <f>IFERROR(SUMIFS(INDEX(Калькуляция!$AD$15:$AM$1369,,MATCH(F676,Калькуляция!$AD$1:$AM$1,0)),Калькуляция!$A$15:$A$1369,A676,Калькуляция!$M$15:$M$1369,"Операционные расходы"),0)</f>
        <v>4153.2556032000002</v>
      </c>
      <c r="N676" s="476">
        <f>IFERROR(SUMIFS(INDEX(Сценарии!$T$15:$AP$215,,MATCH($F676&amp;"Принято органом регулирования",Сценарии!$T$3:$AP$3,0)),Сценарии!$A$15:$A$215,$A676,Сценарии!$M$15:$M$215,"Индекс эффективности операционных расходов"),0)</f>
        <v>0</v>
      </c>
      <c r="O676" s="539"/>
      <c r="P676" s="476">
        <f>IFERROR(SUMIFS(INDEX(Баланс!$AC$16:$AL$447,,MATCH($F676&amp;"Принято органом регулирования",Баланс!$AC$3:$AL$3,0)),Баланс!$A$16:$A$447,$A676,Баланс!$M$16:$M$447,"Уровень потерь воды"),0)</f>
        <v>0</v>
      </c>
      <c r="Q676" s="476">
        <f>IFERROR(SUMIFS(INDEX(ЭЭ!$AC$15:$AL$137,,MATCH($F676&amp;"Принято органом регулирования",ЭЭ!$AC$3:$AL$3,0)),ЭЭ!$A$15:$A$137,$A676,ЭЭ!$M$15:$M$137,"Удельный расход электроэнергии"),0)</f>
        <v>0</v>
      </c>
    </row>
    <row r="678" spans="1:27" s="143" customFormat="1" ht="30" customHeight="1">
      <c r="A678" s="142" t="s">
        <v>1223</v>
      </c>
      <c r="M678" s="144"/>
      <c r="N678" s="144"/>
      <c r="O678" s="144"/>
      <c r="P678" s="144"/>
      <c r="AA678" s="145"/>
    </row>
    <row r="679" spans="1:27">
      <c r="A679" s="146" t="s">
        <v>1224</v>
      </c>
    </row>
    <row r="680" spans="1:27" s="102" customFormat="1" ht="15" customHeight="1">
      <c r="A680" s="183" t="s">
        <v>18</v>
      </c>
      <c r="L680" s="279" t="str">
        <f>INDEX('Общие сведения'!$J$113:$J$476,MATCH($A680,'Общие сведения'!$D$113:$D$476,0))</f>
        <v>Тариф 1 (Водоснабжение) - тариф на питьевую воду (р.п.Вешкайма)</v>
      </c>
      <c r="M680" s="280"/>
      <c r="N680" s="280"/>
      <c r="O680" s="280"/>
      <c r="P680" s="280"/>
      <c r="Q680" s="280"/>
    </row>
    <row r="681" spans="1:27" s="111" customFormat="1" ht="15" customHeight="1" outlineLevel="1">
      <c r="A681" s="111" t="str">
        <f>A680</f>
        <v>1</v>
      </c>
      <c r="L681" s="343" t="s">
        <v>371</v>
      </c>
      <c r="M681" s="459"/>
      <c r="N681" s="459"/>
      <c r="O681" s="459"/>
      <c r="P681" s="459"/>
      <c r="Q681" s="460"/>
    </row>
    <row r="682" spans="1:27">
      <c r="A682" s="146" t="s">
        <v>1225</v>
      </c>
    </row>
    <row r="683" spans="1:27" s="102" customFormat="1" ht="15" customHeight="1" outlineLevel="1">
      <c r="A683" s="570" t="str">
        <f ca="1">OFFSET(B683,-1,-1)</f>
        <v>et_List18_block</v>
      </c>
      <c r="K683" s="1079" t="s">
        <v>283</v>
      </c>
      <c r="L683" s="1078"/>
      <c r="M683" s="1078"/>
      <c r="N683" s="1078"/>
      <c r="O683" s="1078"/>
      <c r="P683" s="1078"/>
      <c r="Q683" s="1078"/>
    </row>
    <row r="684" spans="1:27" s="111" customFormat="1" ht="15" customHeight="1" outlineLevel="1">
      <c r="A684" s="111" t="str">
        <f t="shared" ref="A684:A693" ca="1" si="138">A683</f>
        <v>et_List18_block</v>
      </c>
      <c r="F684" s="111">
        <f>first_year</f>
        <v>2023</v>
      </c>
      <c r="G684" s="111" t="b">
        <f t="shared" ref="G684:G693" si="139">F684&lt;first_year+PERIOD_LENGTH</f>
        <v>1</v>
      </c>
      <c r="K684" s="1079"/>
      <c r="L684" s="457" t="str">
        <f>F684&amp; " год"</f>
        <v>2023 год</v>
      </c>
      <c r="M684" s="458"/>
      <c r="N684" s="458"/>
      <c r="O684" s="458"/>
      <c r="P684" s="458"/>
      <c r="Q684" s="477"/>
    </row>
    <row r="685" spans="1:27" s="111" customFormat="1" ht="15" customHeight="1" outlineLevel="1">
      <c r="A685" s="111" t="str">
        <f t="shared" ca="1" si="138"/>
        <v>et_List18_block</v>
      </c>
      <c r="F685" s="111">
        <f>first_year+1</f>
        <v>2024</v>
      </c>
      <c r="G685" s="111" t="b">
        <f t="shared" si="139"/>
        <v>1</v>
      </c>
      <c r="K685" s="1079"/>
      <c r="L685" s="326" t="str">
        <f t="shared" ref="L685:L693" si="140">F685&amp; " год"</f>
        <v>2024 год</v>
      </c>
      <c r="M685" s="327"/>
      <c r="N685" s="327"/>
      <c r="O685" s="327"/>
      <c r="P685" s="327"/>
      <c r="Q685" s="476"/>
    </row>
    <row r="686" spans="1:27" s="111" customFormat="1" ht="15" customHeight="1" outlineLevel="1">
      <c r="A686" s="111" t="str">
        <f t="shared" ca="1" si="138"/>
        <v>et_List18_block</v>
      </c>
      <c r="F686" s="111">
        <f>first_year+2</f>
        <v>2025</v>
      </c>
      <c r="G686" s="111" t="b">
        <f t="shared" si="139"/>
        <v>1</v>
      </c>
      <c r="K686" s="1079"/>
      <c r="L686" s="326" t="str">
        <f t="shared" si="140"/>
        <v>2025 год</v>
      </c>
      <c r="M686" s="327"/>
      <c r="N686" s="327"/>
      <c r="O686" s="327"/>
      <c r="P686" s="327"/>
      <c r="Q686" s="476"/>
    </row>
    <row r="687" spans="1:27" s="111" customFormat="1" ht="15" customHeight="1" outlineLevel="1">
      <c r="A687" s="111" t="str">
        <f t="shared" ca="1" si="138"/>
        <v>et_List18_block</v>
      </c>
      <c r="F687" s="111">
        <f>first_year+3</f>
        <v>2026</v>
      </c>
      <c r="G687" s="111" t="b">
        <f t="shared" si="139"/>
        <v>0</v>
      </c>
      <c r="K687" s="1079"/>
      <c r="L687" s="326" t="str">
        <f t="shared" si="140"/>
        <v>2026 год</v>
      </c>
      <c r="M687" s="327"/>
      <c r="N687" s="327"/>
      <c r="O687" s="327"/>
      <c r="P687" s="327"/>
      <c r="Q687" s="476"/>
    </row>
    <row r="688" spans="1:27" s="111" customFormat="1" ht="15" customHeight="1" outlineLevel="1">
      <c r="A688" s="111" t="str">
        <f t="shared" ca="1" si="138"/>
        <v>et_List18_block</v>
      </c>
      <c r="F688" s="111">
        <f>first_year+4</f>
        <v>2027</v>
      </c>
      <c r="G688" s="111" t="b">
        <f t="shared" si="139"/>
        <v>0</v>
      </c>
      <c r="K688" s="1079"/>
      <c r="L688" s="326" t="str">
        <f t="shared" si="140"/>
        <v>2027 год</v>
      </c>
      <c r="M688" s="327"/>
      <c r="N688" s="327"/>
      <c r="O688" s="327"/>
      <c r="P688" s="327"/>
      <c r="Q688" s="476"/>
    </row>
    <row r="689" spans="1:17" s="111" customFormat="1" ht="15" customHeight="1" outlineLevel="1">
      <c r="A689" s="111" t="str">
        <f t="shared" ca="1" si="138"/>
        <v>et_List18_block</v>
      </c>
      <c r="F689" s="111">
        <f>first_year+5</f>
        <v>2028</v>
      </c>
      <c r="G689" s="111" t="b">
        <f t="shared" si="139"/>
        <v>0</v>
      </c>
      <c r="K689" s="1079"/>
      <c r="L689" s="326" t="str">
        <f t="shared" si="140"/>
        <v>2028 год</v>
      </c>
      <c r="M689" s="327"/>
      <c r="N689" s="327"/>
      <c r="O689" s="327"/>
      <c r="P689" s="327"/>
      <c r="Q689" s="476"/>
    </row>
    <row r="690" spans="1:17" s="111" customFormat="1" ht="15" customHeight="1" outlineLevel="1">
      <c r="A690" s="111" t="str">
        <f t="shared" ca="1" si="138"/>
        <v>et_List18_block</v>
      </c>
      <c r="F690" s="111">
        <f>first_year+6</f>
        <v>2029</v>
      </c>
      <c r="G690" s="111" t="b">
        <f t="shared" si="139"/>
        <v>0</v>
      </c>
      <c r="K690" s="1079"/>
      <c r="L690" s="326" t="str">
        <f t="shared" si="140"/>
        <v>2029 год</v>
      </c>
      <c r="M690" s="327"/>
      <c r="N690" s="327"/>
      <c r="O690" s="327"/>
      <c r="P690" s="327"/>
      <c r="Q690" s="476"/>
    </row>
    <row r="691" spans="1:17" s="111" customFormat="1" ht="15" customHeight="1" outlineLevel="1">
      <c r="A691" s="111" t="str">
        <f t="shared" ca="1" si="138"/>
        <v>et_List18_block</v>
      </c>
      <c r="F691" s="111">
        <f>first_year+7</f>
        <v>2030</v>
      </c>
      <c r="G691" s="111" t="b">
        <f t="shared" si="139"/>
        <v>0</v>
      </c>
      <c r="K691" s="1079"/>
      <c r="L691" s="326" t="str">
        <f t="shared" si="140"/>
        <v>2030 год</v>
      </c>
      <c r="M691" s="327"/>
      <c r="N691" s="327"/>
      <c r="O691" s="327"/>
      <c r="P691" s="327"/>
      <c r="Q691" s="476"/>
    </row>
    <row r="692" spans="1:17" s="111" customFormat="1" ht="15" customHeight="1" outlineLevel="1">
      <c r="A692" s="111" t="str">
        <f t="shared" ca="1" si="138"/>
        <v>et_List18_block</v>
      </c>
      <c r="F692" s="111">
        <f>first_year+8</f>
        <v>2031</v>
      </c>
      <c r="G692" s="111" t="b">
        <f t="shared" si="139"/>
        <v>0</v>
      </c>
      <c r="K692" s="1079"/>
      <c r="L692" s="326" t="str">
        <f t="shared" si="140"/>
        <v>2031 год</v>
      </c>
      <c r="M692" s="327"/>
      <c r="N692" s="327"/>
      <c r="O692" s="327"/>
      <c r="P692" s="327"/>
      <c r="Q692" s="476"/>
    </row>
    <row r="693" spans="1:17" s="111" customFormat="1" ht="15" customHeight="1" outlineLevel="1">
      <c r="A693" s="111" t="str">
        <f t="shared" ca="1" si="138"/>
        <v>et_List18_block</v>
      </c>
      <c r="F693" s="111">
        <f>first_year+9</f>
        <v>2032</v>
      </c>
      <c r="G693" s="111" t="b">
        <f t="shared" si="139"/>
        <v>0</v>
      </c>
      <c r="K693" s="1079"/>
      <c r="L693" s="326" t="str">
        <f t="shared" si="140"/>
        <v>2032 год</v>
      </c>
      <c r="M693" s="327"/>
      <c r="N693" s="327"/>
      <c r="O693" s="327"/>
      <c r="P693" s="327"/>
      <c r="Q693" s="476"/>
    </row>
  </sheetData>
  <sheetProtection formatColumns="0" formatRows="0"/>
  <mergeCells count="45">
    <mergeCell ref="J348:J350"/>
    <mergeCell ref="J352:J354"/>
    <mergeCell ref="J247:J253"/>
    <mergeCell ref="J236:J238"/>
    <mergeCell ref="J340:J342"/>
    <mergeCell ref="D3:D35"/>
    <mergeCell ref="O81:S81"/>
    <mergeCell ref="O88:S88"/>
    <mergeCell ref="L683:Q683"/>
    <mergeCell ref="K683:K693"/>
    <mergeCell ref="L632:M632"/>
    <mergeCell ref="L633:M633"/>
    <mergeCell ref="L634:M634"/>
    <mergeCell ref="L590:M590"/>
    <mergeCell ref="L591:M591"/>
    <mergeCell ref="L592:M592"/>
    <mergeCell ref="L593:M593"/>
    <mergeCell ref="L631:M631"/>
    <mergeCell ref="O90:Q90"/>
    <mergeCell ref="J243:J245"/>
    <mergeCell ref="J344:J346"/>
    <mergeCell ref="J640:J641"/>
    <mergeCell ref="J643:J648"/>
    <mergeCell ref="E37:G37"/>
    <mergeCell ref="E41:E45"/>
    <mergeCell ref="F41:G41"/>
    <mergeCell ref="F42:G42"/>
    <mergeCell ref="F43:G43"/>
    <mergeCell ref="F44:G44"/>
    <mergeCell ref="F45:G45"/>
    <mergeCell ref="E48:E53"/>
    <mergeCell ref="F48:G48"/>
    <mergeCell ref="F49:G49"/>
    <mergeCell ref="F50:G50"/>
    <mergeCell ref="F51:G51"/>
    <mergeCell ref="F52:G52"/>
    <mergeCell ref="J356:J358"/>
    <mergeCell ref="F53:G53"/>
    <mergeCell ref="E55:E60"/>
    <mergeCell ref="F55:G55"/>
    <mergeCell ref="F56:G56"/>
    <mergeCell ref="F57:G57"/>
    <mergeCell ref="F58:G58"/>
    <mergeCell ref="F59:G59"/>
    <mergeCell ref="F60:G60"/>
  </mergeCells>
  <phoneticPr fontId="12" type="noConversion"/>
  <dataValidations count="34">
    <dataValidation type="list" allowBlank="1" showInputMessage="1" showErrorMessage="1" errorTitle="Ошибка" error="Выберите значение из списка" prompt="Выберите значение из списка" sqref="H8">
      <formula1>COLDVSNA_VTOV</formula1>
    </dataValidation>
    <dataValidation type="list" allowBlank="1" showInputMessage="1" showErrorMessage="1" errorTitle="Ошибка" error="Выберите значение из списка" prompt="Выберите значение из списка" sqref="H6">
      <formula1>tariff_type_list</formula1>
    </dataValidation>
    <dataValidation type="list" allowBlank="1" showInputMessage="1" showErrorMessage="1" errorTitle="Внимание" error="Пожалуйста, выберите значение из списка!" sqref="H13">
      <formula1>TARIFF_CALC_METHOD</formula1>
    </dataValidation>
    <dataValidation type="whole" allowBlank="1" showInputMessage="1" showErrorMessage="1" errorTitle="Внимание" error="Необходимо указать целое положительное значение!" sqref="WQX67 WHB67 VXF67 VNJ67 VDN67 UTR67 UJV67 TZZ67 TQD67 TGH67 SWL67 SMP67 SCT67 RSX67 RJB67 QZF67 QPJ67 QFN67 PVR67 PLV67 PBZ67 OSD67 OIH67 NYL67 NOP67 NET67 MUX67 MLB67 MBF67 LRJ67 LHN67 KXR67 KNV67 KDZ67 JUD67 JKH67 JAL67 IQP67 IGT67 HWX67 HNB67 HDF67 GTJ67 GJN67 FZR67 FPV67 FFZ67 EWD67 EMH67 ECL67 DSP67 DIT67 CYX67 CPB67 CFF67 BVJ67 BLN67 BBR67 ARV67 AHZ67 YD67 OH67 EL67 WQX70 WHB70 VXF70 VNJ70 VDN70 UTR70 UJV70 TZZ70 TQD70 TGH70 SWL70 SMP70 SCT70 RSX70 RJB70 QZF70 QPJ70 QFN70 PVR70 PLV70 PBZ70 OSD70 OIH70 NYL70 NOP70 NET70 MUX70 MLB70 MBF70 LRJ70 LHN70 KXR70 KNV70 KDZ70 JUD70 JKH70 JAL70 IQP70 IGT70 HWX70 HNB70 HDF70 GTJ70 GJN70 FZR70 FPV70 FFZ70 EWD70 EMH70 ECL70 DSP70 DIT70 CYX70 CPB70 CFF70 BVJ70 BLN70 BBR70 ARV70 AHZ70 YD70 OH70 EL70">
      <formula1>0</formula1>
      <formula2>10000000</formula2>
    </dataValidation>
    <dataValidation type="list" showInputMessage="1" showErrorMessage="1" errorTitle="Внимание" error="Пожалуйста, выберите значение из списка" sqref="WSY67 WJC67 VZG67 VPK67 VFO67 UVS67 ULW67 UCA67 TSE67 TII67 SYM67 SOQ67 SEU67 RUY67 RLC67 RBG67 QRK67 QHO67 PXS67 PNW67 PEA67 OUE67 OKI67 OAM67 NQQ67 NGU67 MWY67 MNC67 MDG67 LTK67 LJO67 KZS67 KPW67 KGA67 JWE67 JMI67 JCM67 ISQ67 IIU67 HYY67 HPC67 HFG67 GVK67 GLO67 GBS67 FRW67 FIA67 EYE67 EOI67 EEM67 DUQ67 DKU67 DAY67 CRC67 CHG67 BXK67 BNO67 BDS67 ATW67 AKA67 AAE67 QI67 GM67 WSY70 WJC70 VZG70 VPK70 VFO70 UVS70 ULW70 UCA70 TSE70 TII70 SYM70 SOQ70 SEU70 RUY70 RLC70 RBG70 QRK70 QHO70 PXS70 PNW70 PEA70 OUE70 OKI70 OAM70 NQQ70 NGU70 MWY70 MNC70 MDG70 LTK70 LJO70 KZS70 KPW70 KGA70 JWE70 JMI70 JCM70 ISQ70 IIU70 HYY70 HPC70 HFG70 GVK70 GLO70 GBS70 FRW70 FIA70 EYE70 EOI70 EEM70 DUQ70 DKU70 DAY70 CRC70 CHG70 BXK70 BNO70 BDS70 ATW70 AKA70 AAE70 QI70 GM70">
      <formula1>TF_START_YEAR_LIST</formula1>
    </dataValidation>
    <dataValidation type="list" showInputMessage="1" showErrorMessage="1" errorTitle="Внимание" error="Пожалуйста, выберите значение из списка" sqref="WTB67 WJF67 VZJ67 VPN67 VFR67 UVV67 ULZ67 UCD67 TSH67 TIL67 SYP67 SOT67 SEX67 RVB67 RLF67 RBJ67 QRN67 QHR67 PXV67 PNZ67 PED67 OUH67 OKL67 OAP67 NQT67 NGX67 MXB67 MNF67 MDJ67 LTN67 LJR67 KZV67 KPZ67 KGD67 JWH67 JML67 JCP67 IST67 IIX67 HZB67 HPF67 HFJ67 GVN67 GLR67 GBV67 FRZ67 FID67 EYH67 EOL67 EEP67 DUT67 DKX67 DBB67 CRF67 CHJ67 BXN67 BNR67 BDV67 ATZ67 AKD67 AAH67 QL67 GP67 WTB70 WJF70 VZJ70 VPN70 VFR70 UVV70 ULZ70 UCD70 TSH70 TIL70 SYP70 SOT70 SEX70 RVB70 RLF70 RBJ70 QRN70 QHR70 PXV70 PNZ70 PED70 OUH70 OKL70 OAP70 NQT70 NGX70 MXB70 MNF70 MDJ70 LTN70 LJR70 KZV70 KPZ70 KGD70 JWH70 JML70 JCP70 IST70 IIX70 HZB70 HPF70 HFJ70 GVN70 GLR70 GBV70 FRZ70 FID70 EYH70 EOL70 EEP70 DUT70 DKX70 DBB70 CRF70 CHJ70 BXN70 BNR70 BDV70 ATZ70 AKD70 AAH70 QL70 GP70">
      <formula1>TF_END_YEAR_LIST</formula1>
    </dataValidation>
    <dataValidation type="list" allowBlank="1" showInputMessage="1" showErrorMessage="1" errorTitle="Внимание" error="Пожалуйста, выберите значение из списка!" sqref="WTZ67 WKD67 WAH67 VQL67 VGP67 UWT67 UMX67 UDB67 TTF67 TJJ67 SZN67 SPR67 SFV67 RVZ67 RMD67 RCH67 QSL67 QIP67 PYT67 POX67 PFB67 OVF67 OLJ67 OBN67 NRR67 NHV67 MXZ67 MOD67 MEH67 LUL67 LKP67 LAT67 KQX67 KHB67 JXF67 JNJ67 JDN67 ITR67 IJV67 HZZ67 HQD67 HGH67 GWL67 GMP67 GCT67 FSX67 FJB67 EZF67 EPJ67 EFN67 DVR67 DLV67 DBZ67 CSD67 CIH67 BYL67 BOP67 BET67 AUX67 ALB67 ABF67 RJ67 HN67 WTT67 WJX67 WAB67 VQF67 VGJ67 UWN67 UMR67 UCV67 TSZ67 TJD67 SZH67 SPL67 SFP67 RVT67 RLX67 RCB67 QSF67 QIJ67 PYN67 POR67 PEV67 OUZ67 OLD67 OBH67 NRL67 NHP67 MXT67 MNX67 MEB67 LUF67 LKJ67 LAN67 KQR67 KGV67 JWZ67 JND67 JDH67 ITL67 IJP67 HZT67 HPX67 HGB67 GWF67 GMJ67 GCN67 FSR67 FIV67 EYZ67 EPD67 EFH67 DVL67 DLP67 DBT67 CRX67 CIB67 BYF67 BOJ67 BEN67 AUR67 AKV67 AAZ67 RD67 HH67 WUF67 WKJ67 WAN67 VQR67 VGV67 UWZ67 UND67 UDH67 TTL67 TJP67 SZT67 SPX67 SGB67 RWF67 RMJ67 RCN67 QSR67 QIV67 PYZ67 PPD67 PFH67 OVL67 OLP67 OBT67 NRX67 NIB67 MYF67 MOJ67 MEN67 LUR67 LKV67 LAZ67 KRD67 KHH67 JXL67 JNP67 JDT67 ITX67 IKB67 IAF67 HQJ67 HGN67 GWR67 GMV67 GCZ67 FTD67 FJH67 EZL67 EPP67 EFT67 DVX67 DMB67 DCF67 CSJ67 CIN67 BYR67 BOV67 BEZ67 AVD67 ALH67 ABL67 RP67 HT67 WTZ70 WKD70 WAH70 VQL70 VGP70 UWT70 UMX70 UDB70 TTF70 TJJ70 SZN70 SPR70 SFV70 RVZ70 RMD70 RCH70 QSL70 QIP70 PYT70 POX70 PFB70 OVF70 OLJ70 OBN70 NRR70 NHV70 MXZ70 MOD70 MEH70 LUL70 LKP70 LAT70 KQX70 KHB70 JXF70 JNJ70 JDN70 ITR70 IJV70 HZZ70 HQD70 HGH70 GWL70 GMP70 GCT70 FSX70 FJB70 EZF70 EPJ70 EFN70 DVR70 DLV70 DBZ70 CSD70 CIH70 BYL70 BOP70 BET70 AUX70 ALB70 ABF70 RJ70 HN70 WTT70 WJX70 WAB70 VQF70 VGJ70 UWN70 UMR70 UCV70 TSZ70 TJD70 SZH70 SPL70 SFP70 RVT70 RLX70 RCB70 QSF70 QIJ70 PYN70 POR70 PEV70 OUZ70 OLD70 OBH70 NRL70 NHP70 MXT70 MNX70 MEB70 LUF70 LKJ70 LAN70 KQR70 KGV70 JWZ70 JND70 JDH70 ITL70 IJP70 HZT70 HPX70 HGB70 GWF70 GMJ70 GCN70 FSR70 FIV70 EYZ70 EPD70 EFH70 DVL70 DLP70 DBT70 CRX70 CIB70 BYF70 BOJ70 BEN70 AUR70 AKV70 AAZ70 RD70 HH70 WUF70 WKJ70 WAN70 VQR70 VGV70 UWZ70 UND70 UDH70 TTL70 TJP70 SZT70 SPX70 SGB70 RWF70 RMJ70 RCN70 QSR70 QIV70 PYZ70 PPD70 PFH70 OVL70 OLP70 OBT70 NRX70 NIB70 MYF70 MOJ70 MEN70 LUR70 LKV70 LAZ70 KRD70 KHH70 JXL70 JNP70 JDT70 ITX70 IKB70 IAF70 HQJ70 HGN70 GWR70 GMV70 GCZ70 FTD70 FJH70 EZL70 EPP70 EFT70 DVX70 DMB70 DCF70 CSJ70 CIN70 BYR70 BOV70 BEZ70 AVD70 ALH70 ABL70 RP70 HT70">
      <formula1>YES_NO</formula1>
    </dataValidation>
    <dataValidation type="list" showInputMessage="1" showErrorMessage="1" errorTitle="Внимание" error="Пожалуйста, выберите значение из списка" sqref="WSQ67 WIU67 VYY67 VPC67 VFG67 UVK67 ULO67 UBS67 TRW67 TIA67 SYE67 SOI67 SEM67 RUQ67 RKU67 RAY67 QRC67 QHG67 PXK67 PNO67 PDS67 OTW67 OKA67 OAE67 NQI67 NGM67 MWQ67 MMU67 MCY67 LTC67 LJG67 KZK67 KPO67 KFS67 JVW67 JMA67 JCE67 ISI67 IIM67 HYQ67 HOU67 HEY67 GVC67 GLG67 GBK67 FRO67 FHS67 EXW67 EOA67 EEE67 DUI67 DKM67 DAQ67 CQU67 CGY67 BXC67 BNG67 BDK67 ATO67 AJS67 ZW67 QA67 GE67 WSQ70 WIU70 VYY70 VPC70 VFG70 UVK70 ULO70 UBS70 TRW70 TIA70 SYE70 SOI70 SEM70 RUQ70 RKU70 RAY70 QRC70 QHG70 PXK70 PNO70 PDS70 OTW70 OKA70 OAE70 NQI70 NGM70 MWQ70 MMU70 MCY70 LTC70 LJG70 KZK70 KPO70 KFS70 JVW70 JMA70 JCE70 ISI70 IIM70 HYQ70 HOU70 HEY70 GVC70 GLG70 GBK70 FRO70 FHS70 EXW70 EOA70 EEE70 DUI70 DKM70 DAQ70 CQU70 CGY70 BXC70 BNG70 BDK70 ATO70 AJS70 ZW70 QA70 GE70">
      <formula1>YES_NO</formula1>
    </dataValidation>
    <dataValidation type="whole" allowBlank="1" showInputMessage="1" showErrorMessage="1" errorTitle="Внимание" error="Пожалуйста, укажите число!" sqref="WTA67 WJE67 VZI67 VPM67 VFQ67 UVU67 ULY67 UCC67 TSG67 TIK67 SYO67 SOS67 SEW67 RVA67 RLE67 RBI67 QRM67 QHQ67 PXU67 PNY67 PEC67 OUG67 OKK67 OAO67 NQS67 NGW67 MXA67 MNE67 MDI67 LTM67 LJQ67 KZU67 KPY67 KGC67 JWG67 JMK67 JCO67 ISS67 IIW67 HZA67 HPE67 HFI67 GVM67 GLQ67 GBU67 FRY67 FIC67 EYG67 EOK67 EEO67 DUS67 DKW67 DBA67 CRE67 CHI67 BXM67 BNQ67 BDU67 ATY67 AKC67 AAG67 QK67 GO67 WTD67 WJH67 VZL67 VPP67 VFT67 UVX67 UMB67 UCF67 TSJ67 TIN67 SYR67 SOV67 SEZ67 RVD67 RLH67 RBL67 QRP67 QHT67 PXX67 POB67 PEF67 OUJ67 OKN67 OAR67 NQV67 NGZ67 MXD67 MNH67 MDL67 LTP67 LJT67 KZX67 KQB67 KGF67 JWJ67 JMN67 JCR67 ISV67 IIZ67 HZD67 HPH67 HFL67 GVP67 GLT67 GBX67 FSB67 FIF67 EYJ67 EON67 EER67 DUV67 DKZ67 DBD67 CRH67 CHL67 BXP67 BNT67 BDX67 AUB67 AKF67 AAJ67 QN67 GR67 WTA70 WJE70 VZI70 VPM70 VFQ70 UVU70 ULY70 UCC70 TSG70 TIK70 SYO70 SOS70 SEW70 RVA70 RLE70 RBI70 QRM70 QHQ70 PXU70 PNY70 PEC70 OUG70 OKK70 OAO70 NQS70 NGW70 MXA70 MNE70 MDI70 LTM70 LJQ70 KZU70 KPY70 KGC70 JWG70 JMK70 JCO70 ISS70 IIW70 HZA70 HPE70 HFI70 GVM70 GLQ70 GBU70 FRY70 FIC70 EYG70 EOK70 EEO70 DUS70 DKW70 DBA70 CRE70 CHI70 BXM70 BNQ70 BDU70 ATY70 AKC70 AAG70 QK70 GO70 WTD70 WJH70 VZL70 VPP70 VFT70 UVX70 UMB70 UCF70 TSJ70 TIN70 SYR70 SOV70 SEZ70 RVD70 RLH70 RBL70 QRP70 QHT70 PXX70 POB70 PEF70 OUJ70 OKN70 OAR70 NQV70 NGZ70 MXD70 MNH70 MDL70 LTP70 LJT70 KZX70 KQB70 KGF70 JWJ70 JMN70 JCR70 ISV70 IIZ70 HZD70 HPH70 HFL70 GVP70 GLT70 GBX70 FSB70 FIF70 EYJ70 EON70 EER70 DUV70 DKZ70 DBD70 CRH70 CHL70 BXP70 BNT70 BDX70 AUB70 AKF70 AAJ70 QN70 GR70">
      <formula1>1</formula1>
      <formula2>31</formula2>
    </dataValidation>
    <dataValidation type="list" showInputMessage="1" showErrorMessage="1" errorTitle="Внимание" error="Пожалуйста, выберите значение из списка" sqref="WSZ67 WJD67 VZH67 VPL67 VFP67 UVT67 ULX67 UCB67 TSF67 TIJ67 SYN67 SOR67 SEV67 RUZ67 RLD67 RBH67 QRL67 QHP67 PXT67 PNX67 PEB67 OUF67 OKJ67 OAN67 NQR67 NGV67 MWZ67 MND67 MDH67 LTL67 LJP67 KZT67 KPX67 KGB67 JWF67 JMJ67 JCN67 ISR67 IIV67 HYZ67 HPD67 HFH67 GVL67 GLP67 GBT67 FRX67 FIB67 EYF67 EOJ67 EEN67 DUR67 DKV67 DAZ67 CRD67 CHH67 BXL67 BNP67 BDT67 ATX67 AKB67 AAF67 QJ67 GN67 WTC67 WJG67 VZK67 VPO67 VFS67 UVW67 UMA67 UCE67 TSI67 TIM67 SYQ67 SOU67 SEY67 RVC67 RLG67 RBK67 QRO67 QHS67 PXW67 POA67 PEE67 OUI67 OKM67 OAQ67 NQU67 NGY67 MXC67 MNG67 MDK67 LTO67 LJS67 KZW67 KQA67 KGE67 JWI67 JMM67 JCQ67 ISU67 IIY67 HZC67 HPG67 HFK67 GVO67 GLS67 GBW67 FSA67 FIE67 EYI67 EOM67 EEQ67 DUU67 DKY67 DBC67 CRG67 CHK67 BXO67 BNS67 BDW67 AUA67 AKE67 AAI67 QM67 GQ67 WSZ70 WJD70 VZH70 VPL70 VFP70 UVT70 ULX70 UCB70 TSF70 TIJ70 SYN70 SOR70 SEV70 RUZ70 RLD70 RBH70 QRL70 QHP70 PXT70 PNX70 PEB70 OUF70 OKJ70 OAN70 NQR70 NGV70 MWZ70 MND70 MDH70 LTL70 LJP70 KZT70 KPX70 KGB70 JWF70 JMJ70 JCN70 ISR70 IIV70 HYZ70 HPD70 HFH70 GVL70 GLP70 GBT70 FRX70 FIB70 EYF70 EOJ70 EEN70 DUR70 DKV70 DAZ70 CRD70 CHH70 BXL70 BNP70 BDT70 ATX70 AKB70 AAF70 QJ70 GN70 WTC70 WJG70 VZK70 VPO70 VFS70 UVW70 UMA70 UCE70 TSI70 TIM70 SYQ70 SOU70 SEY70 RVC70 RLG70 RBK70 QRO70 QHS70 PXW70 POA70 PEE70 OUI70 OKM70 OAQ70 NQU70 NGY70 MXC70 MNG70 MDK70 LTO70 LJS70 KZW70 KQA70 KGE70 JWI70 JMM70 JCQ70 ISU70 IIY70 HZC70 HPG70 HFK70 GVO70 GLS70 GBW70 FSA70 FIE70 EYI70 EOM70 EEQ70 DUU70 DKY70 DBC70 CRG70 CHK70 BXO70 BNS70 BDW70 AUA70 AKE70 AAI70 QM70 GQ70">
      <formula1>MONTH_LIST</formula1>
    </dataValidation>
    <dataValidation type="list" allowBlank="1" showInputMessage="1" showErrorMessage="1" errorTitle="Внимание" error="Пожалуйста, выберите МР из списка!" sqref="WQD67 WGH67 VWL67 VMP67 VCT67 USX67 UJB67 TZF67 TPJ67 TFN67 SVR67 SLV67 SBZ67 RSD67 RIH67 QYL67 QOP67 QET67 PUX67 PLB67 PBF67 ORJ67 OHN67 NXR67 NNV67 NDZ67 MUD67 MKH67 MAL67 LQP67 LGT67 KWX67 KNB67 KDF67 JTJ67 JJN67 IZR67 IPV67 IFZ67 HWD67 HMH67 HCL67 GSP67 GIT67 FYX67 FPB67 FFF67 EVJ67 ELN67 EBR67 DRV67 DHZ67 CYD67 COH67 CEL67 BUP67 BKT67 BAX67 ARB67 AHF67 XJ67 NN67 DR67 M67 WQD70 WGH70 VWL70 VMP70 VCT70 USX70 UJB70 TZF70 TPJ70 TFN70 SVR70 SLV70 SBZ70 RSD70 RIH70 QYL70 QOP70 QET70 PUX70 PLB70 PBF70 ORJ70 OHN70 NXR70 NNV70 NDZ70 MUD70 MKH70 MAL70 LQP70 LGT70 KWX70 KNB70 KDF70 JTJ70 JJN70 IZR70 IPV70 IFZ70 HWD70 HMH70 HCL70 GSP70 GIT70 FYX70 FPB70 FFF70 EVJ70 ELN70 EBR70 DRV70 DHZ70 CYD70 COH70 CEL70 BUP70 BKT70 BAX70 ARB70 AHF70 XJ70 NN70 DR70 M70">
      <formula1>MR_LIST</formula1>
    </dataValidation>
    <dataValidation type="list" showInputMessage="1" showErrorMessage="1" errorTitle="Внимание" error="Пожалуйста, выберите значение из списка" sqref="WUB67 WKF67 WAJ67 VQN67 VGR67 UWV67 UMZ67 UDD67 TTH67 TJL67 SZP67 SPT67 SFX67 RWB67 RMF67 RCJ67 QSN67 QIR67 PYV67 POZ67 PFD67 OVH67 OLL67 OBP67 NRT67 NHX67 MYB67 MOF67 MEJ67 LUN67 LKR67 LAV67 KQZ67 KHD67 JXH67 JNL67 JDP67 ITT67 IJX67 IAB67 HQF67 HGJ67 GWN67 GMR67 GCV67 FSZ67 FJD67 EZH67 EPL67 EFP67 DVT67 DLX67 DCB67 CSF67 CIJ67 BYN67 BOR67 BEV67 AUZ67 ALD67 ABH67 RL67 HP67 WUB70 WKF70 WAJ70 VQN70 VGR70 UWV70 UMZ70 UDD70 TTH70 TJL70 SZP70 SPT70 SFX70 RWB70 RMF70 RCJ70 QSN70 QIR70 PYV70 POZ70 PFD70 OVH70 OLL70 OBP70 NRT70 NHX70 MYB70 MOF70 MEJ70 LUN70 LKR70 LAV70 KQZ70 KHD70 JXH70 JNL70 JDP70 ITT70 IJX70 IAB70 HQF70 HGJ70 GWN70 GMR70 GCV70 FSZ70 FJD70 EZH70 EPL70 EFP70 DVT70 DLX70 DCB70 CSF70 CIJ70 BYN70 BOR70 BEV70 AUZ70 ALD70 ABH70 RL70 HP70">
      <formula1>DOCUMENT_TYPES</formula1>
    </dataValidation>
    <dataValidation type="list" showInputMessage="1" showErrorMessage="1" errorTitle="Внимание" error="Пожалуйста, выберите МО из списка" sqref="WQE67 WGI67 VWM67 VMQ67 VCU67 USY67 UJC67 TZG67 TPK67 TFO67 SVS67 SLW67 SCA67 RSE67 RII67 QYM67 QOQ67 QEU67 PUY67 PLC67 PBG67 ORK67 OHO67 NXS67 NNW67 NEA67 MUE67 MKI67 MAM67 LQQ67 LGU67 KWY67 KNC67 KDG67 JTK67 JJO67 IZS67 IPW67 IGA67 HWE67 HMI67 HCM67 GSQ67 GIU67 FYY67 FPC67 FFG67 EVK67 ELO67 EBS67 DRW67 DIA67 CYE67 COI67 CEM67 BUQ67 BKU67 BAY67 ARC67 AHG67 XK67 NO67 DS67 DS70 WQE70 WGI70 VWM70 VMQ70 VCU70 USY70 UJC70 TZG70 TPK70 TFO70 SVS70 SLW70 SCA70 RSE70 RII70 QYM70 QOQ70 QEU70 PUY70 PLC70 PBG70 ORK70 OHO70 NXS70 NNW70 NEA70 MUE70 MKI70 MAM70 LQQ70 LGU70 KWY70 KNC70 KDG70 JTK70 JJO70 IZS70 IPW70 IGA70 HWE70 HMI70 HCM70 GSQ70 GIU70 FYY70 FPC70 FFG70 EVK70 ELO70 EBS70 DRW70 DIA70 CYE70 COI70 CEM70 BUQ70 BKU70 BAY70 ARC70 AHG70 XK70 NO70">
      <formula1>MO_LIST_12</formula1>
    </dataValidation>
    <dataValidation type="list" allowBlank="1" showInputMessage="1" showErrorMessage="1" errorTitle="Ошибка" error="Выберите значение из списка" prompt="Выберите значение из списка" sqref="O93:Q93">
      <formula1>support_docs_1</formula1>
    </dataValidation>
    <dataValidation type="list" allowBlank="1" showInputMessage="1" showErrorMessage="1" errorTitle="Ошибка" error="Выберите значение из списка" prompt="Выберите значение из списка" sqref="N90 N93">
      <formula1>osn_expl_list</formula1>
    </dataValidation>
    <dataValidation type="list" allowBlank="1" showInputMessage="1" showErrorMessage="1" errorTitle="Ошибка" error="Выберите значение из списка" prompt="Выберите значение из списка" sqref="M243 M236">
      <formula1>VOLTAGE_LEVEL_list</formula1>
    </dataValidation>
    <dataValidation allowBlank="1" showInputMessage="1" showErrorMessage="1" sqref="S373:AL373"/>
    <dataValidation type="list" allowBlank="1" showInputMessage="1" showErrorMessage="1" errorTitle="Ошибка" error="Выберите значение из списка" prompt="Выберите значение из списка" sqref="H5">
      <formula1>COLDVSNA_VTARIFF</formula1>
    </dataValidation>
    <dataValidation type="list" allowBlank="1" showInputMessage="1" showErrorMessage="1" errorTitle="Ошибка" error="Выберите значение из списка" prompt="Выберите значение из списка" sqref="H15">
      <formula1>period_list</formula1>
    </dataValidation>
    <dataValidation type="list" showDropDown="1" showInputMessage="1" showErrorMessage="1" errorTitle="Внимание" error="Пожалуйста, выберите значение из списка!" sqref="C13">
      <formula1>TARIFF_CALC_METHOD</formula1>
    </dataValidation>
    <dataValidation type="list" allowBlank="1" showInputMessage="1" showErrorMessage="1" errorTitle="Ошибка" error="Выберите значение из списка" prompt="Выберите значение из списка" sqref="H14">
      <formula1>YEAR_LIST</formula1>
    </dataValidation>
    <dataValidation type="list" showDropDown="1" errorTitle="Ошибка" error="Выберите значение из списка" prompt="Выберите значение из списка" sqref="C6">
      <formula1>tariff_type_list</formula1>
    </dataValidation>
    <dataValidation type="date" operator="notEqual" allowBlank="1" showInputMessage="1" showErrorMessage="1" sqref="C11 C44 C51:C53 C58:C60">
      <formula1>1</formula1>
    </dataValidation>
    <dataValidation type="textLength" operator="lessThanOrEqual" allowBlank="1" showInputMessage="1" showErrorMessage="1" sqref="C9:C10 C12 C41 C43 C48 C50 C55 C57">
      <formula1>990</formula1>
    </dataValidation>
    <dataValidation type="list" showDropDown="1" sqref="C15">
      <formula1>period_list</formula1>
    </dataValidation>
    <dataValidation type="list" showDropDown="1" sqref="C14">
      <formula1>YEAR_LIST</formula1>
    </dataValidation>
    <dataValidation type="whole" allowBlank="1" showErrorMessage="1" errorTitle="Ошибка" error="Допускается ввод только неотрицательных целых чисел!" sqref="O84:R85 O75:R78">
      <formula1>0</formula1>
      <formula2>9.99999999999999E+23</formula2>
    </dataValidation>
    <dataValidation type="decimal" allowBlank="1" showErrorMessage="1" errorTitle="Ошибка" error="Допускается ввод только неотрицательных чисел!" sqref="O79:R79 AO650:AP650 AL650:AM650 AI650:AJ650 AF650:AG650 AC650:AD650 Z650:AA650 W650:X650 T650:U650 Q650:R650 N650:O650 AO635:AP636 AL635:AM636 AI635:AJ636 AF635:AG636 AC635:AD636 Z635:AA636 W635:X636 T635:U636 Q635:R636 N635:O636 O245:AL245 O336:AL338 O312:AL316 O301:AL305 O295:AL299 O352:AL353 O283:AL287 O277:AL281 O271:AL275 O265:AL269 O259:AL263 O667:O676 O238:AL238 O92:R92 O225:AL225 M684:Q693 Y106:AP113 S106:U113 O106:Q113 Y103:AP104 S103:U104 O103:Q104 O289:AL293 Y98:AP100 O205:AL206 O212:AL212 N624:O625 V419 O161:AL164 O364:AL371 O344:AL345 O340:AL341 AI609:AJ610 AF609:AG610 AC609:AD610 Z609:AA610 W609:X610 T609:U610 Q609:R610 Q624:R625 N609:O610 Q615:R616 AL609:AM610 AI615:AJ616 AF615:AG616 AC615:AD616 Z615:AA616 W615:X616 T615:U616 AL618:AM619 N615:O616 AL615:AM616 AI618:AJ619 AF618:AG619 AC618:AD619 Z618:AA619 W618:X619 T618:U619 N618:O619 Q606:R607 AO618:AP619 N606:O607 AL606:AM607 AI606:AJ607 AF606:AG607 AC606:AD607 Z606:AA607 W606:X607 T606:U607 N627:O628 AL627:AM628 AI627:AJ628 AF627:AG628 AC627:AD628 Z627:AA628 W627:X628 T627:U628 AO627:AP628 AI612:AJ613 AF612:AG613 AC612:AD613 Z612:AA613 W612:X613 T612:U613 Q612:R613 N612:O613 AO612:AP613 N621:O622 AL621:AM622 AI621:AJ622 AF621:AG622 AC621:AD622 Z621:AA622 W621:X622 T621:U622 Q621:R622 T624:U625 W624:X625 Z624:AA625 AC624:AD625 AF624:AG625 AI624:AJ625 AL624:AM625 AO624:AP625 Q618:R619 AO609:AP610 AO615:AP616 AL612:AM613 AO606:AP607 O356:AL357 O208:AL210 AO621:AP622 M681:Q681 O86:R86 O250:AL251 O119:AL120 O122:AL124 O126:AL129 O131:AL134 O138:AL140 O142:AL143 O146:AL147 O149:AL150 O158:AL159 O655:O664 O167:AL168 O170:AL172 O176:AL177 O182:AL183 O185:AL186 O188:AL189 O152:AL154 O191:AL196 O198:AL201 O214:AL216 R420:V420 P419:R419 AO643:AP645 O348:AL349 O98:Q100 S98:U100 O236:AL236 O243:AL243 Q627:R628 N640:O640 N647:O648 N643:O645 Q640:R640 Q647:R648 Q643:R645 T640:U640 T647:U648 T643:U645 W640:X640 W647:X648 W643:X645 Z640:AA640 Z647:AA648 Z643:AA645 AC640:AD640 AC647:AD648 AC643:AD645 AF640:AG640 AF647:AG648 AF643:AG645 AI640:AJ640 AI647:AJ648 AI643:AJ645 AL640:AM640 AL647:AM648 AL643:AM645 AO640:AP640 AO647:AP648 O253:AL253 O248:AL248 O179:AL179">
      <formula1>0</formula1>
      <formula2>9.99999999999999E+23</formula2>
    </dataValidation>
    <dataValidation type="decimal" allowBlank="1" showErrorMessage="1" errorTitle="Ошибка" error="Допускается ввод только действительных чисел!" sqref="S553:AM558 O553:Q558 O532:Q532 S561:AM568 O561:Q568 P431:Q440 O409:AH411 S543:AM545 O543:Q545 O535:Q535 O537:Q541 S537:AM541 O419:O420 S519:AM520 O519:Q520 P454:Q457 O586:Q586 P428:Q428 P426:Q426 O383:AN386 O401:AN403 O396:AN399 O392:AN394 O388:AN390 S535:AM535 S532:AM532 S573:AM578 AD509:AE509 O570:Q571 O482:Q485 O489:Q495 O499:Q508 S482:AM486 O472:Q472 O474:Q480 S489:AM495 S470:AM472 O463:Q463 S466:AM468 O466:Q468 O470:Q470 O497:Q497 S586:AN586 O573:Q578 S570:AM571 S581:AM584 S509:T509 O581:Q584 P442:Q451 S497:AM508 S474:AM48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AM221 AM225 AM230:AM234 AM243:AM245 AX586:AZ586 AM258:AM305 AM310:AM316 AM321 AM324 AM327 AM330 AM336:AM338 AM340:AM342 AM344:AM346 AM348:AM350 AM363:AM372 X98:X100 AM376 AO381:AO403 AI408:AI414 R106:R113 X106:X113 R103:R104 X103:X104 AM356:AM358 R98:R100 AM236:AM238 AM333 AM352:AM354 AM247:AM253 AX512:AZ584 AX462:AZ510">
      <formula1>900</formula1>
    </dataValidation>
    <dataValidation type="list" allowBlank="1" showInputMessage="1" showErrorMessage="1" errorTitle="Ошибка" error="Выберите значение из списка" prompt="Выберите значение из списка" sqref="M247">
      <formula1>VOLTAGE_LEVEL2_list</formula1>
    </dataValidation>
    <dataValidation type="list" allowBlank="1" showInputMessage="1" errorTitle="Ошибка" error="Выберите значение из списка" prompt="Выберите значение из списка или укажите свой вариант" sqref="O90:Q90">
      <formula1>support_docs_list</formula1>
    </dataValidation>
    <dataValidation type="list" operator="lessThanOrEqual" showDropDown="1" showInputMessage="1" showErrorMessage="1" sqref="C37 C45">
      <formula1>"FAS_URL"</formula1>
    </dataValidation>
    <dataValidation type="list" showInputMessage="1" errorTitle="Внимание" error="Пожалуйста, выберите значение из списка" prompt="Выберите значение из списка или укажите свой вариант" sqref="H42 H49 H56">
      <formula1>DOCUMENT_TYPES</formula1>
    </dataValidation>
  </dataValidations>
  <pageMargins left="0.75" right="0.75" top="1" bottom="1" header="0.5" footer="0.5"/>
  <pageSetup paperSize="9" orientation="portrait" r:id="rId1"/>
  <headerFooter alignWithMargins="0"/>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ntry="1" codeName="List01">
    <tabColor theme="3" tint="-0.249977111117893"/>
    <outlinePr summaryBelow="0" summaryRight="0"/>
    <pageSetUpPr fitToPage="1"/>
  </sheetPr>
  <dimension ref="A1:P36"/>
  <sheetViews>
    <sheetView showGridLines="0" view="pageBreakPreview" topLeftCell="A11" zoomScale="60" zoomScaleNormal="100" workbookViewId="0">
      <pane ySplit="4" topLeftCell="A15" activePane="bottomLeft" state="frozen"/>
      <selection activeCell="E105" sqref="E105:H105"/>
      <selection pane="bottomLeft" activeCell="P19" sqref="P19"/>
    </sheetView>
  </sheetViews>
  <sheetFormatPr defaultColWidth="9.125" defaultRowHeight="11.4"/>
  <cols>
    <col min="1" max="1" width="3.625" style="60" hidden="1" customWidth="1"/>
    <col min="2" max="2" width="3.625" style="57" hidden="1" customWidth="1"/>
    <col min="3" max="3" width="3.75" style="57" hidden="1" customWidth="1"/>
    <col min="4" max="4" width="3.75" style="58" hidden="1" customWidth="1"/>
    <col min="5" max="11" width="3.75" style="57" hidden="1" customWidth="1"/>
    <col min="12" max="12" width="6.25" style="57" customWidth="1"/>
    <col min="13" max="14" width="28.75" style="57" customWidth="1"/>
    <col min="15" max="15" width="15.375" style="66" customWidth="1"/>
    <col min="16" max="16" width="32.125" style="57" customWidth="1"/>
    <col min="17" max="16384" width="9.125" style="57"/>
  </cols>
  <sheetData>
    <row r="1" spans="1:16" ht="12" hidden="1" customHeight="1">
      <c r="A1" s="660"/>
      <c r="B1" s="661"/>
      <c r="C1" s="661"/>
      <c r="D1" s="662"/>
      <c r="E1" s="661"/>
      <c r="F1" s="661"/>
      <c r="G1" s="661"/>
      <c r="H1" s="661"/>
      <c r="I1" s="661"/>
      <c r="J1" s="661"/>
      <c r="K1" s="661"/>
      <c r="L1" s="661"/>
      <c r="M1" s="661" t="s">
        <v>1037</v>
      </c>
      <c r="N1" s="661" t="s">
        <v>1038</v>
      </c>
      <c r="O1" s="661" t="s">
        <v>1039</v>
      </c>
      <c r="P1" s="661"/>
    </row>
    <row r="2" spans="1:16" ht="12" hidden="1" customHeight="1">
      <c r="A2" s="660"/>
      <c r="B2" s="661"/>
      <c r="C2" s="661"/>
      <c r="D2" s="662"/>
      <c r="E2" s="661"/>
      <c r="F2" s="661"/>
      <c r="G2" s="661"/>
      <c r="H2" s="661"/>
      <c r="I2" s="661"/>
      <c r="J2" s="661"/>
      <c r="K2" s="661"/>
      <c r="L2" s="661"/>
      <c r="M2" s="661"/>
      <c r="N2" s="661"/>
      <c r="O2" s="661"/>
      <c r="P2" s="661"/>
    </row>
    <row r="3" spans="1:16" ht="12" hidden="1" customHeight="1">
      <c r="A3" s="660"/>
      <c r="B3" s="661"/>
      <c r="C3" s="661"/>
      <c r="D3" s="662"/>
      <c r="E3" s="661"/>
      <c r="F3" s="661"/>
      <c r="G3" s="661"/>
      <c r="H3" s="661"/>
      <c r="I3" s="661"/>
      <c r="J3" s="661"/>
      <c r="K3" s="661"/>
      <c r="L3" s="661"/>
      <c r="M3" s="661"/>
      <c r="N3" s="661"/>
      <c r="O3" s="661"/>
      <c r="P3" s="661"/>
    </row>
    <row r="4" spans="1:16" ht="12" hidden="1" customHeight="1">
      <c r="A4" s="660"/>
      <c r="B4" s="661"/>
      <c r="C4" s="661"/>
      <c r="D4" s="662"/>
      <c r="E4" s="661"/>
      <c r="F4" s="661"/>
      <c r="G4" s="661"/>
      <c r="H4" s="661"/>
      <c r="I4" s="661"/>
      <c r="J4" s="661"/>
      <c r="K4" s="661"/>
      <c r="L4" s="661"/>
      <c r="M4" s="661"/>
      <c r="N4" s="661"/>
      <c r="O4" s="661"/>
      <c r="P4" s="661"/>
    </row>
    <row r="5" spans="1:16" ht="12" hidden="1" customHeight="1">
      <c r="A5" s="660"/>
      <c r="B5" s="661"/>
      <c r="C5" s="661"/>
      <c r="D5" s="662"/>
      <c r="E5" s="661"/>
      <c r="F5" s="661"/>
      <c r="G5" s="661"/>
      <c r="H5" s="661"/>
      <c r="I5" s="661"/>
      <c r="J5" s="661"/>
      <c r="K5" s="661"/>
      <c r="L5" s="661"/>
      <c r="M5" s="661"/>
      <c r="N5" s="661"/>
      <c r="O5" s="661"/>
      <c r="P5" s="661"/>
    </row>
    <row r="6" spans="1:16" ht="12" hidden="1" customHeight="1">
      <c r="A6" s="660"/>
      <c r="B6" s="661"/>
      <c r="C6" s="661"/>
      <c r="D6" s="662"/>
      <c r="E6" s="661"/>
      <c r="F6" s="661"/>
      <c r="G6" s="661"/>
      <c r="H6" s="661"/>
      <c r="I6" s="661"/>
      <c r="J6" s="661"/>
      <c r="K6" s="661"/>
      <c r="L6" s="661"/>
      <c r="M6" s="661"/>
      <c r="N6" s="661"/>
      <c r="O6" s="661"/>
      <c r="P6" s="661"/>
    </row>
    <row r="7" spans="1:16" ht="12" hidden="1" customHeight="1">
      <c r="A7" s="660"/>
      <c r="B7" s="661"/>
      <c r="C7" s="661"/>
      <c r="D7" s="662"/>
      <c r="E7" s="661"/>
      <c r="F7" s="661"/>
      <c r="G7" s="661"/>
      <c r="H7" s="661"/>
      <c r="I7" s="661"/>
      <c r="J7" s="661"/>
      <c r="K7" s="661"/>
      <c r="L7" s="661"/>
      <c r="M7" s="661"/>
      <c r="N7" s="661"/>
      <c r="O7" s="661"/>
      <c r="P7" s="661"/>
    </row>
    <row r="8" spans="1:16" ht="12" hidden="1" customHeight="1">
      <c r="A8" s="660"/>
      <c r="B8" s="661"/>
      <c r="C8" s="661"/>
      <c r="D8" s="662"/>
      <c r="E8" s="661"/>
      <c r="F8" s="661"/>
      <c r="G8" s="661"/>
      <c r="H8" s="661"/>
      <c r="I8" s="661"/>
      <c r="J8" s="661"/>
      <c r="K8" s="661"/>
      <c r="L8" s="661"/>
      <c r="M8" s="661"/>
      <c r="N8" s="661"/>
      <c r="O8" s="661"/>
      <c r="P8" s="661"/>
    </row>
    <row r="9" spans="1:16" ht="12" hidden="1" customHeight="1">
      <c r="A9" s="660"/>
      <c r="B9" s="661"/>
      <c r="C9" s="661"/>
      <c r="D9" s="662"/>
      <c r="E9" s="661"/>
      <c r="F9" s="661"/>
      <c r="G9" s="661"/>
      <c r="H9" s="661"/>
      <c r="I9" s="661"/>
      <c r="J9" s="661"/>
      <c r="K9" s="661"/>
      <c r="L9" s="661"/>
      <c r="M9" s="661"/>
      <c r="N9" s="661"/>
      <c r="O9" s="661"/>
      <c r="P9" s="661"/>
    </row>
    <row r="10" spans="1:16" ht="12" hidden="1" customHeight="1">
      <c r="A10" s="660"/>
      <c r="B10" s="661"/>
      <c r="C10" s="661"/>
      <c r="D10" s="662"/>
      <c r="E10" s="661"/>
      <c r="F10" s="661"/>
      <c r="G10" s="661"/>
      <c r="H10" s="661"/>
      <c r="I10" s="661"/>
      <c r="J10" s="661"/>
      <c r="K10" s="661"/>
      <c r="L10" s="661"/>
      <c r="M10" s="661"/>
      <c r="N10" s="661"/>
      <c r="O10" s="661"/>
      <c r="P10" s="661"/>
    </row>
    <row r="11" spans="1:16" ht="15" hidden="1" customHeight="1">
      <c r="A11" s="660"/>
      <c r="B11" s="661"/>
      <c r="C11" s="661"/>
      <c r="D11" s="662"/>
      <c r="E11" s="662"/>
      <c r="F11" s="662"/>
      <c r="G11" s="662"/>
      <c r="H11" s="662"/>
      <c r="I11" s="662"/>
      <c r="J11" s="662"/>
      <c r="K11" s="662"/>
      <c r="L11" s="663"/>
      <c r="M11" s="664"/>
      <c r="N11" s="663"/>
      <c r="O11" s="663"/>
      <c r="P11" s="661"/>
    </row>
    <row r="12" spans="1:16" ht="30" customHeight="1">
      <c r="A12" s="660"/>
      <c r="B12" s="661"/>
      <c r="C12" s="662"/>
      <c r="D12" s="662"/>
      <c r="E12" s="662"/>
      <c r="F12" s="662"/>
      <c r="G12" s="662"/>
      <c r="H12" s="662"/>
      <c r="I12" s="662"/>
      <c r="J12" s="662"/>
      <c r="K12" s="662"/>
      <c r="L12" s="1091" t="s">
        <v>1274</v>
      </c>
      <c r="M12" s="1092"/>
      <c r="N12" s="1092"/>
      <c r="O12" s="1092"/>
      <c r="P12" s="1092"/>
    </row>
    <row r="13" spans="1:16">
      <c r="A13" s="660"/>
      <c r="B13" s="661"/>
      <c r="C13" s="661"/>
      <c r="D13" s="662"/>
      <c r="E13" s="665"/>
      <c r="F13" s="665"/>
      <c r="G13" s="665"/>
      <c r="H13" s="665"/>
      <c r="I13" s="665"/>
      <c r="J13" s="665"/>
      <c r="K13" s="665"/>
      <c r="L13" s="665"/>
      <c r="M13" s="665"/>
      <c r="N13" s="665"/>
      <c r="O13" s="666"/>
      <c r="P13" s="666"/>
    </row>
    <row r="14" spans="1:16" ht="28.5" customHeight="1">
      <c r="A14" s="667"/>
      <c r="B14" s="661"/>
      <c r="C14" s="661"/>
      <c r="D14" s="662"/>
      <c r="E14" s="665"/>
      <c r="F14" s="665"/>
      <c r="G14" s="665"/>
      <c r="H14" s="665"/>
      <c r="I14" s="665"/>
      <c r="J14" s="665"/>
      <c r="K14" s="665"/>
      <c r="L14" s="668" t="s">
        <v>16</v>
      </c>
      <c r="M14" s="669" t="s">
        <v>279</v>
      </c>
      <c r="N14" s="669" t="s">
        <v>280</v>
      </c>
      <c r="O14" s="669" t="s">
        <v>281</v>
      </c>
      <c r="P14" s="670" t="s">
        <v>1033</v>
      </c>
    </row>
    <row r="15" spans="1:16">
      <c r="A15" s="671" t="s">
        <v>18</v>
      </c>
      <c r="B15" s="661"/>
      <c r="C15" s="661"/>
      <c r="D15" s="662"/>
      <c r="E15" s="672"/>
      <c r="F15" s="672"/>
      <c r="G15" s="672"/>
      <c r="H15" s="672"/>
      <c r="I15" s="672"/>
      <c r="J15" s="672"/>
      <c r="K15" s="672"/>
      <c r="L15" s="673" t="s">
        <v>2396</v>
      </c>
      <c r="M15" s="674"/>
      <c r="N15" s="674"/>
      <c r="O15" s="674"/>
      <c r="P15" s="674"/>
    </row>
    <row r="16" spans="1:16" ht="22.8">
      <c r="A16" s="675">
        <v>1</v>
      </c>
      <c r="B16" s="661"/>
      <c r="C16" s="661"/>
      <c r="D16" s="676"/>
      <c r="E16" s="677"/>
      <c r="F16" s="677"/>
      <c r="G16" s="677"/>
      <c r="H16" s="677"/>
      <c r="I16" s="677"/>
      <c r="J16" s="677"/>
      <c r="K16" s="677"/>
      <c r="L16" s="678" t="s">
        <v>18</v>
      </c>
      <c r="M16" s="679" t="s">
        <v>1986</v>
      </c>
      <c r="N16" s="679" t="s">
        <v>1990</v>
      </c>
      <c r="O16" s="680" t="s">
        <v>1991</v>
      </c>
      <c r="P16" s="681" t="s">
        <v>2350</v>
      </c>
    </row>
    <row r="17" spans="1:16">
      <c r="A17" s="671" t="s">
        <v>102</v>
      </c>
      <c r="B17" s="661"/>
      <c r="C17" s="661"/>
      <c r="D17" s="662"/>
      <c r="E17" s="672"/>
      <c r="F17" s="672"/>
      <c r="G17" s="672"/>
      <c r="H17" s="672"/>
      <c r="I17" s="672"/>
      <c r="J17" s="672"/>
      <c r="K17" s="672"/>
      <c r="L17" s="673" t="s">
        <v>2419</v>
      </c>
      <c r="M17" s="674"/>
      <c r="N17" s="674"/>
      <c r="O17" s="674"/>
      <c r="P17" s="674"/>
    </row>
    <row r="18" spans="1:16" ht="22.8">
      <c r="A18" s="675">
        <v>2</v>
      </c>
      <c r="B18" s="661"/>
      <c r="C18" s="661"/>
      <c r="D18" s="676"/>
      <c r="E18" s="677"/>
      <c r="F18" s="677"/>
      <c r="G18" s="677"/>
      <c r="H18" s="677"/>
      <c r="I18" s="677"/>
      <c r="J18" s="677"/>
      <c r="K18" s="677"/>
      <c r="L18" s="678" t="s">
        <v>18</v>
      </c>
      <c r="M18" s="679" t="s">
        <v>1986</v>
      </c>
      <c r="N18" s="679" t="s">
        <v>1990</v>
      </c>
      <c r="O18" s="680" t="s">
        <v>1991</v>
      </c>
      <c r="P18" s="681" t="s">
        <v>2351</v>
      </c>
    </row>
    <row r="19" spans="1:16">
      <c r="A19" s="671" t="s">
        <v>103</v>
      </c>
      <c r="B19" s="661"/>
      <c r="C19" s="661"/>
      <c r="D19" s="662"/>
      <c r="E19" s="672"/>
      <c r="F19" s="672"/>
      <c r="G19" s="672"/>
      <c r="H19" s="672"/>
      <c r="I19" s="672"/>
      <c r="J19" s="672"/>
      <c r="K19" s="672"/>
      <c r="L19" s="673" t="s">
        <v>2421</v>
      </c>
      <c r="M19" s="674"/>
      <c r="N19" s="674"/>
      <c r="O19" s="674"/>
      <c r="P19" s="674"/>
    </row>
    <row r="20" spans="1:16" ht="22.8">
      <c r="A20" s="675">
        <v>3</v>
      </c>
      <c r="B20" s="661"/>
      <c r="C20" s="661"/>
      <c r="D20" s="676"/>
      <c r="E20" s="677"/>
      <c r="F20" s="677"/>
      <c r="G20" s="677"/>
      <c r="H20" s="677"/>
      <c r="I20" s="677"/>
      <c r="J20" s="677"/>
      <c r="K20" s="677"/>
      <c r="L20" s="678" t="s">
        <v>18</v>
      </c>
      <c r="M20" s="679" t="s">
        <v>1986</v>
      </c>
      <c r="N20" s="679" t="s">
        <v>1990</v>
      </c>
      <c r="O20" s="680" t="s">
        <v>1991</v>
      </c>
      <c r="P20" s="681" t="s">
        <v>2352</v>
      </c>
    </row>
    <row r="21" spans="1:16">
      <c r="A21" s="671" t="s">
        <v>104</v>
      </c>
      <c r="B21" s="661"/>
      <c r="C21" s="661"/>
      <c r="D21" s="662"/>
      <c r="E21" s="672"/>
      <c r="F21" s="672"/>
      <c r="G21" s="672"/>
      <c r="H21" s="672"/>
      <c r="I21" s="672"/>
      <c r="J21" s="672"/>
      <c r="K21" s="672"/>
      <c r="L21" s="673" t="s">
        <v>2423</v>
      </c>
      <c r="M21" s="674"/>
      <c r="N21" s="674"/>
      <c r="O21" s="674"/>
      <c r="P21" s="674"/>
    </row>
    <row r="22" spans="1:16" ht="22.8">
      <c r="A22" s="675">
        <v>4</v>
      </c>
      <c r="B22" s="661"/>
      <c r="C22" s="661"/>
      <c r="D22" s="676"/>
      <c r="E22" s="677"/>
      <c r="F22" s="677"/>
      <c r="G22" s="677"/>
      <c r="H22" s="677"/>
      <c r="I22" s="677"/>
      <c r="J22" s="677"/>
      <c r="K22" s="677"/>
      <c r="L22" s="678" t="s">
        <v>18</v>
      </c>
      <c r="M22" s="679" t="s">
        <v>1986</v>
      </c>
      <c r="N22" s="679" t="s">
        <v>1990</v>
      </c>
      <c r="O22" s="680" t="s">
        <v>1991</v>
      </c>
      <c r="P22" s="681" t="s">
        <v>2353</v>
      </c>
    </row>
    <row r="23" spans="1:16">
      <c r="A23" s="671" t="s">
        <v>120</v>
      </c>
      <c r="B23" s="661"/>
      <c r="C23" s="661"/>
      <c r="D23" s="662"/>
      <c r="E23" s="672"/>
      <c r="F23" s="672"/>
      <c r="G23" s="672"/>
      <c r="H23" s="672"/>
      <c r="I23" s="672"/>
      <c r="J23" s="672"/>
      <c r="K23" s="672"/>
      <c r="L23" s="673" t="s">
        <v>2425</v>
      </c>
      <c r="M23" s="674"/>
      <c r="N23" s="674"/>
      <c r="O23" s="674"/>
      <c r="P23" s="674"/>
    </row>
    <row r="24" spans="1:16" ht="22.8">
      <c r="A24" s="675">
        <v>5</v>
      </c>
      <c r="B24" s="661"/>
      <c r="C24" s="661"/>
      <c r="D24" s="676"/>
      <c r="E24" s="677"/>
      <c r="F24" s="677"/>
      <c r="G24" s="677"/>
      <c r="H24" s="677"/>
      <c r="I24" s="677"/>
      <c r="J24" s="677"/>
      <c r="K24" s="677"/>
      <c r="L24" s="678" t="s">
        <v>18</v>
      </c>
      <c r="M24" s="679" t="s">
        <v>1986</v>
      </c>
      <c r="N24" s="679" t="s">
        <v>1990</v>
      </c>
      <c r="O24" s="680" t="s">
        <v>1991</v>
      </c>
      <c r="P24" s="681" t="s">
        <v>2354</v>
      </c>
    </row>
    <row r="25" spans="1:16">
      <c r="A25" s="671" t="s">
        <v>124</v>
      </c>
      <c r="B25" s="661"/>
      <c r="C25" s="661"/>
      <c r="D25" s="662"/>
      <c r="E25" s="672"/>
      <c r="F25" s="672"/>
      <c r="G25" s="672"/>
      <c r="H25" s="672"/>
      <c r="I25" s="672"/>
      <c r="J25" s="672"/>
      <c r="K25" s="672"/>
      <c r="L25" s="673" t="s">
        <v>2427</v>
      </c>
      <c r="M25" s="674"/>
      <c r="N25" s="674"/>
      <c r="O25" s="674"/>
      <c r="P25" s="674"/>
    </row>
    <row r="26" spans="1:16" ht="22.8">
      <c r="A26" s="675">
        <v>6</v>
      </c>
      <c r="B26" s="661"/>
      <c r="C26" s="661"/>
      <c r="D26" s="676"/>
      <c r="E26" s="677"/>
      <c r="F26" s="677"/>
      <c r="G26" s="677"/>
      <c r="H26" s="677"/>
      <c r="I26" s="677"/>
      <c r="J26" s="677"/>
      <c r="K26" s="677"/>
      <c r="L26" s="678" t="s">
        <v>18</v>
      </c>
      <c r="M26" s="679" t="s">
        <v>1986</v>
      </c>
      <c r="N26" s="679" t="s">
        <v>1990</v>
      </c>
      <c r="O26" s="680" t="s">
        <v>1991</v>
      </c>
      <c r="P26" s="681" t="s">
        <v>2355</v>
      </c>
    </row>
    <row r="27" spans="1:16">
      <c r="A27" s="671" t="s">
        <v>125</v>
      </c>
      <c r="B27" s="661"/>
      <c r="C27" s="661"/>
      <c r="D27" s="662"/>
      <c r="E27" s="672"/>
      <c r="F27" s="672"/>
      <c r="G27" s="672"/>
      <c r="H27" s="672"/>
      <c r="I27" s="672"/>
      <c r="J27" s="672"/>
      <c r="K27" s="672"/>
      <c r="L27" s="673" t="s">
        <v>2429</v>
      </c>
      <c r="M27" s="674"/>
      <c r="N27" s="674"/>
      <c r="O27" s="674"/>
      <c r="P27" s="674"/>
    </row>
    <row r="28" spans="1:16" ht="22.8">
      <c r="A28" s="675">
        <v>7</v>
      </c>
      <c r="B28" s="661"/>
      <c r="C28" s="661"/>
      <c r="D28" s="676"/>
      <c r="E28" s="677"/>
      <c r="F28" s="677"/>
      <c r="G28" s="677"/>
      <c r="H28" s="677"/>
      <c r="I28" s="677"/>
      <c r="J28" s="677"/>
      <c r="K28" s="677"/>
      <c r="L28" s="678" t="s">
        <v>18</v>
      </c>
      <c r="M28" s="679" t="s">
        <v>1986</v>
      </c>
      <c r="N28" s="679" t="s">
        <v>1994</v>
      </c>
      <c r="O28" s="680" t="s">
        <v>1995</v>
      </c>
      <c r="P28" s="682"/>
    </row>
    <row r="29" spans="1:16">
      <c r="A29" s="671" t="s">
        <v>126</v>
      </c>
      <c r="B29" s="661"/>
      <c r="C29" s="661"/>
      <c r="D29" s="662"/>
      <c r="E29" s="672"/>
      <c r="F29" s="672"/>
      <c r="G29" s="672"/>
      <c r="H29" s="672"/>
      <c r="I29" s="672"/>
      <c r="J29" s="672"/>
      <c r="K29" s="672"/>
      <c r="L29" s="673" t="s">
        <v>2431</v>
      </c>
      <c r="M29" s="674"/>
      <c r="N29" s="674"/>
      <c r="O29" s="674"/>
      <c r="P29" s="674"/>
    </row>
    <row r="30" spans="1:16" ht="22.8">
      <c r="A30" s="675">
        <v>8</v>
      </c>
      <c r="B30" s="661"/>
      <c r="C30" s="661"/>
      <c r="D30" s="676"/>
      <c r="E30" s="677"/>
      <c r="F30" s="677"/>
      <c r="G30" s="677"/>
      <c r="H30" s="677"/>
      <c r="I30" s="677"/>
      <c r="J30" s="677"/>
      <c r="K30" s="677"/>
      <c r="L30" s="678" t="s">
        <v>18</v>
      </c>
      <c r="M30" s="679" t="s">
        <v>1986</v>
      </c>
      <c r="N30" s="679" t="s">
        <v>1996</v>
      </c>
      <c r="O30" s="680" t="s">
        <v>1997</v>
      </c>
      <c r="P30" s="682"/>
    </row>
    <row r="31" spans="1:16">
      <c r="A31" s="671" t="s">
        <v>127</v>
      </c>
      <c r="B31" s="661"/>
      <c r="C31" s="661"/>
      <c r="D31" s="662"/>
      <c r="E31" s="672"/>
      <c r="F31" s="672"/>
      <c r="G31" s="672"/>
      <c r="H31" s="672"/>
      <c r="I31" s="672"/>
      <c r="J31" s="672"/>
      <c r="K31" s="672"/>
      <c r="L31" s="673" t="s">
        <v>2433</v>
      </c>
      <c r="M31" s="674"/>
      <c r="N31" s="674"/>
      <c r="O31" s="674"/>
      <c r="P31" s="674"/>
    </row>
    <row r="32" spans="1:16" ht="22.8">
      <c r="A32" s="675">
        <v>9</v>
      </c>
      <c r="B32" s="661"/>
      <c r="C32" s="661"/>
      <c r="D32" s="676"/>
      <c r="E32" s="677"/>
      <c r="F32" s="677"/>
      <c r="G32" s="677"/>
      <c r="H32" s="677"/>
      <c r="I32" s="677"/>
      <c r="J32" s="677"/>
      <c r="K32" s="677"/>
      <c r="L32" s="678" t="s">
        <v>18</v>
      </c>
      <c r="M32" s="679" t="s">
        <v>1986</v>
      </c>
      <c r="N32" s="679" t="s">
        <v>1992</v>
      </c>
      <c r="O32" s="680" t="s">
        <v>1993</v>
      </c>
      <c r="P32" s="682"/>
    </row>
    <row r="33" spans="1:16">
      <c r="A33" s="671" t="s">
        <v>128</v>
      </c>
      <c r="B33" s="661"/>
      <c r="C33" s="661"/>
      <c r="D33" s="662"/>
      <c r="E33" s="672"/>
      <c r="F33" s="672"/>
      <c r="G33" s="672"/>
      <c r="H33" s="672"/>
      <c r="I33" s="672"/>
      <c r="J33" s="672"/>
      <c r="K33" s="672"/>
      <c r="L33" s="673" t="s">
        <v>2435</v>
      </c>
      <c r="M33" s="674"/>
      <c r="N33" s="674"/>
      <c r="O33" s="674"/>
      <c r="P33" s="674"/>
    </row>
    <row r="34" spans="1:16" ht="22.8">
      <c r="A34" s="675">
        <v>10</v>
      </c>
      <c r="B34" s="661"/>
      <c r="C34" s="661"/>
      <c r="D34" s="676"/>
      <c r="E34" s="677"/>
      <c r="F34" s="677"/>
      <c r="G34" s="677"/>
      <c r="H34" s="677"/>
      <c r="I34" s="677"/>
      <c r="J34" s="677"/>
      <c r="K34" s="677"/>
      <c r="L34" s="678" t="s">
        <v>18</v>
      </c>
      <c r="M34" s="679" t="s">
        <v>1986</v>
      </c>
      <c r="N34" s="679" t="s">
        <v>1987</v>
      </c>
      <c r="O34" s="680" t="s">
        <v>1988</v>
      </c>
      <c r="P34" s="681" t="s">
        <v>2356</v>
      </c>
    </row>
    <row r="35" spans="1:16">
      <c r="A35" s="671" t="s">
        <v>129</v>
      </c>
      <c r="B35" s="661"/>
      <c r="C35" s="661"/>
      <c r="D35" s="662"/>
      <c r="E35" s="672"/>
      <c r="F35" s="672"/>
      <c r="G35" s="672"/>
      <c r="H35" s="672"/>
      <c r="I35" s="672"/>
      <c r="J35" s="672"/>
      <c r="K35" s="672"/>
      <c r="L35" s="673" t="s">
        <v>2437</v>
      </c>
      <c r="M35" s="674"/>
      <c r="N35" s="674"/>
      <c r="O35" s="674"/>
      <c r="P35" s="674"/>
    </row>
    <row r="36" spans="1:16" ht="22.8">
      <c r="A36" s="675">
        <v>11</v>
      </c>
      <c r="B36" s="661"/>
      <c r="C36" s="661"/>
      <c r="D36" s="676"/>
      <c r="E36" s="677"/>
      <c r="F36" s="677"/>
      <c r="G36" s="677"/>
      <c r="H36" s="677"/>
      <c r="I36" s="677"/>
      <c r="J36" s="677"/>
      <c r="K36" s="677"/>
      <c r="L36" s="678" t="s">
        <v>18</v>
      </c>
      <c r="M36" s="679" t="s">
        <v>1986</v>
      </c>
      <c r="N36" s="679" t="s">
        <v>1987</v>
      </c>
      <c r="O36" s="680" t="s">
        <v>1988</v>
      </c>
      <c r="P36" s="681" t="s">
        <v>2357</v>
      </c>
    </row>
  </sheetData>
  <sheetProtection formatColumns="0" formatRows="0" autoFilter="0"/>
  <mergeCells count="1">
    <mergeCell ref="L12:P12"/>
  </mergeCells>
  <dataValidations count="11">
    <dataValidation type="list" showInputMessage="1" showErrorMessage="1" errorTitle="Внимание" error="Пожалуйста, выберите МО из списка" sqref="WQE16 WGI16 VWM16 VMQ16 VCU16 USY16 UJC16 TZG16 TPK16 TFO16 SVS16 SLW16 SCA16 RSE16 RII16 QYM16 QOQ16 QEU16 PUY16 PLC16 PBG16 ORK16 OHO16 NXS16 NNW16 NEA16 MUE16 MKI16 MAM16 LQQ16 LGU16 KWY16 KNC16 KDG16 JTK16 JJO16 IZS16 IPW16 IGA16 HWE16 HMI16 HCM16 GSQ16 GIU16 FYY16 FPC16 FFG16 EVK16 ELO16 EBS16 DRW16 DIA16 CYE16 COI16 CEM16 BUQ16 BKU16 BAY16 ARC16 AHG16 XK16 NO16 DS16 WQE18 WGI18 VWM18 VMQ18 VCU18 USY18 UJC18 TZG18 TPK18 TFO18 SVS18 SLW18 SCA18 RSE18 RII18 QYM18 QOQ18 QEU18 PUY18 PLC18 PBG18 ORK18 OHO18 NXS18 NNW18 NEA18 MUE18 MKI18 MAM18 LQQ18 LGU18 KWY18 KNC18 KDG18 JTK18 JJO18 IZS18 IPW18 IGA18 HWE18 HMI18 HCM18 GSQ18 GIU18 FYY18 FPC18 FFG18 EVK18 ELO18 EBS18 DRW18 DIA18 CYE18 COI18 CEM18 BUQ18 BKU18 BAY18 ARC18 AHG18 XK18 NO18 DS18 WQE20 WGI20 VWM20 VMQ20 VCU20 USY20 UJC20 TZG20 TPK20 TFO20 SVS20 SLW20 SCA20 RSE20 RII20 QYM20 QOQ20 QEU20 PUY20 PLC20 PBG20 ORK20 OHO20 NXS20 NNW20 NEA20 MUE20 MKI20 MAM20 LQQ20 LGU20 KWY20 KNC20 KDG20 JTK20 JJO20 IZS20 IPW20 IGA20 HWE20 HMI20 HCM20 GSQ20 GIU20 FYY20 FPC20 FFG20 EVK20 ELO20 EBS20 DRW20 DIA20 CYE20 COI20 CEM20 BUQ20 BKU20 BAY20 ARC20 AHG20 XK20 NO20 DS20 WQE22 WGI22 VWM22 VMQ22 VCU22 USY22 UJC22 TZG22 TPK22 TFO22 SVS22 SLW22 SCA22 RSE22 RII22 QYM22 QOQ22 QEU22 PUY22 PLC22 PBG22 ORK22 OHO22 NXS22 NNW22 NEA22 MUE22 MKI22 MAM22 LQQ22 LGU22 KWY22 KNC22 KDG22 JTK22 JJO22 IZS22 IPW22 IGA22 HWE22 HMI22 HCM22 GSQ22 GIU22 FYY22 FPC22 FFG22 EVK22 ELO22 EBS22 DRW22 DIA22 CYE22 COI22 CEM22 BUQ22 BKU22 BAY22 ARC22 AHG22 XK22 NO22 DS22 WQE24 WGI24 VWM24 VMQ24 VCU24 USY24 UJC24 TZG24 TPK24 TFO24 SVS24 SLW24 SCA24 RSE24 RII24 QYM24 QOQ24 QEU24 PUY24 PLC24 PBG24 ORK24 OHO24 NXS24 NNW24 NEA24 MUE24 MKI24 MAM24 LQQ24 LGU24 KWY24 KNC24 KDG24 JTK24 JJO24 IZS24 IPW24 IGA24 HWE24 HMI24 HCM24 GSQ24 GIU24 FYY24 FPC24 FFG24 EVK24 ELO24 EBS24 DRW24 DIA24 CYE24 COI24 CEM24 BUQ24 BKU24 BAY24 ARC24 AHG24 XK24 NO24 DS24 WQE26 WGI26 VWM26 VMQ26 VCU26 USY26 UJC26 TZG26 TPK26 TFO26 SVS26 SLW26 SCA26 RSE26 RII26 QYM26 QOQ26 QEU26 PUY26 PLC26 PBG26 ORK26 OHO26 NXS26 NNW26 NEA26 MUE26 MKI26 MAM26 LQQ26 LGU26 KWY26 KNC26 KDG26 JTK26 JJO26 IZS26 IPW26 IGA26 HWE26 HMI26 HCM26 GSQ26 GIU26 FYY26 FPC26 FFG26 EVK26 ELO26 EBS26 DRW26 DIA26 CYE26 COI26 CEM26 BUQ26 BKU26 BAY26 ARC26 AHG26 XK26 NO26 DS26 WQE28 WGI28 VWM28 VMQ28 VCU28 USY28 UJC28 TZG28 TPK28 TFO28 SVS28 SLW28 SCA28 RSE28 RII28 QYM28 QOQ28 QEU28 PUY28 PLC28 PBG28 ORK28 OHO28 NXS28 NNW28 NEA28 MUE28 MKI28 MAM28 LQQ28 LGU28 KWY28 KNC28 KDG28 JTK28 JJO28 IZS28 IPW28 IGA28 HWE28 HMI28 HCM28 GSQ28 GIU28 FYY28 FPC28 FFG28 EVK28 ELO28 EBS28 DRW28 DIA28 CYE28 COI28 CEM28 BUQ28 BKU28 BAY28 ARC28 AHG28 XK28 NO28 DS28 WQE30 WGI30 VWM30 VMQ30 VCU30 USY30 UJC30 TZG30 TPK30 TFO30 SVS30 SLW30 SCA30 RSE30 RII30 QYM30 QOQ30 QEU30 PUY30 PLC30 PBG30 ORK30 OHO30 NXS30 NNW30 NEA30 MUE30 MKI30 MAM30 LQQ30 LGU30 KWY30 KNC30 KDG30 JTK30 JJO30 IZS30 IPW30 IGA30 HWE30 HMI30 HCM30 GSQ30 GIU30 FYY30 FPC30 FFG30 EVK30 ELO30 EBS30 DRW30 DIA30 CYE30 COI30 CEM30 BUQ30 BKU30 BAY30 ARC30 AHG30 XK30 NO30 DS30 WQE32 WGI32 VWM32 VMQ32 VCU32 USY32 UJC32 TZG32 TPK32 TFO32 SVS32 SLW32 SCA32 RSE32 RII32 QYM32 QOQ32 QEU32 PUY32 PLC32 PBG32 ORK32 OHO32 NXS32 NNW32 NEA32 MUE32 MKI32 MAM32 LQQ32 LGU32 KWY32 KNC32 KDG32 JTK32 JJO32 IZS32 IPW32 IGA32 HWE32 HMI32 HCM32 GSQ32 GIU32 FYY32 FPC32 FFG32 EVK32 ELO32 EBS32 DRW32 DIA32 CYE32 COI32 CEM32 BUQ32 BKU32 BAY32 ARC32 AHG32 XK32 NO32 DS32 WQE34 WGI34 VWM34 VMQ34 VCU34 USY34 UJC34 TZG34 TPK34 TFO34 SVS34 SLW34 SCA34 RSE34 RII34 QYM34 QOQ34 QEU34 PUY34 PLC34 PBG34 ORK34 OHO34 NXS34 NNW34 NEA34 MUE34 MKI34 MAM34 LQQ34 LGU34 KWY34 KNC34 KDG34 JTK34 JJO34 IZS34 IPW34 IGA34 HWE34 HMI34 HCM34 GSQ34 GIU34 FYY34 FPC34 FFG34 EVK34 ELO34 EBS34 DRW34 DIA34 CYE34 COI34 CEM34 BUQ34 BKU34 BAY34 ARC34 AHG34 XK34 NO34 DS34 WQE36 WGI36 VWM36 VMQ36 VCU36 USY36 UJC36 TZG36 TPK36 TFO36 SVS36 SLW36 SCA36 RSE36 RII36 QYM36 QOQ36 QEU36 PUY36 PLC36 PBG36 ORK36 OHO36 NXS36 NNW36 NEA36 MUE36 MKI36 MAM36 LQQ36 LGU36 KWY36 KNC36 KDG36 JTK36 JJO36 IZS36 IPW36 IGA36 HWE36 HMI36 HCM36 GSQ36 GIU36 FYY36 FPC36 FFG36 EVK36 ELO36 EBS36 DRW36 DIA36 CYE36 COI36 CEM36 BUQ36 BKU36 BAY36 ARC36 AHG36 XK36 NO36 DS36">
      <formula1>MO_LIST_12</formula1>
    </dataValidation>
    <dataValidation type="list" showInputMessage="1" showErrorMessage="1" errorTitle="Внимание" error="Пожалуйста, выберите значение из списка" sqref="WUB16 WKF16 WAJ16 VQN16 VGR16 UWV16 UMZ16 UDD16 TTH16 TJL16 SZP16 SPT16 SFX16 RWB16 RMF16 RCJ16 QSN16 QIR16 PYV16 POZ16 PFD16 OVH16 OLL16 OBP16 NRT16 NHX16 MYB16 MOF16 MEJ16 LUN16 LKR16 LAV16 KQZ16 KHD16 JXH16 JNL16 JDP16 ITT16 IJX16 IAB16 HQF16 HGJ16 GWN16 GMR16 GCV16 FSZ16 FJD16 EZH16 EPL16 EFP16 DVT16 DLX16 DCB16 CSF16 CIJ16 BYN16 BOR16 BEV16 AUZ16 ALD16 ABH16 RL16 HP16 WUB18 WKF18 WAJ18 VQN18 VGR18 UWV18 UMZ18 UDD18 TTH18 TJL18 SZP18 SPT18 SFX18 RWB18 RMF18 RCJ18 QSN18 QIR18 PYV18 POZ18 PFD18 OVH18 OLL18 OBP18 NRT18 NHX18 MYB18 MOF18 MEJ18 LUN18 LKR18 LAV18 KQZ18 KHD18 JXH18 JNL18 JDP18 ITT18 IJX18 IAB18 HQF18 HGJ18 GWN18 GMR18 GCV18 FSZ18 FJD18 EZH18 EPL18 EFP18 DVT18 DLX18 DCB18 CSF18 CIJ18 BYN18 BOR18 BEV18 AUZ18 ALD18 ABH18 RL18 HP18 WUB20 WKF20 WAJ20 VQN20 VGR20 UWV20 UMZ20 UDD20 TTH20 TJL20 SZP20 SPT20 SFX20 RWB20 RMF20 RCJ20 QSN20 QIR20 PYV20 POZ20 PFD20 OVH20 OLL20 OBP20 NRT20 NHX20 MYB20 MOF20 MEJ20 LUN20 LKR20 LAV20 KQZ20 KHD20 JXH20 JNL20 JDP20 ITT20 IJX20 IAB20 HQF20 HGJ20 GWN20 GMR20 GCV20 FSZ20 FJD20 EZH20 EPL20 EFP20 DVT20 DLX20 DCB20 CSF20 CIJ20 BYN20 BOR20 BEV20 AUZ20 ALD20 ABH20 RL20 HP20 WUB22 WKF22 WAJ22 VQN22 VGR22 UWV22 UMZ22 UDD22 TTH22 TJL22 SZP22 SPT22 SFX22 RWB22 RMF22 RCJ22 QSN22 QIR22 PYV22 POZ22 PFD22 OVH22 OLL22 OBP22 NRT22 NHX22 MYB22 MOF22 MEJ22 LUN22 LKR22 LAV22 KQZ22 KHD22 JXH22 JNL22 JDP22 ITT22 IJX22 IAB22 HQF22 HGJ22 GWN22 GMR22 GCV22 FSZ22 FJD22 EZH22 EPL22 EFP22 DVT22 DLX22 DCB22 CSF22 CIJ22 BYN22 BOR22 BEV22 AUZ22 ALD22 ABH22 RL22 HP22 WUB24 WKF24 WAJ24 VQN24 VGR24 UWV24 UMZ24 UDD24 TTH24 TJL24 SZP24 SPT24 SFX24 RWB24 RMF24 RCJ24 QSN24 QIR24 PYV24 POZ24 PFD24 OVH24 OLL24 OBP24 NRT24 NHX24 MYB24 MOF24 MEJ24 LUN24 LKR24 LAV24 KQZ24 KHD24 JXH24 JNL24 JDP24 ITT24 IJX24 IAB24 HQF24 HGJ24 GWN24 GMR24 GCV24 FSZ24 FJD24 EZH24 EPL24 EFP24 DVT24 DLX24 DCB24 CSF24 CIJ24 BYN24 BOR24 BEV24 AUZ24 ALD24 ABH24 RL24 HP24 WUB26 WKF26 WAJ26 VQN26 VGR26 UWV26 UMZ26 UDD26 TTH26 TJL26 SZP26 SPT26 SFX26 RWB26 RMF26 RCJ26 QSN26 QIR26 PYV26 POZ26 PFD26 OVH26 OLL26 OBP26 NRT26 NHX26 MYB26 MOF26 MEJ26 LUN26 LKR26 LAV26 KQZ26 KHD26 JXH26 JNL26 JDP26 ITT26 IJX26 IAB26 HQF26 HGJ26 GWN26 GMR26 GCV26 FSZ26 FJD26 EZH26 EPL26 EFP26 DVT26 DLX26 DCB26 CSF26 CIJ26 BYN26 BOR26 BEV26 AUZ26 ALD26 ABH26 RL26 HP26 WUB28 WKF28 WAJ28 VQN28 VGR28 UWV28 UMZ28 UDD28 TTH28 TJL28 SZP28 SPT28 SFX28 RWB28 RMF28 RCJ28 QSN28 QIR28 PYV28 POZ28 PFD28 OVH28 OLL28 OBP28 NRT28 NHX28 MYB28 MOF28 MEJ28 LUN28 LKR28 LAV28 KQZ28 KHD28 JXH28 JNL28 JDP28 ITT28 IJX28 IAB28 HQF28 HGJ28 GWN28 GMR28 GCV28 FSZ28 FJD28 EZH28 EPL28 EFP28 DVT28 DLX28 DCB28 CSF28 CIJ28 BYN28 BOR28 BEV28 AUZ28 ALD28 ABH28 RL28 HP28 WUB30 WKF30 WAJ30 VQN30 VGR30 UWV30 UMZ30 UDD30 TTH30 TJL30 SZP30 SPT30 SFX30 RWB30 RMF30 RCJ30 QSN30 QIR30 PYV30 POZ30 PFD30 OVH30 OLL30 OBP30 NRT30 NHX30 MYB30 MOF30 MEJ30 LUN30 LKR30 LAV30 KQZ30 KHD30 JXH30 JNL30 JDP30 ITT30 IJX30 IAB30 HQF30 HGJ30 GWN30 GMR30 GCV30 FSZ30 FJD30 EZH30 EPL30 EFP30 DVT30 DLX30 DCB30 CSF30 CIJ30 BYN30 BOR30 BEV30 AUZ30 ALD30 ABH30 RL30 HP30 WUB32 WKF32 WAJ32 VQN32 VGR32 UWV32 UMZ32 UDD32 TTH32 TJL32 SZP32 SPT32 SFX32 RWB32 RMF32 RCJ32 QSN32 QIR32 PYV32 POZ32 PFD32 OVH32 OLL32 OBP32 NRT32 NHX32 MYB32 MOF32 MEJ32 LUN32 LKR32 LAV32 KQZ32 KHD32 JXH32 JNL32 JDP32 ITT32 IJX32 IAB32 HQF32 HGJ32 GWN32 GMR32 GCV32 FSZ32 FJD32 EZH32 EPL32 EFP32 DVT32 DLX32 DCB32 CSF32 CIJ32 BYN32 BOR32 BEV32 AUZ32 ALD32 ABH32 RL32 HP32 WUB34 WKF34 WAJ34 VQN34 VGR34 UWV34 UMZ34 UDD34 TTH34 TJL34 SZP34 SPT34 SFX34 RWB34 RMF34 RCJ34 QSN34 QIR34 PYV34 POZ34 PFD34 OVH34 OLL34 OBP34 NRT34 NHX34 MYB34 MOF34 MEJ34 LUN34 LKR34 LAV34 KQZ34 KHD34 JXH34 JNL34 JDP34 ITT34 IJX34 IAB34 HQF34 HGJ34 GWN34 GMR34 GCV34 FSZ34 FJD34 EZH34 EPL34 EFP34 DVT34 DLX34 DCB34 CSF34 CIJ34 BYN34 BOR34 BEV34 AUZ34 ALD34 ABH34 RL34 HP34 WUB36 WKF36 WAJ36 VQN36 VGR36 UWV36 UMZ36 UDD36 TTH36 TJL36 SZP36 SPT36 SFX36 RWB36 RMF36 RCJ36 QSN36 QIR36 PYV36 POZ36 PFD36 OVH36 OLL36 OBP36 NRT36 NHX36 MYB36 MOF36 MEJ36 LUN36 LKR36 LAV36 KQZ36 KHD36 JXH36 JNL36 JDP36 ITT36 IJX36 IAB36 HQF36 HGJ36 GWN36 GMR36 GCV36 FSZ36 FJD36 EZH36 EPL36 EFP36 DVT36 DLX36 DCB36 CSF36 CIJ36 BYN36 BOR36 BEV36 AUZ36 ALD36 ABH36 RL36 HP36">
      <formula1>DOCUMENT_TYPES</formula1>
    </dataValidation>
    <dataValidation type="list" allowBlank="1" showInputMessage="1" showErrorMessage="1" errorTitle="Внимание" error="Пожалуйста, выберите МР из списка!" sqref="WQD16 WGH16 VWL16 VMP16 VCT16 USX16 UJB16 TZF16 TPJ16 TFN16 SVR16 SLV16 SBZ16 RSD16 RIH16 QYL16 QOP16 QET16 PUX16 PLB16 PBF16 ORJ16 OHN16 NXR16 NNV16 NDZ16 MUD16 MKH16 MAL16 LQP16 LGT16 KWX16 KNB16 KDF16 JTJ16 JJN16 IZR16 IPV16 IFZ16 HWD16 HMH16 HCL16 GSP16 GIT16 FYX16 FPB16 FFF16 EVJ16 ELN16 EBR16 DRV16 DHZ16 CYD16 COH16 CEL16 BUP16 BKT16 BAX16 ARB16 AHF16 XJ16 NN16 DR16 M16 WQD18 WGH18 VWL18 VMP18 VCT18 USX18 UJB18 TZF18 TPJ18 TFN18 SVR18 SLV18 SBZ18 RSD18 RIH18 QYL18 QOP18 QET18 PUX18 PLB18 PBF18 ORJ18 OHN18 NXR18 NNV18 NDZ18 MUD18 MKH18 MAL18 LQP18 LGT18 KWX18 KNB18 KDF18 JTJ18 JJN18 IZR18 IPV18 IFZ18 HWD18 HMH18 HCL18 GSP18 GIT18 FYX18 FPB18 FFF18 EVJ18 ELN18 EBR18 DRV18 DHZ18 CYD18 COH18 CEL18 BUP18 BKT18 BAX18 ARB18 AHF18 XJ18 NN18 DR18 M18 WQD20 WGH20 VWL20 VMP20 VCT20 USX20 UJB20 TZF20 TPJ20 TFN20 SVR20 SLV20 SBZ20 RSD20 RIH20 QYL20 QOP20 QET20 PUX20 PLB20 PBF20 ORJ20 OHN20 NXR20 NNV20 NDZ20 MUD20 MKH20 MAL20 LQP20 LGT20 KWX20 KNB20 KDF20 JTJ20 JJN20 IZR20 IPV20 IFZ20 HWD20 HMH20 HCL20 GSP20 GIT20 FYX20 FPB20 FFF20 EVJ20 ELN20 EBR20 DRV20 DHZ20 CYD20 COH20 CEL20 BUP20 BKT20 BAX20 ARB20 AHF20 XJ20 NN20 DR20 M20 WQD22 WGH22 VWL22 VMP22 VCT22 USX22 UJB22 TZF22 TPJ22 TFN22 SVR22 SLV22 SBZ22 RSD22 RIH22 QYL22 QOP22 QET22 PUX22 PLB22 PBF22 ORJ22 OHN22 NXR22 NNV22 NDZ22 MUD22 MKH22 MAL22 LQP22 LGT22 KWX22 KNB22 KDF22 JTJ22 JJN22 IZR22 IPV22 IFZ22 HWD22 HMH22 HCL22 GSP22 GIT22 FYX22 FPB22 FFF22 EVJ22 ELN22 EBR22 DRV22 DHZ22 CYD22 COH22 CEL22 BUP22 BKT22 BAX22 ARB22 AHF22 XJ22 NN22 DR22 M22 WQD24 WGH24 VWL24 VMP24 VCT24 USX24 UJB24 TZF24 TPJ24 TFN24 SVR24 SLV24 SBZ24 RSD24 RIH24 QYL24 QOP24 QET24 PUX24 PLB24 PBF24 ORJ24 OHN24 NXR24 NNV24 NDZ24 MUD24 MKH24 MAL24 LQP24 LGT24 KWX24 KNB24 KDF24 JTJ24 JJN24 IZR24 IPV24 IFZ24 HWD24 HMH24 HCL24 GSP24 GIT24 FYX24 FPB24 FFF24 EVJ24 ELN24 EBR24 DRV24 DHZ24 CYD24 COH24 CEL24 BUP24 BKT24 BAX24 ARB24 AHF24 XJ24 NN24 DR24 M24 WQD26 WGH26 VWL26 VMP26 VCT26 USX26 UJB26 TZF26 TPJ26 TFN26 SVR26 SLV26 SBZ26 RSD26 RIH26 QYL26 QOP26 QET26 PUX26 PLB26 PBF26 ORJ26 OHN26 NXR26 NNV26 NDZ26 MUD26 MKH26 MAL26 LQP26 LGT26 KWX26 KNB26 KDF26 JTJ26 JJN26 IZR26 IPV26 IFZ26 HWD26 HMH26 HCL26 GSP26 GIT26 FYX26 FPB26 FFF26 EVJ26 ELN26 EBR26 DRV26 DHZ26 CYD26 COH26 CEL26 BUP26 BKT26 BAX26 ARB26 AHF26 XJ26 NN26 DR26 M26 WQD28 WGH28 VWL28 VMP28 VCT28 USX28 UJB28 TZF28 TPJ28 TFN28 SVR28 SLV28 SBZ28 RSD28 RIH28 QYL28 QOP28 QET28 PUX28 PLB28 PBF28 ORJ28 OHN28 NXR28 NNV28 NDZ28 MUD28 MKH28 MAL28 LQP28 LGT28 KWX28 KNB28 KDF28 JTJ28 JJN28 IZR28 IPV28 IFZ28 HWD28 HMH28 HCL28 GSP28 GIT28 FYX28 FPB28 FFF28 EVJ28 ELN28 EBR28 DRV28 DHZ28 CYD28 COH28 CEL28 BUP28 BKT28 BAX28 ARB28 AHF28 XJ28 NN28 DR28 M28 WQD30 WGH30 VWL30 VMP30 VCT30 USX30 UJB30 TZF30 TPJ30 TFN30 SVR30 SLV30 SBZ30 RSD30 RIH30 QYL30 QOP30 QET30 PUX30 PLB30 PBF30 ORJ30 OHN30 NXR30 NNV30 NDZ30 MUD30 MKH30 MAL30 LQP30 LGT30 KWX30 KNB30 KDF30 JTJ30 JJN30 IZR30 IPV30 IFZ30 HWD30 HMH30 HCL30 GSP30 GIT30 FYX30 FPB30 FFF30 EVJ30 ELN30 EBR30 DRV30 DHZ30 CYD30 COH30 CEL30 BUP30 BKT30 BAX30 ARB30 AHF30 XJ30 NN30 DR30 M30 WQD32 WGH32 VWL32 VMP32 VCT32 USX32 UJB32 TZF32 TPJ32 TFN32 SVR32 SLV32 SBZ32 RSD32 RIH32 QYL32 QOP32 QET32 PUX32 PLB32 PBF32 ORJ32 OHN32 NXR32 NNV32 NDZ32 MUD32 MKH32 MAL32 LQP32 LGT32 KWX32 KNB32 KDF32 JTJ32 JJN32 IZR32 IPV32 IFZ32 HWD32 HMH32 HCL32 GSP32 GIT32 FYX32 FPB32 FFF32 EVJ32 ELN32 EBR32 DRV32 DHZ32 CYD32 COH32 CEL32 BUP32 BKT32 BAX32 ARB32 AHF32 XJ32 NN32 DR32 M32 WQD34 WGH34 VWL34 VMP34 VCT34 USX34 UJB34 TZF34 TPJ34 TFN34 SVR34 SLV34 SBZ34 RSD34 RIH34 QYL34 QOP34 QET34 PUX34 PLB34 PBF34 ORJ34 OHN34 NXR34 NNV34 NDZ34 MUD34 MKH34 MAL34 LQP34 LGT34 KWX34 KNB34 KDF34 JTJ34 JJN34 IZR34 IPV34 IFZ34 HWD34 HMH34 HCL34 GSP34 GIT34 FYX34 FPB34 FFF34 EVJ34 ELN34 EBR34 DRV34 DHZ34 CYD34 COH34 CEL34 BUP34 BKT34 BAX34 ARB34 AHF34 XJ34 NN34 DR34 M34 WQD36 WGH36 VWL36 VMP36 VCT36 USX36 UJB36 TZF36 TPJ36 TFN36 SVR36 SLV36 SBZ36 RSD36 RIH36 QYL36 QOP36 QET36 PUX36 PLB36 PBF36 ORJ36 OHN36 NXR36 NNV36 NDZ36 MUD36 MKH36 MAL36 LQP36 LGT36 KWX36 KNB36 KDF36 JTJ36 JJN36 IZR36 IPV36 IFZ36 HWD36 HMH36 HCL36 GSP36 GIT36 FYX36 FPB36 FFF36 EVJ36 ELN36 EBR36 DRV36 DHZ36 CYD36 COH36 CEL36 BUP36 BKT36 BAX36 ARB36 AHF36 XJ36 NN36 DR36 M36">
      <formula1>MR_LIST</formula1>
    </dataValidation>
    <dataValidation type="list" showInputMessage="1" showErrorMessage="1" errorTitle="Внимание" error="Пожалуйста, выберите значение из списка" sqref="WSZ16 WJD16 VZH16 VPL16 VFP16 UVT16 ULX16 UCB16 TSF16 TIJ16 SYN16 SOR16 SEV16 RUZ16 RLD16 RBH16 QRL16 QHP16 PXT16 PNX16 PEB16 OUF16 OKJ16 OAN16 NQR16 NGV16 MWZ16 MND16 MDH16 LTL16 LJP16 KZT16 KPX16 KGB16 JWF16 JMJ16 JCN16 ISR16 IIV16 HYZ16 HPD16 HFH16 GVL16 GLP16 GBT16 FRX16 FIB16 EYF16 EOJ16 EEN16 DUR16 DKV16 DAZ16 CRD16 CHH16 BXL16 BNP16 BDT16 ATX16 AKB16 AAF16 QJ16 GN16 WTC16 WJG16 VZK16 VPO16 VFS16 UVW16 UMA16 UCE16 TSI16 TIM16 SYQ16 SOU16 SEY16 RVC16 RLG16 RBK16 QRO16 QHS16 PXW16 POA16 PEE16 OUI16 OKM16 OAQ16 NQU16 NGY16 MXC16 MNG16 MDK16 LTO16 LJS16 KZW16 KQA16 KGE16 JWI16 JMM16 JCQ16 ISU16 IIY16 HZC16 HPG16 HFK16 GVO16 GLS16 GBW16 FSA16 FIE16 EYI16 EOM16 EEQ16 DUU16 DKY16 DBC16 CRG16 CHK16 BXO16 BNS16 BDW16 AUA16 AKE16 AAI16 QM16 GQ16 WSZ18 WJD18 VZH18 VPL18 VFP18 UVT18 ULX18 UCB18 TSF18 TIJ18 SYN18 SOR18 SEV18 RUZ18 RLD18 RBH18 QRL18 QHP18 PXT18 PNX18 PEB18 OUF18 OKJ18 OAN18 NQR18 NGV18 MWZ18 MND18 MDH18 LTL18 LJP18 KZT18 KPX18 KGB18 JWF18 JMJ18 JCN18 ISR18 IIV18 HYZ18 HPD18 HFH18 GVL18 GLP18 GBT18 FRX18 FIB18 EYF18 EOJ18 EEN18 DUR18 DKV18 DAZ18 CRD18 CHH18 BXL18 BNP18 BDT18 ATX18 AKB18 AAF18 QJ18 GN18 WTC18 WJG18 VZK18 VPO18 VFS18 UVW18 UMA18 UCE18 TSI18 TIM18 SYQ18 SOU18 SEY18 RVC18 RLG18 RBK18 QRO18 QHS18 PXW18 POA18 PEE18 OUI18 OKM18 OAQ18 NQU18 NGY18 MXC18 MNG18 MDK18 LTO18 LJS18 KZW18 KQA18 KGE18 JWI18 JMM18 JCQ18 ISU18 IIY18 HZC18 HPG18 HFK18 GVO18 GLS18 GBW18 FSA18 FIE18 EYI18 EOM18 EEQ18 DUU18 DKY18 DBC18 CRG18 CHK18 BXO18 BNS18 BDW18 AUA18 AKE18 AAI18 QM18 GQ18 WSZ20 WJD20 VZH20 VPL20 VFP20 UVT20 ULX20 UCB20 TSF20 TIJ20 SYN20 SOR20 SEV20 RUZ20 RLD20 RBH20 QRL20 QHP20 PXT20 PNX20 PEB20 OUF20 OKJ20 OAN20 NQR20 NGV20 MWZ20 MND20 MDH20 LTL20 LJP20 KZT20 KPX20 KGB20 JWF20 JMJ20 JCN20 ISR20 IIV20 HYZ20 HPD20 HFH20 GVL20 GLP20 GBT20 FRX20 FIB20 EYF20 EOJ20 EEN20 DUR20 DKV20 DAZ20 CRD20 CHH20 BXL20 BNP20 BDT20 ATX20 AKB20 AAF20 QJ20 GN20 WTC20 WJG20 VZK20 VPO20 VFS20 UVW20 UMA20 UCE20 TSI20 TIM20 SYQ20 SOU20 SEY20 RVC20 RLG20 RBK20 QRO20 QHS20 PXW20 POA20 PEE20 OUI20 OKM20 OAQ20 NQU20 NGY20 MXC20 MNG20 MDK20 LTO20 LJS20 KZW20 KQA20 KGE20 JWI20 JMM20 JCQ20 ISU20 IIY20 HZC20 HPG20 HFK20 GVO20 GLS20 GBW20 FSA20 FIE20 EYI20 EOM20 EEQ20 DUU20 DKY20 DBC20 CRG20 CHK20 BXO20 BNS20 BDW20 AUA20 AKE20 AAI20 QM20 GQ20 WSZ22 WJD22 VZH22 VPL22 VFP22 UVT22 ULX22 UCB22 TSF22 TIJ22 SYN22 SOR22 SEV22 RUZ22 RLD22 RBH22 QRL22 QHP22 PXT22 PNX22 PEB22 OUF22 OKJ22 OAN22 NQR22 NGV22 MWZ22 MND22 MDH22 LTL22 LJP22 KZT22 KPX22 KGB22 JWF22 JMJ22 JCN22 ISR22 IIV22 HYZ22 HPD22 HFH22 GVL22 GLP22 GBT22 FRX22 FIB22 EYF22 EOJ22 EEN22 DUR22 DKV22 DAZ22 CRD22 CHH22 BXL22 BNP22 BDT22 ATX22 AKB22 AAF22 QJ22 GN22 WTC22 WJG22 VZK22 VPO22 VFS22 UVW22 UMA22 UCE22 TSI22 TIM22 SYQ22 SOU22 SEY22 RVC22 RLG22 RBK22 QRO22 QHS22 PXW22 POA22 PEE22 OUI22 OKM22 OAQ22 NQU22 NGY22 MXC22 MNG22 MDK22 LTO22 LJS22 KZW22 KQA22 KGE22 JWI22 JMM22 JCQ22 ISU22 IIY22 HZC22 HPG22 HFK22 GVO22 GLS22 GBW22 FSA22 FIE22 EYI22 EOM22 EEQ22 DUU22 DKY22 DBC22 CRG22 CHK22 BXO22 BNS22 BDW22 AUA22 AKE22 AAI22 QM22 GQ22 WSZ24 WJD24 VZH24 VPL24 VFP24 UVT24 ULX24 UCB24 TSF24 TIJ24 SYN24 SOR24 SEV24 RUZ24 RLD24 RBH24 QRL24 QHP24 PXT24 PNX24 PEB24 OUF24 OKJ24 OAN24 NQR24 NGV24 MWZ24 MND24 MDH24 LTL24 LJP24 KZT24 KPX24 KGB24 JWF24 JMJ24 JCN24 ISR24 IIV24 HYZ24 HPD24 HFH24 GVL24 GLP24 GBT24 FRX24 FIB24 EYF24 EOJ24 EEN24 DUR24 DKV24 DAZ24 CRD24 CHH24 BXL24 BNP24 BDT24 ATX24 AKB24 AAF24 QJ24 GN24 WTC24 WJG24 VZK24 VPO24 VFS24 UVW24 UMA24 UCE24 TSI24 TIM24 SYQ24 SOU24 SEY24 RVC24 RLG24 RBK24 QRO24 QHS24 PXW24 POA24 PEE24 OUI24 OKM24 OAQ24 NQU24 NGY24 MXC24 MNG24 MDK24 LTO24 LJS24 KZW24 KQA24 KGE24 JWI24 JMM24 JCQ24 ISU24 IIY24 HZC24 HPG24 HFK24 GVO24 GLS24 GBW24 FSA24 FIE24 EYI24 EOM24 EEQ24 DUU24 DKY24 DBC24 CRG24 CHK24 BXO24 BNS24 BDW24 AUA24 AKE24 AAI24 QM24 GQ24 WSZ26 WJD26 VZH26 VPL26 VFP26 UVT26 ULX26 UCB26 TSF26 TIJ26 SYN26 SOR26 SEV26 RUZ26 RLD26 RBH26 QRL26 QHP26 PXT26 PNX26 PEB26 OUF26 OKJ26 OAN26 NQR26 NGV26 MWZ26 MND26 MDH26 LTL26 LJP26 KZT26 KPX26 KGB26 JWF26 JMJ26 JCN26 ISR26 IIV26 HYZ26 HPD26 HFH26 GVL26 GLP26 GBT26 FRX26 FIB26 EYF26 EOJ26 EEN26 DUR26 DKV26 DAZ26 CRD26 CHH26 BXL26 BNP26 BDT26 ATX26 AKB26 AAF26 QJ26 GN26 WTC26 WJG26 VZK26 VPO26 VFS26 UVW26 UMA26 UCE26 TSI26 TIM26 SYQ26 SOU26 SEY26 RVC26 RLG26 RBK26 QRO26 QHS26 PXW26 POA26 PEE26 OUI26 OKM26 OAQ26 NQU26 NGY26 MXC26 MNG26 MDK26 LTO26 LJS26 KZW26 KQA26 KGE26 JWI26 JMM26 JCQ26 ISU26 IIY26 HZC26 HPG26 HFK26 GVO26 GLS26 GBW26 FSA26 FIE26 EYI26 EOM26 EEQ26 DUU26 DKY26 DBC26 CRG26 CHK26 BXO26 BNS26 BDW26 AUA26 AKE26 AAI26 QM26 GQ26 WSZ28 WJD28 VZH28 VPL28 VFP28 UVT28 ULX28 UCB28 TSF28 TIJ28 SYN28 SOR28 SEV28 RUZ28 RLD28 RBH28 QRL28 QHP28 PXT28 PNX28 PEB28 OUF28 OKJ28 OAN28 NQR28 NGV28 MWZ28 MND28 MDH28 LTL28 LJP28 KZT28 KPX28 KGB28 JWF28 JMJ28 JCN28 ISR28 IIV28 HYZ28 HPD28 HFH28 GVL28 GLP28 GBT28 FRX28 FIB28 EYF28 EOJ28 EEN28 DUR28 DKV28 DAZ28 CRD28 CHH28 BXL28 BNP28 BDT28 ATX28 AKB28 AAF28 QJ28 GN28 WTC28 WJG28 VZK28 VPO28 VFS28 UVW28 UMA28 UCE28 TSI28 TIM28 SYQ28 SOU28 SEY28 RVC28 RLG28 RBK28 QRO28 QHS28 PXW28 POA28 PEE28 OUI28 OKM28 OAQ28 NQU28 NGY28 MXC28 MNG28 MDK28 LTO28 LJS28 KZW28 KQA28 KGE28 JWI28 JMM28 JCQ28 ISU28 IIY28 HZC28 HPG28 HFK28 GVO28 GLS28 GBW28 FSA28 FIE28 EYI28 EOM28 EEQ28 DUU28 DKY28 DBC28 CRG28 CHK28 BXO28 BNS28 BDW28 AUA28 AKE28 AAI28 QM28 GQ28 WSZ30 WJD30 VZH30 VPL30 VFP30 UVT30 ULX30 UCB30 TSF30 TIJ30 SYN30 SOR30 SEV30 RUZ30 RLD30 RBH30 QRL30 QHP30 PXT30 PNX30 PEB30 OUF30 OKJ30 OAN30 NQR30 NGV30 MWZ30 MND30 MDH30 LTL30 LJP30 KZT30 KPX30 KGB30 JWF30 JMJ30 JCN30 ISR30 IIV30 HYZ30 HPD30 HFH30 GVL30 GLP30 GBT30 FRX30 FIB30 EYF30 EOJ30 EEN30 DUR30 DKV30 DAZ30 CRD30 CHH30 BXL30 BNP30 BDT30 ATX30 AKB30 AAF30 QJ30 GN30 WTC30 WJG30 VZK30 VPO30 VFS30 UVW30 UMA30 UCE30 TSI30 TIM30 SYQ30 SOU30 SEY30 RVC30 RLG30 RBK30 QRO30 QHS30 PXW30 POA30 PEE30 OUI30 OKM30 OAQ30 NQU30 NGY30 MXC30 MNG30 MDK30 LTO30 LJS30 KZW30 KQA30 KGE30 JWI30 JMM30 JCQ30 ISU30 IIY30 HZC30 HPG30 HFK30 GVO30 GLS30 GBW30 FSA30 FIE30 EYI30 EOM30 EEQ30 DUU30 DKY30 DBC30 CRG30 CHK30 BXO30 BNS30 BDW30 AUA30 AKE30 AAI30 QM30 GQ30 WSZ32 WJD32 VZH32 VPL32 VFP32 UVT32 ULX32 UCB32 TSF32 TIJ32 SYN32 SOR32 SEV32 RUZ32 RLD32 RBH32 QRL32 QHP32 PXT32 PNX32 PEB32 OUF32 OKJ32 OAN32 NQR32 NGV32 MWZ32 MND32 MDH32 LTL32 LJP32 KZT32 KPX32 KGB32 JWF32 JMJ32 JCN32 ISR32 IIV32 HYZ32 HPD32 HFH32 GVL32 GLP32 GBT32 FRX32 FIB32 EYF32 EOJ32 EEN32 DUR32 DKV32 DAZ32 CRD32 CHH32 BXL32 BNP32 BDT32 ATX32 AKB32 AAF32 QJ32 GN32 WTC32 WJG32 VZK32 VPO32 VFS32 UVW32 UMA32 UCE32 TSI32 TIM32 SYQ32 SOU32 SEY32 RVC32 RLG32 RBK32 QRO32 QHS32 PXW32 POA32 PEE32 OUI32 OKM32 OAQ32 NQU32 NGY32 MXC32 MNG32 MDK32 LTO32 LJS32 KZW32 KQA32 KGE32 JWI32 JMM32 JCQ32 ISU32 IIY32 HZC32 HPG32 HFK32 GVO32 GLS32 GBW32 FSA32 FIE32 EYI32 EOM32 EEQ32 DUU32 DKY32 DBC32 CRG32 CHK32 BXO32 BNS32 BDW32 AUA32 AKE32 AAI32 QM32 GQ32 WSZ34 WJD34 VZH34 VPL34 VFP34 UVT34 ULX34 UCB34 TSF34 TIJ34 SYN34 SOR34 SEV34 RUZ34 RLD34 RBH34 QRL34 QHP34 PXT34 PNX34 PEB34 OUF34 OKJ34 OAN34 NQR34 NGV34 MWZ34 MND34 MDH34 LTL34 LJP34 KZT34 KPX34 KGB34 JWF34 JMJ34 JCN34 ISR34 IIV34 HYZ34 HPD34 HFH34 GVL34 GLP34 GBT34 FRX34 FIB34 EYF34 EOJ34 EEN34 DUR34 DKV34 DAZ34 CRD34 CHH34 BXL34 BNP34 BDT34 ATX34 AKB34 AAF34 QJ34 GN34 WTC34 WJG34 VZK34 VPO34 VFS34 UVW34 UMA34 UCE34 TSI34 TIM34 SYQ34 SOU34 SEY34 RVC34 RLG34 RBK34 QRO34 QHS34 PXW34 POA34 PEE34 OUI34 OKM34 OAQ34 NQU34 NGY34 MXC34 MNG34 MDK34 LTO34 LJS34 KZW34 KQA34 KGE34 JWI34 JMM34 JCQ34 ISU34 IIY34 HZC34 HPG34 HFK34 GVO34 GLS34 GBW34 FSA34 FIE34 EYI34 EOM34 EEQ34 DUU34 DKY34 DBC34 CRG34 CHK34 BXO34 BNS34 BDW34 AUA34 AKE34 AAI34 QM34 GQ34 WSZ36 WJD36 VZH36 VPL36 VFP36 UVT36 ULX36 UCB36 TSF36 TIJ36 SYN36 SOR36 SEV36 RUZ36 RLD36 RBH36 QRL36 QHP36 PXT36 PNX36 PEB36 OUF36 OKJ36 OAN36 NQR36 NGV36 MWZ36 MND36 MDH36 LTL36 LJP36 KZT36 KPX36 KGB36 JWF36 JMJ36 JCN36 ISR36 IIV36 HYZ36 HPD36 HFH36 GVL36 GLP36 GBT36 FRX36 FIB36 EYF36 EOJ36 EEN36 DUR36 DKV36 DAZ36 CRD36 CHH36 BXL36 BNP36 BDT36 ATX36 AKB36 AAF36 QJ36 GN36 WTC36 WJG36 VZK36 VPO36 VFS36 UVW36 UMA36 UCE36 TSI36 TIM36 SYQ36 SOU36 SEY36 RVC36 RLG36 RBK36 QRO36 QHS36 PXW36 POA36 PEE36 OUI36 OKM36 OAQ36 NQU36 NGY36 MXC36 MNG36 MDK36 LTO36 LJS36 KZW36 KQA36 KGE36 JWI36 JMM36 JCQ36 ISU36 IIY36 HZC36 HPG36 HFK36 GVO36 GLS36 GBW36 FSA36 FIE36 EYI36 EOM36 EEQ36 DUU36 DKY36 DBC36 CRG36 CHK36 BXO36 BNS36 BDW36 AUA36 AKE36 AAI36 QM36 GQ36">
      <formula1>MONTH_LIST</formula1>
    </dataValidation>
    <dataValidation type="whole" allowBlank="1" showInputMessage="1" showErrorMessage="1" errorTitle="Внимание" error="Пожалуйста, укажите число!" sqref="WTA16 WJE16 VZI16 VPM16 VFQ16 UVU16 ULY16 UCC16 TSG16 TIK16 SYO16 SOS16 SEW16 RVA16 RLE16 RBI16 QRM16 QHQ16 PXU16 PNY16 PEC16 OUG16 OKK16 OAO16 NQS16 NGW16 MXA16 MNE16 MDI16 LTM16 LJQ16 KZU16 KPY16 KGC16 JWG16 JMK16 JCO16 ISS16 IIW16 HZA16 HPE16 HFI16 GVM16 GLQ16 GBU16 FRY16 FIC16 EYG16 EOK16 EEO16 DUS16 DKW16 DBA16 CRE16 CHI16 BXM16 BNQ16 BDU16 ATY16 AKC16 AAG16 QK16 GO16 WTD16 WJH16 VZL16 VPP16 VFT16 UVX16 UMB16 UCF16 TSJ16 TIN16 SYR16 SOV16 SEZ16 RVD16 RLH16 RBL16 QRP16 QHT16 PXX16 POB16 PEF16 OUJ16 OKN16 OAR16 NQV16 NGZ16 MXD16 MNH16 MDL16 LTP16 LJT16 KZX16 KQB16 KGF16 JWJ16 JMN16 JCR16 ISV16 IIZ16 HZD16 HPH16 HFL16 GVP16 GLT16 GBX16 FSB16 FIF16 EYJ16 EON16 EER16 DUV16 DKZ16 DBD16 CRH16 CHL16 BXP16 BNT16 BDX16 AUB16 AKF16 AAJ16 QN16 GR16 WTA18 WJE18 VZI18 VPM18 VFQ18 UVU18 ULY18 UCC18 TSG18 TIK18 SYO18 SOS18 SEW18 RVA18 RLE18 RBI18 QRM18 QHQ18 PXU18 PNY18 PEC18 OUG18 OKK18 OAO18 NQS18 NGW18 MXA18 MNE18 MDI18 LTM18 LJQ18 KZU18 KPY18 KGC18 JWG18 JMK18 JCO18 ISS18 IIW18 HZA18 HPE18 HFI18 GVM18 GLQ18 GBU18 FRY18 FIC18 EYG18 EOK18 EEO18 DUS18 DKW18 DBA18 CRE18 CHI18 BXM18 BNQ18 BDU18 ATY18 AKC18 AAG18 QK18 GO18 WTD18 WJH18 VZL18 VPP18 VFT18 UVX18 UMB18 UCF18 TSJ18 TIN18 SYR18 SOV18 SEZ18 RVD18 RLH18 RBL18 QRP18 QHT18 PXX18 POB18 PEF18 OUJ18 OKN18 OAR18 NQV18 NGZ18 MXD18 MNH18 MDL18 LTP18 LJT18 KZX18 KQB18 KGF18 JWJ18 JMN18 JCR18 ISV18 IIZ18 HZD18 HPH18 HFL18 GVP18 GLT18 GBX18 FSB18 FIF18 EYJ18 EON18 EER18 DUV18 DKZ18 DBD18 CRH18 CHL18 BXP18 BNT18 BDX18 AUB18 AKF18 AAJ18 QN18 GR18 WTA20 WJE20 VZI20 VPM20 VFQ20 UVU20 ULY20 UCC20 TSG20 TIK20 SYO20 SOS20 SEW20 RVA20 RLE20 RBI20 QRM20 QHQ20 PXU20 PNY20 PEC20 OUG20 OKK20 OAO20 NQS20 NGW20 MXA20 MNE20 MDI20 LTM20 LJQ20 KZU20 KPY20 KGC20 JWG20 JMK20 JCO20 ISS20 IIW20 HZA20 HPE20 HFI20 GVM20 GLQ20 GBU20 FRY20 FIC20 EYG20 EOK20 EEO20 DUS20 DKW20 DBA20 CRE20 CHI20 BXM20 BNQ20 BDU20 ATY20 AKC20 AAG20 QK20 GO20 WTD20 WJH20 VZL20 VPP20 VFT20 UVX20 UMB20 UCF20 TSJ20 TIN20 SYR20 SOV20 SEZ20 RVD20 RLH20 RBL20 QRP20 QHT20 PXX20 POB20 PEF20 OUJ20 OKN20 OAR20 NQV20 NGZ20 MXD20 MNH20 MDL20 LTP20 LJT20 KZX20 KQB20 KGF20 JWJ20 JMN20 JCR20 ISV20 IIZ20 HZD20 HPH20 HFL20 GVP20 GLT20 GBX20 FSB20 FIF20 EYJ20 EON20 EER20 DUV20 DKZ20 DBD20 CRH20 CHL20 BXP20 BNT20 BDX20 AUB20 AKF20 AAJ20 QN20 GR20 WTA22 WJE22 VZI22 VPM22 VFQ22 UVU22 ULY22 UCC22 TSG22 TIK22 SYO22 SOS22 SEW22 RVA22 RLE22 RBI22 QRM22 QHQ22 PXU22 PNY22 PEC22 OUG22 OKK22 OAO22 NQS22 NGW22 MXA22 MNE22 MDI22 LTM22 LJQ22 KZU22 KPY22 KGC22 JWG22 JMK22 JCO22 ISS22 IIW22 HZA22 HPE22 HFI22 GVM22 GLQ22 GBU22 FRY22 FIC22 EYG22 EOK22 EEO22 DUS22 DKW22 DBA22 CRE22 CHI22 BXM22 BNQ22 BDU22 ATY22 AKC22 AAG22 QK22 GO22 WTD22 WJH22 VZL22 VPP22 VFT22 UVX22 UMB22 UCF22 TSJ22 TIN22 SYR22 SOV22 SEZ22 RVD22 RLH22 RBL22 QRP22 QHT22 PXX22 POB22 PEF22 OUJ22 OKN22 OAR22 NQV22 NGZ22 MXD22 MNH22 MDL22 LTP22 LJT22 KZX22 KQB22 KGF22 JWJ22 JMN22 JCR22 ISV22 IIZ22 HZD22 HPH22 HFL22 GVP22 GLT22 GBX22 FSB22 FIF22 EYJ22 EON22 EER22 DUV22 DKZ22 DBD22 CRH22 CHL22 BXP22 BNT22 BDX22 AUB22 AKF22 AAJ22 QN22 GR22 WTA24 WJE24 VZI24 VPM24 VFQ24 UVU24 ULY24 UCC24 TSG24 TIK24 SYO24 SOS24 SEW24 RVA24 RLE24 RBI24 QRM24 QHQ24 PXU24 PNY24 PEC24 OUG24 OKK24 OAO24 NQS24 NGW24 MXA24 MNE24 MDI24 LTM24 LJQ24 KZU24 KPY24 KGC24 JWG24 JMK24 JCO24 ISS24 IIW24 HZA24 HPE24 HFI24 GVM24 GLQ24 GBU24 FRY24 FIC24 EYG24 EOK24 EEO24 DUS24 DKW24 DBA24 CRE24 CHI24 BXM24 BNQ24 BDU24 ATY24 AKC24 AAG24 QK24 GO24 WTD24 WJH24 VZL24 VPP24 VFT24 UVX24 UMB24 UCF24 TSJ24 TIN24 SYR24 SOV24 SEZ24 RVD24 RLH24 RBL24 QRP24 QHT24 PXX24 POB24 PEF24 OUJ24 OKN24 OAR24 NQV24 NGZ24 MXD24 MNH24 MDL24 LTP24 LJT24 KZX24 KQB24 KGF24 JWJ24 JMN24 JCR24 ISV24 IIZ24 HZD24 HPH24 HFL24 GVP24 GLT24 GBX24 FSB24 FIF24 EYJ24 EON24 EER24 DUV24 DKZ24 DBD24 CRH24 CHL24 BXP24 BNT24 BDX24 AUB24 AKF24 AAJ24 QN24 GR24 WTA26 WJE26 VZI26 VPM26 VFQ26 UVU26 ULY26 UCC26 TSG26 TIK26 SYO26 SOS26 SEW26 RVA26 RLE26 RBI26 QRM26 QHQ26 PXU26 PNY26 PEC26 OUG26 OKK26 OAO26 NQS26 NGW26 MXA26 MNE26 MDI26 LTM26 LJQ26 KZU26 KPY26 KGC26 JWG26 JMK26 JCO26 ISS26 IIW26 HZA26 HPE26 HFI26 GVM26 GLQ26 GBU26 FRY26 FIC26 EYG26 EOK26 EEO26 DUS26 DKW26 DBA26 CRE26 CHI26 BXM26 BNQ26 BDU26 ATY26 AKC26 AAG26 QK26 GO26 WTD26 WJH26 VZL26 VPP26 VFT26 UVX26 UMB26 UCF26 TSJ26 TIN26 SYR26 SOV26 SEZ26 RVD26 RLH26 RBL26 QRP26 QHT26 PXX26 POB26 PEF26 OUJ26 OKN26 OAR26 NQV26 NGZ26 MXD26 MNH26 MDL26 LTP26 LJT26 KZX26 KQB26 KGF26 JWJ26 JMN26 JCR26 ISV26 IIZ26 HZD26 HPH26 HFL26 GVP26 GLT26 GBX26 FSB26 FIF26 EYJ26 EON26 EER26 DUV26 DKZ26 DBD26 CRH26 CHL26 BXP26 BNT26 BDX26 AUB26 AKF26 AAJ26 QN26 GR26 WTA28 WJE28 VZI28 VPM28 VFQ28 UVU28 ULY28 UCC28 TSG28 TIK28 SYO28 SOS28 SEW28 RVA28 RLE28 RBI28 QRM28 QHQ28 PXU28 PNY28 PEC28 OUG28 OKK28 OAO28 NQS28 NGW28 MXA28 MNE28 MDI28 LTM28 LJQ28 KZU28 KPY28 KGC28 JWG28 JMK28 JCO28 ISS28 IIW28 HZA28 HPE28 HFI28 GVM28 GLQ28 GBU28 FRY28 FIC28 EYG28 EOK28 EEO28 DUS28 DKW28 DBA28 CRE28 CHI28 BXM28 BNQ28 BDU28 ATY28 AKC28 AAG28 QK28 GO28 WTD28 WJH28 VZL28 VPP28 VFT28 UVX28 UMB28 UCF28 TSJ28 TIN28 SYR28 SOV28 SEZ28 RVD28 RLH28 RBL28 QRP28 QHT28 PXX28 POB28 PEF28 OUJ28 OKN28 OAR28 NQV28 NGZ28 MXD28 MNH28 MDL28 LTP28 LJT28 KZX28 KQB28 KGF28 JWJ28 JMN28 JCR28 ISV28 IIZ28 HZD28 HPH28 HFL28 GVP28 GLT28 GBX28 FSB28 FIF28 EYJ28 EON28 EER28 DUV28 DKZ28 DBD28 CRH28 CHL28 BXP28 BNT28 BDX28 AUB28 AKF28 AAJ28 QN28 GR28 WTA30 WJE30 VZI30 VPM30 VFQ30 UVU30 ULY30 UCC30 TSG30 TIK30 SYO30 SOS30 SEW30 RVA30 RLE30 RBI30 QRM30 QHQ30 PXU30 PNY30 PEC30 OUG30 OKK30 OAO30 NQS30 NGW30 MXA30 MNE30 MDI30 LTM30 LJQ30 KZU30 KPY30 KGC30 JWG30 JMK30 JCO30 ISS30 IIW30 HZA30 HPE30 HFI30 GVM30 GLQ30 GBU30 FRY30 FIC30 EYG30 EOK30 EEO30 DUS30 DKW30 DBA30 CRE30 CHI30 BXM30 BNQ30 BDU30 ATY30 AKC30 AAG30 QK30 GO30 WTD30 WJH30 VZL30 VPP30 VFT30 UVX30 UMB30 UCF30 TSJ30 TIN30 SYR30 SOV30 SEZ30 RVD30 RLH30 RBL30 QRP30 QHT30 PXX30 POB30 PEF30 OUJ30 OKN30 OAR30 NQV30 NGZ30 MXD30 MNH30 MDL30 LTP30 LJT30 KZX30 KQB30 KGF30 JWJ30 JMN30 JCR30 ISV30 IIZ30 HZD30 HPH30 HFL30 GVP30 GLT30 GBX30 FSB30 FIF30 EYJ30 EON30 EER30 DUV30 DKZ30 DBD30 CRH30 CHL30 BXP30 BNT30 BDX30 AUB30 AKF30 AAJ30 QN30 GR30 WTA32 WJE32 VZI32 VPM32 VFQ32 UVU32 ULY32 UCC32 TSG32 TIK32 SYO32 SOS32 SEW32 RVA32 RLE32 RBI32 QRM32 QHQ32 PXU32 PNY32 PEC32 OUG32 OKK32 OAO32 NQS32 NGW32 MXA32 MNE32 MDI32 LTM32 LJQ32 KZU32 KPY32 KGC32 JWG32 JMK32 JCO32 ISS32 IIW32 HZA32 HPE32 HFI32 GVM32 GLQ32 GBU32 FRY32 FIC32 EYG32 EOK32 EEO32 DUS32 DKW32 DBA32 CRE32 CHI32 BXM32 BNQ32 BDU32 ATY32 AKC32 AAG32 QK32 GO32 WTD32 WJH32 VZL32 VPP32 VFT32 UVX32 UMB32 UCF32 TSJ32 TIN32 SYR32 SOV32 SEZ32 RVD32 RLH32 RBL32 QRP32 QHT32 PXX32 POB32 PEF32 OUJ32 OKN32 OAR32 NQV32 NGZ32 MXD32 MNH32 MDL32 LTP32 LJT32 KZX32 KQB32 KGF32 JWJ32 JMN32 JCR32 ISV32 IIZ32 HZD32 HPH32 HFL32 GVP32 GLT32 GBX32 FSB32 FIF32 EYJ32 EON32 EER32 DUV32 DKZ32 DBD32 CRH32 CHL32 BXP32 BNT32 BDX32 AUB32 AKF32 AAJ32 QN32 GR32 WTA34 WJE34 VZI34 VPM34 VFQ34 UVU34 ULY34 UCC34 TSG34 TIK34 SYO34 SOS34 SEW34 RVA34 RLE34 RBI34 QRM34 QHQ34 PXU34 PNY34 PEC34 OUG34 OKK34 OAO34 NQS34 NGW34 MXA34 MNE34 MDI34 LTM34 LJQ34 KZU34 KPY34 KGC34 JWG34 JMK34 JCO34 ISS34 IIW34 HZA34 HPE34 HFI34 GVM34 GLQ34 GBU34 FRY34 FIC34 EYG34 EOK34 EEO34 DUS34 DKW34 DBA34 CRE34 CHI34 BXM34 BNQ34 BDU34 ATY34 AKC34 AAG34 QK34 GO34 WTD34 WJH34 VZL34 VPP34 VFT34 UVX34 UMB34 UCF34 TSJ34 TIN34 SYR34 SOV34 SEZ34 RVD34 RLH34 RBL34 QRP34 QHT34 PXX34 POB34 PEF34 OUJ34 OKN34 OAR34 NQV34 NGZ34 MXD34 MNH34 MDL34 LTP34 LJT34 KZX34 KQB34 KGF34 JWJ34 JMN34 JCR34 ISV34 IIZ34 HZD34 HPH34 HFL34 GVP34 GLT34 GBX34 FSB34 FIF34 EYJ34 EON34 EER34 DUV34 DKZ34 DBD34 CRH34 CHL34 BXP34 BNT34 BDX34 AUB34 AKF34 AAJ34 QN34 GR34 WTA36 WJE36 VZI36 VPM36 VFQ36 UVU36 ULY36 UCC36 TSG36 TIK36 SYO36 SOS36 SEW36 RVA36 RLE36 RBI36 QRM36 QHQ36 PXU36 PNY36 PEC36 OUG36 OKK36 OAO36 NQS36 NGW36 MXA36 MNE36 MDI36 LTM36 LJQ36 KZU36 KPY36 KGC36 JWG36 JMK36 JCO36 ISS36 IIW36 HZA36 HPE36 HFI36 GVM36 GLQ36 GBU36 FRY36 FIC36 EYG36 EOK36 EEO36 DUS36 DKW36 DBA36 CRE36 CHI36 BXM36 BNQ36 BDU36 ATY36 AKC36 AAG36 QK36 GO36 WTD36 WJH36 VZL36 VPP36 VFT36 UVX36 UMB36 UCF36 TSJ36 TIN36 SYR36 SOV36 SEZ36 RVD36 RLH36 RBL36 QRP36 QHT36 PXX36 POB36 PEF36 OUJ36 OKN36 OAR36 NQV36 NGZ36 MXD36 MNH36 MDL36 LTP36 LJT36 KZX36 KQB36 KGF36 JWJ36 JMN36 JCR36 ISV36 IIZ36 HZD36 HPH36 HFL36 GVP36 GLT36 GBX36 FSB36 FIF36 EYJ36 EON36 EER36 DUV36 DKZ36 DBD36 CRH36 CHL36 BXP36 BNT36 BDX36 AUB36 AKF36 AAJ36 QN36 GR36">
      <formula1>1</formula1>
      <formula2>31</formula2>
    </dataValidation>
    <dataValidation type="list" showInputMessage="1" showErrorMessage="1" errorTitle="Внимание" error="Пожалуйста, выберите значение из списка" sqref="WSQ16 WIU16 VYY16 VPC16 VFG16 UVK16 ULO16 UBS16 TRW16 TIA16 SYE16 SOI16 SEM16 RUQ16 RKU16 RAY16 QRC16 QHG16 PXK16 PNO16 PDS16 OTW16 OKA16 OAE16 NQI16 NGM16 MWQ16 MMU16 MCY16 LTC16 LJG16 KZK16 KPO16 KFS16 JVW16 JMA16 JCE16 ISI16 IIM16 HYQ16 HOU16 HEY16 GVC16 GLG16 GBK16 FRO16 FHS16 EXW16 EOA16 EEE16 DUI16 DKM16 DAQ16 CQU16 CGY16 BXC16 BNG16 BDK16 ATO16 AJS16 ZW16 QA16 GE16 WSQ18 WIU18 VYY18 VPC18 VFG18 UVK18 ULO18 UBS18 TRW18 TIA18 SYE18 SOI18 SEM18 RUQ18 RKU18 RAY18 QRC18 QHG18 PXK18 PNO18 PDS18 OTW18 OKA18 OAE18 NQI18 NGM18 MWQ18 MMU18 MCY18 LTC18 LJG18 KZK18 KPO18 KFS18 JVW18 JMA18 JCE18 ISI18 IIM18 HYQ18 HOU18 HEY18 GVC18 GLG18 GBK18 FRO18 FHS18 EXW18 EOA18 EEE18 DUI18 DKM18 DAQ18 CQU18 CGY18 BXC18 BNG18 BDK18 ATO18 AJS18 ZW18 QA18 GE18 WSQ20 WIU20 VYY20 VPC20 VFG20 UVK20 ULO20 UBS20 TRW20 TIA20 SYE20 SOI20 SEM20 RUQ20 RKU20 RAY20 QRC20 QHG20 PXK20 PNO20 PDS20 OTW20 OKA20 OAE20 NQI20 NGM20 MWQ20 MMU20 MCY20 LTC20 LJG20 KZK20 KPO20 KFS20 JVW20 JMA20 JCE20 ISI20 IIM20 HYQ20 HOU20 HEY20 GVC20 GLG20 GBK20 FRO20 FHS20 EXW20 EOA20 EEE20 DUI20 DKM20 DAQ20 CQU20 CGY20 BXC20 BNG20 BDK20 ATO20 AJS20 ZW20 QA20 GE20 WSQ22 WIU22 VYY22 VPC22 VFG22 UVK22 ULO22 UBS22 TRW22 TIA22 SYE22 SOI22 SEM22 RUQ22 RKU22 RAY22 QRC22 QHG22 PXK22 PNO22 PDS22 OTW22 OKA22 OAE22 NQI22 NGM22 MWQ22 MMU22 MCY22 LTC22 LJG22 KZK22 KPO22 KFS22 JVW22 JMA22 JCE22 ISI22 IIM22 HYQ22 HOU22 HEY22 GVC22 GLG22 GBK22 FRO22 FHS22 EXW22 EOA22 EEE22 DUI22 DKM22 DAQ22 CQU22 CGY22 BXC22 BNG22 BDK22 ATO22 AJS22 ZW22 QA22 GE22 WSQ24 WIU24 VYY24 VPC24 VFG24 UVK24 ULO24 UBS24 TRW24 TIA24 SYE24 SOI24 SEM24 RUQ24 RKU24 RAY24 QRC24 QHG24 PXK24 PNO24 PDS24 OTW24 OKA24 OAE24 NQI24 NGM24 MWQ24 MMU24 MCY24 LTC24 LJG24 KZK24 KPO24 KFS24 JVW24 JMA24 JCE24 ISI24 IIM24 HYQ24 HOU24 HEY24 GVC24 GLG24 GBK24 FRO24 FHS24 EXW24 EOA24 EEE24 DUI24 DKM24 DAQ24 CQU24 CGY24 BXC24 BNG24 BDK24 ATO24 AJS24 ZW24 QA24 GE24 WSQ26 WIU26 VYY26 VPC26 VFG26 UVK26 ULO26 UBS26 TRW26 TIA26 SYE26 SOI26 SEM26 RUQ26 RKU26 RAY26 QRC26 QHG26 PXK26 PNO26 PDS26 OTW26 OKA26 OAE26 NQI26 NGM26 MWQ26 MMU26 MCY26 LTC26 LJG26 KZK26 KPO26 KFS26 JVW26 JMA26 JCE26 ISI26 IIM26 HYQ26 HOU26 HEY26 GVC26 GLG26 GBK26 FRO26 FHS26 EXW26 EOA26 EEE26 DUI26 DKM26 DAQ26 CQU26 CGY26 BXC26 BNG26 BDK26 ATO26 AJS26 ZW26 QA26 GE26 WSQ28 WIU28 VYY28 VPC28 VFG28 UVK28 ULO28 UBS28 TRW28 TIA28 SYE28 SOI28 SEM28 RUQ28 RKU28 RAY28 QRC28 QHG28 PXK28 PNO28 PDS28 OTW28 OKA28 OAE28 NQI28 NGM28 MWQ28 MMU28 MCY28 LTC28 LJG28 KZK28 KPO28 KFS28 JVW28 JMA28 JCE28 ISI28 IIM28 HYQ28 HOU28 HEY28 GVC28 GLG28 GBK28 FRO28 FHS28 EXW28 EOA28 EEE28 DUI28 DKM28 DAQ28 CQU28 CGY28 BXC28 BNG28 BDK28 ATO28 AJS28 ZW28 QA28 GE28 WSQ30 WIU30 VYY30 VPC30 VFG30 UVK30 ULO30 UBS30 TRW30 TIA30 SYE30 SOI30 SEM30 RUQ30 RKU30 RAY30 QRC30 QHG30 PXK30 PNO30 PDS30 OTW30 OKA30 OAE30 NQI30 NGM30 MWQ30 MMU30 MCY30 LTC30 LJG30 KZK30 KPO30 KFS30 JVW30 JMA30 JCE30 ISI30 IIM30 HYQ30 HOU30 HEY30 GVC30 GLG30 GBK30 FRO30 FHS30 EXW30 EOA30 EEE30 DUI30 DKM30 DAQ30 CQU30 CGY30 BXC30 BNG30 BDK30 ATO30 AJS30 ZW30 QA30 GE30 WSQ32 WIU32 VYY32 VPC32 VFG32 UVK32 ULO32 UBS32 TRW32 TIA32 SYE32 SOI32 SEM32 RUQ32 RKU32 RAY32 QRC32 QHG32 PXK32 PNO32 PDS32 OTW32 OKA32 OAE32 NQI32 NGM32 MWQ32 MMU32 MCY32 LTC32 LJG32 KZK32 KPO32 KFS32 JVW32 JMA32 JCE32 ISI32 IIM32 HYQ32 HOU32 HEY32 GVC32 GLG32 GBK32 FRO32 FHS32 EXW32 EOA32 EEE32 DUI32 DKM32 DAQ32 CQU32 CGY32 BXC32 BNG32 BDK32 ATO32 AJS32 ZW32 QA32 GE32 WSQ34 WIU34 VYY34 VPC34 VFG34 UVK34 ULO34 UBS34 TRW34 TIA34 SYE34 SOI34 SEM34 RUQ34 RKU34 RAY34 QRC34 QHG34 PXK34 PNO34 PDS34 OTW34 OKA34 OAE34 NQI34 NGM34 MWQ34 MMU34 MCY34 LTC34 LJG34 KZK34 KPO34 KFS34 JVW34 JMA34 JCE34 ISI34 IIM34 HYQ34 HOU34 HEY34 GVC34 GLG34 GBK34 FRO34 FHS34 EXW34 EOA34 EEE34 DUI34 DKM34 DAQ34 CQU34 CGY34 BXC34 BNG34 BDK34 ATO34 AJS34 ZW34 QA34 GE34 WSQ36 WIU36 VYY36 VPC36 VFG36 UVK36 ULO36 UBS36 TRW36 TIA36 SYE36 SOI36 SEM36 RUQ36 RKU36 RAY36 QRC36 QHG36 PXK36 PNO36 PDS36 OTW36 OKA36 OAE36 NQI36 NGM36 MWQ36 MMU36 MCY36 LTC36 LJG36 KZK36 KPO36 KFS36 JVW36 JMA36 JCE36 ISI36 IIM36 HYQ36 HOU36 HEY36 GVC36 GLG36 GBK36 FRO36 FHS36 EXW36 EOA36 EEE36 DUI36 DKM36 DAQ36 CQU36 CGY36 BXC36 BNG36 BDK36 ATO36 AJS36 ZW36 QA36 GE36">
      <formula1>YES_NO</formula1>
    </dataValidation>
    <dataValidation type="list" allowBlank="1" showInputMessage="1" showErrorMessage="1" errorTitle="Внимание" error="Пожалуйста, выберите значение из списка!" sqref="WTZ16 WKD16 WAH16 VQL16 VGP16 UWT16 UMX16 UDB16 TTF16 TJJ16 SZN16 SPR16 SFV16 RVZ16 RMD16 RCH16 QSL16 QIP16 PYT16 POX16 PFB16 OVF16 OLJ16 OBN16 NRR16 NHV16 MXZ16 MOD16 MEH16 LUL16 LKP16 LAT16 KQX16 KHB16 JXF16 JNJ16 JDN16 ITR16 IJV16 HZZ16 HQD16 HGH16 GWL16 GMP16 GCT16 FSX16 FJB16 EZF16 EPJ16 EFN16 DVR16 DLV16 DBZ16 CSD16 CIH16 BYL16 BOP16 BET16 AUX16 ALB16 ABF16 RJ16 HN16 WTT16 WJX16 WAB16 VQF16 VGJ16 UWN16 UMR16 UCV16 TSZ16 TJD16 SZH16 SPL16 SFP16 RVT16 RLX16 RCB16 QSF16 QIJ16 PYN16 POR16 PEV16 OUZ16 OLD16 OBH16 NRL16 NHP16 MXT16 MNX16 MEB16 LUF16 LKJ16 LAN16 KQR16 KGV16 JWZ16 JND16 JDH16 ITL16 IJP16 HZT16 HPX16 HGB16 GWF16 GMJ16 GCN16 FSR16 FIV16 EYZ16 EPD16 EFH16 DVL16 DLP16 DBT16 CRX16 CIB16 BYF16 BOJ16 BEN16 AUR16 AKV16 AAZ16 RD16 HH16 WUF16 WKJ16 WAN16 VQR16 VGV16 UWZ16 UND16 UDH16 TTL16 TJP16 SZT16 SPX16 SGB16 RWF16 RMJ16 RCN16 QSR16 QIV16 PYZ16 PPD16 PFH16 OVL16 OLP16 OBT16 NRX16 NIB16 MYF16 MOJ16 MEN16 LUR16 LKV16 LAZ16 KRD16 KHH16 JXL16 JNP16 JDT16 ITX16 IKB16 IAF16 HQJ16 HGN16 GWR16 GMV16 GCZ16 FTD16 FJH16 EZL16 EPP16 EFT16 DVX16 DMB16 DCF16 CSJ16 CIN16 BYR16 BOV16 BEZ16 AVD16 ALH16 ABL16 RP16 HT16 WTZ18 WKD18 WAH18 VQL18 VGP18 UWT18 UMX18 UDB18 TTF18 TJJ18 SZN18 SPR18 SFV18 RVZ18 RMD18 RCH18 QSL18 QIP18 PYT18 POX18 PFB18 OVF18 OLJ18 OBN18 NRR18 NHV18 MXZ18 MOD18 MEH18 LUL18 LKP18 LAT18 KQX18 KHB18 JXF18 JNJ18 JDN18 ITR18 IJV18 HZZ18 HQD18 HGH18 GWL18 GMP18 GCT18 FSX18 FJB18 EZF18 EPJ18 EFN18 DVR18 DLV18 DBZ18 CSD18 CIH18 BYL18 BOP18 BET18 AUX18 ALB18 ABF18 RJ18 HN18 WTT18 WJX18 WAB18 VQF18 VGJ18 UWN18 UMR18 UCV18 TSZ18 TJD18 SZH18 SPL18 SFP18 RVT18 RLX18 RCB18 QSF18 QIJ18 PYN18 POR18 PEV18 OUZ18 OLD18 OBH18 NRL18 NHP18 MXT18 MNX18 MEB18 LUF18 LKJ18 LAN18 KQR18 KGV18 JWZ18 JND18 JDH18 ITL18 IJP18 HZT18 HPX18 HGB18 GWF18 GMJ18 GCN18 FSR18 FIV18 EYZ18 EPD18 EFH18 DVL18 DLP18 DBT18 CRX18 CIB18 BYF18 BOJ18 BEN18 AUR18 AKV18 AAZ18 RD18 HH18 WUF18 WKJ18 WAN18 VQR18 VGV18 UWZ18 UND18 UDH18 TTL18 TJP18 SZT18 SPX18 SGB18 RWF18 RMJ18 RCN18 QSR18 QIV18 PYZ18 PPD18 PFH18 OVL18 OLP18 OBT18 NRX18 NIB18 MYF18 MOJ18 MEN18 LUR18 LKV18 LAZ18 KRD18 KHH18 JXL18 JNP18 JDT18 ITX18 IKB18 IAF18 HQJ18 HGN18 GWR18 GMV18 GCZ18 FTD18 FJH18 EZL18 EPP18 EFT18 DVX18 DMB18 DCF18 CSJ18 CIN18 BYR18 BOV18 BEZ18 AVD18 ALH18 ABL18 RP18 HT18 WTZ20 WKD20 WAH20 VQL20 VGP20 UWT20 UMX20 UDB20 TTF20 TJJ20 SZN20 SPR20 SFV20 RVZ20 RMD20 RCH20 QSL20 QIP20 PYT20 POX20 PFB20 OVF20 OLJ20 OBN20 NRR20 NHV20 MXZ20 MOD20 MEH20 LUL20 LKP20 LAT20 KQX20 KHB20 JXF20 JNJ20 JDN20 ITR20 IJV20 HZZ20 HQD20 HGH20 GWL20 GMP20 GCT20 FSX20 FJB20 EZF20 EPJ20 EFN20 DVR20 DLV20 DBZ20 CSD20 CIH20 BYL20 BOP20 BET20 AUX20 ALB20 ABF20 RJ20 HN20 WTT20 WJX20 WAB20 VQF20 VGJ20 UWN20 UMR20 UCV20 TSZ20 TJD20 SZH20 SPL20 SFP20 RVT20 RLX20 RCB20 QSF20 QIJ20 PYN20 POR20 PEV20 OUZ20 OLD20 OBH20 NRL20 NHP20 MXT20 MNX20 MEB20 LUF20 LKJ20 LAN20 KQR20 KGV20 JWZ20 JND20 JDH20 ITL20 IJP20 HZT20 HPX20 HGB20 GWF20 GMJ20 GCN20 FSR20 FIV20 EYZ20 EPD20 EFH20 DVL20 DLP20 DBT20 CRX20 CIB20 BYF20 BOJ20 BEN20 AUR20 AKV20 AAZ20 RD20 HH20 WUF20 WKJ20 WAN20 VQR20 VGV20 UWZ20 UND20 UDH20 TTL20 TJP20 SZT20 SPX20 SGB20 RWF20 RMJ20 RCN20 QSR20 QIV20 PYZ20 PPD20 PFH20 OVL20 OLP20 OBT20 NRX20 NIB20 MYF20 MOJ20 MEN20 LUR20 LKV20 LAZ20 KRD20 KHH20 JXL20 JNP20 JDT20 ITX20 IKB20 IAF20 HQJ20 HGN20 GWR20 GMV20 GCZ20 FTD20 FJH20 EZL20 EPP20 EFT20 DVX20 DMB20 DCF20 CSJ20 CIN20 BYR20 BOV20 BEZ20 AVD20 ALH20 ABL20 RP20 HT20 WTZ22 WKD22 WAH22 VQL22 VGP22 UWT22 UMX22 UDB22 TTF22 TJJ22 SZN22 SPR22 SFV22 RVZ22 RMD22 RCH22 QSL22 QIP22 PYT22 POX22 PFB22 OVF22 OLJ22 OBN22 NRR22 NHV22 MXZ22 MOD22 MEH22 LUL22 LKP22 LAT22 KQX22 KHB22 JXF22 JNJ22 JDN22 ITR22 IJV22 HZZ22 HQD22 HGH22 GWL22 GMP22 GCT22 FSX22 FJB22 EZF22 EPJ22 EFN22 DVR22 DLV22 DBZ22 CSD22 CIH22 BYL22 BOP22 BET22 AUX22 ALB22 ABF22 RJ22 HN22 WTT22 WJX22 WAB22 VQF22 VGJ22 UWN22 UMR22 UCV22 TSZ22 TJD22 SZH22 SPL22 SFP22 RVT22 RLX22 RCB22 QSF22 QIJ22 PYN22 POR22 PEV22 OUZ22 OLD22 OBH22 NRL22 NHP22 MXT22 MNX22 MEB22 LUF22 LKJ22 LAN22 KQR22 KGV22 JWZ22 JND22 JDH22 ITL22 IJP22 HZT22 HPX22 HGB22 GWF22 GMJ22 GCN22 FSR22 FIV22 EYZ22 EPD22 EFH22 DVL22 DLP22 DBT22 CRX22 CIB22 BYF22 BOJ22 BEN22 AUR22 AKV22 AAZ22 RD22 HH22 WUF22 WKJ22 WAN22 VQR22 VGV22 UWZ22 UND22 UDH22 TTL22 TJP22 SZT22 SPX22 SGB22 RWF22 RMJ22 RCN22 QSR22 QIV22 PYZ22 PPD22 PFH22 OVL22 OLP22 OBT22 NRX22 NIB22 MYF22 MOJ22 MEN22 LUR22 LKV22 LAZ22 KRD22 KHH22 JXL22 JNP22 JDT22 ITX22 IKB22 IAF22 HQJ22 HGN22 GWR22 GMV22 GCZ22 FTD22 FJH22 EZL22 EPP22 EFT22 DVX22 DMB22 DCF22 CSJ22 CIN22 BYR22 BOV22 BEZ22 AVD22 ALH22 ABL22 RP22 HT22 WTZ24 WKD24 WAH24 VQL24 VGP24 UWT24 UMX24 UDB24 TTF24 TJJ24 SZN24 SPR24 SFV24 RVZ24 RMD24 RCH24 QSL24 QIP24 PYT24 POX24 PFB24 OVF24 OLJ24 OBN24 NRR24 NHV24 MXZ24 MOD24 MEH24 LUL24 LKP24 LAT24 KQX24 KHB24 JXF24 JNJ24 JDN24 ITR24 IJV24 HZZ24 HQD24 HGH24 GWL24 GMP24 GCT24 FSX24 FJB24 EZF24 EPJ24 EFN24 DVR24 DLV24 DBZ24 CSD24 CIH24 BYL24 BOP24 BET24 AUX24 ALB24 ABF24 RJ24 HN24 WTT24 WJX24 WAB24 VQF24 VGJ24 UWN24 UMR24 UCV24 TSZ24 TJD24 SZH24 SPL24 SFP24 RVT24 RLX24 RCB24 QSF24 QIJ24 PYN24 POR24 PEV24 OUZ24 OLD24 OBH24 NRL24 NHP24 MXT24 MNX24 MEB24 LUF24 LKJ24 LAN24 KQR24 KGV24 JWZ24 JND24 JDH24 ITL24 IJP24 HZT24 HPX24 HGB24 GWF24 GMJ24 GCN24 FSR24 FIV24 EYZ24 EPD24 EFH24 DVL24 DLP24 DBT24 CRX24 CIB24 BYF24 BOJ24 BEN24 AUR24 AKV24 AAZ24 RD24 HH24 WUF24 WKJ24 WAN24 VQR24 VGV24 UWZ24 UND24 UDH24 TTL24 TJP24 SZT24 SPX24 SGB24 RWF24 RMJ24 RCN24 QSR24 QIV24 PYZ24 PPD24 PFH24 OVL24 OLP24 OBT24 NRX24 NIB24 MYF24 MOJ24 MEN24 LUR24 LKV24 LAZ24 KRD24 KHH24 JXL24 JNP24 JDT24 ITX24 IKB24 IAF24 HQJ24 HGN24 GWR24 GMV24 GCZ24 FTD24 FJH24 EZL24 EPP24 EFT24 DVX24 DMB24 DCF24 CSJ24 CIN24 BYR24 BOV24 BEZ24 AVD24 ALH24 ABL24 RP24 HT24 WTZ26 WKD26 WAH26 VQL26 VGP26 UWT26 UMX26 UDB26 TTF26 TJJ26 SZN26 SPR26 SFV26 RVZ26 RMD26 RCH26 QSL26 QIP26 PYT26 POX26 PFB26 OVF26 OLJ26 OBN26 NRR26 NHV26 MXZ26 MOD26 MEH26 LUL26 LKP26 LAT26 KQX26 KHB26 JXF26 JNJ26 JDN26 ITR26 IJV26 HZZ26 HQD26 HGH26 GWL26 GMP26 GCT26 FSX26 FJB26 EZF26 EPJ26 EFN26 DVR26 DLV26 DBZ26 CSD26 CIH26 BYL26 BOP26 BET26 AUX26 ALB26 ABF26 RJ26 HN26 WTT26 WJX26 WAB26 VQF26 VGJ26 UWN26 UMR26 UCV26 TSZ26 TJD26 SZH26 SPL26 SFP26 RVT26 RLX26 RCB26 QSF26 QIJ26 PYN26 POR26 PEV26 OUZ26 OLD26 OBH26 NRL26 NHP26 MXT26 MNX26 MEB26 LUF26 LKJ26 LAN26 KQR26 KGV26 JWZ26 JND26 JDH26 ITL26 IJP26 HZT26 HPX26 HGB26 GWF26 GMJ26 GCN26 FSR26 FIV26 EYZ26 EPD26 EFH26 DVL26 DLP26 DBT26 CRX26 CIB26 BYF26 BOJ26 BEN26 AUR26 AKV26 AAZ26 RD26 HH26 WUF26 WKJ26 WAN26 VQR26 VGV26 UWZ26 UND26 UDH26 TTL26 TJP26 SZT26 SPX26 SGB26 RWF26 RMJ26 RCN26 QSR26 QIV26 PYZ26 PPD26 PFH26 OVL26 OLP26 OBT26 NRX26 NIB26 MYF26 MOJ26 MEN26 LUR26 LKV26 LAZ26 KRD26 KHH26 JXL26 JNP26 JDT26 ITX26 IKB26 IAF26 HQJ26 HGN26 GWR26 GMV26 GCZ26 FTD26 FJH26 EZL26 EPP26 EFT26 DVX26 DMB26 DCF26 CSJ26 CIN26 BYR26 BOV26 BEZ26 AVD26 ALH26 ABL26 RP26 HT26 WTZ28 WKD28 WAH28 VQL28 VGP28 UWT28 UMX28 UDB28 TTF28 TJJ28 SZN28 SPR28 SFV28 RVZ28 RMD28 RCH28 QSL28 QIP28 PYT28 POX28 PFB28 OVF28 OLJ28 OBN28 NRR28 NHV28 MXZ28 MOD28 MEH28 LUL28 LKP28 LAT28 KQX28 KHB28 JXF28 JNJ28 JDN28 ITR28 IJV28 HZZ28 HQD28 HGH28 GWL28 GMP28 GCT28 FSX28 FJB28 EZF28 EPJ28 EFN28 DVR28 DLV28 DBZ28 CSD28 CIH28 BYL28 BOP28 BET28 AUX28 ALB28 ABF28 RJ28 HN28 WTT28 WJX28 WAB28 VQF28 VGJ28 UWN28 UMR28 UCV28 TSZ28 TJD28 SZH28 SPL28 SFP28 RVT28 RLX28 RCB28 QSF28 QIJ28 PYN28 POR28 PEV28 OUZ28 OLD28 OBH28 NRL28 NHP28 MXT28 MNX28 MEB28 LUF28 LKJ28 LAN28 KQR28 KGV28 JWZ28 JND28 JDH28 ITL28 IJP28 HZT28 HPX28 HGB28 GWF28 GMJ28 GCN28 FSR28 FIV28 EYZ28 EPD28 EFH28 DVL28 DLP28 DBT28 CRX28 CIB28 BYF28 BOJ28 BEN28 AUR28 AKV28 AAZ28 RD28 HH28 WUF28 WKJ28 WAN28 VQR28 VGV28 UWZ28 UND28 UDH28 TTL28 TJP28 SZT28 SPX28 SGB28 RWF28 RMJ28 RCN28 QSR28 QIV28 PYZ28 PPD28 PFH28 OVL28 OLP28 OBT28 NRX28 NIB28 MYF28 MOJ28 MEN28 LUR28 LKV28 LAZ28 KRD28 KHH28 JXL28 JNP28 JDT28 ITX28 IKB28 IAF28 HQJ28 HGN28 GWR28 GMV28 GCZ28 FTD28 FJH28 EZL28 EPP28 EFT28 DVX28 DMB28 DCF28 CSJ28 CIN28 BYR28 BOV28 BEZ28 AVD28 ALH28 ABL28 RP28 HT28 WTZ30 WKD30 WAH30 VQL30 VGP30 UWT30 UMX30 UDB30 TTF30 TJJ30 SZN30 SPR30 SFV30 RVZ30 RMD30 RCH30 QSL30 QIP30 PYT30 POX30 PFB30 OVF30 OLJ30 OBN30 NRR30 NHV30 MXZ30 MOD30 MEH30 LUL30 LKP30 LAT30 KQX30 KHB30 JXF30 JNJ30 JDN30 ITR30 IJV30 HZZ30 HQD30 HGH30 GWL30 GMP30 GCT30 FSX30 FJB30 EZF30 EPJ30 EFN30 DVR30 DLV30 DBZ30 CSD30 CIH30 BYL30 BOP30 BET30 AUX30 ALB30 ABF30 RJ30 HN30 WTT30 WJX30 WAB30 VQF30 VGJ30 UWN30 UMR30 UCV30 TSZ30 TJD30 SZH30 SPL30 SFP30 RVT30 RLX30 RCB30 QSF30 QIJ30 PYN30 POR30 PEV30 OUZ30 OLD30 OBH30 NRL30 NHP30 MXT30 MNX30 MEB30 LUF30 LKJ30 LAN30 KQR30 KGV30 JWZ30 JND30 JDH30 ITL30 IJP30 HZT30 HPX30 HGB30 GWF30 GMJ30 GCN30 FSR30 FIV30 EYZ30 EPD30 EFH30 DVL30 DLP30 DBT30 CRX30 CIB30 BYF30 BOJ30 BEN30 AUR30 AKV30 AAZ30 RD30 HH30 WUF30 WKJ30 WAN30 VQR30 VGV30 UWZ30 UND30 UDH30 TTL30 TJP30 SZT30 SPX30 SGB30 RWF30 RMJ30 RCN30 QSR30 QIV30 PYZ30 PPD30 PFH30 OVL30 OLP30 OBT30 NRX30 NIB30 MYF30 MOJ30 MEN30 LUR30 LKV30 LAZ30 KRD30 KHH30 JXL30 JNP30 JDT30 ITX30 IKB30 IAF30 HQJ30 HGN30 GWR30 GMV30 GCZ30 FTD30 FJH30 EZL30 EPP30 EFT30 DVX30 DMB30 DCF30 CSJ30 CIN30 BYR30 BOV30 BEZ30 AVD30 ALH30 ABL30 RP30 HT30 WTZ32 WKD32 WAH32 VQL32 VGP32 UWT32 UMX32 UDB32 TTF32 TJJ32 SZN32 SPR32 SFV32 RVZ32 RMD32 RCH32 QSL32 QIP32 PYT32 POX32 PFB32 OVF32 OLJ32 OBN32 NRR32 NHV32 MXZ32 MOD32 MEH32 LUL32 LKP32 LAT32 KQX32 KHB32 JXF32 JNJ32 JDN32 ITR32 IJV32 HZZ32 HQD32 HGH32 GWL32 GMP32 GCT32 FSX32 FJB32 EZF32 EPJ32 EFN32 DVR32 DLV32 DBZ32 CSD32 CIH32 BYL32 BOP32 BET32 AUX32 ALB32 ABF32 RJ32 HN32 WTT32 WJX32 WAB32 VQF32 VGJ32 UWN32 UMR32 UCV32 TSZ32 TJD32 SZH32 SPL32 SFP32 RVT32 RLX32 RCB32 QSF32 QIJ32 PYN32 POR32 PEV32 OUZ32 OLD32 OBH32 NRL32 NHP32 MXT32 MNX32 MEB32 LUF32 LKJ32 LAN32 KQR32 KGV32 JWZ32 JND32 JDH32 ITL32 IJP32 HZT32 HPX32 HGB32 GWF32 GMJ32 GCN32 FSR32 FIV32 EYZ32 EPD32 EFH32 DVL32 DLP32 DBT32 CRX32 CIB32 BYF32 BOJ32 BEN32 AUR32 AKV32 AAZ32 RD32 HH32 WUF32 WKJ32 WAN32 VQR32 VGV32 UWZ32 UND32 UDH32 TTL32 TJP32 SZT32 SPX32 SGB32 RWF32 RMJ32 RCN32 QSR32 QIV32 PYZ32 PPD32 PFH32 OVL32 OLP32 OBT32 NRX32 NIB32 MYF32 MOJ32 MEN32 LUR32 LKV32 LAZ32 KRD32 KHH32 JXL32 JNP32 JDT32 ITX32 IKB32 IAF32 HQJ32 HGN32 GWR32 GMV32 GCZ32 FTD32 FJH32 EZL32 EPP32 EFT32 DVX32 DMB32 DCF32 CSJ32 CIN32 BYR32 BOV32 BEZ32 AVD32 ALH32 ABL32 RP32 HT32 WTZ34 WKD34 WAH34 VQL34 VGP34 UWT34 UMX34 UDB34 TTF34 TJJ34 SZN34 SPR34 SFV34 RVZ34 RMD34 RCH34 QSL34 QIP34 PYT34 POX34 PFB34 OVF34 OLJ34 OBN34 NRR34 NHV34 MXZ34 MOD34 MEH34 LUL34 LKP34 LAT34 KQX34 KHB34 JXF34 JNJ34 JDN34 ITR34 IJV34 HZZ34 HQD34 HGH34 GWL34 GMP34 GCT34 FSX34 FJB34 EZF34 EPJ34 EFN34 DVR34 DLV34 DBZ34 CSD34 CIH34 BYL34 BOP34 BET34 AUX34 ALB34 ABF34 RJ34 HN34 WTT34 WJX34 WAB34 VQF34 VGJ34 UWN34 UMR34 UCV34 TSZ34 TJD34 SZH34 SPL34 SFP34 RVT34 RLX34 RCB34 QSF34 QIJ34 PYN34 POR34 PEV34 OUZ34 OLD34 OBH34 NRL34 NHP34 MXT34 MNX34 MEB34 LUF34 LKJ34 LAN34 KQR34 KGV34 JWZ34 JND34 JDH34 ITL34 IJP34 HZT34 HPX34 HGB34 GWF34 GMJ34 GCN34 FSR34 FIV34 EYZ34 EPD34 EFH34 DVL34 DLP34 DBT34 CRX34 CIB34 BYF34 BOJ34 BEN34 AUR34 AKV34 AAZ34 RD34 HH34 WUF34 WKJ34 WAN34 VQR34 VGV34 UWZ34 UND34 UDH34 TTL34 TJP34 SZT34 SPX34 SGB34 RWF34 RMJ34 RCN34 QSR34 QIV34 PYZ34 PPD34 PFH34 OVL34 OLP34 OBT34 NRX34 NIB34 MYF34 MOJ34 MEN34 LUR34 LKV34 LAZ34 KRD34 KHH34 JXL34 JNP34 JDT34 ITX34 IKB34 IAF34 HQJ34 HGN34 GWR34 GMV34 GCZ34 FTD34 FJH34 EZL34 EPP34 EFT34 DVX34 DMB34 DCF34 CSJ34 CIN34 BYR34 BOV34 BEZ34 AVD34 ALH34 ABL34 RP34 HT34 WTZ36 WKD36 WAH36 VQL36 VGP36 UWT36 UMX36 UDB36 TTF36 TJJ36 SZN36 SPR36 SFV36 RVZ36 RMD36 RCH36 QSL36 QIP36 PYT36 POX36 PFB36 OVF36 OLJ36 OBN36 NRR36 NHV36 MXZ36 MOD36 MEH36 LUL36 LKP36 LAT36 KQX36 KHB36 JXF36 JNJ36 JDN36 ITR36 IJV36 HZZ36 HQD36 HGH36 GWL36 GMP36 GCT36 FSX36 FJB36 EZF36 EPJ36 EFN36 DVR36 DLV36 DBZ36 CSD36 CIH36 BYL36 BOP36 BET36 AUX36 ALB36 ABF36 RJ36 HN36 WTT36 WJX36 WAB36 VQF36 VGJ36 UWN36 UMR36 UCV36 TSZ36 TJD36 SZH36 SPL36 SFP36 RVT36 RLX36 RCB36 QSF36 QIJ36 PYN36 POR36 PEV36 OUZ36 OLD36 OBH36 NRL36 NHP36 MXT36 MNX36 MEB36 LUF36 LKJ36 LAN36 KQR36 KGV36 JWZ36 JND36 JDH36 ITL36 IJP36 HZT36 HPX36 HGB36 GWF36 GMJ36 GCN36 FSR36 FIV36 EYZ36 EPD36 EFH36 DVL36 DLP36 DBT36 CRX36 CIB36 BYF36 BOJ36 BEN36 AUR36 AKV36 AAZ36 RD36 HH36 WUF36 WKJ36 WAN36 VQR36 VGV36 UWZ36 UND36 UDH36 TTL36 TJP36 SZT36 SPX36 SGB36 RWF36 RMJ36 RCN36 QSR36 QIV36 PYZ36 PPD36 PFH36 OVL36 OLP36 OBT36 NRX36 NIB36 MYF36 MOJ36 MEN36 LUR36 LKV36 LAZ36 KRD36 KHH36 JXL36 JNP36 JDT36 ITX36 IKB36 IAF36 HQJ36 HGN36 GWR36 GMV36 GCZ36 FTD36 FJH36 EZL36 EPP36 EFT36 DVX36 DMB36 DCF36 CSJ36 CIN36 BYR36 BOV36 BEZ36 AVD36 ALH36 ABL36 RP36 HT36">
      <formula1>YES_NO</formula1>
    </dataValidation>
    <dataValidation type="list" showInputMessage="1" showErrorMessage="1" errorTitle="Внимание" error="Пожалуйста, выберите значение из списка" sqref="WTB16 WJF16 VZJ16 VPN16 VFR16 UVV16 ULZ16 UCD16 TSH16 TIL16 SYP16 SOT16 SEX16 RVB16 RLF16 RBJ16 QRN16 QHR16 PXV16 PNZ16 PED16 OUH16 OKL16 OAP16 NQT16 NGX16 MXB16 MNF16 MDJ16 LTN16 LJR16 KZV16 KPZ16 KGD16 JWH16 JML16 JCP16 IST16 IIX16 HZB16 HPF16 HFJ16 GVN16 GLR16 GBV16 FRZ16 FID16 EYH16 EOL16 EEP16 DUT16 DKX16 DBB16 CRF16 CHJ16 BXN16 BNR16 BDV16 ATZ16 AKD16 AAH16 QL16 GP16 WTB18 WJF18 VZJ18 VPN18 VFR18 UVV18 ULZ18 UCD18 TSH18 TIL18 SYP18 SOT18 SEX18 RVB18 RLF18 RBJ18 QRN18 QHR18 PXV18 PNZ18 PED18 OUH18 OKL18 OAP18 NQT18 NGX18 MXB18 MNF18 MDJ18 LTN18 LJR18 KZV18 KPZ18 KGD18 JWH18 JML18 JCP18 IST18 IIX18 HZB18 HPF18 HFJ18 GVN18 GLR18 GBV18 FRZ18 FID18 EYH18 EOL18 EEP18 DUT18 DKX18 DBB18 CRF18 CHJ18 BXN18 BNR18 BDV18 ATZ18 AKD18 AAH18 QL18 GP18 WTB20 WJF20 VZJ20 VPN20 VFR20 UVV20 ULZ20 UCD20 TSH20 TIL20 SYP20 SOT20 SEX20 RVB20 RLF20 RBJ20 QRN20 QHR20 PXV20 PNZ20 PED20 OUH20 OKL20 OAP20 NQT20 NGX20 MXB20 MNF20 MDJ20 LTN20 LJR20 KZV20 KPZ20 KGD20 JWH20 JML20 JCP20 IST20 IIX20 HZB20 HPF20 HFJ20 GVN20 GLR20 GBV20 FRZ20 FID20 EYH20 EOL20 EEP20 DUT20 DKX20 DBB20 CRF20 CHJ20 BXN20 BNR20 BDV20 ATZ20 AKD20 AAH20 QL20 GP20 WTB22 WJF22 VZJ22 VPN22 VFR22 UVV22 ULZ22 UCD22 TSH22 TIL22 SYP22 SOT22 SEX22 RVB22 RLF22 RBJ22 QRN22 QHR22 PXV22 PNZ22 PED22 OUH22 OKL22 OAP22 NQT22 NGX22 MXB22 MNF22 MDJ22 LTN22 LJR22 KZV22 KPZ22 KGD22 JWH22 JML22 JCP22 IST22 IIX22 HZB22 HPF22 HFJ22 GVN22 GLR22 GBV22 FRZ22 FID22 EYH22 EOL22 EEP22 DUT22 DKX22 DBB22 CRF22 CHJ22 BXN22 BNR22 BDV22 ATZ22 AKD22 AAH22 QL22 GP22 WTB24 WJF24 VZJ24 VPN24 VFR24 UVV24 ULZ24 UCD24 TSH24 TIL24 SYP24 SOT24 SEX24 RVB24 RLF24 RBJ24 QRN24 QHR24 PXV24 PNZ24 PED24 OUH24 OKL24 OAP24 NQT24 NGX24 MXB24 MNF24 MDJ24 LTN24 LJR24 KZV24 KPZ24 KGD24 JWH24 JML24 JCP24 IST24 IIX24 HZB24 HPF24 HFJ24 GVN24 GLR24 GBV24 FRZ24 FID24 EYH24 EOL24 EEP24 DUT24 DKX24 DBB24 CRF24 CHJ24 BXN24 BNR24 BDV24 ATZ24 AKD24 AAH24 QL24 GP24 WTB26 WJF26 VZJ26 VPN26 VFR26 UVV26 ULZ26 UCD26 TSH26 TIL26 SYP26 SOT26 SEX26 RVB26 RLF26 RBJ26 QRN26 QHR26 PXV26 PNZ26 PED26 OUH26 OKL26 OAP26 NQT26 NGX26 MXB26 MNF26 MDJ26 LTN26 LJR26 KZV26 KPZ26 KGD26 JWH26 JML26 JCP26 IST26 IIX26 HZB26 HPF26 HFJ26 GVN26 GLR26 GBV26 FRZ26 FID26 EYH26 EOL26 EEP26 DUT26 DKX26 DBB26 CRF26 CHJ26 BXN26 BNR26 BDV26 ATZ26 AKD26 AAH26 QL26 GP26 WTB28 WJF28 VZJ28 VPN28 VFR28 UVV28 ULZ28 UCD28 TSH28 TIL28 SYP28 SOT28 SEX28 RVB28 RLF28 RBJ28 QRN28 QHR28 PXV28 PNZ28 PED28 OUH28 OKL28 OAP28 NQT28 NGX28 MXB28 MNF28 MDJ28 LTN28 LJR28 KZV28 KPZ28 KGD28 JWH28 JML28 JCP28 IST28 IIX28 HZB28 HPF28 HFJ28 GVN28 GLR28 GBV28 FRZ28 FID28 EYH28 EOL28 EEP28 DUT28 DKX28 DBB28 CRF28 CHJ28 BXN28 BNR28 BDV28 ATZ28 AKD28 AAH28 QL28 GP28 WTB30 WJF30 VZJ30 VPN30 VFR30 UVV30 ULZ30 UCD30 TSH30 TIL30 SYP30 SOT30 SEX30 RVB30 RLF30 RBJ30 QRN30 QHR30 PXV30 PNZ30 PED30 OUH30 OKL30 OAP30 NQT30 NGX30 MXB30 MNF30 MDJ30 LTN30 LJR30 KZV30 KPZ30 KGD30 JWH30 JML30 JCP30 IST30 IIX30 HZB30 HPF30 HFJ30 GVN30 GLR30 GBV30 FRZ30 FID30 EYH30 EOL30 EEP30 DUT30 DKX30 DBB30 CRF30 CHJ30 BXN30 BNR30 BDV30 ATZ30 AKD30 AAH30 QL30 GP30 WTB32 WJF32 VZJ32 VPN32 VFR32 UVV32 ULZ32 UCD32 TSH32 TIL32 SYP32 SOT32 SEX32 RVB32 RLF32 RBJ32 QRN32 QHR32 PXV32 PNZ32 PED32 OUH32 OKL32 OAP32 NQT32 NGX32 MXB32 MNF32 MDJ32 LTN32 LJR32 KZV32 KPZ32 KGD32 JWH32 JML32 JCP32 IST32 IIX32 HZB32 HPF32 HFJ32 GVN32 GLR32 GBV32 FRZ32 FID32 EYH32 EOL32 EEP32 DUT32 DKX32 DBB32 CRF32 CHJ32 BXN32 BNR32 BDV32 ATZ32 AKD32 AAH32 QL32 GP32 WTB34 WJF34 VZJ34 VPN34 VFR34 UVV34 ULZ34 UCD34 TSH34 TIL34 SYP34 SOT34 SEX34 RVB34 RLF34 RBJ34 QRN34 QHR34 PXV34 PNZ34 PED34 OUH34 OKL34 OAP34 NQT34 NGX34 MXB34 MNF34 MDJ34 LTN34 LJR34 KZV34 KPZ34 KGD34 JWH34 JML34 JCP34 IST34 IIX34 HZB34 HPF34 HFJ34 GVN34 GLR34 GBV34 FRZ34 FID34 EYH34 EOL34 EEP34 DUT34 DKX34 DBB34 CRF34 CHJ34 BXN34 BNR34 BDV34 ATZ34 AKD34 AAH34 QL34 GP34 WTB36 WJF36 VZJ36 VPN36 VFR36 UVV36 ULZ36 UCD36 TSH36 TIL36 SYP36 SOT36 SEX36 RVB36 RLF36 RBJ36 QRN36 QHR36 PXV36 PNZ36 PED36 OUH36 OKL36 OAP36 NQT36 NGX36 MXB36 MNF36 MDJ36 LTN36 LJR36 KZV36 KPZ36 KGD36 JWH36 JML36 JCP36 IST36 IIX36 HZB36 HPF36 HFJ36 GVN36 GLR36 GBV36 FRZ36 FID36 EYH36 EOL36 EEP36 DUT36 DKX36 DBB36 CRF36 CHJ36 BXN36 BNR36 BDV36 ATZ36 AKD36 AAH36 QL36 GP36">
      <formula1>TF_END_YEAR_LIST</formula1>
    </dataValidation>
    <dataValidation type="list" showInputMessage="1" showErrorMessage="1" errorTitle="Внимание" error="Пожалуйста, выберите значение из списка" sqref="WSY16 WJC16 VZG16 VPK16 VFO16 UVS16 ULW16 UCA16 TSE16 TII16 SYM16 SOQ16 SEU16 RUY16 RLC16 RBG16 QRK16 QHO16 PXS16 PNW16 PEA16 OUE16 OKI16 OAM16 NQQ16 NGU16 MWY16 MNC16 MDG16 LTK16 LJO16 KZS16 KPW16 KGA16 JWE16 JMI16 JCM16 ISQ16 IIU16 HYY16 HPC16 HFG16 GVK16 GLO16 GBS16 FRW16 FIA16 EYE16 EOI16 EEM16 DUQ16 DKU16 DAY16 CRC16 CHG16 BXK16 BNO16 BDS16 ATW16 AKA16 AAE16 QI16 GM16 WSY18 WJC18 VZG18 VPK18 VFO18 UVS18 ULW18 UCA18 TSE18 TII18 SYM18 SOQ18 SEU18 RUY18 RLC18 RBG18 QRK18 QHO18 PXS18 PNW18 PEA18 OUE18 OKI18 OAM18 NQQ18 NGU18 MWY18 MNC18 MDG18 LTK18 LJO18 KZS18 KPW18 KGA18 JWE18 JMI18 JCM18 ISQ18 IIU18 HYY18 HPC18 HFG18 GVK18 GLO18 GBS18 FRW18 FIA18 EYE18 EOI18 EEM18 DUQ18 DKU18 DAY18 CRC18 CHG18 BXK18 BNO18 BDS18 ATW18 AKA18 AAE18 QI18 GM18 WSY20 WJC20 VZG20 VPK20 VFO20 UVS20 ULW20 UCA20 TSE20 TII20 SYM20 SOQ20 SEU20 RUY20 RLC20 RBG20 QRK20 QHO20 PXS20 PNW20 PEA20 OUE20 OKI20 OAM20 NQQ20 NGU20 MWY20 MNC20 MDG20 LTK20 LJO20 KZS20 KPW20 KGA20 JWE20 JMI20 JCM20 ISQ20 IIU20 HYY20 HPC20 HFG20 GVK20 GLO20 GBS20 FRW20 FIA20 EYE20 EOI20 EEM20 DUQ20 DKU20 DAY20 CRC20 CHG20 BXK20 BNO20 BDS20 ATW20 AKA20 AAE20 QI20 GM20 WSY22 WJC22 VZG22 VPK22 VFO22 UVS22 ULW22 UCA22 TSE22 TII22 SYM22 SOQ22 SEU22 RUY22 RLC22 RBG22 QRK22 QHO22 PXS22 PNW22 PEA22 OUE22 OKI22 OAM22 NQQ22 NGU22 MWY22 MNC22 MDG22 LTK22 LJO22 KZS22 KPW22 KGA22 JWE22 JMI22 JCM22 ISQ22 IIU22 HYY22 HPC22 HFG22 GVK22 GLO22 GBS22 FRW22 FIA22 EYE22 EOI22 EEM22 DUQ22 DKU22 DAY22 CRC22 CHG22 BXK22 BNO22 BDS22 ATW22 AKA22 AAE22 QI22 GM22 WSY24 WJC24 VZG24 VPK24 VFO24 UVS24 ULW24 UCA24 TSE24 TII24 SYM24 SOQ24 SEU24 RUY24 RLC24 RBG24 QRK24 QHO24 PXS24 PNW24 PEA24 OUE24 OKI24 OAM24 NQQ24 NGU24 MWY24 MNC24 MDG24 LTK24 LJO24 KZS24 KPW24 KGA24 JWE24 JMI24 JCM24 ISQ24 IIU24 HYY24 HPC24 HFG24 GVK24 GLO24 GBS24 FRW24 FIA24 EYE24 EOI24 EEM24 DUQ24 DKU24 DAY24 CRC24 CHG24 BXK24 BNO24 BDS24 ATW24 AKA24 AAE24 QI24 GM24 WSY26 WJC26 VZG26 VPK26 VFO26 UVS26 ULW26 UCA26 TSE26 TII26 SYM26 SOQ26 SEU26 RUY26 RLC26 RBG26 QRK26 QHO26 PXS26 PNW26 PEA26 OUE26 OKI26 OAM26 NQQ26 NGU26 MWY26 MNC26 MDG26 LTK26 LJO26 KZS26 KPW26 KGA26 JWE26 JMI26 JCM26 ISQ26 IIU26 HYY26 HPC26 HFG26 GVK26 GLO26 GBS26 FRW26 FIA26 EYE26 EOI26 EEM26 DUQ26 DKU26 DAY26 CRC26 CHG26 BXK26 BNO26 BDS26 ATW26 AKA26 AAE26 QI26 GM26 WSY28 WJC28 VZG28 VPK28 VFO28 UVS28 ULW28 UCA28 TSE28 TII28 SYM28 SOQ28 SEU28 RUY28 RLC28 RBG28 QRK28 QHO28 PXS28 PNW28 PEA28 OUE28 OKI28 OAM28 NQQ28 NGU28 MWY28 MNC28 MDG28 LTK28 LJO28 KZS28 KPW28 KGA28 JWE28 JMI28 JCM28 ISQ28 IIU28 HYY28 HPC28 HFG28 GVK28 GLO28 GBS28 FRW28 FIA28 EYE28 EOI28 EEM28 DUQ28 DKU28 DAY28 CRC28 CHG28 BXK28 BNO28 BDS28 ATW28 AKA28 AAE28 QI28 GM28 WSY30 WJC30 VZG30 VPK30 VFO30 UVS30 ULW30 UCA30 TSE30 TII30 SYM30 SOQ30 SEU30 RUY30 RLC30 RBG30 QRK30 QHO30 PXS30 PNW30 PEA30 OUE30 OKI30 OAM30 NQQ30 NGU30 MWY30 MNC30 MDG30 LTK30 LJO30 KZS30 KPW30 KGA30 JWE30 JMI30 JCM30 ISQ30 IIU30 HYY30 HPC30 HFG30 GVK30 GLO30 GBS30 FRW30 FIA30 EYE30 EOI30 EEM30 DUQ30 DKU30 DAY30 CRC30 CHG30 BXK30 BNO30 BDS30 ATW30 AKA30 AAE30 QI30 GM30 WSY32 WJC32 VZG32 VPK32 VFO32 UVS32 ULW32 UCA32 TSE32 TII32 SYM32 SOQ32 SEU32 RUY32 RLC32 RBG32 QRK32 QHO32 PXS32 PNW32 PEA32 OUE32 OKI32 OAM32 NQQ32 NGU32 MWY32 MNC32 MDG32 LTK32 LJO32 KZS32 KPW32 KGA32 JWE32 JMI32 JCM32 ISQ32 IIU32 HYY32 HPC32 HFG32 GVK32 GLO32 GBS32 FRW32 FIA32 EYE32 EOI32 EEM32 DUQ32 DKU32 DAY32 CRC32 CHG32 BXK32 BNO32 BDS32 ATW32 AKA32 AAE32 QI32 GM32 WSY34 WJC34 VZG34 VPK34 VFO34 UVS34 ULW34 UCA34 TSE34 TII34 SYM34 SOQ34 SEU34 RUY34 RLC34 RBG34 QRK34 QHO34 PXS34 PNW34 PEA34 OUE34 OKI34 OAM34 NQQ34 NGU34 MWY34 MNC34 MDG34 LTK34 LJO34 KZS34 KPW34 KGA34 JWE34 JMI34 JCM34 ISQ34 IIU34 HYY34 HPC34 HFG34 GVK34 GLO34 GBS34 FRW34 FIA34 EYE34 EOI34 EEM34 DUQ34 DKU34 DAY34 CRC34 CHG34 BXK34 BNO34 BDS34 ATW34 AKA34 AAE34 QI34 GM34 WSY36 WJC36 VZG36 VPK36 VFO36 UVS36 ULW36 UCA36 TSE36 TII36 SYM36 SOQ36 SEU36 RUY36 RLC36 RBG36 QRK36 QHO36 PXS36 PNW36 PEA36 OUE36 OKI36 OAM36 NQQ36 NGU36 MWY36 MNC36 MDG36 LTK36 LJO36 KZS36 KPW36 KGA36 JWE36 JMI36 JCM36 ISQ36 IIU36 HYY36 HPC36 HFG36 GVK36 GLO36 GBS36 FRW36 FIA36 EYE36 EOI36 EEM36 DUQ36 DKU36 DAY36 CRC36 CHG36 BXK36 BNO36 BDS36 ATW36 AKA36 AAE36 QI36 GM36">
      <formula1>TF_START_YEAR_LIST</formula1>
    </dataValidation>
    <dataValidation type="whole" allowBlank="1" showInputMessage="1" showErrorMessage="1" errorTitle="Внимание" error="Необходимо указать целое положительное значение!" sqref="WQX16 WHB16 VXF16 VNJ16 VDN16 UTR16 UJV16 TZZ16 TQD16 TGH16 SWL16 SMP16 SCT16 RSX16 RJB16 QZF16 QPJ16 QFN16 PVR16 PLV16 PBZ16 OSD16 OIH16 NYL16 NOP16 NET16 MUX16 MLB16 MBF16 LRJ16 LHN16 KXR16 KNV16 KDZ16 JUD16 JKH16 JAL16 IQP16 IGT16 HWX16 HNB16 HDF16 GTJ16 GJN16 FZR16 FPV16 FFZ16 EWD16 EMH16 ECL16 DSP16 DIT16 CYX16 CPB16 CFF16 BVJ16 BLN16 BBR16 ARV16 AHZ16 YD16 OH16 EL16 WQX18 WHB18 VXF18 VNJ18 VDN18 UTR18 UJV18 TZZ18 TQD18 TGH18 SWL18 SMP18 SCT18 RSX18 RJB18 QZF18 QPJ18 QFN18 PVR18 PLV18 PBZ18 OSD18 OIH18 NYL18 NOP18 NET18 MUX18 MLB18 MBF18 LRJ18 LHN18 KXR18 KNV18 KDZ18 JUD18 JKH18 JAL18 IQP18 IGT18 HWX18 HNB18 HDF18 GTJ18 GJN18 FZR18 FPV18 FFZ18 EWD18 EMH18 ECL18 DSP18 DIT18 CYX18 CPB18 CFF18 BVJ18 BLN18 BBR18 ARV18 AHZ18 YD18 OH18 EL18 WQX20 WHB20 VXF20 VNJ20 VDN20 UTR20 UJV20 TZZ20 TQD20 TGH20 SWL20 SMP20 SCT20 RSX20 RJB20 QZF20 QPJ20 QFN20 PVR20 PLV20 PBZ20 OSD20 OIH20 NYL20 NOP20 NET20 MUX20 MLB20 MBF20 LRJ20 LHN20 KXR20 KNV20 KDZ20 JUD20 JKH20 JAL20 IQP20 IGT20 HWX20 HNB20 HDF20 GTJ20 GJN20 FZR20 FPV20 FFZ20 EWD20 EMH20 ECL20 DSP20 DIT20 CYX20 CPB20 CFF20 BVJ20 BLN20 BBR20 ARV20 AHZ20 YD20 OH20 EL20 WQX22 WHB22 VXF22 VNJ22 VDN22 UTR22 UJV22 TZZ22 TQD22 TGH22 SWL22 SMP22 SCT22 RSX22 RJB22 QZF22 QPJ22 QFN22 PVR22 PLV22 PBZ22 OSD22 OIH22 NYL22 NOP22 NET22 MUX22 MLB22 MBF22 LRJ22 LHN22 KXR22 KNV22 KDZ22 JUD22 JKH22 JAL22 IQP22 IGT22 HWX22 HNB22 HDF22 GTJ22 GJN22 FZR22 FPV22 FFZ22 EWD22 EMH22 ECL22 DSP22 DIT22 CYX22 CPB22 CFF22 BVJ22 BLN22 BBR22 ARV22 AHZ22 YD22 OH22 EL22 WQX24 WHB24 VXF24 VNJ24 VDN24 UTR24 UJV24 TZZ24 TQD24 TGH24 SWL24 SMP24 SCT24 RSX24 RJB24 QZF24 QPJ24 QFN24 PVR24 PLV24 PBZ24 OSD24 OIH24 NYL24 NOP24 NET24 MUX24 MLB24 MBF24 LRJ24 LHN24 KXR24 KNV24 KDZ24 JUD24 JKH24 JAL24 IQP24 IGT24 HWX24 HNB24 HDF24 GTJ24 GJN24 FZR24 FPV24 FFZ24 EWD24 EMH24 ECL24 DSP24 DIT24 CYX24 CPB24 CFF24 BVJ24 BLN24 BBR24 ARV24 AHZ24 YD24 OH24 EL24 WQX26 WHB26 VXF26 VNJ26 VDN26 UTR26 UJV26 TZZ26 TQD26 TGH26 SWL26 SMP26 SCT26 RSX26 RJB26 QZF26 QPJ26 QFN26 PVR26 PLV26 PBZ26 OSD26 OIH26 NYL26 NOP26 NET26 MUX26 MLB26 MBF26 LRJ26 LHN26 KXR26 KNV26 KDZ26 JUD26 JKH26 JAL26 IQP26 IGT26 HWX26 HNB26 HDF26 GTJ26 GJN26 FZR26 FPV26 FFZ26 EWD26 EMH26 ECL26 DSP26 DIT26 CYX26 CPB26 CFF26 BVJ26 BLN26 BBR26 ARV26 AHZ26 YD26 OH26 EL26 WQX28 WHB28 VXF28 VNJ28 VDN28 UTR28 UJV28 TZZ28 TQD28 TGH28 SWL28 SMP28 SCT28 RSX28 RJB28 QZF28 QPJ28 QFN28 PVR28 PLV28 PBZ28 OSD28 OIH28 NYL28 NOP28 NET28 MUX28 MLB28 MBF28 LRJ28 LHN28 KXR28 KNV28 KDZ28 JUD28 JKH28 JAL28 IQP28 IGT28 HWX28 HNB28 HDF28 GTJ28 GJN28 FZR28 FPV28 FFZ28 EWD28 EMH28 ECL28 DSP28 DIT28 CYX28 CPB28 CFF28 BVJ28 BLN28 BBR28 ARV28 AHZ28 YD28 OH28 EL28 WQX30 WHB30 VXF30 VNJ30 VDN30 UTR30 UJV30 TZZ30 TQD30 TGH30 SWL30 SMP30 SCT30 RSX30 RJB30 QZF30 QPJ30 QFN30 PVR30 PLV30 PBZ30 OSD30 OIH30 NYL30 NOP30 NET30 MUX30 MLB30 MBF30 LRJ30 LHN30 KXR30 KNV30 KDZ30 JUD30 JKH30 JAL30 IQP30 IGT30 HWX30 HNB30 HDF30 GTJ30 GJN30 FZR30 FPV30 FFZ30 EWD30 EMH30 ECL30 DSP30 DIT30 CYX30 CPB30 CFF30 BVJ30 BLN30 BBR30 ARV30 AHZ30 YD30 OH30 EL30 WQX32 WHB32 VXF32 VNJ32 VDN32 UTR32 UJV32 TZZ32 TQD32 TGH32 SWL32 SMP32 SCT32 RSX32 RJB32 QZF32 QPJ32 QFN32 PVR32 PLV32 PBZ32 OSD32 OIH32 NYL32 NOP32 NET32 MUX32 MLB32 MBF32 LRJ32 LHN32 KXR32 KNV32 KDZ32 JUD32 JKH32 JAL32 IQP32 IGT32 HWX32 HNB32 HDF32 GTJ32 GJN32 FZR32 FPV32 FFZ32 EWD32 EMH32 ECL32 DSP32 DIT32 CYX32 CPB32 CFF32 BVJ32 BLN32 BBR32 ARV32 AHZ32 YD32 OH32 EL32 WQX34 WHB34 VXF34 VNJ34 VDN34 UTR34 UJV34 TZZ34 TQD34 TGH34 SWL34 SMP34 SCT34 RSX34 RJB34 QZF34 QPJ34 QFN34 PVR34 PLV34 PBZ34 OSD34 OIH34 NYL34 NOP34 NET34 MUX34 MLB34 MBF34 LRJ34 LHN34 KXR34 KNV34 KDZ34 JUD34 JKH34 JAL34 IQP34 IGT34 HWX34 HNB34 HDF34 GTJ34 GJN34 FZR34 FPV34 FFZ34 EWD34 EMH34 ECL34 DSP34 DIT34 CYX34 CPB34 CFF34 BVJ34 BLN34 BBR34 ARV34 AHZ34 YD34 OH34 EL34 WQX36 WHB36 VXF36 VNJ36 VDN36 UTR36 UJV36 TZZ36 TQD36 TGH36 SWL36 SMP36 SCT36 RSX36 RJB36 QZF36 QPJ36 QFN36 PVR36 PLV36 PBZ36 OSD36 OIH36 NYL36 NOP36 NET36 MUX36 MLB36 MBF36 LRJ36 LHN36 KXR36 KNV36 KDZ36 JUD36 JKH36 JAL36 IQP36 IGT36 HWX36 HNB36 HDF36 GTJ36 GJN36 FZR36 FPV36 FFZ36 EWD36 EMH36 ECL36 DSP36 DIT36 CYX36 CPB36 CFF36 BVJ36 BLN36 BBR36 ARV36 AHZ36 YD36 OH36 EL36">
      <formula1>0</formula1>
      <formula2>10000000</formula2>
    </dataValidation>
    <dataValidation type="list" showInputMessage="1" showErrorMessage="1" errorTitle="Внимание" error="Пожалуйста, выберите МО из списка!" sqref="N16 N36 N34 N32 N30 N28 N26 N24 N22 N20 N18">
      <formula1>MO_LIST_3</formula1>
    </dataValidation>
  </dataValidations>
  <pageMargins left="0.35433070866141736" right="0.35433070866141736" top="0.39370078740157483" bottom="0.47222222222222221" header="0.31496062992125984" footer="0.31496062992125984"/>
  <pageSetup paperSize="9" fitToWidth="0" fitToHeight="0" orientation="landscape" r:id="rId1"/>
  <headerFooter alignWithMargins="0">
    <oddFooter>&amp;C&amp;A
&amp;P из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ntry="1" codeName="List02">
    <tabColor theme="3" tint="-0.249977111117893"/>
    <outlinePr summaryBelow="0" summaryRight="0"/>
  </sheetPr>
  <dimension ref="A1:T107"/>
  <sheetViews>
    <sheetView showGridLines="0" view="pageBreakPreview" topLeftCell="L26" zoomScale="60" zoomScaleNormal="100" workbookViewId="0">
      <selection activeCell="R115" sqref="R115"/>
    </sheetView>
  </sheetViews>
  <sheetFormatPr defaultColWidth="8.75" defaultRowHeight="11.4"/>
  <cols>
    <col min="1" max="1" width="8.75" style="57" hidden="1" customWidth="1"/>
    <col min="2" max="2" width="3.75" style="57" hidden="1" customWidth="1"/>
    <col min="3" max="10" width="9.75" style="58" hidden="1" customWidth="1"/>
    <col min="11" max="11" width="3.75" style="57" hidden="1" customWidth="1"/>
    <col min="12" max="12" width="6.75" style="57" customWidth="1"/>
    <col min="13" max="13" width="70.75" style="57" customWidth="1"/>
    <col min="14" max="14" width="15.75" style="57" customWidth="1"/>
    <col min="15" max="15" width="20.75" style="57" customWidth="1"/>
    <col min="16" max="16" width="20.75" style="66" customWidth="1"/>
    <col min="17" max="18" width="20.75" style="57" customWidth="1"/>
    <col min="19" max="19" width="20.75" style="66" customWidth="1"/>
    <col min="20" max="16384" width="8.75" style="57"/>
  </cols>
  <sheetData>
    <row r="1" spans="1:20" ht="12" hidden="1" customHeight="1">
      <c r="A1" s="661"/>
      <c r="B1" s="661"/>
      <c r="C1" s="662"/>
      <c r="D1" s="662"/>
      <c r="E1" s="662"/>
      <c r="F1" s="662"/>
      <c r="G1" s="662"/>
      <c r="H1" s="662"/>
      <c r="I1" s="662"/>
      <c r="J1" s="662"/>
      <c r="K1" s="661"/>
      <c r="L1" s="661"/>
      <c r="M1" s="661"/>
      <c r="N1" s="661"/>
      <c r="O1" s="661"/>
      <c r="P1" s="661"/>
      <c r="Q1" s="661"/>
      <c r="R1" s="661"/>
      <c r="S1" s="661"/>
      <c r="T1" s="661"/>
    </row>
    <row r="2" spans="1:20" ht="12" hidden="1" customHeight="1">
      <c r="A2" s="661"/>
      <c r="B2" s="661"/>
      <c r="C2" s="662"/>
      <c r="D2" s="662"/>
      <c r="E2" s="662"/>
      <c r="F2" s="662"/>
      <c r="G2" s="662"/>
      <c r="H2" s="662"/>
      <c r="I2" s="662"/>
      <c r="J2" s="662"/>
      <c r="K2" s="662"/>
      <c r="L2" s="662"/>
      <c r="M2" s="683"/>
      <c r="N2" s="683"/>
      <c r="O2" s="683"/>
      <c r="P2" s="683"/>
      <c r="Q2" s="661"/>
      <c r="R2" s="661"/>
      <c r="S2" s="683"/>
      <c r="T2" s="661"/>
    </row>
    <row r="3" spans="1:20" ht="12" hidden="1" customHeight="1">
      <c r="A3" s="661"/>
      <c r="B3" s="661"/>
      <c r="C3" s="662"/>
      <c r="D3" s="662"/>
      <c r="E3" s="662"/>
      <c r="F3" s="662"/>
      <c r="G3" s="662"/>
      <c r="H3" s="662"/>
      <c r="I3" s="662"/>
      <c r="J3" s="662"/>
      <c r="K3" s="662"/>
      <c r="L3" s="662"/>
      <c r="M3" s="683"/>
      <c r="N3" s="683"/>
      <c r="O3" s="683"/>
      <c r="P3" s="683"/>
      <c r="Q3" s="661"/>
      <c r="R3" s="661"/>
      <c r="S3" s="683"/>
      <c r="T3" s="661"/>
    </row>
    <row r="4" spans="1:20" ht="12" hidden="1" customHeight="1">
      <c r="A4" s="661"/>
      <c r="B4" s="661"/>
      <c r="C4" s="662"/>
      <c r="D4" s="662"/>
      <c r="E4" s="662"/>
      <c r="F4" s="662"/>
      <c r="G4" s="662"/>
      <c r="H4" s="662"/>
      <c r="I4" s="662"/>
      <c r="J4" s="662"/>
      <c r="K4" s="662"/>
      <c r="L4" s="662"/>
      <c r="M4" s="683"/>
      <c r="N4" s="683"/>
      <c r="O4" s="683"/>
      <c r="P4" s="683"/>
      <c r="Q4" s="661"/>
      <c r="R4" s="661"/>
      <c r="S4" s="683"/>
      <c r="T4" s="661"/>
    </row>
    <row r="5" spans="1:20" ht="12" hidden="1" customHeight="1">
      <c r="A5" s="661"/>
      <c r="B5" s="661"/>
      <c r="C5" s="662"/>
      <c r="D5" s="662"/>
      <c r="E5" s="662"/>
      <c r="F5" s="662"/>
      <c r="G5" s="662"/>
      <c r="H5" s="662"/>
      <c r="I5" s="662"/>
      <c r="J5" s="662"/>
      <c r="K5" s="662"/>
      <c r="L5" s="662"/>
      <c r="M5" s="683"/>
      <c r="N5" s="683"/>
      <c r="O5" s="683"/>
      <c r="P5" s="683"/>
      <c r="Q5" s="661"/>
      <c r="R5" s="661"/>
      <c r="S5" s="683"/>
      <c r="T5" s="661"/>
    </row>
    <row r="6" spans="1:20" ht="12" hidden="1" customHeight="1">
      <c r="A6" s="661"/>
      <c r="B6" s="661"/>
      <c r="C6" s="662"/>
      <c r="D6" s="662"/>
      <c r="E6" s="662"/>
      <c r="F6" s="662"/>
      <c r="G6" s="662"/>
      <c r="H6" s="662"/>
      <c r="I6" s="662"/>
      <c r="J6" s="662"/>
      <c r="K6" s="662"/>
      <c r="L6" s="662"/>
      <c r="M6" s="683"/>
      <c r="N6" s="683"/>
      <c r="O6" s="683"/>
      <c r="P6" s="683"/>
      <c r="Q6" s="661"/>
      <c r="R6" s="661"/>
      <c r="S6" s="683"/>
      <c r="T6" s="661"/>
    </row>
    <row r="7" spans="1:20" ht="12" hidden="1" customHeight="1">
      <c r="A7" s="661"/>
      <c r="B7" s="661"/>
      <c r="C7" s="662"/>
      <c r="D7" s="662"/>
      <c r="E7" s="662"/>
      <c r="F7" s="662"/>
      <c r="G7" s="662"/>
      <c r="H7" s="662"/>
      <c r="I7" s="662"/>
      <c r="J7" s="662"/>
      <c r="K7" s="662"/>
      <c r="L7" s="662"/>
      <c r="M7" s="683"/>
      <c r="N7" s="683"/>
      <c r="O7" s="683"/>
      <c r="P7" s="683"/>
      <c r="Q7" s="661"/>
      <c r="R7" s="661"/>
      <c r="S7" s="683"/>
      <c r="T7" s="661"/>
    </row>
    <row r="8" spans="1:20" ht="12" hidden="1" customHeight="1">
      <c r="A8" s="661"/>
      <c r="B8" s="661"/>
      <c r="C8" s="662"/>
      <c r="D8" s="662"/>
      <c r="E8" s="662"/>
      <c r="F8" s="662"/>
      <c r="G8" s="662"/>
      <c r="H8" s="662"/>
      <c r="I8" s="662"/>
      <c r="J8" s="662"/>
      <c r="K8" s="662"/>
      <c r="L8" s="662"/>
      <c r="M8" s="683"/>
      <c r="N8" s="683"/>
      <c r="O8" s="683"/>
      <c r="P8" s="683"/>
      <c r="Q8" s="661"/>
      <c r="R8" s="661"/>
      <c r="S8" s="683"/>
      <c r="T8" s="661"/>
    </row>
    <row r="9" spans="1:20" ht="12" hidden="1" customHeight="1">
      <c r="A9" s="661"/>
      <c r="B9" s="661"/>
      <c r="C9" s="662"/>
      <c r="D9" s="662"/>
      <c r="E9" s="662"/>
      <c r="F9" s="662"/>
      <c r="G9" s="662"/>
      <c r="H9" s="662"/>
      <c r="I9" s="662"/>
      <c r="J9" s="662"/>
      <c r="K9" s="662"/>
      <c r="L9" s="662"/>
      <c r="M9" s="683"/>
      <c r="N9" s="683"/>
      <c r="O9" s="683"/>
      <c r="P9" s="683"/>
      <c r="Q9" s="661"/>
      <c r="R9" s="661"/>
      <c r="S9" s="683"/>
      <c r="T9" s="661"/>
    </row>
    <row r="10" spans="1:20" ht="12" hidden="1" customHeight="1">
      <c r="A10" s="661"/>
      <c r="B10" s="661"/>
      <c r="C10" s="662"/>
      <c r="D10" s="662"/>
      <c r="E10" s="662"/>
      <c r="F10" s="662"/>
      <c r="G10" s="662"/>
      <c r="H10" s="662"/>
      <c r="I10" s="662"/>
      <c r="J10" s="662"/>
      <c r="K10" s="662"/>
      <c r="L10" s="662"/>
      <c r="M10" s="683"/>
      <c r="N10" s="683"/>
      <c r="O10" s="683"/>
      <c r="P10" s="683"/>
      <c r="Q10" s="661"/>
      <c r="R10" s="661"/>
      <c r="S10" s="683"/>
      <c r="T10" s="661"/>
    </row>
    <row r="11" spans="1:20" ht="15" hidden="1" customHeight="1">
      <c r="A11" s="661"/>
      <c r="B11" s="661"/>
      <c r="C11" s="662"/>
      <c r="D11" s="662"/>
      <c r="E11" s="662"/>
      <c r="F11" s="662"/>
      <c r="G11" s="662"/>
      <c r="H11" s="662"/>
      <c r="I11" s="662"/>
      <c r="J11" s="662"/>
      <c r="K11" s="684"/>
      <c r="L11" s="684"/>
      <c r="M11" s="664"/>
      <c r="N11" s="684"/>
      <c r="O11" s="684"/>
      <c r="P11" s="684"/>
      <c r="Q11" s="661"/>
      <c r="R11" s="661"/>
      <c r="S11" s="684"/>
      <c r="T11" s="661"/>
    </row>
    <row r="12" spans="1:20" ht="21" customHeight="1">
      <c r="A12" s="661"/>
      <c r="B12" s="662"/>
      <c r="C12" s="662"/>
      <c r="D12" s="662"/>
      <c r="E12" s="662"/>
      <c r="F12" s="662"/>
      <c r="G12" s="662"/>
      <c r="H12" s="662"/>
      <c r="I12" s="662"/>
      <c r="J12" s="662"/>
      <c r="K12" s="662"/>
      <c r="L12" s="1093" t="s">
        <v>1275</v>
      </c>
      <c r="M12" s="1094"/>
      <c r="N12" s="1094"/>
      <c r="O12" s="1094"/>
      <c r="P12" s="1094"/>
      <c r="Q12" s="1094"/>
      <c r="R12" s="1094"/>
      <c r="S12" s="1094"/>
      <c r="T12" s="661"/>
    </row>
    <row r="13" spans="1:20" ht="9" customHeight="1">
      <c r="A13" s="661"/>
      <c r="B13" s="661"/>
      <c r="C13" s="662"/>
      <c r="D13" s="662"/>
      <c r="E13" s="662"/>
      <c r="F13" s="662"/>
      <c r="G13" s="662"/>
      <c r="H13" s="662"/>
      <c r="I13" s="662"/>
      <c r="J13" s="662"/>
      <c r="K13" s="665"/>
      <c r="L13" s="665"/>
      <c r="M13" s="665"/>
      <c r="N13" s="665"/>
      <c r="O13" s="665"/>
      <c r="P13" s="1099"/>
      <c r="Q13" s="1099"/>
      <c r="R13" s="685"/>
      <c r="S13" s="685"/>
      <c r="T13" s="661"/>
    </row>
    <row r="14" spans="1:20" ht="21" customHeight="1">
      <c r="A14" s="661"/>
      <c r="B14" s="661"/>
      <c r="C14" s="662"/>
      <c r="D14" s="662"/>
      <c r="E14" s="662"/>
      <c r="F14" s="662"/>
      <c r="G14" s="662"/>
      <c r="H14" s="662"/>
      <c r="I14" s="662"/>
      <c r="J14" s="662"/>
      <c r="K14" s="665"/>
      <c r="L14" s="1095" t="s">
        <v>16</v>
      </c>
      <c r="M14" s="1095" t="s">
        <v>121</v>
      </c>
      <c r="N14" s="1095" t="s">
        <v>143</v>
      </c>
      <c r="O14" s="686" t="s">
        <v>2438</v>
      </c>
      <c r="P14" s="687" t="s">
        <v>2439</v>
      </c>
      <c r="Q14" s="687" t="s">
        <v>2440</v>
      </c>
      <c r="R14" s="687" t="s">
        <v>2440</v>
      </c>
      <c r="S14" s="1100" t="s">
        <v>109</v>
      </c>
      <c r="T14" s="661"/>
    </row>
    <row r="15" spans="1:20" s="67" customFormat="1" ht="36" customHeight="1">
      <c r="A15" s="688" t="s">
        <v>1155</v>
      </c>
      <c r="B15" s="688"/>
      <c r="C15" s="688"/>
      <c r="D15" s="688"/>
      <c r="E15" s="688"/>
      <c r="F15" s="688"/>
      <c r="G15" s="688"/>
      <c r="H15" s="688"/>
      <c r="I15" s="688"/>
      <c r="J15" s="688"/>
      <c r="K15" s="688"/>
      <c r="L15" s="1095"/>
      <c r="M15" s="1095"/>
      <c r="N15" s="1095"/>
      <c r="O15" s="687" t="s">
        <v>286</v>
      </c>
      <c r="P15" s="687" t="s">
        <v>286</v>
      </c>
      <c r="Q15" s="687" t="s">
        <v>287</v>
      </c>
      <c r="R15" s="687" t="s">
        <v>286</v>
      </c>
      <c r="S15" s="1101"/>
      <c r="T15" s="688"/>
    </row>
    <row r="16" spans="1:20" s="67" customFormat="1">
      <c r="A16" s="689" t="s">
        <v>18</v>
      </c>
      <c r="B16" s="688"/>
      <c r="C16" s="688"/>
      <c r="D16" s="688"/>
      <c r="E16" s="688"/>
      <c r="F16" s="688"/>
      <c r="G16" s="688"/>
      <c r="H16" s="688"/>
      <c r="I16" s="688"/>
      <c r="J16" s="688"/>
      <c r="K16" s="688"/>
      <c r="L16" s="690" t="s">
        <v>2396</v>
      </c>
      <c r="M16" s="673"/>
      <c r="N16" s="674"/>
      <c r="O16" s="674"/>
      <c r="P16" s="674"/>
      <c r="Q16" s="674"/>
      <c r="R16" s="674"/>
      <c r="S16" s="674"/>
      <c r="T16" s="688"/>
    </row>
    <row r="17" spans="1:20" s="67" customFormat="1">
      <c r="A17" s="689" t="s">
        <v>18</v>
      </c>
      <c r="B17" s="688"/>
      <c r="C17" s="688"/>
      <c r="D17" s="688"/>
      <c r="E17" s="688"/>
      <c r="F17" s="688"/>
      <c r="G17" s="688"/>
      <c r="H17" s="688"/>
      <c r="I17" s="688"/>
      <c r="J17" s="688"/>
      <c r="K17" s="688"/>
      <c r="L17" s="691">
        <v>1</v>
      </c>
      <c r="M17" s="692" t="s">
        <v>288</v>
      </c>
      <c r="N17" s="693" t="s">
        <v>289</v>
      </c>
      <c r="O17" s="694"/>
      <c r="P17" s="695">
        <v>1</v>
      </c>
      <c r="Q17" s="695">
        <v>1</v>
      </c>
      <c r="R17" s="695">
        <v>1</v>
      </c>
      <c r="S17" s="696"/>
      <c r="T17" s="688"/>
    </row>
    <row r="18" spans="1:20" s="67" customFormat="1">
      <c r="A18" s="689" t="s">
        <v>18</v>
      </c>
      <c r="B18" s="688"/>
      <c r="C18" s="688"/>
      <c r="D18" s="688"/>
      <c r="E18" s="688"/>
      <c r="F18" s="688"/>
      <c r="G18" s="688"/>
      <c r="H18" s="688"/>
      <c r="I18" s="688"/>
      <c r="J18" s="688"/>
      <c r="K18" s="688"/>
      <c r="L18" s="691">
        <v>2</v>
      </c>
      <c r="M18" s="692" t="s">
        <v>290</v>
      </c>
      <c r="N18" s="693" t="s">
        <v>289</v>
      </c>
      <c r="O18" s="694"/>
      <c r="P18" s="695">
        <v>11</v>
      </c>
      <c r="Q18" s="695">
        <v>11</v>
      </c>
      <c r="R18" s="695">
        <v>11</v>
      </c>
      <c r="S18" s="696"/>
      <c r="T18" s="688"/>
    </row>
    <row r="19" spans="1:20" s="67" customFormat="1">
      <c r="A19" s="689" t="s">
        <v>18</v>
      </c>
      <c r="B19" s="688"/>
      <c r="C19" s="688"/>
      <c r="D19" s="688"/>
      <c r="E19" s="688"/>
      <c r="F19" s="688"/>
      <c r="G19" s="688"/>
      <c r="H19" s="688"/>
      <c r="I19" s="688"/>
      <c r="J19" s="688"/>
      <c r="K19" s="688"/>
      <c r="L19" s="691">
        <v>3</v>
      </c>
      <c r="M19" s="692" t="s">
        <v>291</v>
      </c>
      <c r="N19" s="693" t="s">
        <v>289</v>
      </c>
      <c r="O19" s="694"/>
      <c r="P19" s="695">
        <v>1</v>
      </c>
      <c r="Q19" s="695">
        <v>1</v>
      </c>
      <c r="R19" s="695">
        <v>1</v>
      </c>
      <c r="S19" s="696"/>
      <c r="T19" s="688"/>
    </row>
    <row r="20" spans="1:20" s="67" customFormat="1">
      <c r="A20" s="689" t="s">
        <v>18</v>
      </c>
      <c r="B20" s="688"/>
      <c r="C20" s="688"/>
      <c r="D20" s="688"/>
      <c r="E20" s="688"/>
      <c r="F20" s="688"/>
      <c r="G20" s="688"/>
      <c r="H20" s="688"/>
      <c r="I20" s="688"/>
      <c r="J20" s="688"/>
      <c r="K20" s="688"/>
      <c r="L20" s="691">
        <v>4</v>
      </c>
      <c r="M20" s="692" t="s">
        <v>292</v>
      </c>
      <c r="N20" s="693" t="s">
        <v>289</v>
      </c>
      <c r="O20" s="694"/>
      <c r="P20" s="695">
        <v>3</v>
      </c>
      <c r="Q20" s="695">
        <v>3</v>
      </c>
      <c r="R20" s="695">
        <v>3</v>
      </c>
      <c r="S20" s="696"/>
      <c r="T20" s="688"/>
    </row>
    <row r="21" spans="1:20" s="67" customFormat="1">
      <c r="A21" s="689" t="s">
        <v>18</v>
      </c>
      <c r="B21" s="688"/>
      <c r="C21" s="688"/>
      <c r="D21" s="688"/>
      <c r="E21" s="688"/>
      <c r="F21" s="688"/>
      <c r="G21" s="688"/>
      <c r="H21" s="688"/>
      <c r="I21" s="688"/>
      <c r="J21" s="688"/>
      <c r="K21" s="688"/>
      <c r="L21" s="691">
        <v>5</v>
      </c>
      <c r="M21" s="692" t="s">
        <v>293</v>
      </c>
      <c r="N21" s="693" t="s">
        <v>294</v>
      </c>
      <c r="O21" s="697"/>
      <c r="P21" s="698">
        <v>91.137</v>
      </c>
      <c r="Q21" s="698">
        <v>91.137</v>
      </c>
      <c r="R21" s="698">
        <v>91.137</v>
      </c>
      <c r="S21" s="696"/>
      <c r="T21" s="688"/>
    </row>
    <row r="22" spans="1:20" s="67" customFormat="1">
      <c r="A22" s="689" t="s">
        <v>18</v>
      </c>
      <c r="B22" s="688"/>
      <c r="C22" s="688"/>
      <c r="D22" s="688"/>
      <c r="E22" s="688"/>
      <c r="F22" s="688"/>
      <c r="G22" s="688"/>
      <c r="H22" s="688"/>
      <c r="I22" s="688"/>
      <c r="J22" s="688"/>
      <c r="K22" s="688"/>
      <c r="L22" s="691"/>
      <c r="M22" s="692" t="s">
        <v>1233</v>
      </c>
      <c r="N22" s="693"/>
      <c r="O22" s="1102"/>
      <c r="P22" s="1103"/>
      <c r="Q22" s="1103"/>
      <c r="R22" s="1103"/>
      <c r="S22" s="1104"/>
      <c r="T22" s="688"/>
    </row>
    <row r="23" spans="1:20" s="67" customFormat="1">
      <c r="A23" s="689" t="s">
        <v>102</v>
      </c>
      <c r="B23" s="688"/>
      <c r="C23" s="688"/>
      <c r="D23" s="688"/>
      <c r="E23" s="688"/>
      <c r="F23" s="688"/>
      <c r="G23" s="688"/>
      <c r="H23" s="688"/>
      <c r="I23" s="688"/>
      <c r="J23" s="688"/>
      <c r="K23" s="688"/>
      <c r="L23" s="690" t="s">
        <v>2419</v>
      </c>
      <c r="M23" s="673"/>
      <c r="N23" s="674"/>
      <c r="O23" s="674"/>
      <c r="P23" s="674"/>
      <c r="Q23" s="674"/>
      <c r="R23" s="674"/>
      <c r="S23" s="674"/>
      <c r="T23" s="688"/>
    </row>
    <row r="24" spans="1:20" s="67" customFormat="1">
      <c r="A24" s="689" t="s">
        <v>102</v>
      </c>
      <c r="B24" s="688"/>
      <c r="C24" s="688"/>
      <c r="D24" s="688"/>
      <c r="E24" s="688"/>
      <c r="F24" s="688"/>
      <c r="G24" s="688"/>
      <c r="H24" s="688"/>
      <c r="I24" s="688"/>
      <c r="J24" s="688"/>
      <c r="K24" s="688"/>
      <c r="L24" s="691">
        <v>1</v>
      </c>
      <c r="M24" s="692" t="s">
        <v>288</v>
      </c>
      <c r="N24" s="693" t="s">
        <v>289</v>
      </c>
      <c r="O24" s="694"/>
      <c r="P24" s="695"/>
      <c r="Q24" s="695"/>
      <c r="R24" s="695"/>
      <c r="S24" s="696"/>
      <c r="T24" s="688"/>
    </row>
    <row r="25" spans="1:20" s="67" customFormat="1">
      <c r="A25" s="689" t="s">
        <v>102</v>
      </c>
      <c r="B25" s="688"/>
      <c r="C25" s="688"/>
      <c r="D25" s="688"/>
      <c r="E25" s="688"/>
      <c r="F25" s="688"/>
      <c r="G25" s="688"/>
      <c r="H25" s="688"/>
      <c r="I25" s="688"/>
      <c r="J25" s="688"/>
      <c r="K25" s="688"/>
      <c r="L25" s="691">
        <v>2</v>
      </c>
      <c r="M25" s="692" t="s">
        <v>290</v>
      </c>
      <c r="N25" s="693" t="s">
        <v>289</v>
      </c>
      <c r="O25" s="694"/>
      <c r="P25" s="695">
        <v>2</v>
      </c>
      <c r="Q25" s="695">
        <v>2</v>
      </c>
      <c r="R25" s="695">
        <v>2</v>
      </c>
      <c r="S25" s="696"/>
      <c r="T25" s="688"/>
    </row>
    <row r="26" spans="1:20" s="67" customFormat="1">
      <c r="A26" s="689" t="s">
        <v>102</v>
      </c>
      <c r="B26" s="688"/>
      <c r="C26" s="688"/>
      <c r="D26" s="688"/>
      <c r="E26" s="688"/>
      <c r="F26" s="688"/>
      <c r="G26" s="688"/>
      <c r="H26" s="688"/>
      <c r="I26" s="688"/>
      <c r="J26" s="688"/>
      <c r="K26" s="688"/>
      <c r="L26" s="691">
        <v>3</v>
      </c>
      <c r="M26" s="692" t="s">
        <v>291</v>
      </c>
      <c r="N26" s="693" t="s">
        <v>289</v>
      </c>
      <c r="O26" s="694"/>
      <c r="P26" s="695"/>
      <c r="Q26" s="695"/>
      <c r="R26" s="695"/>
      <c r="S26" s="696"/>
      <c r="T26" s="688"/>
    </row>
    <row r="27" spans="1:20" s="67" customFormat="1">
      <c r="A27" s="689" t="s">
        <v>102</v>
      </c>
      <c r="B27" s="688"/>
      <c r="C27" s="688"/>
      <c r="D27" s="688"/>
      <c r="E27" s="688"/>
      <c r="F27" s="688"/>
      <c r="G27" s="688"/>
      <c r="H27" s="688"/>
      <c r="I27" s="688"/>
      <c r="J27" s="688"/>
      <c r="K27" s="688"/>
      <c r="L27" s="691">
        <v>4</v>
      </c>
      <c r="M27" s="692" t="s">
        <v>292</v>
      </c>
      <c r="N27" s="693" t="s">
        <v>289</v>
      </c>
      <c r="O27" s="694"/>
      <c r="P27" s="695">
        <v>2</v>
      </c>
      <c r="Q27" s="695">
        <v>2</v>
      </c>
      <c r="R27" s="695">
        <v>2</v>
      </c>
      <c r="S27" s="696"/>
      <c r="T27" s="688"/>
    </row>
    <row r="28" spans="1:20" s="67" customFormat="1">
      <c r="A28" s="689" t="s">
        <v>102</v>
      </c>
      <c r="B28" s="688"/>
      <c r="C28" s="688"/>
      <c r="D28" s="688"/>
      <c r="E28" s="688"/>
      <c r="F28" s="688"/>
      <c r="G28" s="688"/>
      <c r="H28" s="688"/>
      <c r="I28" s="688"/>
      <c r="J28" s="688"/>
      <c r="K28" s="688"/>
      <c r="L28" s="691">
        <v>5</v>
      </c>
      <c r="M28" s="692" t="s">
        <v>293</v>
      </c>
      <c r="N28" s="693" t="s">
        <v>294</v>
      </c>
      <c r="O28" s="697"/>
      <c r="P28" s="698">
        <v>15.4</v>
      </c>
      <c r="Q28" s="698">
        <v>15.4</v>
      </c>
      <c r="R28" s="698">
        <v>15.4</v>
      </c>
      <c r="S28" s="696"/>
      <c r="T28" s="688"/>
    </row>
    <row r="29" spans="1:20" s="67" customFormat="1">
      <c r="A29" s="689" t="s">
        <v>102</v>
      </c>
      <c r="B29" s="688"/>
      <c r="C29" s="688"/>
      <c r="D29" s="688"/>
      <c r="E29" s="688"/>
      <c r="F29" s="688"/>
      <c r="G29" s="688"/>
      <c r="H29" s="688"/>
      <c r="I29" s="688"/>
      <c r="J29" s="688"/>
      <c r="K29" s="688"/>
      <c r="L29" s="691"/>
      <c r="M29" s="692" t="s">
        <v>1233</v>
      </c>
      <c r="N29" s="693"/>
      <c r="O29" s="1102"/>
      <c r="P29" s="1103"/>
      <c r="Q29" s="1103"/>
      <c r="R29" s="1103"/>
      <c r="S29" s="1104"/>
      <c r="T29" s="688"/>
    </row>
    <row r="30" spans="1:20" s="67" customFormat="1">
      <c r="A30" s="689" t="s">
        <v>103</v>
      </c>
      <c r="B30" s="688"/>
      <c r="C30" s="688"/>
      <c r="D30" s="688"/>
      <c r="E30" s="688"/>
      <c r="F30" s="688"/>
      <c r="G30" s="688"/>
      <c r="H30" s="688"/>
      <c r="I30" s="688"/>
      <c r="J30" s="688"/>
      <c r="K30" s="688"/>
      <c r="L30" s="690" t="s">
        <v>2421</v>
      </c>
      <c r="M30" s="673"/>
      <c r="N30" s="674"/>
      <c r="O30" s="674"/>
      <c r="P30" s="674"/>
      <c r="Q30" s="674"/>
      <c r="R30" s="674"/>
      <c r="S30" s="674"/>
      <c r="T30" s="688"/>
    </row>
    <row r="31" spans="1:20" s="67" customFormat="1">
      <c r="A31" s="689" t="s">
        <v>103</v>
      </c>
      <c r="B31" s="688"/>
      <c r="C31" s="688"/>
      <c r="D31" s="688"/>
      <c r="E31" s="688"/>
      <c r="F31" s="688"/>
      <c r="G31" s="688"/>
      <c r="H31" s="688"/>
      <c r="I31" s="688"/>
      <c r="J31" s="688"/>
      <c r="K31" s="688"/>
      <c r="L31" s="691">
        <v>1</v>
      </c>
      <c r="M31" s="692" t="s">
        <v>288</v>
      </c>
      <c r="N31" s="693" t="s">
        <v>289</v>
      </c>
      <c r="O31" s="694"/>
      <c r="P31" s="695"/>
      <c r="Q31" s="695"/>
      <c r="R31" s="695"/>
      <c r="S31" s="696"/>
      <c r="T31" s="688"/>
    </row>
    <row r="32" spans="1:20" s="67" customFormat="1">
      <c r="A32" s="689" t="s">
        <v>103</v>
      </c>
      <c r="B32" s="688"/>
      <c r="C32" s="688"/>
      <c r="D32" s="688"/>
      <c r="E32" s="688"/>
      <c r="F32" s="688"/>
      <c r="G32" s="688"/>
      <c r="H32" s="688"/>
      <c r="I32" s="688"/>
      <c r="J32" s="688"/>
      <c r="K32" s="688"/>
      <c r="L32" s="691">
        <v>2</v>
      </c>
      <c r="M32" s="692" t="s">
        <v>290</v>
      </c>
      <c r="N32" s="693" t="s">
        <v>289</v>
      </c>
      <c r="O32" s="694"/>
      <c r="P32" s="695">
        <v>2</v>
      </c>
      <c r="Q32" s="695">
        <v>2</v>
      </c>
      <c r="R32" s="695">
        <v>2</v>
      </c>
      <c r="S32" s="696"/>
      <c r="T32" s="688"/>
    </row>
    <row r="33" spans="1:20" s="67" customFormat="1">
      <c r="A33" s="689" t="s">
        <v>103</v>
      </c>
      <c r="B33" s="688"/>
      <c r="C33" s="688"/>
      <c r="D33" s="688"/>
      <c r="E33" s="688"/>
      <c r="F33" s="688"/>
      <c r="G33" s="688"/>
      <c r="H33" s="688"/>
      <c r="I33" s="688"/>
      <c r="J33" s="688"/>
      <c r="K33" s="688"/>
      <c r="L33" s="691">
        <v>3</v>
      </c>
      <c r="M33" s="692" t="s">
        <v>291</v>
      </c>
      <c r="N33" s="693" t="s">
        <v>289</v>
      </c>
      <c r="O33" s="694"/>
      <c r="P33" s="695"/>
      <c r="Q33" s="695"/>
      <c r="R33" s="695"/>
      <c r="S33" s="696"/>
      <c r="T33" s="688"/>
    </row>
    <row r="34" spans="1:20" s="67" customFormat="1">
      <c r="A34" s="689" t="s">
        <v>103</v>
      </c>
      <c r="B34" s="688"/>
      <c r="C34" s="688"/>
      <c r="D34" s="688"/>
      <c r="E34" s="688"/>
      <c r="F34" s="688"/>
      <c r="G34" s="688"/>
      <c r="H34" s="688"/>
      <c r="I34" s="688"/>
      <c r="J34" s="688"/>
      <c r="K34" s="688"/>
      <c r="L34" s="691">
        <v>4</v>
      </c>
      <c r="M34" s="692" t="s">
        <v>292</v>
      </c>
      <c r="N34" s="693" t="s">
        <v>289</v>
      </c>
      <c r="O34" s="694"/>
      <c r="P34" s="695">
        <v>2</v>
      </c>
      <c r="Q34" s="695">
        <v>2</v>
      </c>
      <c r="R34" s="695">
        <v>2</v>
      </c>
      <c r="S34" s="696"/>
      <c r="T34" s="688"/>
    </row>
    <row r="35" spans="1:20" s="67" customFormat="1">
      <c r="A35" s="689" t="s">
        <v>103</v>
      </c>
      <c r="B35" s="688"/>
      <c r="C35" s="688"/>
      <c r="D35" s="688"/>
      <c r="E35" s="688"/>
      <c r="F35" s="688"/>
      <c r="G35" s="688"/>
      <c r="H35" s="688"/>
      <c r="I35" s="688"/>
      <c r="J35" s="688"/>
      <c r="K35" s="688"/>
      <c r="L35" s="691">
        <v>5</v>
      </c>
      <c r="M35" s="692" t="s">
        <v>293</v>
      </c>
      <c r="N35" s="693" t="s">
        <v>294</v>
      </c>
      <c r="O35" s="697"/>
      <c r="P35" s="698">
        <v>7</v>
      </c>
      <c r="Q35" s="698">
        <v>7</v>
      </c>
      <c r="R35" s="698">
        <v>7</v>
      </c>
      <c r="S35" s="696"/>
      <c r="T35" s="688"/>
    </row>
    <row r="36" spans="1:20" s="67" customFormat="1">
      <c r="A36" s="689" t="s">
        <v>103</v>
      </c>
      <c r="B36" s="688"/>
      <c r="C36" s="688"/>
      <c r="D36" s="688"/>
      <c r="E36" s="688"/>
      <c r="F36" s="688"/>
      <c r="G36" s="688"/>
      <c r="H36" s="688"/>
      <c r="I36" s="688"/>
      <c r="J36" s="688"/>
      <c r="K36" s="688"/>
      <c r="L36" s="691"/>
      <c r="M36" s="692" t="s">
        <v>1233</v>
      </c>
      <c r="N36" s="693"/>
      <c r="O36" s="1102"/>
      <c r="P36" s="1103"/>
      <c r="Q36" s="1103"/>
      <c r="R36" s="1103"/>
      <c r="S36" s="1104"/>
      <c r="T36" s="688"/>
    </row>
    <row r="37" spans="1:20" s="67" customFormat="1">
      <c r="A37" s="689" t="s">
        <v>104</v>
      </c>
      <c r="B37" s="688"/>
      <c r="C37" s="688"/>
      <c r="D37" s="688"/>
      <c r="E37" s="688"/>
      <c r="F37" s="688"/>
      <c r="G37" s="688"/>
      <c r="H37" s="688"/>
      <c r="I37" s="688"/>
      <c r="J37" s="688"/>
      <c r="K37" s="688"/>
      <c r="L37" s="690" t="s">
        <v>2423</v>
      </c>
      <c r="M37" s="673"/>
      <c r="N37" s="674"/>
      <c r="O37" s="674"/>
      <c r="P37" s="674"/>
      <c r="Q37" s="674"/>
      <c r="R37" s="674"/>
      <c r="S37" s="674"/>
      <c r="T37" s="688"/>
    </row>
    <row r="38" spans="1:20" s="67" customFormat="1">
      <c r="A38" s="689" t="s">
        <v>104</v>
      </c>
      <c r="B38" s="688"/>
      <c r="C38" s="688"/>
      <c r="D38" s="688"/>
      <c r="E38" s="688"/>
      <c r="F38" s="688"/>
      <c r="G38" s="688"/>
      <c r="H38" s="688"/>
      <c r="I38" s="688"/>
      <c r="J38" s="688"/>
      <c r="K38" s="688"/>
      <c r="L38" s="691">
        <v>1</v>
      </c>
      <c r="M38" s="692" t="s">
        <v>288</v>
      </c>
      <c r="N38" s="693" t="s">
        <v>289</v>
      </c>
      <c r="O38" s="694"/>
      <c r="P38" s="695"/>
      <c r="Q38" s="695"/>
      <c r="R38" s="695"/>
      <c r="S38" s="696"/>
      <c r="T38" s="688"/>
    </row>
    <row r="39" spans="1:20" s="67" customFormat="1">
      <c r="A39" s="689" t="s">
        <v>104</v>
      </c>
      <c r="B39" s="688"/>
      <c r="C39" s="688"/>
      <c r="D39" s="688"/>
      <c r="E39" s="688"/>
      <c r="F39" s="688"/>
      <c r="G39" s="688"/>
      <c r="H39" s="688"/>
      <c r="I39" s="688"/>
      <c r="J39" s="688"/>
      <c r="K39" s="688"/>
      <c r="L39" s="691">
        <v>2</v>
      </c>
      <c r="M39" s="692" t="s">
        <v>290</v>
      </c>
      <c r="N39" s="693" t="s">
        <v>289</v>
      </c>
      <c r="O39" s="694"/>
      <c r="P39" s="695">
        <v>1</v>
      </c>
      <c r="Q39" s="695">
        <v>1</v>
      </c>
      <c r="R39" s="695">
        <v>1</v>
      </c>
      <c r="S39" s="696"/>
      <c r="T39" s="688"/>
    </row>
    <row r="40" spans="1:20" s="67" customFormat="1">
      <c r="A40" s="689" t="s">
        <v>104</v>
      </c>
      <c r="B40" s="688"/>
      <c r="C40" s="688"/>
      <c r="D40" s="688"/>
      <c r="E40" s="688"/>
      <c r="F40" s="688"/>
      <c r="G40" s="688"/>
      <c r="H40" s="688"/>
      <c r="I40" s="688"/>
      <c r="J40" s="688"/>
      <c r="K40" s="688"/>
      <c r="L40" s="691">
        <v>3</v>
      </c>
      <c r="M40" s="692" t="s">
        <v>291</v>
      </c>
      <c r="N40" s="693" t="s">
        <v>289</v>
      </c>
      <c r="O40" s="694"/>
      <c r="P40" s="695"/>
      <c r="Q40" s="695"/>
      <c r="R40" s="695"/>
      <c r="S40" s="696"/>
      <c r="T40" s="688"/>
    </row>
    <row r="41" spans="1:20" s="67" customFormat="1">
      <c r="A41" s="689" t="s">
        <v>104</v>
      </c>
      <c r="B41" s="688"/>
      <c r="C41" s="688"/>
      <c r="D41" s="688"/>
      <c r="E41" s="688"/>
      <c r="F41" s="688"/>
      <c r="G41" s="688"/>
      <c r="H41" s="688"/>
      <c r="I41" s="688"/>
      <c r="J41" s="688"/>
      <c r="K41" s="688"/>
      <c r="L41" s="691">
        <v>4</v>
      </c>
      <c r="M41" s="692" t="s">
        <v>292</v>
      </c>
      <c r="N41" s="693" t="s">
        <v>289</v>
      </c>
      <c r="O41" s="694"/>
      <c r="P41" s="695"/>
      <c r="Q41" s="695"/>
      <c r="R41" s="695"/>
      <c r="S41" s="696"/>
      <c r="T41" s="688"/>
    </row>
    <row r="42" spans="1:20" s="67" customFormat="1">
      <c r="A42" s="689" t="s">
        <v>104</v>
      </c>
      <c r="B42" s="688"/>
      <c r="C42" s="688"/>
      <c r="D42" s="688"/>
      <c r="E42" s="688"/>
      <c r="F42" s="688"/>
      <c r="G42" s="688"/>
      <c r="H42" s="688"/>
      <c r="I42" s="688"/>
      <c r="J42" s="688"/>
      <c r="K42" s="688"/>
      <c r="L42" s="691">
        <v>5</v>
      </c>
      <c r="M42" s="692" t="s">
        <v>293</v>
      </c>
      <c r="N42" s="693" t="s">
        <v>294</v>
      </c>
      <c r="O42" s="697"/>
      <c r="P42" s="698">
        <v>1.3</v>
      </c>
      <c r="Q42" s="698">
        <v>1.3</v>
      </c>
      <c r="R42" s="698">
        <v>1.3</v>
      </c>
      <c r="S42" s="696"/>
      <c r="T42" s="688"/>
    </row>
    <row r="43" spans="1:20" s="67" customFormat="1">
      <c r="A43" s="689" t="s">
        <v>104</v>
      </c>
      <c r="B43" s="688"/>
      <c r="C43" s="688"/>
      <c r="D43" s="688"/>
      <c r="E43" s="688"/>
      <c r="F43" s="688"/>
      <c r="G43" s="688"/>
      <c r="H43" s="688"/>
      <c r="I43" s="688"/>
      <c r="J43" s="688"/>
      <c r="K43" s="688"/>
      <c r="L43" s="691"/>
      <c r="M43" s="692" t="s">
        <v>1233</v>
      </c>
      <c r="N43" s="693"/>
      <c r="O43" s="1102"/>
      <c r="P43" s="1103"/>
      <c r="Q43" s="1103"/>
      <c r="R43" s="1103"/>
      <c r="S43" s="1104"/>
      <c r="T43" s="688"/>
    </row>
    <row r="44" spans="1:20" s="67" customFormat="1">
      <c r="A44" s="689" t="s">
        <v>120</v>
      </c>
      <c r="B44" s="688"/>
      <c r="C44" s="688"/>
      <c r="D44" s="688"/>
      <c r="E44" s="688"/>
      <c r="F44" s="688"/>
      <c r="G44" s="688"/>
      <c r="H44" s="688"/>
      <c r="I44" s="688"/>
      <c r="J44" s="688"/>
      <c r="K44" s="688"/>
      <c r="L44" s="690" t="s">
        <v>2425</v>
      </c>
      <c r="M44" s="673"/>
      <c r="N44" s="674"/>
      <c r="O44" s="674"/>
      <c r="P44" s="674"/>
      <c r="Q44" s="674"/>
      <c r="R44" s="674"/>
      <c r="S44" s="674"/>
      <c r="T44" s="688"/>
    </row>
    <row r="45" spans="1:20" s="67" customFormat="1">
      <c r="A45" s="689" t="s">
        <v>120</v>
      </c>
      <c r="B45" s="688"/>
      <c r="C45" s="688"/>
      <c r="D45" s="688"/>
      <c r="E45" s="688"/>
      <c r="F45" s="688"/>
      <c r="G45" s="688"/>
      <c r="H45" s="688"/>
      <c r="I45" s="688"/>
      <c r="J45" s="688"/>
      <c r="K45" s="688"/>
      <c r="L45" s="691">
        <v>1</v>
      </c>
      <c r="M45" s="692" t="s">
        <v>288</v>
      </c>
      <c r="N45" s="693" t="s">
        <v>289</v>
      </c>
      <c r="O45" s="694"/>
      <c r="P45" s="695"/>
      <c r="Q45" s="695"/>
      <c r="R45" s="695"/>
      <c r="S45" s="696"/>
      <c r="T45" s="688"/>
    </row>
    <row r="46" spans="1:20" s="67" customFormat="1">
      <c r="A46" s="689" t="s">
        <v>120</v>
      </c>
      <c r="B46" s="688"/>
      <c r="C46" s="688"/>
      <c r="D46" s="688"/>
      <c r="E46" s="688"/>
      <c r="F46" s="688"/>
      <c r="G46" s="688"/>
      <c r="H46" s="688"/>
      <c r="I46" s="688"/>
      <c r="J46" s="688"/>
      <c r="K46" s="688"/>
      <c r="L46" s="691">
        <v>2</v>
      </c>
      <c r="M46" s="692" t="s">
        <v>290</v>
      </c>
      <c r="N46" s="693" t="s">
        <v>289</v>
      </c>
      <c r="O46" s="694"/>
      <c r="P46" s="695">
        <v>3</v>
      </c>
      <c r="Q46" s="695">
        <v>3</v>
      </c>
      <c r="R46" s="695">
        <v>3</v>
      </c>
      <c r="S46" s="696"/>
      <c r="T46" s="688"/>
    </row>
    <row r="47" spans="1:20" s="67" customFormat="1">
      <c r="A47" s="689" t="s">
        <v>120</v>
      </c>
      <c r="B47" s="688"/>
      <c r="C47" s="688"/>
      <c r="D47" s="688"/>
      <c r="E47" s="688"/>
      <c r="F47" s="688"/>
      <c r="G47" s="688"/>
      <c r="H47" s="688"/>
      <c r="I47" s="688"/>
      <c r="J47" s="688"/>
      <c r="K47" s="688"/>
      <c r="L47" s="691">
        <v>3</v>
      </c>
      <c r="M47" s="692" t="s">
        <v>291</v>
      </c>
      <c r="N47" s="693" t="s">
        <v>289</v>
      </c>
      <c r="O47" s="694"/>
      <c r="P47" s="695"/>
      <c r="Q47" s="695"/>
      <c r="R47" s="695"/>
      <c r="S47" s="696"/>
      <c r="T47" s="688"/>
    </row>
    <row r="48" spans="1:20" s="67" customFormat="1">
      <c r="A48" s="689" t="s">
        <v>120</v>
      </c>
      <c r="B48" s="688"/>
      <c r="C48" s="688"/>
      <c r="D48" s="688"/>
      <c r="E48" s="688"/>
      <c r="F48" s="688"/>
      <c r="G48" s="688"/>
      <c r="H48" s="688"/>
      <c r="I48" s="688"/>
      <c r="J48" s="688"/>
      <c r="K48" s="688"/>
      <c r="L48" s="691">
        <v>4</v>
      </c>
      <c r="M48" s="692" t="s">
        <v>292</v>
      </c>
      <c r="N48" s="693" t="s">
        <v>289</v>
      </c>
      <c r="O48" s="694"/>
      <c r="P48" s="695">
        <v>3</v>
      </c>
      <c r="Q48" s="695">
        <v>3</v>
      </c>
      <c r="R48" s="695">
        <v>3</v>
      </c>
      <c r="S48" s="696"/>
      <c r="T48" s="688"/>
    </row>
    <row r="49" spans="1:20" s="67" customFormat="1">
      <c r="A49" s="689" t="s">
        <v>120</v>
      </c>
      <c r="B49" s="688"/>
      <c r="C49" s="688"/>
      <c r="D49" s="688"/>
      <c r="E49" s="688"/>
      <c r="F49" s="688"/>
      <c r="G49" s="688"/>
      <c r="H49" s="688"/>
      <c r="I49" s="688"/>
      <c r="J49" s="688"/>
      <c r="K49" s="688"/>
      <c r="L49" s="691">
        <v>5</v>
      </c>
      <c r="M49" s="692" t="s">
        <v>293</v>
      </c>
      <c r="N49" s="693" t="s">
        <v>294</v>
      </c>
      <c r="O49" s="697"/>
      <c r="P49" s="698">
        <v>6.83</v>
      </c>
      <c r="Q49" s="698">
        <v>6.83</v>
      </c>
      <c r="R49" s="698">
        <v>6.83</v>
      </c>
      <c r="S49" s="696"/>
      <c r="T49" s="688"/>
    </row>
    <row r="50" spans="1:20" s="67" customFormat="1">
      <c r="A50" s="689" t="s">
        <v>120</v>
      </c>
      <c r="B50" s="688"/>
      <c r="C50" s="688"/>
      <c r="D50" s="688"/>
      <c r="E50" s="688"/>
      <c r="F50" s="688"/>
      <c r="G50" s="688"/>
      <c r="H50" s="688"/>
      <c r="I50" s="688"/>
      <c r="J50" s="688"/>
      <c r="K50" s="688"/>
      <c r="L50" s="691"/>
      <c r="M50" s="692" t="s">
        <v>1233</v>
      </c>
      <c r="N50" s="693"/>
      <c r="O50" s="1102"/>
      <c r="P50" s="1103"/>
      <c r="Q50" s="1103"/>
      <c r="R50" s="1103"/>
      <c r="S50" s="1104"/>
      <c r="T50" s="688"/>
    </row>
    <row r="51" spans="1:20" s="67" customFormat="1">
      <c r="A51" s="689" t="s">
        <v>124</v>
      </c>
      <c r="B51" s="688"/>
      <c r="C51" s="688"/>
      <c r="D51" s="688"/>
      <c r="E51" s="688"/>
      <c r="F51" s="688"/>
      <c r="G51" s="688"/>
      <c r="H51" s="688"/>
      <c r="I51" s="688"/>
      <c r="J51" s="688"/>
      <c r="K51" s="688"/>
      <c r="L51" s="690" t="s">
        <v>2427</v>
      </c>
      <c r="M51" s="673"/>
      <c r="N51" s="674"/>
      <c r="O51" s="674"/>
      <c r="P51" s="674"/>
      <c r="Q51" s="674"/>
      <c r="R51" s="674"/>
      <c r="S51" s="674"/>
      <c r="T51" s="688"/>
    </row>
    <row r="52" spans="1:20" s="67" customFormat="1">
      <c r="A52" s="689" t="s">
        <v>124</v>
      </c>
      <c r="B52" s="688"/>
      <c r="C52" s="688"/>
      <c r="D52" s="688"/>
      <c r="E52" s="688"/>
      <c r="F52" s="688"/>
      <c r="G52" s="688"/>
      <c r="H52" s="688"/>
      <c r="I52" s="688"/>
      <c r="J52" s="688"/>
      <c r="K52" s="688"/>
      <c r="L52" s="691">
        <v>1</v>
      </c>
      <c r="M52" s="692" t="s">
        <v>288</v>
      </c>
      <c r="N52" s="693" t="s">
        <v>289</v>
      </c>
      <c r="O52" s="694"/>
      <c r="P52" s="695"/>
      <c r="Q52" s="695"/>
      <c r="R52" s="695"/>
      <c r="S52" s="696"/>
      <c r="T52" s="688"/>
    </row>
    <row r="53" spans="1:20" s="67" customFormat="1">
      <c r="A53" s="689" t="s">
        <v>124</v>
      </c>
      <c r="B53" s="688"/>
      <c r="C53" s="688"/>
      <c r="D53" s="688"/>
      <c r="E53" s="688"/>
      <c r="F53" s="688"/>
      <c r="G53" s="688"/>
      <c r="H53" s="688"/>
      <c r="I53" s="688"/>
      <c r="J53" s="688"/>
      <c r="K53" s="688"/>
      <c r="L53" s="691">
        <v>2</v>
      </c>
      <c r="M53" s="692" t="s">
        <v>290</v>
      </c>
      <c r="N53" s="693" t="s">
        <v>289</v>
      </c>
      <c r="O53" s="694"/>
      <c r="P53" s="695">
        <v>1</v>
      </c>
      <c r="Q53" s="695">
        <v>1</v>
      </c>
      <c r="R53" s="695">
        <v>1</v>
      </c>
      <c r="S53" s="696"/>
      <c r="T53" s="688"/>
    </row>
    <row r="54" spans="1:20" s="67" customFormat="1">
      <c r="A54" s="689" t="s">
        <v>124</v>
      </c>
      <c r="B54" s="688"/>
      <c r="C54" s="688"/>
      <c r="D54" s="688"/>
      <c r="E54" s="688"/>
      <c r="F54" s="688"/>
      <c r="G54" s="688"/>
      <c r="H54" s="688"/>
      <c r="I54" s="688"/>
      <c r="J54" s="688"/>
      <c r="K54" s="688"/>
      <c r="L54" s="691">
        <v>3</v>
      </c>
      <c r="M54" s="692" t="s">
        <v>291</v>
      </c>
      <c r="N54" s="693" t="s">
        <v>289</v>
      </c>
      <c r="O54" s="694"/>
      <c r="P54" s="695"/>
      <c r="Q54" s="695"/>
      <c r="R54" s="695"/>
      <c r="S54" s="696"/>
      <c r="T54" s="688"/>
    </row>
    <row r="55" spans="1:20" s="67" customFormat="1">
      <c r="A55" s="689" t="s">
        <v>124</v>
      </c>
      <c r="B55" s="688"/>
      <c r="C55" s="688"/>
      <c r="D55" s="688"/>
      <c r="E55" s="688"/>
      <c r="F55" s="688"/>
      <c r="G55" s="688"/>
      <c r="H55" s="688"/>
      <c r="I55" s="688"/>
      <c r="J55" s="688"/>
      <c r="K55" s="688"/>
      <c r="L55" s="691">
        <v>4</v>
      </c>
      <c r="M55" s="692" t="s">
        <v>292</v>
      </c>
      <c r="N55" s="693" t="s">
        <v>289</v>
      </c>
      <c r="O55" s="694"/>
      <c r="P55" s="695">
        <v>1</v>
      </c>
      <c r="Q55" s="695">
        <v>1</v>
      </c>
      <c r="R55" s="695">
        <v>1</v>
      </c>
      <c r="S55" s="696"/>
      <c r="T55" s="688"/>
    </row>
    <row r="56" spans="1:20" s="67" customFormat="1">
      <c r="A56" s="689" t="s">
        <v>124</v>
      </c>
      <c r="B56" s="688"/>
      <c r="C56" s="688"/>
      <c r="D56" s="688"/>
      <c r="E56" s="688"/>
      <c r="F56" s="688"/>
      <c r="G56" s="688"/>
      <c r="H56" s="688"/>
      <c r="I56" s="688"/>
      <c r="J56" s="688"/>
      <c r="K56" s="688"/>
      <c r="L56" s="691">
        <v>5</v>
      </c>
      <c r="M56" s="692" t="s">
        <v>293</v>
      </c>
      <c r="N56" s="693" t="s">
        <v>294</v>
      </c>
      <c r="O56" s="697"/>
      <c r="P56" s="698">
        <v>10</v>
      </c>
      <c r="Q56" s="698">
        <v>10</v>
      </c>
      <c r="R56" s="698">
        <v>10</v>
      </c>
      <c r="S56" s="696"/>
      <c r="T56" s="688"/>
    </row>
    <row r="57" spans="1:20" s="67" customFormat="1">
      <c r="A57" s="689" t="s">
        <v>124</v>
      </c>
      <c r="B57" s="688"/>
      <c r="C57" s="688"/>
      <c r="D57" s="688"/>
      <c r="E57" s="688"/>
      <c r="F57" s="688"/>
      <c r="G57" s="688"/>
      <c r="H57" s="688"/>
      <c r="I57" s="688"/>
      <c r="J57" s="688"/>
      <c r="K57" s="688"/>
      <c r="L57" s="691"/>
      <c r="M57" s="692" t="s">
        <v>1233</v>
      </c>
      <c r="N57" s="693"/>
      <c r="O57" s="1102"/>
      <c r="P57" s="1103"/>
      <c r="Q57" s="1103"/>
      <c r="R57" s="1103"/>
      <c r="S57" s="1104"/>
      <c r="T57" s="688"/>
    </row>
    <row r="58" spans="1:20" s="67" customFormat="1">
      <c r="A58" s="689" t="s">
        <v>125</v>
      </c>
      <c r="B58" s="688"/>
      <c r="C58" s="688"/>
      <c r="D58" s="688"/>
      <c r="E58" s="688"/>
      <c r="F58" s="688"/>
      <c r="G58" s="688"/>
      <c r="H58" s="688"/>
      <c r="I58" s="688"/>
      <c r="J58" s="688"/>
      <c r="K58" s="688"/>
      <c r="L58" s="690" t="s">
        <v>2429</v>
      </c>
      <c r="M58" s="673"/>
      <c r="N58" s="674"/>
      <c r="O58" s="674"/>
      <c r="P58" s="674"/>
      <c r="Q58" s="674"/>
      <c r="R58" s="674"/>
      <c r="S58" s="674"/>
      <c r="T58" s="688"/>
    </row>
    <row r="59" spans="1:20" s="67" customFormat="1">
      <c r="A59" s="689" t="s">
        <v>125</v>
      </c>
      <c r="B59" s="688"/>
      <c r="C59" s="688"/>
      <c r="D59" s="688"/>
      <c r="E59" s="688"/>
      <c r="F59" s="688"/>
      <c r="G59" s="688"/>
      <c r="H59" s="688"/>
      <c r="I59" s="688"/>
      <c r="J59" s="688"/>
      <c r="K59" s="688"/>
      <c r="L59" s="691">
        <v>1</v>
      </c>
      <c r="M59" s="692" t="s">
        <v>288</v>
      </c>
      <c r="N59" s="693" t="s">
        <v>289</v>
      </c>
      <c r="O59" s="694"/>
      <c r="P59" s="695"/>
      <c r="Q59" s="695"/>
      <c r="R59" s="695"/>
      <c r="S59" s="696"/>
      <c r="T59" s="688"/>
    </row>
    <row r="60" spans="1:20" s="67" customFormat="1">
      <c r="A60" s="689" t="s">
        <v>125</v>
      </c>
      <c r="B60" s="688"/>
      <c r="C60" s="688"/>
      <c r="D60" s="688"/>
      <c r="E60" s="688"/>
      <c r="F60" s="688"/>
      <c r="G60" s="688"/>
      <c r="H60" s="688"/>
      <c r="I60" s="688"/>
      <c r="J60" s="688"/>
      <c r="K60" s="688"/>
      <c r="L60" s="691">
        <v>2</v>
      </c>
      <c r="M60" s="692" t="s">
        <v>290</v>
      </c>
      <c r="N60" s="693" t="s">
        <v>289</v>
      </c>
      <c r="O60" s="694"/>
      <c r="P60" s="695">
        <v>8</v>
      </c>
      <c r="Q60" s="695">
        <v>8</v>
      </c>
      <c r="R60" s="695">
        <v>8</v>
      </c>
      <c r="S60" s="696"/>
      <c r="T60" s="688"/>
    </row>
    <row r="61" spans="1:20" s="67" customFormat="1">
      <c r="A61" s="689" t="s">
        <v>125</v>
      </c>
      <c r="B61" s="688"/>
      <c r="C61" s="688"/>
      <c r="D61" s="688"/>
      <c r="E61" s="688"/>
      <c r="F61" s="688"/>
      <c r="G61" s="688"/>
      <c r="H61" s="688"/>
      <c r="I61" s="688"/>
      <c r="J61" s="688"/>
      <c r="K61" s="688"/>
      <c r="L61" s="691">
        <v>3</v>
      </c>
      <c r="M61" s="692" t="s">
        <v>291</v>
      </c>
      <c r="N61" s="693" t="s">
        <v>289</v>
      </c>
      <c r="O61" s="694"/>
      <c r="P61" s="695"/>
      <c r="Q61" s="695"/>
      <c r="R61" s="695"/>
      <c r="S61" s="696"/>
      <c r="T61" s="688"/>
    </row>
    <row r="62" spans="1:20" s="67" customFormat="1">
      <c r="A62" s="689" t="s">
        <v>125</v>
      </c>
      <c r="B62" s="688"/>
      <c r="C62" s="688"/>
      <c r="D62" s="688"/>
      <c r="E62" s="688"/>
      <c r="F62" s="688"/>
      <c r="G62" s="688"/>
      <c r="H62" s="688"/>
      <c r="I62" s="688"/>
      <c r="J62" s="688"/>
      <c r="K62" s="688"/>
      <c r="L62" s="691">
        <v>4</v>
      </c>
      <c r="M62" s="692" t="s">
        <v>292</v>
      </c>
      <c r="N62" s="693" t="s">
        <v>289</v>
      </c>
      <c r="O62" s="694"/>
      <c r="P62" s="695">
        <v>6</v>
      </c>
      <c r="Q62" s="695">
        <v>6</v>
      </c>
      <c r="R62" s="695">
        <v>6</v>
      </c>
      <c r="S62" s="696"/>
      <c r="T62" s="688"/>
    </row>
    <row r="63" spans="1:20" s="67" customFormat="1">
      <c r="A63" s="689" t="s">
        <v>125</v>
      </c>
      <c r="B63" s="688"/>
      <c r="C63" s="688"/>
      <c r="D63" s="688"/>
      <c r="E63" s="688"/>
      <c r="F63" s="688"/>
      <c r="G63" s="688"/>
      <c r="H63" s="688"/>
      <c r="I63" s="688"/>
      <c r="J63" s="688"/>
      <c r="K63" s="688"/>
      <c r="L63" s="691">
        <v>5</v>
      </c>
      <c r="M63" s="692" t="s">
        <v>293</v>
      </c>
      <c r="N63" s="693" t="s">
        <v>294</v>
      </c>
      <c r="O63" s="697"/>
      <c r="P63" s="698">
        <v>17.463999999999999</v>
      </c>
      <c r="Q63" s="698">
        <v>17.463999999999999</v>
      </c>
      <c r="R63" s="698">
        <v>17.463999999999999</v>
      </c>
      <c r="S63" s="696"/>
      <c r="T63" s="688"/>
    </row>
    <row r="64" spans="1:20" s="67" customFormat="1">
      <c r="A64" s="689" t="s">
        <v>125</v>
      </c>
      <c r="B64" s="688"/>
      <c r="C64" s="688"/>
      <c r="D64" s="688"/>
      <c r="E64" s="688"/>
      <c r="F64" s="688"/>
      <c r="G64" s="688"/>
      <c r="H64" s="688"/>
      <c r="I64" s="688"/>
      <c r="J64" s="688"/>
      <c r="K64" s="688"/>
      <c r="L64" s="691"/>
      <c r="M64" s="692" t="s">
        <v>1233</v>
      </c>
      <c r="N64" s="693"/>
      <c r="O64" s="1102"/>
      <c r="P64" s="1103"/>
      <c r="Q64" s="1103"/>
      <c r="R64" s="1103"/>
      <c r="S64" s="1104"/>
      <c r="T64" s="688"/>
    </row>
    <row r="65" spans="1:20" s="67" customFormat="1">
      <c r="A65" s="689" t="s">
        <v>126</v>
      </c>
      <c r="B65" s="688"/>
      <c r="C65" s="688"/>
      <c r="D65" s="688"/>
      <c r="E65" s="688"/>
      <c r="F65" s="688"/>
      <c r="G65" s="688"/>
      <c r="H65" s="688"/>
      <c r="I65" s="688"/>
      <c r="J65" s="688"/>
      <c r="K65" s="688"/>
      <c r="L65" s="690" t="s">
        <v>2431</v>
      </c>
      <c r="M65" s="673"/>
      <c r="N65" s="674"/>
      <c r="O65" s="674"/>
      <c r="P65" s="674"/>
      <c r="Q65" s="674"/>
      <c r="R65" s="674"/>
      <c r="S65" s="674"/>
      <c r="T65" s="688"/>
    </row>
    <row r="66" spans="1:20" s="67" customFormat="1">
      <c r="A66" s="689" t="s">
        <v>126</v>
      </c>
      <c r="B66" s="688"/>
      <c r="C66" s="688"/>
      <c r="D66" s="688"/>
      <c r="E66" s="688"/>
      <c r="F66" s="688"/>
      <c r="G66" s="688"/>
      <c r="H66" s="688"/>
      <c r="I66" s="688"/>
      <c r="J66" s="688"/>
      <c r="K66" s="688"/>
      <c r="L66" s="691">
        <v>1</v>
      </c>
      <c r="M66" s="692" t="s">
        <v>288</v>
      </c>
      <c r="N66" s="693" t="s">
        <v>289</v>
      </c>
      <c r="O66" s="694"/>
      <c r="P66" s="695"/>
      <c r="Q66" s="695"/>
      <c r="R66" s="695"/>
      <c r="S66" s="696"/>
      <c r="T66" s="688"/>
    </row>
    <row r="67" spans="1:20" s="67" customFormat="1">
      <c r="A67" s="689" t="s">
        <v>126</v>
      </c>
      <c r="B67" s="688"/>
      <c r="C67" s="688"/>
      <c r="D67" s="688"/>
      <c r="E67" s="688"/>
      <c r="F67" s="688"/>
      <c r="G67" s="688"/>
      <c r="H67" s="688"/>
      <c r="I67" s="688"/>
      <c r="J67" s="688"/>
      <c r="K67" s="688"/>
      <c r="L67" s="691">
        <v>2</v>
      </c>
      <c r="M67" s="692" t="s">
        <v>290</v>
      </c>
      <c r="N67" s="693" t="s">
        <v>289</v>
      </c>
      <c r="O67" s="694"/>
      <c r="P67" s="695">
        <v>7</v>
      </c>
      <c r="Q67" s="695">
        <v>7</v>
      </c>
      <c r="R67" s="695">
        <v>7</v>
      </c>
      <c r="S67" s="696"/>
      <c r="T67" s="688"/>
    </row>
    <row r="68" spans="1:20" s="67" customFormat="1">
      <c r="A68" s="689" t="s">
        <v>126</v>
      </c>
      <c r="B68" s="688"/>
      <c r="C68" s="688"/>
      <c r="D68" s="688"/>
      <c r="E68" s="688"/>
      <c r="F68" s="688"/>
      <c r="G68" s="688"/>
      <c r="H68" s="688"/>
      <c r="I68" s="688"/>
      <c r="J68" s="688"/>
      <c r="K68" s="688"/>
      <c r="L68" s="691">
        <v>3</v>
      </c>
      <c r="M68" s="692" t="s">
        <v>291</v>
      </c>
      <c r="N68" s="693" t="s">
        <v>289</v>
      </c>
      <c r="O68" s="694"/>
      <c r="P68" s="695"/>
      <c r="Q68" s="695"/>
      <c r="R68" s="695"/>
      <c r="S68" s="696"/>
      <c r="T68" s="688"/>
    </row>
    <row r="69" spans="1:20" s="67" customFormat="1">
      <c r="A69" s="689" t="s">
        <v>126</v>
      </c>
      <c r="B69" s="688"/>
      <c r="C69" s="688"/>
      <c r="D69" s="688"/>
      <c r="E69" s="688"/>
      <c r="F69" s="688"/>
      <c r="G69" s="688"/>
      <c r="H69" s="688"/>
      <c r="I69" s="688"/>
      <c r="J69" s="688"/>
      <c r="K69" s="688"/>
      <c r="L69" s="691">
        <v>4</v>
      </c>
      <c r="M69" s="692" t="s">
        <v>292</v>
      </c>
      <c r="N69" s="693" t="s">
        <v>289</v>
      </c>
      <c r="O69" s="694"/>
      <c r="P69" s="695">
        <v>5</v>
      </c>
      <c r="Q69" s="695">
        <v>5</v>
      </c>
      <c r="R69" s="695">
        <v>5</v>
      </c>
      <c r="S69" s="696"/>
      <c r="T69" s="688"/>
    </row>
    <row r="70" spans="1:20" s="67" customFormat="1">
      <c r="A70" s="689" t="s">
        <v>126</v>
      </c>
      <c r="B70" s="688"/>
      <c r="C70" s="688"/>
      <c r="D70" s="688"/>
      <c r="E70" s="688"/>
      <c r="F70" s="688"/>
      <c r="G70" s="688"/>
      <c r="H70" s="688"/>
      <c r="I70" s="688"/>
      <c r="J70" s="688"/>
      <c r="K70" s="688"/>
      <c r="L70" s="691">
        <v>5</v>
      </c>
      <c r="M70" s="692" t="s">
        <v>293</v>
      </c>
      <c r="N70" s="693" t="s">
        <v>294</v>
      </c>
      <c r="O70" s="697"/>
      <c r="P70" s="698">
        <v>29.202999999999999</v>
      </c>
      <c r="Q70" s="698">
        <v>29.202999999999999</v>
      </c>
      <c r="R70" s="698">
        <v>29.202999999999999</v>
      </c>
      <c r="S70" s="696"/>
      <c r="T70" s="688"/>
    </row>
    <row r="71" spans="1:20" s="67" customFormat="1">
      <c r="A71" s="689" t="s">
        <v>126</v>
      </c>
      <c r="B71" s="688"/>
      <c r="C71" s="688"/>
      <c r="D71" s="688"/>
      <c r="E71" s="688"/>
      <c r="F71" s="688"/>
      <c r="G71" s="688"/>
      <c r="H71" s="688"/>
      <c r="I71" s="688"/>
      <c r="J71" s="688"/>
      <c r="K71" s="688"/>
      <c r="L71" s="691"/>
      <c r="M71" s="692" t="s">
        <v>1233</v>
      </c>
      <c r="N71" s="693"/>
      <c r="O71" s="1102"/>
      <c r="P71" s="1103"/>
      <c r="Q71" s="1103"/>
      <c r="R71" s="1103"/>
      <c r="S71" s="1104"/>
      <c r="T71" s="688"/>
    </row>
    <row r="72" spans="1:20" s="67" customFormat="1">
      <c r="A72" s="689" t="s">
        <v>127</v>
      </c>
      <c r="B72" s="688"/>
      <c r="C72" s="688"/>
      <c r="D72" s="688"/>
      <c r="E72" s="688"/>
      <c r="F72" s="688"/>
      <c r="G72" s="688"/>
      <c r="H72" s="688"/>
      <c r="I72" s="688"/>
      <c r="J72" s="688"/>
      <c r="K72" s="688"/>
      <c r="L72" s="690" t="s">
        <v>2433</v>
      </c>
      <c r="M72" s="673"/>
      <c r="N72" s="674"/>
      <c r="O72" s="674"/>
      <c r="P72" s="674"/>
      <c r="Q72" s="674"/>
      <c r="R72" s="674"/>
      <c r="S72" s="674"/>
      <c r="T72" s="688"/>
    </row>
    <row r="73" spans="1:20" s="67" customFormat="1">
      <c r="A73" s="689" t="s">
        <v>127</v>
      </c>
      <c r="B73" s="688"/>
      <c r="C73" s="688"/>
      <c r="D73" s="688"/>
      <c r="E73" s="688"/>
      <c r="F73" s="688"/>
      <c r="G73" s="688"/>
      <c r="H73" s="688"/>
      <c r="I73" s="688"/>
      <c r="J73" s="688"/>
      <c r="K73" s="688"/>
      <c r="L73" s="691">
        <v>1</v>
      </c>
      <c r="M73" s="692" t="s">
        <v>288</v>
      </c>
      <c r="N73" s="693" t="s">
        <v>289</v>
      </c>
      <c r="O73" s="694"/>
      <c r="P73" s="695"/>
      <c r="Q73" s="695"/>
      <c r="R73" s="695"/>
      <c r="S73" s="696"/>
      <c r="T73" s="688"/>
    </row>
    <row r="74" spans="1:20" s="67" customFormat="1">
      <c r="A74" s="689" t="s">
        <v>127</v>
      </c>
      <c r="B74" s="688"/>
      <c r="C74" s="688"/>
      <c r="D74" s="688"/>
      <c r="E74" s="688"/>
      <c r="F74" s="688"/>
      <c r="G74" s="688"/>
      <c r="H74" s="688"/>
      <c r="I74" s="688"/>
      <c r="J74" s="688"/>
      <c r="K74" s="688"/>
      <c r="L74" s="691">
        <v>2</v>
      </c>
      <c r="M74" s="692" t="s">
        <v>290</v>
      </c>
      <c r="N74" s="693" t="s">
        <v>289</v>
      </c>
      <c r="O74" s="694"/>
      <c r="P74" s="695"/>
      <c r="Q74" s="695"/>
      <c r="R74" s="695"/>
      <c r="S74" s="696"/>
      <c r="T74" s="688"/>
    </row>
    <row r="75" spans="1:20" s="67" customFormat="1">
      <c r="A75" s="689" t="s">
        <v>127</v>
      </c>
      <c r="B75" s="688"/>
      <c r="C75" s="688"/>
      <c r="D75" s="688"/>
      <c r="E75" s="688"/>
      <c r="F75" s="688"/>
      <c r="G75" s="688"/>
      <c r="H75" s="688"/>
      <c r="I75" s="688"/>
      <c r="J75" s="688"/>
      <c r="K75" s="688"/>
      <c r="L75" s="691">
        <v>3</v>
      </c>
      <c r="M75" s="692" t="s">
        <v>291</v>
      </c>
      <c r="N75" s="693" t="s">
        <v>289</v>
      </c>
      <c r="O75" s="694"/>
      <c r="P75" s="695"/>
      <c r="Q75" s="695"/>
      <c r="R75" s="695"/>
      <c r="S75" s="696"/>
      <c r="T75" s="688"/>
    </row>
    <row r="76" spans="1:20" s="67" customFormat="1">
      <c r="A76" s="689" t="s">
        <v>127</v>
      </c>
      <c r="B76" s="688"/>
      <c r="C76" s="688"/>
      <c r="D76" s="688"/>
      <c r="E76" s="688"/>
      <c r="F76" s="688"/>
      <c r="G76" s="688"/>
      <c r="H76" s="688"/>
      <c r="I76" s="688"/>
      <c r="J76" s="688"/>
      <c r="K76" s="688"/>
      <c r="L76" s="691">
        <v>4</v>
      </c>
      <c r="M76" s="692" t="s">
        <v>292</v>
      </c>
      <c r="N76" s="693" t="s">
        <v>289</v>
      </c>
      <c r="O76" s="694"/>
      <c r="P76" s="695">
        <v>9</v>
      </c>
      <c r="Q76" s="695">
        <v>9</v>
      </c>
      <c r="R76" s="695">
        <v>9</v>
      </c>
      <c r="S76" s="696"/>
      <c r="T76" s="688"/>
    </row>
    <row r="77" spans="1:20" s="67" customFormat="1">
      <c r="A77" s="689" t="s">
        <v>127</v>
      </c>
      <c r="B77" s="688"/>
      <c r="C77" s="688"/>
      <c r="D77" s="688"/>
      <c r="E77" s="688"/>
      <c r="F77" s="688"/>
      <c r="G77" s="688"/>
      <c r="H77" s="688"/>
      <c r="I77" s="688"/>
      <c r="J77" s="688"/>
      <c r="K77" s="688"/>
      <c r="L77" s="691">
        <v>5</v>
      </c>
      <c r="M77" s="692" t="s">
        <v>293</v>
      </c>
      <c r="N77" s="693" t="s">
        <v>294</v>
      </c>
      <c r="O77" s="697"/>
      <c r="P77" s="698">
        <v>31.08</v>
      </c>
      <c r="Q77" s="698">
        <v>31.08</v>
      </c>
      <c r="R77" s="698">
        <v>31.08</v>
      </c>
      <c r="S77" s="696"/>
      <c r="T77" s="688"/>
    </row>
    <row r="78" spans="1:20" s="67" customFormat="1">
      <c r="A78" s="689" t="s">
        <v>127</v>
      </c>
      <c r="B78" s="688"/>
      <c r="C78" s="688"/>
      <c r="D78" s="688"/>
      <c r="E78" s="688"/>
      <c r="F78" s="688"/>
      <c r="G78" s="688"/>
      <c r="H78" s="688"/>
      <c r="I78" s="688"/>
      <c r="J78" s="688"/>
      <c r="K78" s="688"/>
      <c r="L78" s="691"/>
      <c r="M78" s="692" t="s">
        <v>1233</v>
      </c>
      <c r="N78" s="693"/>
      <c r="O78" s="1102"/>
      <c r="P78" s="1103"/>
      <c r="Q78" s="1103"/>
      <c r="R78" s="1103"/>
      <c r="S78" s="1104"/>
      <c r="T78" s="688"/>
    </row>
    <row r="79" spans="1:20" s="67" customFormat="1">
      <c r="A79" s="689" t="s">
        <v>128</v>
      </c>
      <c r="B79" s="688"/>
      <c r="C79" s="688"/>
      <c r="D79" s="688"/>
      <c r="E79" s="688"/>
      <c r="F79" s="688"/>
      <c r="G79" s="688"/>
      <c r="H79" s="688"/>
      <c r="I79" s="688"/>
      <c r="J79" s="688"/>
      <c r="K79" s="688"/>
      <c r="L79" s="690" t="s">
        <v>2435</v>
      </c>
      <c r="M79" s="673"/>
      <c r="N79" s="674"/>
      <c r="O79" s="674"/>
      <c r="P79" s="674"/>
      <c r="Q79" s="674"/>
      <c r="R79" s="674"/>
      <c r="S79" s="674"/>
      <c r="T79" s="688"/>
    </row>
    <row r="80" spans="1:20" s="67" customFormat="1">
      <c r="A80" s="689" t="s">
        <v>128</v>
      </c>
      <c r="B80" s="688"/>
      <c r="C80" s="688"/>
      <c r="D80" s="688"/>
      <c r="E80" s="688"/>
      <c r="F80" s="688"/>
      <c r="G80" s="688"/>
      <c r="H80" s="688"/>
      <c r="I80" s="688"/>
      <c r="J80" s="688"/>
      <c r="K80" s="688"/>
      <c r="L80" s="691">
        <v>1</v>
      </c>
      <c r="M80" s="692" t="s">
        <v>288</v>
      </c>
      <c r="N80" s="693" t="s">
        <v>289</v>
      </c>
      <c r="O80" s="694"/>
      <c r="P80" s="695"/>
      <c r="Q80" s="695"/>
      <c r="R80" s="695"/>
      <c r="S80" s="696"/>
      <c r="T80" s="688"/>
    </row>
    <row r="81" spans="1:20" s="67" customFormat="1">
      <c r="A81" s="689" t="s">
        <v>128</v>
      </c>
      <c r="B81" s="688"/>
      <c r="C81" s="688"/>
      <c r="D81" s="688"/>
      <c r="E81" s="688"/>
      <c r="F81" s="688"/>
      <c r="G81" s="688"/>
      <c r="H81" s="688"/>
      <c r="I81" s="688"/>
      <c r="J81" s="688"/>
      <c r="K81" s="688"/>
      <c r="L81" s="691">
        <v>2</v>
      </c>
      <c r="M81" s="692" t="s">
        <v>290</v>
      </c>
      <c r="N81" s="693" t="s">
        <v>289</v>
      </c>
      <c r="O81" s="694"/>
      <c r="P81" s="695">
        <v>1</v>
      </c>
      <c r="Q81" s="695">
        <v>1</v>
      </c>
      <c r="R81" s="695">
        <v>1</v>
      </c>
      <c r="S81" s="696"/>
      <c r="T81" s="688"/>
    </row>
    <row r="82" spans="1:20" s="67" customFormat="1">
      <c r="A82" s="689" t="s">
        <v>128</v>
      </c>
      <c r="B82" s="688"/>
      <c r="C82" s="688"/>
      <c r="D82" s="688"/>
      <c r="E82" s="688"/>
      <c r="F82" s="688"/>
      <c r="G82" s="688"/>
      <c r="H82" s="688"/>
      <c r="I82" s="688"/>
      <c r="J82" s="688"/>
      <c r="K82" s="688"/>
      <c r="L82" s="691">
        <v>3</v>
      </c>
      <c r="M82" s="692" t="s">
        <v>291</v>
      </c>
      <c r="N82" s="693" t="s">
        <v>289</v>
      </c>
      <c r="O82" s="694"/>
      <c r="P82" s="695"/>
      <c r="Q82" s="695"/>
      <c r="R82" s="695"/>
      <c r="S82" s="696"/>
      <c r="T82" s="688"/>
    </row>
    <row r="83" spans="1:20" s="67" customFormat="1">
      <c r="A83" s="689" t="s">
        <v>128</v>
      </c>
      <c r="B83" s="688"/>
      <c r="C83" s="688"/>
      <c r="D83" s="688"/>
      <c r="E83" s="688"/>
      <c r="F83" s="688"/>
      <c r="G83" s="688"/>
      <c r="H83" s="688"/>
      <c r="I83" s="688"/>
      <c r="J83" s="688"/>
      <c r="K83" s="688"/>
      <c r="L83" s="691">
        <v>4</v>
      </c>
      <c r="M83" s="692" t="s">
        <v>292</v>
      </c>
      <c r="N83" s="693" t="s">
        <v>289</v>
      </c>
      <c r="O83" s="694"/>
      <c r="P83" s="695"/>
      <c r="Q83" s="695"/>
      <c r="R83" s="695"/>
      <c r="S83" s="696"/>
      <c r="T83" s="688"/>
    </row>
    <row r="84" spans="1:20" s="67" customFormat="1">
      <c r="A84" s="689" t="s">
        <v>128</v>
      </c>
      <c r="B84" s="688"/>
      <c r="C84" s="688"/>
      <c r="D84" s="688"/>
      <c r="E84" s="688"/>
      <c r="F84" s="688"/>
      <c r="G84" s="688"/>
      <c r="H84" s="688"/>
      <c r="I84" s="688"/>
      <c r="J84" s="688"/>
      <c r="K84" s="688"/>
      <c r="L84" s="691">
        <v>5</v>
      </c>
      <c r="M84" s="692" t="s">
        <v>293</v>
      </c>
      <c r="N84" s="693" t="s">
        <v>294</v>
      </c>
      <c r="O84" s="697"/>
      <c r="P84" s="698">
        <v>10</v>
      </c>
      <c r="Q84" s="698">
        <v>10</v>
      </c>
      <c r="R84" s="698">
        <v>10</v>
      </c>
      <c r="S84" s="696"/>
      <c r="T84" s="688"/>
    </row>
    <row r="85" spans="1:20" s="67" customFormat="1">
      <c r="A85" s="689" t="s">
        <v>128</v>
      </c>
      <c r="B85" s="688"/>
      <c r="C85" s="688"/>
      <c r="D85" s="688"/>
      <c r="E85" s="688"/>
      <c r="F85" s="688"/>
      <c r="G85" s="688"/>
      <c r="H85" s="688"/>
      <c r="I85" s="688"/>
      <c r="J85" s="688"/>
      <c r="K85" s="688"/>
      <c r="L85" s="691"/>
      <c r="M85" s="692" t="s">
        <v>1233</v>
      </c>
      <c r="N85" s="693"/>
      <c r="O85" s="1102"/>
      <c r="P85" s="1103"/>
      <c r="Q85" s="1103"/>
      <c r="R85" s="1103"/>
      <c r="S85" s="1104"/>
      <c r="T85" s="688"/>
    </row>
    <row r="86" spans="1:20" s="67" customFormat="1">
      <c r="A86" s="689" t="s">
        <v>129</v>
      </c>
      <c r="B86" s="688"/>
      <c r="C86" s="688"/>
      <c r="D86" s="688"/>
      <c r="E86" s="688"/>
      <c r="F86" s="688"/>
      <c r="G86" s="688"/>
      <c r="H86" s="688"/>
      <c r="I86" s="688"/>
      <c r="J86" s="688"/>
      <c r="K86" s="688"/>
      <c r="L86" s="690" t="s">
        <v>2437</v>
      </c>
      <c r="M86" s="673"/>
      <c r="N86" s="674"/>
      <c r="O86" s="674"/>
      <c r="P86" s="674"/>
      <c r="Q86" s="674"/>
      <c r="R86" s="674"/>
      <c r="S86" s="674"/>
      <c r="T86" s="688"/>
    </row>
    <row r="87" spans="1:20" s="67" customFormat="1">
      <c r="A87" s="689" t="s">
        <v>129</v>
      </c>
      <c r="B87" s="688"/>
      <c r="C87" s="688"/>
      <c r="D87" s="688"/>
      <c r="E87" s="688"/>
      <c r="F87" s="688"/>
      <c r="G87" s="688"/>
      <c r="H87" s="688"/>
      <c r="I87" s="688"/>
      <c r="J87" s="688"/>
      <c r="K87" s="688"/>
      <c r="L87" s="691">
        <v>1</v>
      </c>
      <c r="M87" s="692" t="s">
        <v>288</v>
      </c>
      <c r="N87" s="693" t="s">
        <v>289</v>
      </c>
      <c r="O87" s="694"/>
      <c r="P87" s="695"/>
      <c r="Q87" s="695"/>
      <c r="R87" s="695"/>
      <c r="S87" s="696"/>
      <c r="T87" s="688"/>
    </row>
    <row r="88" spans="1:20" s="67" customFormat="1">
      <c r="A88" s="689" t="s">
        <v>129</v>
      </c>
      <c r="B88" s="688"/>
      <c r="C88" s="688"/>
      <c r="D88" s="688"/>
      <c r="E88" s="688"/>
      <c r="F88" s="688"/>
      <c r="G88" s="688"/>
      <c r="H88" s="688"/>
      <c r="I88" s="688"/>
      <c r="J88" s="688"/>
      <c r="K88" s="688"/>
      <c r="L88" s="691">
        <v>2</v>
      </c>
      <c r="M88" s="692" t="s">
        <v>290</v>
      </c>
      <c r="N88" s="693" t="s">
        <v>289</v>
      </c>
      <c r="O88" s="694"/>
      <c r="P88" s="695">
        <v>1</v>
      </c>
      <c r="Q88" s="695">
        <v>1</v>
      </c>
      <c r="R88" s="695">
        <v>1</v>
      </c>
      <c r="S88" s="696"/>
      <c r="T88" s="688"/>
    </row>
    <row r="89" spans="1:20" s="67" customFormat="1">
      <c r="A89" s="689" t="s">
        <v>129</v>
      </c>
      <c r="B89" s="688"/>
      <c r="C89" s="688"/>
      <c r="D89" s="688"/>
      <c r="E89" s="688"/>
      <c r="F89" s="688"/>
      <c r="G89" s="688"/>
      <c r="H89" s="688"/>
      <c r="I89" s="688"/>
      <c r="J89" s="688"/>
      <c r="K89" s="688"/>
      <c r="L89" s="691">
        <v>3</v>
      </c>
      <c r="M89" s="692" t="s">
        <v>291</v>
      </c>
      <c r="N89" s="693" t="s">
        <v>289</v>
      </c>
      <c r="O89" s="694"/>
      <c r="P89" s="695"/>
      <c r="Q89" s="695"/>
      <c r="R89" s="695"/>
      <c r="S89" s="696"/>
      <c r="T89" s="688"/>
    </row>
    <row r="90" spans="1:20" s="67" customFormat="1">
      <c r="A90" s="689" t="s">
        <v>129</v>
      </c>
      <c r="B90" s="688"/>
      <c r="C90" s="688"/>
      <c r="D90" s="688"/>
      <c r="E90" s="688"/>
      <c r="F90" s="688"/>
      <c r="G90" s="688"/>
      <c r="H90" s="688"/>
      <c r="I90" s="688"/>
      <c r="J90" s="688"/>
      <c r="K90" s="688"/>
      <c r="L90" s="691">
        <v>4</v>
      </c>
      <c r="M90" s="692" t="s">
        <v>292</v>
      </c>
      <c r="N90" s="693" t="s">
        <v>289</v>
      </c>
      <c r="O90" s="694"/>
      <c r="P90" s="695">
        <v>1</v>
      </c>
      <c r="Q90" s="695">
        <v>1</v>
      </c>
      <c r="R90" s="695">
        <v>1</v>
      </c>
      <c r="S90" s="696"/>
      <c r="T90" s="688"/>
    </row>
    <row r="91" spans="1:20" s="67" customFormat="1">
      <c r="A91" s="689" t="s">
        <v>129</v>
      </c>
      <c r="B91" s="688"/>
      <c r="C91" s="688"/>
      <c r="D91" s="688"/>
      <c r="E91" s="688"/>
      <c r="F91" s="688"/>
      <c r="G91" s="688"/>
      <c r="H91" s="688"/>
      <c r="I91" s="688"/>
      <c r="J91" s="688"/>
      <c r="K91" s="688"/>
      <c r="L91" s="691">
        <v>5</v>
      </c>
      <c r="M91" s="692" t="s">
        <v>293</v>
      </c>
      <c r="N91" s="693" t="s">
        <v>294</v>
      </c>
      <c r="O91" s="697"/>
      <c r="P91" s="698">
        <v>7.2</v>
      </c>
      <c r="Q91" s="698">
        <v>7.2</v>
      </c>
      <c r="R91" s="698">
        <v>7.2</v>
      </c>
      <c r="S91" s="696"/>
      <c r="T91" s="688"/>
    </row>
    <row r="92" spans="1:20" s="67" customFormat="1">
      <c r="A92" s="689" t="s">
        <v>129</v>
      </c>
      <c r="B92" s="688"/>
      <c r="C92" s="688"/>
      <c r="D92" s="688"/>
      <c r="E92" s="688"/>
      <c r="F92" s="688"/>
      <c r="G92" s="688"/>
      <c r="H92" s="688"/>
      <c r="I92" s="688"/>
      <c r="J92" s="688"/>
      <c r="K92" s="688"/>
      <c r="L92" s="691"/>
      <c r="M92" s="692" t="s">
        <v>1233</v>
      </c>
      <c r="N92" s="693"/>
      <c r="O92" s="1102"/>
      <c r="P92" s="1103"/>
      <c r="Q92" s="1103"/>
      <c r="R92" s="1103"/>
      <c r="S92" s="1104"/>
      <c r="T92" s="688"/>
    </row>
    <row r="93" spans="1:20" s="67" customFormat="1">
      <c r="A93" s="688"/>
      <c r="B93" s="688"/>
      <c r="C93" s="688"/>
      <c r="D93" s="688"/>
      <c r="E93" s="688"/>
      <c r="F93" s="688"/>
      <c r="G93" s="688"/>
      <c r="H93" s="688"/>
      <c r="I93" s="688"/>
      <c r="J93" s="688"/>
      <c r="K93" s="688"/>
      <c r="L93" s="688"/>
      <c r="M93" s="688"/>
      <c r="N93" s="688"/>
      <c r="O93" s="688"/>
      <c r="P93" s="688"/>
      <c r="Q93" s="688"/>
      <c r="R93" s="688"/>
      <c r="S93" s="688"/>
      <c r="T93" s="688"/>
    </row>
    <row r="94" spans="1:20" s="67" customFormat="1" ht="24" customHeight="1">
      <c r="A94" s="688"/>
      <c r="B94" s="688"/>
      <c r="C94" s="688"/>
      <c r="D94" s="688"/>
      <c r="E94" s="688"/>
      <c r="F94" s="688"/>
      <c r="G94" s="688"/>
      <c r="H94" s="688"/>
      <c r="I94" s="688"/>
      <c r="J94" s="688"/>
      <c r="K94" s="688"/>
      <c r="L94" s="1096" t="s">
        <v>1276</v>
      </c>
      <c r="M94" s="1097"/>
      <c r="N94" s="1097"/>
      <c r="O94" s="1097"/>
      <c r="P94" s="1097"/>
      <c r="Q94" s="1097"/>
      <c r="R94" s="1097"/>
      <c r="S94" s="1097"/>
      <c r="T94" s="688"/>
    </row>
    <row r="95" spans="1:20" s="67" customFormat="1">
      <c r="A95" s="688"/>
      <c r="B95" s="688"/>
      <c r="C95" s="688"/>
      <c r="D95" s="688"/>
      <c r="E95" s="688"/>
      <c r="F95" s="688"/>
      <c r="G95" s="688"/>
      <c r="H95" s="688"/>
      <c r="I95" s="688"/>
      <c r="J95" s="688"/>
      <c r="K95" s="688"/>
      <c r="L95" s="699"/>
      <c r="M95" s="700"/>
      <c r="N95" s="700"/>
      <c r="O95" s="700"/>
      <c r="P95" s="700"/>
      <c r="Q95" s="700"/>
      <c r="R95" s="700"/>
      <c r="S95" s="700"/>
      <c r="T95" s="688"/>
    </row>
    <row r="96" spans="1:20" s="67" customFormat="1" ht="45.75" customHeight="1">
      <c r="A96" s="688" t="s">
        <v>1155</v>
      </c>
      <c r="B96" s="688"/>
      <c r="C96" s="688"/>
      <c r="D96" s="688"/>
      <c r="E96" s="688"/>
      <c r="F96" s="688"/>
      <c r="G96" s="688"/>
      <c r="H96" s="688"/>
      <c r="I96" s="688"/>
      <c r="J96" s="688"/>
      <c r="K96" s="688"/>
      <c r="L96" s="701" t="s">
        <v>16</v>
      </c>
      <c r="M96" s="702" t="s">
        <v>298</v>
      </c>
      <c r="N96" s="702" t="s">
        <v>299</v>
      </c>
      <c r="O96" s="1098" t="s">
        <v>1206</v>
      </c>
      <c r="P96" s="1098"/>
      <c r="Q96" s="1098"/>
      <c r="R96" s="702" t="s">
        <v>1207</v>
      </c>
      <c r="S96" s="702" t="s">
        <v>300</v>
      </c>
      <c r="T96" s="688"/>
    </row>
    <row r="97" spans="1:20" s="70" customFormat="1" ht="22.8">
      <c r="A97" s="703"/>
      <c r="B97" s="704"/>
      <c r="C97" s="704"/>
      <c r="D97" s="704"/>
      <c r="E97" s="704"/>
      <c r="F97" s="704"/>
      <c r="G97" s="704"/>
      <c r="H97" s="704"/>
      <c r="I97" s="704"/>
      <c r="J97" s="704"/>
      <c r="K97" s="649"/>
      <c r="L97" s="705">
        <v>1</v>
      </c>
      <c r="M97" s="706" t="s">
        <v>2373</v>
      </c>
      <c r="N97" s="707" t="s">
        <v>1408</v>
      </c>
      <c r="O97" s="1105" t="s">
        <v>1417</v>
      </c>
      <c r="P97" s="1105"/>
      <c r="Q97" s="1105"/>
      <c r="R97" s="706" t="s">
        <v>2377</v>
      </c>
      <c r="S97" s="706" t="s">
        <v>2376</v>
      </c>
      <c r="T97" s="708"/>
    </row>
    <row r="98" spans="1:20" s="70" customFormat="1" ht="22.8">
      <c r="A98" s="703"/>
      <c r="B98" s="704"/>
      <c r="C98" s="704"/>
      <c r="D98" s="704"/>
      <c r="E98" s="704"/>
      <c r="F98" s="704"/>
      <c r="G98" s="704"/>
      <c r="H98" s="704"/>
      <c r="I98" s="704"/>
      <c r="J98" s="704"/>
      <c r="K98" s="649"/>
      <c r="L98" s="705">
        <v>2</v>
      </c>
      <c r="M98" s="706" t="s">
        <v>2373</v>
      </c>
      <c r="N98" s="707" t="s">
        <v>1408</v>
      </c>
      <c r="O98" s="1105" t="s">
        <v>1417</v>
      </c>
      <c r="P98" s="1105"/>
      <c r="Q98" s="1105"/>
      <c r="R98" s="706" t="s">
        <v>2377</v>
      </c>
      <c r="S98" s="696"/>
      <c r="T98" s="708"/>
    </row>
    <row r="99" spans="1:20" s="70" customFormat="1" ht="22.8">
      <c r="A99" s="703"/>
      <c r="B99" s="704"/>
      <c r="C99" s="704"/>
      <c r="D99" s="704"/>
      <c r="E99" s="704"/>
      <c r="F99" s="704"/>
      <c r="G99" s="704"/>
      <c r="H99" s="704"/>
      <c r="I99" s="704"/>
      <c r="J99" s="704"/>
      <c r="K99" s="649"/>
      <c r="L99" s="705">
        <v>3</v>
      </c>
      <c r="M99" s="706" t="s">
        <v>2373</v>
      </c>
      <c r="N99" s="707" t="s">
        <v>1408</v>
      </c>
      <c r="O99" s="1105" t="s">
        <v>1417</v>
      </c>
      <c r="P99" s="1105"/>
      <c r="Q99" s="1105"/>
      <c r="R99" s="706" t="s">
        <v>2377</v>
      </c>
      <c r="S99" s="696"/>
      <c r="T99" s="708"/>
    </row>
    <row r="100" spans="1:20" s="70" customFormat="1" ht="22.8">
      <c r="A100" s="703"/>
      <c r="B100" s="704"/>
      <c r="C100" s="704"/>
      <c r="D100" s="704"/>
      <c r="E100" s="704"/>
      <c r="F100" s="704"/>
      <c r="G100" s="704"/>
      <c r="H100" s="704"/>
      <c r="I100" s="704"/>
      <c r="J100" s="704"/>
      <c r="K100" s="649"/>
      <c r="L100" s="705">
        <v>4</v>
      </c>
      <c r="M100" s="706" t="s">
        <v>2373</v>
      </c>
      <c r="N100" s="707" t="s">
        <v>1408</v>
      </c>
      <c r="O100" s="1105" t="s">
        <v>1417</v>
      </c>
      <c r="P100" s="1105"/>
      <c r="Q100" s="1105"/>
      <c r="R100" s="706" t="s">
        <v>2377</v>
      </c>
      <c r="S100" s="696"/>
      <c r="T100" s="708"/>
    </row>
    <row r="101" spans="1:20" s="70" customFormat="1" ht="22.8">
      <c r="A101" s="703"/>
      <c r="B101" s="704"/>
      <c r="C101" s="704"/>
      <c r="D101" s="704"/>
      <c r="E101" s="704"/>
      <c r="F101" s="704"/>
      <c r="G101" s="704"/>
      <c r="H101" s="704"/>
      <c r="I101" s="704"/>
      <c r="J101" s="704"/>
      <c r="K101" s="649"/>
      <c r="L101" s="705">
        <v>5</v>
      </c>
      <c r="M101" s="706" t="s">
        <v>2373</v>
      </c>
      <c r="N101" s="707" t="s">
        <v>1408</v>
      </c>
      <c r="O101" s="1105" t="s">
        <v>1417</v>
      </c>
      <c r="P101" s="1105"/>
      <c r="Q101" s="1105"/>
      <c r="R101" s="706" t="s">
        <v>2377</v>
      </c>
      <c r="S101" s="696"/>
      <c r="T101" s="708"/>
    </row>
    <row r="102" spans="1:20" s="70" customFormat="1" ht="22.8">
      <c r="A102" s="703"/>
      <c r="B102" s="704"/>
      <c r="C102" s="704"/>
      <c r="D102" s="704"/>
      <c r="E102" s="704"/>
      <c r="F102" s="704"/>
      <c r="G102" s="704"/>
      <c r="H102" s="704"/>
      <c r="I102" s="704"/>
      <c r="J102" s="704"/>
      <c r="K102" s="649"/>
      <c r="L102" s="705">
        <v>6</v>
      </c>
      <c r="M102" s="706" t="s">
        <v>2373</v>
      </c>
      <c r="N102" s="707" t="s">
        <v>1408</v>
      </c>
      <c r="O102" s="1105" t="s">
        <v>1417</v>
      </c>
      <c r="P102" s="1105"/>
      <c r="Q102" s="1105"/>
      <c r="R102" s="706" t="s">
        <v>2377</v>
      </c>
      <c r="S102" s="696"/>
      <c r="T102" s="708"/>
    </row>
    <row r="103" spans="1:20" s="70" customFormat="1" ht="22.8">
      <c r="A103" s="703"/>
      <c r="B103" s="704"/>
      <c r="C103" s="704"/>
      <c r="D103" s="704"/>
      <c r="E103" s="704"/>
      <c r="F103" s="704"/>
      <c r="G103" s="704"/>
      <c r="H103" s="704"/>
      <c r="I103" s="704"/>
      <c r="J103" s="704"/>
      <c r="K103" s="649"/>
      <c r="L103" s="705">
        <v>7</v>
      </c>
      <c r="M103" s="706" t="s">
        <v>2373</v>
      </c>
      <c r="N103" s="707" t="s">
        <v>1408</v>
      </c>
      <c r="O103" s="1105" t="s">
        <v>1417</v>
      </c>
      <c r="P103" s="1105"/>
      <c r="Q103" s="1105"/>
      <c r="R103" s="706" t="s">
        <v>2378</v>
      </c>
      <c r="S103" s="696"/>
      <c r="T103" s="708"/>
    </row>
    <row r="104" spans="1:20" s="70" customFormat="1" ht="13.8">
      <c r="A104" s="703"/>
      <c r="B104" s="704"/>
      <c r="C104" s="704"/>
      <c r="D104" s="704"/>
      <c r="E104" s="704"/>
      <c r="F104" s="704"/>
      <c r="G104" s="704"/>
      <c r="H104" s="704"/>
      <c r="I104" s="704"/>
      <c r="J104" s="704"/>
      <c r="K104" s="649"/>
      <c r="L104" s="705">
        <v>8</v>
      </c>
      <c r="M104" s="706" t="s">
        <v>2374</v>
      </c>
      <c r="N104" s="707" t="s">
        <v>1403</v>
      </c>
      <c r="O104" s="1105" t="s">
        <v>1417</v>
      </c>
      <c r="P104" s="1105"/>
      <c r="Q104" s="1105"/>
      <c r="R104" s="706" t="s">
        <v>2380</v>
      </c>
      <c r="S104" s="696"/>
      <c r="T104" s="708"/>
    </row>
    <row r="105" spans="1:20" s="70" customFormat="1" ht="13.8">
      <c r="A105" s="703"/>
      <c r="B105" s="704"/>
      <c r="C105" s="704"/>
      <c r="D105" s="704"/>
      <c r="E105" s="704"/>
      <c r="F105" s="704"/>
      <c r="G105" s="704"/>
      <c r="H105" s="704"/>
      <c r="I105" s="704"/>
      <c r="J105" s="704"/>
      <c r="K105" s="649"/>
      <c r="L105" s="705">
        <v>9</v>
      </c>
      <c r="M105" s="706" t="s">
        <v>2373</v>
      </c>
      <c r="N105" s="707" t="s">
        <v>1403</v>
      </c>
      <c r="O105" s="1105" t="s">
        <v>1417</v>
      </c>
      <c r="P105" s="1105"/>
      <c r="Q105" s="1105"/>
      <c r="R105" s="706" t="s">
        <v>2379</v>
      </c>
      <c r="S105" s="696"/>
      <c r="T105" s="708"/>
    </row>
    <row r="106" spans="1:20" s="70" customFormat="1" ht="13.8">
      <c r="A106" s="703"/>
      <c r="B106" s="704"/>
      <c r="C106" s="704"/>
      <c r="D106" s="704"/>
      <c r="E106" s="704"/>
      <c r="F106" s="704"/>
      <c r="G106" s="704"/>
      <c r="H106" s="704"/>
      <c r="I106" s="704"/>
      <c r="J106" s="704"/>
      <c r="K106" s="649"/>
      <c r="L106" s="705">
        <v>10</v>
      </c>
      <c r="M106" s="706" t="s">
        <v>2375</v>
      </c>
      <c r="N106" s="707" t="s">
        <v>1403</v>
      </c>
      <c r="O106" s="1105" t="s">
        <v>1417</v>
      </c>
      <c r="P106" s="1105"/>
      <c r="Q106" s="1105"/>
      <c r="R106" s="706" t="s">
        <v>2379</v>
      </c>
      <c r="S106" s="696"/>
      <c r="T106" s="708"/>
    </row>
    <row r="107" spans="1:20" s="70" customFormat="1" ht="13.8">
      <c r="A107" s="703"/>
      <c r="B107" s="704"/>
      <c r="C107" s="704"/>
      <c r="D107" s="704"/>
      <c r="E107" s="704"/>
      <c r="F107" s="704"/>
      <c r="G107" s="704"/>
      <c r="H107" s="704"/>
      <c r="I107" s="704"/>
      <c r="J107" s="704"/>
      <c r="K107" s="649"/>
      <c r="L107" s="705">
        <v>11</v>
      </c>
      <c r="M107" s="706" t="s">
        <v>2373</v>
      </c>
      <c r="N107" s="707" t="s">
        <v>1403</v>
      </c>
      <c r="O107" s="1105" t="s">
        <v>1417</v>
      </c>
      <c r="P107" s="1105"/>
      <c r="Q107" s="1105"/>
      <c r="R107" s="706" t="s">
        <v>2379</v>
      </c>
      <c r="S107" s="696"/>
      <c r="T107" s="708"/>
    </row>
  </sheetData>
  <sheetProtection formatColumns="0" formatRows="0" autoFilter="0"/>
  <mergeCells count="30">
    <mergeCell ref="O104:Q104"/>
    <mergeCell ref="O105:Q105"/>
    <mergeCell ref="O106:Q106"/>
    <mergeCell ref="O107:Q107"/>
    <mergeCell ref="O99:Q99"/>
    <mergeCell ref="O100:Q100"/>
    <mergeCell ref="O101:Q101"/>
    <mergeCell ref="O102:Q102"/>
    <mergeCell ref="O103:Q103"/>
    <mergeCell ref="O78:S78"/>
    <mergeCell ref="O85:S85"/>
    <mergeCell ref="O97:Q97"/>
    <mergeCell ref="O98:Q98"/>
    <mergeCell ref="O92:S92"/>
    <mergeCell ref="L12:S12"/>
    <mergeCell ref="L14:L15"/>
    <mergeCell ref="L94:S94"/>
    <mergeCell ref="O96:Q96"/>
    <mergeCell ref="P13:Q13"/>
    <mergeCell ref="M14:M15"/>
    <mergeCell ref="N14:N15"/>
    <mergeCell ref="S14:S15"/>
    <mergeCell ref="O22:S22"/>
    <mergeCell ref="O29:S29"/>
    <mergeCell ref="O36:S36"/>
    <mergeCell ref="O43:S43"/>
    <mergeCell ref="O50:S50"/>
    <mergeCell ref="O57:S57"/>
    <mergeCell ref="O64:S64"/>
    <mergeCell ref="O71:S71"/>
  </mergeCells>
  <dataValidations count="4">
    <dataValidation type="decimal" allowBlank="1" showErrorMessage="1" errorTitle="Ошибка" error="Допускается ввод только неотрицательных чисел!" sqref="O21:R21 O28:R28 O35:R35 O42:R42 O49:R49 O56:R56 O63:R63 O70:R70 O77:R77 O84:R84 O91:R91">
      <formula1>0</formula1>
      <formula2>9.99999999999999E+23</formula2>
    </dataValidation>
    <dataValidation type="whole" allowBlank="1" showErrorMessage="1" errorTitle="Ошибка" error="Допускается ввод только неотрицательных целых чисел!" sqref="O17:R20 O24:R27 O31:R34 O38:R41 O45:R48 O52:R55 O59:R62 O66:R69 O73:R76 O80:R83 O87:R90">
      <formula1>0</formula1>
      <formula2>9.99999999999999E+23</formula2>
    </dataValidation>
    <dataValidation type="list" allowBlank="1" showInputMessage="1" errorTitle="Ошибка" error="Выберите значение из списка" prompt="Выберите значение из списка или укажите свой вариант" sqref="O97:Q107">
      <formula1>support_docs_list</formula1>
    </dataValidation>
    <dataValidation type="list" allowBlank="1" showInputMessage="1" showErrorMessage="1" errorTitle="Ошибка" error="Выберите значение из списка" prompt="Выберите значение из списка" sqref="N97:N107">
      <formula1>osn_expl_list</formula1>
    </dataValidation>
  </dataValidations>
  <pageMargins left="0.35433070866141736" right="0.35433070866141736" top="0.39370078740157483" bottom="0.47244094488188981" header="0.51181102362204722" footer="0.51181102362204722"/>
  <pageSetup paperSize="9" scale="65" fitToWidth="0" fitToHeight="0" orientation="landscape" r:id="rId1"/>
  <headerFooter alignWithMargins="0">
    <oddFooter>&amp;C&amp;A
&amp;P из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56</vt:i4>
      </vt:variant>
      <vt:variant>
        <vt:lpstr>Именованные диапазоны</vt:lpstr>
      </vt:variant>
      <vt:variant>
        <vt:i4>252</vt:i4>
      </vt:variant>
    </vt:vector>
  </HeadingPairs>
  <TitlesOfParts>
    <vt:vector size="308" baseType="lpstr">
      <vt:lpstr>modProv</vt:lpstr>
      <vt:lpstr>Инструкция</vt:lpstr>
      <vt:lpstr>Лог обновления</vt:lpstr>
      <vt:lpstr>Пояснения</vt:lpstr>
      <vt:lpstr>Список листов</vt:lpstr>
      <vt:lpstr>Общие сведения</vt:lpstr>
      <vt:lpstr>et_union</vt:lpstr>
      <vt:lpstr>Список территорий</vt:lpstr>
      <vt:lpstr>Список объектов</vt:lpstr>
      <vt:lpstr>Сценарии</vt:lpstr>
      <vt:lpstr>Баланс</vt:lpstr>
      <vt:lpstr>Реагенты</vt:lpstr>
      <vt:lpstr>ЭЭ</vt:lpstr>
      <vt:lpstr>Амортизация</vt:lpstr>
      <vt:lpstr>Аренда</vt:lpstr>
      <vt:lpstr>Покупка</vt:lpstr>
      <vt:lpstr>Налоги</vt:lpstr>
      <vt:lpstr>ИП + источники</vt:lpstr>
      <vt:lpstr>Экономия_корр</vt:lpstr>
      <vt:lpstr>Корректировка НВВ</vt:lpstr>
      <vt:lpstr>Калькуляция</vt:lpstr>
      <vt:lpstr>ТМ</vt:lpstr>
      <vt:lpstr>ДПР</vt:lpstr>
      <vt:lpstr>ДПР (концессии)</vt:lpstr>
      <vt:lpstr>TEHSHEET</vt:lpstr>
      <vt:lpstr>Комментарии</vt:lpstr>
      <vt:lpstr>Проверка</vt:lpstr>
      <vt:lpstr>modProvGeneralProc</vt:lpstr>
      <vt:lpstr>REESTR_MO</vt:lpstr>
      <vt:lpstr>REESTR_ORG</vt:lpstr>
      <vt:lpstr>REESTR_TARIFF</vt:lpstr>
      <vt:lpstr>OKOPF</vt:lpstr>
      <vt:lpstr>modfrmRegion</vt:lpstr>
      <vt:lpstr>modfrmSelectTariff</vt:lpstr>
      <vt:lpstr>modHTTP</vt:lpstr>
      <vt:lpstr>modCheckCyan</vt:lpstr>
      <vt:lpstr>modfrmActivity</vt:lpstr>
      <vt:lpstr>modfrmCheckUpdates</vt:lpstr>
      <vt:lpstr>modUpdTemplMain</vt:lpstr>
      <vt:lpstr>modList00</vt:lpstr>
      <vt:lpstr>modThisWorkbook</vt:lpstr>
      <vt:lpstr>modInstruction</vt:lpstr>
      <vt:lpstr>AllSheetsInThisWorkbook</vt:lpstr>
      <vt:lpstr>modHyp</vt:lpstr>
      <vt:lpstr>modfrmReestr</vt:lpstr>
      <vt:lpstr>modReestr</vt:lpstr>
      <vt:lpstr>modList01</vt:lpstr>
      <vt:lpstr>modList02</vt:lpstr>
      <vt:lpstr>modList05</vt:lpstr>
      <vt:lpstr>modList06</vt:lpstr>
      <vt:lpstr>modList09</vt:lpstr>
      <vt:lpstr>modList10</vt:lpstr>
      <vt:lpstr>modList11</vt:lpstr>
      <vt:lpstr>modList16</vt:lpstr>
      <vt:lpstr>modList18</vt:lpstr>
      <vt:lpstr>modList15</vt:lpstr>
      <vt:lpstr>chkGetUpdatesValue</vt:lpstr>
      <vt:lpstr>chkNoUpdatesValue</vt:lpstr>
      <vt:lpstr>code</vt:lpstr>
      <vt:lpstr>COLDVSNA_TRANSP_VTOV</vt:lpstr>
      <vt:lpstr>COLDVSNA_VTARIFF</vt:lpstr>
      <vt:lpstr>COLDVSNA_VTOV</vt:lpstr>
      <vt:lpstr>DOCUMENT_TYPES</vt:lpstr>
      <vt:lpstr>et_List00_fio</vt:lpstr>
      <vt:lpstr>et_List00_go</vt:lpstr>
      <vt:lpstr>et_List00_HAS_DOC2</vt:lpstr>
      <vt:lpstr>et_List00_HAS_DOC3</vt:lpstr>
      <vt:lpstr>et_List00_HAS_DOC4</vt:lpstr>
      <vt:lpstr>et_List00_HAS_DOC5</vt:lpstr>
      <vt:lpstr>et_List00_HAS_DOC6</vt:lpstr>
      <vt:lpstr>et_List00_HAS_DOC7</vt:lpstr>
      <vt:lpstr>et_List00_tariff</vt:lpstr>
      <vt:lpstr>et_List01_mo</vt:lpstr>
      <vt:lpstr>et_List01_tariff</vt:lpstr>
      <vt:lpstr>et_List02_1</vt:lpstr>
      <vt:lpstr>et_List02_obj</vt:lpstr>
      <vt:lpstr>et_List02_tariff_vo</vt:lpstr>
      <vt:lpstr>et_List02_tariff_vs</vt:lpstr>
      <vt:lpstr>et_List03_tariff</vt:lpstr>
      <vt:lpstr>et_List04_tariff_vo</vt:lpstr>
      <vt:lpstr>et_List04_tariff_vo_transp</vt:lpstr>
      <vt:lpstr>et_List04_tariff_vs</vt:lpstr>
      <vt:lpstr>et_List04_tariff_vs_transp</vt:lpstr>
      <vt:lpstr>et_List05_reagent</vt:lpstr>
      <vt:lpstr>et_List05_tariff</vt:lpstr>
      <vt:lpstr>et_List06_tariff</vt:lpstr>
      <vt:lpstr>et_List06_voltage</vt:lpstr>
      <vt:lpstr>et_List06_voltage2</vt:lpstr>
      <vt:lpstr>et_List07_tariff</vt:lpstr>
      <vt:lpstr>et_List08_tariff</vt:lpstr>
      <vt:lpstr>et_List09_org1</vt:lpstr>
      <vt:lpstr>et_List09_org2</vt:lpstr>
      <vt:lpstr>et_List09_org3</vt:lpstr>
      <vt:lpstr>et_List09_org4</vt:lpstr>
      <vt:lpstr>et_List09_org5</vt:lpstr>
      <vt:lpstr>et_List09_tariff</vt:lpstr>
      <vt:lpstr>et_List10_nalog</vt:lpstr>
      <vt:lpstr>et_List10_tariff</vt:lpstr>
      <vt:lpstr>et_List11_tariff</vt:lpstr>
      <vt:lpstr>et_List12_tariff</vt:lpstr>
      <vt:lpstr>et_List13_tariff</vt:lpstr>
      <vt:lpstr>et_List14_tariff</vt:lpstr>
      <vt:lpstr>et_List15_1</vt:lpstr>
      <vt:lpstr>et_List15_tariff</vt:lpstr>
      <vt:lpstr>et_List16_line_d</vt:lpstr>
      <vt:lpstr>et_List16_line_o</vt:lpstr>
      <vt:lpstr>et_List16_line_transp</vt:lpstr>
      <vt:lpstr>et_List16_tariff</vt:lpstr>
      <vt:lpstr>et_List16_tariff_transp</vt:lpstr>
      <vt:lpstr>et_List17_tariff_vo</vt:lpstr>
      <vt:lpstr>et_List17_tariff_vs</vt:lpstr>
      <vt:lpstr>et_List18_block</vt:lpstr>
      <vt:lpstr>et_List18_tariff</vt:lpstr>
      <vt:lpstr>first_year</vt:lpstr>
      <vt:lpstr>FirstLine</vt:lpstr>
      <vt:lpstr>god</vt:lpstr>
      <vt:lpstr>HAS_DOC2</vt:lpstr>
      <vt:lpstr>HAS_DOC2_block</vt:lpstr>
      <vt:lpstr>HAS_DOC3</vt:lpstr>
      <vt:lpstr>HAS_DOC3_block</vt:lpstr>
      <vt:lpstr>HAS_DOC4</vt:lpstr>
      <vt:lpstr>HAS_DOC4_block</vt:lpstr>
      <vt:lpstr>HAS_DOC5</vt:lpstr>
      <vt:lpstr>HAS_DOC5_block</vt:lpstr>
      <vt:lpstr>HAS_DOC6</vt:lpstr>
      <vt:lpstr>HAS_DOC6_block</vt:lpstr>
      <vt:lpstr>HAS_DOC7</vt:lpstr>
      <vt:lpstr>HAS_DOC7_block</vt:lpstr>
      <vt:lpstr>hasTranspVO</vt:lpstr>
      <vt:lpstr>hasTranspVS</vt:lpstr>
      <vt:lpstr>hasVO</vt:lpstr>
      <vt:lpstr>hasVS</vt:lpstr>
      <vt:lpstr>inn</vt:lpstr>
      <vt:lpstr>Instr_1</vt:lpstr>
      <vt:lpstr>Instr_2</vt:lpstr>
      <vt:lpstr>Instr_3</vt:lpstr>
      <vt:lpstr>Instr_4</vt:lpstr>
      <vt:lpstr>Instr_5</vt:lpstr>
      <vt:lpstr>Instr_6</vt:lpstr>
      <vt:lpstr>Instr_7</vt:lpstr>
      <vt:lpstr>Instr_8</vt:lpstr>
      <vt:lpstr>kpp</vt:lpstr>
      <vt:lpstr>last_year</vt:lpstr>
      <vt:lpstr>last_year_vis</vt:lpstr>
      <vt:lpstr>List00_check_area</vt:lpstr>
      <vt:lpstr>List00_del_tariff_range</vt:lpstr>
      <vt:lpstr>List00_tariff_start</vt:lpstr>
      <vt:lpstr>List00_vis_flags</vt:lpstr>
      <vt:lpstr>List01_mo_column</vt:lpstr>
      <vt:lpstr>List01_mr_column</vt:lpstr>
      <vt:lpstr>List02_osn_ekpl_range</vt:lpstr>
      <vt:lpstr>List03_vis_flags</vt:lpstr>
      <vt:lpstr>List03_vis_flags2</vt:lpstr>
      <vt:lpstr>List04_check_range1</vt:lpstr>
      <vt:lpstr>List04_vis_flags</vt:lpstr>
      <vt:lpstr>List04_vis_flags2</vt:lpstr>
      <vt:lpstr>List05_vis_flags</vt:lpstr>
      <vt:lpstr>List06_vis_flags</vt:lpstr>
      <vt:lpstr>List07_vis_flags</vt:lpstr>
      <vt:lpstr>List08_vis_flags</vt:lpstr>
      <vt:lpstr>List09_vis_flags</vt:lpstr>
      <vt:lpstr>List10_vis_flags</vt:lpstr>
      <vt:lpstr>List11_is_one_block</vt:lpstr>
      <vt:lpstr>List11_vis_flags</vt:lpstr>
      <vt:lpstr>List11_vis_flags2</vt:lpstr>
      <vt:lpstr>List12_vis_flags</vt:lpstr>
      <vt:lpstr>List15_vis_flags</vt:lpstr>
      <vt:lpstr>List15_vis_flags2</vt:lpstr>
      <vt:lpstr>List16_vis_flags</vt:lpstr>
      <vt:lpstr>List16_vis_flags2</vt:lpstr>
      <vt:lpstr>List17_check_range1</vt:lpstr>
      <vt:lpstr>List17_vis_flags</vt:lpstr>
      <vt:lpstr>List18_vis_flags</vt:lpstr>
      <vt:lpstr>MO_END_DATE</vt:lpstr>
      <vt:lpstr>MO_LIST_1</vt:lpstr>
      <vt:lpstr>MO_LIST_10</vt:lpstr>
      <vt:lpstr>MO_LIST_11</vt:lpstr>
      <vt:lpstr>MO_LIST_12</vt:lpstr>
      <vt:lpstr>MO_LIST_13</vt:lpstr>
      <vt:lpstr>MO_LIST_14</vt:lpstr>
      <vt:lpstr>MO_LIST_15</vt:lpstr>
      <vt:lpstr>MO_LIST_16</vt:lpstr>
      <vt:lpstr>MO_LIST_17</vt:lpstr>
      <vt:lpstr>MO_LIST_18</vt:lpstr>
      <vt:lpstr>MO_LIST_19</vt:lpstr>
      <vt:lpstr>MO_LIST_2</vt:lpstr>
      <vt:lpstr>MO_LIST_20</vt:lpstr>
      <vt:lpstr>MO_LIST_21</vt:lpstr>
      <vt:lpstr>MO_LIST_22</vt:lpstr>
      <vt:lpstr>MO_LIST_23</vt:lpstr>
      <vt:lpstr>MO_LIST_24</vt:lpstr>
      <vt:lpstr>MO_LIST_3</vt:lpstr>
      <vt:lpstr>MO_LIST_4</vt:lpstr>
      <vt:lpstr>MO_LIST_5</vt:lpstr>
      <vt:lpstr>MO_LIST_6</vt:lpstr>
      <vt:lpstr>MO_LIST_7</vt:lpstr>
      <vt:lpstr>MO_LIST_8</vt:lpstr>
      <vt:lpstr>MO_LIST_9</vt:lpstr>
      <vt:lpstr>MO_START_DATE</vt:lpstr>
      <vt:lpstr>MONTH_LIST</vt:lpstr>
      <vt:lpstr>MR_LIST</vt:lpstr>
      <vt:lpstr>MR_MO_LIST</vt:lpstr>
      <vt:lpstr>NDS</vt:lpstr>
      <vt:lpstr>NONPRIVATE_OWNERSHIP_TYPE</vt:lpstr>
      <vt:lpstr>OGRN</vt:lpstr>
      <vt:lpstr>OIV_LIST</vt:lpstr>
      <vt:lpstr>okopf</vt:lpstr>
      <vt:lpstr>okopf_list</vt:lpstr>
      <vt:lpstr>onlyOneYear</vt:lpstr>
      <vt:lpstr>org</vt:lpstr>
      <vt:lpstr>org_declaration</vt:lpstr>
      <vt:lpstr>ORG_DIRECTOR_POSITION</vt:lpstr>
      <vt:lpstr>ORG_EMAIL</vt:lpstr>
      <vt:lpstr>ORG_END_DATE</vt:lpstr>
      <vt:lpstr>ORG_FIO_DIRECTOR</vt:lpstr>
      <vt:lpstr>ORG_FULL_NAME</vt:lpstr>
      <vt:lpstr>ORG_LEGAL_ADDRESS</vt:lpstr>
      <vt:lpstr>ORG_MAIL_ADDRESS</vt:lpstr>
      <vt:lpstr>ORG_PHONE</vt:lpstr>
      <vt:lpstr>ORG_SHORT_NAME</vt:lpstr>
      <vt:lpstr>ORG_SITE</vt:lpstr>
      <vt:lpstr>ORG_START_DATE</vt:lpstr>
      <vt:lpstr>osn_expl_list</vt:lpstr>
      <vt:lpstr>OWNERSHIP_TYPE</vt:lpstr>
      <vt:lpstr>OWNERSHIP_TYPE_VALUE</vt:lpstr>
      <vt:lpstr>PERIOD</vt:lpstr>
      <vt:lpstr>PERIOD_LENGTH</vt:lpstr>
      <vt:lpstr>period_list</vt:lpstr>
      <vt:lpstr>pIns_List01_tariff</vt:lpstr>
      <vt:lpstr>pIns_List02_tariff</vt:lpstr>
      <vt:lpstr>pIns_List03_tariff</vt:lpstr>
      <vt:lpstr>pIns_List04_tariff_vo</vt:lpstr>
      <vt:lpstr>pIns_List04_tariff_vo_transp</vt:lpstr>
      <vt:lpstr>pIns_List04_tariff_vs</vt:lpstr>
      <vt:lpstr>pIns_List04_tariff_vs_transp</vt:lpstr>
      <vt:lpstr>pIns_List05_reagent</vt:lpstr>
      <vt:lpstr>pIns_List05_tariff</vt:lpstr>
      <vt:lpstr>pIns_List06_tariff</vt:lpstr>
      <vt:lpstr>pIns_List06_voltage</vt:lpstr>
      <vt:lpstr>pIns_List07_tariff</vt:lpstr>
      <vt:lpstr>pIns_List08_tariff</vt:lpstr>
      <vt:lpstr>pIns_List09_postav</vt:lpstr>
      <vt:lpstr>pIns_List09_tariff</vt:lpstr>
      <vt:lpstr>pIns_List10_nalog</vt:lpstr>
      <vt:lpstr>pIns_List10_tariff</vt:lpstr>
      <vt:lpstr>pIns_List11_tariff</vt:lpstr>
      <vt:lpstr>pIns_List12_tariff</vt:lpstr>
      <vt:lpstr>pIns_List13_tariff</vt:lpstr>
      <vt:lpstr>pIns_List14_tariff</vt:lpstr>
      <vt:lpstr>pIns_List15_tariff</vt:lpstr>
      <vt:lpstr>pIns_List16_tariff</vt:lpstr>
      <vt:lpstr>pIns_List16_tariff_transp</vt:lpstr>
      <vt:lpstr>pins_List17_tariff</vt:lpstr>
      <vt:lpstr>pins_List18_tariff</vt:lpstr>
      <vt:lpstr>plat_nds</vt:lpstr>
      <vt:lpstr>REESTR_ORG_RANGE</vt:lpstr>
      <vt:lpstr>REGION</vt:lpstr>
      <vt:lpstr>region_id</vt:lpstr>
      <vt:lpstr>region_name</vt:lpstr>
      <vt:lpstr>rst_org_id</vt:lpstr>
      <vt:lpstr>sphere_list</vt:lpstr>
      <vt:lpstr>STATE_SHARE</vt:lpstr>
      <vt:lpstr>STATE_SHARE_EXISTENCE</vt:lpstr>
      <vt:lpstr>STATE_SHARE_VALUE</vt:lpstr>
      <vt:lpstr>STATUS_GO</vt:lpstr>
      <vt:lpstr>STATUS_GO_block</vt:lpstr>
      <vt:lpstr>support_docs_1</vt:lpstr>
      <vt:lpstr>support_docs_2</vt:lpstr>
      <vt:lpstr>support_docs_3</vt:lpstr>
      <vt:lpstr>support_docs_4</vt:lpstr>
      <vt:lpstr>support_docs_5</vt:lpstr>
      <vt:lpstr>support_docs_6</vt:lpstr>
      <vt:lpstr>support_docs_7</vt:lpstr>
      <vt:lpstr>support_docs_list</vt:lpstr>
      <vt:lpstr>TARIFF_CALC_METHOD</vt:lpstr>
      <vt:lpstr>tariff_type_list</vt:lpstr>
      <vt:lpstr>tpl_title</vt:lpstr>
      <vt:lpstr>UpdStatus</vt:lpstr>
      <vt:lpstr>VALUABLE_STATE_SHARE</vt:lpstr>
      <vt:lpstr>VDET_END_DATE</vt:lpstr>
      <vt:lpstr>VDET_START_DATE</vt:lpstr>
      <vt:lpstr>version</vt:lpstr>
      <vt:lpstr>VOLTAGE_LEVEL_list</vt:lpstr>
      <vt:lpstr>VOLTAGE_LEVEL2_list</vt:lpstr>
      <vt:lpstr>VOTV_VTARIFF</vt:lpstr>
      <vt:lpstr>VOTV_VTOV</vt:lpstr>
      <vt:lpstr>YEAR_LIST</vt:lpstr>
      <vt:lpstr>year_list2</vt:lpstr>
      <vt:lpstr>YES_NO</vt:lpstr>
      <vt:lpstr>Амортизация!Заголовки_для_печати</vt:lpstr>
      <vt:lpstr>Аренда!Заголовки_для_печати</vt:lpstr>
      <vt:lpstr>Баланс!Заголовки_для_печати</vt:lpstr>
      <vt:lpstr>ДПР!Заголовки_для_печати</vt:lpstr>
      <vt:lpstr>'ДПР (концессии)'!Заголовки_для_печати</vt:lpstr>
      <vt:lpstr>'ИП + источники'!Заголовки_для_печати</vt:lpstr>
      <vt:lpstr>Калькуляция!Заголовки_для_печати</vt:lpstr>
      <vt:lpstr>'Корректировка НВВ'!Заголовки_для_печати</vt:lpstr>
      <vt:lpstr>Налоги!Заголовки_для_печати</vt:lpstr>
      <vt:lpstr>'Плата за негативное возд'!Заголовки_для_печати</vt:lpstr>
      <vt:lpstr>Покупка!Заголовки_для_печати</vt:lpstr>
      <vt:lpstr>Реагенты!Заголовки_для_печати</vt:lpstr>
      <vt:lpstr>'Список объектов'!Заголовки_для_печати</vt:lpstr>
      <vt:lpstr>'Список территорий'!Заголовки_для_печати</vt:lpstr>
      <vt:lpstr>Сценарии!Заголовки_для_печати</vt:lpstr>
      <vt:lpstr>ТМ!Заголовки_для_печати</vt:lpstr>
      <vt:lpstr>Экономия_корр!Заголовки_для_печати</vt:lpstr>
      <vt:lpstr>ЭЭ!Заголовки_для_печати</vt:lpstr>
      <vt:lpstr>'Общие сведения'!Область_печати</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Экспертное заключение об установлении тарифов в сфере холодного водоснабжения/водоотведения методом индексации (корректировка)</dc:title>
  <dc:subject>Экспертное заключение об установлении тарифов в сфере холодного водоснабжения/водоотведения методом индексации (корректировка)</dc:subject>
  <dc:creator>user</dc:creator>
  <cp:lastModifiedBy>Мизурева Наталья Евгеньевна</cp:lastModifiedBy>
  <cp:lastPrinted>2023-12-27T08:52:51Z</cp:lastPrinted>
  <dcterms:created xsi:type="dcterms:W3CDTF">2004-05-21T07:18:45Z</dcterms:created>
  <dcterms:modified xsi:type="dcterms:W3CDTF">2023-12-27T08:52:52Z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EXPERT.VSVO.INDEX.CORR</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3.1</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